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RentalAgency" sheetId="1" r:id="rId4"/>
    <sheet state="visible" name="Source" sheetId="2" r:id="rId5"/>
    <sheet state="visible" name="Analysis" sheetId="3" r:id="rId6"/>
    <sheet state="visible" name="Occupancy MyRental" sheetId="4" r:id="rId7"/>
    <sheet state="visible" name="visitors frequency" sheetId="5" r:id="rId8"/>
    <sheet state="visible" name="1000 views properties" sheetId="6" r:id="rId9"/>
    <sheet state="visible" name="airbnb_listings_orlando" sheetId="7" r:id="rId10"/>
  </sheets>
  <definedNames/>
  <calcPr/>
</workbook>
</file>

<file path=xl/sharedStrings.xml><?xml version="1.0" encoding="utf-8"?>
<sst xmlns="http://schemas.openxmlformats.org/spreadsheetml/2006/main" count="21304" uniqueCount="1738">
  <si>
    <t>Name</t>
  </si>
  <si>
    <t>Check In</t>
  </si>
  <si>
    <t>Check_out</t>
  </si>
  <si>
    <t>Gross Total</t>
  </si>
  <si>
    <t>Booking Date</t>
  </si>
  <si>
    <t>Booking to Check In Date</t>
  </si>
  <si>
    <t>Location Name</t>
  </si>
  <si>
    <t>MGMT Fee</t>
  </si>
  <si>
    <t>Net Revenue</t>
  </si>
  <si>
    <t>Bedrooms</t>
  </si>
  <si>
    <t>beds</t>
  </si>
  <si>
    <t>baths</t>
  </si>
  <si>
    <t>reviews</t>
  </si>
  <si>
    <t>Rating</t>
  </si>
  <si>
    <t>type</t>
  </si>
  <si>
    <t>Nights</t>
  </si>
  <si>
    <t>Occupants</t>
  </si>
  <si>
    <t>Occupants under 12</t>
  </si>
  <si>
    <t>Comission</t>
  </si>
  <si>
    <t>Sources Fees</t>
  </si>
  <si>
    <t>Source</t>
  </si>
  <si>
    <t>weekly_views</t>
  </si>
  <si>
    <t>host_maturity</t>
  </si>
  <si>
    <t>Average Price</t>
  </si>
  <si>
    <t>MyRental Property 56</t>
  </si>
  <si>
    <t>Kissimmee</t>
  </si>
  <si>
    <t>Airbnb</t>
  </si>
  <si>
    <t>occupants</t>
  </si>
  <si>
    <t>under 12</t>
  </si>
  <si>
    <t># of reserv</t>
  </si>
  <si>
    <t># of properties</t>
  </si>
  <si>
    <t>2 Bedrooms</t>
  </si>
  <si>
    <t>3 Bedrooms</t>
  </si>
  <si>
    <t>4 Bedrooms</t>
  </si>
  <si>
    <t>5 Bedrooms</t>
  </si>
  <si>
    <t>6 Bedrooms</t>
  </si>
  <si>
    <t>9 Bedrooms</t>
  </si>
  <si>
    <t>Direct</t>
  </si>
  <si>
    <t>Friends/Family</t>
  </si>
  <si>
    <t>Homeaway</t>
  </si>
  <si>
    <t>Owner</t>
  </si>
  <si>
    <t>MyRental Property 55</t>
  </si>
  <si>
    <t>Average cost</t>
  </si>
  <si>
    <t>Count</t>
  </si>
  <si>
    <t>Part</t>
  </si>
  <si>
    <t>Revenue</t>
  </si>
  <si>
    <t>rev por source</t>
  </si>
  <si>
    <t>Instagram</t>
  </si>
  <si>
    <t>MyRental Property 54</t>
  </si>
  <si>
    <t>Orlando</t>
  </si>
  <si>
    <t>Web</t>
  </si>
  <si>
    <t>Orlando Plus</t>
  </si>
  <si>
    <t>MyRental Property 53</t>
  </si>
  <si>
    <t>MyRental Property 52</t>
  </si>
  <si>
    <t>avr ocup</t>
  </si>
  <si>
    <t>avr price</t>
  </si>
  <si>
    <t>MyRental Property 51</t>
  </si>
  <si>
    <t>MyRental Property 50</t>
  </si>
  <si>
    <t>MyRental Property 49</t>
  </si>
  <si>
    <t>MyRental Property 48</t>
  </si>
  <si>
    <t>Entire condominium</t>
  </si>
  <si>
    <t>MyRental Property 47</t>
  </si>
  <si>
    <t>Entire townhouse</t>
  </si>
  <si>
    <t>MyRental Property 46</t>
  </si>
  <si>
    <t>Davenport</t>
  </si>
  <si>
    <t>MyRental Property 45</t>
  </si>
  <si>
    <t>Entire house</t>
  </si>
  <si>
    <t>MyRental Property 44</t>
  </si>
  <si>
    <t>MyRental Property 43</t>
  </si>
  <si>
    <t>MyRental Property 42</t>
  </si>
  <si>
    <t>MyRental Property 41</t>
  </si>
  <si>
    <t>Entire apartment</t>
  </si>
  <si>
    <t>MyRental Property 40</t>
  </si>
  <si>
    <t>MyRental Property 39</t>
  </si>
  <si>
    <t>MyRental Property 38</t>
  </si>
  <si>
    <t>MyRental Property 37</t>
  </si>
  <si>
    <t>MyRental Property 36</t>
  </si>
  <si>
    <t>MyRental Property 35</t>
  </si>
  <si>
    <t>MyRental Property 34</t>
  </si>
  <si>
    <t>Entire villa</t>
  </si>
  <si>
    <t>MyRental Property 33</t>
  </si>
  <si>
    <t>MyRental Property 32</t>
  </si>
  <si>
    <t>MyRental Property 31</t>
  </si>
  <si>
    <t>MyRental Property 30</t>
  </si>
  <si>
    <t>MyRental Property 29</t>
  </si>
  <si>
    <t>MyRental Property 28</t>
  </si>
  <si>
    <t>MyRental Property 27</t>
  </si>
  <si>
    <t>MyRental Property 26</t>
  </si>
  <si>
    <t>MyRental Property 25</t>
  </si>
  <si>
    <t>MyRental Property 24</t>
  </si>
  <si>
    <t>MyRental Property 23</t>
  </si>
  <si>
    <t>MyRental Property 22</t>
  </si>
  <si>
    <t>MyRental Property 21</t>
  </si>
  <si>
    <t>MyRental Property 20</t>
  </si>
  <si>
    <t>MyRental Property 19</t>
  </si>
  <si>
    <t>MyRental Property 18</t>
  </si>
  <si>
    <t>MyRental Property 17</t>
  </si>
  <si>
    <t>MyRental Property 16</t>
  </si>
  <si>
    <t>MyRental Property 15</t>
  </si>
  <si>
    <t>MyRental Property 14</t>
  </si>
  <si>
    <t>MyRental Property 13</t>
  </si>
  <si>
    <t>MyRental Property 12</t>
  </si>
  <si>
    <t>MyRental Property 11</t>
  </si>
  <si>
    <t>MyRental Property 10</t>
  </si>
  <si>
    <t>MyRental Property 09</t>
  </si>
  <si>
    <t>MyRental Property 08</t>
  </si>
  <si>
    <t>MyRental Property 07</t>
  </si>
  <si>
    <t>MyRental Property 06</t>
  </si>
  <si>
    <t>MyRental Property 05</t>
  </si>
  <si>
    <t>MyRental Property 04</t>
  </si>
  <si>
    <t>MyRental Property 03</t>
  </si>
  <si>
    <t>MyRental Property 02</t>
  </si>
  <si>
    <t>MyRental Property 01</t>
  </si>
  <si>
    <t>% of total reservations</t>
  </si>
  <si>
    <t>Average fee</t>
  </si>
  <si>
    <t>Average revenue by source</t>
  </si>
  <si>
    <t>Revenue for 1$ of fee</t>
  </si>
  <si>
    <t>Property</t>
  </si>
  <si>
    <t>Net revenue</t>
  </si>
  <si>
    <t>Gross revenue</t>
  </si>
  <si>
    <t>min date</t>
  </si>
  <si>
    <t>year</t>
  </si>
  <si>
    <t>max date</t>
  </si>
  <si>
    <t>Total days in rent</t>
  </si>
  <si>
    <t>Total days rented</t>
  </si>
  <si>
    <t>Total days rented not owner</t>
  </si>
  <si>
    <t>Occupancy rate</t>
  </si>
  <si>
    <t>Avr Price overall</t>
  </si>
  <si>
    <t>Q1</t>
  </si>
  <si>
    <t>Q2</t>
  </si>
  <si>
    <t>Q3</t>
  </si>
  <si>
    <t>Q4</t>
  </si>
  <si>
    <t>TOTAL</t>
  </si>
  <si>
    <t>Quantity</t>
  </si>
  <si>
    <t>MyRental occup.rate</t>
  </si>
  <si>
    <t>My Rental Avg Price</t>
  </si>
  <si>
    <t>MyRental Agency</t>
  </si>
  <si>
    <t>Benchmark daily rate * benchmark occupancy rate annual</t>
  </si>
  <si>
    <t>Forecast</t>
  </si>
  <si>
    <t>avg forecast</t>
  </si>
  <si>
    <t>Occup forecast</t>
  </si>
  <si>
    <t>Benchamark Avg Price</t>
  </si>
  <si>
    <t>Average price</t>
  </si>
  <si>
    <t>2 bedrooms</t>
  </si>
  <si>
    <t>3 bedrooms</t>
  </si>
  <si>
    <t>4 bedrooms</t>
  </si>
  <si>
    <t>5 bedrooms</t>
  </si>
  <si>
    <t>6 bedrooms</t>
  </si>
  <si>
    <t>7 bedrooms</t>
  </si>
  <si>
    <t>9 bedrooms</t>
  </si>
  <si>
    <t>Total</t>
  </si>
  <si>
    <t>avrg rev</t>
  </si>
  <si>
    <t>Num of visitors</t>
  </si>
  <si>
    <t>Adults</t>
  </si>
  <si>
    <t>Under 12</t>
  </si>
  <si>
    <t>14+</t>
  </si>
  <si>
    <t>total children</t>
  </si>
  <si>
    <t>id</t>
  </si>
  <si>
    <t>url</t>
  </si>
  <si>
    <t>property_name</t>
  </si>
  <si>
    <t>avg_price_per_night</t>
  </si>
  <si>
    <t>guests</t>
  </si>
  <si>
    <t>bedrooms</t>
  </si>
  <si>
    <t>host</t>
  </si>
  <si>
    <t>location</t>
  </si>
  <si>
    <t>host_since</t>
  </si>
  <si>
    <t>Months_as_host</t>
  </si>
  <si>
    <t>host maturity</t>
  </si>
  <si>
    <t>https://www.airbnb.com/rooms/4355718</t>
  </si>
  <si>
    <t>Modern 4br at Gated Resort</t>
  </si>
  <si>
    <t>pool</t>
  </si>
  <si>
    <t>Luis &amp; Tati</t>
  </si>
  <si>
    <t>https://www.airbnb.com/rooms/7732748</t>
  </si>
  <si>
    <t>NO AIRBNB FEES! 5 Miles 2 Disney-Free Water Park-A</t>
  </si>
  <si>
    <t>near</t>
  </si>
  <si>
    <t>James</t>
  </si>
  <si>
    <t>https://www.airbnb.com/rooms/27734094</t>
  </si>
  <si>
    <t>Start Island Resort 1bedroom deluxe w jacuzzi</t>
  </si>
  <si>
    <t>Anastasia</t>
  </si>
  <si>
    <t>https://www.airbnb.com/rooms/6629005</t>
  </si>
  <si>
    <t>Fantasy World 2br, Universal Studio</t>
  </si>
  <si>
    <t>https://www.airbnb.com/rooms/10624178</t>
  </si>
  <si>
    <t>Welcome to your house in Orlando and Disney area!</t>
  </si>
  <si>
    <t>Samuel</t>
  </si>
  <si>
    <t>https://www.airbnb.com/rooms/13393890</t>
  </si>
  <si>
    <t>NH-18002 Brand New 5 Bedroom Near Disney</t>
  </si>
  <si>
    <t>Emily</t>
  </si>
  <si>
    <t>https://www.airbnb.com/rooms/28832491</t>
  </si>
  <si>
    <t>Deluxe 1 bedroom in resort w free water park</t>
  </si>
  <si>
    <t>https://www.airbnb.com/rooms/31557455</t>
  </si>
  <si>
    <t>DISNEY Pool/Spa Home 5 BDRM 3 Bath w/ updates</t>
  </si>
  <si>
    <t>Katie</t>
  </si>
  <si>
    <t>https://www.airbnb.com/rooms/18139023</t>
  </si>
  <si>
    <t>6BR/4.5B, Private Pool/SPA, 10mi Disney. Amazing!</t>
  </si>
  <si>
    <t>Douglas</t>
  </si>
  <si>
    <t>https://www.airbnb.com/rooms/31509996</t>
  </si>
  <si>
    <t>SPECIAL OFFER! Storey Lake 4Beds&amp;3Bath+Pool TH4832</t>
  </si>
  <si>
    <t>Patricio - DecoNova Vacation</t>
  </si>
  <si>
    <t>https://www.airbnb.com/rooms/9506622</t>
  </si>
  <si>
    <t>5Bed 5bath with pool near Disney</t>
  </si>
  <si>
    <t>Guilherme</t>
  </si>
  <si>
    <t>https://www.airbnb.com/rooms/20917434</t>
  </si>
  <si>
    <t>Beautiful Private Apartment (Handicap-Accessible)</t>
  </si>
  <si>
    <t>Studio</t>
  </si>
  <si>
    <t>Eve</t>
  </si>
  <si>
    <t>https://www.airbnb.com/rooms/20014400</t>
  </si>
  <si>
    <t>Luxury near Disney - Pool Home</t>
  </si>
  <si>
    <t>Adriana</t>
  </si>
  <si>
    <t>https://www.airbnb.com/rooms/22679214</t>
  </si>
  <si>
    <t>Incredible FantasyWorld NewlyRenovated Near Disney</t>
  </si>
  <si>
    <t>Cai Ling &amp; John</t>
  </si>
  <si>
    <t>https://www.airbnb.com/rooms/31565768</t>
  </si>
  <si>
    <t>SPECIAL OFFER! Storey Lake 4Beds&amp;3Bath+Pool 4978</t>
  </si>
  <si>
    <t>https://www.airbnb.com/rooms/20581887</t>
  </si>
  <si>
    <t>Brand New Luxury home with 7 bedrooms-3851SB</t>
  </si>
  <si>
    <t>16+</t>
  </si>
  <si>
    <t>Stars Vacation</t>
  </si>
  <si>
    <t>https://www.airbnb.com/rooms/26275806</t>
  </si>
  <si>
    <t>Dream House Near Disney</t>
  </si>
  <si>
    <t>Tony</t>
  </si>
  <si>
    <t>https://www.airbnb.com/rooms/31425751</t>
  </si>
  <si>
    <t>Minutes from Disney - themed luxury villa W/pool</t>
  </si>
  <si>
    <t>Ariel</t>
  </si>
  <si>
    <t>https://www.airbnb.com/rooms/30541201</t>
  </si>
  <si>
    <t>LAUNCH PRICE! New 4bed/3bath private pool!</t>
  </si>
  <si>
    <t>Inspire Disney</t>
  </si>
  <si>
    <t>https://www.airbnb.com/rooms/5048917</t>
  </si>
  <si>
    <t>Fantasy World 2br, Wet N Wild! Close to Disney!</t>
  </si>
  <si>
    <t>https://www.airbnb.com/rooms/2431772</t>
  </si>
  <si>
    <t>DISNEY VACATION APARTMENT~EXCELLENT</t>
  </si>
  <si>
    <t>Eudo</t>
  </si>
  <si>
    <t>https://www.airbnb.com/rooms/14647831</t>
  </si>
  <si>
    <t>The Lake House. 7Br 4.5ba with private pool!</t>
  </si>
  <si>
    <t>https://www.airbnb.com/rooms/13556938</t>
  </si>
  <si>
    <t>Disney Townhome</t>
  </si>
  <si>
    <t>Shannon</t>
  </si>
  <si>
    <t>%</t>
  </si>
  <si>
    <t>Avg price 1000 weekly views</t>
  </si>
  <si>
    <t>Total listing avg price</t>
  </si>
  <si>
    <t>Price difference</t>
  </si>
  <si>
    <t>1/Studio</t>
  </si>
  <si>
    <t>languages</t>
  </si>
  <si>
    <t>Weekly_Views</t>
  </si>
  <si>
    <t>English, Español, Português</t>
  </si>
  <si>
    <t>English, Español</t>
  </si>
  <si>
    <t>English, Español, Français, Português</t>
  </si>
  <si>
    <t>Español</t>
  </si>
  <si>
    <t>English, Português</t>
  </si>
  <si>
    <t>English, Русский</t>
  </si>
  <si>
    <t>English</t>
  </si>
  <si>
    <t>https://www.airbnb.com/rooms/13436396</t>
  </si>
  <si>
    <t>Beautiful Pool and Lake View Condo Near Disney.</t>
  </si>
  <si>
    <t>Hector</t>
  </si>
  <si>
    <t>https://www.airbnb.com/rooms/4455332</t>
  </si>
  <si>
    <t>Beautiful &amp; spacious near Disney</t>
  </si>
  <si>
    <t>Gabriela</t>
  </si>
  <si>
    <t>https://www.airbnb.com/rooms/12965841</t>
  </si>
  <si>
    <t>Townhouse Home from Home</t>
  </si>
  <si>
    <t>Hamish</t>
  </si>
  <si>
    <t>https://www.airbnb.com/rooms/13342365</t>
  </si>
  <si>
    <t>Great place for 8, just 10 min from Disney + WiFi</t>
  </si>
  <si>
    <t>Javier</t>
  </si>
  <si>
    <t>English, Español, Français</t>
  </si>
  <si>
    <t>https://www.airbnb.com/rooms/8086960</t>
  </si>
  <si>
    <t>Villa Zion - Feel @ home when away!</t>
  </si>
  <si>
    <t>Giri</t>
  </si>
  <si>
    <t>https://www.airbnb.com/rooms/20363744</t>
  </si>
  <si>
    <t>Entire Home - Luxury Resort - 3 bedrooms</t>
  </si>
  <si>
    <t>Melissa</t>
  </si>
  <si>
    <t>https://www.airbnb.com/rooms/8538084</t>
  </si>
  <si>
    <t>Beautiful 3 Bedroom Townhome / SPA</t>
  </si>
  <si>
    <t>Robert</t>
  </si>
  <si>
    <t>https://www.airbnb.com/rooms/9443000</t>
  </si>
  <si>
    <t>Beautiful Kissimmee Pool Home</t>
  </si>
  <si>
    <t>Damian</t>
  </si>
  <si>
    <t>https://www.airbnb.com/rooms/12977577</t>
  </si>
  <si>
    <t>Conservation View, Hot Tub, Very Private</t>
  </si>
  <si>
    <t>Terry</t>
  </si>
  <si>
    <t>https://www.airbnb.com/rooms/13583937</t>
  </si>
  <si>
    <t>SPECIAL OFFER Storey Lake 4Bd&amp;3ba Pool&amp;Lake JH3157</t>
  </si>
  <si>
    <t>https://www.airbnb.com/rooms/13597847</t>
  </si>
  <si>
    <t>SPECIAL OFFER Storey Lake 4Bd&amp;3ba Pool&amp;Lake JP3151</t>
  </si>
  <si>
    <t>https://www.airbnb.com/rooms/15542607</t>
  </si>
  <si>
    <t>LUXURY 4 BED 3 BATH TOWNHOUSE NEAR DISNEY</t>
  </si>
  <si>
    <t>Khurshid</t>
  </si>
  <si>
    <t>https://www.airbnb.com/rooms/16241453</t>
  </si>
  <si>
    <t>Comfort and modernity at your fingertips</t>
  </si>
  <si>
    <t>Jm</t>
  </si>
  <si>
    <t>https://www.airbnb.com/rooms/19313035</t>
  </si>
  <si>
    <t>STOREYLAKE! 4/3POOL!GATED!LAZYRIVER</t>
  </si>
  <si>
    <t>Upmax</t>
  </si>
  <si>
    <t>https://www.airbnb.com/rooms/19829852</t>
  </si>
  <si>
    <t>SPECIAL OFFER Storey Lake 4bed&amp;3bath + Pool FC3056</t>
  </si>
  <si>
    <t>https://www.airbnb.com/rooms/21596377</t>
  </si>
  <si>
    <t>LoCaTiOn! LoCaTiOn! - BRAND NEW 4/3 Private Pool!!</t>
  </si>
  <si>
    <t>Vanessa</t>
  </si>
  <si>
    <t>https://www.airbnb.com/rooms/21697647</t>
  </si>
  <si>
    <t>SPECIAL OFFER Storey Lake 4Bd&amp;3Ba+Pool Lake GL4863</t>
  </si>
  <si>
    <t>https://www.airbnb.com/rooms/22379401</t>
  </si>
  <si>
    <t>FANTASTIC MICKEY MOUSE BRAND NEW 4BED PRIVATE POOL</t>
  </si>
  <si>
    <t>Magic</t>
  </si>
  <si>
    <t>https://www.airbnb.com/rooms/2755158</t>
  </si>
  <si>
    <t>South Facing Pool / Spa / Games Room /WiFi &amp; Cable</t>
  </si>
  <si>
    <t>Lisa</t>
  </si>
  <si>
    <t>https://www.airbnb.com/rooms/8596601</t>
  </si>
  <si>
    <t>4B New Home/Pool/Wifi/10Min Disney</t>
  </si>
  <si>
    <t>Claudio Roberto</t>
  </si>
  <si>
    <t>https://www.airbnb.com/rooms/9973200</t>
  </si>
  <si>
    <t>Stunning! 4Bedrm/3Ba/Pool/Spa/GmRm/Lake View/Gated</t>
  </si>
  <si>
    <t>Kristine</t>
  </si>
  <si>
    <t>https://www.airbnb.com/rooms/18776892</t>
  </si>
  <si>
    <t>NH-18005 Amazing New 4 Bedroom House Near Disney</t>
  </si>
  <si>
    <t>https://www.airbnb.com/rooms/5385993</t>
  </si>
  <si>
    <t>♥Spacious 5 Stars PvtPool in Disney Area☆No Carpet</t>
  </si>
  <si>
    <t>Leonardo</t>
  </si>
  <si>
    <t>https://www.airbnb.com/rooms/17492179</t>
  </si>
  <si>
    <t>Gardenia 2331</t>
  </si>
  <si>
    <t>Martha</t>
  </si>
  <si>
    <t>https://www.airbnb.com/rooms/19303828</t>
  </si>
  <si>
    <t>SPECIAL OFFER Storey Lake 4bed&amp;3bath + Pool LV3058</t>
  </si>
  <si>
    <t>https://www.airbnb.com/rooms/5394508</t>
  </si>
  <si>
    <t>4BR/3BA /rent a dream townhouse</t>
  </si>
  <si>
    <t>Julie</t>
  </si>
  <si>
    <t>https://www.airbnb.com/rooms/9625698</t>
  </si>
  <si>
    <t>Storey Lake Resort Townhome with private pool</t>
  </si>
  <si>
    <t>Andrea</t>
  </si>
  <si>
    <t>Deutsch, English, Español, Português</t>
  </si>
  <si>
    <t>https://www.airbnb.com/rooms/12112853</t>
  </si>
  <si>
    <t>Gorgeous Disney Lake View Home</t>
  </si>
  <si>
    <t>Nilde &amp; Marcia</t>
  </si>
  <si>
    <t>https://www.airbnb.com/rooms/13821210</t>
  </si>
  <si>
    <t>SPECIAL OFFER Storey Lake 5Bd&amp;4ba Pool&amp;Lake LL3087</t>
  </si>
  <si>
    <t>https://www.airbnb.com/rooms/16847375</t>
  </si>
  <si>
    <t>5 bedroom villa, private pool, 5 minutes from Disn</t>
  </si>
  <si>
    <t>Vhc</t>
  </si>
  <si>
    <t>https://www.airbnb.com/rooms/19522947</t>
  </si>
  <si>
    <t>5 bed 10 min to Disney at Storey Lake 4785</t>
  </si>
  <si>
    <t>Snowbird</t>
  </si>
  <si>
    <t>https://www.airbnb.com/rooms/21087893</t>
  </si>
  <si>
    <t>Fantasia 1</t>
  </si>
  <si>
    <t>Pautilia</t>
  </si>
  <si>
    <t>https://www.airbnb.com/rooms/14340339</t>
  </si>
  <si>
    <t>Near Disney, in a Wonderful Gated Community</t>
  </si>
  <si>
    <t>Michael</t>
  </si>
  <si>
    <t>https://www.airbnb.com/rooms/20660569</t>
  </si>
  <si>
    <t>Gorgeous Huge House 7Bed/ 7Bath Private Pool Game</t>
  </si>
  <si>
    <t>https://www.airbnb.com/rooms/14931746</t>
  </si>
  <si>
    <t>M-U-S-T-S-E-E- 4BR with Lake View 5 min from Disney(3155PP)</t>
  </si>
  <si>
    <t>De Paula Vacations</t>
  </si>
  <si>
    <t>https://www.airbnb.com/rooms/19653840</t>
  </si>
  <si>
    <t>4 Bedroom/3 Bathroom Crystal Cove (1044TD)</t>
  </si>
  <si>
    <t>Master</t>
  </si>
  <si>
    <t>https://www.airbnb.com/rooms/19692390</t>
  </si>
  <si>
    <t>6 Bedrooms 4 suites, South Facing Pool near Disney</t>
  </si>
  <si>
    <t>Sam</t>
  </si>
  <si>
    <t>https://www.airbnb.com/rooms/3152957</t>
  </si>
  <si>
    <t>Luxury Superior 3Bd House with Private Pool@Disney</t>
  </si>
  <si>
    <t>Edison</t>
  </si>
  <si>
    <t>https://www.airbnb.com/rooms/8932762</t>
  </si>
  <si>
    <t>Fun in Fantasy very close to Disney</t>
  </si>
  <si>
    <t>https://www.airbnb.com/rooms/17432218</t>
  </si>
  <si>
    <t>Perfect Home for your Vacation SL4807</t>
  </si>
  <si>
    <t>Debora And Nina</t>
  </si>
  <si>
    <t>https://www.airbnb.com/rooms/20653003</t>
  </si>
  <si>
    <t>SPECIAL OFFER Storey Lake 4Bd&amp;3Ba+Pool Lake CV4905</t>
  </si>
  <si>
    <t>https://www.airbnb.com/rooms/20815316</t>
  </si>
  <si>
    <t>Storey Lake Escape</t>
  </si>
  <si>
    <t>Jenny</t>
  </si>
  <si>
    <t>English, Español, Русский</t>
  </si>
  <si>
    <t>https://www.airbnb.com/rooms/20960928</t>
  </si>
  <si>
    <t>Stunning 5 bedroom home at Storey Lake</t>
  </si>
  <si>
    <t>https://www.airbnb.com/rooms/21215438</t>
  </si>
  <si>
    <t>Magic Disney Vacation Home SL4827</t>
  </si>
  <si>
    <t>https://www.airbnb.com/rooms/21349367</t>
  </si>
  <si>
    <t>BreathTaking!FantasyWorld NewlyRenovated Nr Disney</t>
  </si>
  <si>
    <t>https://www.airbnb.com/rooms/22433001</t>
  </si>
  <si>
    <t>Storey Lake - Amazing 4 bedroom villa</t>
  </si>
  <si>
    <t>https://www.airbnb.com/rooms/24980019</t>
  </si>
  <si>
    <t>Fantastic Resort Condo 15 min from Disney</t>
  </si>
  <si>
    <t>Gus &amp; Jo</t>
  </si>
  <si>
    <t>https://www.airbnb.com/rooms/26452680</t>
  </si>
  <si>
    <t>Brand New Storey Lake 4Bdr private pool</t>
  </si>
  <si>
    <t>Fred</t>
  </si>
  <si>
    <t>https://www.airbnb.com/rooms/3051708</t>
  </si>
  <si>
    <t>Family Vacation Home in Gated Resort /Private Pool</t>
  </si>
  <si>
    <t>https://www.airbnb.com/rooms/21799563</t>
  </si>
  <si>
    <t>Superior Executive Home on gated area near Disney</t>
  </si>
  <si>
    <t>David</t>
  </si>
  <si>
    <t>https://www.airbnb.com/rooms/25168316</t>
  </si>
  <si>
    <t>Casa near Disney: 5 bed/3 bath lakefront pool home</t>
  </si>
  <si>
    <t>Shawn</t>
  </si>
  <si>
    <t>https://www.airbnb.com/rooms/8574020</t>
  </si>
  <si>
    <t>4B/New Home/WiFi/Pool/10 min Disney</t>
  </si>
  <si>
    <t>Daniela E Fábio</t>
  </si>
  <si>
    <t>https://www.airbnb.com/rooms/983375</t>
  </si>
  <si>
    <t>Disney w/Pool Villa 4Bed/3Bath</t>
  </si>
  <si>
    <t>Vo</t>
  </si>
  <si>
    <t>https://www.airbnb.com/rooms/1089393</t>
  </si>
  <si>
    <t>Gated, 4Br/3Ba, 5mi to Disney, free WiFi/Cable TV</t>
  </si>
  <si>
    <t>Sherry</t>
  </si>
  <si>
    <t>https://www.airbnb.com/rooms/11640495</t>
  </si>
  <si>
    <t>4802 STOREY LAKE CLOSE TO DISNEY</t>
  </si>
  <si>
    <t>Renata</t>
  </si>
  <si>
    <t>https://www.airbnb.com/rooms/1190056</t>
  </si>
  <si>
    <t>Luxus Villa Orlando Near Disney</t>
  </si>
  <si>
    <t>Tom Andre</t>
  </si>
  <si>
    <t>https://www.airbnb.com/rooms/13330433</t>
  </si>
  <si>
    <t>Mickey, Minnie, Princess and fun</t>
  </si>
  <si>
    <t>Patricia</t>
  </si>
  <si>
    <t>https://www.airbnb.com/rooms/15675913</t>
  </si>
  <si>
    <t>Luxurious Sonoma House - 5br with private pool!ARB</t>
  </si>
  <si>
    <t>Flow America</t>
  </si>
  <si>
    <t>English, Español, Italiano, Português</t>
  </si>
  <si>
    <t>https://www.airbnb.com/rooms/15879493</t>
  </si>
  <si>
    <t>AMAZING 4Bdrm, Near DISNEY , Private Pool !!</t>
  </si>
  <si>
    <t>Bruna</t>
  </si>
  <si>
    <t>https://www.airbnb.com/rooms/16087481</t>
  </si>
  <si>
    <t>Private 4 bedroom pool home 9 miles to Disney</t>
  </si>
  <si>
    <t>Alex</t>
  </si>
  <si>
    <t>https://www.airbnb.com/rooms/5252947</t>
  </si>
  <si>
    <t>Disney Luxury 5* Star Condo 3 BD / 2,5 BT - SLP 8</t>
  </si>
  <si>
    <t>Angel</t>
  </si>
  <si>
    <t>https://www.airbnb.com/rooms/30255205</t>
  </si>
  <si>
    <t>Calypso Cay Resort deluxe 1 bedroom</t>
  </si>
  <si>
    <t>https://www.airbnb.com/rooms/644892</t>
  </si>
  <si>
    <t>Spacious Villa near Disney</t>
  </si>
  <si>
    <t>Sai</t>
  </si>
  <si>
    <t>https://www.airbnb.com/rooms/17653174</t>
  </si>
  <si>
    <t>Brand new 7BR/5BA pool home in Storey Lake Resort!</t>
  </si>
  <si>
    <t>Dennis</t>
  </si>
  <si>
    <t>English, Español, Nederlands</t>
  </si>
  <si>
    <t>https://www.airbnb.com/rooms/23915896</t>
  </si>
  <si>
    <t>Fantasy World Resort 2 Bedroom near Disney A</t>
  </si>
  <si>
    <t>Annette</t>
  </si>
  <si>
    <t>https://www.airbnb.com/rooms/19952053</t>
  </si>
  <si>
    <t>SPECIAL OFFER Storey Lake 5Bed&amp;5Bath Pool&amp;Spa 4804</t>
  </si>
  <si>
    <t>https://www.airbnb.com/rooms/22656435</t>
  </si>
  <si>
    <t>Amazing, Cozy 4BR/3B. This house was made for YOU!</t>
  </si>
  <si>
    <t>https://www.airbnb.com/rooms/25550638</t>
  </si>
  <si>
    <t>NO AIRBNB FEES! 5 Miles 2 Disney-Free Water Park-E</t>
  </si>
  <si>
    <t>https://www.airbnb.com/rooms/28891005</t>
  </si>
  <si>
    <t>Star Island Resort deluxe 1 BDRM w jacuzzi</t>
  </si>
  <si>
    <t>https://www.airbnb.com/rooms/1734922</t>
  </si>
  <si>
    <t>Florence, Lake Berkley Resort - 3br</t>
  </si>
  <si>
    <t>https://www.airbnb.com/rooms/30443579</t>
  </si>
  <si>
    <t>4 Bedroom POOL Home Minutes from All Attractions!</t>
  </si>
  <si>
    <t>Andres &amp; Kelly</t>
  </si>
  <si>
    <t>https://www.airbnb.com/rooms/19762740</t>
  </si>
  <si>
    <t>Fantasy World 2br - Wet N Wild #3</t>
  </si>
  <si>
    <t>https://www.airbnb.com/rooms/16283846</t>
  </si>
  <si>
    <t>House 7 minutes from Disney and Out Let</t>
  </si>
  <si>
    <t>Jose</t>
  </si>
  <si>
    <t>https://www.airbnb.com/rooms/1569029</t>
  </si>
  <si>
    <t>JUST REMODELED!! 3BDR/2BTH Villa near Disney World</t>
  </si>
  <si>
    <t>Catalina</t>
  </si>
  <si>
    <t>https://www.airbnb.com/rooms/13924071</t>
  </si>
  <si>
    <t>6B SPA/GAME ROOM/POOL/HUGE BACKYARD! (957EG)</t>
  </si>
  <si>
    <t>https://www.airbnb.com/rooms/10659478</t>
  </si>
  <si>
    <t>Home near Disney 4br with pool</t>
  </si>
  <si>
    <t>Lindamir</t>
  </si>
  <si>
    <t>https://www.airbnb.com/rooms/23627216</t>
  </si>
  <si>
    <t>Jenny’s Studio. 25mins to Parks/15 from airport</t>
  </si>
  <si>
    <t>Iris</t>
  </si>
  <si>
    <t>https://www.airbnb.com/rooms/29353224</t>
  </si>
  <si>
    <t>Beautiful &amp; Modern 8BD/5BA Home at Sonoma Resort!</t>
  </si>
  <si>
    <t>https://www.airbnb.com/rooms/287406</t>
  </si>
  <si>
    <t>3BD Villa near Disney@VB from $89nt</t>
  </si>
  <si>
    <t>Frank</t>
  </si>
  <si>
    <t>https://www.airbnb.com/rooms/18791709</t>
  </si>
  <si>
    <t>Terra Verde by the Lake. Enjoy a private pool!</t>
  </si>
  <si>
    <t>Simone</t>
  </si>
  <si>
    <t>https://www.airbnb.com/rooms/17875047</t>
  </si>
  <si>
    <t>Comfortable and Beautiful 3BR House near Disney</t>
  </si>
  <si>
    <t>Cono Miguel</t>
  </si>
  <si>
    <t>English, Español, Italiano</t>
  </si>
  <si>
    <t>https://www.airbnb.com/rooms/13811990</t>
  </si>
  <si>
    <t>Disney Delight</t>
  </si>
  <si>
    <t>John</t>
  </si>
  <si>
    <t>https://www.airbnb.com/rooms/25297365</t>
  </si>
  <si>
    <t>Fantasy World 2br, Luxury on Wet N Wild.</t>
  </si>
  <si>
    <t>https://www.airbnb.com/rooms/31388226</t>
  </si>
  <si>
    <t>SPECIAL OFFER! Storey Lake 4Beds&amp;3Bath+Pool BV4834</t>
  </si>
  <si>
    <t>https://www.airbnb.com/rooms/15269410</t>
  </si>
  <si>
    <t>Disney Lakeview Villa</t>
  </si>
  <si>
    <t>Brian</t>
  </si>
  <si>
    <t>https://www.airbnb.com/rooms/13432035</t>
  </si>
  <si>
    <t>Beautiful pool villa, gated community, near Disney</t>
  </si>
  <si>
    <t>Santiago</t>
  </si>
  <si>
    <t>https://www.airbnb.com/rooms/7051769</t>
  </si>
  <si>
    <t>Great Lake View Condo Near Disney.</t>
  </si>
  <si>
    <t>https://www.airbnb.com/rooms/18716488</t>
  </si>
  <si>
    <t>Casa De Estrellas</t>
  </si>
  <si>
    <t>Elsa</t>
  </si>
  <si>
    <t>https://www.airbnb.com/rooms/16933178</t>
  </si>
  <si>
    <t>Runaway2 Great 3 bd Gated Luxury Minutes to Disney</t>
  </si>
  <si>
    <t>Huafeng</t>
  </si>
  <si>
    <t>https://www.airbnb.com/rooms/13046652</t>
  </si>
  <si>
    <t>DISNEY WORLD ORLANDO - FEEL AT HOME IN THIS PLACE</t>
  </si>
  <si>
    <t>Maris Rocio</t>
  </si>
  <si>
    <t>https://www.airbnb.com/rooms/17211159</t>
  </si>
  <si>
    <t>4B at Terra Verde Resort with Private pool</t>
  </si>
  <si>
    <t>Denice</t>
  </si>
  <si>
    <t>https://www.airbnb.com/rooms/30132944</t>
  </si>
  <si>
    <t>Calypso Cay Resort deluxe 1 BDRM w free water park</t>
  </si>
  <si>
    <t>https://www.airbnb.com/rooms/27815137</t>
  </si>
  <si>
    <t>Lakeview 5Br/Private Pool/Gated Resort/near Disney</t>
  </si>
  <si>
    <t>Yuki</t>
  </si>
  <si>
    <t>https://www.airbnb.com/rooms/7843162</t>
  </si>
  <si>
    <t>DISNEY WORLD ORLANDO - THE BEST PLACE IN TOWN</t>
  </si>
  <si>
    <t>https://www.airbnb.com/rooms/73009</t>
  </si>
  <si>
    <t>Villas at Seven Dwarfs 24</t>
  </si>
  <si>
    <t>Vic</t>
  </si>
  <si>
    <t>English, Hindi</t>
  </si>
  <si>
    <t>https://www.airbnb.com/rooms/5900089</t>
  </si>
  <si>
    <t>Renovated townhouse with waterpark!</t>
  </si>
  <si>
    <t>Marianne</t>
  </si>
  <si>
    <t>Dansk, English, Svenska</t>
  </si>
  <si>
    <t>https://www.airbnb.com/rooms/15780218</t>
  </si>
  <si>
    <t>Villa near Disney 4Bd Luxury Villa Private pool</t>
  </si>
  <si>
    <t>Jeannine</t>
  </si>
  <si>
    <t>https://www.airbnb.com/rooms/15078650</t>
  </si>
  <si>
    <t>A2- Amazing and Near Disney Home 6 Bedrooms</t>
  </si>
  <si>
    <t>MyWish</t>
  </si>
  <si>
    <t>https://www.airbnb.com/rooms/15569611</t>
  </si>
  <si>
    <t>Best deal in town minutes from Disney Parks</t>
  </si>
  <si>
    <t>Erika</t>
  </si>
  <si>
    <t>https://www.airbnb.com/rooms/25860016</t>
  </si>
  <si>
    <t>1860 - Modern Home 6 Ensuites Close to Disney</t>
  </si>
  <si>
    <t>Diego</t>
  </si>
  <si>
    <t>https://www.airbnb.com/rooms/22317216</t>
  </si>
  <si>
    <t>Florida Fun in the Disney/Universal Parks Area</t>
  </si>
  <si>
    <t>Tony And Rozimar</t>
  </si>
  <si>
    <t>Português</t>
  </si>
  <si>
    <t>https://www.airbnb.com/rooms/10588229</t>
  </si>
  <si>
    <t>Comfortable 4BR/3B, perfect location! Check it out</t>
  </si>
  <si>
    <t>https://www.airbnb.com/rooms/21571069</t>
  </si>
  <si>
    <t>4BR Luxury home, Themed rooms -10Minutes to DISNEY</t>
  </si>
  <si>
    <t>Oren</t>
  </si>
  <si>
    <t>https://www.airbnb.com/rooms/17842260</t>
  </si>
  <si>
    <t>Brand new house at Disney area, gated, sleeps 12</t>
  </si>
  <si>
    <t>https://www.airbnb.com/rooms/19193485</t>
  </si>
  <si>
    <t>3 Bed Townhouse on gated community in Kissimmee.</t>
  </si>
  <si>
    <t>https://www.airbnb.com/rooms/20863366</t>
  </si>
  <si>
    <t>Luxury 7 bedroom home 10 minutes from Disney</t>
  </si>
  <si>
    <t>https://www.airbnb.com/rooms/18734906</t>
  </si>
  <si>
    <t>SPECIAL OFFER Storey Lake 4bed&amp;3bath +Pool JAG3068</t>
  </si>
  <si>
    <t>https://www.airbnb.com/rooms/22011059</t>
  </si>
  <si>
    <t>The Lilac House - studio with independent entrance</t>
  </si>
  <si>
    <t>https://www.airbnb.com/rooms/11412539</t>
  </si>
  <si>
    <t>DISNEY AREA LAKE FRONT LUXURY HOUSE RESORT</t>
  </si>
  <si>
    <t>Roberto</t>
  </si>
  <si>
    <t>https://www.airbnb.com/rooms/19468709</t>
  </si>
  <si>
    <t>Large 6 bedroom, among all attractions and parks</t>
  </si>
  <si>
    <t>Ivan</t>
  </si>
  <si>
    <t>https://www.airbnb.com/rooms/5406160</t>
  </si>
  <si>
    <t>BRIGHT AND LUXURIOUS 7BR/6BA LAKESIDE GATED VILLA</t>
  </si>
  <si>
    <t>Yongping</t>
  </si>
  <si>
    <t>English, 中文</t>
  </si>
  <si>
    <t>https://www.airbnb.com/rooms/21334223</t>
  </si>
  <si>
    <t>STOREY LAKE NO WATER PARK FEE VACATION HOME</t>
  </si>
  <si>
    <t>Jenisse</t>
  </si>
  <si>
    <t>https://www.airbnb.com/rooms/29000584</t>
  </si>
  <si>
    <t>Fantasy World Resort - Disney / Universal Studios</t>
  </si>
  <si>
    <t>Dino</t>
  </si>
  <si>
    <t>https://www.airbnb.com/rooms/8568443</t>
  </si>
  <si>
    <t>LUXURIOUS VACATION HOME NEXT DISNEY 6 BED\6.5 BATH</t>
  </si>
  <si>
    <t>Ana Cintia Cassab</t>
  </si>
  <si>
    <t>https://www.airbnb.com/rooms/21440500</t>
  </si>
  <si>
    <t>Be the First Ones! 9BD/5BA at Storey Lake!</t>
  </si>
  <si>
    <t>Bruno</t>
  </si>
  <si>
    <t>https://www.airbnb.com/rooms/15973953</t>
  </si>
  <si>
    <t>BRAND NEWHOME, close to Disney, Free waterpark!</t>
  </si>
  <si>
    <t>Carmen</t>
  </si>
  <si>
    <t>https://www.airbnb.com/rooms/19310996</t>
  </si>
  <si>
    <t>NEW! 4 Bedroom/3 Bathroom Storey Lake (3062)</t>
  </si>
  <si>
    <t>https://www.airbnb.com/rooms/3050658</t>
  </si>
  <si>
    <t>Best vacation spot next to DISNEY!!</t>
  </si>
  <si>
    <t>Zeca</t>
  </si>
  <si>
    <t>https://www.airbnb.com/rooms/24676791</t>
  </si>
  <si>
    <t>NO AIRBNB FEES! 5 Miles 2 Disney-Free Water Park-D</t>
  </si>
  <si>
    <t>https://www.airbnb.com/rooms/13142180</t>
  </si>
  <si>
    <t>Spacious home with private pool in gated resort</t>
  </si>
  <si>
    <t>Alexander</t>
  </si>
  <si>
    <t>https://www.airbnb.com/rooms/22854916</t>
  </si>
  <si>
    <t>Upgraded Family 4 bedroom Villa</t>
  </si>
  <si>
    <t>Gry Løyning</t>
  </si>
  <si>
    <t>https://www.airbnb.com/rooms/24183886</t>
  </si>
  <si>
    <t>SPECIAL OFFER Storey Lake 6BD&amp;6BA 2963</t>
  </si>
  <si>
    <t>https://www.airbnb.com/rooms/3847405</t>
  </si>
  <si>
    <t>6BR New Home/Pool/WiFi 15min Disney</t>
  </si>
  <si>
    <t>Isabella</t>
  </si>
  <si>
    <t>https://www.airbnb.com/rooms/11890736</t>
  </si>
  <si>
    <t>Vacation Home Orlando</t>
  </si>
  <si>
    <t>Paulo/Ana</t>
  </si>
  <si>
    <t>https://www.airbnb.com/rooms/1754734</t>
  </si>
  <si>
    <t>Lakefront,gated 4Br,6mi2Disney, free WiFi/Cable TV</t>
  </si>
  <si>
    <t>https://www.airbnb.com/rooms/17008608</t>
  </si>
  <si>
    <t>DisneyOrlandoTerraverde</t>
  </si>
  <si>
    <t>https://www.airbnb.com/rooms/137602</t>
  </si>
  <si>
    <t>3 Bedroom Disney Area home</t>
  </si>
  <si>
    <t>Mark And Jenai</t>
  </si>
  <si>
    <t>https://www.airbnb.com/rooms/4732934</t>
  </si>
  <si>
    <t>Amazing Townhome near Disney</t>
  </si>
  <si>
    <t>Daniel</t>
  </si>
  <si>
    <t>https://www.airbnb.com/rooms/3238608</t>
  </si>
  <si>
    <t>4BVilla Toplocation,10 Min to Disney, Pool, 24hArr</t>
  </si>
  <si>
    <t>Livia</t>
  </si>
  <si>
    <t>Deutsch, English, Español, Français, Nederlands</t>
  </si>
  <si>
    <t>https://www.airbnb.com/rooms/2373716</t>
  </si>
  <si>
    <t>Gated, 5Br/3Ba, 6mi to Disney, free WiFi/Cable TV</t>
  </si>
  <si>
    <t>https://www.airbnb.com/rooms/15541665</t>
  </si>
  <si>
    <t>Fun for All at Laguna Bay</t>
  </si>
  <si>
    <t>Eileen</t>
  </si>
  <si>
    <t>https://www.airbnb.com/rooms/15008309</t>
  </si>
  <si>
    <t>Storey Lake Luxury Home | Mins to Disney | Pool</t>
  </si>
  <si>
    <t>Emma And Rene</t>
  </si>
  <si>
    <t>https://www.airbnb.com/rooms/7109681</t>
  </si>
  <si>
    <t>Private Hot Tub! Awesome 5BR Unit Near ALL Parks (2420CV)</t>
  </si>
  <si>
    <t>https://www.airbnb.com/rooms/21311169</t>
  </si>
  <si>
    <t>Townhome NEW 4 BR - Private BBQ / Splash Pool</t>
  </si>
  <si>
    <t>Thiago</t>
  </si>
  <si>
    <t>https://www.airbnb.com/rooms/3666988</t>
  </si>
  <si>
    <t>Orlando Terra Verde Retreat</t>
  </si>
  <si>
    <t>Aline</t>
  </si>
  <si>
    <t>https://www.airbnb.com/rooms/20919696</t>
  </si>
  <si>
    <t>NO AIRBNB FEES! 5 Miles 2 Disney-Free Water Park-B</t>
  </si>
  <si>
    <t>https://www.airbnb.com/rooms/210833</t>
  </si>
  <si>
    <t>Gated, Sleep12, free WiFi/TV, 6mToDisney, Jacuzzi</t>
  </si>
  <si>
    <t>https://www.airbnb.com/rooms/20182582</t>
  </si>
  <si>
    <t>Bella Vida Hideaway with Splash pool</t>
  </si>
  <si>
    <t>https://www.airbnb.com/rooms/50006</t>
  </si>
  <si>
    <t>Villas at Seven Dwarfs 25</t>
  </si>
  <si>
    <t>https://www.airbnb.com/rooms/22463000</t>
  </si>
  <si>
    <t>SPECIAL OFFER! Storey Lake 4Beds&amp;3Bath+Pool ME4876</t>
  </si>
  <si>
    <t>https://www.airbnb.com/rooms/23634628</t>
  </si>
  <si>
    <t>Beautiful New Resort-Style Condo Near Theme Parks</t>
  </si>
  <si>
    <t>https://www.airbnb.com/rooms/20400331</t>
  </si>
  <si>
    <t>Luxury 4BR townhome - Gated resort - DISNEY WORLD</t>
  </si>
  <si>
    <t>https://www.airbnb.com/rooms/21003320</t>
  </si>
  <si>
    <t>New Big and beautiful house close to all parks</t>
  </si>
  <si>
    <t>María</t>
  </si>
  <si>
    <t>https://www.airbnb.com/rooms/25180723</t>
  </si>
  <si>
    <t>Great Family Vacation Home Near Disney</t>
  </si>
  <si>
    <t>https://www.airbnb.com/rooms/22009529</t>
  </si>
  <si>
    <t>Wonderful Family Oriented Home in Lovely Kissimmee</t>
  </si>
  <si>
    <t>Chris</t>
  </si>
  <si>
    <t>https://www.airbnb.com/rooms/11284092</t>
  </si>
  <si>
    <t>Big Villa, Heated Pool 9ms Disney</t>
  </si>
  <si>
    <t>Stephanye</t>
  </si>
  <si>
    <t>https://www.airbnb.com/rooms/5311851</t>
  </si>
  <si>
    <t>COZY VILLA AT THE HEART OF DISNEY</t>
  </si>
  <si>
    <t>Maurice &amp; Sonia</t>
  </si>
  <si>
    <t>English, Français</t>
  </si>
  <si>
    <t>https://www.airbnb.com/rooms/19283927</t>
  </si>
  <si>
    <t>SPECIAL OFFER - AMAZING NEW HOUSE with Lake View in Orlando, 5 MIN DISNEY</t>
  </si>
  <si>
    <t>Amazing Home Orlando LLC</t>
  </si>
  <si>
    <t>https://www.airbnb.com/rooms/29828917</t>
  </si>
  <si>
    <t>Comfortable with game room and pool! Near Disney!</t>
  </si>
  <si>
    <t>https://www.airbnb.com/rooms/23562057</t>
  </si>
  <si>
    <t>SPECIAL OFFER! Storey Lake 4Beds&amp;3Bath+Pool CA4808</t>
  </si>
  <si>
    <t>https://www.airbnb.com/rooms/768869</t>
  </si>
  <si>
    <t>3 Bed Shuttle DISNEY, V NICE RESORT</t>
  </si>
  <si>
    <t>Miriam</t>
  </si>
  <si>
    <t>https://www.airbnb.com/rooms/11168851</t>
  </si>
  <si>
    <t>Condo Near Walt Disney World - Kissimmee</t>
  </si>
  <si>
    <t>Gary</t>
  </si>
  <si>
    <t>https://www.airbnb.com/rooms/12195260</t>
  </si>
  <si>
    <t>Lakeside Florida holiday home close to attractions</t>
  </si>
  <si>
    <t>Shirley</t>
  </si>
  <si>
    <t>https://www.airbnb.com/rooms/18140593</t>
  </si>
  <si>
    <t>A3-Sunny Home in Bella Vida 4 Bedrooms near Disney</t>
  </si>
  <si>
    <t>https://www.airbnb.com/rooms/12973790</t>
  </si>
  <si>
    <t>Terra Verde Home Near Disney!(4764)</t>
  </si>
  <si>
    <t>https://www.airbnb.com/rooms/16032827</t>
  </si>
  <si>
    <t>Amazing Resort Condo Near Disney.</t>
  </si>
  <si>
    <t>https://www.airbnb.com/rooms/6673970</t>
  </si>
  <si>
    <t>3 bedroom Orlando Florida pool home</t>
  </si>
  <si>
    <t>Jeff</t>
  </si>
  <si>
    <t>https://www.airbnb.com/rooms/20412348</t>
  </si>
  <si>
    <t>SPECIAL OFFER Storey Lake 4Bd3Ba Pool Lake JCZ4891</t>
  </si>
  <si>
    <t>https://www.airbnb.com/rooms/13513371</t>
  </si>
  <si>
    <t>SPECIAL OFFER Storey Lake 5Bed5Bath Pool&amp;Spa 4708</t>
  </si>
  <si>
    <t>https://www.airbnb.com/rooms/21500202</t>
  </si>
  <si>
    <t>DISNEY LUXURY HOME - THE HOUSE FOR YOUR FAMILY</t>
  </si>
  <si>
    <t>Alex Y Clau</t>
  </si>
  <si>
    <t>https://www.airbnb.com/rooms/10500134</t>
  </si>
  <si>
    <t>3 bedroom Villa in Kissimmee</t>
  </si>
  <si>
    <t>Raymond</t>
  </si>
  <si>
    <t>https://www.airbnb.com/rooms/17318001</t>
  </si>
  <si>
    <t>4 BED TOWNOME IN KISSIMMEE 6 MILES FROM DISNEY!</t>
  </si>
  <si>
    <t>Patrick And Michelle</t>
  </si>
  <si>
    <t>https://www.airbnb.com/rooms/7817121</t>
  </si>
  <si>
    <t>Fantasy World 2 bed/2 bath - Sea World</t>
  </si>
  <si>
    <t>https://www.airbnb.com/rooms/27527822</t>
  </si>
  <si>
    <t>BRAND NEW! NeXt To DiSnEy 4/3 WiTh PrIvAtE PoOl!!</t>
  </si>
  <si>
    <t>https://www.airbnb.com/rooms/21800983</t>
  </si>
  <si>
    <t>Luxury villa near Disney !</t>
  </si>
  <si>
    <t>Patrice</t>
  </si>
  <si>
    <t>https://www.airbnb.com/rooms/26957501</t>
  </si>
  <si>
    <t>Villa in Seven Dwarfs Resort 3/2 Disney Área!!!!</t>
  </si>
  <si>
    <t>Liana</t>
  </si>
  <si>
    <t>https://www.airbnb.com/rooms/23340822</t>
  </si>
  <si>
    <t>The family’s vacation home, just 5 mins to Disney!</t>
  </si>
  <si>
    <t>Lauren</t>
  </si>
  <si>
    <t>https://www.airbnb.com/rooms/7005199</t>
  </si>
  <si>
    <t>Luxurious 4BR PondView Disney Villa</t>
  </si>
  <si>
    <t>https://www.airbnb.com/rooms/27680894</t>
  </si>
  <si>
    <t>DEAL! 4BR, 2 King Masters,Pool,GameRoom, LOCATION</t>
  </si>
  <si>
    <t>Tetyana</t>
  </si>
  <si>
    <t>https://www.airbnb.com/rooms/21289500</t>
  </si>
  <si>
    <t>FABULOUS BRAND NEW 6BED/ LEGO- MICKEY PRIVATE POOL</t>
  </si>
  <si>
    <t>https://www.airbnb.com/rooms/11351932</t>
  </si>
  <si>
    <t>Villa near Disney and Universal</t>
  </si>
  <si>
    <t>https://www.airbnb.com/rooms/172917</t>
  </si>
  <si>
    <t>Beautiful 4br condo min from Disney</t>
  </si>
  <si>
    <t>Joni</t>
  </si>
  <si>
    <t>https://www.airbnb.com/rooms/9698631</t>
  </si>
  <si>
    <t>Magical Villa Next to Disney Parks</t>
  </si>
  <si>
    <t>Sondra</t>
  </si>
  <si>
    <t>https://www.airbnb.com/rooms/23566634</t>
  </si>
  <si>
    <t>7-bedroom vacation home near Disney with pool/spa</t>
  </si>
  <si>
    <t>Yan</t>
  </si>
  <si>
    <t>https://www.airbnb.com/rooms/11640448</t>
  </si>
  <si>
    <t>Destination Sunsation!! 1 Bedroom Villa 1st Floor!</t>
  </si>
  <si>
    <t>Lydia</t>
  </si>
  <si>
    <t>https://www.airbnb.com/rooms/19364079</t>
  </si>
  <si>
    <t>COSTAL Venetian Bay Village condo -Disney World!!</t>
  </si>
  <si>
    <t>Ashley</t>
  </si>
  <si>
    <t>https://www.airbnb.com/rooms/18812389</t>
  </si>
  <si>
    <t>Disney mansion; Shop, Park, Relax, Sleep, Repeat</t>
  </si>
  <si>
    <t>Ademar</t>
  </si>
  <si>
    <t>Osceola county</t>
  </si>
  <si>
    <t>https://www.airbnb.com/rooms/17193330</t>
  </si>
  <si>
    <t>Modern Bellavida Resort Home 4Bed/3bath (900)</t>
  </si>
  <si>
    <t>https://www.airbnb.com/rooms/21438273</t>
  </si>
  <si>
    <t>Nice big house, close to Disney and attractions!</t>
  </si>
  <si>
    <t>Juan</t>
  </si>
  <si>
    <t>https://www.airbnb.com/rooms/21038930</t>
  </si>
  <si>
    <t>Loft Beach Club Waterpark Near Disney</t>
  </si>
  <si>
    <t>MCI Vacation</t>
  </si>
  <si>
    <t>https://www.airbnb.com/rooms/2710757</t>
  </si>
  <si>
    <t>Close to Disney! Immaculate Villa ! Great Resort!</t>
  </si>
  <si>
    <t>Barbara</t>
  </si>
  <si>
    <t>https://www.airbnb.com/rooms/15340160</t>
  </si>
  <si>
    <t>7BR dream home with pool &amp; spa 10 min. from Disney</t>
  </si>
  <si>
    <t>https://www.airbnb.com/rooms/13991836</t>
  </si>
  <si>
    <t>Fabulous Brand New 5Bed/5Bath/Game and Movie room</t>
  </si>
  <si>
    <t>https://www.airbnb.com/rooms/10550560</t>
  </si>
  <si>
    <t>5B/LAKE VIEW/GAME ROOM/15MIN DISNEY</t>
  </si>
  <si>
    <t>Juliene</t>
  </si>
  <si>
    <t>https://www.airbnb.com/rooms/12932620</t>
  </si>
  <si>
    <t>The Anchor House at Terra Verde</t>
  </si>
  <si>
    <t>https://www.airbnb.com/rooms/22205836</t>
  </si>
  <si>
    <t>Single Level - No Carpet - Gated Community! (4695)</t>
  </si>
  <si>
    <t>https://www.airbnb.com/rooms/15966051</t>
  </si>
  <si>
    <t>3 BEDROOMS 2 HEADS, STYLISH, CLOSE TO DISNEY</t>
  </si>
  <si>
    <t>Sven</t>
  </si>
  <si>
    <t>Deutsch, English, Español</t>
  </si>
  <si>
    <t>https://www.airbnb.com/rooms/20652342</t>
  </si>
  <si>
    <t>SPECIAL OFFER Storey Lake 4Bd&amp;3Ba+Pool Lake JN4903</t>
  </si>
  <si>
    <t>https://www.airbnb.com/rooms/19489509</t>
  </si>
  <si>
    <t>Nautical themed Venetian Bay Village Disney World</t>
  </si>
  <si>
    <t>https://www.airbnb.com/rooms/19554341</t>
  </si>
  <si>
    <t>LAS FUENTES VILLA</t>
  </si>
  <si>
    <t>https://www.airbnb.com/rooms/10727737</t>
  </si>
  <si>
    <t>New Home Storey Lake Resorts</t>
  </si>
  <si>
    <t>Claudio</t>
  </si>
  <si>
    <t>https://www.airbnb.com/rooms/17867573</t>
  </si>
  <si>
    <t>Fantasy World 2br, Wet N Wild #2, 10min to Disney!</t>
  </si>
  <si>
    <t>https://www.airbnb.com/rooms/3852008</t>
  </si>
  <si>
    <t>5BR New Home, Private Pool, 15min Disney, Gated</t>
  </si>
  <si>
    <t>Wellington</t>
  </si>
  <si>
    <t>https://www.airbnb.com/rooms/14229112</t>
  </si>
  <si>
    <t>SPECIAL OFFER Storey Lake 4Bd&amp;3Bath Pool&amp;Lake 3077</t>
  </si>
  <si>
    <t>https://www.airbnb.com/rooms/4512108</t>
  </si>
  <si>
    <t>Veranda Palms Luxurious Home w/Pool &amp; NEAR DISNEY</t>
  </si>
  <si>
    <t>Ben</t>
  </si>
  <si>
    <t>https://www.airbnb.com/rooms/20787656</t>
  </si>
  <si>
    <t>SPECIAL OFFER Storey Lake 4Bd&amp;3Ba+Pool Lake JM4887</t>
  </si>
  <si>
    <t>https://www.airbnb.com/rooms/18999513</t>
  </si>
  <si>
    <t>Entire Home; Spacious 3bed/2bath Near Attractions</t>
  </si>
  <si>
    <t>https://www.airbnb.com/rooms/17661744</t>
  </si>
  <si>
    <t>6 bed 10 min to Disney at Storey Lake 4737</t>
  </si>
  <si>
    <t>https://www.airbnb.com/rooms/20769592</t>
  </si>
  <si>
    <t>SPECIAL OFFER Storey Lake 5Bd&amp;4Ba+Pool Lake MB4895</t>
  </si>
  <si>
    <t>https://www.airbnb.com/rooms/16743627</t>
  </si>
  <si>
    <t>3078 Great 4 Bedroom w/Clubhouse and Private Pool</t>
  </si>
  <si>
    <t>Sue</t>
  </si>
  <si>
    <t>English, Español, 中文</t>
  </si>
  <si>
    <t>https://www.airbnb.com/rooms/1772507</t>
  </si>
  <si>
    <t>SUNSET LAKE ASK FOR SPECIAL $</t>
  </si>
  <si>
    <t>https://www.airbnb.com/rooms/20378790</t>
  </si>
  <si>
    <t>Modern + Fun! Includes Waterpark! Disney 4BR, Lake View-Storey Lake (3053GS)</t>
  </si>
  <si>
    <t>https://www.airbnb.com/rooms/8281657</t>
  </si>
  <si>
    <t>5 Bdrm/Priv Pool MInutes to Disney!</t>
  </si>
  <si>
    <t>Kasia</t>
  </si>
  <si>
    <t>English, Polski</t>
  </si>
  <si>
    <t>https://www.airbnb.com/rooms/13757</t>
  </si>
  <si>
    <t>Venetian Bay Townhouse - 4 Bedrooms</t>
  </si>
  <si>
    <t>https://www.airbnb.com/rooms/21163280</t>
  </si>
  <si>
    <t>Lake Front House Resort Near Disney 4Bd 3Bath</t>
  </si>
  <si>
    <t>https://www.airbnb.com/rooms/8007546</t>
  </si>
  <si>
    <t>Disney Lake view</t>
  </si>
  <si>
    <t>Deda E Roni</t>
  </si>
  <si>
    <t>https://www.airbnb.com/rooms/705837</t>
  </si>
  <si>
    <t>Gated villa, 5mi to Disney, sleep 12, free WiFi 71</t>
  </si>
  <si>
    <t>https://www.airbnb.com/rooms/17973667</t>
  </si>
  <si>
    <t>1091 Tourmaline Drive</t>
  </si>
  <si>
    <t>Blue</t>
  </si>
  <si>
    <t>https://www.airbnb.com/rooms/1816829</t>
  </si>
  <si>
    <t>3BR Villa near Disney@7D from $95nt</t>
  </si>
  <si>
    <t>https://www.airbnb.com/rooms/17956711</t>
  </si>
  <si>
    <t>Storey Lake House 6 rooms, pool private</t>
  </si>
  <si>
    <t>https://www.airbnb.com/rooms/9346041</t>
  </si>
  <si>
    <t>NH-18001 Brand New Townhouse 5 min From Disney</t>
  </si>
  <si>
    <t>https://www.airbnb.com/rooms/2525785</t>
  </si>
  <si>
    <t>Luxury 4 BR Gated Villa 5 Miles to Disney WiFi</t>
  </si>
  <si>
    <t>Sunshine</t>
  </si>
  <si>
    <t>https://www.airbnb.com/rooms/12850773</t>
  </si>
  <si>
    <t>SHORT TERM RENTAL</t>
  </si>
  <si>
    <t>Mohan</t>
  </si>
  <si>
    <t>https://www.airbnb.com/rooms/7591082</t>
  </si>
  <si>
    <t>$149+ pool and lake view by Disney</t>
  </si>
  <si>
    <t>Juan &amp; Bob</t>
  </si>
  <si>
    <t>https://www.airbnb.com/rooms/10884000</t>
  </si>
  <si>
    <t>Home Sweet Home - Near Disney World - Private pool</t>
  </si>
  <si>
    <t>Etienne &amp; Gustavo</t>
  </si>
  <si>
    <t>Kissimmee, Osceola County</t>
  </si>
  <si>
    <t>https://www.airbnb.com/rooms/18995930</t>
  </si>
  <si>
    <t>NEW! 5 Bed/4 Bath Near Disney! Storey Lake (3066)</t>
  </si>
  <si>
    <t>https://www.airbnb.com/rooms/4580517</t>
  </si>
  <si>
    <t>4 bed house Private pool Like New! 2680</t>
  </si>
  <si>
    <t>Maribel</t>
  </si>
  <si>
    <t>https://www.airbnb.com/rooms/10772045</t>
  </si>
  <si>
    <t>SPECIAL OFFER Storey Lake 4Bd3Ba Pool&amp;Lake 4790</t>
  </si>
  <si>
    <t>https://www.airbnb.com/rooms/16480744</t>
  </si>
  <si>
    <t>Gorgeous Top Pool Home SL4730</t>
  </si>
  <si>
    <t>https://www.airbnb.com/rooms/20215417</t>
  </si>
  <si>
    <t>NH-18006 New Luxury 5 Bedr House Close to Disney</t>
  </si>
  <si>
    <t>https://www.airbnb.com/rooms/13399092</t>
  </si>
  <si>
    <t>3177 Great 4 Bedroom w/Clubhouse and Private Pool</t>
  </si>
  <si>
    <t>https://www.airbnb.com/rooms/13142447</t>
  </si>
  <si>
    <t>Luxury 6 bd vacation home in resort</t>
  </si>
  <si>
    <t>Stephanie</t>
  </si>
  <si>
    <t>https://www.airbnb.com/rooms/20362503</t>
  </si>
  <si>
    <t>Fantasy World Resort ,free shuttle to all Parks</t>
  </si>
  <si>
    <t>Júlio And Flávia</t>
  </si>
  <si>
    <t>https://www.airbnb.com/rooms/22562267</t>
  </si>
  <si>
    <t>Magical Mckenna villa</t>
  </si>
  <si>
    <t>Samantha</t>
  </si>
  <si>
    <t>https://www.airbnb.com/rooms/1554966</t>
  </si>
  <si>
    <t>Orlando Kissimmee home near Disney</t>
  </si>
  <si>
    <t>Rafael</t>
  </si>
  <si>
    <t>https://www.airbnb.com/rooms/19055273</t>
  </si>
  <si>
    <t>Great location! Storey Lake Resort, Disney Area</t>
  </si>
  <si>
    <t>Marcia</t>
  </si>
  <si>
    <t>https://www.airbnb.com/rooms/21026548</t>
  </si>
  <si>
    <t>SPECIAL OFFER Storey Lake 4Bd&amp;3Ba+Pool Lake IA4885</t>
  </si>
  <si>
    <t>https://www.airbnb.com/rooms/23204544</t>
  </si>
  <si>
    <t>1235 Villa las Palmas</t>
  </si>
  <si>
    <t>Efrain</t>
  </si>
  <si>
    <t>https://www.airbnb.com/rooms/21765022</t>
  </si>
  <si>
    <t>Storey Lake 4 Bdr, 3 Bth with private splash pool</t>
  </si>
  <si>
    <t>https://www.airbnb.com/rooms/13061503</t>
  </si>
  <si>
    <t>Brand new townhome with splash pool</t>
  </si>
  <si>
    <t>https://www.airbnb.com/rooms/4902174</t>
  </si>
  <si>
    <t>Villa Yvette 3 BDR near Disney</t>
  </si>
  <si>
    <t>Yvette</t>
  </si>
  <si>
    <t>https://www.airbnb.com/rooms/194227</t>
  </si>
  <si>
    <t>Beautiful 4 bedroom townhouse</t>
  </si>
  <si>
    <t>Calvin</t>
  </si>
  <si>
    <t>https://www.airbnb.com/rooms/20484139</t>
  </si>
  <si>
    <t>NEWLY BUILT 5 bed 5 bath 5 minutes to Disney World</t>
  </si>
  <si>
    <t>Flavio</t>
  </si>
  <si>
    <t>https://www.airbnb.com/rooms/9877959</t>
  </si>
  <si>
    <t>Villa at Disney Terra Verde Resort</t>
  </si>
  <si>
    <t>Fernanda</t>
  </si>
  <si>
    <t>https://www.airbnb.com/rooms/17509155</t>
  </si>
  <si>
    <t>ST61, Beautiful Lakeviews, 2 Miles from Disney!!</t>
  </si>
  <si>
    <t>Mari</t>
  </si>
  <si>
    <t>English, Español, Norsk, Português</t>
  </si>
  <si>
    <t>https://www.airbnb.com/rooms/2215648</t>
  </si>
  <si>
    <t>Gated villa, 6 mi to Disney, free WiFi/TV</t>
  </si>
  <si>
    <t>https://www.airbnb.com/rooms/18159536</t>
  </si>
  <si>
    <t>Wonder near Disney - Pool Home</t>
  </si>
  <si>
    <t>https://www.airbnb.com/rooms/12367560</t>
  </si>
  <si>
    <t>Vacation home in Orlando</t>
  </si>
  <si>
    <t>Renato</t>
  </si>
  <si>
    <t>https://www.airbnb.com/rooms/17381315</t>
  </si>
  <si>
    <t>ST23-CLOSE TO DISNEY,BBQ GRILL,LAKE FRONT,+RESORT!</t>
  </si>
  <si>
    <t>https://www.airbnb.com/rooms/2044949</t>
  </si>
  <si>
    <t>Delightful Family Villa - South Facing Pool</t>
  </si>
  <si>
    <t>https://www.airbnb.com/rooms/20415441</t>
  </si>
  <si>
    <t>Gated Community - Pool and Spa</t>
  </si>
  <si>
    <t>https://www.airbnb.com/rooms/24117198</t>
  </si>
  <si>
    <t>Close to Disney!NewTownhome5BD 4BTH W/Private Pool</t>
  </si>
  <si>
    <t>Fabio</t>
  </si>
  <si>
    <t>https://www.airbnb.com/rooms/23189746</t>
  </si>
  <si>
    <t>Sweet vacation home</t>
  </si>
  <si>
    <t>https://www.airbnb.com/rooms/21698506</t>
  </si>
  <si>
    <t>SPECIAL OFFER Storey Lake 4Bd&amp;3Ba+Pool Lake GL4865</t>
  </si>
  <si>
    <t>https://www.airbnb.com/rooms/26838783</t>
  </si>
  <si>
    <t>4BD/3BA Modern upgraded Townhome -private pool #62</t>
  </si>
  <si>
    <t>Glasstone</t>
  </si>
  <si>
    <t>Español, Português</t>
  </si>
  <si>
    <t>https://www.airbnb.com/rooms/21789001</t>
  </si>
  <si>
    <t>NO AIRBNB FEES! 5 Miles 2 Disney-Free Water Park-C</t>
  </si>
  <si>
    <t>https://www.airbnb.com/rooms/18506298</t>
  </si>
  <si>
    <t>Amazing Decor Townhome SL3078</t>
  </si>
  <si>
    <t>https://www.airbnb.com/rooms/22586999</t>
  </si>
  <si>
    <t>Villa Abreu - Storey Lake Resort.</t>
  </si>
  <si>
    <t>Elisabete</t>
  </si>
  <si>
    <t>https://www.airbnb.com/rooms/3692946</t>
  </si>
  <si>
    <t>DISNEY HOME- Huge 4BR with Private Pool at Bella Vida! (820LF)</t>
  </si>
  <si>
    <t>https://www.airbnb.com/rooms/3889184</t>
  </si>
  <si>
    <t>Close to Disney. Shop Orlando.4 bdr</t>
  </si>
  <si>
    <t>Rosemary</t>
  </si>
  <si>
    <t>https://www.airbnb.com/rooms/27856008</t>
  </si>
  <si>
    <t>FreeWaterPark Resort, 5milesToDisney 4b3b</t>
  </si>
  <si>
    <t>The Cozy Trip</t>
  </si>
  <si>
    <t>https://www.airbnb.com/rooms/11472197</t>
  </si>
  <si>
    <t>WONDERFUL HOUSE NEXT TO DISNEY TERRAVERDE RESORT</t>
  </si>
  <si>
    <t>https://www.airbnb.com/rooms/19805706</t>
  </si>
  <si>
    <t>Free water park! Luxury 2BR -10 minutes to Disney</t>
  </si>
  <si>
    <t>https://www.airbnb.com/rooms/20769967</t>
  </si>
  <si>
    <t>SPECIAL OFFER Storey Lake 4Bd&amp;3Ba+Pool Lake JA4907</t>
  </si>
  <si>
    <t>https://www.airbnb.com/rooms/10625397</t>
  </si>
  <si>
    <t>Trendy 4 bedroom pool home</t>
  </si>
  <si>
    <t>Mgt</t>
  </si>
  <si>
    <t>https://www.airbnb.com/rooms/19659453</t>
  </si>
  <si>
    <t>SPECIAL OFFER Storey Lake 6Bed&amp;5Bath Pool&amp;Spa 4792</t>
  </si>
  <si>
    <t>https://www.airbnb.com/rooms/13393867</t>
  </si>
  <si>
    <t>A1- COZY BellaVida 4 Bedrooms/4 Baths near Disney</t>
  </si>
  <si>
    <t>https://www.airbnb.com/rooms/27168972</t>
  </si>
  <si>
    <t>SPECIAL OFFER! Storey Lake 4Beds&amp;3Bath+Pool PG4927</t>
  </si>
  <si>
    <t>https://www.airbnb.com/rooms/22679598</t>
  </si>
  <si>
    <t>Casa Condomínio Storey Lake</t>
  </si>
  <si>
    <t>Luis</t>
  </si>
  <si>
    <t>https://www.airbnb.com/rooms/20480676</t>
  </si>
  <si>
    <t>Vista Bay Villa</t>
  </si>
  <si>
    <t>Adan</t>
  </si>
  <si>
    <t>https://www.airbnb.com/rooms/12188148</t>
  </si>
  <si>
    <t>Lightning McQueen's Pit Stop</t>
  </si>
  <si>
    <t>Carrie</t>
  </si>
  <si>
    <t>https://www.airbnb.com/rooms/5050939</t>
  </si>
  <si>
    <t>Beautiful Venetian Bay Townhouse</t>
  </si>
  <si>
    <t>Sherry &amp; Ben</t>
  </si>
  <si>
    <t>https://www.airbnb.com/rooms/12954829</t>
  </si>
  <si>
    <t>SPECIAL OFFER Storey Lake 4Bd&amp;3ba Pool&amp;Lake GL3159</t>
  </si>
  <si>
    <t>https://www.airbnb.com/rooms/20651868</t>
  </si>
  <si>
    <t>SPECIAL OFFER Storey Lake 4Bd&amp;3Ba+Pool Lake LV4899</t>
  </si>
  <si>
    <t>https://www.airbnb.com/rooms/23298860</t>
  </si>
  <si>
    <t>SPECIAL OFFER! Storey Lake 4Beds&amp;3Bath+Pool EV4821</t>
  </si>
  <si>
    <t>https://www.airbnb.com/rooms/12570847</t>
  </si>
  <si>
    <t>5bed Lake view Themed house Orlando</t>
  </si>
  <si>
    <t>Paulo</t>
  </si>
  <si>
    <t>https://www.airbnb.com/rooms/16535088</t>
  </si>
  <si>
    <t>4 Bed/3.5 Veranda Palms (2629)</t>
  </si>
  <si>
    <t>https://www.airbnb.com/rooms/27751986</t>
  </si>
  <si>
    <t>Spacious 5bd near Disney -Top Rated Resort 4815</t>
  </si>
  <si>
    <t>https://www.airbnb.com/rooms/13641308</t>
  </si>
  <si>
    <t>House Crystal Cove</t>
  </si>
  <si>
    <t>Viviane</t>
  </si>
  <si>
    <t>https://www.airbnb.com/rooms/147140</t>
  </si>
  <si>
    <t>LUXURY 4bd POOL Villa near Disney</t>
  </si>
  <si>
    <t>Alpha</t>
  </si>
  <si>
    <t>https://www.airbnb.com/rooms/192505</t>
  </si>
  <si>
    <t>Relaxed Villa,3 Miles to Disney, 5BR/3.5 Bath/Pool</t>
  </si>
  <si>
    <t>Shanti</t>
  </si>
  <si>
    <t>https://www.airbnb.com/rooms/394240</t>
  </si>
  <si>
    <t>4BDRM, PRIV. POOL,MINS TO DISNEY</t>
  </si>
  <si>
    <t>https://www.airbnb.com/rooms/1970441</t>
  </si>
  <si>
    <t>Blue Diamond Close To Disney!</t>
  </si>
  <si>
    <t>Mary</t>
  </si>
  <si>
    <t>https://www.airbnb.com/rooms/17382311</t>
  </si>
  <si>
    <t>ST24- LAKEVIEW, BBQ GRILL + RESORT,CLOSETO DISNEY!</t>
  </si>
  <si>
    <t>https://www.airbnb.com/rooms/17383390</t>
  </si>
  <si>
    <t>ST26-6 MILES FROM DISNEY, BRAND NEW,LAKE FRONT!!</t>
  </si>
  <si>
    <t>https://www.airbnb.com/rooms/11190914</t>
  </si>
  <si>
    <t>Spacious 3 Bedroom w/Game Room Loft, Near DISNEY</t>
  </si>
  <si>
    <t>https://www.airbnb.com/rooms/933642</t>
  </si>
  <si>
    <t>LUXURY VILLA 1.5 MILES TO DISNEY</t>
  </si>
  <si>
    <t>Brandon</t>
  </si>
  <si>
    <t>https://www.airbnb.com/rooms/2074278</t>
  </si>
  <si>
    <t>4BR/3 bath-near DISNEY-Upgraded-Private Pool★★★</t>
  </si>
  <si>
    <t>Manuel</t>
  </si>
  <si>
    <t>https://www.airbnb.com/rooms/2078529</t>
  </si>
  <si>
    <t>DISNEY-Lakefront-Upgraded-Private Pool★★★</t>
  </si>
  <si>
    <t>https://www.airbnb.com/rooms/16714966</t>
  </si>
  <si>
    <t>Disney World Area Villa Orlando * 4 Beds * Pool *</t>
  </si>
  <si>
    <t>https://www.airbnb.com/rooms/18652692</t>
  </si>
  <si>
    <t>Beautiful Hollywood Style home next to Disney</t>
  </si>
  <si>
    <t>Albert</t>
  </si>
  <si>
    <t>https://www.airbnb.com/rooms/1332145</t>
  </si>
  <si>
    <t>The Enchanted Villa in Windsor Hills near Disney</t>
  </si>
  <si>
    <t>English, Norsk, Svenska</t>
  </si>
  <si>
    <t>https://www.airbnb.com/rooms/1665428</t>
  </si>
  <si>
    <t>4BED/2BATH LRG LAKE VIEW CONDO - VISTA CAY (1003)</t>
  </si>
  <si>
    <t>Blake Edward</t>
  </si>
  <si>
    <t>https://www.airbnb.com/rooms/2127058</t>
  </si>
  <si>
    <t>3BED/2BATH LAKE VIEW CONDO - VISTA CAY (1002)</t>
  </si>
  <si>
    <t>https://www.airbnb.com/rooms/3696964</t>
  </si>
  <si>
    <t>3 BED/2BATH LAKE VIEW CONDO - VISTA CAY (1005)</t>
  </si>
  <si>
    <t>https://www.airbnb.com/rooms/5882835</t>
  </si>
  <si>
    <t>Convention Center Shingle Parks</t>
  </si>
  <si>
    <t>Denver</t>
  </si>
  <si>
    <t>English, Sign Language</t>
  </si>
  <si>
    <t>https://www.airbnb.com/rooms/6316725</t>
  </si>
  <si>
    <t>2BED/2BATH PREMIUM LARGE CONDO - VISTA CAY (2002)</t>
  </si>
  <si>
    <t>https://www.airbnb.com/rooms/10442883</t>
  </si>
  <si>
    <t>OCCC Home 4-3-2 Walk to Publix Walk to Pool/Hoops</t>
  </si>
  <si>
    <t>https://www.airbnb.com/rooms/13016339</t>
  </si>
  <si>
    <t>6bds/3BR/3Fl/3.5ba Convention Ctr/Shingle Creek</t>
  </si>
  <si>
    <t>https://www.airbnb.com/rooms/13829391</t>
  </si>
  <si>
    <t>Convention Center Close - 3BR 6beds</t>
  </si>
  <si>
    <t>https://www.airbnb.com/rooms/17455140</t>
  </si>
  <si>
    <t>Convention Center Classic in Luxury Resort wlk2mkt</t>
  </si>
  <si>
    <t>https://www.airbnb.com/rooms/17954004</t>
  </si>
  <si>
    <t>Awesome Disney Vacation Rental</t>
  </si>
  <si>
    <t>Jordan</t>
  </si>
  <si>
    <t>https://www.airbnb.com/rooms/19626737</t>
  </si>
  <si>
    <t>Tideview Townhome Convention Center</t>
  </si>
  <si>
    <t>https://www.airbnb.com/rooms/1700198</t>
  </si>
  <si>
    <t>Beautiful Resort Condo</t>
  </si>
  <si>
    <t>Dasha</t>
  </si>
  <si>
    <t>Private room in resort</t>
  </si>
  <si>
    <t>https://www.airbnb.com/rooms/1728673</t>
  </si>
  <si>
    <t>REUNION RESORT LUXURIOUS VACATION</t>
  </si>
  <si>
    <t>Mel</t>
  </si>
  <si>
    <t>https://www.airbnb.com/rooms/2206869</t>
  </si>
  <si>
    <t>Runaway Beach Club - 2br/2bath 1300 sqft sleeps 6</t>
  </si>
  <si>
    <t>https://www.airbnb.com/rooms/6133023</t>
  </si>
  <si>
    <t>3-story townhome sleeps up to 10!!!</t>
  </si>
  <si>
    <t>https://www.airbnb.com/rooms/6184085</t>
  </si>
  <si>
    <t>Fantastic 3BR condo close to pool!!</t>
  </si>
  <si>
    <t>https://www.airbnb.com/rooms/6629060</t>
  </si>
  <si>
    <t>Fantasy World 2br - Fantasy Boardwalk</t>
  </si>
  <si>
    <t>https://www.airbnb.com/rooms/7158567</t>
  </si>
  <si>
    <t>Brand new condo with amazing view!!</t>
  </si>
  <si>
    <t>https://www.airbnb.com/rooms/8185243</t>
  </si>
  <si>
    <t>Modern design for a luxurious stay</t>
  </si>
  <si>
    <t>https://www.airbnb.com/rooms/8552155</t>
  </si>
  <si>
    <t>3BR/2BA 1st floor condo sleeps 10!</t>
  </si>
  <si>
    <t>https://www.airbnb.com/rooms/8608361</t>
  </si>
  <si>
    <t>Fantasy World 2br - Rosie</t>
  </si>
  <si>
    <t>https://www.airbnb.com/rooms/9488794</t>
  </si>
  <si>
    <t>Fantastic Orlando TownHome</t>
  </si>
  <si>
    <t>Rodolfo</t>
  </si>
  <si>
    <t>https://www.airbnb.com/rooms/11336987</t>
  </si>
  <si>
    <t>Charming 3BR, 2BA Orlando Condo!!!!</t>
  </si>
  <si>
    <t>https://www.airbnb.com/rooms/13060936</t>
  </si>
  <si>
    <t>Beautiful 5 BR townhome with pool and game room</t>
  </si>
  <si>
    <t>https://www.airbnb.com/rooms/13675429</t>
  </si>
  <si>
    <t>Gated Resort Sunny 4br by the Pool, Sleeps 12</t>
  </si>
  <si>
    <t>https://www.airbnb.com/rooms/14120755</t>
  </si>
  <si>
    <t>Vacation like a celebrity! 5 BR with splash pool!</t>
  </si>
  <si>
    <t>https://www.airbnb.com/rooms/15599447</t>
  </si>
  <si>
    <t>Newly updated 3BD/3.5BA town home in Vista Cay!</t>
  </si>
  <si>
    <t>https://www.airbnb.com/rooms/16437727</t>
  </si>
  <si>
    <t>Luxurious 4BR/3BA with private pool in Storey Lake</t>
  </si>
  <si>
    <t>https://www.airbnb.com/rooms/16871676</t>
  </si>
  <si>
    <t>5BR/4BA home with splash pool, sleeps 12!!!</t>
  </si>
  <si>
    <t>https://www.airbnb.com/rooms/19605653</t>
  </si>
  <si>
    <t>Oasis Retreat by Sparkling pool!</t>
  </si>
  <si>
    <t>https://www.airbnb.com/rooms/20483092</t>
  </si>
  <si>
    <t>Fantasy World 2br - Disney MGM Studios #2</t>
  </si>
  <si>
    <t>https://www.airbnb.com/rooms/20709378</t>
  </si>
  <si>
    <t>Phenomenal Brand New 5BD/4.5BA Townhome!</t>
  </si>
  <si>
    <t>https://www.airbnb.com/rooms/22829341</t>
  </si>
  <si>
    <t>Beautifully renovated 5BD 3.5BA villa near Disney!</t>
  </si>
  <si>
    <t>https://www.airbnb.com/rooms/23921376</t>
  </si>
  <si>
    <t>Beautiful 3BD town home in the Vista Cay Resort!!!</t>
  </si>
  <si>
    <t>https://www.airbnb.com/rooms/9729912</t>
  </si>
  <si>
    <t>4Bd, 3Ba, Pool, 15 min to Disney</t>
  </si>
  <si>
    <t>Andrew &amp; Solange</t>
  </si>
  <si>
    <t>https://www.airbnb.com/rooms/2411447</t>
  </si>
  <si>
    <t>Vista Cay Townhome 4 BED 3 BATH</t>
  </si>
  <si>
    <t>https://www.airbnb.com/rooms/11187399</t>
  </si>
  <si>
    <t>4 MIN TO CON. CENTER + FREE PRK/WIFI/POOL#26109</t>
  </si>
  <si>
    <t>One Homes</t>
  </si>
  <si>
    <t>English, Español, Français, Italiano, Nederlands, Português</t>
  </si>
  <si>
    <t>https://www.airbnb.com/rooms/19239509</t>
  </si>
  <si>
    <t>Storey Lake 4 bedroom 3 baths private pool MC</t>
  </si>
  <si>
    <t>https://www.airbnb.com/rooms/2332809</t>
  </si>
  <si>
    <t>House Disney in Orlando / Vacation</t>
  </si>
  <si>
    <t>Jader</t>
  </si>
  <si>
    <t>https://www.airbnb.com/rooms/15002172</t>
  </si>
  <si>
    <t>Casa ao lado da Disney - 3 minutos - House Disney</t>
  </si>
  <si>
    <t>https://www.airbnb.com/rooms/18132228</t>
  </si>
  <si>
    <t>Nova casa disney ate 12 pessoas - new house up 12</t>
  </si>
  <si>
    <t>https://www.airbnb.com/rooms/2887828</t>
  </si>
  <si>
    <t>$139+ for 6, private pool by Disney</t>
  </si>
  <si>
    <t>https://www.airbnb.com/rooms/18490436</t>
  </si>
  <si>
    <t>Gorgeous New 4 Bedroom Townhouse near Disney</t>
  </si>
  <si>
    <t>https://www.airbnb.com/rooms/2687369</t>
  </si>
  <si>
    <t>Clean, Comfortable, and Spacious!</t>
  </si>
  <si>
    <t>Mike</t>
  </si>
  <si>
    <t>https://www.airbnb.com/rooms/2889356</t>
  </si>
  <si>
    <t>Luxury Home by Disney World Florida</t>
  </si>
  <si>
    <t>Steve</t>
  </si>
  <si>
    <t>https://www.airbnb.com/rooms/6305833</t>
  </si>
  <si>
    <t>Comfortable home near Disney</t>
  </si>
  <si>
    <t>Rebeca</t>
  </si>
  <si>
    <t>https://www.airbnb.com/rooms/8809051</t>
  </si>
  <si>
    <t>Stylish Vista Cay Condo. Nr all Parks and OCCC</t>
  </si>
  <si>
    <t>Lin</t>
  </si>
  <si>
    <t>English, Español, Norsk, Svenska</t>
  </si>
  <si>
    <t>https://www.airbnb.com/rooms/17731571</t>
  </si>
  <si>
    <t>10 min to Disney, Wifi + Cable, Sleep Number Bed!</t>
  </si>
  <si>
    <t>https://www.airbnb.com/rooms/19437507</t>
  </si>
  <si>
    <t>Vacation town home, minutes away from Disney.</t>
  </si>
  <si>
    <t>Henny</t>
  </si>
  <si>
    <t>Deutsch, English, Nederlands</t>
  </si>
  <si>
    <t>https://www.airbnb.com/rooms/2985306</t>
  </si>
  <si>
    <t>Orlando Vacation Condo - 3bed/2bath</t>
  </si>
  <si>
    <t>Marize</t>
  </si>
  <si>
    <t>https://www.airbnb.com/rooms/8014031</t>
  </si>
  <si>
    <t>Beautiful Pool Home Close to all Attractions!</t>
  </si>
  <si>
    <t>Tammy</t>
  </si>
  <si>
    <t>https://www.airbnb.com/rooms/8274616</t>
  </si>
  <si>
    <t>Minnie Heaven - 4 Miles from Disney</t>
  </si>
  <si>
    <t>Louis</t>
  </si>
  <si>
    <t>https://www.airbnb.com/rooms/3323744</t>
  </si>
  <si>
    <t>Disney vacation home w/4 suites!</t>
  </si>
  <si>
    <t>Randy/Steve</t>
  </si>
  <si>
    <t>https://www.airbnb.com/rooms/3414014</t>
  </si>
  <si>
    <t>Stylish Lakeside Disney Retreat</t>
  </si>
  <si>
    <t>Trevor &amp; Amanda</t>
  </si>
  <si>
    <t>https://www.airbnb.com/rooms/4121277</t>
  </si>
  <si>
    <t>Comfortable Town House in Orlando</t>
  </si>
  <si>
    <t>Johan</t>
  </si>
  <si>
    <t>Orlando; Orlando</t>
  </si>
  <si>
    <t>https://www.airbnb.com/rooms/19769199</t>
  </si>
  <si>
    <t>4/3 townhouse in Orlando Resort - DISNEY UNIVERSAL</t>
  </si>
  <si>
    <t>Darrell &amp; Kimberly</t>
  </si>
  <si>
    <t>https://www.airbnb.com/rooms/10729095</t>
  </si>
  <si>
    <t>Your VIP Home in Orlando - Disney!!</t>
  </si>
  <si>
    <t>Eduardo</t>
  </si>
  <si>
    <t>https://www.airbnb.com/rooms/11658737</t>
  </si>
  <si>
    <t>Top Fl Suite 10 min to DISNEY w/ FIREWORKS view</t>
  </si>
  <si>
    <t>Joe</t>
  </si>
  <si>
    <t>https://www.airbnb.com/rooms/14520119</t>
  </si>
  <si>
    <t>Brand New 4BR Town Home Close to all Parks!! 21</t>
  </si>
  <si>
    <t>English, Español, 日本語</t>
  </si>
  <si>
    <t>https://www.airbnb.com/rooms/14628547</t>
  </si>
  <si>
    <t>Brand New 4BR Home close to parks!! 25</t>
  </si>
  <si>
    <t>https://www.airbnb.com/rooms/15057034</t>
  </si>
  <si>
    <t>From $99 near DisneyWorld, Pool, NETFLIX, PS4!</t>
  </si>
  <si>
    <t>https://www.airbnb.com/rooms/3888457</t>
  </si>
  <si>
    <t>2 Story 4Bed/4Ba Disney Pool Villa -Golf Shopping</t>
  </si>
  <si>
    <t>Asif &amp; Sunnie</t>
  </si>
  <si>
    <t>https://www.airbnb.com/rooms/13866723</t>
  </si>
  <si>
    <t>Spacious 2BR+Loft Resort Condo 3 Miles to Disney!!</t>
  </si>
  <si>
    <t>Patsy</t>
  </si>
  <si>
    <t>https://www.airbnb.com/rooms/14072047</t>
  </si>
  <si>
    <t>3 mi to Disney!*Spacious 3BR/2BA+Loft Resort Condo</t>
  </si>
  <si>
    <t>https://www.airbnb.com/rooms/14121078</t>
  </si>
  <si>
    <t>3 mi to Disney!*Spacious 2BR/2BA+Loft Resort Condo</t>
  </si>
  <si>
    <t>https://www.airbnb.com/rooms/4029356</t>
  </si>
  <si>
    <t>Cancelled #03</t>
  </si>
  <si>
    <t>Agency1</t>
  </si>
  <si>
    <t>https://www.airbnb.com/rooms/13651273</t>
  </si>
  <si>
    <t>Cancelled #17</t>
  </si>
  <si>
    <t>https://www.airbnb.com/rooms/13651792</t>
  </si>
  <si>
    <t>Cancelled #12</t>
  </si>
  <si>
    <t>https://www.airbnb.com/rooms/13655042</t>
  </si>
  <si>
    <t>Cancelled #13</t>
  </si>
  <si>
    <t>https://www.airbnb.com/rooms/14022539</t>
  </si>
  <si>
    <t>Cancelled #21</t>
  </si>
  <si>
    <t>https://www.airbnb.com/rooms/14023841</t>
  </si>
  <si>
    <t>Cancelled #24</t>
  </si>
  <si>
    <t>https://www.airbnb.com/rooms/14065462</t>
  </si>
  <si>
    <t>Cancelled #29</t>
  </si>
  <si>
    <t>https://www.airbnb.com/rooms/18039471</t>
  </si>
  <si>
    <t>Cancelled #43</t>
  </si>
  <si>
    <t>https://www.airbnb.com/rooms/19778899</t>
  </si>
  <si>
    <t>Cancelled #44</t>
  </si>
  <si>
    <t>https://www.airbnb.com/rooms/26807059</t>
  </si>
  <si>
    <t>7BD/6BA Fantastic Home w/pool at Storey Lake #61</t>
  </si>
  <si>
    <t>https://www.airbnb.com/rooms/12436741</t>
  </si>
  <si>
    <t>★ 1800sqft ★ ClubHouse ★ Pvt Pool ★ 8min to Disney</t>
  </si>
  <si>
    <t>https://www.airbnb.com/rooms/19716237</t>
  </si>
  <si>
    <t>Resort pool smart house</t>
  </si>
  <si>
    <t>Bill</t>
  </si>
  <si>
    <t>https://www.airbnb.com/rooms/5201454</t>
  </si>
  <si>
    <t>2 bed/2.5 bath &amp; hot tub by Disney</t>
  </si>
  <si>
    <t>Richard &amp; Sarah</t>
  </si>
  <si>
    <t>https://www.airbnb.com/rooms/6223609</t>
  </si>
  <si>
    <t>3 bed/2.5 bath &amp; hot tub by Disney</t>
  </si>
  <si>
    <t>https://www.airbnb.com/rooms/4537332</t>
  </si>
  <si>
    <t>4bed/3bath &amp; private pool by Disney</t>
  </si>
  <si>
    <t>https://www.airbnb.com/rooms/4777140</t>
  </si>
  <si>
    <t>4-bedroom Vacation Home near ORLANDO-DISNEY</t>
  </si>
  <si>
    <t>Ricardo Y Claudia</t>
  </si>
  <si>
    <t>https://www.airbnb.com/rooms/5434459</t>
  </si>
  <si>
    <t>LAKEFRONT STUDIO APARTMENT (private entrance)</t>
  </si>
  <si>
    <t>Tom &amp; Gordy</t>
  </si>
  <si>
    <t>https://www.airbnb.com/rooms/6378125</t>
  </si>
  <si>
    <t>YOUR SWEET HOME VACATIONS AREA DISNEY.</t>
  </si>
  <si>
    <t>Rita</t>
  </si>
  <si>
    <t>https://www.airbnb.com/rooms/6747568</t>
  </si>
  <si>
    <t>Disney Golf Exec. Home (1108)</t>
  </si>
  <si>
    <t>Carl</t>
  </si>
  <si>
    <t>https://www.airbnb.com/rooms/7997816</t>
  </si>
  <si>
    <t>Davenport Florida Close to All Theme Parks; Davenport Florida Close to All Theme Parks</t>
  </si>
  <si>
    <t>Craig And Lynsey</t>
  </si>
  <si>
    <t>Davenport; Davenport</t>
  </si>
  <si>
    <t>https://www.airbnb.com/rooms/5606473</t>
  </si>
  <si>
    <t>Unique lakefront property 6 acres!</t>
  </si>
  <si>
    <t>Kelman &amp; Pascale</t>
  </si>
  <si>
    <t>English, Français, Italiano</t>
  </si>
  <si>
    <t>https://www.airbnb.com/rooms/12350280</t>
  </si>
  <si>
    <t>Orlando Dream At Westside 10 min from Disney!</t>
  </si>
  <si>
    <t>磊</t>
  </si>
  <si>
    <t>https://www.airbnb.com/rooms/5597793</t>
  </si>
  <si>
    <t>Villa near Disney with heated pool</t>
  </si>
  <si>
    <t>Christopher</t>
  </si>
  <si>
    <t>https://www.airbnb.com/rooms/7965178</t>
  </si>
  <si>
    <t>Resort Living 4 Bed 3.5 Bath Townhome</t>
  </si>
  <si>
    <t>https://www.airbnb.com/rooms/11371001</t>
  </si>
  <si>
    <t>MAGICAL Lucaya Village Townhome - 4 bdr / 3 bts</t>
  </si>
  <si>
    <t>Victor</t>
  </si>
  <si>
    <t>https://www.airbnb.com/rooms/11654866</t>
  </si>
  <si>
    <t>Luxury 7BD villa, perfect location.</t>
  </si>
  <si>
    <t>Gui &amp; Tatiana</t>
  </si>
  <si>
    <t>https://www.airbnb.com/rooms/17779795</t>
  </si>
  <si>
    <t>New townhouse near Orlando parks</t>
  </si>
  <si>
    <t>Juliana</t>
  </si>
  <si>
    <t>https://www.airbnb.com/rooms/21332427</t>
  </si>
  <si>
    <t>Orlando Compass Bay Resort ¡VERY CLOSE TO PARKS!</t>
  </si>
  <si>
    <t>Jorge &amp; Bianet</t>
  </si>
  <si>
    <t>https://www.airbnb.com/rooms/11203116</t>
  </si>
  <si>
    <t>Rare Disney Property, 2 Bd/Slp 8 Wymdham Bonnet</t>
  </si>
  <si>
    <t>Don And Jennifer</t>
  </si>
  <si>
    <t>https://www.airbnb.com/rooms/17591776</t>
  </si>
  <si>
    <t>Close by DISNEY, where Dreams come true.</t>
  </si>
  <si>
    <t>Rosario</t>
  </si>
  <si>
    <t>https://www.airbnb.com/rooms/18525733</t>
  </si>
  <si>
    <t>Magic Kings House - Just 3 miles from Walt Disney!</t>
  </si>
  <si>
    <t>https://www.airbnb.com/rooms/6332230</t>
  </si>
  <si>
    <t>Luxury 3-bdr house next to Disney</t>
  </si>
  <si>
    <t>Ogi And Raj</t>
  </si>
  <si>
    <t>https://www.airbnb.com/rooms/6569956</t>
  </si>
  <si>
    <t>Casa Disney</t>
  </si>
  <si>
    <t>Rodrigo</t>
  </si>
  <si>
    <t>English, Español, Português, 中文</t>
  </si>
  <si>
    <t>https://www.airbnb.com/rooms/9387718</t>
  </si>
  <si>
    <t>Mickey Themed. Most Popular Home in the area</t>
  </si>
  <si>
    <t>John And Yvonne</t>
  </si>
  <si>
    <t>https://www.airbnb.com/rooms/21380410</t>
  </si>
  <si>
    <t>Lucaya Village, close to Disney</t>
  </si>
  <si>
    <t>Vilarim USA</t>
  </si>
  <si>
    <t>https://www.airbnb.com/rooms/6711443</t>
  </si>
  <si>
    <t>Casa na Disney Kissimmee</t>
  </si>
  <si>
    <t>Vera Lucia</t>
  </si>
  <si>
    <t>https://www.airbnb.com/rooms/6744153</t>
  </si>
  <si>
    <t>Luxurious Solterra Resort 15 min from Disney area</t>
  </si>
  <si>
    <t>https://www.airbnb.com/rooms/10590841</t>
  </si>
  <si>
    <t>Gorgeous Solterra Resort 15 min from Disney area</t>
  </si>
  <si>
    <t>https://www.airbnb.com/rooms/13417244</t>
  </si>
  <si>
    <t>New Townhome 4/3½ near Disney, Universal, Walmart.</t>
  </si>
  <si>
    <t>Rod</t>
  </si>
  <si>
    <t>https://www.airbnb.com/rooms/17343622</t>
  </si>
  <si>
    <t>Family Friendly Close to Disney</t>
  </si>
  <si>
    <t>https://www.airbnb.com/rooms/17904841</t>
  </si>
  <si>
    <t>7BR, Private 3D Cinema, Pool, Spa, 4 miles Disney</t>
  </si>
  <si>
    <t>https://www.airbnb.com/rooms/20087984</t>
  </si>
  <si>
    <t>Large Resort Condo Near Disney.</t>
  </si>
  <si>
    <t>https://www.airbnb.com/rooms/7171230</t>
  </si>
  <si>
    <t>Orlando 5 bdr w/pool + close to Disney</t>
  </si>
  <si>
    <t>Maria Cristina</t>
  </si>
  <si>
    <t>https://www.airbnb.com/rooms/7558456</t>
  </si>
  <si>
    <t>Casa Encantada Resort Disney</t>
  </si>
  <si>
    <t>Caetana</t>
  </si>
  <si>
    <t>English, Italiano, Português</t>
  </si>
  <si>
    <t>https://www.airbnb.com/rooms/12762999</t>
  </si>
  <si>
    <t>Stay near Disney World at Windsor Hills Resort</t>
  </si>
  <si>
    <t>Brian &amp; Amy</t>
  </si>
  <si>
    <t>https://www.airbnb.com/rooms/14820514</t>
  </si>
  <si>
    <t>Brand New Amazing Resort, Private Pool, PEQ3141</t>
  </si>
  <si>
    <t>Clint</t>
  </si>
  <si>
    <t>https://www.airbnb.com/rooms/7678340</t>
  </si>
  <si>
    <t>Beautiful 3 bedroom 2 bath condo</t>
  </si>
  <si>
    <t>Tina</t>
  </si>
  <si>
    <t>https://www.airbnb.com/rooms/8081094</t>
  </si>
  <si>
    <t>New Vacation Pool Home Orlando Area</t>
  </si>
  <si>
    <t>Andre</t>
  </si>
  <si>
    <t>https://www.airbnb.com/rooms/8101253</t>
  </si>
  <si>
    <t>Beautiful house near Disney Parks !</t>
  </si>
  <si>
    <t>https://www.airbnb.com/rooms/8350984</t>
  </si>
  <si>
    <t>Lakeview Vacation Home with pool</t>
  </si>
  <si>
    <t>Rod And Joanne</t>
  </si>
  <si>
    <t>https://www.airbnb.com/rooms/8419469</t>
  </si>
  <si>
    <t>Beautiful 6 bedroom Home- reunion</t>
  </si>
  <si>
    <t>Shyam</t>
  </si>
  <si>
    <t>https://www.airbnb.com/rooms/9532579</t>
  </si>
  <si>
    <t>Vista Cay Lake view 3B condo #3091; Vista Cay Lake view 3B condo #3091</t>
  </si>
  <si>
    <t>Kris</t>
  </si>
  <si>
    <t>English, Nederlands</t>
  </si>
  <si>
    <t>https://www.airbnb.com/rooms/13897065</t>
  </si>
  <si>
    <t>Vista Cay 3B Lakeview Condo (#3104)</t>
  </si>
  <si>
    <t>https://www.airbnb.com/rooms/14093858</t>
  </si>
  <si>
    <t>Vista Cay Luxury 4 bedroom Condo (#3080)</t>
  </si>
  <si>
    <t>https://www.airbnb.com/rooms/9294964</t>
  </si>
  <si>
    <t>Bella Vida Dream</t>
  </si>
  <si>
    <t>Sonia</t>
  </si>
  <si>
    <t>https://www.airbnb.com/rooms/14229356</t>
  </si>
  <si>
    <t>Close to Disney 4 beds &amp; 3 Baths +Pool&amp;Lake DS3081</t>
  </si>
  <si>
    <t>Jose - DecoNova Vacation</t>
  </si>
  <si>
    <t>https://www.airbnb.com/rooms/17847445</t>
  </si>
  <si>
    <t>Close to Disney 4 Beds &amp; 3 baths + Pool AO3081</t>
  </si>
  <si>
    <t>https://www.airbnb.com/rooms/18581965</t>
  </si>
  <si>
    <t>Close to Disney 4 Beds &amp; 3 baths + Pool JV3069</t>
  </si>
  <si>
    <t>https://www.airbnb.com/rooms/21026910</t>
  </si>
  <si>
    <t>Close to Disney 4 Beds &amp; 3 Baths + Pool FH4882</t>
  </si>
  <si>
    <t>https://www.airbnb.com/rooms/21698829</t>
  </si>
  <si>
    <t>Close to Disney 4 Beds &amp; 3 Baths+Pool&amp;Lake BR4867</t>
  </si>
  <si>
    <t>https://www.airbnb.com/rooms/24831614</t>
  </si>
  <si>
    <t>Close to Disney 4 Beds &amp; 3 Baths+Pool EF4909</t>
  </si>
  <si>
    <t>https://www.airbnb.com/rooms/9752848</t>
  </si>
  <si>
    <t>Private Pool/FREE Wifi/Disney Area/Clubhouse; Private Pool/FREE Wifi/Disney Area/Clubhouse</t>
  </si>
  <si>
    <t>Hermogenes</t>
  </si>
  <si>
    <t>https://www.airbnb.com/rooms/10072054</t>
  </si>
  <si>
    <t>Vacation Home near Disney</t>
  </si>
  <si>
    <t>Celso</t>
  </si>
  <si>
    <t>Deutsch, English, Español, Italiano, Português</t>
  </si>
  <si>
    <t>https://www.airbnb.com/rooms/10465663</t>
  </si>
  <si>
    <t>3/2 Magical Tuscan Experience</t>
  </si>
  <si>
    <t>Jarrod</t>
  </si>
  <si>
    <t>Champions Gate</t>
  </si>
  <si>
    <t>https://www.airbnb.com/rooms/17471667</t>
  </si>
  <si>
    <t>Lovely Resort 4 BR ★ near Disney &amp; Universal!</t>
  </si>
  <si>
    <t>Paula</t>
  </si>
  <si>
    <t>https://www.airbnb.com/rooms/23768843</t>
  </si>
  <si>
    <t>Brand new house close to all!</t>
  </si>
  <si>
    <t>Reinaldo &amp; Vera</t>
  </si>
  <si>
    <t>https://www.airbnb.com/rooms/10559886</t>
  </si>
  <si>
    <t>BRAND NEW!, private Pool, Free Wifi</t>
  </si>
  <si>
    <t>Jerusa</t>
  </si>
  <si>
    <t>https://www.airbnb.com/rooms/12048256</t>
  </si>
  <si>
    <t>Disney Universal Convention Center - Renewed</t>
  </si>
  <si>
    <t>https://www.airbnb.com/rooms/3903420</t>
  </si>
  <si>
    <t>Best place for vacation or business</t>
  </si>
  <si>
    <t>Álvaro</t>
  </si>
  <si>
    <t>https://www.airbnb.com/rooms/11211500</t>
  </si>
  <si>
    <t>New 8 Bed/6 Bath Luxury Villa</t>
  </si>
  <si>
    <t>Matt</t>
  </si>
  <si>
    <t>https://www.airbnb.com/rooms/14760522</t>
  </si>
  <si>
    <t>Townhome 5 BR NEW "Windsor at Westside Resort"</t>
  </si>
  <si>
    <t>https://www.airbnb.com/rooms/12666575</t>
  </si>
  <si>
    <t>Home Near Disney! (10-105)</t>
  </si>
  <si>
    <t>https://www.airbnb.com/rooms/12983935</t>
  </si>
  <si>
    <t>Downtown Orlando Luxury Townhouse</t>
  </si>
  <si>
    <t>Brock</t>
  </si>
  <si>
    <t>https://www.airbnb.com/rooms/13967851</t>
  </si>
  <si>
    <t>NEW! Modern/3m Disney (3133) Two Ensuites</t>
  </si>
  <si>
    <t>https://www.airbnb.com/rooms/14272960</t>
  </si>
  <si>
    <t>4 Bedroom/3Bathroom Crystal Cove (4712)</t>
  </si>
  <si>
    <t>https://www.airbnb.com/rooms/15856777</t>
  </si>
  <si>
    <t>NEW! Modern Home 5 Min Disney (4813) Two Ensuites</t>
  </si>
  <si>
    <t>https://www.airbnb.com/rooms/16367143</t>
  </si>
  <si>
    <t>NEW! Home Near Disney - Lucaya Village (16-106)</t>
  </si>
  <si>
    <t>https://www.airbnb.com/rooms/18225096</t>
  </si>
  <si>
    <t>Lucaya Home Near Disney(4Bed/3Bath)2Ensuites 1-104</t>
  </si>
  <si>
    <t>https://www.airbnb.com/rooms/18709696</t>
  </si>
  <si>
    <t>NEW! 5 Bedroom/5 Bathroom Paradise Palms (8942SP)</t>
  </si>
  <si>
    <t>https://www.airbnb.com/rooms/19287463</t>
  </si>
  <si>
    <t>NEW! 6 Bedroom/5 Bathroom Storey Lake(4784KC)</t>
  </si>
  <si>
    <t>https://www.airbnb.com/rooms/20395556</t>
  </si>
  <si>
    <t>NEW! 4 Bedroom/3 Bathroom Lucaya Village (25-108)</t>
  </si>
  <si>
    <t>https://www.airbnb.com/rooms/21028983</t>
  </si>
  <si>
    <t>NEW! 3 Bedroom / 2 Bathroom Lucaya 15-102</t>
  </si>
  <si>
    <t>https://www.airbnb.com/rooms/22024091</t>
  </si>
  <si>
    <t>NEW! 4 Bedrooms/3 Bathrooms Storey Lake (4853RC)</t>
  </si>
  <si>
    <t>https://www.airbnb.com/rooms/22272910</t>
  </si>
  <si>
    <t>5 Bedroom/5 Bathroom Storey Lake (4777KC)</t>
  </si>
  <si>
    <t>https://www.airbnb.com/rooms/22358373</t>
  </si>
  <si>
    <t>5 Bathrooms/4 Bathrooms Storey Lake (4890RC)</t>
  </si>
  <si>
    <t>https://www.airbnb.com/rooms/22371483</t>
  </si>
  <si>
    <t>NEW! 4 Bedroom/3 Bathroom Storey Lake (4829RC)</t>
  </si>
  <si>
    <t>https://www.airbnb.com/rooms/22960381</t>
  </si>
  <si>
    <t>*NEWLY RENOVATED* Chic Disney Vacation Home w/POOL</t>
  </si>
  <si>
    <t>Nicole</t>
  </si>
  <si>
    <t>https://www.airbnb.com/rooms/12915421</t>
  </si>
  <si>
    <t>Casa em Resort - Condominio Windsor at Westside</t>
  </si>
  <si>
    <t>Edson</t>
  </si>
  <si>
    <t>https://www.airbnb.com/rooms/22050349</t>
  </si>
  <si>
    <t>Cozy townhouse close to Disney and Universal</t>
  </si>
  <si>
    <t>Adam</t>
  </si>
  <si>
    <t>https://www.airbnb.com/rooms/22842354</t>
  </si>
  <si>
    <t>WATER View 4BR/Elevator/DISNEY Area</t>
  </si>
  <si>
    <t>Jean</t>
  </si>
  <si>
    <t>https://www.airbnb.com/rooms/12953250</t>
  </si>
  <si>
    <t>Cozy Condo3/2- Near Disney Resort Areas</t>
  </si>
  <si>
    <t>Heinz</t>
  </si>
  <si>
    <t>Deutsch, English, Español, Italiano</t>
  </si>
  <si>
    <t>https://www.airbnb.com/rooms/17497008</t>
  </si>
  <si>
    <t>3080 4 BedTownhouse in Kissimmee, 15 min to Disney</t>
  </si>
  <si>
    <t>https://www.airbnb.com/rooms/13825734</t>
  </si>
  <si>
    <t>Disney Themed Home, Close To Parks!</t>
  </si>
  <si>
    <t>https://www.airbnb.com/rooms/16186354</t>
  </si>
  <si>
    <t>Cozy for Family Vacation WL8988</t>
  </si>
  <si>
    <t>Debora</t>
  </si>
  <si>
    <t>https://www.airbnb.com/rooms/18748802</t>
  </si>
  <si>
    <t>Contemporary Decor Vacation Home SL4773</t>
  </si>
  <si>
    <t>https://www.airbnb.com/rooms/22360041</t>
  </si>
  <si>
    <t>Adventure Awaits! &lt;5 Miles from Parks! 2 Masters!</t>
  </si>
  <si>
    <t>Travis And Kelsey</t>
  </si>
  <si>
    <t>https://www.airbnb.com/rooms/14300396</t>
  </si>
  <si>
    <t>Spacious New Villa for Families - close to disney</t>
  </si>
  <si>
    <t>Giulia</t>
  </si>
  <si>
    <t>English, Français, Português</t>
  </si>
  <si>
    <t>https://www.airbnb.com/rooms/14664694</t>
  </si>
  <si>
    <t>Luxury Townhouse near Disney</t>
  </si>
  <si>
    <t>Russ</t>
  </si>
  <si>
    <t>https://www.airbnb.com/rooms/19428269</t>
  </si>
  <si>
    <t>New Town House Very Confortable</t>
  </si>
  <si>
    <t>Raul</t>
  </si>
  <si>
    <t>https://www.airbnb.com/rooms/15159734</t>
  </si>
  <si>
    <t>New Townhome 8 minutes from Disney</t>
  </si>
  <si>
    <t>https://www.airbnb.com/rooms/21177012</t>
  </si>
  <si>
    <t>Brand New 2BR home•DisneyUniversal•Private Hot Tub</t>
  </si>
  <si>
    <t>Nathalie</t>
  </si>
  <si>
    <t>Deutsch, English, Español, Français, עברית</t>
  </si>
  <si>
    <t>https://www.airbnb.com/rooms/15998055</t>
  </si>
  <si>
    <t>LUXURY 3BED 2BATH TOWNHOUSE CLOSE TO DISNEY!!!</t>
  </si>
  <si>
    <t>https://www.airbnb.com/rooms/16017879</t>
  </si>
  <si>
    <t>LUXURY 5BED 3BATH|PRIVATE POOL HOME|LAKE VIEW</t>
  </si>
  <si>
    <t>https://www.airbnb.com/rooms/16268160</t>
  </si>
  <si>
    <t>Disney area 3 Bedroom 2 Bath-Private Pool - 5371</t>
  </si>
  <si>
    <t>Mizan</t>
  </si>
  <si>
    <t>Bengali, English</t>
  </si>
  <si>
    <t>https://www.airbnb.com/rooms/16733936</t>
  </si>
  <si>
    <t>3 Luxury Bed/Bath-Disney,Universal, Seaworld,Conv</t>
  </si>
  <si>
    <t>Suitehomeliving</t>
  </si>
  <si>
    <t>English, Español, Português, Русский</t>
  </si>
  <si>
    <t>https://www.airbnb.com/rooms/22504951</t>
  </si>
  <si>
    <t>DOWNTOWN ORLANDO - PRIVATE POOL HOME - RETREAT</t>
  </si>
  <si>
    <t>Andy</t>
  </si>
  <si>
    <t>Deutsch</t>
  </si>
  <si>
    <t>https://www.airbnb.com/rooms/23964247</t>
  </si>
  <si>
    <t>Gorgeous Villa at Seven Dwarfs. Near Disney!</t>
  </si>
  <si>
    <t>Heather</t>
  </si>
  <si>
    <t>https://www.airbnb.com/rooms/17078035</t>
  </si>
  <si>
    <t>Just steps away from Disney...You will love it!</t>
  </si>
  <si>
    <t>Zulmali</t>
  </si>
  <si>
    <t>https://www.airbnb.com/rooms/17291190</t>
  </si>
  <si>
    <t>Destiny Disney</t>
  </si>
  <si>
    <t>Debra</t>
  </si>
  <si>
    <t>https://www.airbnb.com/rooms/20655812</t>
  </si>
  <si>
    <t>Gorgeous Townhome by Disney w/ Private Jacuzzi</t>
  </si>
  <si>
    <t>Kit &amp; Alejandra</t>
  </si>
  <si>
    <t>https://www.airbnb.com/rooms/21275497</t>
  </si>
  <si>
    <t>Kiki's Townhouse (Regal Oaks Resort)</t>
  </si>
  <si>
    <t>https://www.airbnb.com/rooms/17544911</t>
  </si>
  <si>
    <t>Regal Oaks Resort Getaway at Disney Orlando</t>
  </si>
  <si>
    <t>Axel</t>
  </si>
  <si>
    <t>https://www.airbnb.com/rooms/18367561</t>
  </si>
  <si>
    <t>Regal Oaks-Olga,3 brs. Enjoy your private jacuzzi!</t>
  </si>
  <si>
    <t>https://www.airbnb.com/rooms/18789999</t>
  </si>
  <si>
    <t>Regal Oaks-Camaro,4brs,Enjoy your private jacuzzi!</t>
  </si>
  <si>
    <t>https://www.airbnb.com/rooms/19250227</t>
  </si>
  <si>
    <t>Regal Oaks Resort Hideaway at Disney Orlando</t>
  </si>
  <si>
    <t>https://www.airbnb.com/rooms/19471696</t>
  </si>
  <si>
    <t>3-Star Hotel Suite Grade Luxury House near Parks</t>
  </si>
  <si>
    <t>Entire bungalow</t>
  </si>
  <si>
    <t>https://www.airbnb.com/rooms/20661704</t>
  </si>
  <si>
    <t>Family Friendly Villa, Disney, Universal, Orlando</t>
  </si>
  <si>
    <t>Adam &amp; Carol</t>
  </si>
  <si>
    <t>https://www.airbnb.com/rooms/18425467</t>
  </si>
  <si>
    <t>CASA VACACIONAL EN DISNEY A 5M PARQUES 10 PERS.</t>
  </si>
  <si>
    <t>Emilia Carolina</t>
  </si>
  <si>
    <t>https://www.airbnb.com/rooms/20131718</t>
  </si>
  <si>
    <t>Disney/Universal Home Away from Home!</t>
  </si>
  <si>
    <t>Stella &amp; Gordon</t>
  </si>
  <si>
    <t>https://www.airbnb.com/rooms/20174192</t>
  </si>
  <si>
    <t>10Mins UNIVERSAL/DISNEY Private Pool 4BR/8guest</t>
  </si>
  <si>
    <t>Kishan</t>
  </si>
  <si>
    <t>https://www.airbnb.com/rooms/19656899</t>
  </si>
  <si>
    <t>Lucaya Village, close to Disney Parks, Outlets.</t>
  </si>
  <si>
    <t>Eliana</t>
  </si>
  <si>
    <t>English, Español, Français, Italiano, Português</t>
  </si>
  <si>
    <t>https://www.airbnb.com/rooms/20203477</t>
  </si>
  <si>
    <t>Newly Renovated Home 10 Minutes from Disney!</t>
  </si>
  <si>
    <t>Luiz</t>
  </si>
  <si>
    <t>https://www.airbnb.com/rooms/21312272</t>
  </si>
  <si>
    <t>Spacious 7-BR home near Disney World</t>
  </si>
  <si>
    <t>https://www.airbnb.com/rooms/21232563</t>
  </si>
  <si>
    <t>Bright &amp; Sunny Resort-Style Home Near Attractions</t>
  </si>
  <si>
    <t>Aliya &amp; Nasser</t>
  </si>
  <si>
    <t>https://www.airbnb.com/rooms/23407063</t>
  </si>
  <si>
    <t>Luxury Home Disney and Universal Studio</t>
  </si>
  <si>
    <t>Johanne</t>
  </si>
  <si>
    <t>https://www.airbnb.com/rooms/23858021</t>
  </si>
  <si>
    <t>Large pool home 2 miles from Univeral Studios.</t>
  </si>
  <si>
    <t>Jeremy</t>
  </si>
  <si>
    <t>https://www.airbnb.com/rooms/3330875</t>
  </si>
  <si>
    <t>Luxury Champions Gate Villa</t>
  </si>
  <si>
    <t>Steve &amp; Zoe</t>
  </si>
  <si>
    <t>https://www.airbnb.com/rooms/3709305</t>
  </si>
  <si>
    <t>Disney 5bd 4bath Private Pool &amp; Spa</t>
  </si>
  <si>
    <t>Robb &amp; Marne</t>
  </si>
  <si>
    <t>https://www.airbnb.com/rooms/5581578</t>
  </si>
  <si>
    <t>Private studio: Kissimmee Pool home</t>
  </si>
  <si>
    <t>Mary Jo</t>
  </si>
  <si>
    <t>Entire guest suite</t>
  </si>
  <si>
    <t>https://www.airbnb.com/rooms/5796419</t>
  </si>
  <si>
    <t>AMAZING RESORT HOUSE NEXT to DISNEY</t>
  </si>
  <si>
    <t>https://www.airbnb.com/rooms/5857872</t>
  </si>
  <si>
    <t>Highgate Park - 4 bed villa with 30' pool</t>
  </si>
  <si>
    <t>Billy</t>
  </si>
  <si>
    <t>https://www.airbnb.com/rooms/6722442</t>
  </si>
  <si>
    <t>Fantastic 3 Bed/2 Bath Condo!</t>
  </si>
  <si>
    <t>Annie And Jake</t>
  </si>
  <si>
    <t>https://www.airbnb.com/rooms/7900668</t>
  </si>
  <si>
    <t>Disney Vacation Home, Lake View, Great Location !</t>
  </si>
  <si>
    <t>https://www.airbnb.com/rooms/8005325</t>
  </si>
  <si>
    <t>4 Bedroom Priv. Pool/Spa Disney</t>
  </si>
  <si>
    <t>https://www.airbnb.com/rooms/8065879</t>
  </si>
  <si>
    <t>⭐ Beautiful 2300 sqft. ⭐ 4BR Villa 6 Mi. to Disney</t>
  </si>
  <si>
    <t>Jason</t>
  </si>
  <si>
    <t>https://www.airbnb.com/rooms/8240267</t>
  </si>
  <si>
    <t>15 Minutes From Disney ★ Full Kitchen And Balcony</t>
  </si>
  <si>
    <t>https://www.airbnb.com/rooms/8407531</t>
  </si>
  <si>
    <t>Spectacular Orlando Golf Villa</t>
  </si>
  <si>
    <t>Farag</t>
  </si>
  <si>
    <t>https://www.airbnb.com/rooms/8763124</t>
  </si>
  <si>
    <t>Classy Studio in Downtown Orlando; Classy Studio in Downtown Orlando</t>
  </si>
  <si>
    <t>https://www.airbnb.com/rooms/8799049</t>
  </si>
  <si>
    <t>Family Resort Villa near Disney #426</t>
  </si>
  <si>
    <t>Terre</t>
  </si>
  <si>
    <t>https://www.airbnb.com/rooms/9044487</t>
  </si>
  <si>
    <t>2 bedroom Villa near Disney,Universal,Seaworld,I-4; 2 bedroom Villa near Disney,Universal,Seaworld,I-4</t>
  </si>
  <si>
    <t>Carolina</t>
  </si>
  <si>
    <t>Kissimmee; Kissimmee</t>
  </si>
  <si>
    <t>https://www.airbnb.com/rooms/9215121</t>
  </si>
  <si>
    <t>Resort in the Heart of Orlando!</t>
  </si>
  <si>
    <t>https://www.airbnb.com/rooms/9334210</t>
  </si>
  <si>
    <t>Orlando Florida Conv Ctr 3 ensuites</t>
  </si>
  <si>
    <t>https://www.airbnb.com/rooms/9489402</t>
  </si>
  <si>
    <t>LUXURY HOME Paradise Palm KISSIMMEE RESORT FLORIDA</t>
  </si>
  <si>
    <t>https://www.airbnb.com/rooms/9514338</t>
  </si>
  <si>
    <t>Amazing House Solterra Resort 15 min from Disney</t>
  </si>
  <si>
    <t>https://www.airbnb.com/rooms/9522910</t>
  </si>
  <si>
    <t>6 Bed 5 Bath Private Pool Home</t>
  </si>
  <si>
    <t>Steven</t>
  </si>
  <si>
    <t>https://www.airbnb.com/rooms/9985269</t>
  </si>
  <si>
    <t>Newly Renovated Condo near Disney!</t>
  </si>
  <si>
    <t>https://www.airbnb.com/rooms/10549074</t>
  </si>
  <si>
    <t>Private 2 bedroom Apartment in POOL home</t>
  </si>
  <si>
    <t>Marlene</t>
  </si>
  <si>
    <t>https://www.airbnb.com/rooms/11142694</t>
  </si>
  <si>
    <t>The Lake House</t>
  </si>
  <si>
    <t>Tiny house</t>
  </si>
  <si>
    <t>https://www.airbnb.com/rooms/12289071</t>
  </si>
  <si>
    <t>4 BDRM 3 BTH Disney World</t>
  </si>
  <si>
    <t>Danielle</t>
  </si>
  <si>
    <t>https://www.airbnb.com/rooms/12431348</t>
  </si>
  <si>
    <t>☆Big Townhouse near airport &amp; 25 min to Disney☆</t>
  </si>
  <si>
    <t>Jonathan</t>
  </si>
  <si>
    <t>https://www.airbnb.com/rooms/13017929</t>
  </si>
  <si>
    <t>Modern apartment next to UNIVERSAL and other parks</t>
  </si>
  <si>
    <t>Nicoleta</t>
  </si>
  <si>
    <t>https://www.airbnb.com/rooms/13216232</t>
  </si>
  <si>
    <t>Modern home near Disney (5452)</t>
  </si>
  <si>
    <t>https://www.airbnb.com/rooms/14088159</t>
  </si>
  <si>
    <t>Themed luxury Villa - 5 Star Resort - DISNEY WORLD</t>
  </si>
  <si>
    <t>https://www.airbnb.com/rooms/14662246</t>
  </si>
  <si>
    <t>Beautiful and Modern 4 Bedroom Home with Pool!!</t>
  </si>
  <si>
    <t>Ruthy</t>
  </si>
  <si>
    <t>https://www.airbnb.com/rooms/14722368</t>
  </si>
  <si>
    <t>Amazing King Retreat near Disney #528</t>
  </si>
  <si>
    <t>https://www.airbnb.com/rooms/14935130</t>
  </si>
  <si>
    <t>5 Bedroom/4.5 Bathroom Windsor Westside (2034MD)</t>
  </si>
  <si>
    <t>https://www.airbnb.com/rooms/15080601</t>
  </si>
  <si>
    <t>Luxury meets convenience!! Free parking included</t>
  </si>
  <si>
    <t>Cristy</t>
  </si>
  <si>
    <t>https://www.airbnb.com/rooms/15361238</t>
  </si>
  <si>
    <t>Spaciacious Pool House Near Disney and Universal</t>
  </si>
  <si>
    <t>Marilyn</t>
  </si>
  <si>
    <t>https://www.airbnb.com/rooms/15535946</t>
  </si>
  <si>
    <t>4 Bedroom Villa -Fully Upgraded, Near Disney</t>
  </si>
  <si>
    <t>Kelly</t>
  </si>
  <si>
    <t>https://www.airbnb.com/rooms/15984760</t>
  </si>
  <si>
    <t>Palms Resort at its best!!</t>
  </si>
  <si>
    <t>Kam</t>
  </si>
  <si>
    <t>Entire serviced apartment</t>
  </si>
  <si>
    <t>https://www.airbnb.com/rooms/15987926</t>
  </si>
  <si>
    <t>Just minutes away from Disney/Universal/Sea World</t>
  </si>
  <si>
    <t>https://www.airbnb.com/rooms/16487922</t>
  </si>
  <si>
    <t>Entire Home Relax in walking distance to downtown</t>
  </si>
  <si>
    <t>https://www.airbnb.com/rooms/16575525</t>
  </si>
  <si>
    <t>New Town Home 5 Bad / 4 bat near Disney with Pool</t>
  </si>
  <si>
    <t>Francisco</t>
  </si>
  <si>
    <t>https://www.airbnb.com/rooms/16929290</t>
  </si>
  <si>
    <t>4 Luxury Bed/Bath-Disney,Universal, Seaworld,Conv</t>
  </si>
  <si>
    <t>https://www.airbnb.com/rooms/17684845</t>
  </si>
  <si>
    <t>Disney Home for YOU</t>
  </si>
  <si>
    <t>Richard</t>
  </si>
  <si>
    <t>https://www.airbnb.com/rooms/17703298</t>
  </si>
  <si>
    <t>Bright &amp; Cozy Cottage Near Disney</t>
  </si>
  <si>
    <t>Johann</t>
  </si>
  <si>
    <t>Entire cottage</t>
  </si>
  <si>
    <t>https://www.airbnb.com/rooms/17775379</t>
  </si>
  <si>
    <t>Spacious townhome close to Disney World</t>
  </si>
  <si>
    <t>Debbie</t>
  </si>
  <si>
    <t>https://www.airbnb.com/rooms/17827575</t>
  </si>
  <si>
    <t>Festival Vacation Getaway - 5 Miles from Disney!</t>
  </si>
  <si>
    <t>Maria &amp; Christian</t>
  </si>
  <si>
    <t>https://www.airbnb.com/rooms/17986541</t>
  </si>
  <si>
    <t>Beautiful View, Newly Renovated 1 Mile to Disney</t>
  </si>
  <si>
    <t>https://www.airbnb.com/rooms/18398048</t>
  </si>
  <si>
    <t>3Miles to DISNEY! 6BD/5BA, Heated Pool &amp; Theater</t>
  </si>
  <si>
    <t>Bonnie</t>
  </si>
  <si>
    <t>https://www.airbnb.com/rooms/18561121</t>
  </si>
  <si>
    <t>Huge Private Studio mins from Airport/Attractions</t>
  </si>
  <si>
    <t>Leah &amp; Peter</t>
  </si>
  <si>
    <t>https://www.airbnb.com/rooms/18809463</t>
  </si>
  <si>
    <t>New 7 bedroom home 10 min from Disney (sleeps 16)!</t>
  </si>
  <si>
    <t>https://www.airbnb.com/rooms/18854613</t>
  </si>
  <si>
    <t>The Ritz (Tiny House)</t>
  </si>
  <si>
    <t>https://www.airbnb.com/rooms/18882626</t>
  </si>
  <si>
    <t>Small World!</t>
  </si>
  <si>
    <t>Susan (Sue)</t>
  </si>
  <si>
    <t>https://www.airbnb.com/rooms/19068754</t>
  </si>
  <si>
    <t>Orlando Venice (Tiny House)</t>
  </si>
  <si>
    <t>https://www.airbnb.com/rooms/19138964</t>
  </si>
  <si>
    <t>SandCastle 93 at Tropical Palms Resort</t>
  </si>
  <si>
    <t>Trish And Dan</t>
  </si>
  <si>
    <t>https://www.airbnb.com/rooms/19264153</t>
  </si>
  <si>
    <t>4 Bedroom/3 Bathrooms Crystal Cove (925EG)</t>
  </si>
  <si>
    <t>https://www.airbnb.com/rooms/19483578</t>
  </si>
  <si>
    <t>Cozy family house with private pool.</t>
  </si>
  <si>
    <t>Alain</t>
  </si>
  <si>
    <t>https://www.airbnb.com/rooms/19554226</t>
  </si>
  <si>
    <t>NEW!!! Modern and spacious family vacation home</t>
  </si>
  <si>
    <t>Andres</t>
  </si>
  <si>
    <t>https://www.airbnb.com/rooms/19573599</t>
  </si>
  <si>
    <t>Stellar location near Universal, I-Drive &amp; more!!</t>
  </si>
  <si>
    <t>E</t>
  </si>
  <si>
    <t>https://www.airbnb.com/rooms/19621956</t>
  </si>
  <si>
    <t>Sand Castle Cottage at Disney</t>
  </si>
  <si>
    <t>Karen</t>
  </si>
  <si>
    <t>https://www.airbnb.com/rooms/19713980</t>
  </si>
  <si>
    <t>Resort Vacation ★ 4m to Disney ★ Fun Water Slides</t>
  </si>
  <si>
    <t>https://www.airbnb.com/rooms/19800550</t>
  </si>
  <si>
    <t>2BR Luxury townhome - Waterpark! 10 min to Disney</t>
  </si>
  <si>
    <t>https://www.airbnb.com/rooms/19874111</t>
  </si>
  <si>
    <t>Disney House by Harry Potter - 01</t>
  </si>
  <si>
    <t>Ammj</t>
  </si>
  <si>
    <t>https://www.airbnb.com/rooms/20605722</t>
  </si>
  <si>
    <t>Contemporary Villa next to Disney</t>
  </si>
  <si>
    <t>Myrtle</t>
  </si>
  <si>
    <t>https://www.airbnb.com/rooms/20681190</t>
  </si>
  <si>
    <t>Min to Disney World! 5 bed 5 Bath !Free Shuttle!(4781)</t>
  </si>
  <si>
    <t>Marisol</t>
  </si>
  <si>
    <t>https://www.airbnb.com/rooms/20723951</t>
  </si>
  <si>
    <t>LUXURY VACATION HOME 1 VERY CLOSE TO DISNEY</t>
  </si>
  <si>
    <t>https://www.airbnb.com/rooms/20747478</t>
  </si>
  <si>
    <t>Up 12 guests,9beds 5/5b Luxury at Encore WaterPark</t>
  </si>
  <si>
    <t>Jianhua</t>
  </si>
  <si>
    <t>https://www.airbnb.com/rooms/20761421</t>
  </si>
  <si>
    <t>Bitty Bungalow #113 - a hop and a skip to Disney</t>
  </si>
  <si>
    <t>Bitty</t>
  </si>
  <si>
    <t>https://www.airbnb.com/rooms/21015123</t>
  </si>
  <si>
    <t>Perfect Mickey Mouse Getaway next to Disney</t>
  </si>
  <si>
    <t>https://www.airbnb.com/rooms/21039291</t>
  </si>
  <si>
    <t>Cozy 1/1 Condo in the Center of All The Action!</t>
  </si>
  <si>
    <t>Kevin</t>
  </si>
  <si>
    <t>https://www.airbnb.com/rooms/21296646</t>
  </si>
  <si>
    <t>New Large Townhouse Near Disney.</t>
  </si>
  <si>
    <t>https://www.airbnb.com/rooms/21364907</t>
  </si>
  <si>
    <t>Bitty Belle #94 - a hop and a skip to Disney.</t>
  </si>
  <si>
    <t>https://www.airbnb.com/rooms/21502688</t>
  </si>
  <si>
    <t>Gorgeous &amp; Luxury home near Disney KWA132</t>
  </si>
  <si>
    <t>Jamil</t>
  </si>
  <si>
    <t>https://www.airbnb.com/rooms/22158655</t>
  </si>
  <si>
    <t>Sand Castle Cottage #98 at Disney</t>
  </si>
  <si>
    <t>https://www.airbnb.com/rooms/22224937</t>
  </si>
  <si>
    <t>Incredible private studio</t>
  </si>
  <si>
    <t>Vianca &amp; Jorge</t>
  </si>
  <si>
    <t>https://www.airbnb.com/rooms/22526082</t>
  </si>
  <si>
    <t>house near parks</t>
  </si>
  <si>
    <t>https://www.airbnb.com/rooms/23269741</t>
  </si>
  <si>
    <t>Brand New 5BD/5BA Villa 10 min from Walt Disney!</t>
  </si>
  <si>
    <t>https://www.airbnb.com/rooms/23379616</t>
  </si>
  <si>
    <t>Luxury House 4B/3B near Airport Disney &amp; Lake Nona</t>
  </si>
  <si>
    <t>https://www.airbnb.com/rooms/23503908</t>
  </si>
  <si>
    <t>ST66-GATED RESORT, KIDS THEMED ROOMS, BBQ, WIFI!!!</t>
  </si>
  <si>
    <t>https://www.airbnb.com/rooms/23861616</t>
  </si>
  <si>
    <t>Luxury Home in Disney Area</t>
  </si>
  <si>
    <t>Alessandra</t>
  </si>
  <si>
    <t>https://www.airbnb.com/rooms/24494716</t>
  </si>
  <si>
    <t>Spacious 6BR/5BA Villa w private pool near Disney!; Spacious 6BR/5BA Villa w private pool near Disney!</t>
  </si>
  <si>
    <t>https://www.airbnb.com/rooms/6054968</t>
  </si>
  <si>
    <t>Vista Cay Townhome 3BR</t>
  </si>
  <si>
    <t>OrlandoHome</t>
  </si>
  <si>
    <t>https://www.airbnb.com/rooms/8319329</t>
  </si>
  <si>
    <t>The best view inside and out.</t>
  </si>
  <si>
    <t>https://www.airbnb.com/rooms/10432579</t>
  </si>
  <si>
    <t>FULLY FURNISHED 4/3 POOL DISNEY HOME</t>
  </si>
  <si>
    <t>George</t>
  </si>
  <si>
    <t>https://www.airbnb.com/rooms/11303968</t>
  </si>
  <si>
    <t>5 Bed/4 Bth Star Wars/Frozen Home Private Pool/Spa</t>
  </si>
  <si>
    <t>Ken</t>
  </si>
  <si>
    <t>https://www.airbnb.com/rooms/14826133</t>
  </si>
  <si>
    <t>Make Rich Everlasting Memories &amp; Dreams Come True</t>
  </si>
  <si>
    <t>Jagu</t>
  </si>
  <si>
    <t>https://www.airbnb.com/rooms/15144296</t>
  </si>
  <si>
    <t>Luxurious Cane Island Resort condo near Disney</t>
  </si>
  <si>
    <t>Alan</t>
  </si>
  <si>
    <t>https://www.airbnb.com/rooms/15506756</t>
  </si>
  <si>
    <t>**NEW 5 BED WITH POOL NEAR DISNEY**</t>
  </si>
  <si>
    <t>Omar</t>
  </si>
  <si>
    <t>English, Português, العربية</t>
  </si>
  <si>
    <t>https://www.airbnb.com/rooms/15706319</t>
  </si>
  <si>
    <t>SUNSHINE LAKE VILLA 3 MILES FROM DISNEY</t>
  </si>
  <si>
    <t>Kathy</t>
  </si>
  <si>
    <t>Polski</t>
  </si>
  <si>
    <t>https://www.airbnb.com/rooms/15928553</t>
  </si>
  <si>
    <t>Emerald Island Luxury 5 BR 4 Bath 3 Miles Disney</t>
  </si>
  <si>
    <t>Judy</t>
  </si>
  <si>
    <t>https://www.airbnb.com/rooms/16975215</t>
  </si>
  <si>
    <t>#3111 Mickey</t>
  </si>
  <si>
    <t>Djair</t>
  </si>
  <si>
    <t>https://www.airbnb.com/rooms/17434896</t>
  </si>
  <si>
    <t>Private Home w/ Pool/3 Bd 2 Bath/Close to Disney</t>
  </si>
  <si>
    <t>Elliott</t>
  </si>
  <si>
    <t>https://www.airbnb.com/rooms/17779066</t>
  </si>
  <si>
    <t>Compass Bay 5124KW - New House Close to Disney</t>
  </si>
  <si>
    <t>Silvia</t>
  </si>
  <si>
    <t>https://www.airbnb.com/rooms/18854027</t>
  </si>
  <si>
    <t>5 bedroom Home with Pool 10 min from Disney World</t>
  </si>
  <si>
    <t>Holly</t>
  </si>
  <si>
    <t>https://www.airbnb.com/rooms/19054304</t>
  </si>
  <si>
    <t>Townhouse at Storay Lake near Disney in FL</t>
  </si>
  <si>
    <t>Xinchi</t>
  </si>
  <si>
    <t>MyVacation Agency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</si>
</sst>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M/d/yyyy"/>
    <numFmt numFmtId="165" formatCode="&quot;$&quot;#,##0.00"/>
    <numFmt numFmtId="166" formatCode="mm/dd/yyyy"/>
    <numFmt numFmtId="167" formatCode="m/d/yyyy\ h:mm:ss"/>
    <numFmt numFmtId="168" formatCode="0.000"/>
    <numFmt numFmtId="169" formatCode="mm/dd/yyyy\ h:mm:ss"/>
    <numFmt numFmtId="170" formatCode="m/d/yyyy"/>
    <numFmt numFmtId="171" formatCode="0.0%"/>
    <numFmt numFmtId="172" formatCode="&quot;$&quot;#,##0.0"/>
    <numFmt numFmtId="173" formatCode="0.0"/>
    <numFmt numFmtId="174" formatCode="m-d"/>
    <numFmt numFmtId="175" formatCode="mmmm\ yyyy"/>
    <numFmt numFmtId="176" formatCode="&quot;$&quot;#,##0"/>
    <numFmt numFmtId="177" formatCode="mmmm\,\ yyyy"/>
  </numFmts>
  <fonts count="14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color theme="1"/>
      <name val="Arial"/>
    </font>
    <font>
      <color theme="1"/>
      <name val="Calibri"/>
    </font>
    <font>
      <b/>
    </font>
    <font>
      <b/>
      <color rgb="FFFFFFFF"/>
      <name val="Arial"/>
    </font>
    <font>
      <b/>
      <color theme="1"/>
      <name val="Arial"/>
    </font>
    <font>
      <color rgb="FF000000"/>
      <name val="Arial"/>
    </font>
    <font/>
    <font>
      <b/>
      <color rgb="FF000000"/>
      <name val="Arial"/>
    </font>
    <font>
      <u/>
      <color rgb="FF0563C1"/>
      <name val="Arial"/>
    </font>
    <font>
      <sz val="10.0"/>
      <color theme="1"/>
      <name val="Arial"/>
    </font>
    <font>
      <u/>
      <sz val="10.0"/>
      <color rgb="FF0000FF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000000"/>
        <bgColor rgb="FF000000"/>
      </patternFill>
    </fill>
    <fill>
      <patternFill patternType="solid">
        <fgColor rgb="FF783F04"/>
        <bgColor rgb="FF783F04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E0F3E9"/>
        <bgColor rgb="FFE0F3E9"/>
      </patternFill>
    </fill>
    <fill>
      <patternFill patternType="solid">
        <fgColor rgb="FFE3F4EC"/>
        <bgColor rgb="FFE3F4EC"/>
      </patternFill>
    </fill>
    <fill>
      <patternFill patternType="solid">
        <fgColor rgb="FFF3FAF6"/>
        <bgColor rgb="FFF3FAF6"/>
      </patternFill>
    </fill>
    <fill>
      <patternFill patternType="solid">
        <fgColor rgb="FFDFF2E9"/>
        <bgColor rgb="FFDFF2E9"/>
      </patternFill>
    </fill>
    <fill>
      <patternFill patternType="solid">
        <fgColor rgb="FFDAF0E5"/>
        <bgColor rgb="FFDAF0E5"/>
      </patternFill>
    </fill>
    <fill>
      <patternFill patternType="solid">
        <fgColor rgb="FFD3EDE0"/>
        <bgColor rgb="FFD3EDE0"/>
      </patternFill>
    </fill>
    <fill>
      <patternFill patternType="solid">
        <fgColor rgb="FFF1FAF6"/>
        <bgColor rgb="FFF1FAF6"/>
      </patternFill>
    </fill>
    <fill>
      <patternFill patternType="solid">
        <fgColor rgb="FFD9F0E5"/>
        <bgColor rgb="FFD9F0E5"/>
      </patternFill>
    </fill>
    <fill>
      <patternFill patternType="solid">
        <fgColor rgb="FFC9E9D9"/>
        <bgColor rgb="FFC9E9D9"/>
      </patternFill>
    </fill>
    <fill>
      <patternFill patternType="solid">
        <fgColor rgb="FFCFECDE"/>
        <bgColor rgb="FFCFECDE"/>
      </patternFill>
    </fill>
    <fill>
      <patternFill patternType="solid">
        <fgColor rgb="FFB9E3CE"/>
        <bgColor rgb="FFB9E3CE"/>
      </patternFill>
    </fill>
    <fill>
      <patternFill patternType="solid">
        <fgColor rgb="FFF7FCF9"/>
        <bgColor rgb="FFF7FCF9"/>
      </patternFill>
    </fill>
    <fill>
      <patternFill patternType="solid">
        <fgColor rgb="FFB8E2CD"/>
        <bgColor rgb="FFB8E2CD"/>
      </patternFill>
    </fill>
    <fill>
      <patternFill patternType="solid">
        <fgColor rgb="FFDBF1E6"/>
        <bgColor rgb="FFDBF1E6"/>
      </patternFill>
    </fill>
    <fill>
      <patternFill patternType="solid">
        <fgColor rgb="FFC3E7D5"/>
        <bgColor rgb="FFC3E7D5"/>
      </patternFill>
    </fill>
    <fill>
      <patternFill patternType="solid">
        <fgColor rgb="FFD7EFE4"/>
        <bgColor rgb="FFD7EFE4"/>
      </patternFill>
    </fill>
    <fill>
      <patternFill patternType="solid">
        <fgColor rgb="FFBFE6D3"/>
        <bgColor rgb="FFBFE6D3"/>
      </patternFill>
    </fill>
    <fill>
      <patternFill patternType="solid">
        <fgColor rgb="FFE4F4ED"/>
        <bgColor rgb="FFE4F4ED"/>
      </patternFill>
    </fill>
    <fill>
      <patternFill patternType="solid">
        <fgColor rgb="FFC1E6D4"/>
        <bgColor rgb="FFC1E6D4"/>
      </patternFill>
    </fill>
    <fill>
      <patternFill patternType="solid">
        <fgColor rgb="FFEDF8F3"/>
        <bgColor rgb="FFEDF8F3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164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165" xfId="0" applyAlignment="1" applyFont="1" applyNumberFormat="1">
      <alignment horizontal="center" vertical="bottom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/>
    </xf>
    <xf borderId="0" fillId="0" fontId="3" numFmtId="49" xfId="0" applyAlignment="1" applyFont="1" applyNumberFormat="1">
      <alignment horizontal="center" vertical="bottom"/>
    </xf>
    <xf borderId="0" fillId="2" fontId="1" numFmtId="165" xfId="0" applyAlignment="1" applyFont="1" applyNumberFormat="1">
      <alignment horizontal="center" vertical="bottom"/>
    </xf>
    <xf borderId="0" fillId="2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2" xfId="0" applyFont="1" applyNumberFormat="1"/>
    <xf borderId="0" fillId="0" fontId="3" numFmtId="166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0" fillId="0" fontId="3" numFmtId="167" xfId="0" applyAlignment="1" applyFont="1" applyNumberFormat="1">
      <alignment horizontal="center" vertical="bottom"/>
    </xf>
    <xf borderId="0" fillId="0" fontId="4" numFmtId="1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Font="1"/>
    <xf borderId="0" fillId="0" fontId="3" numFmtId="165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3" numFmtId="168" xfId="0" applyFont="1" applyNumberFormat="1"/>
    <xf borderId="0" fillId="0" fontId="3" numFmtId="164" xfId="0" applyFont="1" applyNumberFormat="1"/>
    <xf borderId="0" fillId="0" fontId="3" numFmtId="169" xfId="0" applyAlignment="1" applyFont="1" applyNumberFormat="1">
      <alignment horizontal="center" vertical="bottom"/>
    </xf>
    <xf borderId="0" fillId="0" fontId="3" numFmtId="170" xfId="0" applyAlignment="1" applyFont="1" applyNumberFormat="1">
      <alignment horizontal="center" vertical="bottom"/>
    </xf>
    <xf borderId="0" fillId="0" fontId="3" numFmtId="2" xfId="0" applyAlignment="1" applyFont="1" applyNumberFormat="1">
      <alignment readingOrder="0"/>
    </xf>
    <xf borderId="0" fillId="0" fontId="3" numFmtId="171" xfId="0" applyFont="1" applyNumberFormat="1"/>
    <xf borderId="0" fillId="0" fontId="3" numFmtId="2" xfId="0" applyAlignment="1" applyFont="1" applyNumberFormat="1">
      <alignment horizontal="right" readingOrder="0"/>
    </xf>
    <xf borderId="0" fillId="0" fontId="5" numFmtId="0" xfId="0" applyFont="1"/>
    <xf borderId="0" fillId="0" fontId="3" numFmtId="172" xfId="0" applyFont="1" applyNumberFormat="1"/>
    <xf borderId="0" fillId="0" fontId="3" numFmtId="173" xfId="0" applyFont="1" applyNumberFormat="1"/>
    <xf borderId="0" fillId="0" fontId="3" numFmtId="165" xfId="0" applyFont="1" applyNumberFormat="1"/>
    <xf borderId="0" fillId="0" fontId="3" numFmtId="173" xfId="0" applyFont="1" applyNumberFormat="1"/>
    <xf borderId="0" fillId="0" fontId="3" numFmtId="49" xfId="0" applyFont="1" applyNumberFormat="1"/>
    <xf borderId="0" fillId="0" fontId="3" numFmtId="1" xfId="0" applyFont="1" applyNumberFormat="1"/>
    <xf borderId="2" fillId="4" fontId="6" numFmtId="0" xfId="0" applyAlignment="1" applyBorder="1" applyFill="1" applyFont="1">
      <alignment horizontal="center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  <xf borderId="2" fillId="4" fontId="6" numFmtId="172" xfId="0" applyAlignment="1" applyBorder="1" applyFont="1" applyNumberFormat="1">
      <alignment horizontal="center" readingOrder="0" shrinkToFit="0" vertical="center" wrapText="1"/>
    </xf>
    <xf borderId="2" fillId="4" fontId="6" numFmtId="165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2" fillId="0" fontId="7" numFmtId="0" xfId="0" applyAlignment="1" applyBorder="1" applyFont="1">
      <alignment horizontal="center"/>
    </xf>
    <xf borderId="2" fillId="0" fontId="7" numFmtId="171" xfId="0" applyAlignment="1" applyBorder="1" applyFont="1" applyNumberFormat="1">
      <alignment horizontal="center"/>
    </xf>
    <xf borderId="2" fillId="0" fontId="7" numFmtId="172" xfId="0" applyAlignment="1" applyBorder="1" applyFont="1" applyNumberFormat="1">
      <alignment horizontal="center"/>
    </xf>
    <xf borderId="2" fillId="0" fontId="7" numFmtId="165" xfId="0" applyAlignment="1" applyBorder="1" applyFont="1" applyNumberFormat="1">
      <alignment horizontal="center"/>
    </xf>
    <xf borderId="2" fillId="0" fontId="3" numFmtId="0" xfId="0" applyAlignment="1" applyBorder="1" applyFont="1">
      <alignment horizontal="center"/>
    </xf>
    <xf borderId="2" fillId="0" fontId="3" numFmtId="171" xfId="0" applyAlignment="1" applyBorder="1" applyFont="1" applyNumberFormat="1">
      <alignment horizontal="center"/>
    </xf>
    <xf borderId="2" fillId="0" fontId="3" numFmtId="172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0" fillId="0" fontId="3" numFmtId="171" xfId="0" applyAlignment="1" applyFont="1" applyNumberFormat="1">
      <alignment horizontal="center"/>
    </xf>
    <xf borderId="0" fillId="0" fontId="3" numFmtId="17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5" fontId="3" numFmtId="0" xfId="0" applyFill="1" applyFont="1"/>
    <xf borderId="0" fillId="5" fontId="8" numFmtId="0" xfId="0" applyFont="1"/>
    <xf borderId="0" fillId="0" fontId="3" numFmtId="0" xfId="0" applyFont="1"/>
    <xf borderId="0" fillId="0" fontId="3" numFmtId="10" xfId="0" applyFont="1" applyNumberFormat="1"/>
    <xf borderId="0" fillId="0" fontId="3" numFmtId="0" xfId="0" applyAlignment="1" applyFont="1">
      <alignment horizontal="right" readingOrder="0"/>
    </xf>
    <xf borderId="0" fillId="0" fontId="9" numFmtId="0" xfId="0" applyAlignment="1" applyFont="1">
      <alignment readingOrder="0"/>
    </xf>
    <xf borderId="0" fillId="0" fontId="7" numFmtId="0" xfId="0" applyFont="1"/>
    <xf borderId="0" fillId="0" fontId="7" numFmtId="165" xfId="0" applyFont="1" applyNumberFormat="1"/>
    <xf borderId="0" fillId="0" fontId="7" numFmtId="164" xfId="0" applyFont="1" applyNumberFormat="1"/>
    <xf borderId="0" fillId="0" fontId="7" numFmtId="0" xfId="0" applyFont="1"/>
    <xf borderId="0" fillId="0" fontId="7" numFmtId="171" xfId="0" applyFont="1" applyNumberFormat="1"/>
    <xf borderId="0" fillId="5" fontId="7" numFmtId="0" xfId="0" applyFont="1"/>
    <xf borderId="0" fillId="5" fontId="10" numFmtId="0" xfId="0" applyFont="1"/>
    <xf borderId="0" fillId="6" fontId="3" numFmtId="0" xfId="0" applyAlignment="1" applyFill="1" applyFont="1">
      <alignment readingOrder="0"/>
    </xf>
    <xf borderId="0" fillId="0" fontId="9" numFmtId="9" xfId="0" applyAlignment="1" applyFont="1" applyNumberFormat="1">
      <alignment readingOrder="0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0" fillId="6" fontId="3" numFmtId="172" xfId="0" applyFont="1" applyNumberFormat="1"/>
    <xf borderId="0" fillId="0" fontId="4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2" fillId="0" fontId="3" numFmtId="172" xfId="0" applyBorder="1" applyFont="1" applyNumberFormat="1"/>
    <xf borderId="2" fillId="0" fontId="7" numFmtId="0" xfId="0" applyAlignment="1" applyBorder="1" applyFont="1">
      <alignment horizontal="center" readingOrder="0"/>
    </xf>
    <xf borderId="0" fillId="0" fontId="3" numFmtId="165" xfId="0" applyAlignment="1" applyFont="1" applyNumberFormat="1">
      <alignment readingOrder="0"/>
    </xf>
    <xf borderId="2" fillId="0" fontId="4" numFmtId="10" xfId="0" applyAlignment="1" applyBorder="1" applyFont="1" applyNumberFormat="1">
      <alignment horizontal="right" vertical="bottom"/>
    </xf>
    <xf borderId="0" fillId="0" fontId="9" numFmtId="10" xfId="0" applyFont="1" applyNumberFormat="1"/>
    <xf borderId="0" fillId="0" fontId="3" numFmtId="9" xfId="0" applyAlignment="1" applyFont="1" applyNumberFormat="1">
      <alignment readingOrder="0"/>
    </xf>
    <xf borderId="0" fillId="0" fontId="7" numFmtId="2" xfId="0" applyAlignment="1" applyFont="1" applyNumberFormat="1">
      <alignment horizontal="center" readingOrder="0" shrinkToFit="0" wrapText="1"/>
    </xf>
    <xf borderId="0" fillId="0" fontId="7" numFmtId="0" xfId="0" applyAlignment="1" applyFont="1">
      <alignment horizontal="center" readingOrder="0"/>
    </xf>
    <xf borderId="0" fillId="0" fontId="9" numFmtId="174" xfId="0" applyAlignment="1" applyFont="1" applyNumberFormat="1">
      <alignment readingOrder="0"/>
    </xf>
    <xf borderId="0" fillId="0" fontId="5" numFmtId="2" xfId="0" applyAlignment="1" applyFont="1" applyNumberFormat="1">
      <alignment horizontal="center" readingOrder="0" shrinkToFit="0" wrapText="1"/>
    </xf>
    <xf borderId="0" fillId="0" fontId="5" numFmtId="0" xfId="0" applyAlignment="1" applyFont="1">
      <alignment horizontal="center" readingOrder="0"/>
    </xf>
    <xf borderId="0" fillId="0" fontId="9" numFmtId="0" xfId="0" applyAlignment="1" applyFont="1">
      <alignment horizontal="right" readingOrder="0"/>
    </xf>
    <xf borderId="1" fillId="3" fontId="1" numFmtId="0" xfId="0" applyAlignment="1" applyBorder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2" fillId="3" fontId="1" numFmtId="1" xfId="0" applyAlignment="1" applyBorder="1" applyFont="1" applyNumberFormat="1">
      <alignment horizontal="center" vertical="bottom"/>
    </xf>
    <xf borderId="0" fillId="7" fontId="3" numFmtId="0" xfId="0" applyAlignment="1" applyFill="1" applyFont="1">
      <alignment horizontal="center" vertical="bottom"/>
    </xf>
    <xf borderId="0" fillId="7" fontId="11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8" fontId="3" numFmtId="165" xfId="0" applyAlignment="1" applyFill="1" applyFont="1" applyNumberFormat="1">
      <alignment horizontal="center" readingOrder="0" vertical="bottom"/>
    </xf>
    <xf borderId="0" fillId="8" fontId="3" numFmtId="165" xfId="0" applyAlignment="1" applyFont="1" applyNumberFormat="1">
      <alignment horizontal="center" vertical="bottom"/>
    </xf>
    <xf borderId="0" fillId="7" fontId="3" numFmtId="175" xfId="0" applyAlignment="1" applyFont="1" applyNumberFormat="1">
      <alignment horizontal="center" vertical="bottom"/>
    </xf>
    <xf borderId="0" fillId="7" fontId="3" numFmtId="1" xfId="0" applyAlignment="1" applyFont="1" applyNumberFormat="1">
      <alignment horizontal="center" vertical="bottom"/>
    </xf>
    <xf borderId="2" fillId="7" fontId="3" numFmtId="1" xfId="0" applyAlignment="1" applyBorder="1" applyFont="1" applyNumberFormat="1">
      <alignment horizontal="center" vertical="bottom"/>
    </xf>
    <xf borderId="0" fillId="9" fontId="3" numFmtId="165" xfId="0" applyAlignment="1" applyFill="1" applyFont="1" applyNumberFormat="1">
      <alignment horizontal="center" vertical="bottom"/>
    </xf>
    <xf borderId="0" fillId="9" fontId="3" numFmtId="165" xfId="0" applyAlignment="1" applyFont="1" applyNumberFormat="1">
      <alignment horizontal="center" readingOrder="0" vertical="bottom"/>
    </xf>
    <xf borderId="0" fillId="10" fontId="3" numFmtId="165" xfId="0" applyAlignment="1" applyFill="1" applyFont="1" applyNumberFormat="1">
      <alignment horizontal="center" vertical="bottom"/>
    </xf>
    <xf borderId="0" fillId="11" fontId="3" numFmtId="165" xfId="0" applyAlignment="1" applyFill="1" applyFont="1" applyNumberFormat="1">
      <alignment horizontal="center" vertical="bottom"/>
    </xf>
    <xf borderId="0" fillId="12" fontId="3" numFmtId="165" xfId="0" applyAlignment="1" applyFill="1" applyFont="1" applyNumberFormat="1">
      <alignment horizontal="center" vertical="bottom"/>
    </xf>
    <xf borderId="0" fillId="13" fontId="3" numFmtId="165" xfId="0" applyAlignment="1" applyFill="1" applyFont="1" applyNumberFormat="1">
      <alignment horizontal="center" vertical="bottom"/>
    </xf>
    <xf borderId="0" fillId="14" fontId="3" numFmtId="165" xfId="0" applyAlignment="1" applyFill="1" applyFont="1" applyNumberFormat="1">
      <alignment horizontal="center" vertical="bottom"/>
    </xf>
    <xf borderId="0" fillId="15" fontId="3" numFmtId="165" xfId="0" applyAlignment="1" applyFill="1" applyFont="1" applyNumberFormat="1">
      <alignment horizontal="center" vertical="bottom"/>
    </xf>
    <xf borderId="0" fillId="16" fontId="3" numFmtId="165" xfId="0" applyAlignment="1" applyFill="1" applyFont="1" applyNumberFormat="1">
      <alignment horizontal="center" vertical="bottom"/>
    </xf>
    <xf borderId="0" fillId="17" fontId="3" numFmtId="165" xfId="0" applyAlignment="1" applyFill="1" applyFont="1" applyNumberFormat="1">
      <alignment horizontal="center" vertical="bottom"/>
    </xf>
    <xf borderId="0" fillId="18" fontId="3" numFmtId="165" xfId="0" applyAlignment="1" applyFill="1" applyFont="1" applyNumberFormat="1">
      <alignment horizontal="center" vertical="bottom"/>
    </xf>
    <xf borderId="0" fillId="19" fontId="3" numFmtId="165" xfId="0" applyAlignment="1" applyFill="1" applyFont="1" applyNumberFormat="1">
      <alignment horizontal="center" vertical="bottom"/>
    </xf>
    <xf borderId="0" fillId="20" fontId="3" numFmtId="165" xfId="0" applyAlignment="1" applyFill="1" applyFont="1" applyNumberFormat="1">
      <alignment horizontal="center" vertical="bottom"/>
    </xf>
    <xf borderId="0" fillId="21" fontId="3" numFmtId="165" xfId="0" applyAlignment="1" applyFill="1" applyFont="1" applyNumberFormat="1">
      <alignment horizontal="center" vertical="bottom"/>
    </xf>
    <xf borderId="0" fillId="22" fontId="3" numFmtId="165" xfId="0" applyAlignment="1" applyFill="1" applyFont="1" applyNumberFormat="1">
      <alignment horizontal="center" vertical="bottom"/>
    </xf>
    <xf borderId="0" fillId="23" fontId="3" numFmtId="165" xfId="0" applyAlignment="1" applyFill="1" applyFont="1" applyNumberFormat="1">
      <alignment horizontal="center" vertical="bottom"/>
    </xf>
    <xf borderId="0" fillId="24" fontId="3" numFmtId="165" xfId="0" applyAlignment="1" applyFill="1" applyFont="1" applyNumberFormat="1">
      <alignment horizontal="center" vertical="bottom"/>
    </xf>
    <xf borderId="0" fillId="25" fontId="3" numFmtId="165" xfId="0" applyAlignment="1" applyFill="1" applyFont="1" applyNumberFormat="1">
      <alignment horizontal="center" vertical="bottom"/>
    </xf>
    <xf borderId="0" fillId="26" fontId="3" numFmtId="165" xfId="0" applyAlignment="1" applyFill="1" applyFont="1" applyNumberFormat="1">
      <alignment horizontal="center" vertical="bottom"/>
    </xf>
    <xf borderId="0" fillId="27" fontId="3" numFmtId="165" xfId="0" applyAlignment="1" applyFill="1" applyFont="1" applyNumberFormat="1">
      <alignment horizontal="center" vertical="bottom"/>
    </xf>
    <xf borderId="2" fillId="28" fontId="6" numFmtId="0" xfId="0" applyAlignment="1" applyBorder="1" applyFill="1" applyFont="1">
      <alignment horizontal="center" readingOrder="0"/>
    </xf>
    <xf borderId="2" fillId="28" fontId="6" numFmtId="0" xfId="0" applyAlignment="1" applyBorder="1" applyFont="1">
      <alignment horizontal="center" readingOrder="0" shrinkToFit="0" wrapText="1"/>
    </xf>
    <xf borderId="2" fillId="0" fontId="3" numFmtId="9" xfId="0" applyAlignment="1" applyBorder="1" applyFont="1" applyNumberFormat="1">
      <alignment horizontal="center"/>
    </xf>
    <xf borderId="2" fillId="0" fontId="4" numFmtId="165" xfId="0" applyAlignment="1" applyBorder="1" applyFont="1" applyNumberFormat="1">
      <alignment horizontal="center" vertical="bottom"/>
    </xf>
    <xf borderId="2" fillId="0" fontId="3" numFmtId="10" xfId="0" applyAlignment="1" applyBorder="1" applyFont="1" applyNumberFormat="1">
      <alignment horizontal="center"/>
    </xf>
    <xf borderId="2" fillId="29" fontId="3" numFmtId="0" xfId="0" applyAlignment="1" applyBorder="1" applyFill="1" applyFont="1">
      <alignment horizontal="center" readingOrder="0"/>
    </xf>
    <xf borderId="2" fillId="29" fontId="3" numFmtId="0" xfId="0" applyAlignment="1" applyBorder="1" applyFont="1">
      <alignment horizontal="center"/>
    </xf>
    <xf borderId="2" fillId="29" fontId="3" numFmtId="9" xfId="0" applyAlignment="1" applyBorder="1" applyFont="1" applyNumberFormat="1">
      <alignment horizontal="center"/>
    </xf>
    <xf borderId="2" fillId="29" fontId="3" numFmtId="172" xfId="0" applyAlignment="1" applyBorder="1" applyFont="1" applyNumberFormat="1">
      <alignment horizontal="center"/>
    </xf>
    <xf borderId="2" fillId="29" fontId="4" numFmtId="165" xfId="0" applyAlignment="1" applyBorder="1" applyFont="1" applyNumberFormat="1">
      <alignment horizontal="center" vertical="bottom"/>
    </xf>
    <xf borderId="2" fillId="29" fontId="3" numFmtId="10" xfId="0" applyAlignment="1" applyBorder="1" applyFont="1" applyNumberFormat="1">
      <alignment horizontal="center"/>
    </xf>
    <xf borderId="2" fillId="0" fontId="3" numFmtId="172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9" xfId="0" applyAlignment="1" applyFont="1" applyNumberFormat="1">
      <alignment horizontal="center"/>
    </xf>
    <xf borderId="0" fillId="0" fontId="4" numFmtId="165" xfId="0" applyAlignment="1" applyFont="1" applyNumberFormat="1">
      <alignment horizontal="center" vertical="bottom"/>
    </xf>
    <xf borderId="1" fillId="3" fontId="2" numFmtId="1" xfId="0" applyAlignment="1" applyBorder="1" applyFont="1" applyNumberFormat="1">
      <alignment horizontal="center"/>
    </xf>
    <xf borderId="0" fillId="0" fontId="12" numFmtId="0" xfId="0" applyAlignment="1" applyFont="1">
      <alignment horizontal="center"/>
    </xf>
    <xf borderId="0" fillId="0" fontId="13" numFmtId="0" xfId="0" applyFont="1"/>
    <xf borderId="0" fillId="0" fontId="12" numFmtId="0" xfId="0" applyFont="1"/>
    <xf borderId="0" fillId="0" fontId="12" numFmtId="165" xfId="0" applyAlignment="1" applyFont="1" applyNumberFormat="1">
      <alignment horizontal="center"/>
    </xf>
    <xf borderId="0" fillId="0" fontId="12" numFmtId="175" xfId="0" applyAlignment="1" applyFont="1" applyNumberFormat="1">
      <alignment horizontal="center"/>
    </xf>
    <xf borderId="0" fillId="0" fontId="12" numFmtId="1" xfId="0" applyAlignment="1" applyFont="1" applyNumberFormat="1">
      <alignment horizontal="center"/>
    </xf>
    <xf borderId="1" fillId="30" fontId="12" numFmtId="1" xfId="0" applyAlignment="1" applyBorder="1" applyFill="1" applyFont="1" applyNumberFormat="1">
      <alignment horizontal="center"/>
    </xf>
    <xf borderId="0" fillId="0" fontId="12" numFmtId="173" xfId="0" applyAlignment="1" applyFont="1" applyNumberFormat="1">
      <alignment horizontal="center"/>
    </xf>
    <xf borderId="1" fillId="31" fontId="12" numFmtId="1" xfId="0" applyAlignment="1" applyBorder="1" applyFill="1" applyFont="1" applyNumberFormat="1">
      <alignment horizontal="center"/>
    </xf>
    <xf borderId="0" fillId="0" fontId="12" numFmtId="176" xfId="0" applyAlignment="1" applyFont="1" applyNumberFormat="1">
      <alignment horizontal="center"/>
    </xf>
    <xf borderId="0" fillId="0" fontId="12" numFmtId="177" xfId="0" applyAlignment="1" applyFont="1" applyNumberFormat="1">
      <alignment horizontal="center"/>
    </xf>
    <xf borderId="0" fillId="0" fontId="12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Properties by number of bedrooms (MyRental Agency)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MyRentalAgency!$AD$11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explosion val="5"/>
            <c:spPr>
              <a:solidFill>
                <a:srgbClr val="FF9900"/>
              </a:solidFill>
            </c:spPr>
          </c:dPt>
          <c:dPt>
            <c:idx val="2"/>
            <c:explosion val="5"/>
            <c:spPr>
              <a:solidFill>
                <a:srgbClr val="FBBC04"/>
              </a:solidFill>
            </c:spPr>
          </c:dPt>
          <c:dPt>
            <c:idx val="3"/>
            <c:explosion val="5"/>
            <c:spPr>
              <a:solidFill>
                <a:srgbClr val="FF9900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MyRentalAgency!$AE$12:$AE$17</c:f>
            </c:strRef>
          </c:cat>
          <c:val>
            <c:numRef>
              <c:f>MyRentalAgency!$AD$12:$AD$17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Properties under management by year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20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Analysis!$R$11:$R$13</c:f>
            </c:strRef>
          </c:cat>
          <c:val>
            <c:numRef>
              <c:f>Analysis!$S$11:$S$13</c:f>
              <c:numCache/>
            </c:numRef>
          </c:val>
        </c:ser>
        <c:axId val="1562562459"/>
        <c:axId val="3299257"/>
      </c:barChart>
      <c:catAx>
        <c:axId val="15625624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3299257"/>
      </c:catAx>
      <c:valAx>
        <c:axId val="32992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25624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6B26B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999999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'Occupancy MyRental'!$C$1:$C$7</c:f>
            </c:strRef>
          </c:cat>
          <c:val>
            <c:numRef>
              <c:f>'Occupancy MyRental'!$G$1:$G$6</c:f>
              <c:numCache/>
            </c:numRef>
          </c:val>
        </c:ser>
        <c:axId val="703807704"/>
        <c:axId val="409494983"/>
      </c:barChart>
      <c:catAx>
        <c:axId val="703807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9494983"/>
      </c:catAx>
      <c:valAx>
        <c:axId val="4094949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38077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annual revenue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MyRental Agency</c:v>
          </c:tx>
          <c:spPr>
            <a:solidFill>
              <a:srgbClr val="3D85C6"/>
            </a:solidFill>
            <a:ln cmpd="sng">
              <a:solidFill>
                <a:srgbClr val="000000"/>
              </a:solidFill>
            </a:ln>
          </c:spPr>
          <c:dPt>
            <c:idx val="4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'Occupancy MyRental'!$C$2:$C$5</c:f>
            </c:strRef>
          </c:cat>
          <c:val>
            <c:numRef>
              <c:f>'Occupancy MyRental'!$G$2:$G$5</c:f>
              <c:numCache/>
            </c:numRef>
          </c:val>
        </c:ser>
        <c:ser>
          <c:idx val="1"/>
          <c:order val="1"/>
          <c:tx>
            <c:v>Airbnb benchmark</c:v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'Occupancy MyRental'!$C$2:$C$5</c:f>
            </c:strRef>
          </c:cat>
          <c:val>
            <c:numRef>
              <c:f>'Occupancy MyRental'!$H$2:$H$5</c:f>
              <c:numCache/>
            </c:numRef>
          </c:val>
        </c:ser>
        <c:ser>
          <c:idx val="2"/>
          <c:order val="2"/>
          <c:tx>
            <c:v>Forecast </c:v>
          </c:tx>
          <c:spPr>
            <a:solidFill>
              <a:srgbClr val="B45F06"/>
            </a:solidFill>
            <a:ln cmpd="sng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'Occupancy MyRental'!$C$2:$C$5</c:f>
            </c:strRef>
          </c:cat>
          <c:val>
            <c:numRef>
              <c:f>'Occupancy MyRental'!$I$2:$I$5</c:f>
              <c:numCache/>
            </c:numRef>
          </c:val>
        </c:ser>
        <c:axId val="1262666991"/>
        <c:axId val="109524641"/>
      </c:barChart>
      <c:catAx>
        <c:axId val="1262666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524641"/>
      </c:catAx>
      <c:valAx>
        <c:axId val="109524641"/>
        <c:scaling>
          <c:orientation val="minMax"/>
          <c:max val="9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2666991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price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My Rental Agency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'Occupancy MyRental'!$C$2:$C$5</c:f>
            </c:strRef>
          </c:cat>
          <c:val>
            <c:numRef>
              <c:f>'Occupancy MyRental'!$E$2:$E$5</c:f>
              <c:numCache/>
            </c:numRef>
          </c:val>
        </c:ser>
        <c:ser>
          <c:idx val="1"/>
          <c:order val="1"/>
          <c:tx>
            <c:v>Airbnb benchmark</c:v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'Occupancy MyRental'!$C$2:$C$5</c:f>
            </c:strRef>
          </c:cat>
          <c:val>
            <c:numRef>
              <c:f>'Occupancy MyRental'!$L$2:$L$5</c:f>
              <c:numCache/>
            </c:numRef>
          </c:val>
        </c:ser>
        <c:ser>
          <c:idx val="2"/>
          <c:order val="2"/>
          <c:tx>
            <c:v>Forecast</c:v>
          </c:tx>
          <c:spPr>
            <a:solidFill>
              <a:srgbClr val="B45F0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'Occupancy MyRental'!$C$2:$C$5</c:f>
            </c:strRef>
          </c:cat>
          <c:val>
            <c:numRef>
              <c:f>'Occupancy MyRental'!$J$2:$J$5</c:f>
              <c:numCache/>
            </c:numRef>
          </c:val>
        </c:ser>
        <c:axId val="1960801421"/>
        <c:axId val="2086529498"/>
      </c:barChart>
      <c:catAx>
        <c:axId val="19608014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6529498"/>
      </c:catAx>
      <c:valAx>
        <c:axId val="2086529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0801421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occupancy rate by number of bedrooms</a:t>
            </a:r>
          </a:p>
        </c:rich>
      </c:tx>
      <c:overlay val="0"/>
    </c:title>
    <c:plotArea>
      <c:layout/>
      <c:lineChart>
        <c:ser>
          <c:idx val="0"/>
          <c:order val="0"/>
          <c:tx>
            <c:v>MyRental Agency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'Occupancy MyRental'!$C$2:$C$5</c:f>
            </c:strRef>
          </c:cat>
          <c:val>
            <c:numRef>
              <c:f>'Occupancy MyRental'!$D$2:$D$5</c:f>
              <c:numCache/>
            </c:numRef>
          </c:val>
          <c:smooth val="1"/>
        </c:ser>
        <c:ser>
          <c:idx val="1"/>
          <c:order val="1"/>
          <c:tx>
            <c:v>Forecast</c:v>
          </c:tx>
          <c:spPr>
            <a:ln cmpd="sng">
              <a:solidFill>
                <a:srgbClr val="B45F06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'Occupancy MyRental'!$C$2:$C$5</c:f>
            </c:strRef>
          </c:cat>
          <c:val>
            <c:numRef>
              <c:f>'Occupancy MyRental'!$K$2:$K$5</c:f>
              <c:numCache/>
            </c:numRef>
          </c:val>
          <c:smooth val="1"/>
        </c:ser>
        <c:ser>
          <c:idx val="2"/>
          <c:order val="2"/>
          <c:tx>
            <c:v>Airbnb benchmark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'Occupancy MyRental'!$C$2:$C$5</c:f>
            </c:strRef>
          </c:cat>
          <c:val>
            <c:numRef>
              <c:f>'Occupancy MyRental'!$M$2:$M$5</c:f>
              <c:numCache/>
            </c:numRef>
          </c:val>
          <c:smooth val="1"/>
        </c:ser>
        <c:axId val="1990599130"/>
        <c:axId val="1526272509"/>
      </c:lineChart>
      <c:catAx>
        <c:axId val="19905991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6272509"/>
      </c:catAx>
      <c:valAx>
        <c:axId val="152627250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0599130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Properties by bedrooms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'Occupancy MyRental'!$B$1</c:f>
            </c:strRef>
          </c:tx>
          <c:spPr>
            <a:solidFill>
              <a:srgbClr val="45818E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'Occupancy MyRental'!$C$2:$C$8</c:f>
            </c:strRef>
          </c:cat>
          <c:val>
            <c:numRef>
              <c:f>'Occupancy MyRental'!$B$2:$B$8</c:f>
              <c:numCache/>
            </c:numRef>
          </c:val>
        </c:ser>
        <c:axId val="869770838"/>
        <c:axId val="1215050455"/>
      </c:barChart>
      <c:catAx>
        <c:axId val="8697708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666666"/>
                </a:solidFill>
                <a:latin typeface="+mn-lt"/>
              </a:defRPr>
            </a:pPr>
          </a:p>
        </c:txPr>
        <c:crossAx val="1215050455"/>
      </c:catAx>
      <c:valAx>
        <c:axId val="12150504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666666"/>
                    </a:solidFill>
                    <a:latin typeface="+mn-lt"/>
                  </a:defRPr>
                </a:pPr>
                <a:r>
                  <a:rPr b="0">
                    <a:solidFill>
                      <a:srgbClr val="666666"/>
                    </a:solidFill>
                    <a:latin typeface="+mn-lt"/>
                  </a:rPr>
                  <a:t>Quantity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97708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581025</xdr:colOff>
      <xdr:row>50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742950</xdr:colOff>
      <xdr:row>15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571500</xdr:colOff>
      <xdr:row>9</xdr:row>
      <xdr:rowOff>66675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571500</xdr:colOff>
      <xdr:row>9</xdr:row>
      <xdr:rowOff>66675</xdr:rowOff>
    </xdr:from>
    <xdr:ext cx="6743700" cy="41624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438150</xdr:colOff>
      <xdr:row>9</xdr:row>
      <xdr:rowOff>28575</xdr:rowOff>
    </xdr:from>
    <xdr:ext cx="5838825" cy="36099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3295650</xdr:colOff>
      <xdr:row>27</xdr:row>
      <xdr:rowOff>161925</xdr:rowOff>
    </xdr:from>
    <xdr:ext cx="6429375" cy="39624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571500</xdr:colOff>
      <xdr:row>31</xdr:row>
      <xdr:rowOff>57150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irbnb.com/rooms/5048917" TargetMode="External"/><Relationship Id="rId11" Type="http://schemas.openxmlformats.org/officeDocument/2006/relationships/hyperlink" Target="https://www.airbnb.com/rooms/9506622" TargetMode="External"/><Relationship Id="rId22" Type="http://schemas.openxmlformats.org/officeDocument/2006/relationships/hyperlink" Target="https://www.airbnb.com/rooms/14647831" TargetMode="External"/><Relationship Id="rId10" Type="http://schemas.openxmlformats.org/officeDocument/2006/relationships/hyperlink" Target="https://www.airbnb.com/rooms/31509996" TargetMode="External"/><Relationship Id="rId21" Type="http://schemas.openxmlformats.org/officeDocument/2006/relationships/hyperlink" Target="https://www.airbnb.com/rooms/2431772" TargetMode="External"/><Relationship Id="rId13" Type="http://schemas.openxmlformats.org/officeDocument/2006/relationships/hyperlink" Target="https://www.airbnb.com/rooms/20014400" TargetMode="External"/><Relationship Id="rId24" Type="http://schemas.openxmlformats.org/officeDocument/2006/relationships/drawing" Target="../drawings/drawing6.xml"/><Relationship Id="rId12" Type="http://schemas.openxmlformats.org/officeDocument/2006/relationships/hyperlink" Target="https://www.airbnb.com/rooms/20917434" TargetMode="External"/><Relationship Id="rId23" Type="http://schemas.openxmlformats.org/officeDocument/2006/relationships/hyperlink" Target="https://www.airbnb.com/rooms/13556938" TargetMode="External"/><Relationship Id="rId1" Type="http://schemas.openxmlformats.org/officeDocument/2006/relationships/hyperlink" Target="https://www.airbnb.com/rooms/4355718" TargetMode="External"/><Relationship Id="rId2" Type="http://schemas.openxmlformats.org/officeDocument/2006/relationships/hyperlink" Target="https://www.airbnb.com/rooms/7732748" TargetMode="External"/><Relationship Id="rId3" Type="http://schemas.openxmlformats.org/officeDocument/2006/relationships/hyperlink" Target="https://www.airbnb.com/rooms/27734094" TargetMode="External"/><Relationship Id="rId4" Type="http://schemas.openxmlformats.org/officeDocument/2006/relationships/hyperlink" Target="https://www.airbnb.com/rooms/6629005" TargetMode="External"/><Relationship Id="rId9" Type="http://schemas.openxmlformats.org/officeDocument/2006/relationships/hyperlink" Target="https://www.airbnb.com/rooms/18139023" TargetMode="External"/><Relationship Id="rId15" Type="http://schemas.openxmlformats.org/officeDocument/2006/relationships/hyperlink" Target="https://www.airbnb.com/rooms/31565768" TargetMode="External"/><Relationship Id="rId14" Type="http://schemas.openxmlformats.org/officeDocument/2006/relationships/hyperlink" Target="https://www.airbnb.com/rooms/22679214" TargetMode="External"/><Relationship Id="rId17" Type="http://schemas.openxmlformats.org/officeDocument/2006/relationships/hyperlink" Target="https://www.airbnb.com/rooms/26275806" TargetMode="External"/><Relationship Id="rId16" Type="http://schemas.openxmlformats.org/officeDocument/2006/relationships/hyperlink" Target="https://www.airbnb.com/rooms/20581887" TargetMode="External"/><Relationship Id="rId5" Type="http://schemas.openxmlformats.org/officeDocument/2006/relationships/hyperlink" Target="https://www.airbnb.com/rooms/10624178" TargetMode="External"/><Relationship Id="rId19" Type="http://schemas.openxmlformats.org/officeDocument/2006/relationships/hyperlink" Target="https://www.airbnb.com/rooms/30541201" TargetMode="External"/><Relationship Id="rId6" Type="http://schemas.openxmlformats.org/officeDocument/2006/relationships/hyperlink" Target="https://www.airbnb.com/rooms/13393890" TargetMode="External"/><Relationship Id="rId18" Type="http://schemas.openxmlformats.org/officeDocument/2006/relationships/hyperlink" Target="https://www.airbnb.com/rooms/31425751" TargetMode="External"/><Relationship Id="rId7" Type="http://schemas.openxmlformats.org/officeDocument/2006/relationships/hyperlink" Target="https://www.airbnb.com/rooms/28832491" TargetMode="External"/><Relationship Id="rId8" Type="http://schemas.openxmlformats.org/officeDocument/2006/relationships/hyperlink" Target="https://www.airbnb.com/rooms/31557455" TargetMode="Externa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irbnb.com/rooms/23340822" TargetMode="External"/><Relationship Id="rId194" Type="http://schemas.openxmlformats.org/officeDocument/2006/relationships/hyperlink" Target="https://www.airbnb.com/rooms/11351932" TargetMode="External"/><Relationship Id="rId193" Type="http://schemas.openxmlformats.org/officeDocument/2006/relationships/hyperlink" Target="https://www.airbnb.com/rooms/21289500" TargetMode="External"/><Relationship Id="rId192" Type="http://schemas.openxmlformats.org/officeDocument/2006/relationships/hyperlink" Target="https://www.airbnb.com/rooms/27680894" TargetMode="External"/><Relationship Id="rId191" Type="http://schemas.openxmlformats.org/officeDocument/2006/relationships/hyperlink" Target="https://www.airbnb.com/rooms/7005199" TargetMode="External"/><Relationship Id="rId187" Type="http://schemas.openxmlformats.org/officeDocument/2006/relationships/hyperlink" Target="https://www.airbnb.com/rooms/27527822" TargetMode="External"/><Relationship Id="rId186" Type="http://schemas.openxmlformats.org/officeDocument/2006/relationships/hyperlink" Target="https://www.airbnb.com/rooms/7817121" TargetMode="External"/><Relationship Id="rId185" Type="http://schemas.openxmlformats.org/officeDocument/2006/relationships/hyperlink" Target="https://www.airbnb.com/rooms/17318001" TargetMode="External"/><Relationship Id="rId184" Type="http://schemas.openxmlformats.org/officeDocument/2006/relationships/hyperlink" Target="https://www.airbnb.com/rooms/10500134" TargetMode="External"/><Relationship Id="rId189" Type="http://schemas.openxmlformats.org/officeDocument/2006/relationships/hyperlink" Target="https://www.airbnb.com/rooms/26957501" TargetMode="External"/><Relationship Id="rId188" Type="http://schemas.openxmlformats.org/officeDocument/2006/relationships/hyperlink" Target="https://www.airbnb.com/rooms/21800983" TargetMode="External"/><Relationship Id="rId183" Type="http://schemas.openxmlformats.org/officeDocument/2006/relationships/hyperlink" Target="https://www.airbnb.com/rooms/21500202" TargetMode="External"/><Relationship Id="rId182" Type="http://schemas.openxmlformats.org/officeDocument/2006/relationships/hyperlink" Target="https://www.airbnb.com/rooms/13513371" TargetMode="External"/><Relationship Id="rId181" Type="http://schemas.openxmlformats.org/officeDocument/2006/relationships/hyperlink" Target="https://www.airbnb.com/rooms/20412348" TargetMode="External"/><Relationship Id="rId180" Type="http://schemas.openxmlformats.org/officeDocument/2006/relationships/hyperlink" Target="https://www.airbnb.com/rooms/6673970" TargetMode="External"/><Relationship Id="rId176" Type="http://schemas.openxmlformats.org/officeDocument/2006/relationships/hyperlink" Target="https://www.airbnb.com/rooms/12195260" TargetMode="External"/><Relationship Id="rId297" Type="http://schemas.openxmlformats.org/officeDocument/2006/relationships/hyperlink" Target="https://www.airbnb.com/rooms/17382311" TargetMode="External"/><Relationship Id="rId175" Type="http://schemas.openxmlformats.org/officeDocument/2006/relationships/hyperlink" Target="https://www.airbnb.com/rooms/11168851" TargetMode="External"/><Relationship Id="rId296" Type="http://schemas.openxmlformats.org/officeDocument/2006/relationships/hyperlink" Target="https://www.airbnb.com/rooms/1970441" TargetMode="External"/><Relationship Id="rId174" Type="http://schemas.openxmlformats.org/officeDocument/2006/relationships/hyperlink" Target="https://www.airbnb.com/rooms/768869" TargetMode="External"/><Relationship Id="rId295" Type="http://schemas.openxmlformats.org/officeDocument/2006/relationships/hyperlink" Target="https://www.airbnb.com/rooms/394240" TargetMode="External"/><Relationship Id="rId173" Type="http://schemas.openxmlformats.org/officeDocument/2006/relationships/hyperlink" Target="https://www.airbnb.com/rooms/23562057" TargetMode="External"/><Relationship Id="rId294" Type="http://schemas.openxmlformats.org/officeDocument/2006/relationships/hyperlink" Target="https://www.airbnb.com/rooms/192505" TargetMode="External"/><Relationship Id="rId179" Type="http://schemas.openxmlformats.org/officeDocument/2006/relationships/hyperlink" Target="https://www.airbnb.com/rooms/16032827" TargetMode="External"/><Relationship Id="rId178" Type="http://schemas.openxmlformats.org/officeDocument/2006/relationships/hyperlink" Target="https://www.airbnb.com/rooms/12973790" TargetMode="External"/><Relationship Id="rId299" Type="http://schemas.openxmlformats.org/officeDocument/2006/relationships/hyperlink" Target="https://www.airbnb.com/rooms/11190914" TargetMode="External"/><Relationship Id="rId177" Type="http://schemas.openxmlformats.org/officeDocument/2006/relationships/hyperlink" Target="https://www.airbnb.com/rooms/18140593" TargetMode="External"/><Relationship Id="rId298" Type="http://schemas.openxmlformats.org/officeDocument/2006/relationships/hyperlink" Target="https://www.airbnb.com/rooms/17383390" TargetMode="External"/><Relationship Id="rId198" Type="http://schemas.openxmlformats.org/officeDocument/2006/relationships/hyperlink" Target="https://www.airbnb.com/rooms/11640448" TargetMode="External"/><Relationship Id="rId197" Type="http://schemas.openxmlformats.org/officeDocument/2006/relationships/hyperlink" Target="https://www.airbnb.com/rooms/23566634" TargetMode="External"/><Relationship Id="rId196" Type="http://schemas.openxmlformats.org/officeDocument/2006/relationships/hyperlink" Target="https://www.airbnb.com/rooms/9698631" TargetMode="External"/><Relationship Id="rId195" Type="http://schemas.openxmlformats.org/officeDocument/2006/relationships/hyperlink" Target="https://www.airbnb.com/rooms/172917" TargetMode="External"/><Relationship Id="rId199" Type="http://schemas.openxmlformats.org/officeDocument/2006/relationships/hyperlink" Target="https://www.airbnb.com/rooms/19364079" TargetMode="External"/><Relationship Id="rId150" Type="http://schemas.openxmlformats.org/officeDocument/2006/relationships/hyperlink" Target="https://www.airbnb.com/rooms/137602" TargetMode="External"/><Relationship Id="rId271" Type="http://schemas.openxmlformats.org/officeDocument/2006/relationships/hyperlink" Target="https://www.airbnb.com/rooms/22586999" TargetMode="External"/><Relationship Id="rId392" Type="http://schemas.openxmlformats.org/officeDocument/2006/relationships/hyperlink" Target="https://www.airbnb.com/rooms/12350280" TargetMode="External"/><Relationship Id="rId270" Type="http://schemas.openxmlformats.org/officeDocument/2006/relationships/hyperlink" Target="https://www.airbnb.com/rooms/18506298" TargetMode="External"/><Relationship Id="rId391" Type="http://schemas.openxmlformats.org/officeDocument/2006/relationships/hyperlink" Target="https://www.airbnb.com/rooms/5606473" TargetMode="External"/><Relationship Id="rId390" Type="http://schemas.openxmlformats.org/officeDocument/2006/relationships/hyperlink" Target="https://www.airbnb.com/rooms/7997816" TargetMode="External"/><Relationship Id="rId1" Type="http://schemas.openxmlformats.org/officeDocument/2006/relationships/hyperlink" Target="https://www.airbnb.com/rooms/6629005" TargetMode="External"/><Relationship Id="rId2" Type="http://schemas.openxmlformats.org/officeDocument/2006/relationships/hyperlink" Target="https://www.airbnb.com/rooms/22679214" TargetMode="External"/><Relationship Id="rId3" Type="http://schemas.openxmlformats.org/officeDocument/2006/relationships/hyperlink" Target="https://www.airbnb.com/rooms/2431772" TargetMode="External"/><Relationship Id="rId149" Type="http://schemas.openxmlformats.org/officeDocument/2006/relationships/hyperlink" Target="https://www.airbnb.com/rooms/17008608" TargetMode="External"/><Relationship Id="rId4" Type="http://schemas.openxmlformats.org/officeDocument/2006/relationships/hyperlink" Target="https://www.airbnb.com/rooms/5048917" TargetMode="External"/><Relationship Id="rId148" Type="http://schemas.openxmlformats.org/officeDocument/2006/relationships/hyperlink" Target="https://www.airbnb.com/rooms/1754734" TargetMode="External"/><Relationship Id="rId269" Type="http://schemas.openxmlformats.org/officeDocument/2006/relationships/hyperlink" Target="https://www.airbnb.com/rooms/21789001" TargetMode="External"/><Relationship Id="rId9" Type="http://schemas.openxmlformats.org/officeDocument/2006/relationships/hyperlink" Target="https://www.airbnb.com/rooms/20014400" TargetMode="External"/><Relationship Id="rId143" Type="http://schemas.openxmlformats.org/officeDocument/2006/relationships/hyperlink" Target="https://www.airbnb.com/rooms/13142180" TargetMode="External"/><Relationship Id="rId264" Type="http://schemas.openxmlformats.org/officeDocument/2006/relationships/hyperlink" Target="https://www.airbnb.com/rooms/20415441" TargetMode="External"/><Relationship Id="rId385" Type="http://schemas.openxmlformats.org/officeDocument/2006/relationships/hyperlink" Target="https://www.airbnb.com/rooms/4537332" TargetMode="External"/><Relationship Id="rId142" Type="http://schemas.openxmlformats.org/officeDocument/2006/relationships/hyperlink" Target="https://www.airbnb.com/rooms/24676791" TargetMode="External"/><Relationship Id="rId263" Type="http://schemas.openxmlformats.org/officeDocument/2006/relationships/hyperlink" Target="https://www.airbnb.com/rooms/2044949" TargetMode="External"/><Relationship Id="rId384" Type="http://schemas.openxmlformats.org/officeDocument/2006/relationships/hyperlink" Target="https://www.airbnb.com/rooms/6223609" TargetMode="External"/><Relationship Id="rId141" Type="http://schemas.openxmlformats.org/officeDocument/2006/relationships/hyperlink" Target="https://www.airbnb.com/rooms/3050658" TargetMode="External"/><Relationship Id="rId262" Type="http://schemas.openxmlformats.org/officeDocument/2006/relationships/hyperlink" Target="https://www.airbnb.com/rooms/17381315" TargetMode="External"/><Relationship Id="rId383" Type="http://schemas.openxmlformats.org/officeDocument/2006/relationships/hyperlink" Target="https://www.airbnb.com/rooms/5201454" TargetMode="External"/><Relationship Id="rId140" Type="http://schemas.openxmlformats.org/officeDocument/2006/relationships/hyperlink" Target="https://www.airbnb.com/rooms/19310996" TargetMode="External"/><Relationship Id="rId261" Type="http://schemas.openxmlformats.org/officeDocument/2006/relationships/hyperlink" Target="https://www.airbnb.com/rooms/12367560" TargetMode="External"/><Relationship Id="rId382" Type="http://schemas.openxmlformats.org/officeDocument/2006/relationships/hyperlink" Target="https://www.airbnb.com/rooms/19716237" TargetMode="External"/><Relationship Id="rId5" Type="http://schemas.openxmlformats.org/officeDocument/2006/relationships/hyperlink" Target="https://www.airbnb.com/rooms/10624178" TargetMode="External"/><Relationship Id="rId147" Type="http://schemas.openxmlformats.org/officeDocument/2006/relationships/hyperlink" Target="https://www.airbnb.com/rooms/11890736" TargetMode="External"/><Relationship Id="rId268" Type="http://schemas.openxmlformats.org/officeDocument/2006/relationships/hyperlink" Target="https://www.airbnb.com/rooms/26838783" TargetMode="External"/><Relationship Id="rId389" Type="http://schemas.openxmlformats.org/officeDocument/2006/relationships/hyperlink" Target="https://www.airbnb.com/rooms/6747568" TargetMode="External"/><Relationship Id="rId6" Type="http://schemas.openxmlformats.org/officeDocument/2006/relationships/hyperlink" Target="https://www.airbnb.com/rooms/7732748" TargetMode="External"/><Relationship Id="rId146" Type="http://schemas.openxmlformats.org/officeDocument/2006/relationships/hyperlink" Target="https://www.airbnb.com/rooms/3847405" TargetMode="External"/><Relationship Id="rId267" Type="http://schemas.openxmlformats.org/officeDocument/2006/relationships/hyperlink" Target="https://www.airbnb.com/rooms/21698506" TargetMode="External"/><Relationship Id="rId388" Type="http://schemas.openxmlformats.org/officeDocument/2006/relationships/hyperlink" Target="https://www.airbnb.com/rooms/6378125" TargetMode="External"/><Relationship Id="rId7" Type="http://schemas.openxmlformats.org/officeDocument/2006/relationships/hyperlink" Target="https://www.airbnb.com/rooms/26275806" TargetMode="External"/><Relationship Id="rId145" Type="http://schemas.openxmlformats.org/officeDocument/2006/relationships/hyperlink" Target="https://www.airbnb.com/rooms/24183886" TargetMode="External"/><Relationship Id="rId266" Type="http://schemas.openxmlformats.org/officeDocument/2006/relationships/hyperlink" Target="https://www.airbnb.com/rooms/23189746" TargetMode="External"/><Relationship Id="rId387" Type="http://schemas.openxmlformats.org/officeDocument/2006/relationships/hyperlink" Target="https://www.airbnb.com/rooms/5434459" TargetMode="External"/><Relationship Id="rId8" Type="http://schemas.openxmlformats.org/officeDocument/2006/relationships/hyperlink" Target="https://www.airbnb.com/rooms/9506622" TargetMode="External"/><Relationship Id="rId144" Type="http://schemas.openxmlformats.org/officeDocument/2006/relationships/hyperlink" Target="https://www.airbnb.com/rooms/22854916" TargetMode="External"/><Relationship Id="rId265" Type="http://schemas.openxmlformats.org/officeDocument/2006/relationships/hyperlink" Target="https://www.airbnb.com/rooms/24117198" TargetMode="External"/><Relationship Id="rId386" Type="http://schemas.openxmlformats.org/officeDocument/2006/relationships/hyperlink" Target="https://www.airbnb.com/rooms/4777140" TargetMode="External"/><Relationship Id="rId260" Type="http://schemas.openxmlformats.org/officeDocument/2006/relationships/hyperlink" Target="https://www.airbnb.com/rooms/18159536" TargetMode="External"/><Relationship Id="rId381" Type="http://schemas.openxmlformats.org/officeDocument/2006/relationships/hyperlink" Target="https://www.airbnb.com/rooms/12436741" TargetMode="External"/><Relationship Id="rId380" Type="http://schemas.openxmlformats.org/officeDocument/2006/relationships/hyperlink" Target="https://www.airbnb.com/rooms/26807059" TargetMode="External"/><Relationship Id="rId139" Type="http://schemas.openxmlformats.org/officeDocument/2006/relationships/hyperlink" Target="https://www.airbnb.com/rooms/15973953" TargetMode="External"/><Relationship Id="rId138" Type="http://schemas.openxmlformats.org/officeDocument/2006/relationships/hyperlink" Target="https://www.airbnb.com/rooms/21440500" TargetMode="External"/><Relationship Id="rId259" Type="http://schemas.openxmlformats.org/officeDocument/2006/relationships/hyperlink" Target="https://www.airbnb.com/rooms/2215648" TargetMode="External"/><Relationship Id="rId137" Type="http://schemas.openxmlformats.org/officeDocument/2006/relationships/hyperlink" Target="https://www.airbnb.com/rooms/8568443" TargetMode="External"/><Relationship Id="rId258" Type="http://schemas.openxmlformats.org/officeDocument/2006/relationships/hyperlink" Target="https://www.airbnb.com/rooms/17509155" TargetMode="External"/><Relationship Id="rId379" Type="http://schemas.openxmlformats.org/officeDocument/2006/relationships/hyperlink" Target="https://www.airbnb.com/rooms/19778899" TargetMode="External"/><Relationship Id="rId132" Type="http://schemas.openxmlformats.org/officeDocument/2006/relationships/hyperlink" Target="https://www.airbnb.com/rooms/11412539" TargetMode="External"/><Relationship Id="rId253" Type="http://schemas.openxmlformats.org/officeDocument/2006/relationships/hyperlink" Target="https://www.airbnb.com/rooms/13061503" TargetMode="External"/><Relationship Id="rId374" Type="http://schemas.openxmlformats.org/officeDocument/2006/relationships/hyperlink" Target="https://www.airbnb.com/rooms/13655042" TargetMode="External"/><Relationship Id="rId495" Type="http://schemas.openxmlformats.org/officeDocument/2006/relationships/hyperlink" Target="https://www.airbnb.com/rooms/23407063" TargetMode="External"/><Relationship Id="rId131" Type="http://schemas.openxmlformats.org/officeDocument/2006/relationships/hyperlink" Target="https://www.airbnb.com/rooms/22011059" TargetMode="External"/><Relationship Id="rId252" Type="http://schemas.openxmlformats.org/officeDocument/2006/relationships/hyperlink" Target="https://www.airbnb.com/rooms/21765022" TargetMode="External"/><Relationship Id="rId373" Type="http://schemas.openxmlformats.org/officeDocument/2006/relationships/hyperlink" Target="https://www.airbnb.com/rooms/13651792" TargetMode="External"/><Relationship Id="rId494" Type="http://schemas.openxmlformats.org/officeDocument/2006/relationships/hyperlink" Target="https://www.airbnb.com/rooms/21232563" TargetMode="External"/><Relationship Id="rId130" Type="http://schemas.openxmlformats.org/officeDocument/2006/relationships/hyperlink" Target="https://www.airbnb.com/rooms/18734906" TargetMode="External"/><Relationship Id="rId251" Type="http://schemas.openxmlformats.org/officeDocument/2006/relationships/hyperlink" Target="https://www.airbnb.com/rooms/23204544" TargetMode="External"/><Relationship Id="rId372" Type="http://schemas.openxmlformats.org/officeDocument/2006/relationships/hyperlink" Target="https://www.airbnb.com/rooms/13651273" TargetMode="External"/><Relationship Id="rId493" Type="http://schemas.openxmlformats.org/officeDocument/2006/relationships/hyperlink" Target="https://www.airbnb.com/rooms/21312272" TargetMode="External"/><Relationship Id="rId250" Type="http://schemas.openxmlformats.org/officeDocument/2006/relationships/hyperlink" Target="https://www.airbnb.com/rooms/21026548" TargetMode="External"/><Relationship Id="rId371" Type="http://schemas.openxmlformats.org/officeDocument/2006/relationships/hyperlink" Target="https://www.airbnb.com/rooms/4029356" TargetMode="External"/><Relationship Id="rId492" Type="http://schemas.openxmlformats.org/officeDocument/2006/relationships/hyperlink" Target="https://www.airbnb.com/rooms/20203477" TargetMode="External"/><Relationship Id="rId136" Type="http://schemas.openxmlformats.org/officeDocument/2006/relationships/hyperlink" Target="https://www.airbnb.com/rooms/29000584" TargetMode="External"/><Relationship Id="rId257" Type="http://schemas.openxmlformats.org/officeDocument/2006/relationships/hyperlink" Target="https://www.airbnb.com/rooms/9877959" TargetMode="External"/><Relationship Id="rId378" Type="http://schemas.openxmlformats.org/officeDocument/2006/relationships/hyperlink" Target="https://www.airbnb.com/rooms/18039471" TargetMode="External"/><Relationship Id="rId499" Type="http://schemas.openxmlformats.org/officeDocument/2006/relationships/hyperlink" Target="https://www.airbnb.com/rooms/5581578" TargetMode="External"/><Relationship Id="rId135" Type="http://schemas.openxmlformats.org/officeDocument/2006/relationships/hyperlink" Target="https://www.airbnb.com/rooms/21334223" TargetMode="External"/><Relationship Id="rId256" Type="http://schemas.openxmlformats.org/officeDocument/2006/relationships/hyperlink" Target="https://www.airbnb.com/rooms/20484139" TargetMode="External"/><Relationship Id="rId377" Type="http://schemas.openxmlformats.org/officeDocument/2006/relationships/hyperlink" Target="https://www.airbnb.com/rooms/14065462" TargetMode="External"/><Relationship Id="rId498" Type="http://schemas.openxmlformats.org/officeDocument/2006/relationships/hyperlink" Target="https://www.airbnb.com/rooms/3709305" TargetMode="External"/><Relationship Id="rId134" Type="http://schemas.openxmlformats.org/officeDocument/2006/relationships/hyperlink" Target="https://www.airbnb.com/rooms/5406160" TargetMode="External"/><Relationship Id="rId255" Type="http://schemas.openxmlformats.org/officeDocument/2006/relationships/hyperlink" Target="https://www.airbnb.com/rooms/194227" TargetMode="External"/><Relationship Id="rId376" Type="http://schemas.openxmlformats.org/officeDocument/2006/relationships/hyperlink" Target="https://www.airbnb.com/rooms/14023841" TargetMode="External"/><Relationship Id="rId497" Type="http://schemas.openxmlformats.org/officeDocument/2006/relationships/hyperlink" Target="https://www.airbnb.com/rooms/3330875" TargetMode="External"/><Relationship Id="rId133" Type="http://schemas.openxmlformats.org/officeDocument/2006/relationships/hyperlink" Target="https://www.airbnb.com/rooms/19468709" TargetMode="External"/><Relationship Id="rId254" Type="http://schemas.openxmlformats.org/officeDocument/2006/relationships/hyperlink" Target="https://www.airbnb.com/rooms/4902174" TargetMode="External"/><Relationship Id="rId375" Type="http://schemas.openxmlformats.org/officeDocument/2006/relationships/hyperlink" Target="https://www.airbnb.com/rooms/14022539" TargetMode="External"/><Relationship Id="rId496" Type="http://schemas.openxmlformats.org/officeDocument/2006/relationships/hyperlink" Target="https://www.airbnb.com/rooms/23858021" TargetMode="External"/><Relationship Id="rId172" Type="http://schemas.openxmlformats.org/officeDocument/2006/relationships/hyperlink" Target="https://www.airbnb.com/rooms/29828917" TargetMode="External"/><Relationship Id="rId293" Type="http://schemas.openxmlformats.org/officeDocument/2006/relationships/hyperlink" Target="https://www.airbnb.com/rooms/147140" TargetMode="External"/><Relationship Id="rId171" Type="http://schemas.openxmlformats.org/officeDocument/2006/relationships/hyperlink" Target="https://www.airbnb.com/rooms/19283927" TargetMode="External"/><Relationship Id="rId292" Type="http://schemas.openxmlformats.org/officeDocument/2006/relationships/hyperlink" Target="https://www.airbnb.com/rooms/13641308" TargetMode="External"/><Relationship Id="rId170" Type="http://schemas.openxmlformats.org/officeDocument/2006/relationships/hyperlink" Target="https://www.airbnb.com/rooms/5311851" TargetMode="External"/><Relationship Id="rId291" Type="http://schemas.openxmlformats.org/officeDocument/2006/relationships/hyperlink" Target="https://www.airbnb.com/rooms/27751986" TargetMode="External"/><Relationship Id="rId290" Type="http://schemas.openxmlformats.org/officeDocument/2006/relationships/hyperlink" Target="https://www.airbnb.com/rooms/16535088" TargetMode="External"/><Relationship Id="rId165" Type="http://schemas.openxmlformats.org/officeDocument/2006/relationships/hyperlink" Target="https://www.airbnb.com/rooms/20400331" TargetMode="External"/><Relationship Id="rId286" Type="http://schemas.openxmlformats.org/officeDocument/2006/relationships/hyperlink" Target="https://www.airbnb.com/rooms/12954829" TargetMode="External"/><Relationship Id="rId164" Type="http://schemas.openxmlformats.org/officeDocument/2006/relationships/hyperlink" Target="https://www.airbnb.com/rooms/23634628" TargetMode="External"/><Relationship Id="rId285" Type="http://schemas.openxmlformats.org/officeDocument/2006/relationships/hyperlink" Target="https://www.airbnb.com/rooms/5050939" TargetMode="External"/><Relationship Id="rId163" Type="http://schemas.openxmlformats.org/officeDocument/2006/relationships/hyperlink" Target="https://www.airbnb.com/rooms/22463000" TargetMode="External"/><Relationship Id="rId284" Type="http://schemas.openxmlformats.org/officeDocument/2006/relationships/hyperlink" Target="https://www.airbnb.com/rooms/12188148" TargetMode="External"/><Relationship Id="rId162" Type="http://schemas.openxmlformats.org/officeDocument/2006/relationships/hyperlink" Target="https://www.airbnb.com/rooms/50006" TargetMode="External"/><Relationship Id="rId283" Type="http://schemas.openxmlformats.org/officeDocument/2006/relationships/hyperlink" Target="https://www.airbnb.com/rooms/20480676" TargetMode="External"/><Relationship Id="rId169" Type="http://schemas.openxmlformats.org/officeDocument/2006/relationships/hyperlink" Target="https://www.airbnb.com/rooms/11284092" TargetMode="External"/><Relationship Id="rId168" Type="http://schemas.openxmlformats.org/officeDocument/2006/relationships/hyperlink" Target="https://www.airbnb.com/rooms/22009529" TargetMode="External"/><Relationship Id="rId289" Type="http://schemas.openxmlformats.org/officeDocument/2006/relationships/hyperlink" Target="https://www.airbnb.com/rooms/12570847" TargetMode="External"/><Relationship Id="rId167" Type="http://schemas.openxmlformats.org/officeDocument/2006/relationships/hyperlink" Target="https://www.airbnb.com/rooms/25180723" TargetMode="External"/><Relationship Id="rId288" Type="http://schemas.openxmlformats.org/officeDocument/2006/relationships/hyperlink" Target="https://www.airbnb.com/rooms/23298860" TargetMode="External"/><Relationship Id="rId166" Type="http://schemas.openxmlformats.org/officeDocument/2006/relationships/hyperlink" Target="https://www.airbnb.com/rooms/21003320" TargetMode="External"/><Relationship Id="rId287" Type="http://schemas.openxmlformats.org/officeDocument/2006/relationships/hyperlink" Target="https://www.airbnb.com/rooms/20651868" TargetMode="External"/><Relationship Id="rId161" Type="http://schemas.openxmlformats.org/officeDocument/2006/relationships/hyperlink" Target="https://www.airbnb.com/rooms/20182582" TargetMode="External"/><Relationship Id="rId282" Type="http://schemas.openxmlformats.org/officeDocument/2006/relationships/hyperlink" Target="https://www.airbnb.com/rooms/22679598" TargetMode="External"/><Relationship Id="rId160" Type="http://schemas.openxmlformats.org/officeDocument/2006/relationships/hyperlink" Target="https://www.airbnb.com/rooms/210833" TargetMode="External"/><Relationship Id="rId281" Type="http://schemas.openxmlformats.org/officeDocument/2006/relationships/hyperlink" Target="https://www.airbnb.com/rooms/27168972" TargetMode="External"/><Relationship Id="rId280" Type="http://schemas.openxmlformats.org/officeDocument/2006/relationships/hyperlink" Target="https://www.airbnb.com/rooms/13393867" TargetMode="External"/><Relationship Id="rId159" Type="http://schemas.openxmlformats.org/officeDocument/2006/relationships/hyperlink" Target="https://www.airbnb.com/rooms/20919696" TargetMode="External"/><Relationship Id="rId154" Type="http://schemas.openxmlformats.org/officeDocument/2006/relationships/hyperlink" Target="https://www.airbnb.com/rooms/15541665" TargetMode="External"/><Relationship Id="rId275" Type="http://schemas.openxmlformats.org/officeDocument/2006/relationships/hyperlink" Target="https://www.airbnb.com/rooms/11472197" TargetMode="External"/><Relationship Id="rId396" Type="http://schemas.openxmlformats.org/officeDocument/2006/relationships/hyperlink" Target="https://www.airbnb.com/rooms/11654866" TargetMode="External"/><Relationship Id="rId153" Type="http://schemas.openxmlformats.org/officeDocument/2006/relationships/hyperlink" Target="https://www.airbnb.com/rooms/2373716" TargetMode="External"/><Relationship Id="rId274" Type="http://schemas.openxmlformats.org/officeDocument/2006/relationships/hyperlink" Target="https://www.airbnb.com/rooms/27856008" TargetMode="External"/><Relationship Id="rId395" Type="http://schemas.openxmlformats.org/officeDocument/2006/relationships/hyperlink" Target="https://www.airbnb.com/rooms/11371001" TargetMode="External"/><Relationship Id="rId152" Type="http://schemas.openxmlformats.org/officeDocument/2006/relationships/hyperlink" Target="https://www.airbnb.com/rooms/3238608" TargetMode="External"/><Relationship Id="rId273" Type="http://schemas.openxmlformats.org/officeDocument/2006/relationships/hyperlink" Target="https://www.airbnb.com/rooms/3889184" TargetMode="External"/><Relationship Id="rId394" Type="http://schemas.openxmlformats.org/officeDocument/2006/relationships/hyperlink" Target="https://www.airbnb.com/rooms/7965178" TargetMode="External"/><Relationship Id="rId151" Type="http://schemas.openxmlformats.org/officeDocument/2006/relationships/hyperlink" Target="https://www.airbnb.com/rooms/4732934" TargetMode="External"/><Relationship Id="rId272" Type="http://schemas.openxmlformats.org/officeDocument/2006/relationships/hyperlink" Target="https://www.airbnb.com/rooms/3692946" TargetMode="External"/><Relationship Id="rId393" Type="http://schemas.openxmlformats.org/officeDocument/2006/relationships/hyperlink" Target="https://www.airbnb.com/rooms/5597793" TargetMode="External"/><Relationship Id="rId158" Type="http://schemas.openxmlformats.org/officeDocument/2006/relationships/hyperlink" Target="https://www.airbnb.com/rooms/3666988" TargetMode="External"/><Relationship Id="rId279" Type="http://schemas.openxmlformats.org/officeDocument/2006/relationships/hyperlink" Target="https://www.airbnb.com/rooms/19659453" TargetMode="External"/><Relationship Id="rId157" Type="http://schemas.openxmlformats.org/officeDocument/2006/relationships/hyperlink" Target="https://www.airbnb.com/rooms/21311169" TargetMode="External"/><Relationship Id="rId278" Type="http://schemas.openxmlformats.org/officeDocument/2006/relationships/hyperlink" Target="https://www.airbnb.com/rooms/10625397" TargetMode="External"/><Relationship Id="rId399" Type="http://schemas.openxmlformats.org/officeDocument/2006/relationships/hyperlink" Target="https://www.airbnb.com/rooms/11203116" TargetMode="External"/><Relationship Id="rId156" Type="http://schemas.openxmlformats.org/officeDocument/2006/relationships/hyperlink" Target="https://www.airbnb.com/rooms/7109681" TargetMode="External"/><Relationship Id="rId277" Type="http://schemas.openxmlformats.org/officeDocument/2006/relationships/hyperlink" Target="https://www.airbnb.com/rooms/20769967" TargetMode="External"/><Relationship Id="rId398" Type="http://schemas.openxmlformats.org/officeDocument/2006/relationships/hyperlink" Target="https://www.airbnb.com/rooms/21332427" TargetMode="External"/><Relationship Id="rId155" Type="http://schemas.openxmlformats.org/officeDocument/2006/relationships/hyperlink" Target="https://www.airbnb.com/rooms/15008309" TargetMode="External"/><Relationship Id="rId276" Type="http://schemas.openxmlformats.org/officeDocument/2006/relationships/hyperlink" Target="https://www.airbnb.com/rooms/19805706" TargetMode="External"/><Relationship Id="rId397" Type="http://schemas.openxmlformats.org/officeDocument/2006/relationships/hyperlink" Target="https://www.airbnb.com/rooms/17779795" TargetMode="External"/><Relationship Id="rId40" Type="http://schemas.openxmlformats.org/officeDocument/2006/relationships/hyperlink" Target="https://www.airbnb.com/rooms/21697647" TargetMode="External"/><Relationship Id="rId42" Type="http://schemas.openxmlformats.org/officeDocument/2006/relationships/hyperlink" Target="https://www.airbnb.com/rooms/2755158" TargetMode="External"/><Relationship Id="rId41" Type="http://schemas.openxmlformats.org/officeDocument/2006/relationships/hyperlink" Target="https://www.airbnb.com/rooms/22379401" TargetMode="External"/><Relationship Id="rId44" Type="http://schemas.openxmlformats.org/officeDocument/2006/relationships/hyperlink" Target="https://www.airbnb.com/rooms/9973200" TargetMode="External"/><Relationship Id="rId43" Type="http://schemas.openxmlformats.org/officeDocument/2006/relationships/hyperlink" Target="https://www.airbnb.com/rooms/8596601" TargetMode="External"/><Relationship Id="rId46" Type="http://schemas.openxmlformats.org/officeDocument/2006/relationships/hyperlink" Target="https://www.airbnb.com/rooms/5385993" TargetMode="External"/><Relationship Id="rId45" Type="http://schemas.openxmlformats.org/officeDocument/2006/relationships/hyperlink" Target="https://www.airbnb.com/rooms/18776892" TargetMode="External"/><Relationship Id="rId509" Type="http://schemas.openxmlformats.org/officeDocument/2006/relationships/hyperlink" Target="https://www.airbnb.com/rooms/8799049" TargetMode="External"/><Relationship Id="rId508" Type="http://schemas.openxmlformats.org/officeDocument/2006/relationships/hyperlink" Target="https://www.airbnb.com/rooms/8763124" TargetMode="External"/><Relationship Id="rId503" Type="http://schemas.openxmlformats.org/officeDocument/2006/relationships/hyperlink" Target="https://www.airbnb.com/rooms/7900668" TargetMode="External"/><Relationship Id="rId502" Type="http://schemas.openxmlformats.org/officeDocument/2006/relationships/hyperlink" Target="https://www.airbnb.com/rooms/6722442" TargetMode="External"/><Relationship Id="rId501" Type="http://schemas.openxmlformats.org/officeDocument/2006/relationships/hyperlink" Target="https://www.airbnb.com/rooms/5857872" TargetMode="External"/><Relationship Id="rId500" Type="http://schemas.openxmlformats.org/officeDocument/2006/relationships/hyperlink" Target="https://www.airbnb.com/rooms/5796419" TargetMode="External"/><Relationship Id="rId507" Type="http://schemas.openxmlformats.org/officeDocument/2006/relationships/hyperlink" Target="https://www.airbnb.com/rooms/8407531" TargetMode="External"/><Relationship Id="rId506" Type="http://schemas.openxmlformats.org/officeDocument/2006/relationships/hyperlink" Target="https://www.airbnb.com/rooms/8240267" TargetMode="External"/><Relationship Id="rId505" Type="http://schemas.openxmlformats.org/officeDocument/2006/relationships/hyperlink" Target="https://www.airbnb.com/rooms/8065879" TargetMode="External"/><Relationship Id="rId504" Type="http://schemas.openxmlformats.org/officeDocument/2006/relationships/hyperlink" Target="https://www.airbnb.com/rooms/8005325" TargetMode="External"/><Relationship Id="rId48" Type="http://schemas.openxmlformats.org/officeDocument/2006/relationships/hyperlink" Target="https://www.airbnb.com/rooms/19303828" TargetMode="External"/><Relationship Id="rId47" Type="http://schemas.openxmlformats.org/officeDocument/2006/relationships/hyperlink" Target="https://www.airbnb.com/rooms/17492179" TargetMode="External"/><Relationship Id="rId49" Type="http://schemas.openxmlformats.org/officeDocument/2006/relationships/hyperlink" Target="https://www.airbnb.com/rooms/5394508" TargetMode="External"/><Relationship Id="rId31" Type="http://schemas.openxmlformats.org/officeDocument/2006/relationships/hyperlink" Target="https://www.airbnb.com/rooms/9443000" TargetMode="External"/><Relationship Id="rId30" Type="http://schemas.openxmlformats.org/officeDocument/2006/relationships/hyperlink" Target="https://www.airbnb.com/rooms/8538084" TargetMode="External"/><Relationship Id="rId33" Type="http://schemas.openxmlformats.org/officeDocument/2006/relationships/hyperlink" Target="https://www.airbnb.com/rooms/13583937" TargetMode="External"/><Relationship Id="rId32" Type="http://schemas.openxmlformats.org/officeDocument/2006/relationships/hyperlink" Target="https://www.airbnb.com/rooms/12977577" TargetMode="External"/><Relationship Id="rId35" Type="http://schemas.openxmlformats.org/officeDocument/2006/relationships/hyperlink" Target="https://www.airbnb.com/rooms/15542607" TargetMode="External"/><Relationship Id="rId34" Type="http://schemas.openxmlformats.org/officeDocument/2006/relationships/hyperlink" Target="https://www.airbnb.com/rooms/13597847" TargetMode="External"/><Relationship Id="rId37" Type="http://schemas.openxmlformats.org/officeDocument/2006/relationships/hyperlink" Target="https://www.airbnb.com/rooms/19313035" TargetMode="External"/><Relationship Id="rId36" Type="http://schemas.openxmlformats.org/officeDocument/2006/relationships/hyperlink" Target="https://www.airbnb.com/rooms/16241453" TargetMode="External"/><Relationship Id="rId39" Type="http://schemas.openxmlformats.org/officeDocument/2006/relationships/hyperlink" Target="https://www.airbnb.com/rooms/21596377" TargetMode="External"/><Relationship Id="rId38" Type="http://schemas.openxmlformats.org/officeDocument/2006/relationships/hyperlink" Target="https://www.airbnb.com/rooms/19829852" TargetMode="External"/><Relationship Id="rId20" Type="http://schemas.openxmlformats.org/officeDocument/2006/relationships/hyperlink" Target="https://www.airbnb.com/rooms/31565768" TargetMode="External"/><Relationship Id="rId22" Type="http://schemas.openxmlformats.org/officeDocument/2006/relationships/hyperlink" Target="https://www.airbnb.com/rooms/30541201" TargetMode="External"/><Relationship Id="rId21" Type="http://schemas.openxmlformats.org/officeDocument/2006/relationships/hyperlink" Target="https://www.airbnb.com/rooms/20581887" TargetMode="External"/><Relationship Id="rId24" Type="http://schemas.openxmlformats.org/officeDocument/2006/relationships/hyperlink" Target="https://www.airbnb.com/rooms/13436396" TargetMode="External"/><Relationship Id="rId23" Type="http://schemas.openxmlformats.org/officeDocument/2006/relationships/hyperlink" Target="https://www.airbnb.com/rooms/13556938" TargetMode="External"/><Relationship Id="rId409" Type="http://schemas.openxmlformats.org/officeDocument/2006/relationships/hyperlink" Target="https://www.airbnb.com/rooms/13417244" TargetMode="External"/><Relationship Id="rId404" Type="http://schemas.openxmlformats.org/officeDocument/2006/relationships/hyperlink" Target="https://www.airbnb.com/rooms/9387718" TargetMode="External"/><Relationship Id="rId525" Type="http://schemas.openxmlformats.org/officeDocument/2006/relationships/hyperlink" Target="https://www.airbnb.com/rooms/14722368" TargetMode="External"/><Relationship Id="rId403" Type="http://schemas.openxmlformats.org/officeDocument/2006/relationships/hyperlink" Target="https://www.airbnb.com/rooms/6569956" TargetMode="External"/><Relationship Id="rId524" Type="http://schemas.openxmlformats.org/officeDocument/2006/relationships/hyperlink" Target="https://www.airbnb.com/rooms/14662246" TargetMode="External"/><Relationship Id="rId402" Type="http://schemas.openxmlformats.org/officeDocument/2006/relationships/hyperlink" Target="https://www.airbnb.com/rooms/6332230" TargetMode="External"/><Relationship Id="rId523" Type="http://schemas.openxmlformats.org/officeDocument/2006/relationships/hyperlink" Target="https://www.airbnb.com/rooms/14088159" TargetMode="External"/><Relationship Id="rId401" Type="http://schemas.openxmlformats.org/officeDocument/2006/relationships/hyperlink" Target="https://www.airbnb.com/rooms/18525733" TargetMode="External"/><Relationship Id="rId522" Type="http://schemas.openxmlformats.org/officeDocument/2006/relationships/hyperlink" Target="https://www.airbnb.com/rooms/13216232" TargetMode="External"/><Relationship Id="rId408" Type="http://schemas.openxmlformats.org/officeDocument/2006/relationships/hyperlink" Target="https://www.airbnb.com/rooms/10590841" TargetMode="External"/><Relationship Id="rId529" Type="http://schemas.openxmlformats.org/officeDocument/2006/relationships/hyperlink" Target="https://www.airbnb.com/rooms/15535946" TargetMode="External"/><Relationship Id="rId407" Type="http://schemas.openxmlformats.org/officeDocument/2006/relationships/hyperlink" Target="https://www.airbnb.com/rooms/6744153" TargetMode="External"/><Relationship Id="rId528" Type="http://schemas.openxmlformats.org/officeDocument/2006/relationships/hyperlink" Target="https://www.airbnb.com/rooms/15361238" TargetMode="External"/><Relationship Id="rId406" Type="http://schemas.openxmlformats.org/officeDocument/2006/relationships/hyperlink" Target="https://www.airbnb.com/rooms/6711443" TargetMode="External"/><Relationship Id="rId527" Type="http://schemas.openxmlformats.org/officeDocument/2006/relationships/hyperlink" Target="https://www.airbnb.com/rooms/15080601" TargetMode="External"/><Relationship Id="rId405" Type="http://schemas.openxmlformats.org/officeDocument/2006/relationships/hyperlink" Target="https://www.airbnb.com/rooms/21380410" TargetMode="External"/><Relationship Id="rId526" Type="http://schemas.openxmlformats.org/officeDocument/2006/relationships/hyperlink" Target="https://www.airbnb.com/rooms/14935130" TargetMode="External"/><Relationship Id="rId26" Type="http://schemas.openxmlformats.org/officeDocument/2006/relationships/hyperlink" Target="https://www.airbnb.com/rooms/12965841" TargetMode="External"/><Relationship Id="rId25" Type="http://schemas.openxmlformats.org/officeDocument/2006/relationships/hyperlink" Target="https://www.airbnb.com/rooms/4455332" TargetMode="External"/><Relationship Id="rId28" Type="http://schemas.openxmlformats.org/officeDocument/2006/relationships/hyperlink" Target="https://www.airbnb.com/rooms/8086960" TargetMode="External"/><Relationship Id="rId27" Type="http://schemas.openxmlformats.org/officeDocument/2006/relationships/hyperlink" Target="https://www.airbnb.com/rooms/13342365" TargetMode="External"/><Relationship Id="rId400" Type="http://schemas.openxmlformats.org/officeDocument/2006/relationships/hyperlink" Target="https://www.airbnb.com/rooms/17591776" TargetMode="External"/><Relationship Id="rId521" Type="http://schemas.openxmlformats.org/officeDocument/2006/relationships/hyperlink" Target="https://www.airbnb.com/rooms/13017929" TargetMode="External"/><Relationship Id="rId29" Type="http://schemas.openxmlformats.org/officeDocument/2006/relationships/hyperlink" Target="https://www.airbnb.com/rooms/20363744" TargetMode="External"/><Relationship Id="rId520" Type="http://schemas.openxmlformats.org/officeDocument/2006/relationships/hyperlink" Target="https://www.airbnb.com/rooms/12431348" TargetMode="External"/><Relationship Id="rId11" Type="http://schemas.openxmlformats.org/officeDocument/2006/relationships/hyperlink" Target="https://www.airbnb.com/rooms/14647831" TargetMode="External"/><Relationship Id="rId10" Type="http://schemas.openxmlformats.org/officeDocument/2006/relationships/hyperlink" Target="https://www.airbnb.com/rooms/18139023" TargetMode="External"/><Relationship Id="rId13" Type="http://schemas.openxmlformats.org/officeDocument/2006/relationships/hyperlink" Target="https://www.airbnb.com/rooms/13393890" TargetMode="External"/><Relationship Id="rId12" Type="http://schemas.openxmlformats.org/officeDocument/2006/relationships/hyperlink" Target="https://www.airbnb.com/rooms/20917434" TargetMode="External"/><Relationship Id="rId519" Type="http://schemas.openxmlformats.org/officeDocument/2006/relationships/hyperlink" Target="https://www.airbnb.com/rooms/12289071" TargetMode="External"/><Relationship Id="rId514" Type="http://schemas.openxmlformats.org/officeDocument/2006/relationships/hyperlink" Target="https://www.airbnb.com/rooms/9514338" TargetMode="External"/><Relationship Id="rId513" Type="http://schemas.openxmlformats.org/officeDocument/2006/relationships/hyperlink" Target="https://www.airbnb.com/rooms/9489402" TargetMode="External"/><Relationship Id="rId512" Type="http://schemas.openxmlformats.org/officeDocument/2006/relationships/hyperlink" Target="https://www.airbnb.com/rooms/9334210" TargetMode="External"/><Relationship Id="rId511" Type="http://schemas.openxmlformats.org/officeDocument/2006/relationships/hyperlink" Target="https://www.airbnb.com/rooms/9215121" TargetMode="External"/><Relationship Id="rId518" Type="http://schemas.openxmlformats.org/officeDocument/2006/relationships/hyperlink" Target="https://www.airbnb.com/rooms/11142694" TargetMode="External"/><Relationship Id="rId517" Type="http://schemas.openxmlformats.org/officeDocument/2006/relationships/hyperlink" Target="https://www.airbnb.com/rooms/10549074" TargetMode="External"/><Relationship Id="rId516" Type="http://schemas.openxmlformats.org/officeDocument/2006/relationships/hyperlink" Target="https://www.airbnb.com/rooms/9985269" TargetMode="External"/><Relationship Id="rId515" Type="http://schemas.openxmlformats.org/officeDocument/2006/relationships/hyperlink" Target="https://www.airbnb.com/rooms/9522910" TargetMode="External"/><Relationship Id="rId15" Type="http://schemas.openxmlformats.org/officeDocument/2006/relationships/hyperlink" Target="https://www.airbnb.com/rooms/27734094" TargetMode="External"/><Relationship Id="rId14" Type="http://schemas.openxmlformats.org/officeDocument/2006/relationships/hyperlink" Target="https://www.airbnb.com/rooms/4355718" TargetMode="External"/><Relationship Id="rId17" Type="http://schemas.openxmlformats.org/officeDocument/2006/relationships/hyperlink" Target="https://www.airbnb.com/rooms/31425751" TargetMode="External"/><Relationship Id="rId16" Type="http://schemas.openxmlformats.org/officeDocument/2006/relationships/hyperlink" Target="https://www.airbnb.com/rooms/28832491" TargetMode="External"/><Relationship Id="rId19" Type="http://schemas.openxmlformats.org/officeDocument/2006/relationships/hyperlink" Target="https://www.airbnb.com/rooms/31557455" TargetMode="External"/><Relationship Id="rId510" Type="http://schemas.openxmlformats.org/officeDocument/2006/relationships/hyperlink" Target="https://www.airbnb.com/rooms/9044487" TargetMode="External"/><Relationship Id="rId18" Type="http://schemas.openxmlformats.org/officeDocument/2006/relationships/hyperlink" Target="https://www.airbnb.com/rooms/31509996" TargetMode="External"/><Relationship Id="rId84" Type="http://schemas.openxmlformats.org/officeDocument/2006/relationships/hyperlink" Target="https://www.airbnb.com/rooms/5252947" TargetMode="External"/><Relationship Id="rId83" Type="http://schemas.openxmlformats.org/officeDocument/2006/relationships/hyperlink" Target="https://www.airbnb.com/rooms/16087481" TargetMode="External"/><Relationship Id="rId86" Type="http://schemas.openxmlformats.org/officeDocument/2006/relationships/hyperlink" Target="https://www.airbnb.com/rooms/644892" TargetMode="External"/><Relationship Id="rId85" Type="http://schemas.openxmlformats.org/officeDocument/2006/relationships/hyperlink" Target="https://www.airbnb.com/rooms/30255205" TargetMode="External"/><Relationship Id="rId88" Type="http://schemas.openxmlformats.org/officeDocument/2006/relationships/hyperlink" Target="https://www.airbnb.com/rooms/23915896" TargetMode="External"/><Relationship Id="rId87" Type="http://schemas.openxmlformats.org/officeDocument/2006/relationships/hyperlink" Target="https://www.airbnb.com/rooms/17653174" TargetMode="External"/><Relationship Id="rId89" Type="http://schemas.openxmlformats.org/officeDocument/2006/relationships/hyperlink" Target="https://www.airbnb.com/rooms/19952053" TargetMode="External"/><Relationship Id="rId80" Type="http://schemas.openxmlformats.org/officeDocument/2006/relationships/hyperlink" Target="https://www.airbnb.com/rooms/13330433" TargetMode="External"/><Relationship Id="rId82" Type="http://schemas.openxmlformats.org/officeDocument/2006/relationships/hyperlink" Target="https://www.airbnb.com/rooms/15879493" TargetMode="External"/><Relationship Id="rId81" Type="http://schemas.openxmlformats.org/officeDocument/2006/relationships/hyperlink" Target="https://www.airbnb.com/rooms/15675913" TargetMode="External"/><Relationship Id="rId73" Type="http://schemas.openxmlformats.org/officeDocument/2006/relationships/hyperlink" Target="https://www.airbnb.com/rooms/21799563" TargetMode="External"/><Relationship Id="rId72" Type="http://schemas.openxmlformats.org/officeDocument/2006/relationships/hyperlink" Target="https://www.airbnb.com/rooms/3051708" TargetMode="External"/><Relationship Id="rId75" Type="http://schemas.openxmlformats.org/officeDocument/2006/relationships/hyperlink" Target="https://www.airbnb.com/rooms/8574020" TargetMode="External"/><Relationship Id="rId74" Type="http://schemas.openxmlformats.org/officeDocument/2006/relationships/hyperlink" Target="https://www.airbnb.com/rooms/25168316" TargetMode="External"/><Relationship Id="rId77" Type="http://schemas.openxmlformats.org/officeDocument/2006/relationships/hyperlink" Target="https://www.airbnb.com/rooms/1089393" TargetMode="External"/><Relationship Id="rId76" Type="http://schemas.openxmlformats.org/officeDocument/2006/relationships/hyperlink" Target="https://www.airbnb.com/rooms/983375" TargetMode="External"/><Relationship Id="rId79" Type="http://schemas.openxmlformats.org/officeDocument/2006/relationships/hyperlink" Target="https://www.airbnb.com/rooms/1190056" TargetMode="External"/><Relationship Id="rId78" Type="http://schemas.openxmlformats.org/officeDocument/2006/relationships/hyperlink" Target="https://www.airbnb.com/rooms/11640495" TargetMode="External"/><Relationship Id="rId71" Type="http://schemas.openxmlformats.org/officeDocument/2006/relationships/hyperlink" Target="https://www.airbnb.com/rooms/26452680" TargetMode="External"/><Relationship Id="rId70" Type="http://schemas.openxmlformats.org/officeDocument/2006/relationships/hyperlink" Target="https://www.airbnb.com/rooms/24980019" TargetMode="External"/><Relationship Id="rId62" Type="http://schemas.openxmlformats.org/officeDocument/2006/relationships/hyperlink" Target="https://www.airbnb.com/rooms/8932762" TargetMode="External"/><Relationship Id="rId61" Type="http://schemas.openxmlformats.org/officeDocument/2006/relationships/hyperlink" Target="https://www.airbnb.com/rooms/3152957" TargetMode="External"/><Relationship Id="rId64" Type="http://schemas.openxmlformats.org/officeDocument/2006/relationships/hyperlink" Target="https://www.airbnb.com/rooms/20653003" TargetMode="External"/><Relationship Id="rId63" Type="http://schemas.openxmlformats.org/officeDocument/2006/relationships/hyperlink" Target="https://www.airbnb.com/rooms/17432218" TargetMode="External"/><Relationship Id="rId66" Type="http://schemas.openxmlformats.org/officeDocument/2006/relationships/hyperlink" Target="https://www.airbnb.com/rooms/20960928" TargetMode="External"/><Relationship Id="rId65" Type="http://schemas.openxmlformats.org/officeDocument/2006/relationships/hyperlink" Target="https://www.airbnb.com/rooms/20815316" TargetMode="External"/><Relationship Id="rId68" Type="http://schemas.openxmlformats.org/officeDocument/2006/relationships/hyperlink" Target="https://www.airbnb.com/rooms/21349367" TargetMode="External"/><Relationship Id="rId67" Type="http://schemas.openxmlformats.org/officeDocument/2006/relationships/hyperlink" Target="https://www.airbnb.com/rooms/21215438" TargetMode="External"/><Relationship Id="rId60" Type="http://schemas.openxmlformats.org/officeDocument/2006/relationships/hyperlink" Target="https://www.airbnb.com/rooms/19692390" TargetMode="External"/><Relationship Id="rId69" Type="http://schemas.openxmlformats.org/officeDocument/2006/relationships/hyperlink" Target="https://www.airbnb.com/rooms/22433001" TargetMode="External"/><Relationship Id="rId51" Type="http://schemas.openxmlformats.org/officeDocument/2006/relationships/hyperlink" Target="https://www.airbnb.com/rooms/12112853" TargetMode="External"/><Relationship Id="rId50" Type="http://schemas.openxmlformats.org/officeDocument/2006/relationships/hyperlink" Target="https://www.airbnb.com/rooms/9625698" TargetMode="External"/><Relationship Id="rId53" Type="http://schemas.openxmlformats.org/officeDocument/2006/relationships/hyperlink" Target="https://www.airbnb.com/rooms/16847375" TargetMode="External"/><Relationship Id="rId52" Type="http://schemas.openxmlformats.org/officeDocument/2006/relationships/hyperlink" Target="https://www.airbnb.com/rooms/13821210" TargetMode="External"/><Relationship Id="rId55" Type="http://schemas.openxmlformats.org/officeDocument/2006/relationships/hyperlink" Target="https://www.airbnb.com/rooms/21087893" TargetMode="External"/><Relationship Id="rId54" Type="http://schemas.openxmlformats.org/officeDocument/2006/relationships/hyperlink" Target="https://www.airbnb.com/rooms/19522947" TargetMode="External"/><Relationship Id="rId57" Type="http://schemas.openxmlformats.org/officeDocument/2006/relationships/hyperlink" Target="https://www.airbnb.com/rooms/20660569" TargetMode="External"/><Relationship Id="rId56" Type="http://schemas.openxmlformats.org/officeDocument/2006/relationships/hyperlink" Target="https://www.airbnb.com/rooms/14340339" TargetMode="External"/><Relationship Id="rId59" Type="http://schemas.openxmlformats.org/officeDocument/2006/relationships/hyperlink" Target="https://www.airbnb.com/rooms/19653840" TargetMode="External"/><Relationship Id="rId58" Type="http://schemas.openxmlformats.org/officeDocument/2006/relationships/hyperlink" Target="https://www.airbnb.com/rooms/14931746" TargetMode="External"/><Relationship Id="rId107" Type="http://schemas.openxmlformats.org/officeDocument/2006/relationships/hyperlink" Target="https://www.airbnb.com/rooms/31388226" TargetMode="External"/><Relationship Id="rId228" Type="http://schemas.openxmlformats.org/officeDocument/2006/relationships/hyperlink" Target="https://www.airbnb.com/rooms/21163280" TargetMode="External"/><Relationship Id="rId349" Type="http://schemas.openxmlformats.org/officeDocument/2006/relationships/hyperlink" Target="https://www.airbnb.com/rooms/2687369" TargetMode="External"/><Relationship Id="rId106" Type="http://schemas.openxmlformats.org/officeDocument/2006/relationships/hyperlink" Target="https://www.airbnb.com/rooms/25297365" TargetMode="External"/><Relationship Id="rId227" Type="http://schemas.openxmlformats.org/officeDocument/2006/relationships/hyperlink" Target="https://www.airbnb.com/rooms/13757" TargetMode="External"/><Relationship Id="rId348" Type="http://schemas.openxmlformats.org/officeDocument/2006/relationships/hyperlink" Target="https://www.airbnb.com/rooms/18490436" TargetMode="External"/><Relationship Id="rId469" Type="http://schemas.openxmlformats.org/officeDocument/2006/relationships/hyperlink" Target="https://www.airbnb.com/rooms/19428269" TargetMode="External"/><Relationship Id="rId105" Type="http://schemas.openxmlformats.org/officeDocument/2006/relationships/hyperlink" Target="https://www.airbnb.com/rooms/13811990" TargetMode="External"/><Relationship Id="rId226" Type="http://schemas.openxmlformats.org/officeDocument/2006/relationships/hyperlink" Target="https://www.airbnb.com/rooms/8281657" TargetMode="External"/><Relationship Id="rId347" Type="http://schemas.openxmlformats.org/officeDocument/2006/relationships/hyperlink" Target="https://www.airbnb.com/rooms/2887828" TargetMode="External"/><Relationship Id="rId468" Type="http://schemas.openxmlformats.org/officeDocument/2006/relationships/hyperlink" Target="https://www.airbnb.com/rooms/14664694" TargetMode="External"/><Relationship Id="rId104" Type="http://schemas.openxmlformats.org/officeDocument/2006/relationships/hyperlink" Target="https://www.airbnb.com/rooms/17875047" TargetMode="External"/><Relationship Id="rId225" Type="http://schemas.openxmlformats.org/officeDocument/2006/relationships/hyperlink" Target="https://www.airbnb.com/rooms/20378790" TargetMode="External"/><Relationship Id="rId346" Type="http://schemas.openxmlformats.org/officeDocument/2006/relationships/hyperlink" Target="https://www.airbnb.com/rooms/18132228" TargetMode="External"/><Relationship Id="rId467" Type="http://schemas.openxmlformats.org/officeDocument/2006/relationships/hyperlink" Target="https://www.airbnb.com/rooms/14300396" TargetMode="External"/><Relationship Id="rId109" Type="http://schemas.openxmlformats.org/officeDocument/2006/relationships/hyperlink" Target="https://www.airbnb.com/rooms/13432035" TargetMode="External"/><Relationship Id="rId108" Type="http://schemas.openxmlformats.org/officeDocument/2006/relationships/hyperlink" Target="https://www.airbnb.com/rooms/15269410" TargetMode="External"/><Relationship Id="rId229" Type="http://schemas.openxmlformats.org/officeDocument/2006/relationships/hyperlink" Target="https://www.airbnb.com/rooms/8007546" TargetMode="External"/><Relationship Id="rId220" Type="http://schemas.openxmlformats.org/officeDocument/2006/relationships/hyperlink" Target="https://www.airbnb.com/rooms/18999513" TargetMode="External"/><Relationship Id="rId341" Type="http://schemas.openxmlformats.org/officeDocument/2006/relationships/hyperlink" Target="https://www.airbnb.com/rooms/2411447" TargetMode="External"/><Relationship Id="rId462" Type="http://schemas.openxmlformats.org/officeDocument/2006/relationships/hyperlink" Target="https://www.airbnb.com/rooms/17497008" TargetMode="External"/><Relationship Id="rId583" Type="http://schemas.openxmlformats.org/officeDocument/2006/relationships/hyperlink" Target="https://www.airbnb.com/rooms/17434896" TargetMode="External"/><Relationship Id="rId340" Type="http://schemas.openxmlformats.org/officeDocument/2006/relationships/hyperlink" Target="https://www.airbnb.com/rooms/9729912" TargetMode="External"/><Relationship Id="rId461" Type="http://schemas.openxmlformats.org/officeDocument/2006/relationships/hyperlink" Target="https://www.airbnb.com/rooms/12953250" TargetMode="External"/><Relationship Id="rId582" Type="http://schemas.openxmlformats.org/officeDocument/2006/relationships/hyperlink" Target="https://www.airbnb.com/rooms/16975215" TargetMode="External"/><Relationship Id="rId460" Type="http://schemas.openxmlformats.org/officeDocument/2006/relationships/hyperlink" Target="https://www.airbnb.com/rooms/22842354" TargetMode="External"/><Relationship Id="rId581" Type="http://schemas.openxmlformats.org/officeDocument/2006/relationships/hyperlink" Target="https://www.airbnb.com/rooms/15928553" TargetMode="External"/><Relationship Id="rId580" Type="http://schemas.openxmlformats.org/officeDocument/2006/relationships/hyperlink" Target="https://www.airbnb.com/rooms/15706319" TargetMode="External"/><Relationship Id="rId103" Type="http://schemas.openxmlformats.org/officeDocument/2006/relationships/hyperlink" Target="https://www.airbnb.com/rooms/18791709" TargetMode="External"/><Relationship Id="rId224" Type="http://schemas.openxmlformats.org/officeDocument/2006/relationships/hyperlink" Target="https://www.airbnb.com/rooms/1772507" TargetMode="External"/><Relationship Id="rId345" Type="http://schemas.openxmlformats.org/officeDocument/2006/relationships/hyperlink" Target="https://www.airbnb.com/rooms/15002172" TargetMode="External"/><Relationship Id="rId466" Type="http://schemas.openxmlformats.org/officeDocument/2006/relationships/hyperlink" Target="https://www.airbnb.com/rooms/22360041" TargetMode="External"/><Relationship Id="rId587" Type="http://schemas.openxmlformats.org/officeDocument/2006/relationships/drawing" Target="../drawings/drawing7.xml"/><Relationship Id="rId102" Type="http://schemas.openxmlformats.org/officeDocument/2006/relationships/hyperlink" Target="https://www.airbnb.com/rooms/287406" TargetMode="External"/><Relationship Id="rId223" Type="http://schemas.openxmlformats.org/officeDocument/2006/relationships/hyperlink" Target="https://www.airbnb.com/rooms/16743627" TargetMode="External"/><Relationship Id="rId344" Type="http://schemas.openxmlformats.org/officeDocument/2006/relationships/hyperlink" Target="https://www.airbnb.com/rooms/2332809" TargetMode="External"/><Relationship Id="rId465" Type="http://schemas.openxmlformats.org/officeDocument/2006/relationships/hyperlink" Target="https://www.airbnb.com/rooms/18748802" TargetMode="External"/><Relationship Id="rId586" Type="http://schemas.openxmlformats.org/officeDocument/2006/relationships/hyperlink" Target="https://www.airbnb.com/rooms/19054304" TargetMode="External"/><Relationship Id="rId101" Type="http://schemas.openxmlformats.org/officeDocument/2006/relationships/hyperlink" Target="https://www.airbnb.com/rooms/29353224" TargetMode="External"/><Relationship Id="rId222" Type="http://schemas.openxmlformats.org/officeDocument/2006/relationships/hyperlink" Target="https://www.airbnb.com/rooms/20769592" TargetMode="External"/><Relationship Id="rId343" Type="http://schemas.openxmlformats.org/officeDocument/2006/relationships/hyperlink" Target="https://www.airbnb.com/rooms/19239509" TargetMode="External"/><Relationship Id="rId464" Type="http://schemas.openxmlformats.org/officeDocument/2006/relationships/hyperlink" Target="https://www.airbnb.com/rooms/16186354" TargetMode="External"/><Relationship Id="rId585" Type="http://schemas.openxmlformats.org/officeDocument/2006/relationships/hyperlink" Target="https://www.airbnb.com/rooms/18854027" TargetMode="External"/><Relationship Id="rId100" Type="http://schemas.openxmlformats.org/officeDocument/2006/relationships/hyperlink" Target="https://www.airbnb.com/rooms/23627216" TargetMode="External"/><Relationship Id="rId221" Type="http://schemas.openxmlformats.org/officeDocument/2006/relationships/hyperlink" Target="https://www.airbnb.com/rooms/17661744" TargetMode="External"/><Relationship Id="rId342" Type="http://schemas.openxmlformats.org/officeDocument/2006/relationships/hyperlink" Target="https://www.airbnb.com/rooms/11187399" TargetMode="External"/><Relationship Id="rId463" Type="http://schemas.openxmlformats.org/officeDocument/2006/relationships/hyperlink" Target="https://www.airbnb.com/rooms/13825734" TargetMode="External"/><Relationship Id="rId584" Type="http://schemas.openxmlformats.org/officeDocument/2006/relationships/hyperlink" Target="https://www.airbnb.com/rooms/17779066" TargetMode="External"/><Relationship Id="rId217" Type="http://schemas.openxmlformats.org/officeDocument/2006/relationships/hyperlink" Target="https://www.airbnb.com/rooms/14229112" TargetMode="External"/><Relationship Id="rId338" Type="http://schemas.openxmlformats.org/officeDocument/2006/relationships/hyperlink" Target="https://www.airbnb.com/rooms/22829341" TargetMode="External"/><Relationship Id="rId459" Type="http://schemas.openxmlformats.org/officeDocument/2006/relationships/hyperlink" Target="https://www.airbnb.com/rooms/22050349" TargetMode="External"/><Relationship Id="rId216" Type="http://schemas.openxmlformats.org/officeDocument/2006/relationships/hyperlink" Target="https://www.airbnb.com/rooms/3852008" TargetMode="External"/><Relationship Id="rId337" Type="http://schemas.openxmlformats.org/officeDocument/2006/relationships/hyperlink" Target="https://www.airbnb.com/rooms/20709378" TargetMode="External"/><Relationship Id="rId458" Type="http://schemas.openxmlformats.org/officeDocument/2006/relationships/hyperlink" Target="https://www.airbnb.com/rooms/12915421" TargetMode="External"/><Relationship Id="rId579" Type="http://schemas.openxmlformats.org/officeDocument/2006/relationships/hyperlink" Target="https://www.airbnb.com/rooms/15506756" TargetMode="External"/><Relationship Id="rId215" Type="http://schemas.openxmlformats.org/officeDocument/2006/relationships/hyperlink" Target="https://www.airbnb.com/rooms/17867573" TargetMode="External"/><Relationship Id="rId336" Type="http://schemas.openxmlformats.org/officeDocument/2006/relationships/hyperlink" Target="https://www.airbnb.com/rooms/20483092" TargetMode="External"/><Relationship Id="rId457" Type="http://schemas.openxmlformats.org/officeDocument/2006/relationships/hyperlink" Target="https://www.airbnb.com/rooms/22960381" TargetMode="External"/><Relationship Id="rId578" Type="http://schemas.openxmlformats.org/officeDocument/2006/relationships/hyperlink" Target="https://www.airbnb.com/rooms/15144296" TargetMode="External"/><Relationship Id="rId214" Type="http://schemas.openxmlformats.org/officeDocument/2006/relationships/hyperlink" Target="https://www.airbnb.com/rooms/10727737" TargetMode="External"/><Relationship Id="rId335" Type="http://schemas.openxmlformats.org/officeDocument/2006/relationships/hyperlink" Target="https://www.airbnb.com/rooms/19605653" TargetMode="External"/><Relationship Id="rId456" Type="http://schemas.openxmlformats.org/officeDocument/2006/relationships/hyperlink" Target="https://www.airbnb.com/rooms/22371483" TargetMode="External"/><Relationship Id="rId577" Type="http://schemas.openxmlformats.org/officeDocument/2006/relationships/hyperlink" Target="https://www.airbnb.com/rooms/14826133" TargetMode="External"/><Relationship Id="rId219" Type="http://schemas.openxmlformats.org/officeDocument/2006/relationships/hyperlink" Target="https://www.airbnb.com/rooms/20787656" TargetMode="External"/><Relationship Id="rId218" Type="http://schemas.openxmlformats.org/officeDocument/2006/relationships/hyperlink" Target="https://www.airbnb.com/rooms/4512108" TargetMode="External"/><Relationship Id="rId339" Type="http://schemas.openxmlformats.org/officeDocument/2006/relationships/hyperlink" Target="https://www.airbnb.com/rooms/23921376" TargetMode="External"/><Relationship Id="rId330" Type="http://schemas.openxmlformats.org/officeDocument/2006/relationships/hyperlink" Target="https://www.airbnb.com/rooms/13675429" TargetMode="External"/><Relationship Id="rId451" Type="http://schemas.openxmlformats.org/officeDocument/2006/relationships/hyperlink" Target="https://www.airbnb.com/rooms/20395556" TargetMode="External"/><Relationship Id="rId572" Type="http://schemas.openxmlformats.org/officeDocument/2006/relationships/hyperlink" Target="https://www.airbnb.com/rooms/24494716" TargetMode="External"/><Relationship Id="rId450" Type="http://schemas.openxmlformats.org/officeDocument/2006/relationships/hyperlink" Target="https://www.airbnb.com/rooms/19287463" TargetMode="External"/><Relationship Id="rId571" Type="http://schemas.openxmlformats.org/officeDocument/2006/relationships/hyperlink" Target="https://www.airbnb.com/rooms/23861616" TargetMode="External"/><Relationship Id="rId570" Type="http://schemas.openxmlformats.org/officeDocument/2006/relationships/hyperlink" Target="https://www.airbnb.com/rooms/23503908" TargetMode="External"/><Relationship Id="rId213" Type="http://schemas.openxmlformats.org/officeDocument/2006/relationships/hyperlink" Target="https://www.airbnb.com/rooms/19554341" TargetMode="External"/><Relationship Id="rId334" Type="http://schemas.openxmlformats.org/officeDocument/2006/relationships/hyperlink" Target="https://www.airbnb.com/rooms/16871676" TargetMode="External"/><Relationship Id="rId455" Type="http://schemas.openxmlformats.org/officeDocument/2006/relationships/hyperlink" Target="https://www.airbnb.com/rooms/22358373" TargetMode="External"/><Relationship Id="rId576" Type="http://schemas.openxmlformats.org/officeDocument/2006/relationships/hyperlink" Target="https://www.airbnb.com/rooms/11303968" TargetMode="External"/><Relationship Id="rId212" Type="http://schemas.openxmlformats.org/officeDocument/2006/relationships/hyperlink" Target="https://www.airbnb.com/rooms/19489509" TargetMode="External"/><Relationship Id="rId333" Type="http://schemas.openxmlformats.org/officeDocument/2006/relationships/hyperlink" Target="https://www.airbnb.com/rooms/16437727" TargetMode="External"/><Relationship Id="rId454" Type="http://schemas.openxmlformats.org/officeDocument/2006/relationships/hyperlink" Target="https://www.airbnb.com/rooms/22272910" TargetMode="External"/><Relationship Id="rId575" Type="http://schemas.openxmlformats.org/officeDocument/2006/relationships/hyperlink" Target="https://www.airbnb.com/rooms/10432579" TargetMode="External"/><Relationship Id="rId211" Type="http://schemas.openxmlformats.org/officeDocument/2006/relationships/hyperlink" Target="https://www.airbnb.com/rooms/20652342" TargetMode="External"/><Relationship Id="rId332" Type="http://schemas.openxmlformats.org/officeDocument/2006/relationships/hyperlink" Target="https://www.airbnb.com/rooms/15599447" TargetMode="External"/><Relationship Id="rId453" Type="http://schemas.openxmlformats.org/officeDocument/2006/relationships/hyperlink" Target="https://www.airbnb.com/rooms/22024091" TargetMode="External"/><Relationship Id="rId574" Type="http://schemas.openxmlformats.org/officeDocument/2006/relationships/hyperlink" Target="https://www.airbnb.com/rooms/8319329" TargetMode="External"/><Relationship Id="rId210" Type="http://schemas.openxmlformats.org/officeDocument/2006/relationships/hyperlink" Target="https://www.airbnb.com/rooms/15966051" TargetMode="External"/><Relationship Id="rId331" Type="http://schemas.openxmlformats.org/officeDocument/2006/relationships/hyperlink" Target="https://www.airbnb.com/rooms/14120755" TargetMode="External"/><Relationship Id="rId452" Type="http://schemas.openxmlformats.org/officeDocument/2006/relationships/hyperlink" Target="https://www.airbnb.com/rooms/21028983" TargetMode="External"/><Relationship Id="rId573" Type="http://schemas.openxmlformats.org/officeDocument/2006/relationships/hyperlink" Target="https://www.airbnb.com/rooms/6054968" TargetMode="External"/><Relationship Id="rId370" Type="http://schemas.openxmlformats.org/officeDocument/2006/relationships/hyperlink" Target="https://www.airbnb.com/rooms/14121078" TargetMode="External"/><Relationship Id="rId491" Type="http://schemas.openxmlformats.org/officeDocument/2006/relationships/hyperlink" Target="https://www.airbnb.com/rooms/19656899" TargetMode="External"/><Relationship Id="rId490" Type="http://schemas.openxmlformats.org/officeDocument/2006/relationships/hyperlink" Target="https://www.airbnb.com/rooms/20174192" TargetMode="External"/><Relationship Id="rId129" Type="http://schemas.openxmlformats.org/officeDocument/2006/relationships/hyperlink" Target="https://www.airbnb.com/rooms/20863366" TargetMode="External"/><Relationship Id="rId128" Type="http://schemas.openxmlformats.org/officeDocument/2006/relationships/hyperlink" Target="https://www.airbnb.com/rooms/19193485" TargetMode="External"/><Relationship Id="rId249" Type="http://schemas.openxmlformats.org/officeDocument/2006/relationships/hyperlink" Target="https://www.airbnb.com/rooms/19055273" TargetMode="External"/><Relationship Id="rId127" Type="http://schemas.openxmlformats.org/officeDocument/2006/relationships/hyperlink" Target="https://www.airbnb.com/rooms/17842260" TargetMode="External"/><Relationship Id="rId248" Type="http://schemas.openxmlformats.org/officeDocument/2006/relationships/hyperlink" Target="https://www.airbnb.com/rooms/1554966" TargetMode="External"/><Relationship Id="rId369" Type="http://schemas.openxmlformats.org/officeDocument/2006/relationships/hyperlink" Target="https://www.airbnb.com/rooms/14072047" TargetMode="External"/><Relationship Id="rId126" Type="http://schemas.openxmlformats.org/officeDocument/2006/relationships/hyperlink" Target="https://www.airbnb.com/rooms/21571069" TargetMode="External"/><Relationship Id="rId247" Type="http://schemas.openxmlformats.org/officeDocument/2006/relationships/hyperlink" Target="https://www.airbnb.com/rooms/22562267" TargetMode="External"/><Relationship Id="rId368" Type="http://schemas.openxmlformats.org/officeDocument/2006/relationships/hyperlink" Target="https://www.airbnb.com/rooms/13866723" TargetMode="External"/><Relationship Id="rId489" Type="http://schemas.openxmlformats.org/officeDocument/2006/relationships/hyperlink" Target="https://www.airbnb.com/rooms/20131718" TargetMode="External"/><Relationship Id="rId121" Type="http://schemas.openxmlformats.org/officeDocument/2006/relationships/hyperlink" Target="https://www.airbnb.com/rooms/15078650" TargetMode="External"/><Relationship Id="rId242" Type="http://schemas.openxmlformats.org/officeDocument/2006/relationships/hyperlink" Target="https://www.airbnb.com/rooms/16480744" TargetMode="External"/><Relationship Id="rId363" Type="http://schemas.openxmlformats.org/officeDocument/2006/relationships/hyperlink" Target="https://www.airbnb.com/rooms/11658737" TargetMode="External"/><Relationship Id="rId484" Type="http://schemas.openxmlformats.org/officeDocument/2006/relationships/hyperlink" Target="https://www.airbnb.com/rooms/18789999" TargetMode="External"/><Relationship Id="rId120" Type="http://schemas.openxmlformats.org/officeDocument/2006/relationships/hyperlink" Target="https://www.airbnb.com/rooms/15780218" TargetMode="External"/><Relationship Id="rId241" Type="http://schemas.openxmlformats.org/officeDocument/2006/relationships/hyperlink" Target="https://www.airbnb.com/rooms/10772045" TargetMode="External"/><Relationship Id="rId362" Type="http://schemas.openxmlformats.org/officeDocument/2006/relationships/hyperlink" Target="https://www.airbnb.com/rooms/10729095" TargetMode="External"/><Relationship Id="rId483" Type="http://schemas.openxmlformats.org/officeDocument/2006/relationships/hyperlink" Target="https://www.airbnb.com/rooms/18367561" TargetMode="External"/><Relationship Id="rId240" Type="http://schemas.openxmlformats.org/officeDocument/2006/relationships/hyperlink" Target="https://www.airbnb.com/rooms/4580517" TargetMode="External"/><Relationship Id="rId361" Type="http://schemas.openxmlformats.org/officeDocument/2006/relationships/hyperlink" Target="https://www.airbnb.com/rooms/19769199" TargetMode="External"/><Relationship Id="rId482" Type="http://schemas.openxmlformats.org/officeDocument/2006/relationships/hyperlink" Target="https://www.airbnb.com/rooms/17544911" TargetMode="External"/><Relationship Id="rId360" Type="http://schemas.openxmlformats.org/officeDocument/2006/relationships/hyperlink" Target="https://www.airbnb.com/rooms/4121277" TargetMode="External"/><Relationship Id="rId481" Type="http://schemas.openxmlformats.org/officeDocument/2006/relationships/hyperlink" Target="https://www.airbnb.com/rooms/21275497" TargetMode="External"/><Relationship Id="rId125" Type="http://schemas.openxmlformats.org/officeDocument/2006/relationships/hyperlink" Target="https://www.airbnb.com/rooms/10588229" TargetMode="External"/><Relationship Id="rId246" Type="http://schemas.openxmlformats.org/officeDocument/2006/relationships/hyperlink" Target="https://www.airbnb.com/rooms/20362503" TargetMode="External"/><Relationship Id="rId367" Type="http://schemas.openxmlformats.org/officeDocument/2006/relationships/hyperlink" Target="https://www.airbnb.com/rooms/3888457" TargetMode="External"/><Relationship Id="rId488" Type="http://schemas.openxmlformats.org/officeDocument/2006/relationships/hyperlink" Target="https://www.airbnb.com/rooms/18425467" TargetMode="External"/><Relationship Id="rId124" Type="http://schemas.openxmlformats.org/officeDocument/2006/relationships/hyperlink" Target="https://www.airbnb.com/rooms/22317216" TargetMode="External"/><Relationship Id="rId245" Type="http://schemas.openxmlformats.org/officeDocument/2006/relationships/hyperlink" Target="https://www.airbnb.com/rooms/13142447" TargetMode="External"/><Relationship Id="rId366" Type="http://schemas.openxmlformats.org/officeDocument/2006/relationships/hyperlink" Target="https://www.airbnb.com/rooms/15057034" TargetMode="External"/><Relationship Id="rId487" Type="http://schemas.openxmlformats.org/officeDocument/2006/relationships/hyperlink" Target="https://www.airbnb.com/rooms/20661704" TargetMode="External"/><Relationship Id="rId123" Type="http://schemas.openxmlformats.org/officeDocument/2006/relationships/hyperlink" Target="https://www.airbnb.com/rooms/25860016" TargetMode="External"/><Relationship Id="rId244" Type="http://schemas.openxmlformats.org/officeDocument/2006/relationships/hyperlink" Target="https://www.airbnb.com/rooms/13399092" TargetMode="External"/><Relationship Id="rId365" Type="http://schemas.openxmlformats.org/officeDocument/2006/relationships/hyperlink" Target="https://www.airbnb.com/rooms/14628547" TargetMode="External"/><Relationship Id="rId486" Type="http://schemas.openxmlformats.org/officeDocument/2006/relationships/hyperlink" Target="https://www.airbnb.com/rooms/19471696" TargetMode="External"/><Relationship Id="rId122" Type="http://schemas.openxmlformats.org/officeDocument/2006/relationships/hyperlink" Target="https://www.airbnb.com/rooms/15569611" TargetMode="External"/><Relationship Id="rId243" Type="http://schemas.openxmlformats.org/officeDocument/2006/relationships/hyperlink" Target="https://www.airbnb.com/rooms/20215417" TargetMode="External"/><Relationship Id="rId364" Type="http://schemas.openxmlformats.org/officeDocument/2006/relationships/hyperlink" Target="https://www.airbnb.com/rooms/14520119" TargetMode="External"/><Relationship Id="rId485" Type="http://schemas.openxmlformats.org/officeDocument/2006/relationships/hyperlink" Target="https://www.airbnb.com/rooms/19250227" TargetMode="External"/><Relationship Id="rId95" Type="http://schemas.openxmlformats.org/officeDocument/2006/relationships/hyperlink" Target="https://www.airbnb.com/rooms/19762740" TargetMode="External"/><Relationship Id="rId94" Type="http://schemas.openxmlformats.org/officeDocument/2006/relationships/hyperlink" Target="https://www.airbnb.com/rooms/30443579" TargetMode="External"/><Relationship Id="rId97" Type="http://schemas.openxmlformats.org/officeDocument/2006/relationships/hyperlink" Target="https://www.airbnb.com/rooms/1569029" TargetMode="External"/><Relationship Id="rId96" Type="http://schemas.openxmlformats.org/officeDocument/2006/relationships/hyperlink" Target="https://www.airbnb.com/rooms/16283846" TargetMode="External"/><Relationship Id="rId99" Type="http://schemas.openxmlformats.org/officeDocument/2006/relationships/hyperlink" Target="https://www.airbnb.com/rooms/10659478" TargetMode="External"/><Relationship Id="rId480" Type="http://schemas.openxmlformats.org/officeDocument/2006/relationships/hyperlink" Target="https://www.airbnb.com/rooms/20655812" TargetMode="External"/><Relationship Id="rId98" Type="http://schemas.openxmlformats.org/officeDocument/2006/relationships/hyperlink" Target="https://www.airbnb.com/rooms/13924071" TargetMode="External"/><Relationship Id="rId91" Type="http://schemas.openxmlformats.org/officeDocument/2006/relationships/hyperlink" Target="https://www.airbnb.com/rooms/25550638" TargetMode="External"/><Relationship Id="rId90" Type="http://schemas.openxmlformats.org/officeDocument/2006/relationships/hyperlink" Target="https://www.airbnb.com/rooms/22656435" TargetMode="External"/><Relationship Id="rId93" Type="http://schemas.openxmlformats.org/officeDocument/2006/relationships/hyperlink" Target="https://www.airbnb.com/rooms/1734922" TargetMode="External"/><Relationship Id="rId92" Type="http://schemas.openxmlformats.org/officeDocument/2006/relationships/hyperlink" Target="https://www.airbnb.com/rooms/28891005" TargetMode="External"/><Relationship Id="rId118" Type="http://schemas.openxmlformats.org/officeDocument/2006/relationships/hyperlink" Target="https://www.airbnb.com/rooms/73009" TargetMode="External"/><Relationship Id="rId239" Type="http://schemas.openxmlformats.org/officeDocument/2006/relationships/hyperlink" Target="https://www.airbnb.com/rooms/18995930" TargetMode="External"/><Relationship Id="rId117" Type="http://schemas.openxmlformats.org/officeDocument/2006/relationships/hyperlink" Target="https://www.airbnb.com/rooms/7843162" TargetMode="External"/><Relationship Id="rId238" Type="http://schemas.openxmlformats.org/officeDocument/2006/relationships/hyperlink" Target="https://www.airbnb.com/rooms/10884000" TargetMode="External"/><Relationship Id="rId359" Type="http://schemas.openxmlformats.org/officeDocument/2006/relationships/hyperlink" Target="https://www.airbnb.com/rooms/3414014" TargetMode="External"/><Relationship Id="rId116" Type="http://schemas.openxmlformats.org/officeDocument/2006/relationships/hyperlink" Target="https://www.airbnb.com/rooms/27815137" TargetMode="External"/><Relationship Id="rId237" Type="http://schemas.openxmlformats.org/officeDocument/2006/relationships/hyperlink" Target="https://www.airbnb.com/rooms/7591082" TargetMode="External"/><Relationship Id="rId358" Type="http://schemas.openxmlformats.org/officeDocument/2006/relationships/hyperlink" Target="https://www.airbnb.com/rooms/3323744" TargetMode="External"/><Relationship Id="rId479" Type="http://schemas.openxmlformats.org/officeDocument/2006/relationships/hyperlink" Target="https://www.airbnb.com/rooms/17291190" TargetMode="External"/><Relationship Id="rId115" Type="http://schemas.openxmlformats.org/officeDocument/2006/relationships/hyperlink" Target="https://www.airbnb.com/rooms/30132944" TargetMode="External"/><Relationship Id="rId236" Type="http://schemas.openxmlformats.org/officeDocument/2006/relationships/hyperlink" Target="https://www.airbnb.com/rooms/12850773" TargetMode="External"/><Relationship Id="rId357" Type="http://schemas.openxmlformats.org/officeDocument/2006/relationships/hyperlink" Target="https://www.airbnb.com/rooms/8274616" TargetMode="External"/><Relationship Id="rId478" Type="http://schemas.openxmlformats.org/officeDocument/2006/relationships/hyperlink" Target="https://www.airbnb.com/rooms/17078035" TargetMode="External"/><Relationship Id="rId119" Type="http://schemas.openxmlformats.org/officeDocument/2006/relationships/hyperlink" Target="https://www.airbnb.com/rooms/5900089" TargetMode="External"/><Relationship Id="rId110" Type="http://schemas.openxmlformats.org/officeDocument/2006/relationships/hyperlink" Target="https://www.airbnb.com/rooms/7051769" TargetMode="External"/><Relationship Id="rId231" Type="http://schemas.openxmlformats.org/officeDocument/2006/relationships/hyperlink" Target="https://www.airbnb.com/rooms/17973667" TargetMode="External"/><Relationship Id="rId352" Type="http://schemas.openxmlformats.org/officeDocument/2006/relationships/hyperlink" Target="https://www.airbnb.com/rooms/8809051" TargetMode="External"/><Relationship Id="rId473" Type="http://schemas.openxmlformats.org/officeDocument/2006/relationships/hyperlink" Target="https://www.airbnb.com/rooms/16017879" TargetMode="External"/><Relationship Id="rId230" Type="http://schemas.openxmlformats.org/officeDocument/2006/relationships/hyperlink" Target="https://www.airbnb.com/rooms/705837" TargetMode="External"/><Relationship Id="rId351" Type="http://schemas.openxmlformats.org/officeDocument/2006/relationships/hyperlink" Target="https://www.airbnb.com/rooms/6305833" TargetMode="External"/><Relationship Id="rId472" Type="http://schemas.openxmlformats.org/officeDocument/2006/relationships/hyperlink" Target="https://www.airbnb.com/rooms/15998055" TargetMode="External"/><Relationship Id="rId350" Type="http://schemas.openxmlformats.org/officeDocument/2006/relationships/hyperlink" Target="https://www.airbnb.com/rooms/2889356" TargetMode="External"/><Relationship Id="rId471" Type="http://schemas.openxmlformats.org/officeDocument/2006/relationships/hyperlink" Target="https://www.airbnb.com/rooms/21177012" TargetMode="External"/><Relationship Id="rId470" Type="http://schemas.openxmlformats.org/officeDocument/2006/relationships/hyperlink" Target="https://www.airbnb.com/rooms/15159734" TargetMode="External"/><Relationship Id="rId114" Type="http://schemas.openxmlformats.org/officeDocument/2006/relationships/hyperlink" Target="https://www.airbnb.com/rooms/17211159" TargetMode="External"/><Relationship Id="rId235" Type="http://schemas.openxmlformats.org/officeDocument/2006/relationships/hyperlink" Target="https://www.airbnb.com/rooms/2525785" TargetMode="External"/><Relationship Id="rId356" Type="http://schemas.openxmlformats.org/officeDocument/2006/relationships/hyperlink" Target="https://www.airbnb.com/rooms/8014031" TargetMode="External"/><Relationship Id="rId477" Type="http://schemas.openxmlformats.org/officeDocument/2006/relationships/hyperlink" Target="https://www.airbnb.com/rooms/23964247" TargetMode="External"/><Relationship Id="rId113" Type="http://schemas.openxmlformats.org/officeDocument/2006/relationships/hyperlink" Target="https://www.airbnb.com/rooms/13046652" TargetMode="External"/><Relationship Id="rId234" Type="http://schemas.openxmlformats.org/officeDocument/2006/relationships/hyperlink" Target="https://www.airbnb.com/rooms/9346041" TargetMode="External"/><Relationship Id="rId355" Type="http://schemas.openxmlformats.org/officeDocument/2006/relationships/hyperlink" Target="https://www.airbnb.com/rooms/2985306" TargetMode="External"/><Relationship Id="rId476" Type="http://schemas.openxmlformats.org/officeDocument/2006/relationships/hyperlink" Target="https://www.airbnb.com/rooms/22504951" TargetMode="External"/><Relationship Id="rId112" Type="http://schemas.openxmlformats.org/officeDocument/2006/relationships/hyperlink" Target="https://www.airbnb.com/rooms/16933178" TargetMode="External"/><Relationship Id="rId233" Type="http://schemas.openxmlformats.org/officeDocument/2006/relationships/hyperlink" Target="https://www.airbnb.com/rooms/17956711" TargetMode="External"/><Relationship Id="rId354" Type="http://schemas.openxmlformats.org/officeDocument/2006/relationships/hyperlink" Target="https://www.airbnb.com/rooms/19437507" TargetMode="External"/><Relationship Id="rId475" Type="http://schemas.openxmlformats.org/officeDocument/2006/relationships/hyperlink" Target="https://www.airbnb.com/rooms/16733936" TargetMode="External"/><Relationship Id="rId111" Type="http://schemas.openxmlformats.org/officeDocument/2006/relationships/hyperlink" Target="https://www.airbnb.com/rooms/18716488" TargetMode="External"/><Relationship Id="rId232" Type="http://schemas.openxmlformats.org/officeDocument/2006/relationships/hyperlink" Target="https://www.airbnb.com/rooms/1816829" TargetMode="External"/><Relationship Id="rId353" Type="http://schemas.openxmlformats.org/officeDocument/2006/relationships/hyperlink" Target="https://www.airbnb.com/rooms/17731571" TargetMode="External"/><Relationship Id="rId474" Type="http://schemas.openxmlformats.org/officeDocument/2006/relationships/hyperlink" Target="https://www.airbnb.com/rooms/16268160" TargetMode="External"/><Relationship Id="rId305" Type="http://schemas.openxmlformats.org/officeDocument/2006/relationships/hyperlink" Target="https://www.airbnb.com/rooms/1332145" TargetMode="External"/><Relationship Id="rId426" Type="http://schemas.openxmlformats.org/officeDocument/2006/relationships/hyperlink" Target="https://www.airbnb.com/rooms/14229356" TargetMode="External"/><Relationship Id="rId547" Type="http://schemas.openxmlformats.org/officeDocument/2006/relationships/hyperlink" Target="https://www.airbnb.com/rooms/19264153" TargetMode="External"/><Relationship Id="rId304" Type="http://schemas.openxmlformats.org/officeDocument/2006/relationships/hyperlink" Target="https://www.airbnb.com/rooms/18652692" TargetMode="External"/><Relationship Id="rId425" Type="http://schemas.openxmlformats.org/officeDocument/2006/relationships/hyperlink" Target="https://www.airbnb.com/rooms/9294964" TargetMode="External"/><Relationship Id="rId546" Type="http://schemas.openxmlformats.org/officeDocument/2006/relationships/hyperlink" Target="https://www.airbnb.com/rooms/19138964" TargetMode="External"/><Relationship Id="rId303" Type="http://schemas.openxmlformats.org/officeDocument/2006/relationships/hyperlink" Target="https://www.airbnb.com/rooms/16714966" TargetMode="External"/><Relationship Id="rId424" Type="http://schemas.openxmlformats.org/officeDocument/2006/relationships/hyperlink" Target="https://www.airbnb.com/rooms/14093858" TargetMode="External"/><Relationship Id="rId545" Type="http://schemas.openxmlformats.org/officeDocument/2006/relationships/hyperlink" Target="https://www.airbnb.com/rooms/19068754" TargetMode="External"/><Relationship Id="rId302" Type="http://schemas.openxmlformats.org/officeDocument/2006/relationships/hyperlink" Target="https://www.airbnb.com/rooms/2078529" TargetMode="External"/><Relationship Id="rId423" Type="http://schemas.openxmlformats.org/officeDocument/2006/relationships/hyperlink" Target="https://www.airbnb.com/rooms/13897065" TargetMode="External"/><Relationship Id="rId544" Type="http://schemas.openxmlformats.org/officeDocument/2006/relationships/hyperlink" Target="https://www.airbnb.com/rooms/18882626" TargetMode="External"/><Relationship Id="rId309" Type="http://schemas.openxmlformats.org/officeDocument/2006/relationships/hyperlink" Target="https://www.airbnb.com/rooms/5882835" TargetMode="External"/><Relationship Id="rId308" Type="http://schemas.openxmlformats.org/officeDocument/2006/relationships/hyperlink" Target="https://www.airbnb.com/rooms/3696964" TargetMode="External"/><Relationship Id="rId429" Type="http://schemas.openxmlformats.org/officeDocument/2006/relationships/hyperlink" Target="https://www.airbnb.com/rooms/21026910" TargetMode="External"/><Relationship Id="rId307" Type="http://schemas.openxmlformats.org/officeDocument/2006/relationships/hyperlink" Target="https://www.airbnb.com/rooms/2127058" TargetMode="External"/><Relationship Id="rId428" Type="http://schemas.openxmlformats.org/officeDocument/2006/relationships/hyperlink" Target="https://www.airbnb.com/rooms/18581965" TargetMode="External"/><Relationship Id="rId549" Type="http://schemas.openxmlformats.org/officeDocument/2006/relationships/hyperlink" Target="https://www.airbnb.com/rooms/19554226" TargetMode="External"/><Relationship Id="rId306" Type="http://schemas.openxmlformats.org/officeDocument/2006/relationships/hyperlink" Target="https://www.airbnb.com/rooms/1665428" TargetMode="External"/><Relationship Id="rId427" Type="http://schemas.openxmlformats.org/officeDocument/2006/relationships/hyperlink" Target="https://www.airbnb.com/rooms/17847445" TargetMode="External"/><Relationship Id="rId548" Type="http://schemas.openxmlformats.org/officeDocument/2006/relationships/hyperlink" Target="https://www.airbnb.com/rooms/19483578" TargetMode="External"/><Relationship Id="rId301" Type="http://schemas.openxmlformats.org/officeDocument/2006/relationships/hyperlink" Target="https://www.airbnb.com/rooms/2074278" TargetMode="External"/><Relationship Id="rId422" Type="http://schemas.openxmlformats.org/officeDocument/2006/relationships/hyperlink" Target="https://www.airbnb.com/rooms/9532579" TargetMode="External"/><Relationship Id="rId543" Type="http://schemas.openxmlformats.org/officeDocument/2006/relationships/hyperlink" Target="https://www.airbnb.com/rooms/18854613" TargetMode="External"/><Relationship Id="rId300" Type="http://schemas.openxmlformats.org/officeDocument/2006/relationships/hyperlink" Target="https://www.airbnb.com/rooms/933642" TargetMode="External"/><Relationship Id="rId421" Type="http://schemas.openxmlformats.org/officeDocument/2006/relationships/hyperlink" Target="https://www.airbnb.com/rooms/8419469" TargetMode="External"/><Relationship Id="rId542" Type="http://schemas.openxmlformats.org/officeDocument/2006/relationships/hyperlink" Target="https://www.airbnb.com/rooms/18809463" TargetMode="External"/><Relationship Id="rId420" Type="http://schemas.openxmlformats.org/officeDocument/2006/relationships/hyperlink" Target="https://www.airbnb.com/rooms/8350984" TargetMode="External"/><Relationship Id="rId541" Type="http://schemas.openxmlformats.org/officeDocument/2006/relationships/hyperlink" Target="https://www.airbnb.com/rooms/18561121" TargetMode="External"/><Relationship Id="rId540" Type="http://schemas.openxmlformats.org/officeDocument/2006/relationships/hyperlink" Target="https://www.airbnb.com/rooms/18398048" TargetMode="External"/><Relationship Id="rId415" Type="http://schemas.openxmlformats.org/officeDocument/2006/relationships/hyperlink" Target="https://www.airbnb.com/rooms/12762999" TargetMode="External"/><Relationship Id="rId536" Type="http://schemas.openxmlformats.org/officeDocument/2006/relationships/hyperlink" Target="https://www.airbnb.com/rooms/17703298" TargetMode="External"/><Relationship Id="rId414" Type="http://schemas.openxmlformats.org/officeDocument/2006/relationships/hyperlink" Target="https://www.airbnb.com/rooms/7558456" TargetMode="External"/><Relationship Id="rId535" Type="http://schemas.openxmlformats.org/officeDocument/2006/relationships/hyperlink" Target="https://www.airbnb.com/rooms/17684845" TargetMode="External"/><Relationship Id="rId413" Type="http://schemas.openxmlformats.org/officeDocument/2006/relationships/hyperlink" Target="https://www.airbnb.com/rooms/7171230" TargetMode="External"/><Relationship Id="rId534" Type="http://schemas.openxmlformats.org/officeDocument/2006/relationships/hyperlink" Target="https://www.airbnb.com/rooms/16929290" TargetMode="External"/><Relationship Id="rId412" Type="http://schemas.openxmlformats.org/officeDocument/2006/relationships/hyperlink" Target="https://www.airbnb.com/rooms/20087984" TargetMode="External"/><Relationship Id="rId533" Type="http://schemas.openxmlformats.org/officeDocument/2006/relationships/hyperlink" Target="https://www.airbnb.com/rooms/16575525" TargetMode="External"/><Relationship Id="rId419" Type="http://schemas.openxmlformats.org/officeDocument/2006/relationships/hyperlink" Target="https://www.airbnb.com/rooms/8101253" TargetMode="External"/><Relationship Id="rId418" Type="http://schemas.openxmlformats.org/officeDocument/2006/relationships/hyperlink" Target="https://www.airbnb.com/rooms/8081094" TargetMode="External"/><Relationship Id="rId539" Type="http://schemas.openxmlformats.org/officeDocument/2006/relationships/hyperlink" Target="https://www.airbnb.com/rooms/17986541" TargetMode="External"/><Relationship Id="rId417" Type="http://schemas.openxmlformats.org/officeDocument/2006/relationships/hyperlink" Target="https://www.airbnb.com/rooms/7678340" TargetMode="External"/><Relationship Id="rId538" Type="http://schemas.openxmlformats.org/officeDocument/2006/relationships/hyperlink" Target="https://www.airbnb.com/rooms/17827575" TargetMode="External"/><Relationship Id="rId416" Type="http://schemas.openxmlformats.org/officeDocument/2006/relationships/hyperlink" Target="https://www.airbnb.com/rooms/14820514" TargetMode="External"/><Relationship Id="rId537" Type="http://schemas.openxmlformats.org/officeDocument/2006/relationships/hyperlink" Target="https://www.airbnb.com/rooms/17775379" TargetMode="External"/><Relationship Id="rId411" Type="http://schemas.openxmlformats.org/officeDocument/2006/relationships/hyperlink" Target="https://www.airbnb.com/rooms/17904841" TargetMode="External"/><Relationship Id="rId532" Type="http://schemas.openxmlformats.org/officeDocument/2006/relationships/hyperlink" Target="https://www.airbnb.com/rooms/16487922" TargetMode="External"/><Relationship Id="rId410" Type="http://schemas.openxmlformats.org/officeDocument/2006/relationships/hyperlink" Target="https://www.airbnb.com/rooms/17343622" TargetMode="External"/><Relationship Id="rId531" Type="http://schemas.openxmlformats.org/officeDocument/2006/relationships/hyperlink" Target="https://www.airbnb.com/rooms/15987926" TargetMode="External"/><Relationship Id="rId530" Type="http://schemas.openxmlformats.org/officeDocument/2006/relationships/hyperlink" Target="https://www.airbnb.com/rooms/15984760" TargetMode="External"/><Relationship Id="rId206" Type="http://schemas.openxmlformats.org/officeDocument/2006/relationships/hyperlink" Target="https://www.airbnb.com/rooms/13991836" TargetMode="External"/><Relationship Id="rId327" Type="http://schemas.openxmlformats.org/officeDocument/2006/relationships/hyperlink" Target="https://www.airbnb.com/rooms/9488794" TargetMode="External"/><Relationship Id="rId448" Type="http://schemas.openxmlformats.org/officeDocument/2006/relationships/hyperlink" Target="https://www.airbnb.com/rooms/18225096" TargetMode="External"/><Relationship Id="rId569" Type="http://schemas.openxmlformats.org/officeDocument/2006/relationships/hyperlink" Target="https://www.airbnb.com/rooms/23379616" TargetMode="External"/><Relationship Id="rId205" Type="http://schemas.openxmlformats.org/officeDocument/2006/relationships/hyperlink" Target="https://www.airbnb.com/rooms/15340160" TargetMode="External"/><Relationship Id="rId326" Type="http://schemas.openxmlformats.org/officeDocument/2006/relationships/hyperlink" Target="https://www.airbnb.com/rooms/8608361" TargetMode="External"/><Relationship Id="rId447" Type="http://schemas.openxmlformats.org/officeDocument/2006/relationships/hyperlink" Target="https://www.airbnb.com/rooms/16367143" TargetMode="External"/><Relationship Id="rId568" Type="http://schemas.openxmlformats.org/officeDocument/2006/relationships/hyperlink" Target="https://www.airbnb.com/rooms/23269741" TargetMode="External"/><Relationship Id="rId204" Type="http://schemas.openxmlformats.org/officeDocument/2006/relationships/hyperlink" Target="https://www.airbnb.com/rooms/2710757" TargetMode="External"/><Relationship Id="rId325" Type="http://schemas.openxmlformats.org/officeDocument/2006/relationships/hyperlink" Target="https://www.airbnb.com/rooms/8552155" TargetMode="External"/><Relationship Id="rId446" Type="http://schemas.openxmlformats.org/officeDocument/2006/relationships/hyperlink" Target="https://www.airbnb.com/rooms/15856777" TargetMode="External"/><Relationship Id="rId567" Type="http://schemas.openxmlformats.org/officeDocument/2006/relationships/hyperlink" Target="https://www.airbnb.com/rooms/22526082" TargetMode="External"/><Relationship Id="rId203" Type="http://schemas.openxmlformats.org/officeDocument/2006/relationships/hyperlink" Target="https://www.airbnb.com/rooms/21038930" TargetMode="External"/><Relationship Id="rId324" Type="http://schemas.openxmlformats.org/officeDocument/2006/relationships/hyperlink" Target="https://www.airbnb.com/rooms/8185243" TargetMode="External"/><Relationship Id="rId445" Type="http://schemas.openxmlformats.org/officeDocument/2006/relationships/hyperlink" Target="https://www.airbnb.com/rooms/14272960" TargetMode="External"/><Relationship Id="rId566" Type="http://schemas.openxmlformats.org/officeDocument/2006/relationships/hyperlink" Target="https://www.airbnb.com/rooms/22224937" TargetMode="External"/><Relationship Id="rId209" Type="http://schemas.openxmlformats.org/officeDocument/2006/relationships/hyperlink" Target="https://www.airbnb.com/rooms/22205836" TargetMode="External"/><Relationship Id="rId208" Type="http://schemas.openxmlformats.org/officeDocument/2006/relationships/hyperlink" Target="https://www.airbnb.com/rooms/12932620" TargetMode="External"/><Relationship Id="rId329" Type="http://schemas.openxmlformats.org/officeDocument/2006/relationships/hyperlink" Target="https://www.airbnb.com/rooms/13060936" TargetMode="External"/><Relationship Id="rId207" Type="http://schemas.openxmlformats.org/officeDocument/2006/relationships/hyperlink" Target="https://www.airbnb.com/rooms/10550560" TargetMode="External"/><Relationship Id="rId328" Type="http://schemas.openxmlformats.org/officeDocument/2006/relationships/hyperlink" Target="https://www.airbnb.com/rooms/11336987" TargetMode="External"/><Relationship Id="rId449" Type="http://schemas.openxmlformats.org/officeDocument/2006/relationships/hyperlink" Target="https://www.airbnb.com/rooms/18709696" TargetMode="External"/><Relationship Id="rId440" Type="http://schemas.openxmlformats.org/officeDocument/2006/relationships/hyperlink" Target="https://www.airbnb.com/rooms/11211500" TargetMode="External"/><Relationship Id="rId561" Type="http://schemas.openxmlformats.org/officeDocument/2006/relationships/hyperlink" Target="https://www.airbnb.com/rooms/21039291" TargetMode="External"/><Relationship Id="rId560" Type="http://schemas.openxmlformats.org/officeDocument/2006/relationships/hyperlink" Target="https://www.airbnb.com/rooms/21015123" TargetMode="External"/><Relationship Id="rId202" Type="http://schemas.openxmlformats.org/officeDocument/2006/relationships/hyperlink" Target="https://www.airbnb.com/rooms/21438273" TargetMode="External"/><Relationship Id="rId323" Type="http://schemas.openxmlformats.org/officeDocument/2006/relationships/hyperlink" Target="https://www.airbnb.com/rooms/7158567" TargetMode="External"/><Relationship Id="rId444" Type="http://schemas.openxmlformats.org/officeDocument/2006/relationships/hyperlink" Target="https://www.airbnb.com/rooms/13967851" TargetMode="External"/><Relationship Id="rId565" Type="http://schemas.openxmlformats.org/officeDocument/2006/relationships/hyperlink" Target="https://www.airbnb.com/rooms/22158655" TargetMode="External"/><Relationship Id="rId201" Type="http://schemas.openxmlformats.org/officeDocument/2006/relationships/hyperlink" Target="https://www.airbnb.com/rooms/17193330" TargetMode="External"/><Relationship Id="rId322" Type="http://schemas.openxmlformats.org/officeDocument/2006/relationships/hyperlink" Target="https://www.airbnb.com/rooms/6629060" TargetMode="External"/><Relationship Id="rId443" Type="http://schemas.openxmlformats.org/officeDocument/2006/relationships/hyperlink" Target="https://www.airbnb.com/rooms/12983935" TargetMode="External"/><Relationship Id="rId564" Type="http://schemas.openxmlformats.org/officeDocument/2006/relationships/hyperlink" Target="https://www.airbnb.com/rooms/21502688" TargetMode="External"/><Relationship Id="rId200" Type="http://schemas.openxmlformats.org/officeDocument/2006/relationships/hyperlink" Target="https://www.airbnb.com/rooms/18812389" TargetMode="External"/><Relationship Id="rId321" Type="http://schemas.openxmlformats.org/officeDocument/2006/relationships/hyperlink" Target="https://www.airbnb.com/rooms/6184085" TargetMode="External"/><Relationship Id="rId442" Type="http://schemas.openxmlformats.org/officeDocument/2006/relationships/hyperlink" Target="https://www.airbnb.com/rooms/12666575" TargetMode="External"/><Relationship Id="rId563" Type="http://schemas.openxmlformats.org/officeDocument/2006/relationships/hyperlink" Target="https://www.airbnb.com/rooms/21364907" TargetMode="External"/><Relationship Id="rId320" Type="http://schemas.openxmlformats.org/officeDocument/2006/relationships/hyperlink" Target="https://www.airbnb.com/rooms/6133023" TargetMode="External"/><Relationship Id="rId441" Type="http://schemas.openxmlformats.org/officeDocument/2006/relationships/hyperlink" Target="https://www.airbnb.com/rooms/14760522" TargetMode="External"/><Relationship Id="rId562" Type="http://schemas.openxmlformats.org/officeDocument/2006/relationships/hyperlink" Target="https://www.airbnb.com/rooms/21296646" TargetMode="External"/><Relationship Id="rId316" Type="http://schemas.openxmlformats.org/officeDocument/2006/relationships/hyperlink" Target="https://www.airbnb.com/rooms/19626737" TargetMode="External"/><Relationship Id="rId437" Type="http://schemas.openxmlformats.org/officeDocument/2006/relationships/hyperlink" Target="https://www.airbnb.com/rooms/10559886" TargetMode="External"/><Relationship Id="rId558" Type="http://schemas.openxmlformats.org/officeDocument/2006/relationships/hyperlink" Target="https://www.airbnb.com/rooms/20747478" TargetMode="External"/><Relationship Id="rId315" Type="http://schemas.openxmlformats.org/officeDocument/2006/relationships/hyperlink" Target="https://www.airbnb.com/rooms/17954004" TargetMode="External"/><Relationship Id="rId436" Type="http://schemas.openxmlformats.org/officeDocument/2006/relationships/hyperlink" Target="https://www.airbnb.com/rooms/23768843" TargetMode="External"/><Relationship Id="rId557" Type="http://schemas.openxmlformats.org/officeDocument/2006/relationships/hyperlink" Target="https://www.airbnb.com/rooms/20723951" TargetMode="External"/><Relationship Id="rId314" Type="http://schemas.openxmlformats.org/officeDocument/2006/relationships/hyperlink" Target="https://www.airbnb.com/rooms/17455140" TargetMode="External"/><Relationship Id="rId435" Type="http://schemas.openxmlformats.org/officeDocument/2006/relationships/hyperlink" Target="https://www.airbnb.com/rooms/17471667" TargetMode="External"/><Relationship Id="rId556" Type="http://schemas.openxmlformats.org/officeDocument/2006/relationships/hyperlink" Target="https://www.airbnb.com/rooms/20681190" TargetMode="External"/><Relationship Id="rId313" Type="http://schemas.openxmlformats.org/officeDocument/2006/relationships/hyperlink" Target="https://www.airbnb.com/rooms/13829391" TargetMode="External"/><Relationship Id="rId434" Type="http://schemas.openxmlformats.org/officeDocument/2006/relationships/hyperlink" Target="https://www.airbnb.com/rooms/10465663" TargetMode="External"/><Relationship Id="rId555" Type="http://schemas.openxmlformats.org/officeDocument/2006/relationships/hyperlink" Target="https://www.airbnb.com/rooms/20605722" TargetMode="External"/><Relationship Id="rId319" Type="http://schemas.openxmlformats.org/officeDocument/2006/relationships/hyperlink" Target="https://www.airbnb.com/rooms/2206869" TargetMode="External"/><Relationship Id="rId318" Type="http://schemas.openxmlformats.org/officeDocument/2006/relationships/hyperlink" Target="https://www.airbnb.com/rooms/1728673" TargetMode="External"/><Relationship Id="rId439" Type="http://schemas.openxmlformats.org/officeDocument/2006/relationships/hyperlink" Target="https://www.airbnb.com/rooms/3903420" TargetMode="External"/><Relationship Id="rId317" Type="http://schemas.openxmlformats.org/officeDocument/2006/relationships/hyperlink" Target="https://www.airbnb.com/rooms/1700198" TargetMode="External"/><Relationship Id="rId438" Type="http://schemas.openxmlformats.org/officeDocument/2006/relationships/hyperlink" Target="https://www.airbnb.com/rooms/12048256" TargetMode="External"/><Relationship Id="rId559" Type="http://schemas.openxmlformats.org/officeDocument/2006/relationships/hyperlink" Target="https://www.airbnb.com/rooms/20761421" TargetMode="External"/><Relationship Id="rId550" Type="http://schemas.openxmlformats.org/officeDocument/2006/relationships/hyperlink" Target="https://www.airbnb.com/rooms/19573599" TargetMode="External"/><Relationship Id="rId312" Type="http://schemas.openxmlformats.org/officeDocument/2006/relationships/hyperlink" Target="https://www.airbnb.com/rooms/13016339" TargetMode="External"/><Relationship Id="rId433" Type="http://schemas.openxmlformats.org/officeDocument/2006/relationships/hyperlink" Target="https://www.airbnb.com/rooms/10072054" TargetMode="External"/><Relationship Id="rId554" Type="http://schemas.openxmlformats.org/officeDocument/2006/relationships/hyperlink" Target="https://www.airbnb.com/rooms/19874111" TargetMode="External"/><Relationship Id="rId311" Type="http://schemas.openxmlformats.org/officeDocument/2006/relationships/hyperlink" Target="https://www.airbnb.com/rooms/10442883" TargetMode="External"/><Relationship Id="rId432" Type="http://schemas.openxmlformats.org/officeDocument/2006/relationships/hyperlink" Target="https://www.airbnb.com/rooms/9752848" TargetMode="External"/><Relationship Id="rId553" Type="http://schemas.openxmlformats.org/officeDocument/2006/relationships/hyperlink" Target="https://www.airbnb.com/rooms/19800550" TargetMode="External"/><Relationship Id="rId310" Type="http://schemas.openxmlformats.org/officeDocument/2006/relationships/hyperlink" Target="https://www.airbnb.com/rooms/6316725" TargetMode="External"/><Relationship Id="rId431" Type="http://schemas.openxmlformats.org/officeDocument/2006/relationships/hyperlink" Target="https://www.airbnb.com/rooms/24831614" TargetMode="External"/><Relationship Id="rId552" Type="http://schemas.openxmlformats.org/officeDocument/2006/relationships/hyperlink" Target="https://www.airbnb.com/rooms/19713980" TargetMode="External"/><Relationship Id="rId430" Type="http://schemas.openxmlformats.org/officeDocument/2006/relationships/hyperlink" Target="https://www.airbnb.com/rooms/21698829" TargetMode="External"/><Relationship Id="rId551" Type="http://schemas.openxmlformats.org/officeDocument/2006/relationships/hyperlink" Target="https://www.airbnb.com/rooms/1962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12" max="12" width="19.57"/>
    <col customWidth="1" min="27" max="27" width="19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7"/>
      <c r="T1" s="8" t="s">
        <v>18</v>
      </c>
      <c r="U1" s="3" t="s">
        <v>19</v>
      </c>
      <c r="V1" s="9" t="s">
        <v>20</v>
      </c>
      <c r="W1" s="10" t="s">
        <v>21</v>
      </c>
      <c r="X1" s="10" t="s">
        <v>22</v>
      </c>
      <c r="Y1" s="10" t="s">
        <v>23</v>
      </c>
      <c r="AA1" s="11"/>
    </row>
    <row r="2">
      <c r="A2" s="12" t="s">
        <v>24</v>
      </c>
      <c r="B2" s="13">
        <v>43481.0</v>
      </c>
      <c r="C2" s="12">
        <v>43487.0</v>
      </c>
      <c r="D2" s="14">
        <v>2635.19</v>
      </c>
      <c r="E2" s="15">
        <v>43422.635567129626</v>
      </c>
      <c r="F2" s="16">
        <v>59.0</v>
      </c>
      <c r="G2" s="17" t="s">
        <v>25</v>
      </c>
      <c r="H2" s="14">
        <v>373.54</v>
      </c>
      <c r="I2" s="14">
        <f t="shared" ref="I2:I4331" si="1">D2-T2-U2</f>
        <v>2454.9624</v>
      </c>
      <c r="J2" s="18">
        <v>7.0</v>
      </c>
      <c r="K2" s="17" t="e">
        <v>#N/A</v>
      </c>
      <c r="L2" s="19" t="e">
        <v>#N/A</v>
      </c>
      <c r="M2" s="19" t="e">
        <v>#N/A</v>
      </c>
      <c r="N2" s="17" t="e">
        <v>#N/A</v>
      </c>
      <c r="O2" s="17" t="e">
        <v>#N/A</v>
      </c>
      <c r="P2" s="17">
        <v>6.0</v>
      </c>
      <c r="Q2" s="17">
        <v>6.0</v>
      </c>
      <c r="R2" s="17">
        <v>5.0</v>
      </c>
      <c r="S2" s="7">
        <f t="shared" ref="S2:S4330" si="2">sum(Q2,R2)</f>
        <v>11</v>
      </c>
      <c r="T2" s="20">
        <v>74.82</v>
      </c>
      <c r="U2" s="14">
        <f t="shared" ref="U2:U20" si="3">D2*4%</f>
        <v>105.4076</v>
      </c>
      <c r="V2" s="21" t="s">
        <v>26</v>
      </c>
      <c r="W2" s="19" t="str">
        <f>VLOOKUP(A2,airbnb_listings_orlando!C:Q,14,0)</f>
        <v>#N/A</v>
      </c>
      <c r="X2" s="19" t="str">
        <f>VLOOKUP(A2,airbnb_listings_orlando!C:Q,15,0)</f>
        <v>#N/A</v>
      </c>
      <c r="Y2" s="11">
        <f t="shared" ref="Y2:Y4330" si="4">D2/P2</f>
        <v>439.1983333</v>
      </c>
      <c r="Z2" s="11"/>
      <c r="AA2" s="11">
        <f>AVERAGEIFS(Y:Y,Y:Y,"&gt;20.0",J:J,2,G:G,AD2)</f>
        <v>146.4300849</v>
      </c>
      <c r="AB2" s="10">
        <v>2.0</v>
      </c>
      <c r="AC2" s="22">
        <v>146.4300848540993</v>
      </c>
      <c r="AD2" s="10" t="s">
        <v>25</v>
      </c>
      <c r="AF2" s="23">
        <f>max(C:C)</f>
        <v>43513</v>
      </c>
    </row>
    <row r="3">
      <c r="A3" s="12" t="s">
        <v>24</v>
      </c>
      <c r="B3" s="13">
        <v>43475.0</v>
      </c>
      <c r="C3" s="12">
        <v>43478.0</v>
      </c>
      <c r="D3" s="14">
        <v>1345.39</v>
      </c>
      <c r="E3" s="24">
        <v>43438.594988425924</v>
      </c>
      <c r="F3" s="16">
        <v>37.0</v>
      </c>
      <c r="G3" s="17" t="s">
        <v>25</v>
      </c>
      <c r="H3" s="14">
        <v>163.77</v>
      </c>
      <c r="I3" s="14">
        <f t="shared" si="1"/>
        <v>1249.9644</v>
      </c>
      <c r="J3" s="18">
        <v>7.0</v>
      </c>
      <c r="K3" s="17" t="e">
        <v>#N/A</v>
      </c>
      <c r="L3" s="19" t="e">
        <v>#N/A</v>
      </c>
      <c r="M3" s="19" t="e">
        <v>#N/A</v>
      </c>
      <c r="N3" s="17" t="e">
        <v>#N/A</v>
      </c>
      <c r="O3" s="17" t="e">
        <v>#N/A</v>
      </c>
      <c r="P3" s="17">
        <v>3.0</v>
      </c>
      <c r="Q3" s="17">
        <v>7.0</v>
      </c>
      <c r="R3" s="17">
        <v>0.0</v>
      </c>
      <c r="S3" s="7">
        <f t="shared" si="2"/>
        <v>7</v>
      </c>
      <c r="T3" s="20">
        <v>41.61</v>
      </c>
      <c r="U3" s="14">
        <f t="shared" si="3"/>
        <v>53.8156</v>
      </c>
      <c r="V3" s="21" t="s">
        <v>26</v>
      </c>
      <c r="W3" s="19" t="str">
        <f>VLOOKUP(A3,airbnb_listings_orlando!C:Q,14,0)</f>
        <v>#N/A</v>
      </c>
      <c r="X3" s="19" t="str">
        <f>VLOOKUP(A3,airbnb_listings_orlando!C:Q,15,0)</f>
        <v>#N/A</v>
      </c>
      <c r="Y3" s="11">
        <f t="shared" si="4"/>
        <v>448.4633333</v>
      </c>
      <c r="AA3" s="11">
        <f>AVERAGEIFS(Y:Y,Y:Y,"&gt;20",J:J,3,G:G,AD2)</f>
        <v>164.8495859</v>
      </c>
      <c r="AB3" s="10">
        <v>3.0</v>
      </c>
      <c r="AC3" s="22">
        <v>164.84958586488602</v>
      </c>
    </row>
    <row r="4">
      <c r="A4" s="12" t="s">
        <v>24</v>
      </c>
      <c r="B4" s="13">
        <v>43456.0</v>
      </c>
      <c r="C4" s="25">
        <v>43461.0</v>
      </c>
      <c r="D4" s="14">
        <v>3281.95</v>
      </c>
      <c r="E4" s="24">
        <v>43327.58887731482</v>
      </c>
      <c r="F4" s="16">
        <v>129.0</v>
      </c>
      <c r="G4" s="17" t="s">
        <v>25</v>
      </c>
      <c r="H4" s="14">
        <v>473.09</v>
      </c>
      <c r="I4" s="14">
        <f t="shared" si="1"/>
        <v>3053.622</v>
      </c>
      <c r="J4" s="18">
        <v>7.0</v>
      </c>
      <c r="K4" s="17" t="e">
        <v>#N/A</v>
      </c>
      <c r="L4" s="19" t="e">
        <v>#N/A</v>
      </c>
      <c r="M4" s="19" t="e">
        <v>#N/A</v>
      </c>
      <c r="N4" s="17" t="e">
        <v>#N/A</v>
      </c>
      <c r="O4" s="17" t="e">
        <v>#N/A</v>
      </c>
      <c r="P4" s="17">
        <v>5.0</v>
      </c>
      <c r="Q4" s="17">
        <v>10.0</v>
      </c>
      <c r="R4" s="17">
        <v>5.0</v>
      </c>
      <c r="S4" s="7">
        <f t="shared" si="2"/>
        <v>15</v>
      </c>
      <c r="T4" s="20">
        <v>97.05</v>
      </c>
      <c r="U4" s="14">
        <f t="shared" si="3"/>
        <v>131.278</v>
      </c>
      <c r="V4" s="21" t="s">
        <v>26</v>
      </c>
      <c r="W4" s="19" t="str">
        <f>VLOOKUP(A4,airbnb_listings_orlando!C:Q,14,0)</f>
        <v>#N/A</v>
      </c>
      <c r="X4" s="19" t="str">
        <f>VLOOKUP(A4,airbnb_listings_orlando!C:Q,15,0)</f>
        <v>#N/A</v>
      </c>
      <c r="Y4" s="11">
        <f t="shared" si="4"/>
        <v>656.39</v>
      </c>
      <c r="AA4" s="11">
        <f>AVERAGEIFS(Y:Y,Y:Y,"&gt;20",J:J,4, G:G,AD2)</f>
        <v>195.4041002</v>
      </c>
      <c r="AB4" s="10">
        <v>4.0</v>
      </c>
      <c r="AC4" s="22">
        <v>195.65372437247208</v>
      </c>
    </row>
    <row r="5">
      <c r="A5" s="12" t="s">
        <v>24</v>
      </c>
      <c r="B5" s="13">
        <v>43452.0</v>
      </c>
      <c r="C5" s="25">
        <v>43456.0</v>
      </c>
      <c r="D5" s="14">
        <v>1616.02</v>
      </c>
      <c r="E5" s="24">
        <v>43407.57335648148</v>
      </c>
      <c r="F5" s="16">
        <v>45.0</v>
      </c>
      <c r="G5" s="17" t="s">
        <v>25</v>
      </c>
      <c r="H5" s="14">
        <v>206.36</v>
      </c>
      <c r="I5" s="14">
        <f t="shared" si="1"/>
        <v>1501.3992</v>
      </c>
      <c r="J5" s="18">
        <v>7.0</v>
      </c>
      <c r="K5" s="17" t="e">
        <v>#N/A</v>
      </c>
      <c r="L5" s="19" t="e">
        <v>#N/A</v>
      </c>
      <c r="M5" s="19" t="e">
        <v>#N/A</v>
      </c>
      <c r="N5" s="17" t="e">
        <v>#N/A</v>
      </c>
      <c r="O5" s="17" t="e">
        <v>#N/A</v>
      </c>
      <c r="P5" s="17">
        <v>4.0</v>
      </c>
      <c r="Q5" s="17">
        <v>9.0</v>
      </c>
      <c r="R5" s="17">
        <v>1.0</v>
      </c>
      <c r="S5" s="7">
        <f t="shared" si="2"/>
        <v>10</v>
      </c>
      <c r="T5" s="20">
        <v>49.98</v>
      </c>
      <c r="U5" s="14">
        <f t="shared" si="3"/>
        <v>64.6408</v>
      </c>
      <c r="V5" s="21" t="s">
        <v>26</v>
      </c>
      <c r="W5" s="19" t="str">
        <f>VLOOKUP(A5,airbnb_listings_orlando!C:Q,14,0)</f>
        <v>#N/A</v>
      </c>
      <c r="X5" s="19" t="str">
        <f>VLOOKUP(A5,airbnb_listings_orlando!C:Q,15,0)</f>
        <v>#N/A</v>
      </c>
      <c r="Y5" s="11">
        <f t="shared" si="4"/>
        <v>404.005</v>
      </c>
      <c r="AA5" s="11">
        <f>AVERAGEIFS(Y:Y,Y:Y,"&gt;20",J:J,5, G:G, "Kissimmee")</f>
        <v>265.4283821</v>
      </c>
      <c r="AB5" s="10">
        <v>5.0</v>
      </c>
      <c r="AC5" s="22">
        <v>266.8004657657471</v>
      </c>
    </row>
    <row r="6">
      <c r="A6" s="12" t="s">
        <v>24</v>
      </c>
      <c r="B6" s="13">
        <v>43441.0</v>
      </c>
      <c r="C6" s="25">
        <v>43444.0</v>
      </c>
      <c r="D6" s="14">
        <v>1393.89</v>
      </c>
      <c r="E6" s="24">
        <v>43353.86869212963</v>
      </c>
      <c r="F6" s="16">
        <v>88.0</v>
      </c>
      <c r="G6" s="17" t="s">
        <v>25</v>
      </c>
      <c r="H6" s="14">
        <v>171.4</v>
      </c>
      <c r="I6" s="14">
        <f t="shared" si="1"/>
        <v>1295.0244</v>
      </c>
      <c r="J6" s="18">
        <v>7.0</v>
      </c>
      <c r="K6" s="17" t="e">
        <v>#N/A</v>
      </c>
      <c r="L6" s="19" t="e">
        <v>#N/A</v>
      </c>
      <c r="M6" s="19" t="e">
        <v>#N/A</v>
      </c>
      <c r="N6" s="17" t="e">
        <v>#N/A</v>
      </c>
      <c r="O6" s="17" t="e">
        <v>#N/A</v>
      </c>
      <c r="P6" s="17">
        <v>3.0</v>
      </c>
      <c r="Q6" s="17">
        <v>10.0</v>
      </c>
      <c r="R6" s="17">
        <v>0.0</v>
      </c>
      <c r="S6" s="7">
        <f t="shared" si="2"/>
        <v>10</v>
      </c>
      <c r="T6" s="20">
        <v>43.11</v>
      </c>
      <c r="U6" s="14">
        <f t="shared" si="3"/>
        <v>55.7556</v>
      </c>
      <c r="V6" s="21" t="s">
        <v>26</v>
      </c>
      <c r="W6" s="19" t="str">
        <f>VLOOKUP(A6,airbnb_listings_orlando!C:Q,14,0)</f>
        <v>#N/A</v>
      </c>
      <c r="X6" s="19" t="str">
        <f>VLOOKUP(A6,airbnb_listings_orlando!C:Q,15,0)</f>
        <v>#N/A</v>
      </c>
      <c r="Y6" s="11">
        <f t="shared" si="4"/>
        <v>464.63</v>
      </c>
      <c r="AA6" s="11">
        <f>AVERAGEIFS(Y:Y,Y:Y,"&gt;20",J:J,6,G:G,AD2)</f>
        <v>375.6406024</v>
      </c>
      <c r="AB6" s="10">
        <v>6.0</v>
      </c>
      <c r="AC6" s="22">
        <v>371.64579334065047</v>
      </c>
    </row>
    <row r="7">
      <c r="A7" s="12" t="s">
        <v>24</v>
      </c>
      <c r="B7" s="13">
        <v>43431.0</v>
      </c>
      <c r="C7" s="12">
        <v>43439.0</v>
      </c>
      <c r="D7" s="14">
        <v>1938.11</v>
      </c>
      <c r="E7" s="15">
        <v>43416.617060185185</v>
      </c>
      <c r="F7" s="16">
        <v>15.0</v>
      </c>
      <c r="G7" s="17" t="s">
        <v>25</v>
      </c>
      <c r="H7" s="14">
        <v>252.05</v>
      </c>
      <c r="I7" s="14">
        <f t="shared" si="1"/>
        <v>1795.6956</v>
      </c>
      <c r="J7" s="18">
        <v>7.0</v>
      </c>
      <c r="K7" s="17" t="e">
        <v>#N/A</v>
      </c>
      <c r="L7" s="19" t="e">
        <v>#N/A</v>
      </c>
      <c r="M7" s="19" t="e">
        <v>#N/A</v>
      </c>
      <c r="N7" s="17" t="e">
        <v>#N/A</v>
      </c>
      <c r="O7" s="17" t="e">
        <v>#N/A</v>
      </c>
      <c r="P7" s="17">
        <v>8.0</v>
      </c>
      <c r="Q7" s="17">
        <v>6.0</v>
      </c>
      <c r="R7" s="17">
        <v>0.0</v>
      </c>
      <c r="S7" s="7">
        <f t="shared" si="2"/>
        <v>6</v>
      </c>
      <c r="T7" s="20">
        <v>64.89</v>
      </c>
      <c r="U7" s="14">
        <f t="shared" si="3"/>
        <v>77.5244</v>
      </c>
      <c r="V7" s="21" t="s">
        <v>26</v>
      </c>
      <c r="W7" s="19" t="str">
        <f>VLOOKUP(A7,airbnb_listings_orlando!C:Q,14,0)</f>
        <v>#N/A</v>
      </c>
      <c r="X7" s="19" t="str">
        <f>VLOOKUP(A7,airbnb_listings_orlando!C:Q,15,0)</f>
        <v>#N/A</v>
      </c>
      <c r="Y7" s="11">
        <f t="shared" si="4"/>
        <v>242.26375</v>
      </c>
      <c r="AA7" s="11"/>
    </row>
    <row r="8">
      <c r="A8" s="12" t="s">
        <v>24</v>
      </c>
      <c r="B8" s="13">
        <v>43426.0</v>
      </c>
      <c r="C8" s="25">
        <v>43429.0</v>
      </c>
      <c r="D8" s="14">
        <v>1102.89</v>
      </c>
      <c r="E8" s="15">
        <v>43386.93835648148</v>
      </c>
      <c r="F8" s="16">
        <v>40.0</v>
      </c>
      <c r="G8" s="17" t="s">
        <v>25</v>
      </c>
      <c r="H8" s="14">
        <v>125.6</v>
      </c>
      <c r="I8" s="14">
        <f t="shared" si="1"/>
        <v>1024.6644</v>
      </c>
      <c r="J8" s="18">
        <v>7.0</v>
      </c>
      <c r="K8" s="17" t="e">
        <v>#N/A</v>
      </c>
      <c r="L8" s="19" t="e">
        <v>#N/A</v>
      </c>
      <c r="M8" s="19" t="e">
        <v>#N/A</v>
      </c>
      <c r="N8" s="17" t="e">
        <v>#N/A</v>
      </c>
      <c r="O8" s="17" t="e">
        <v>#N/A</v>
      </c>
      <c r="P8" s="17">
        <v>3.0</v>
      </c>
      <c r="Q8" s="17">
        <v>10.0</v>
      </c>
      <c r="R8" s="17">
        <v>5.0</v>
      </c>
      <c r="S8" s="7">
        <f t="shared" si="2"/>
        <v>15</v>
      </c>
      <c r="T8" s="20">
        <v>34.11</v>
      </c>
      <c r="U8" s="14">
        <f t="shared" si="3"/>
        <v>44.1156</v>
      </c>
      <c r="V8" s="21" t="s">
        <v>26</v>
      </c>
      <c r="W8" s="19" t="str">
        <f>VLOOKUP(A8,airbnb_listings_orlando!C:Q,14,0)</f>
        <v>#N/A</v>
      </c>
      <c r="X8" s="19" t="str">
        <f>VLOOKUP(A8,airbnb_listings_orlando!C:Q,15,0)</f>
        <v>#N/A</v>
      </c>
      <c r="Y8" s="11">
        <f t="shared" si="4"/>
        <v>367.63</v>
      </c>
      <c r="AA8" s="26" t="s">
        <v>27</v>
      </c>
      <c r="AB8" s="19">
        <f>sum(Q:Q)</f>
        <v>22122</v>
      </c>
      <c r="AC8" s="19">
        <f>AB8/4329</f>
        <v>5.11018711</v>
      </c>
      <c r="AD8" s="19">
        <f>AVERAGE(Q:Q)</f>
        <v>5.11018711</v>
      </c>
      <c r="AE8" s="19">
        <f>MEDIAN(Q:Q)</f>
        <v>5</v>
      </c>
      <c r="AF8" s="19">
        <f>MODE(Q:Q)</f>
        <v>4</v>
      </c>
    </row>
    <row r="9">
      <c r="A9" s="12" t="s">
        <v>24</v>
      </c>
      <c r="B9" s="13">
        <v>43424.0</v>
      </c>
      <c r="C9" s="25">
        <v>43426.0</v>
      </c>
      <c r="D9" s="14">
        <v>677.06</v>
      </c>
      <c r="E9" s="24">
        <v>43409.53784722222</v>
      </c>
      <c r="F9" s="16">
        <v>15.0</v>
      </c>
      <c r="G9" s="17" t="s">
        <v>25</v>
      </c>
      <c r="H9" s="14">
        <v>58.57</v>
      </c>
      <c r="I9" s="14">
        <f t="shared" si="1"/>
        <v>629.0376</v>
      </c>
      <c r="J9" s="18">
        <v>7.0</v>
      </c>
      <c r="K9" s="17" t="e">
        <v>#N/A</v>
      </c>
      <c r="L9" s="19" t="e">
        <v>#N/A</v>
      </c>
      <c r="M9" s="19" t="e">
        <v>#N/A</v>
      </c>
      <c r="N9" s="17" t="e">
        <v>#N/A</v>
      </c>
      <c r="O9" s="17" t="e">
        <v>#N/A</v>
      </c>
      <c r="P9" s="17">
        <v>2.0</v>
      </c>
      <c r="Q9" s="17">
        <v>5.0</v>
      </c>
      <c r="R9" s="17">
        <v>2.0</v>
      </c>
      <c r="S9" s="7">
        <f t="shared" si="2"/>
        <v>7</v>
      </c>
      <c r="T9" s="20">
        <v>20.94</v>
      </c>
      <c r="U9" s="14">
        <f t="shared" si="3"/>
        <v>27.0824</v>
      </c>
      <c r="V9" s="21" t="s">
        <v>26</v>
      </c>
      <c r="W9" s="19" t="str">
        <f>VLOOKUP(A9,airbnb_listings_orlando!C:Q,14,0)</f>
        <v>#N/A</v>
      </c>
      <c r="X9" s="19" t="str">
        <f>VLOOKUP(A9,airbnb_listings_orlando!C:Q,15,0)</f>
        <v>#N/A</v>
      </c>
      <c r="Y9" s="11">
        <f t="shared" si="4"/>
        <v>338.53</v>
      </c>
      <c r="AA9" s="26" t="s">
        <v>28</v>
      </c>
      <c r="AB9" s="19">
        <f>sum(R:R)</f>
        <v>5661</v>
      </c>
    </row>
    <row r="10">
      <c r="A10" s="12" t="s">
        <v>24</v>
      </c>
      <c r="B10" s="13">
        <v>43415.0</v>
      </c>
      <c r="C10" s="25">
        <v>43424.0</v>
      </c>
      <c r="D10" s="14">
        <v>4564.08</v>
      </c>
      <c r="E10" s="24">
        <v>43349.4294212963</v>
      </c>
      <c r="F10" s="16">
        <v>66.0</v>
      </c>
      <c r="G10" s="17" t="s">
        <v>25</v>
      </c>
      <c r="H10" s="14">
        <v>660.64</v>
      </c>
      <c r="I10" s="14">
        <f t="shared" si="1"/>
        <v>4242.5868</v>
      </c>
      <c r="J10" s="18">
        <v>7.0</v>
      </c>
      <c r="K10" s="17" t="e">
        <v>#N/A</v>
      </c>
      <c r="L10" s="19" t="e">
        <v>#N/A</v>
      </c>
      <c r="M10" s="19" t="e">
        <v>#N/A</v>
      </c>
      <c r="N10" s="17" t="e">
        <v>#N/A</v>
      </c>
      <c r="O10" s="17" t="e">
        <v>#N/A</v>
      </c>
      <c r="P10" s="17">
        <v>9.0</v>
      </c>
      <c r="Q10" s="17">
        <v>16.0</v>
      </c>
      <c r="R10" s="17">
        <v>0.0</v>
      </c>
      <c r="S10" s="7">
        <f t="shared" si="2"/>
        <v>16</v>
      </c>
      <c r="T10" s="20">
        <v>138.93</v>
      </c>
      <c r="U10" s="14">
        <f t="shared" si="3"/>
        <v>182.5632</v>
      </c>
      <c r="V10" s="21" t="s">
        <v>26</v>
      </c>
      <c r="W10" s="19" t="str">
        <f>VLOOKUP(A10,airbnb_listings_orlando!C:Q,14,0)</f>
        <v>#N/A</v>
      </c>
      <c r="X10" s="19" t="str">
        <f>VLOOKUP(A10,airbnb_listings_orlando!C:Q,15,0)</f>
        <v>#N/A</v>
      </c>
      <c r="Y10" s="11">
        <f t="shared" si="4"/>
        <v>507.12</v>
      </c>
      <c r="AA10" s="11"/>
    </row>
    <row r="11">
      <c r="A11" s="12" t="s">
        <v>24</v>
      </c>
      <c r="B11" s="13">
        <v>43411.0</v>
      </c>
      <c r="C11" s="25">
        <v>43414.0</v>
      </c>
      <c r="D11" s="14">
        <v>1393.89</v>
      </c>
      <c r="E11" s="15">
        <v>43383.49650462963</v>
      </c>
      <c r="F11" s="16">
        <v>28.0</v>
      </c>
      <c r="G11" s="17" t="s">
        <v>25</v>
      </c>
      <c r="H11" s="14">
        <v>171.4</v>
      </c>
      <c r="I11" s="14">
        <f t="shared" si="1"/>
        <v>1295.0244</v>
      </c>
      <c r="J11" s="18">
        <v>7.0</v>
      </c>
      <c r="K11" s="17" t="e">
        <v>#N/A</v>
      </c>
      <c r="L11" s="19" t="e">
        <v>#N/A</v>
      </c>
      <c r="M11" s="19" t="e">
        <v>#N/A</v>
      </c>
      <c r="N11" s="17" t="e">
        <v>#N/A</v>
      </c>
      <c r="O11" s="17" t="e">
        <v>#N/A</v>
      </c>
      <c r="P11" s="17">
        <v>3.0</v>
      </c>
      <c r="Q11" s="17">
        <v>12.0</v>
      </c>
      <c r="R11" s="17">
        <v>0.0</v>
      </c>
      <c r="S11" s="7">
        <f t="shared" si="2"/>
        <v>12</v>
      </c>
      <c r="T11" s="20">
        <v>43.11</v>
      </c>
      <c r="U11" s="14">
        <f t="shared" si="3"/>
        <v>55.7556</v>
      </c>
      <c r="V11" s="21" t="s">
        <v>26</v>
      </c>
      <c r="W11" s="19" t="str">
        <f>VLOOKUP(A11,airbnb_listings_orlando!C:Q,14,0)</f>
        <v>#N/A</v>
      </c>
      <c r="X11" s="19" t="str">
        <f>VLOOKUP(A11,airbnb_listings_orlando!C:Q,15,0)</f>
        <v>#N/A</v>
      </c>
      <c r="Y11" s="11">
        <f t="shared" si="4"/>
        <v>464.63</v>
      </c>
      <c r="AA11" s="26" t="s">
        <v>9</v>
      </c>
      <c r="AB11" s="10" t="s">
        <v>29</v>
      </c>
      <c r="AC11" s="10" t="s">
        <v>30</v>
      </c>
    </row>
    <row r="12">
      <c r="A12" s="12" t="s">
        <v>24</v>
      </c>
      <c r="B12" s="13">
        <v>43405.0</v>
      </c>
      <c r="C12" s="12">
        <v>43408.0</v>
      </c>
      <c r="D12" s="14">
        <v>957.39</v>
      </c>
      <c r="E12" s="15">
        <v>43389.43524305556</v>
      </c>
      <c r="F12" s="16">
        <v>16.0</v>
      </c>
      <c r="G12" s="17" t="s">
        <v>25</v>
      </c>
      <c r="H12" s="14">
        <v>102.69</v>
      </c>
      <c r="I12" s="14">
        <f t="shared" si="1"/>
        <v>889.4844</v>
      </c>
      <c r="J12" s="18">
        <v>7.0</v>
      </c>
      <c r="K12" s="17" t="e">
        <v>#N/A</v>
      </c>
      <c r="L12" s="19" t="e">
        <v>#N/A</v>
      </c>
      <c r="M12" s="19" t="e">
        <v>#N/A</v>
      </c>
      <c r="N12" s="17" t="e">
        <v>#N/A</v>
      </c>
      <c r="O12" s="17" t="e">
        <v>#N/A</v>
      </c>
      <c r="P12" s="17">
        <v>3.0</v>
      </c>
      <c r="Q12" s="17">
        <v>16.0</v>
      </c>
      <c r="R12" s="17">
        <v>0.0</v>
      </c>
      <c r="S12" s="7">
        <f t="shared" si="2"/>
        <v>16</v>
      </c>
      <c r="T12" s="20">
        <v>29.61</v>
      </c>
      <c r="U12" s="14">
        <f t="shared" si="3"/>
        <v>38.2956</v>
      </c>
      <c r="V12" s="21" t="s">
        <v>26</v>
      </c>
      <c r="W12" s="19" t="str">
        <f>VLOOKUP(A12,airbnb_listings_orlando!C:Q,14,0)</f>
        <v>#N/A</v>
      </c>
      <c r="X12" s="19" t="str">
        <f>VLOOKUP(A12,airbnb_listings_orlando!C:Q,15,0)</f>
        <v>#N/A</v>
      </c>
      <c r="Y12" s="11">
        <f t="shared" si="4"/>
        <v>319.13</v>
      </c>
      <c r="AA12" s="10">
        <v>2.0</v>
      </c>
      <c r="AB12" s="19">
        <f t="shared" ref="AB12:AB17" si="5">COUNTIF(J:J,AA12)</f>
        <v>180</v>
      </c>
      <c r="AC12" s="19">
        <f>countif(Analysis!C2:C57,AA12)</f>
        <v>4</v>
      </c>
      <c r="AD12" s="27">
        <f t="shared" ref="AD12:AD17" si="6">AC12/$AC$20</f>
        <v>0.07407407407</v>
      </c>
      <c r="AE12" s="10" t="s">
        <v>31</v>
      </c>
    </row>
    <row r="13">
      <c r="A13" s="12" t="s">
        <v>24</v>
      </c>
      <c r="B13" s="13">
        <v>43399.0</v>
      </c>
      <c r="C13" s="25">
        <v>43402.0</v>
      </c>
      <c r="D13" s="14">
        <v>1501.89</v>
      </c>
      <c r="E13" s="24">
        <v>43337.656863425924</v>
      </c>
      <c r="F13" s="16">
        <v>62.0</v>
      </c>
      <c r="G13" s="17" t="s">
        <v>25</v>
      </c>
      <c r="H13" s="14">
        <v>173.77</v>
      </c>
      <c r="I13" s="14">
        <f t="shared" si="1"/>
        <v>1398.7044</v>
      </c>
      <c r="J13" s="18">
        <v>7.0</v>
      </c>
      <c r="K13" s="17" t="e">
        <v>#N/A</v>
      </c>
      <c r="L13" s="19" t="e">
        <v>#N/A</v>
      </c>
      <c r="M13" s="19" t="e">
        <v>#N/A</v>
      </c>
      <c r="N13" s="17" t="e">
        <v>#N/A</v>
      </c>
      <c r="O13" s="17" t="e">
        <v>#N/A</v>
      </c>
      <c r="P13" s="17">
        <v>3.0</v>
      </c>
      <c r="Q13" s="17">
        <v>12.0</v>
      </c>
      <c r="R13" s="17">
        <v>0.0</v>
      </c>
      <c r="S13" s="7">
        <f t="shared" si="2"/>
        <v>12</v>
      </c>
      <c r="T13" s="20">
        <v>43.11</v>
      </c>
      <c r="U13" s="14">
        <f t="shared" si="3"/>
        <v>60.0756</v>
      </c>
      <c r="V13" s="21" t="s">
        <v>26</v>
      </c>
      <c r="W13" s="19" t="str">
        <f>VLOOKUP(A13,airbnb_listings_orlando!C:Q,14,0)</f>
        <v>#N/A</v>
      </c>
      <c r="X13" s="19" t="str">
        <f>VLOOKUP(A13,airbnb_listings_orlando!C:Q,15,0)</f>
        <v>#N/A</v>
      </c>
      <c r="Y13" s="11">
        <f t="shared" si="4"/>
        <v>500.63</v>
      </c>
      <c r="AA13" s="10">
        <v>3.0</v>
      </c>
      <c r="AB13" s="19">
        <f t="shared" si="5"/>
        <v>493</v>
      </c>
      <c r="AC13" s="19">
        <f>countif(Analysis!C3:C58,AA13)</f>
        <v>6</v>
      </c>
      <c r="AD13" s="27">
        <f t="shared" si="6"/>
        <v>0.1111111111</v>
      </c>
      <c r="AE13" s="10" t="s">
        <v>32</v>
      </c>
    </row>
    <row r="14">
      <c r="A14" s="12" t="s">
        <v>24</v>
      </c>
      <c r="B14" s="13">
        <v>43397.0</v>
      </c>
      <c r="C14" s="25">
        <v>43399.0</v>
      </c>
      <c r="D14" s="14">
        <v>560.66</v>
      </c>
      <c r="E14" s="15">
        <v>43395.59064814815</v>
      </c>
      <c r="F14" s="16">
        <v>2.0</v>
      </c>
      <c r="G14" s="17" t="s">
        <v>25</v>
      </c>
      <c r="H14" s="14">
        <v>40.25</v>
      </c>
      <c r="I14" s="14">
        <f t="shared" si="1"/>
        <v>520.8936</v>
      </c>
      <c r="J14" s="18">
        <v>7.0</v>
      </c>
      <c r="K14" s="17" t="e">
        <v>#N/A</v>
      </c>
      <c r="L14" s="19" t="e">
        <v>#N/A</v>
      </c>
      <c r="M14" s="19" t="e">
        <v>#N/A</v>
      </c>
      <c r="N14" s="17" t="e">
        <v>#N/A</v>
      </c>
      <c r="O14" s="17" t="e">
        <v>#N/A</v>
      </c>
      <c r="P14" s="17">
        <v>2.0</v>
      </c>
      <c r="Q14" s="17">
        <v>5.0</v>
      </c>
      <c r="R14" s="17">
        <v>2.0</v>
      </c>
      <c r="S14" s="7">
        <f t="shared" si="2"/>
        <v>7</v>
      </c>
      <c r="T14" s="20">
        <v>17.34</v>
      </c>
      <c r="U14" s="14">
        <f t="shared" si="3"/>
        <v>22.4264</v>
      </c>
      <c r="V14" s="21" t="s">
        <v>26</v>
      </c>
      <c r="W14" s="19" t="str">
        <f>VLOOKUP(A14,airbnb_listings_orlando!C:Q,14,0)</f>
        <v>#N/A</v>
      </c>
      <c r="X14" s="19" t="str">
        <f>VLOOKUP(A14,airbnb_listings_orlando!C:Q,15,0)</f>
        <v>#N/A</v>
      </c>
      <c r="Y14" s="11">
        <f t="shared" si="4"/>
        <v>280.33</v>
      </c>
      <c r="AA14" s="10">
        <v>4.0</v>
      </c>
      <c r="AB14" s="19">
        <f t="shared" si="5"/>
        <v>2554</v>
      </c>
      <c r="AC14" s="19">
        <f>countif(Analysis!C4:C59,AA14)</f>
        <v>29</v>
      </c>
      <c r="AD14" s="27">
        <f t="shared" si="6"/>
        <v>0.537037037</v>
      </c>
      <c r="AE14" s="10" t="s">
        <v>33</v>
      </c>
    </row>
    <row r="15">
      <c r="A15" s="12" t="s">
        <v>24</v>
      </c>
      <c r="B15" s="13">
        <v>43392.0</v>
      </c>
      <c r="C15" s="25">
        <v>43397.0</v>
      </c>
      <c r="D15" s="14">
        <v>2347.95</v>
      </c>
      <c r="E15" s="24">
        <v>43339.897511574076</v>
      </c>
      <c r="F15" s="16">
        <v>53.0</v>
      </c>
      <c r="G15" s="17" t="s">
        <v>25</v>
      </c>
      <c r="H15" s="14">
        <v>297.2</v>
      </c>
      <c r="I15" s="14">
        <f t="shared" si="1"/>
        <v>2186.982</v>
      </c>
      <c r="J15" s="18">
        <v>7.0</v>
      </c>
      <c r="K15" s="17" t="e">
        <v>#N/A</v>
      </c>
      <c r="L15" s="19" t="e">
        <v>#N/A</v>
      </c>
      <c r="M15" s="19" t="e">
        <v>#N/A</v>
      </c>
      <c r="N15" s="17" t="e">
        <v>#N/A</v>
      </c>
      <c r="O15" s="17" t="e">
        <v>#N/A</v>
      </c>
      <c r="P15" s="17">
        <v>5.0</v>
      </c>
      <c r="Q15" s="17">
        <v>13.0</v>
      </c>
      <c r="R15" s="17">
        <v>3.0</v>
      </c>
      <c r="S15" s="7">
        <f t="shared" si="2"/>
        <v>16</v>
      </c>
      <c r="T15" s="20">
        <v>67.05</v>
      </c>
      <c r="U15" s="14">
        <f t="shared" si="3"/>
        <v>93.918</v>
      </c>
      <c r="V15" s="21" t="s">
        <v>26</v>
      </c>
      <c r="W15" s="19" t="str">
        <f>VLOOKUP(A15,airbnb_listings_orlando!C:Q,14,0)</f>
        <v>#N/A</v>
      </c>
      <c r="X15" s="19" t="str">
        <f>VLOOKUP(A15,airbnb_listings_orlando!C:Q,15,0)</f>
        <v>#N/A</v>
      </c>
      <c r="Y15" s="11">
        <f t="shared" si="4"/>
        <v>469.59</v>
      </c>
      <c r="AA15" s="10">
        <v>5.0</v>
      </c>
      <c r="AB15" s="19">
        <f t="shared" si="5"/>
        <v>557</v>
      </c>
      <c r="AC15" s="19">
        <f>countif(Analysis!C5:C60,AA15)</f>
        <v>8</v>
      </c>
      <c r="AD15" s="27">
        <f t="shared" si="6"/>
        <v>0.1481481481</v>
      </c>
      <c r="AE15" s="10" t="s">
        <v>34</v>
      </c>
    </row>
    <row r="16">
      <c r="A16" s="12" t="s">
        <v>24</v>
      </c>
      <c r="B16" s="13">
        <v>43382.0</v>
      </c>
      <c r="C16" s="25">
        <v>43390.0</v>
      </c>
      <c r="D16" s="14">
        <v>2223.24</v>
      </c>
      <c r="E16" s="24">
        <v>43215.29363425926</v>
      </c>
      <c r="F16" s="16">
        <v>167.0</v>
      </c>
      <c r="G16" s="17" t="s">
        <v>25</v>
      </c>
      <c r="H16" s="14">
        <v>304.94</v>
      </c>
      <c r="I16" s="14">
        <f t="shared" si="1"/>
        <v>2065.5504</v>
      </c>
      <c r="J16" s="18">
        <v>7.0</v>
      </c>
      <c r="K16" s="17" t="e">
        <v>#N/A</v>
      </c>
      <c r="L16" s="19" t="e">
        <v>#N/A</v>
      </c>
      <c r="M16" s="19" t="e">
        <v>#N/A</v>
      </c>
      <c r="N16" s="17" t="e">
        <v>#N/A</v>
      </c>
      <c r="O16" s="17" t="e">
        <v>#N/A</v>
      </c>
      <c r="P16" s="17">
        <v>8.0</v>
      </c>
      <c r="Q16" s="17">
        <v>6.0</v>
      </c>
      <c r="R16" s="17">
        <v>3.0</v>
      </c>
      <c r="S16" s="7">
        <f t="shared" si="2"/>
        <v>9</v>
      </c>
      <c r="T16" s="20">
        <v>68.76</v>
      </c>
      <c r="U16" s="14">
        <f t="shared" si="3"/>
        <v>88.9296</v>
      </c>
      <c r="V16" s="21" t="s">
        <v>26</v>
      </c>
      <c r="W16" s="19" t="str">
        <f>VLOOKUP(A16,airbnb_listings_orlando!C:Q,14,0)</f>
        <v>#N/A</v>
      </c>
      <c r="X16" s="19" t="str">
        <f>VLOOKUP(A16,airbnb_listings_orlando!C:Q,15,0)</f>
        <v>#N/A</v>
      </c>
      <c r="Y16" s="11">
        <f t="shared" si="4"/>
        <v>277.905</v>
      </c>
      <c r="AA16" s="10">
        <v>6.0</v>
      </c>
      <c r="AB16" s="19">
        <f t="shared" si="5"/>
        <v>424</v>
      </c>
      <c r="AC16" s="19">
        <f>countif(Analysis!C6:C61,AA16)</f>
        <v>6</v>
      </c>
      <c r="AD16" s="27">
        <f t="shared" si="6"/>
        <v>0.1111111111</v>
      </c>
      <c r="AE16" s="10" t="s">
        <v>35</v>
      </c>
    </row>
    <row r="17">
      <c r="A17" s="12" t="s">
        <v>24</v>
      </c>
      <c r="B17" s="13">
        <v>43362.0</v>
      </c>
      <c r="C17" s="12">
        <v>43375.0</v>
      </c>
      <c r="D17" s="14">
        <v>4725.91</v>
      </c>
      <c r="E17" s="24">
        <v>43306.8146412037</v>
      </c>
      <c r="F17" s="16">
        <v>56.0</v>
      </c>
      <c r="G17" s="17" t="s">
        <v>25</v>
      </c>
      <c r="H17" s="14">
        <v>632.5</v>
      </c>
      <c r="I17" s="14">
        <f t="shared" si="1"/>
        <v>4405.1836</v>
      </c>
      <c r="J17" s="18">
        <v>7.0</v>
      </c>
      <c r="K17" s="17" t="e">
        <v>#N/A</v>
      </c>
      <c r="L17" s="19" t="e">
        <v>#N/A</v>
      </c>
      <c r="M17" s="19" t="e">
        <v>#N/A</v>
      </c>
      <c r="N17" s="17" t="e">
        <v>#N/A</v>
      </c>
      <c r="O17" s="17" t="e">
        <v>#N/A</v>
      </c>
      <c r="P17" s="17">
        <v>13.0</v>
      </c>
      <c r="Q17" s="17">
        <v>9.0</v>
      </c>
      <c r="R17" s="17">
        <v>5.0</v>
      </c>
      <c r="S17" s="7">
        <f t="shared" si="2"/>
        <v>14</v>
      </c>
      <c r="T17" s="20">
        <v>131.69</v>
      </c>
      <c r="U17" s="14">
        <f t="shared" si="3"/>
        <v>189.0364</v>
      </c>
      <c r="V17" s="21" t="s">
        <v>26</v>
      </c>
      <c r="W17" s="19" t="str">
        <f>VLOOKUP(A17,airbnb_listings_orlando!C:Q,14,0)</f>
        <v>#N/A</v>
      </c>
      <c r="X17" s="19" t="str">
        <f>VLOOKUP(A17,airbnb_listings_orlando!C:Q,15,0)</f>
        <v>#N/A</v>
      </c>
      <c r="Y17" s="11">
        <f t="shared" si="4"/>
        <v>363.5315385</v>
      </c>
      <c r="AA17" s="10">
        <v>9.0</v>
      </c>
      <c r="AB17" s="19">
        <f t="shared" si="5"/>
        <v>97</v>
      </c>
      <c r="AC17" s="19">
        <f>countif(Analysis!C9:C64,AA17)</f>
        <v>1</v>
      </c>
      <c r="AD17" s="27">
        <f t="shared" si="6"/>
        <v>0.01851851852</v>
      </c>
      <c r="AE17" s="10" t="s">
        <v>36</v>
      </c>
    </row>
    <row r="18">
      <c r="A18" s="12" t="s">
        <v>24</v>
      </c>
      <c r="B18" s="13">
        <v>43347.0</v>
      </c>
      <c r="C18" s="12">
        <v>43353.0</v>
      </c>
      <c r="D18" s="14">
        <v>2090.54</v>
      </c>
      <c r="E18" s="24">
        <v>43312.76938657407</v>
      </c>
      <c r="F18" s="16">
        <v>35.0</v>
      </c>
      <c r="G18" s="17" t="s">
        <v>25</v>
      </c>
      <c r="H18" s="14">
        <v>281.05</v>
      </c>
      <c r="I18" s="14">
        <f t="shared" si="1"/>
        <v>1942.2584</v>
      </c>
      <c r="J18" s="18">
        <v>7.0</v>
      </c>
      <c r="K18" s="17" t="e">
        <v>#N/A</v>
      </c>
      <c r="L18" s="19" t="e">
        <v>#N/A</v>
      </c>
      <c r="M18" s="19" t="e">
        <v>#N/A</v>
      </c>
      <c r="N18" s="17" t="e">
        <v>#N/A</v>
      </c>
      <c r="O18" s="17" t="e">
        <v>#N/A</v>
      </c>
      <c r="P18" s="17">
        <v>6.0</v>
      </c>
      <c r="Q18" s="17">
        <v>16.0</v>
      </c>
      <c r="R18" s="17">
        <v>0.0</v>
      </c>
      <c r="S18" s="7">
        <f t="shared" si="2"/>
        <v>16</v>
      </c>
      <c r="T18" s="20">
        <v>64.66</v>
      </c>
      <c r="U18" s="14">
        <f t="shared" si="3"/>
        <v>83.6216</v>
      </c>
      <c r="V18" s="21" t="s">
        <v>26</v>
      </c>
      <c r="W18" s="19" t="str">
        <f>VLOOKUP(A18,airbnb_listings_orlando!C:Q,14,0)</f>
        <v>#N/A</v>
      </c>
      <c r="X18" s="19" t="str">
        <f>VLOOKUP(A18,airbnb_listings_orlando!C:Q,15,0)</f>
        <v>#N/A</v>
      </c>
      <c r="Y18" s="11">
        <f t="shared" si="4"/>
        <v>348.4233333</v>
      </c>
      <c r="AA18" s="28" t="e">
        <v>#N/A</v>
      </c>
      <c r="AB18" s="19">
        <f>4329-sum(AB12:AB17)</f>
        <v>24</v>
      </c>
      <c r="AC18" s="19">
        <f>56-48</f>
        <v>8</v>
      </c>
    </row>
    <row r="19">
      <c r="A19" s="12" t="s">
        <v>24</v>
      </c>
      <c r="B19" s="13">
        <v>43312.0</v>
      </c>
      <c r="C19" s="12">
        <v>43315.0</v>
      </c>
      <c r="D19" s="14">
        <v>1009.77</v>
      </c>
      <c r="E19" s="24">
        <v>43230.5334375</v>
      </c>
      <c r="F19" s="16">
        <v>82.0</v>
      </c>
      <c r="G19" s="17" t="s">
        <v>25</v>
      </c>
      <c r="H19" s="14">
        <v>113.94</v>
      </c>
      <c r="I19" s="14">
        <f t="shared" si="1"/>
        <v>938.1492</v>
      </c>
      <c r="J19" s="18">
        <v>7.0</v>
      </c>
      <c r="K19" s="17" t="e">
        <v>#N/A</v>
      </c>
      <c r="L19" s="19" t="e">
        <v>#N/A</v>
      </c>
      <c r="M19" s="19" t="e">
        <v>#N/A</v>
      </c>
      <c r="N19" s="17" t="e">
        <v>#N/A</v>
      </c>
      <c r="O19" s="17" t="e">
        <v>#N/A</v>
      </c>
      <c r="P19" s="17">
        <v>3.0</v>
      </c>
      <c r="Q19" s="17">
        <v>2.0</v>
      </c>
      <c r="R19" s="17">
        <v>3.0</v>
      </c>
      <c r="S19" s="7">
        <f t="shared" si="2"/>
        <v>5</v>
      </c>
      <c r="T19" s="20">
        <v>31.23</v>
      </c>
      <c r="U19" s="14">
        <f t="shared" si="3"/>
        <v>40.3908</v>
      </c>
      <c r="V19" s="21" t="s">
        <v>26</v>
      </c>
      <c r="W19" s="19" t="str">
        <f>VLOOKUP(A19,airbnb_listings_orlando!C:Q,14,0)</f>
        <v>#N/A</v>
      </c>
      <c r="X19" s="19" t="str">
        <f>VLOOKUP(A19,airbnb_listings_orlando!C:Q,15,0)</f>
        <v>#N/A</v>
      </c>
      <c r="Y19" s="11">
        <f t="shared" si="4"/>
        <v>336.59</v>
      </c>
      <c r="AA19" s="28"/>
      <c r="AB19" s="19">
        <f t="shared" ref="AB19:AC19" si="7">sum(AB12:AB18)</f>
        <v>4329</v>
      </c>
      <c r="AC19" s="19">
        <f t="shared" si="7"/>
        <v>62</v>
      </c>
    </row>
    <row r="20">
      <c r="A20" s="12" t="s">
        <v>24</v>
      </c>
      <c r="B20" s="13">
        <v>43304.0</v>
      </c>
      <c r="C20" s="12">
        <v>43309.0</v>
      </c>
      <c r="D20" s="14">
        <v>1805.17</v>
      </c>
      <c r="E20" s="24">
        <v>43299.998611111114</v>
      </c>
      <c r="F20" s="16">
        <v>5.0</v>
      </c>
      <c r="G20" s="17" t="s">
        <v>25</v>
      </c>
      <c r="H20" s="14">
        <v>239.14</v>
      </c>
      <c r="I20" s="14">
        <f t="shared" si="1"/>
        <v>1677.1332</v>
      </c>
      <c r="J20" s="18">
        <v>7.0</v>
      </c>
      <c r="K20" s="17" t="e">
        <v>#N/A</v>
      </c>
      <c r="L20" s="19" t="e">
        <v>#N/A</v>
      </c>
      <c r="M20" s="19" t="e">
        <v>#N/A</v>
      </c>
      <c r="N20" s="17" t="e">
        <v>#N/A</v>
      </c>
      <c r="O20" s="17" t="e">
        <v>#N/A</v>
      </c>
      <c r="P20" s="17">
        <v>5.0</v>
      </c>
      <c r="Q20" s="17">
        <v>8.0</v>
      </c>
      <c r="R20" s="17">
        <v>6.0</v>
      </c>
      <c r="S20" s="7">
        <f t="shared" si="2"/>
        <v>14</v>
      </c>
      <c r="T20" s="20">
        <v>55.83</v>
      </c>
      <c r="U20" s="14">
        <f t="shared" si="3"/>
        <v>72.2068</v>
      </c>
      <c r="V20" s="21" t="s">
        <v>26</v>
      </c>
      <c r="W20" s="19" t="str">
        <f>VLOOKUP(A20,airbnb_listings_orlando!C:Q,14,0)</f>
        <v>#N/A</v>
      </c>
      <c r="X20" s="19" t="str">
        <f>VLOOKUP(A20,airbnb_listings_orlando!C:Q,15,0)</f>
        <v>#N/A</v>
      </c>
      <c r="Y20" s="11">
        <f t="shared" si="4"/>
        <v>361.034</v>
      </c>
      <c r="AC20" s="19">
        <f>sum(AC12:AC17)</f>
        <v>54</v>
      </c>
    </row>
    <row r="21">
      <c r="A21" s="12" t="s">
        <v>24</v>
      </c>
      <c r="B21" s="13">
        <v>43463.0</v>
      </c>
      <c r="C21" s="12">
        <v>43472.0</v>
      </c>
      <c r="D21" s="14">
        <v>6482.37</v>
      </c>
      <c r="E21" s="15">
        <v>43426.54188657407</v>
      </c>
      <c r="F21" s="16">
        <v>37.0</v>
      </c>
      <c r="G21" s="17" t="s">
        <v>25</v>
      </c>
      <c r="H21" s="14">
        <v>1000.98</v>
      </c>
      <c r="I21" s="14">
        <f t="shared" si="1"/>
        <v>6482.37</v>
      </c>
      <c r="J21" s="18">
        <v>7.0</v>
      </c>
      <c r="K21" s="17" t="e">
        <v>#N/A</v>
      </c>
      <c r="L21" s="19" t="e">
        <v>#N/A</v>
      </c>
      <c r="M21" s="19" t="e">
        <v>#REF!</v>
      </c>
      <c r="N21" s="17" t="e">
        <v>#N/A</v>
      </c>
      <c r="O21" s="17" t="e">
        <v>#N/A</v>
      </c>
      <c r="P21" s="17">
        <v>9.0</v>
      </c>
      <c r="Q21" s="17">
        <v>12.0</v>
      </c>
      <c r="R21" s="17">
        <v>4.0</v>
      </c>
      <c r="S21" s="7">
        <f t="shared" si="2"/>
        <v>16</v>
      </c>
      <c r="T21" s="20">
        <v>0.0</v>
      </c>
      <c r="U21" s="14">
        <v>0.0</v>
      </c>
      <c r="V21" s="21" t="s">
        <v>37</v>
      </c>
      <c r="W21" s="19" t="str">
        <f>VLOOKUP(A21,airbnb_listings_orlando!C:Q,14,0)</f>
        <v>#N/A</v>
      </c>
      <c r="X21" s="19" t="str">
        <f>VLOOKUP(A21,airbnb_listings_orlando!C:Q,15,0)</f>
        <v>#N/A</v>
      </c>
      <c r="Y21" s="11">
        <f t="shared" si="4"/>
        <v>720.2633333</v>
      </c>
    </row>
    <row r="22">
      <c r="A22" s="12" t="s">
        <v>24</v>
      </c>
      <c r="B22" s="13">
        <v>43325.0</v>
      </c>
      <c r="C22" s="12">
        <v>43338.0</v>
      </c>
      <c r="D22" s="14">
        <v>4607.13</v>
      </c>
      <c r="E22" s="24">
        <v>43292.79357638889</v>
      </c>
      <c r="F22" s="16">
        <v>33.0</v>
      </c>
      <c r="G22" s="17" t="s">
        <v>25</v>
      </c>
      <c r="H22" s="14">
        <v>725.61</v>
      </c>
      <c r="I22" s="14">
        <f t="shared" si="1"/>
        <v>4607.13</v>
      </c>
      <c r="J22" s="18">
        <v>7.0</v>
      </c>
      <c r="K22" s="17" t="e">
        <v>#N/A</v>
      </c>
      <c r="L22" s="19" t="e">
        <v>#N/A</v>
      </c>
      <c r="M22" s="19" t="e">
        <v>#REF!</v>
      </c>
      <c r="N22" s="17" t="e">
        <v>#N/A</v>
      </c>
      <c r="O22" s="17" t="e">
        <v>#N/A</v>
      </c>
      <c r="P22" s="17">
        <v>13.0</v>
      </c>
      <c r="Q22" s="17">
        <v>2.0</v>
      </c>
      <c r="R22" s="17">
        <v>0.0</v>
      </c>
      <c r="S22" s="7">
        <f t="shared" si="2"/>
        <v>2</v>
      </c>
      <c r="T22" s="20">
        <v>0.0</v>
      </c>
      <c r="U22" s="14">
        <v>0.0</v>
      </c>
      <c r="V22" s="21" t="s">
        <v>37</v>
      </c>
      <c r="W22" s="19" t="str">
        <f>VLOOKUP(A22,airbnb_listings_orlando!C:Q,14,0)</f>
        <v>#N/A</v>
      </c>
      <c r="X22" s="19" t="str">
        <f>VLOOKUP(A22,airbnb_listings_orlando!C:Q,15,0)</f>
        <v>#N/A</v>
      </c>
      <c r="Y22" s="11">
        <f t="shared" si="4"/>
        <v>354.3946154</v>
      </c>
      <c r="AA22" s="11"/>
    </row>
    <row r="23">
      <c r="A23" s="12" t="s">
        <v>24</v>
      </c>
      <c r="B23" s="13">
        <v>43448.0</v>
      </c>
      <c r="C23" s="25">
        <v>43452.0</v>
      </c>
      <c r="D23" s="14">
        <v>1311.41</v>
      </c>
      <c r="E23" s="15">
        <v>43417.74795138889</v>
      </c>
      <c r="F23" s="16">
        <v>31.0</v>
      </c>
      <c r="G23" s="17" t="s">
        <v>25</v>
      </c>
      <c r="H23" s="14">
        <v>175.2</v>
      </c>
      <c r="I23" s="14">
        <f t="shared" si="1"/>
        <v>1285.1818</v>
      </c>
      <c r="J23" s="18">
        <v>7.0</v>
      </c>
      <c r="K23" s="17" t="e">
        <v>#N/A</v>
      </c>
      <c r="L23" s="19" t="e">
        <v>#N/A</v>
      </c>
      <c r="M23" s="19" t="e">
        <v>#REF!</v>
      </c>
      <c r="N23" s="17" t="e">
        <v>#N/A</v>
      </c>
      <c r="O23" s="17" t="e">
        <v>#N/A</v>
      </c>
      <c r="P23" s="17">
        <v>4.0</v>
      </c>
      <c r="Q23" s="17">
        <v>5.0</v>
      </c>
      <c r="R23" s="17">
        <v>2.0</v>
      </c>
      <c r="S23" s="7">
        <f t="shared" si="2"/>
        <v>7</v>
      </c>
      <c r="T23" s="20">
        <v>0.0</v>
      </c>
      <c r="U23" s="14">
        <f>D23*2%</f>
        <v>26.2282</v>
      </c>
      <c r="V23" s="21" t="s">
        <v>38</v>
      </c>
      <c r="W23" s="19" t="str">
        <f>VLOOKUP(A23,airbnb_listings_orlando!C:Q,14,0)</f>
        <v>#N/A</v>
      </c>
      <c r="X23" s="19" t="str">
        <f>VLOOKUP(A23,airbnb_listings_orlando!C:Q,15,0)</f>
        <v>#N/A</v>
      </c>
      <c r="Y23" s="11">
        <f t="shared" si="4"/>
        <v>327.8525</v>
      </c>
    </row>
    <row r="24">
      <c r="A24" s="12" t="s">
        <v>24</v>
      </c>
      <c r="B24" s="13">
        <v>43316.0</v>
      </c>
      <c r="C24" s="12">
        <v>43325.0</v>
      </c>
      <c r="D24" s="14">
        <v>2984.13</v>
      </c>
      <c r="E24" s="24">
        <v>43014.85083333333</v>
      </c>
      <c r="F24" s="16">
        <v>302.0</v>
      </c>
      <c r="G24" s="17" t="s">
        <v>25</v>
      </c>
      <c r="H24" s="14">
        <v>440.1</v>
      </c>
      <c r="I24" s="14">
        <f t="shared" si="1"/>
        <v>2864.7648</v>
      </c>
      <c r="J24" s="18">
        <v>7.0</v>
      </c>
      <c r="K24" s="17" t="e">
        <v>#N/A</v>
      </c>
      <c r="L24" s="19" t="e">
        <v>#N/A</v>
      </c>
      <c r="M24" s="19" t="e">
        <v>#REF!</v>
      </c>
      <c r="N24" s="17" t="e">
        <v>#N/A</v>
      </c>
      <c r="O24" s="17" t="e">
        <v>#N/A</v>
      </c>
      <c r="P24" s="17">
        <v>9.0</v>
      </c>
      <c r="Q24" s="17">
        <v>9.0</v>
      </c>
      <c r="R24" s="17">
        <v>0.0</v>
      </c>
      <c r="S24" s="7">
        <f t="shared" si="2"/>
        <v>9</v>
      </c>
      <c r="T24" s="20">
        <v>0.0</v>
      </c>
      <c r="U24" s="14">
        <f>D24*4%</f>
        <v>119.3652</v>
      </c>
      <c r="V24" s="21" t="s">
        <v>39</v>
      </c>
      <c r="W24" s="19" t="str">
        <f>VLOOKUP(A24,airbnb_listings_orlando!C:Q,14,0)</f>
        <v>#N/A</v>
      </c>
      <c r="X24" s="19" t="str">
        <f>VLOOKUP(A24,airbnb_listings_orlando!C:Q,15,0)</f>
        <v>#N/A</v>
      </c>
      <c r="Y24" s="11">
        <f t="shared" si="4"/>
        <v>331.57</v>
      </c>
    </row>
    <row r="25">
      <c r="A25" s="12" t="s">
        <v>24</v>
      </c>
      <c r="B25" s="13">
        <v>43289.0</v>
      </c>
      <c r="C25" s="12">
        <v>43301.0</v>
      </c>
      <c r="D25" s="14">
        <v>0.0</v>
      </c>
      <c r="E25" s="24">
        <v>43220.66297453704</v>
      </c>
      <c r="F25" s="16">
        <v>69.0</v>
      </c>
      <c r="G25" s="17" t="s">
        <v>25</v>
      </c>
      <c r="H25" s="14">
        <v>0.0</v>
      </c>
      <c r="I25" s="14">
        <f t="shared" si="1"/>
        <v>0</v>
      </c>
      <c r="J25" s="18">
        <v>7.0</v>
      </c>
      <c r="K25" s="17" t="e">
        <v>#N/A</v>
      </c>
      <c r="L25" s="19" t="e">
        <v>#N/A</v>
      </c>
      <c r="M25" s="19" t="e">
        <v>#REF!</v>
      </c>
      <c r="N25" s="17" t="e">
        <v>#N/A</v>
      </c>
      <c r="O25" s="17" t="e">
        <v>#N/A</v>
      </c>
      <c r="P25" s="17">
        <v>12.0</v>
      </c>
      <c r="Q25" s="17">
        <v>2.0</v>
      </c>
      <c r="R25" s="17">
        <v>0.0</v>
      </c>
      <c r="S25" s="7">
        <f t="shared" si="2"/>
        <v>2</v>
      </c>
      <c r="T25" s="20">
        <v>0.0</v>
      </c>
      <c r="U25" s="14">
        <v>0.0</v>
      </c>
      <c r="V25" s="21" t="s">
        <v>40</v>
      </c>
      <c r="W25" s="19" t="str">
        <f>VLOOKUP(A25,airbnb_listings_orlando!C:Q,14,0)</f>
        <v>#N/A</v>
      </c>
      <c r="X25" s="19" t="str">
        <f>VLOOKUP(A25,airbnb_listings_orlando!C:Q,15,0)</f>
        <v>#N/A</v>
      </c>
      <c r="Y25" s="11">
        <f t="shared" si="4"/>
        <v>0</v>
      </c>
    </row>
    <row r="26">
      <c r="A26" s="12" t="s">
        <v>41</v>
      </c>
      <c r="B26" s="13">
        <v>43479.0</v>
      </c>
      <c r="C26" s="12">
        <v>43491.0</v>
      </c>
      <c r="D26" s="14">
        <v>2330.91</v>
      </c>
      <c r="E26" s="24">
        <v>43438.61268518519</v>
      </c>
      <c r="F26" s="16">
        <v>41.0</v>
      </c>
      <c r="G26" s="17" t="s">
        <v>25</v>
      </c>
      <c r="H26" s="14">
        <v>72.09</v>
      </c>
      <c r="I26" s="14">
        <f t="shared" si="1"/>
        <v>2165.5836</v>
      </c>
      <c r="J26" s="18">
        <v>5.0</v>
      </c>
      <c r="K26" s="17" t="e">
        <v>#N/A</v>
      </c>
      <c r="L26" s="19" t="e">
        <v>#N/A</v>
      </c>
      <c r="M26" s="19" t="e">
        <v>#N/A</v>
      </c>
      <c r="N26" s="17" t="e">
        <v>#N/A</v>
      </c>
      <c r="O26" s="17" t="e">
        <v>#N/A</v>
      </c>
      <c r="P26" s="17">
        <v>12.0</v>
      </c>
      <c r="Q26" s="17">
        <v>5.0</v>
      </c>
      <c r="R26" s="17">
        <v>0.0</v>
      </c>
      <c r="S26" s="7">
        <f t="shared" si="2"/>
        <v>5</v>
      </c>
      <c r="T26" s="20">
        <v>72.09</v>
      </c>
      <c r="U26" s="14">
        <f t="shared" ref="U26:U34" si="8">D26*4%</f>
        <v>93.2364</v>
      </c>
      <c r="V26" s="21" t="s">
        <v>26</v>
      </c>
      <c r="W26" s="19" t="str">
        <f>VLOOKUP(A26,airbnb_listings_orlando!C:Q,14,0)</f>
        <v>#N/A</v>
      </c>
      <c r="X26" s="19" t="str">
        <f>VLOOKUP(A26,airbnb_listings_orlando!C:Q,15,0)</f>
        <v>#N/A</v>
      </c>
      <c r="Y26" s="11">
        <f t="shared" si="4"/>
        <v>194.2425</v>
      </c>
      <c r="AA26" s="29" t="s">
        <v>20</v>
      </c>
      <c r="AB26" s="10" t="s">
        <v>42</v>
      </c>
      <c r="AC26" s="10" t="s">
        <v>43</v>
      </c>
      <c r="AD26" s="10" t="s">
        <v>44</v>
      </c>
      <c r="AE26" s="10" t="s">
        <v>45</v>
      </c>
      <c r="AF26" s="10" t="s">
        <v>46</v>
      </c>
    </row>
    <row r="27">
      <c r="A27" s="12" t="s">
        <v>41</v>
      </c>
      <c r="B27" s="13">
        <v>43472.0</v>
      </c>
      <c r="C27" s="12">
        <v>43475.0</v>
      </c>
      <c r="D27" s="14">
        <v>680.94</v>
      </c>
      <c r="E27" s="15">
        <v>43428.664513888885</v>
      </c>
      <c r="F27" s="16">
        <v>44.0</v>
      </c>
      <c r="G27" s="17" t="s">
        <v>25</v>
      </c>
      <c r="H27" s="14">
        <v>80.18</v>
      </c>
      <c r="I27" s="14">
        <f t="shared" si="1"/>
        <v>632.6424</v>
      </c>
      <c r="J27" s="18">
        <v>5.0</v>
      </c>
      <c r="K27" s="17" t="e">
        <v>#N/A</v>
      </c>
      <c r="L27" s="19" t="e">
        <v>#N/A</v>
      </c>
      <c r="M27" s="19" t="e">
        <v>#N/A</v>
      </c>
      <c r="N27" s="17" t="e">
        <v>#N/A</v>
      </c>
      <c r="O27" s="17" t="e">
        <v>#N/A</v>
      </c>
      <c r="P27" s="17">
        <v>3.0</v>
      </c>
      <c r="Q27" s="17">
        <v>5.0</v>
      </c>
      <c r="R27" s="17">
        <v>0.0</v>
      </c>
      <c r="S27" s="7">
        <f t="shared" si="2"/>
        <v>5</v>
      </c>
      <c r="T27" s="20">
        <v>21.06</v>
      </c>
      <c r="U27" s="14">
        <f t="shared" si="8"/>
        <v>27.2376</v>
      </c>
      <c r="V27" s="21" t="s">
        <v>26</v>
      </c>
      <c r="W27" s="19" t="str">
        <f>VLOOKUP(A27,airbnb_listings_orlando!C:Q,14,0)</f>
        <v>#N/A</v>
      </c>
      <c r="X27" s="19" t="str">
        <f>VLOOKUP(A27,airbnb_listings_orlando!C:Q,15,0)</f>
        <v>#N/A</v>
      </c>
      <c r="Y27" s="11">
        <f t="shared" si="4"/>
        <v>226.98</v>
      </c>
      <c r="AA27" s="19" t="s">
        <v>26</v>
      </c>
      <c r="AB27" s="11">
        <f t="shared" ref="AB27:AB34" si="9">AVERAGEIF(V:V,AA27,U:U)</f>
        <v>39.09021782</v>
      </c>
      <c r="AC27" s="19">
        <f t="shared" ref="AC27:AC34" si="10">COUNTIF(V:V,AA27)</f>
        <v>2233</v>
      </c>
      <c r="AD27" s="27">
        <f t="shared" ref="AD27:AD34" si="11">AC27/$AC$35</f>
        <v>0.5158235158</v>
      </c>
      <c r="AE27" s="30">
        <f t="shared" ref="AE27:AE34" si="12">SUMIF(V:V,AA27,I:I)</f>
        <v>2031419.584</v>
      </c>
      <c r="AF27" s="30">
        <f t="shared" ref="AF27:AF34" si="13">AE27/AC27</f>
        <v>909.7266384</v>
      </c>
    </row>
    <row r="28">
      <c r="A28" s="12" t="s">
        <v>41</v>
      </c>
      <c r="B28" s="13">
        <v>43455.0</v>
      </c>
      <c r="C28" s="12">
        <v>43470.0</v>
      </c>
      <c r="D28" s="14">
        <v>5166.86</v>
      </c>
      <c r="E28" s="24">
        <v>43317.66074074074</v>
      </c>
      <c r="F28" s="16">
        <v>138.0</v>
      </c>
      <c r="G28" s="17" t="s">
        <v>25</v>
      </c>
      <c r="H28" s="14">
        <v>803.16</v>
      </c>
      <c r="I28" s="14">
        <f t="shared" si="1"/>
        <v>4817.0856</v>
      </c>
      <c r="J28" s="18">
        <v>5.0</v>
      </c>
      <c r="K28" s="17" t="e">
        <v>#N/A</v>
      </c>
      <c r="L28" s="19" t="e">
        <v>#N/A</v>
      </c>
      <c r="M28" s="19" t="e">
        <v>#N/A</v>
      </c>
      <c r="N28" s="17" t="e">
        <v>#N/A</v>
      </c>
      <c r="O28" s="17" t="e">
        <v>#N/A</v>
      </c>
      <c r="P28" s="17">
        <v>15.0</v>
      </c>
      <c r="Q28" s="17">
        <v>8.0</v>
      </c>
      <c r="R28" s="17">
        <v>0.0</v>
      </c>
      <c r="S28" s="7">
        <f t="shared" si="2"/>
        <v>8</v>
      </c>
      <c r="T28" s="20">
        <v>143.1</v>
      </c>
      <c r="U28" s="14">
        <f t="shared" si="8"/>
        <v>206.6744</v>
      </c>
      <c r="V28" s="21" t="s">
        <v>26</v>
      </c>
      <c r="W28" s="19" t="str">
        <f>VLOOKUP(A28,airbnb_listings_orlando!C:Q,14,0)</f>
        <v>#N/A</v>
      </c>
      <c r="X28" s="19" t="str">
        <f>VLOOKUP(A28,airbnb_listings_orlando!C:Q,15,0)</f>
        <v>#N/A</v>
      </c>
      <c r="Y28" s="11">
        <f t="shared" si="4"/>
        <v>344.4573333</v>
      </c>
      <c r="AA28" s="19" t="s">
        <v>37</v>
      </c>
      <c r="AB28" s="11">
        <f t="shared" si="9"/>
        <v>0.2881683871</v>
      </c>
      <c r="AC28" s="19">
        <f t="shared" si="10"/>
        <v>620</v>
      </c>
      <c r="AD28" s="27">
        <f t="shared" si="11"/>
        <v>0.1432201432</v>
      </c>
      <c r="AE28" s="30">
        <f t="shared" si="12"/>
        <v>708990.9756</v>
      </c>
      <c r="AF28" s="30">
        <f t="shared" si="13"/>
        <v>1143.533832</v>
      </c>
    </row>
    <row r="29">
      <c r="A29" s="12" t="s">
        <v>41</v>
      </c>
      <c r="B29" s="13">
        <v>43449.0</v>
      </c>
      <c r="C29" s="25">
        <v>43453.0</v>
      </c>
      <c r="D29" s="14">
        <v>593.64</v>
      </c>
      <c r="E29" s="24">
        <v>43440.58777777778</v>
      </c>
      <c r="F29" s="16">
        <v>9.0</v>
      </c>
      <c r="G29" s="17" t="s">
        <v>25</v>
      </c>
      <c r="H29" s="14">
        <v>66.44</v>
      </c>
      <c r="I29" s="14">
        <f t="shared" si="1"/>
        <v>551.5344</v>
      </c>
      <c r="J29" s="18">
        <v>5.0</v>
      </c>
      <c r="K29" s="17" t="e">
        <v>#N/A</v>
      </c>
      <c r="L29" s="19" t="e">
        <v>#N/A</v>
      </c>
      <c r="M29" s="19" t="e">
        <v>#N/A</v>
      </c>
      <c r="N29" s="17" t="e">
        <v>#N/A</v>
      </c>
      <c r="O29" s="17" t="e">
        <v>#N/A</v>
      </c>
      <c r="P29" s="17">
        <v>4.0</v>
      </c>
      <c r="Q29" s="17">
        <v>3.0</v>
      </c>
      <c r="R29" s="17">
        <v>1.0</v>
      </c>
      <c r="S29" s="7">
        <f t="shared" si="2"/>
        <v>4</v>
      </c>
      <c r="T29" s="20">
        <v>18.36</v>
      </c>
      <c r="U29" s="14">
        <f t="shared" si="8"/>
        <v>23.7456</v>
      </c>
      <c r="V29" s="21" t="s">
        <v>26</v>
      </c>
      <c r="W29" s="19" t="str">
        <f>VLOOKUP(A29,airbnb_listings_orlando!C:Q,14,0)</f>
        <v>#N/A</v>
      </c>
      <c r="X29" s="19" t="str">
        <f>VLOOKUP(A29,airbnb_listings_orlando!C:Q,15,0)</f>
        <v>#N/A</v>
      </c>
      <c r="Y29" s="11">
        <f t="shared" si="4"/>
        <v>148.41</v>
      </c>
      <c r="AA29" s="19" t="s">
        <v>38</v>
      </c>
      <c r="AB29" s="11">
        <f t="shared" si="9"/>
        <v>44.28244286</v>
      </c>
      <c r="AC29" s="19">
        <f t="shared" si="10"/>
        <v>14</v>
      </c>
      <c r="AD29" s="27">
        <f t="shared" si="11"/>
        <v>0.003234003234</v>
      </c>
      <c r="AE29" s="30">
        <f t="shared" si="12"/>
        <v>30177.7458</v>
      </c>
      <c r="AF29" s="30">
        <f t="shared" si="13"/>
        <v>2155.553271</v>
      </c>
    </row>
    <row r="30">
      <c r="A30" s="12" t="s">
        <v>41</v>
      </c>
      <c r="B30" s="13">
        <v>43446.0</v>
      </c>
      <c r="C30" s="25">
        <v>43449.0</v>
      </c>
      <c r="D30" s="14">
        <v>521.11</v>
      </c>
      <c r="E30" s="15">
        <v>43444.93109953704</v>
      </c>
      <c r="F30" s="16">
        <v>2.0</v>
      </c>
      <c r="G30" s="17" t="s">
        <v>25</v>
      </c>
      <c r="H30" s="14">
        <v>57.28</v>
      </c>
      <c r="I30" s="14">
        <f t="shared" si="1"/>
        <v>486.3756</v>
      </c>
      <c r="J30" s="18">
        <v>5.0</v>
      </c>
      <c r="K30" s="17" t="e">
        <v>#N/A</v>
      </c>
      <c r="L30" s="19" t="e">
        <v>#N/A</v>
      </c>
      <c r="M30" s="19" t="e">
        <v>#N/A</v>
      </c>
      <c r="N30" s="17" t="e">
        <v>#N/A</v>
      </c>
      <c r="O30" s="17" t="e">
        <v>#N/A</v>
      </c>
      <c r="P30" s="17">
        <v>3.0</v>
      </c>
      <c r="Q30" s="17">
        <v>2.0</v>
      </c>
      <c r="R30" s="17">
        <v>0.0</v>
      </c>
      <c r="S30" s="7">
        <f t="shared" si="2"/>
        <v>2</v>
      </c>
      <c r="T30" s="20">
        <v>13.89</v>
      </c>
      <c r="U30" s="14">
        <f t="shared" si="8"/>
        <v>20.8444</v>
      </c>
      <c r="V30" s="21" t="s">
        <v>26</v>
      </c>
      <c r="W30" s="19" t="str">
        <f>VLOOKUP(A30,airbnb_listings_orlando!C:Q,14,0)</f>
        <v>#N/A</v>
      </c>
      <c r="X30" s="19" t="str">
        <f>VLOOKUP(A30,airbnb_listings_orlando!C:Q,15,0)</f>
        <v>#N/A</v>
      </c>
      <c r="Y30" s="11">
        <f t="shared" si="4"/>
        <v>173.7033333</v>
      </c>
      <c r="AA30" s="19" t="s">
        <v>39</v>
      </c>
      <c r="AB30" s="11">
        <f t="shared" si="9"/>
        <v>39.30520254</v>
      </c>
      <c r="AC30" s="19">
        <f t="shared" si="10"/>
        <v>1340</v>
      </c>
      <c r="AD30" s="27">
        <f t="shared" si="11"/>
        <v>0.3095403095</v>
      </c>
      <c r="AE30" s="30">
        <f t="shared" si="12"/>
        <v>1347376.869</v>
      </c>
      <c r="AF30" s="30">
        <f t="shared" si="13"/>
        <v>1005.505126</v>
      </c>
    </row>
    <row r="31">
      <c r="A31" s="12" t="s">
        <v>41</v>
      </c>
      <c r="B31" s="13">
        <v>43432.0</v>
      </c>
      <c r="C31" s="12">
        <v>43436.0</v>
      </c>
      <c r="D31" s="14">
        <v>806.07</v>
      </c>
      <c r="E31" s="15">
        <v>43420.798842592594</v>
      </c>
      <c r="F31" s="16">
        <v>12.0</v>
      </c>
      <c r="G31" s="17" t="s">
        <v>25</v>
      </c>
      <c r="H31" s="14">
        <v>99.88</v>
      </c>
      <c r="I31" s="14">
        <f t="shared" si="1"/>
        <v>748.8972</v>
      </c>
      <c r="J31" s="18">
        <v>5.0</v>
      </c>
      <c r="K31" s="17" t="e">
        <v>#N/A</v>
      </c>
      <c r="L31" s="19" t="e">
        <v>#N/A</v>
      </c>
      <c r="M31" s="19" t="e">
        <v>#N/A</v>
      </c>
      <c r="N31" s="17" t="e">
        <v>#N/A</v>
      </c>
      <c r="O31" s="17" t="e">
        <v>#N/A</v>
      </c>
      <c r="P31" s="17">
        <v>4.0</v>
      </c>
      <c r="Q31" s="17">
        <v>3.0</v>
      </c>
      <c r="R31" s="17">
        <v>0.0</v>
      </c>
      <c r="S31" s="7">
        <f t="shared" si="2"/>
        <v>3</v>
      </c>
      <c r="T31" s="20">
        <v>24.93</v>
      </c>
      <c r="U31" s="14">
        <f t="shared" si="8"/>
        <v>32.2428</v>
      </c>
      <c r="V31" s="21" t="s">
        <v>26</v>
      </c>
      <c r="W31" s="19" t="str">
        <f>VLOOKUP(A31,airbnb_listings_orlando!C:Q,14,0)</f>
        <v>#N/A</v>
      </c>
      <c r="X31" s="19" t="str">
        <f>VLOOKUP(A31,airbnb_listings_orlando!C:Q,15,0)</f>
        <v>#N/A</v>
      </c>
      <c r="Y31" s="11">
        <f t="shared" si="4"/>
        <v>201.5175</v>
      </c>
      <c r="AA31" s="19" t="s">
        <v>40</v>
      </c>
      <c r="AB31" s="11">
        <f t="shared" si="9"/>
        <v>0</v>
      </c>
      <c r="AC31" s="19">
        <f t="shared" si="10"/>
        <v>68</v>
      </c>
      <c r="AD31" s="27">
        <f t="shared" si="11"/>
        <v>0.01570801571</v>
      </c>
      <c r="AE31" s="30">
        <f t="shared" si="12"/>
        <v>14406.23</v>
      </c>
      <c r="AF31" s="30">
        <f t="shared" si="13"/>
        <v>211.8563235</v>
      </c>
    </row>
    <row r="32">
      <c r="A32" s="12" t="s">
        <v>41</v>
      </c>
      <c r="B32" s="13">
        <v>43425.0</v>
      </c>
      <c r="C32" s="25">
        <v>43429.0</v>
      </c>
      <c r="D32" s="14">
        <v>951.57</v>
      </c>
      <c r="E32" s="15">
        <v>43419.50582175926</v>
      </c>
      <c r="F32" s="16">
        <v>6.0</v>
      </c>
      <c r="G32" s="17" t="s">
        <v>25</v>
      </c>
      <c r="H32" s="14">
        <v>122.78</v>
      </c>
      <c r="I32" s="14">
        <f t="shared" si="1"/>
        <v>884.0772</v>
      </c>
      <c r="J32" s="18">
        <v>5.0</v>
      </c>
      <c r="K32" s="17" t="e">
        <v>#N/A</v>
      </c>
      <c r="L32" s="19" t="e">
        <v>#N/A</v>
      </c>
      <c r="M32" s="19" t="e">
        <v>#N/A</v>
      </c>
      <c r="N32" s="17" t="e">
        <v>#N/A</v>
      </c>
      <c r="O32" s="17" t="e">
        <v>#N/A</v>
      </c>
      <c r="P32" s="17">
        <v>4.0</v>
      </c>
      <c r="Q32" s="17">
        <v>5.0</v>
      </c>
      <c r="R32" s="17">
        <v>0.0</v>
      </c>
      <c r="S32" s="7">
        <f t="shared" si="2"/>
        <v>5</v>
      </c>
      <c r="T32" s="20">
        <v>29.43</v>
      </c>
      <c r="U32" s="14">
        <f t="shared" si="8"/>
        <v>38.0628</v>
      </c>
      <c r="V32" s="21" t="s">
        <v>26</v>
      </c>
      <c r="W32" s="19" t="str">
        <f>VLOOKUP(A32,airbnb_listings_orlando!C:Q,14,0)</f>
        <v>#N/A</v>
      </c>
      <c r="X32" s="19" t="str">
        <f>VLOOKUP(A32,airbnb_listings_orlando!C:Q,15,0)</f>
        <v>#N/A</v>
      </c>
      <c r="Y32" s="11">
        <f t="shared" si="4"/>
        <v>237.8925</v>
      </c>
      <c r="AA32" s="19" t="s">
        <v>47</v>
      </c>
      <c r="AB32" s="11">
        <f t="shared" si="9"/>
        <v>139.0086167</v>
      </c>
      <c r="AC32" s="19">
        <f t="shared" si="10"/>
        <v>12</v>
      </c>
      <c r="AD32" s="27">
        <f t="shared" si="11"/>
        <v>0.002772002772</v>
      </c>
      <c r="AE32" s="30">
        <f t="shared" si="12"/>
        <v>25346.8066</v>
      </c>
      <c r="AF32" s="30">
        <f t="shared" si="13"/>
        <v>2112.233883</v>
      </c>
    </row>
    <row r="33">
      <c r="A33" s="12" t="s">
        <v>48</v>
      </c>
      <c r="B33" s="13">
        <v>43484.0</v>
      </c>
      <c r="C33" s="12">
        <v>43490.0</v>
      </c>
      <c r="D33" s="14">
        <v>681.13</v>
      </c>
      <c r="E33" s="24">
        <v>43439.58699074074</v>
      </c>
      <c r="F33" s="16">
        <v>45.0</v>
      </c>
      <c r="G33" s="17" t="s">
        <v>49</v>
      </c>
      <c r="H33" s="14">
        <v>21.07</v>
      </c>
      <c r="I33" s="14">
        <f t="shared" si="1"/>
        <v>632.8148</v>
      </c>
      <c r="J33" s="18">
        <v>3.0</v>
      </c>
      <c r="K33" s="17" t="e">
        <v>#N/A</v>
      </c>
      <c r="L33" s="19" t="e">
        <v>#N/A</v>
      </c>
      <c r="M33" s="19" t="e">
        <v>#N/A</v>
      </c>
      <c r="N33" s="17" t="e">
        <v>#N/A</v>
      </c>
      <c r="O33" s="17" t="e">
        <v>#N/A</v>
      </c>
      <c r="P33" s="17">
        <v>6.0</v>
      </c>
      <c r="Q33" s="17">
        <v>3.0</v>
      </c>
      <c r="R33" s="17">
        <v>0.0</v>
      </c>
      <c r="S33" s="7">
        <f t="shared" si="2"/>
        <v>3</v>
      </c>
      <c r="T33" s="20">
        <v>21.07</v>
      </c>
      <c r="U33" s="14">
        <f t="shared" si="8"/>
        <v>27.2452</v>
      </c>
      <c r="V33" s="21" t="s">
        <v>26</v>
      </c>
      <c r="W33" s="19" t="str">
        <f>VLOOKUP(A33,airbnb_listings_orlando!C:Q,14,0)</f>
        <v>#N/A</v>
      </c>
      <c r="X33" s="19" t="str">
        <f>VLOOKUP(A33,airbnb_listings_orlando!C:Q,15,0)</f>
        <v>#N/A</v>
      </c>
      <c r="Y33" s="11">
        <f t="shared" si="4"/>
        <v>113.5216667</v>
      </c>
      <c r="AA33" s="19" t="s">
        <v>50</v>
      </c>
      <c r="AB33" s="11">
        <f t="shared" si="9"/>
        <v>83.84554634</v>
      </c>
      <c r="AC33" s="19">
        <f t="shared" si="10"/>
        <v>41</v>
      </c>
      <c r="AD33" s="27">
        <f t="shared" si="11"/>
        <v>0.009471009471</v>
      </c>
      <c r="AE33" s="30">
        <f t="shared" si="12"/>
        <v>72941.6326</v>
      </c>
      <c r="AF33" s="30">
        <f t="shared" si="13"/>
        <v>1779.06421</v>
      </c>
    </row>
    <row r="34">
      <c r="A34" s="12" t="s">
        <v>48</v>
      </c>
      <c r="B34" s="13">
        <v>43452.0</v>
      </c>
      <c r="C34" s="25">
        <v>43457.0</v>
      </c>
      <c r="D34" s="14">
        <v>727.5</v>
      </c>
      <c r="E34" s="24">
        <v>43440.82672453704</v>
      </c>
      <c r="F34" s="16">
        <v>12.0</v>
      </c>
      <c r="G34" s="17" t="s">
        <v>49</v>
      </c>
      <c r="H34" s="14">
        <v>91.51</v>
      </c>
      <c r="I34" s="14">
        <f t="shared" si="1"/>
        <v>675.9</v>
      </c>
      <c r="J34" s="18">
        <v>3.0</v>
      </c>
      <c r="K34" s="17" t="e">
        <v>#N/A</v>
      </c>
      <c r="L34" s="19" t="e">
        <v>#N/A</v>
      </c>
      <c r="M34" s="19" t="e">
        <v>#N/A</v>
      </c>
      <c r="N34" s="17" t="e">
        <v>#N/A</v>
      </c>
      <c r="O34" s="17" t="e">
        <v>#N/A</v>
      </c>
      <c r="P34" s="17">
        <v>5.0</v>
      </c>
      <c r="Q34" s="17">
        <v>5.0</v>
      </c>
      <c r="R34" s="17">
        <v>0.0</v>
      </c>
      <c r="S34" s="7">
        <f t="shared" si="2"/>
        <v>5</v>
      </c>
      <c r="T34" s="20">
        <v>22.5</v>
      </c>
      <c r="U34" s="14">
        <f t="shared" si="8"/>
        <v>29.1</v>
      </c>
      <c r="V34" s="21" t="s">
        <v>26</v>
      </c>
      <c r="W34" s="19" t="str">
        <f>VLOOKUP(A34,airbnb_listings_orlando!C:Q,14,0)</f>
        <v>#N/A</v>
      </c>
      <c r="X34" s="19" t="str">
        <f>VLOOKUP(A34,airbnb_listings_orlando!C:Q,15,0)</f>
        <v>#N/A</v>
      </c>
      <c r="Y34" s="11">
        <f t="shared" si="4"/>
        <v>145.5</v>
      </c>
      <c r="AA34" s="19" t="s">
        <v>51</v>
      </c>
      <c r="AB34" s="11">
        <f t="shared" si="9"/>
        <v>64.7124</v>
      </c>
      <c r="AC34" s="19">
        <f t="shared" si="10"/>
        <v>1</v>
      </c>
      <c r="AD34" s="27">
        <f t="shared" si="11"/>
        <v>0.000231000231</v>
      </c>
      <c r="AE34" s="30">
        <f t="shared" si="12"/>
        <v>1553.0976</v>
      </c>
      <c r="AF34" s="30">
        <f t="shared" si="13"/>
        <v>1553.0976</v>
      </c>
    </row>
    <row r="35">
      <c r="A35" s="12" t="s">
        <v>48</v>
      </c>
      <c r="B35" s="13">
        <v>43441.0</v>
      </c>
      <c r="C35" s="25">
        <v>43444.0</v>
      </c>
      <c r="D35" s="14">
        <v>627.95</v>
      </c>
      <c r="E35" s="24">
        <v>43439.74828703704</v>
      </c>
      <c r="F35" s="16">
        <v>2.0</v>
      </c>
      <c r="G35" s="17" t="s">
        <v>49</v>
      </c>
      <c r="H35" s="14">
        <v>69.4</v>
      </c>
      <c r="I35" s="14">
        <f t="shared" si="1"/>
        <v>627.95</v>
      </c>
      <c r="J35" s="18">
        <v>3.0</v>
      </c>
      <c r="K35" s="17" t="e">
        <v>#N/A</v>
      </c>
      <c r="L35" s="19" t="e">
        <v>#N/A</v>
      </c>
      <c r="M35" s="19" t="e">
        <v>#REF!</v>
      </c>
      <c r="N35" s="17" t="e">
        <v>#N/A</v>
      </c>
      <c r="O35" s="17" t="e">
        <v>#N/A</v>
      </c>
      <c r="P35" s="17">
        <v>3.0</v>
      </c>
      <c r="Q35" s="17">
        <v>1.0</v>
      </c>
      <c r="R35" s="17">
        <v>0.0</v>
      </c>
      <c r="S35" s="7">
        <f t="shared" si="2"/>
        <v>1</v>
      </c>
      <c r="T35" s="20">
        <v>0.0</v>
      </c>
      <c r="U35" s="14">
        <v>0.0</v>
      </c>
      <c r="V35" s="21" t="s">
        <v>37</v>
      </c>
      <c r="W35" s="19" t="str">
        <f>VLOOKUP(A35,airbnb_listings_orlando!C:Q,14,0)</f>
        <v>#N/A</v>
      </c>
      <c r="X35" s="19" t="str">
        <f>VLOOKUP(A35,airbnb_listings_orlando!C:Q,15,0)</f>
        <v>#N/A</v>
      </c>
      <c r="Y35" s="11">
        <f t="shared" si="4"/>
        <v>209.3166667</v>
      </c>
      <c r="AC35" s="19">
        <f t="shared" ref="AC35:AD35" si="14">SUM(AC27:AC34)</f>
        <v>4329</v>
      </c>
      <c r="AD35" s="27">
        <f t="shared" si="14"/>
        <v>1</v>
      </c>
    </row>
    <row r="36">
      <c r="A36" s="12" t="s">
        <v>48</v>
      </c>
      <c r="B36" s="13">
        <v>43464.0</v>
      </c>
      <c r="C36" s="12">
        <v>43479.0</v>
      </c>
      <c r="D36" s="14">
        <v>153.23</v>
      </c>
      <c r="E36" s="24">
        <v>43438.69875</v>
      </c>
      <c r="F36" s="16">
        <v>26.0</v>
      </c>
      <c r="G36" s="17" t="s">
        <v>49</v>
      </c>
      <c r="H36" s="14">
        <v>0.0</v>
      </c>
      <c r="I36" s="14">
        <f t="shared" si="1"/>
        <v>153.23</v>
      </c>
      <c r="J36" s="18">
        <v>3.0</v>
      </c>
      <c r="K36" s="17" t="e">
        <v>#N/A</v>
      </c>
      <c r="L36" s="19" t="e">
        <v>#N/A</v>
      </c>
      <c r="M36" s="19" t="e">
        <v>#REF!</v>
      </c>
      <c r="N36" s="17" t="e">
        <v>#N/A</v>
      </c>
      <c r="O36" s="17" t="e">
        <v>#N/A</v>
      </c>
      <c r="P36" s="17">
        <v>15.0</v>
      </c>
      <c r="Q36" s="17">
        <v>2.0</v>
      </c>
      <c r="R36" s="17">
        <v>0.0</v>
      </c>
      <c r="S36" s="7">
        <f t="shared" si="2"/>
        <v>2</v>
      </c>
      <c r="T36" s="20">
        <v>0.0</v>
      </c>
      <c r="U36" s="14">
        <v>0.0</v>
      </c>
      <c r="V36" s="21" t="s">
        <v>40</v>
      </c>
      <c r="W36" s="19" t="str">
        <f>VLOOKUP(A36,airbnb_listings_orlando!C:Q,14,0)</f>
        <v>#N/A</v>
      </c>
      <c r="X36" s="19" t="str">
        <f>VLOOKUP(A36,airbnb_listings_orlando!C:Q,15,0)</f>
        <v>#N/A</v>
      </c>
      <c r="Y36" s="11">
        <f t="shared" si="4"/>
        <v>10.21533333</v>
      </c>
    </row>
    <row r="37">
      <c r="A37" s="12" t="s">
        <v>48</v>
      </c>
      <c r="B37" s="13">
        <v>43458.0</v>
      </c>
      <c r="C37" s="25">
        <v>43463.0</v>
      </c>
      <c r="D37" s="14">
        <v>153.23</v>
      </c>
      <c r="E37" s="24">
        <v>43438.697291666664</v>
      </c>
      <c r="F37" s="16">
        <v>20.0</v>
      </c>
      <c r="G37" s="17" t="s">
        <v>49</v>
      </c>
      <c r="H37" s="14">
        <v>0.0</v>
      </c>
      <c r="I37" s="14">
        <f t="shared" si="1"/>
        <v>153.23</v>
      </c>
      <c r="J37" s="18">
        <v>3.0</v>
      </c>
      <c r="K37" s="17" t="e">
        <v>#N/A</v>
      </c>
      <c r="L37" s="19" t="e">
        <v>#N/A</v>
      </c>
      <c r="M37" s="19" t="e">
        <v>#REF!</v>
      </c>
      <c r="N37" s="17" t="e">
        <v>#N/A</v>
      </c>
      <c r="O37" s="17" t="e">
        <v>#N/A</v>
      </c>
      <c r="P37" s="17">
        <v>5.0</v>
      </c>
      <c r="Q37" s="17">
        <v>2.0</v>
      </c>
      <c r="R37" s="17">
        <v>0.0</v>
      </c>
      <c r="S37" s="7">
        <f t="shared" si="2"/>
        <v>2</v>
      </c>
      <c r="T37" s="20">
        <v>0.0</v>
      </c>
      <c r="U37" s="14">
        <v>0.0</v>
      </c>
      <c r="V37" s="21" t="s">
        <v>40</v>
      </c>
      <c r="W37" s="19" t="str">
        <f>VLOOKUP(A37,airbnb_listings_orlando!C:Q,14,0)</f>
        <v>#N/A</v>
      </c>
      <c r="X37" s="19" t="str">
        <f>VLOOKUP(A37,airbnb_listings_orlando!C:Q,15,0)</f>
        <v>#N/A</v>
      </c>
      <c r="Y37" s="11">
        <f t="shared" si="4"/>
        <v>30.646</v>
      </c>
    </row>
    <row r="38">
      <c r="A38" s="12" t="s">
        <v>52</v>
      </c>
      <c r="B38" s="13">
        <v>43488.0</v>
      </c>
      <c r="C38" s="12">
        <v>43492.0</v>
      </c>
      <c r="D38" s="14">
        <v>980.67</v>
      </c>
      <c r="E38" s="15">
        <v>43458.627800925926</v>
      </c>
      <c r="F38" s="16">
        <v>30.0</v>
      </c>
      <c r="G38" s="17" t="s">
        <v>25</v>
      </c>
      <c r="H38" s="14">
        <v>30.33</v>
      </c>
      <c r="I38" s="14">
        <f t="shared" si="1"/>
        <v>911.1132</v>
      </c>
      <c r="J38" s="18">
        <v>4.0</v>
      </c>
      <c r="K38" s="17" t="e">
        <v>#N/A</v>
      </c>
      <c r="L38" s="19" t="e">
        <v>#N/A</v>
      </c>
      <c r="M38" s="19" t="e">
        <v>#N/A</v>
      </c>
      <c r="N38" s="17" t="e">
        <v>#N/A</v>
      </c>
      <c r="O38" s="17" t="e">
        <v>#N/A</v>
      </c>
      <c r="P38" s="17">
        <v>4.0</v>
      </c>
      <c r="Q38" s="17">
        <v>8.0</v>
      </c>
      <c r="R38" s="17">
        <v>0.0</v>
      </c>
      <c r="S38" s="7">
        <f t="shared" si="2"/>
        <v>8</v>
      </c>
      <c r="T38" s="20">
        <v>30.33</v>
      </c>
      <c r="U38" s="14">
        <f t="shared" ref="U38:U40" si="15">D38*4%</f>
        <v>39.2268</v>
      </c>
      <c r="V38" s="21" t="s">
        <v>26</v>
      </c>
      <c r="W38" s="19" t="str">
        <f>VLOOKUP(A38,airbnb_listings_orlando!C:Q,14,0)</f>
        <v>#N/A</v>
      </c>
      <c r="X38" s="19" t="str">
        <f>VLOOKUP(A38,airbnb_listings_orlando!C:Q,15,0)</f>
        <v>#N/A</v>
      </c>
      <c r="Y38" s="11">
        <f t="shared" si="4"/>
        <v>245.1675</v>
      </c>
    </row>
    <row r="39">
      <c r="A39" s="12" t="s">
        <v>52</v>
      </c>
      <c r="B39" s="13">
        <v>43467.0</v>
      </c>
      <c r="C39" s="12">
        <v>43486.0</v>
      </c>
      <c r="D39" s="14">
        <v>3608.2</v>
      </c>
      <c r="E39" s="15">
        <v>43455.777337962965</v>
      </c>
      <c r="F39" s="16">
        <v>12.0</v>
      </c>
      <c r="G39" s="17" t="s">
        <v>25</v>
      </c>
      <c r="H39" s="14">
        <v>536.94</v>
      </c>
      <c r="I39" s="14">
        <f t="shared" si="1"/>
        <v>3352.282</v>
      </c>
      <c r="J39" s="18">
        <v>4.0</v>
      </c>
      <c r="K39" s="17" t="e">
        <v>#N/A</v>
      </c>
      <c r="L39" s="19" t="e">
        <v>#N/A</v>
      </c>
      <c r="M39" s="19" t="e">
        <v>#N/A</v>
      </c>
      <c r="N39" s="17" t="e">
        <v>#N/A</v>
      </c>
      <c r="O39" s="17" t="e">
        <v>#N/A</v>
      </c>
      <c r="P39" s="17">
        <v>19.0</v>
      </c>
      <c r="Q39" s="17">
        <v>3.0</v>
      </c>
      <c r="R39" s="17">
        <v>0.0</v>
      </c>
      <c r="S39" s="7">
        <f t="shared" si="2"/>
        <v>3</v>
      </c>
      <c r="T39" s="20">
        <v>111.59</v>
      </c>
      <c r="U39" s="14">
        <f t="shared" si="15"/>
        <v>144.328</v>
      </c>
      <c r="V39" s="21" t="s">
        <v>26</v>
      </c>
      <c r="W39" s="19" t="str">
        <f>VLOOKUP(A39,airbnb_listings_orlando!C:Q,14,0)</f>
        <v>#N/A</v>
      </c>
      <c r="X39" s="19" t="str">
        <f>VLOOKUP(A39,airbnb_listings_orlando!C:Q,15,0)</f>
        <v>#N/A</v>
      </c>
      <c r="Y39" s="11">
        <f t="shared" si="4"/>
        <v>189.9052632</v>
      </c>
    </row>
    <row r="40">
      <c r="A40" s="12" t="s">
        <v>52</v>
      </c>
      <c r="B40" s="13">
        <v>43464.0</v>
      </c>
      <c r="C40" s="12">
        <v>43467.0</v>
      </c>
      <c r="D40" s="14">
        <v>672.02</v>
      </c>
      <c r="E40" s="15">
        <v>43456.423946759256</v>
      </c>
      <c r="F40" s="16">
        <v>8.0</v>
      </c>
      <c r="G40" s="17" t="s">
        <v>25</v>
      </c>
      <c r="H40" s="14">
        <v>82.93</v>
      </c>
      <c r="I40" s="14">
        <f t="shared" si="1"/>
        <v>619.5592</v>
      </c>
      <c r="J40" s="18">
        <v>4.0</v>
      </c>
      <c r="K40" s="17" t="e">
        <v>#N/A</v>
      </c>
      <c r="L40" s="19" t="e">
        <v>#N/A</v>
      </c>
      <c r="M40" s="19" t="e">
        <v>#N/A</v>
      </c>
      <c r="N40" s="17" t="e">
        <v>#N/A</v>
      </c>
      <c r="O40" s="17" t="e">
        <v>#N/A</v>
      </c>
      <c r="P40" s="17">
        <v>3.0</v>
      </c>
      <c r="Q40" s="17">
        <v>4.0</v>
      </c>
      <c r="R40" s="17">
        <v>2.0</v>
      </c>
      <c r="S40" s="7">
        <f t="shared" si="2"/>
        <v>6</v>
      </c>
      <c r="T40" s="20">
        <v>25.58</v>
      </c>
      <c r="U40" s="14">
        <f t="shared" si="15"/>
        <v>26.8808</v>
      </c>
      <c r="V40" s="21" t="s">
        <v>26</v>
      </c>
      <c r="W40" s="19" t="str">
        <f>VLOOKUP(A40,airbnb_listings_orlando!C:Q,14,0)</f>
        <v>#N/A</v>
      </c>
      <c r="X40" s="19" t="str">
        <f>VLOOKUP(A40,airbnb_listings_orlando!C:Q,15,0)</f>
        <v>#N/A</v>
      </c>
      <c r="Y40" s="11">
        <f t="shared" si="4"/>
        <v>224.0066667</v>
      </c>
    </row>
    <row r="41">
      <c r="A41" s="12" t="s">
        <v>52</v>
      </c>
      <c r="B41" s="13">
        <v>43448.0</v>
      </c>
      <c r="C41" s="25">
        <v>43463.0</v>
      </c>
      <c r="D41" s="14">
        <v>155.0</v>
      </c>
      <c r="E41" s="15">
        <v>43445.600324074076</v>
      </c>
      <c r="F41" s="16">
        <v>3.0</v>
      </c>
      <c r="G41" s="17" t="s">
        <v>25</v>
      </c>
      <c r="H41" s="14">
        <v>0.0</v>
      </c>
      <c r="I41" s="14">
        <f t="shared" si="1"/>
        <v>155</v>
      </c>
      <c r="J41" s="18">
        <v>4.0</v>
      </c>
      <c r="K41" s="17" t="e">
        <v>#N/A</v>
      </c>
      <c r="L41" s="19" t="e">
        <v>#N/A</v>
      </c>
      <c r="M41" s="19" t="e">
        <v>#REF!</v>
      </c>
      <c r="N41" s="17" t="e">
        <v>#N/A</v>
      </c>
      <c r="O41" s="17" t="e">
        <v>#N/A</v>
      </c>
      <c r="P41" s="17">
        <v>15.0</v>
      </c>
      <c r="Q41" s="17">
        <v>2.0</v>
      </c>
      <c r="R41" s="17">
        <v>0.0</v>
      </c>
      <c r="S41" s="7">
        <f t="shared" si="2"/>
        <v>2</v>
      </c>
      <c r="T41" s="20">
        <v>0.0</v>
      </c>
      <c r="U41" s="14">
        <v>0.0</v>
      </c>
      <c r="V41" s="21" t="s">
        <v>37</v>
      </c>
      <c r="W41" s="19" t="str">
        <f>VLOOKUP(A41,airbnb_listings_orlando!C:Q,14,0)</f>
        <v>#N/A</v>
      </c>
      <c r="X41" s="19" t="str">
        <f>VLOOKUP(A41,airbnb_listings_orlando!C:Q,15,0)</f>
        <v>#N/A</v>
      </c>
      <c r="Y41" s="11">
        <f t="shared" si="4"/>
        <v>10.33333333</v>
      </c>
    </row>
    <row r="42">
      <c r="A42" s="12" t="s">
        <v>53</v>
      </c>
      <c r="B42" s="13">
        <v>43483.0</v>
      </c>
      <c r="C42" s="12">
        <v>43490.0</v>
      </c>
      <c r="D42" s="14">
        <v>1414.26</v>
      </c>
      <c r="E42" s="24">
        <v>43312.607569444444</v>
      </c>
      <c r="F42" s="16">
        <v>171.0</v>
      </c>
      <c r="G42" s="17" t="s">
        <v>25</v>
      </c>
      <c r="H42" s="14">
        <v>43.74</v>
      </c>
      <c r="I42" s="14">
        <f t="shared" si="1"/>
        <v>1313.9496</v>
      </c>
      <c r="J42" s="18">
        <v>4.0</v>
      </c>
      <c r="K42" s="17" t="e">
        <v>#N/A</v>
      </c>
      <c r="L42" s="19" t="e">
        <v>#N/A</v>
      </c>
      <c r="M42" s="19" t="e">
        <v>#N/A</v>
      </c>
      <c r="N42" s="17" t="e">
        <v>#N/A</v>
      </c>
      <c r="O42" s="17" t="e">
        <v>#N/A</v>
      </c>
      <c r="P42" s="17">
        <v>7.0</v>
      </c>
      <c r="Q42" s="17">
        <v>5.0</v>
      </c>
      <c r="R42" s="17">
        <v>0.0</v>
      </c>
      <c r="S42" s="7">
        <f t="shared" si="2"/>
        <v>5</v>
      </c>
      <c r="T42" s="20">
        <v>43.74</v>
      </c>
      <c r="U42" s="14">
        <f t="shared" ref="U42:U61" si="16">D42*4%</f>
        <v>56.5704</v>
      </c>
      <c r="V42" s="21" t="s">
        <v>26</v>
      </c>
      <c r="W42" s="19" t="str">
        <f>VLOOKUP(A42,airbnb_listings_orlando!C:Q,14,0)</f>
        <v>#N/A</v>
      </c>
      <c r="X42" s="19" t="str">
        <f>VLOOKUP(A42,airbnb_listings_orlando!C:Q,15,0)</f>
        <v>#N/A</v>
      </c>
      <c r="Y42" s="11">
        <f t="shared" si="4"/>
        <v>202.0371429</v>
      </c>
    </row>
    <row r="43">
      <c r="A43" s="12" t="s">
        <v>53</v>
      </c>
      <c r="B43" s="13">
        <v>43469.0</v>
      </c>
      <c r="C43" s="12">
        <v>43479.0</v>
      </c>
      <c r="D43" s="14">
        <v>2093.45</v>
      </c>
      <c r="E43" s="15">
        <v>43401.847395833334</v>
      </c>
      <c r="F43" s="16">
        <v>68.0</v>
      </c>
      <c r="G43" s="17" t="s">
        <v>25</v>
      </c>
      <c r="H43" s="14">
        <v>307.76</v>
      </c>
      <c r="I43" s="14">
        <f t="shared" si="1"/>
        <v>1950.162</v>
      </c>
      <c r="J43" s="18">
        <v>4.0</v>
      </c>
      <c r="K43" s="17" t="e">
        <v>#N/A</v>
      </c>
      <c r="L43" s="19" t="e">
        <v>#N/A</v>
      </c>
      <c r="M43" s="19" t="e">
        <v>#N/A</v>
      </c>
      <c r="N43" s="17" t="e">
        <v>#N/A</v>
      </c>
      <c r="O43" s="17" t="e">
        <v>#N/A</v>
      </c>
      <c r="P43" s="17">
        <v>10.0</v>
      </c>
      <c r="Q43" s="17">
        <v>2.0</v>
      </c>
      <c r="R43" s="17">
        <v>0.0</v>
      </c>
      <c r="S43" s="7">
        <f t="shared" si="2"/>
        <v>2</v>
      </c>
      <c r="T43" s="20">
        <v>59.55</v>
      </c>
      <c r="U43" s="14">
        <f t="shared" si="16"/>
        <v>83.738</v>
      </c>
      <c r="V43" s="21" t="s">
        <v>26</v>
      </c>
      <c r="W43" s="19" t="str">
        <f>VLOOKUP(A43,airbnb_listings_orlando!C:Q,14,0)</f>
        <v>#N/A</v>
      </c>
      <c r="X43" s="19" t="str">
        <f>VLOOKUP(A43,airbnb_listings_orlando!C:Q,15,0)</f>
        <v>#N/A</v>
      </c>
      <c r="Y43" s="11">
        <f t="shared" si="4"/>
        <v>209.345</v>
      </c>
    </row>
    <row r="44">
      <c r="A44" s="12" t="s">
        <v>53</v>
      </c>
      <c r="B44" s="13">
        <v>43454.0</v>
      </c>
      <c r="C44" s="25">
        <v>43461.0</v>
      </c>
      <c r="D44" s="14">
        <v>2270.96</v>
      </c>
      <c r="E44" s="15">
        <v>43422.91197916667</v>
      </c>
      <c r="F44" s="16">
        <v>32.0</v>
      </c>
      <c r="G44" s="17" t="s">
        <v>25</v>
      </c>
      <c r="H44" s="14">
        <v>335.71</v>
      </c>
      <c r="I44" s="14">
        <f t="shared" si="1"/>
        <v>2115.0816</v>
      </c>
      <c r="J44" s="18">
        <v>4.0</v>
      </c>
      <c r="K44" s="17" t="e">
        <v>#N/A</v>
      </c>
      <c r="L44" s="19" t="e">
        <v>#N/A</v>
      </c>
      <c r="M44" s="19" t="e">
        <v>#N/A</v>
      </c>
      <c r="N44" s="17" t="e">
        <v>#N/A</v>
      </c>
      <c r="O44" s="17" t="e">
        <v>#N/A</v>
      </c>
      <c r="P44" s="17">
        <v>7.0</v>
      </c>
      <c r="Q44" s="17">
        <v>4.0</v>
      </c>
      <c r="R44" s="17">
        <v>0.0</v>
      </c>
      <c r="S44" s="7">
        <f t="shared" si="2"/>
        <v>4</v>
      </c>
      <c r="T44" s="20">
        <v>65.04</v>
      </c>
      <c r="U44" s="14">
        <f t="shared" si="16"/>
        <v>90.8384</v>
      </c>
      <c r="V44" s="21" t="s">
        <v>26</v>
      </c>
      <c r="W44" s="19" t="str">
        <f>VLOOKUP(A44,airbnb_listings_orlando!C:Q,14,0)</f>
        <v>#N/A</v>
      </c>
      <c r="X44" s="19" t="str">
        <f>VLOOKUP(A44,airbnb_listings_orlando!C:Q,15,0)</f>
        <v>#N/A</v>
      </c>
      <c r="Y44" s="11">
        <f t="shared" si="4"/>
        <v>324.4228571</v>
      </c>
    </row>
    <row r="45">
      <c r="A45" s="12" t="s">
        <v>53</v>
      </c>
      <c r="B45" s="13">
        <v>43443.0</v>
      </c>
      <c r="C45" s="25">
        <v>43454.0</v>
      </c>
      <c r="D45" s="14">
        <v>2438.58</v>
      </c>
      <c r="E45" s="24">
        <v>43304.799525462964</v>
      </c>
      <c r="F45" s="16">
        <v>139.0</v>
      </c>
      <c r="G45" s="17" t="s">
        <v>25</v>
      </c>
      <c r="H45" s="14">
        <v>356.84</v>
      </c>
      <c r="I45" s="14">
        <f t="shared" si="1"/>
        <v>2265.6168</v>
      </c>
      <c r="J45" s="18">
        <v>4.0</v>
      </c>
      <c r="K45" s="17" t="e">
        <v>#N/A</v>
      </c>
      <c r="L45" s="19" t="e">
        <v>#N/A</v>
      </c>
      <c r="M45" s="19" t="e">
        <v>#N/A</v>
      </c>
      <c r="N45" s="17" t="e">
        <v>#N/A</v>
      </c>
      <c r="O45" s="17" t="e">
        <v>#N/A</v>
      </c>
      <c r="P45" s="17">
        <v>11.0</v>
      </c>
      <c r="Q45" s="17">
        <v>6.0</v>
      </c>
      <c r="R45" s="17">
        <v>1.0</v>
      </c>
      <c r="S45" s="7">
        <f t="shared" si="2"/>
        <v>7</v>
      </c>
      <c r="T45" s="20">
        <v>75.42</v>
      </c>
      <c r="U45" s="14">
        <f t="shared" si="16"/>
        <v>97.5432</v>
      </c>
      <c r="V45" s="21" t="s">
        <v>26</v>
      </c>
      <c r="W45" s="19" t="str">
        <f>VLOOKUP(A45,airbnb_listings_orlando!C:Q,14,0)</f>
        <v>#N/A</v>
      </c>
      <c r="X45" s="19" t="str">
        <f>VLOOKUP(A45,airbnb_listings_orlando!C:Q,15,0)</f>
        <v>#N/A</v>
      </c>
      <c r="Y45" s="11">
        <f t="shared" si="4"/>
        <v>221.6890909</v>
      </c>
    </row>
    <row r="46">
      <c r="A46" s="12" t="s">
        <v>53</v>
      </c>
      <c r="B46" s="13">
        <v>43436.0</v>
      </c>
      <c r="C46" s="12">
        <v>43442.0</v>
      </c>
      <c r="D46" s="14">
        <v>1211.53</v>
      </c>
      <c r="E46" s="15">
        <v>43385.4903125</v>
      </c>
      <c r="F46" s="16">
        <v>51.0</v>
      </c>
      <c r="G46" s="17" t="s">
        <v>25</v>
      </c>
      <c r="H46" s="14">
        <v>163.7</v>
      </c>
      <c r="I46" s="14">
        <f t="shared" si="1"/>
        <v>1125.5988</v>
      </c>
      <c r="J46" s="18">
        <v>4.0</v>
      </c>
      <c r="K46" s="17" t="e">
        <v>#N/A</v>
      </c>
      <c r="L46" s="19" t="e">
        <v>#N/A</v>
      </c>
      <c r="M46" s="19" t="e">
        <v>#N/A</v>
      </c>
      <c r="N46" s="17" t="e">
        <v>#N/A</v>
      </c>
      <c r="O46" s="17" t="e">
        <v>#N/A</v>
      </c>
      <c r="P46" s="17">
        <v>6.0</v>
      </c>
      <c r="Q46" s="17">
        <v>8.0</v>
      </c>
      <c r="R46" s="17">
        <v>0.0</v>
      </c>
      <c r="S46" s="7">
        <f t="shared" si="2"/>
        <v>8</v>
      </c>
      <c r="T46" s="20">
        <v>37.47</v>
      </c>
      <c r="U46" s="14">
        <f t="shared" si="16"/>
        <v>48.4612</v>
      </c>
      <c r="V46" s="21" t="s">
        <v>26</v>
      </c>
      <c r="W46" s="19" t="str">
        <f>VLOOKUP(A46,airbnb_listings_orlando!C:Q,14,0)</f>
        <v>#N/A</v>
      </c>
      <c r="X46" s="19" t="str">
        <f>VLOOKUP(A46,airbnb_listings_orlando!C:Q,15,0)</f>
        <v>#N/A</v>
      </c>
      <c r="Y46" s="11">
        <f t="shared" si="4"/>
        <v>201.9216667</v>
      </c>
      <c r="AA46" s="11"/>
    </row>
    <row r="47">
      <c r="A47" s="12" t="s">
        <v>53</v>
      </c>
      <c r="B47" s="13">
        <v>43433.0</v>
      </c>
      <c r="C47" s="12">
        <v>43435.0</v>
      </c>
      <c r="D47" s="14">
        <v>449.11</v>
      </c>
      <c r="E47" s="24">
        <v>43406.774513888886</v>
      </c>
      <c r="F47" s="16">
        <v>27.0</v>
      </c>
      <c r="G47" s="17" t="s">
        <v>25</v>
      </c>
      <c r="H47" s="14">
        <v>43.69</v>
      </c>
      <c r="I47" s="14">
        <f t="shared" si="1"/>
        <v>417.2556</v>
      </c>
      <c r="J47" s="18">
        <v>4.0</v>
      </c>
      <c r="K47" s="17" t="e">
        <v>#N/A</v>
      </c>
      <c r="L47" s="19" t="e">
        <v>#N/A</v>
      </c>
      <c r="M47" s="19" t="e">
        <v>#N/A</v>
      </c>
      <c r="N47" s="17" t="e">
        <v>#N/A</v>
      </c>
      <c r="O47" s="17" t="e">
        <v>#N/A</v>
      </c>
      <c r="P47" s="17">
        <v>2.0</v>
      </c>
      <c r="Q47" s="17">
        <v>8.0</v>
      </c>
      <c r="R47" s="17">
        <v>0.0</v>
      </c>
      <c r="S47" s="7">
        <f t="shared" si="2"/>
        <v>8</v>
      </c>
      <c r="T47" s="20">
        <v>13.89</v>
      </c>
      <c r="U47" s="14">
        <f t="shared" si="16"/>
        <v>17.9644</v>
      </c>
      <c r="V47" s="21" t="s">
        <v>26</v>
      </c>
      <c r="W47" s="19" t="str">
        <f>VLOOKUP(A47,airbnb_listings_orlando!C:Q,14,0)</f>
        <v>#N/A</v>
      </c>
      <c r="X47" s="19" t="str">
        <f>VLOOKUP(A47,airbnb_listings_orlando!C:Q,15,0)</f>
        <v>#N/A</v>
      </c>
      <c r="Y47" s="11">
        <f t="shared" si="4"/>
        <v>224.555</v>
      </c>
      <c r="AA47" s="11"/>
    </row>
    <row r="48">
      <c r="A48" s="12" t="s">
        <v>53</v>
      </c>
      <c r="B48" s="13">
        <v>43428.0</v>
      </c>
      <c r="C48" s="25">
        <v>43433.0</v>
      </c>
      <c r="D48" s="14">
        <v>873.0</v>
      </c>
      <c r="E48" s="15">
        <v>43391.22217592593</v>
      </c>
      <c r="F48" s="16">
        <v>37.0</v>
      </c>
      <c r="G48" s="17" t="s">
        <v>25</v>
      </c>
      <c r="H48" s="14">
        <v>110.41</v>
      </c>
      <c r="I48" s="14">
        <f t="shared" si="1"/>
        <v>811.08</v>
      </c>
      <c r="J48" s="18">
        <v>4.0</v>
      </c>
      <c r="K48" s="17" t="e">
        <v>#N/A</v>
      </c>
      <c r="L48" s="19" t="e">
        <v>#N/A</v>
      </c>
      <c r="M48" s="19" t="e">
        <v>#N/A</v>
      </c>
      <c r="N48" s="17" t="e">
        <v>#N/A</v>
      </c>
      <c r="O48" s="17" t="e">
        <v>#N/A</v>
      </c>
      <c r="P48" s="17">
        <v>5.0</v>
      </c>
      <c r="Q48" s="17">
        <v>5.0</v>
      </c>
      <c r="R48" s="17">
        <v>0.0</v>
      </c>
      <c r="S48" s="7">
        <f t="shared" si="2"/>
        <v>5</v>
      </c>
      <c r="T48" s="20">
        <v>27.0</v>
      </c>
      <c r="U48" s="14">
        <f t="shared" si="16"/>
        <v>34.92</v>
      </c>
      <c r="V48" s="21" t="s">
        <v>26</v>
      </c>
      <c r="W48" s="19" t="str">
        <f>VLOOKUP(A48,airbnb_listings_orlando!C:Q,14,0)</f>
        <v>#N/A</v>
      </c>
      <c r="X48" s="19" t="str">
        <f>VLOOKUP(A48,airbnb_listings_orlando!C:Q,15,0)</f>
        <v>#N/A</v>
      </c>
      <c r="Y48" s="11">
        <f t="shared" si="4"/>
        <v>174.6</v>
      </c>
      <c r="AA48" s="11"/>
    </row>
    <row r="49">
      <c r="A49" s="12" t="s">
        <v>53</v>
      </c>
      <c r="B49" s="13">
        <v>43423.0</v>
      </c>
      <c r="C49" s="25">
        <v>43428.0</v>
      </c>
      <c r="D49" s="14">
        <v>1047.6</v>
      </c>
      <c r="E49" s="24">
        <v>43310.72295138889</v>
      </c>
      <c r="F49" s="16">
        <v>113.0</v>
      </c>
      <c r="G49" s="17" t="s">
        <v>25</v>
      </c>
      <c r="H49" s="14">
        <v>137.89</v>
      </c>
      <c r="I49" s="14">
        <f t="shared" si="1"/>
        <v>973.296</v>
      </c>
      <c r="J49" s="18">
        <v>4.0</v>
      </c>
      <c r="K49" s="17" t="e">
        <v>#N/A</v>
      </c>
      <c r="L49" s="19" t="e">
        <v>#N/A</v>
      </c>
      <c r="M49" s="19" t="e">
        <v>#N/A</v>
      </c>
      <c r="N49" s="17" t="e">
        <v>#N/A</v>
      </c>
      <c r="O49" s="17" t="e">
        <v>#N/A</v>
      </c>
      <c r="P49" s="17">
        <v>5.0</v>
      </c>
      <c r="Q49" s="17">
        <v>4.0</v>
      </c>
      <c r="R49" s="17">
        <v>1.0</v>
      </c>
      <c r="S49" s="7">
        <f t="shared" si="2"/>
        <v>5</v>
      </c>
      <c r="T49" s="20">
        <v>32.4</v>
      </c>
      <c r="U49" s="14">
        <f t="shared" si="16"/>
        <v>41.904</v>
      </c>
      <c r="V49" s="21" t="s">
        <v>26</v>
      </c>
      <c r="W49" s="19" t="str">
        <f>VLOOKUP(A49,airbnb_listings_orlando!C:Q,14,0)</f>
        <v>#N/A</v>
      </c>
      <c r="X49" s="19" t="str">
        <f>VLOOKUP(A49,airbnb_listings_orlando!C:Q,15,0)</f>
        <v>#N/A</v>
      </c>
      <c r="Y49" s="11">
        <f t="shared" si="4"/>
        <v>209.52</v>
      </c>
      <c r="AA49" s="11"/>
    </row>
    <row r="50">
      <c r="A50" s="12" t="s">
        <v>53</v>
      </c>
      <c r="B50" s="13">
        <v>43419.0</v>
      </c>
      <c r="C50" s="25">
        <v>43423.0</v>
      </c>
      <c r="D50" s="14">
        <v>960.27</v>
      </c>
      <c r="E50" s="24">
        <v>43308.41180555556</v>
      </c>
      <c r="F50" s="16">
        <v>111.0</v>
      </c>
      <c r="G50" s="17" t="s">
        <v>25</v>
      </c>
      <c r="H50" s="14">
        <v>107.95</v>
      </c>
      <c r="I50" s="14">
        <f t="shared" si="1"/>
        <v>895.1292</v>
      </c>
      <c r="J50" s="18">
        <v>4.0</v>
      </c>
      <c r="K50" s="17" t="e">
        <v>#N/A</v>
      </c>
      <c r="L50" s="19" t="e">
        <v>#N/A</v>
      </c>
      <c r="M50" s="19" t="e">
        <v>#N/A</v>
      </c>
      <c r="N50" s="17" t="e">
        <v>#N/A</v>
      </c>
      <c r="O50" s="17" t="e">
        <v>#N/A</v>
      </c>
      <c r="P50" s="17">
        <v>4.0</v>
      </c>
      <c r="Q50" s="17">
        <v>6.0</v>
      </c>
      <c r="R50" s="17">
        <v>0.0</v>
      </c>
      <c r="S50" s="7">
        <f t="shared" si="2"/>
        <v>6</v>
      </c>
      <c r="T50" s="20">
        <v>26.73</v>
      </c>
      <c r="U50" s="14">
        <f t="shared" si="16"/>
        <v>38.4108</v>
      </c>
      <c r="V50" s="21" t="s">
        <v>26</v>
      </c>
      <c r="W50" s="19" t="str">
        <f>VLOOKUP(A50,airbnb_listings_orlando!C:Q,14,0)</f>
        <v>#N/A</v>
      </c>
      <c r="X50" s="19" t="str">
        <f>VLOOKUP(A50,airbnb_listings_orlando!C:Q,15,0)</f>
        <v>#N/A</v>
      </c>
      <c r="Y50" s="11">
        <f t="shared" si="4"/>
        <v>240.0675</v>
      </c>
      <c r="AA50" s="11"/>
    </row>
    <row r="51">
      <c r="A51" s="12" t="s">
        <v>53</v>
      </c>
      <c r="B51" s="13">
        <v>43413.0</v>
      </c>
      <c r="C51" s="25">
        <v>43417.0</v>
      </c>
      <c r="D51" s="14">
        <v>767.27</v>
      </c>
      <c r="E51" s="15">
        <v>43384.99133101852</v>
      </c>
      <c r="F51" s="16">
        <v>29.0</v>
      </c>
      <c r="G51" s="17" t="s">
        <v>25</v>
      </c>
      <c r="H51" s="14">
        <v>93.77</v>
      </c>
      <c r="I51" s="14">
        <f t="shared" si="1"/>
        <v>712.8492</v>
      </c>
      <c r="J51" s="18">
        <v>4.0</v>
      </c>
      <c r="K51" s="17" t="e">
        <v>#N/A</v>
      </c>
      <c r="L51" s="19" t="e">
        <v>#N/A</v>
      </c>
      <c r="M51" s="19" t="e">
        <v>#N/A</v>
      </c>
      <c r="N51" s="17" t="e">
        <v>#N/A</v>
      </c>
      <c r="O51" s="17" t="e">
        <v>#N/A</v>
      </c>
      <c r="P51" s="17">
        <v>4.0</v>
      </c>
      <c r="Q51" s="17">
        <v>6.0</v>
      </c>
      <c r="R51" s="17">
        <v>0.0</v>
      </c>
      <c r="S51" s="7">
        <f t="shared" si="2"/>
        <v>6</v>
      </c>
      <c r="T51" s="20">
        <v>23.73</v>
      </c>
      <c r="U51" s="14">
        <f t="shared" si="16"/>
        <v>30.6908</v>
      </c>
      <c r="V51" s="21" t="s">
        <v>26</v>
      </c>
      <c r="W51" s="19" t="str">
        <f>VLOOKUP(A51,airbnb_listings_orlando!C:Q,14,0)</f>
        <v>#N/A</v>
      </c>
      <c r="X51" s="19" t="str">
        <f>VLOOKUP(A51,airbnb_listings_orlando!C:Q,15,0)</f>
        <v>#N/A</v>
      </c>
      <c r="Y51" s="11">
        <f t="shared" si="4"/>
        <v>191.8175</v>
      </c>
      <c r="AA51" s="11"/>
    </row>
    <row r="52">
      <c r="A52" s="12" t="s">
        <v>53</v>
      </c>
      <c r="B52" s="13">
        <v>43407.0</v>
      </c>
      <c r="C52" s="12">
        <v>43413.0</v>
      </c>
      <c r="D52" s="14">
        <v>1279.43</v>
      </c>
      <c r="E52" s="24">
        <v>43355.535625</v>
      </c>
      <c r="F52" s="16">
        <v>52.0</v>
      </c>
      <c r="G52" s="17" t="s">
        <v>25</v>
      </c>
      <c r="H52" s="14">
        <v>174.38</v>
      </c>
      <c r="I52" s="14">
        <f t="shared" si="1"/>
        <v>1188.6828</v>
      </c>
      <c r="J52" s="18">
        <v>4.0</v>
      </c>
      <c r="K52" s="17" t="e">
        <v>#N/A</v>
      </c>
      <c r="L52" s="19" t="e">
        <v>#N/A</v>
      </c>
      <c r="M52" s="19" t="e">
        <v>#N/A</v>
      </c>
      <c r="N52" s="17" t="e">
        <v>#N/A</v>
      </c>
      <c r="O52" s="17" t="e">
        <v>#N/A</v>
      </c>
      <c r="P52" s="17">
        <v>6.0</v>
      </c>
      <c r="Q52" s="17">
        <v>6.0</v>
      </c>
      <c r="R52" s="17">
        <v>2.0</v>
      </c>
      <c r="S52" s="7">
        <f t="shared" si="2"/>
        <v>8</v>
      </c>
      <c r="T52" s="20">
        <v>39.57</v>
      </c>
      <c r="U52" s="14">
        <f t="shared" si="16"/>
        <v>51.1772</v>
      </c>
      <c r="V52" s="21" t="s">
        <v>26</v>
      </c>
      <c r="W52" s="19" t="str">
        <f>VLOOKUP(A52,airbnb_listings_orlando!C:Q,14,0)</f>
        <v>#N/A</v>
      </c>
      <c r="X52" s="19" t="str">
        <f>VLOOKUP(A52,airbnb_listings_orlando!C:Q,15,0)</f>
        <v>#N/A</v>
      </c>
      <c r="Y52" s="11">
        <f t="shared" si="4"/>
        <v>213.2383333</v>
      </c>
      <c r="AA52" s="11"/>
    </row>
    <row r="53">
      <c r="A53" s="12" t="s">
        <v>53</v>
      </c>
      <c r="B53" s="13">
        <v>43397.0</v>
      </c>
      <c r="C53" s="25">
        <v>43402.0</v>
      </c>
      <c r="D53" s="14">
        <v>1167.6</v>
      </c>
      <c r="E53" s="24">
        <v>43337.47956018519</v>
      </c>
      <c r="F53" s="16">
        <v>60.0</v>
      </c>
      <c r="G53" s="17" t="s">
        <v>25</v>
      </c>
      <c r="H53" s="14">
        <v>136.54</v>
      </c>
      <c r="I53" s="14">
        <f t="shared" si="1"/>
        <v>1088.496</v>
      </c>
      <c r="J53" s="18">
        <v>4.0</v>
      </c>
      <c r="K53" s="17" t="e">
        <v>#N/A</v>
      </c>
      <c r="L53" s="19" t="e">
        <v>#N/A</v>
      </c>
      <c r="M53" s="19" t="e">
        <v>#N/A</v>
      </c>
      <c r="N53" s="17" t="e">
        <v>#N/A</v>
      </c>
      <c r="O53" s="17" t="e">
        <v>#N/A</v>
      </c>
      <c r="P53" s="17">
        <v>5.0</v>
      </c>
      <c r="Q53" s="17">
        <v>7.0</v>
      </c>
      <c r="R53" s="17">
        <v>1.0</v>
      </c>
      <c r="S53" s="7">
        <f t="shared" si="2"/>
        <v>8</v>
      </c>
      <c r="T53" s="20">
        <v>32.4</v>
      </c>
      <c r="U53" s="14">
        <f t="shared" si="16"/>
        <v>46.704</v>
      </c>
      <c r="V53" s="21" t="s">
        <v>26</v>
      </c>
      <c r="W53" s="19" t="str">
        <f>VLOOKUP(A53,airbnb_listings_orlando!C:Q,14,0)</f>
        <v>#N/A</v>
      </c>
      <c r="X53" s="19" t="str">
        <f>VLOOKUP(A53,airbnb_listings_orlando!C:Q,15,0)</f>
        <v>#N/A</v>
      </c>
      <c r="Y53" s="11">
        <f t="shared" si="4"/>
        <v>233.52</v>
      </c>
      <c r="AA53" s="11"/>
    </row>
    <row r="54">
      <c r="A54" s="12" t="s">
        <v>53</v>
      </c>
      <c r="B54" s="13">
        <v>43373.0</v>
      </c>
      <c r="C54" s="25">
        <v>43383.0</v>
      </c>
      <c r="D54" s="14">
        <v>1597.59</v>
      </c>
      <c r="E54" s="24">
        <v>43297.87427083333</v>
      </c>
      <c r="F54" s="16">
        <v>76.0</v>
      </c>
      <c r="G54" s="17" t="s">
        <v>25</v>
      </c>
      <c r="H54" s="14">
        <v>224.46</v>
      </c>
      <c r="I54" s="14">
        <f t="shared" si="1"/>
        <v>1484.2764</v>
      </c>
      <c r="J54" s="18">
        <v>4.0</v>
      </c>
      <c r="K54" s="17" t="e">
        <v>#N/A</v>
      </c>
      <c r="L54" s="19" t="e">
        <v>#N/A</v>
      </c>
      <c r="M54" s="19" t="e">
        <v>#N/A</v>
      </c>
      <c r="N54" s="17" t="e">
        <v>#N/A</v>
      </c>
      <c r="O54" s="17" t="e">
        <v>#N/A</v>
      </c>
      <c r="P54" s="17">
        <v>10.0</v>
      </c>
      <c r="Q54" s="17">
        <v>5.0</v>
      </c>
      <c r="R54" s="17">
        <v>2.0</v>
      </c>
      <c r="S54" s="7">
        <f t="shared" si="2"/>
        <v>7</v>
      </c>
      <c r="T54" s="20">
        <v>49.41</v>
      </c>
      <c r="U54" s="14">
        <f t="shared" si="16"/>
        <v>63.9036</v>
      </c>
      <c r="V54" s="21" t="s">
        <v>26</v>
      </c>
      <c r="W54" s="19" t="str">
        <f>VLOOKUP(A54,airbnb_listings_orlando!C:Q,14,0)</f>
        <v>#N/A</v>
      </c>
      <c r="X54" s="19" t="str">
        <f>VLOOKUP(A54,airbnb_listings_orlando!C:Q,15,0)</f>
        <v>#N/A</v>
      </c>
      <c r="Y54" s="11">
        <f t="shared" si="4"/>
        <v>159.759</v>
      </c>
      <c r="AA54" s="11"/>
    </row>
    <row r="55">
      <c r="A55" s="12" t="s">
        <v>53</v>
      </c>
      <c r="B55" s="13">
        <v>43366.0</v>
      </c>
      <c r="C55" s="12">
        <v>43371.0</v>
      </c>
      <c r="D55" s="14">
        <v>1047.6</v>
      </c>
      <c r="E55" s="24">
        <v>43323.560960648145</v>
      </c>
      <c r="F55" s="16">
        <v>43.0</v>
      </c>
      <c r="G55" s="17" t="s">
        <v>25</v>
      </c>
      <c r="H55" s="14">
        <v>137.89</v>
      </c>
      <c r="I55" s="14">
        <f t="shared" si="1"/>
        <v>973.296</v>
      </c>
      <c r="J55" s="18">
        <v>4.0</v>
      </c>
      <c r="K55" s="17" t="e">
        <v>#N/A</v>
      </c>
      <c r="L55" s="19" t="e">
        <v>#N/A</v>
      </c>
      <c r="M55" s="19" t="e">
        <v>#N/A</v>
      </c>
      <c r="N55" s="17" t="e">
        <v>#N/A</v>
      </c>
      <c r="O55" s="17" t="e">
        <v>#N/A</v>
      </c>
      <c r="P55" s="17">
        <v>5.0</v>
      </c>
      <c r="Q55" s="17">
        <v>6.0</v>
      </c>
      <c r="R55" s="17">
        <v>0.0</v>
      </c>
      <c r="S55" s="7">
        <f t="shared" si="2"/>
        <v>6</v>
      </c>
      <c r="T55" s="20">
        <v>32.4</v>
      </c>
      <c r="U55" s="14">
        <f t="shared" si="16"/>
        <v>41.904</v>
      </c>
      <c r="V55" s="21" t="s">
        <v>26</v>
      </c>
      <c r="W55" s="19" t="str">
        <f>VLOOKUP(A55,airbnb_listings_orlando!C:Q,14,0)</f>
        <v>#N/A</v>
      </c>
      <c r="X55" s="19" t="str">
        <f>VLOOKUP(A55,airbnb_listings_orlando!C:Q,15,0)</f>
        <v>#N/A</v>
      </c>
      <c r="Y55" s="11">
        <f t="shared" si="4"/>
        <v>209.52</v>
      </c>
      <c r="AA55" s="11"/>
    </row>
    <row r="56">
      <c r="A56" s="12" t="s">
        <v>53</v>
      </c>
      <c r="B56" s="13">
        <v>43358.0</v>
      </c>
      <c r="C56" s="12">
        <v>43366.0</v>
      </c>
      <c r="D56" s="14">
        <v>1304.26</v>
      </c>
      <c r="E56" s="24">
        <v>43299.74804398148</v>
      </c>
      <c r="F56" s="16">
        <v>59.0</v>
      </c>
      <c r="G56" s="17" t="s">
        <v>25</v>
      </c>
      <c r="H56" s="14">
        <v>178.29</v>
      </c>
      <c r="I56" s="14">
        <f t="shared" si="1"/>
        <v>1211.7496</v>
      </c>
      <c r="J56" s="18">
        <v>4.0</v>
      </c>
      <c r="K56" s="17" t="e">
        <v>#N/A</v>
      </c>
      <c r="L56" s="19" t="e">
        <v>#N/A</v>
      </c>
      <c r="M56" s="19" t="e">
        <v>#N/A</v>
      </c>
      <c r="N56" s="17" t="e">
        <v>#N/A</v>
      </c>
      <c r="O56" s="17" t="e">
        <v>#N/A</v>
      </c>
      <c r="P56" s="17">
        <v>8.0</v>
      </c>
      <c r="Q56" s="17">
        <v>2.0</v>
      </c>
      <c r="R56" s="17">
        <v>3.0</v>
      </c>
      <c r="S56" s="7">
        <f t="shared" si="2"/>
        <v>5</v>
      </c>
      <c r="T56" s="20">
        <v>40.34</v>
      </c>
      <c r="U56" s="14">
        <f t="shared" si="16"/>
        <v>52.1704</v>
      </c>
      <c r="V56" s="21" t="s">
        <v>26</v>
      </c>
      <c r="W56" s="19" t="str">
        <f>VLOOKUP(A56,airbnb_listings_orlando!C:Q,14,0)</f>
        <v>#N/A</v>
      </c>
      <c r="X56" s="19" t="str">
        <f>VLOOKUP(A56,airbnb_listings_orlando!C:Q,15,0)</f>
        <v>#N/A</v>
      </c>
      <c r="Y56" s="11">
        <f t="shared" si="4"/>
        <v>163.0325</v>
      </c>
      <c r="AA56" s="11"/>
    </row>
    <row r="57">
      <c r="A57" s="12" t="s">
        <v>53</v>
      </c>
      <c r="B57" s="13">
        <v>43343.0</v>
      </c>
      <c r="C57" s="12">
        <v>43352.0</v>
      </c>
      <c r="D57" s="14">
        <v>1780.92</v>
      </c>
      <c r="E57" s="24">
        <v>43301.725752314815</v>
      </c>
      <c r="F57" s="16">
        <v>42.0</v>
      </c>
      <c r="G57" s="17" t="s">
        <v>25</v>
      </c>
      <c r="H57" s="14">
        <v>253.32</v>
      </c>
      <c r="I57" s="14">
        <f t="shared" si="1"/>
        <v>1654.6032</v>
      </c>
      <c r="J57" s="18">
        <v>4.0</v>
      </c>
      <c r="K57" s="17" t="e">
        <v>#N/A</v>
      </c>
      <c r="L57" s="19" t="e">
        <v>#N/A</v>
      </c>
      <c r="M57" s="19" t="e">
        <v>#N/A</v>
      </c>
      <c r="N57" s="17" t="e">
        <v>#N/A</v>
      </c>
      <c r="O57" s="17" t="e">
        <v>#N/A</v>
      </c>
      <c r="P57" s="17">
        <v>9.0</v>
      </c>
      <c r="Q57" s="17">
        <v>6.0</v>
      </c>
      <c r="R57" s="17">
        <v>0.0</v>
      </c>
      <c r="S57" s="7">
        <f t="shared" si="2"/>
        <v>6</v>
      </c>
      <c r="T57" s="20">
        <v>55.08</v>
      </c>
      <c r="U57" s="14">
        <f t="shared" si="16"/>
        <v>71.2368</v>
      </c>
      <c r="V57" s="21" t="s">
        <v>26</v>
      </c>
      <c r="W57" s="19" t="str">
        <f>VLOOKUP(A57,airbnb_listings_orlando!C:Q,14,0)</f>
        <v>#N/A</v>
      </c>
      <c r="X57" s="19" t="str">
        <f>VLOOKUP(A57,airbnb_listings_orlando!C:Q,15,0)</f>
        <v>#N/A</v>
      </c>
      <c r="Y57" s="11">
        <f t="shared" si="4"/>
        <v>197.88</v>
      </c>
      <c r="AA57" s="11"/>
    </row>
    <row r="58">
      <c r="A58" s="12" t="s">
        <v>53</v>
      </c>
      <c r="B58" s="13">
        <v>43324.0</v>
      </c>
      <c r="C58" s="12">
        <v>43331.0</v>
      </c>
      <c r="D58" s="14">
        <v>1404.56</v>
      </c>
      <c r="E58" s="24">
        <v>43323.841099537036</v>
      </c>
      <c r="F58" s="16">
        <v>1.0</v>
      </c>
      <c r="G58" s="17" t="s">
        <v>25</v>
      </c>
      <c r="H58" s="14">
        <v>194.08</v>
      </c>
      <c r="I58" s="14">
        <f t="shared" si="1"/>
        <v>1304.9376</v>
      </c>
      <c r="J58" s="18">
        <v>4.0</v>
      </c>
      <c r="K58" s="17" t="e">
        <v>#N/A</v>
      </c>
      <c r="L58" s="19" t="e">
        <v>#N/A</v>
      </c>
      <c r="M58" s="19" t="e">
        <v>#N/A</v>
      </c>
      <c r="N58" s="17" t="e">
        <v>#N/A</v>
      </c>
      <c r="O58" s="17" t="e">
        <v>#N/A</v>
      </c>
      <c r="P58" s="17">
        <v>7.0</v>
      </c>
      <c r="Q58" s="17">
        <v>3.0</v>
      </c>
      <c r="R58" s="17">
        <v>5.0</v>
      </c>
      <c r="S58" s="7">
        <f t="shared" si="2"/>
        <v>8</v>
      </c>
      <c r="T58" s="20">
        <v>43.44</v>
      </c>
      <c r="U58" s="14">
        <f t="shared" si="16"/>
        <v>56.1824</v>
      </c>
      <c r="V58" s="21" t="s">
        <v>26</v>
      </c>
      <c r="W58" s="19" t="str">
        <f>VLOOKUP(A58,airbnb_listings_orlando!C:Q,14,0)</f>
        <v>#N/A</v>
      </c>
      <c r="X58" s="19" t="str">
        <f>VLOOKUP(A58,airbnb_listings_orlando!C:Q,15,0)</f>
        <v>#N/A</v>
      </c>
      <c r="Y58" s="11">
        <f t="shared" si="4"/>
        <v>200.6514286</v>
      </c>
      <c r="AA58" s="11"/>
    </row>
    <row r="59">
      <c r="A59" s="12" t="s">
        <v>53</v>
      </c>
      <c r="B59" s="13">
        <v>43299.0</v>
      </c>
      <c r="C59" s="12">
        <v>43303.0</v>
      </c>
      <c r="D59" s="14">
        <v>717.61</v>
      </c>
      <c r="E59" s="24">
        <v>43295.50986111111</v>
      </c>
      <c r="F59" s="16">
        <v>4.0</v>
      </c>
      <c r="G59" s="17" t="s">
        <v>25</v>
      </c>
      <c r="H59" s="14">
        <v>85.96</v>
      </c>
      <c r="I59" s="14">
        <f t="shared" si="1"/>
        <v>666.7156</v>
      </c>
      <c r="J59" s="18">
        <v>4.0</v>
      </c>
      <c r="K59" s="17" t="e">
        <v>#N/A</v>
      </c>
      <c r="L59" s="19" t="e">
        <v>#N/A</v>
      </c>
      <c r="M59" s="19" t="e">
        <v>#N/A</v>
      </c>
      <c r="N59" s="17" t="e">
        <v>#N/A</v>
      </c>
      <c r="O59" s="17" t="e">
        <v>#N/A</v>
      </c>
      <c r="P59" s="17">
        <v>4.0</v>
      </c>
      <c r="Q59" s="17">
        <v>2.0</v>
      </c>
      <c r="R59" s="17">
        <v>2.0</v>
      </c>
      <c r="S59" s="7">
        <f t="shared" si="2"/>
        <v>4</v>
      </c>
      <c r="T59" s="20">
        <v>22.19</v>
      </c>
      <c r="U59" s="14">
        <f t="shared" si="16"/>
        <v>28.7044</v>
      </c>
      <c r="V59" s="21" t="s">
        <v>26</v>
      </c>
      <c r="W59" s="19" t="str">
        <f>VLOOKUP(A59,airbnb_listings_orlando!C:Q,14,0)</f>
        <v>#N/A</v>
      </c>
      <c r="X59" s="19" t="str">
        <f>VLOOKUP(A59,airbnb_listings_orlando!C:Q,15,0)</f>
        <v>#N/A</v>
      </c>
      <c r="Y59" s="11">
        <f t="shared" si="4"/>
        <v>179.4025</v>
      </c>
      <c r="AA59" s="11"/>
    </row>
    <row r="60">
      <c r="A60" s="12" t="s">
        <v>53</v>
      </c>
      <c r="B60" s="13">
        <v>43249.0</v>
      </c>
      <c r="C60" s="12">
        <v>43260.0</v>
      </c>
      <c r="D60" s="14">
        <v>1559.79</v>
      </c>
      <c r="E60" s="24">
        <v>43249.519282407404</v>
      </c>
      <c r="F60" s="16">
        <v>0.0</v>
      </c>
      <c r="G60" s="17" t="s">
        <v>25</v>
      </c>
      <c r="H60" s="14">
        <v>267.3</v>
      </c>
      <c r="I60" s="14">
        <f t="shared" si="1"/>
        <v>1497.3984</v>
      </c>
      <c r="J60" s="18">
        <v>4.0</v>
      </c>
      <c r="K60" s="17" t="e">
        <v>#N/A</v>
      </c>
      <c r="L60" s="19" t="e">
        <v>#N/A</v>
      </c>
      <c r="M60" s="19" t="e">
        <v>#REF!</v>
      </c>
      <c r="N60" s="17" t="e">
        <v>#N/A</v>
      </c>
      <c r="O60" s="17" t="e">
        <v>#N/A</v>
      </c>
      <c r="P60" s="17">
        <v>11.0</v>
      </c>
      <c r="Q60" s="17">
        <v>5.0</v>
      </c>
      <c r="R60" s="17">
        <v>0.0</v>
      </c>
      <c r="S60" s="7">
        <f t="shared" si="2"/>
        <v>5</v>
      </c>
      <c r="T60" s="20">
        <v>0.0</v>
      </c>
      <c r="U60" s="14">
        <f t="shared" si="16"/>
        <v>62.3916</v>
      </c>
      <c r="V60" s="21" t="s">
        <v>26</v>
      </c>
      <c r="W60" s="19" t="str">
        <f>VLOOKUP(A60,airbnb_listings_orlando!C:Q,14,0)</f>
        <v>#N/A</v>
      </c>
      <c r="X60" s="19" t="str">
        <f>VLOOKUP(A60,airbnb_listings_orlando!C:Q,15,0)</f>
        <v>#N/A</v>
      </c>
      <c r="Y60" s="11">
        <f t="shared" si="4"/>
        <v>141.7990909</v>
      </c>
      <c r="AA60" s="11"/>
    </row>
    <row r="61">
      <c r="A61" s="12" t="s">
        <v>53</v>
      </c>
      <c r="B61" s="13">
        <v>43154.0</v>
      </c>
      <c r="C61" s="12">
        <v>43157.0</v>
      </c>
      <c r="D61" s="14">
        <v>513.0</v>
      </c>
      <c r="E61" s="15">
        <v>43054.092569444445</v>
      </c>
      <c r="F61" s="16">
        <v>100.0</v>
      </c>
      <c r="G61" s="17" t="s">
        <v>25</v>
      </c>
      <c r="H61" s="14">
        <v>54.61</v>
      </c>
      <c r="I61" s="14">
        <f t="shared" si="1"/>
        <v>476.48</v>
      </c>
      <c r="J61" s="18">
        <v>4.0</v>
      </c>
      <c r="K61" s="17" t="e">
        <v>#N/A</v>
      </c>
      <c r="L61" s="19" t="e">
        <v>#N/A</v>
      </c>
      <c r="M61" s="19" t="e">
        <v>#REF!</v>
      </c>
      <c r="N61" s="17" t="e">
        <v>#N/A</v>
      </c>
      <c r="O61" s="17" t="e">
        <v>#N/A</v>
      </c>
      <c r="P61" s="17">
        <v>3.0</v>
      </c>
      <c r="Q61" s="17">
        <v>7.0</v>
      </c>
      <c r="R61" s="17">
        <v>1.0</v>
      </c>
      <c r="S61" s="7">
        <f t="shared" si="2"/>
        <v>8</v>
      </c>
      <c r="T61" s="20">
        <v>16.0</v>
      </c>
      <c r="U61" s="14">
        <f t="shared" si="16"/>
        <v>20.52</v>
      </c>
      <c r="V61" s="21" t="s">
        <v>26</v>
      </c>
      <c r="W61" s="19" t="str">
        <f>VLOOKUP(A61,airbnb_listings_orlando!C:Q,14,0)</f>
        <v>#N/A</v>
      </c>
      <c r="X61" s="19" t="str">
        <f>VLOOKUP(A61,airbnb_listings_orlando!C:Q,15,0)</f>
        <v>#N/A</v>
      </c>
      <c r="Y61" s="11">
        <f t="shared" si="4"/>
        <v>171</v>
      </c>
      <c r="AA61" s="11"/>
    </row>
    <row r="62">
      <c r="A62" s="12" t="s">
        <v>53</v>
      </c>
      <c r="B62" s="13">
        <v>43462.0</v>
      </c>
      <c r="C62" s="12">
        <v>43468.0</v>
      </c>
      <c r="D62" s="14">
        <v>135.0</v>
      </c>
      <c r="E62" s="15">
        <v>43455.766689814816</v>
      </c>
      <c r="F62" s="16">
        <v>7.0</v>
      </c>
      <c r="G62" s="17" t="s">
        <v>25</v>
      </c>
      <c r="H62" s="14">
        <v>0.0</v>
      </c>
      <c r="I62" s="14">
        <f t="shared" si="1"/>
        <v>135</v>
      </c>
      <c r="J62" s="18">
        <v>4.0</v>
      </c>
      <c r="K62" s="17" t="e">
        <v>#N/A</v>
      </c>
      <c r="L62" s="19" t="e">
        <v>#N/A</v>
      </c>
      <c r="M62" s="19" t="e">
        <v>#REF!</v>
      </c>
      <c r="N62" s="17" t="e">
        <v>#N/A</v>
      </c>
      <c r="O62" s="17" t="e">
        <v>#N/A</v>
      </c>
      <c r="P62" s="17">
        <v>6.0</v>
      </c>
      <c r="Q62" s="17">
        <v>2.0</v>
      </c>
      <c r="R62" s="17">
        <v>0.0</v>
      </c>
      <c r="S62" s="7">
        <f t="shared" si="2"/>
        <v>2</v>
      </c>
      <c r="T62" s="20">
        <v>0.0</v>
      </c>
      <c r="U62" s="14">
        <v>0.0</v>
      </c>
      <c r="V62" s="21" t="s">
        <v>37</v>
      </c>
      <c r="W62" s="19" t="str">
        <f>VLOOKUP(A62,airbnb_listings_orlando!C:Q,14,0)</f>
        <v>#N/A</v>
      </c>
      <c r="X62" s="19" t="str">
        <f>VLOOKUP(A62,airbnb_listings_orlando!C:Q,15,0)</f>
        <v>#N/A</v>
      </c>
      <c r="Y62" s="11">
        <f t="shared" si="4"/>
        <v>22.5</v>
      </c>
      <c r="AA62" s="11"/>
    </row>
    <row r="63">
      <c r="A63" s="12" t="s">
        <v>53</v>
      </c>
      <c r="B63" s="13">
        <v>43353.0</v>
      </c>
      <c r="C63" s="12">
        <v>43357.0</v>
      </c>
      <c r="D63" s="14">
        <v>135.0</v>
      </c>
      <c r="E63" s="24">
        <v>43354.6319212963</v>
      </c>
      <c r="F63" s="16">
        <v>0.0</v>
      </c>
      <c r="G63" s="17" t="s">
        <v>25</v>
      </c>
      <c r="H63" s="14">
        <v>0.0</v>
      </c>
      <c r="I63" s="14">
        <f t="shared" si="1"/>
        <v>135</v>
      </c>
      <c r="J63" s="18">
        <v>4.0</v>
      </c>
      <c r="K63" s="17" t="e">
        <v>#N/A</v>
      </c>
      <c r="L63" s="19" t="e">
        <v>#N/A</v>
      </c>
      <c r="M63" s="19" t="e">
        <v>#REF!</v>
      </c>
      <c r="N63" s="17" t="e">
        <v>#N/A</v>
      </c>
      <c r="O63" s="17" t="e">
        <v>#N/A</v>
      </c>
      <c r="P63" s="17">
        <v>4.0</v>
      </c>
      <c r="Q63" s="17">
        <v>2.0</v>
      </c>
      <c r="R63" s="17">
        <v>0.0</v>
      </c>
      <c r="S63" s="7">
        <f t="shared" si="2"/>
        <v>2</v>
      </c>
      <c r="T63" s="20">
        <v>0.0</v>
      </c>
      <c r="U63" s="14">
        <v>0.0</v>
      </c>
      <c r="V63" s="21" t="s">
        <v>37</v>
      </c>
      <c r="W63" s="19" t="str">
        <f>VLOOKUP(A63,airbnb_listings_orlando!C:Q,14,0)</f>
        <v>#N/A</v>
      </c>
      <c r="X63" s="19" t="str">
        <f>VLOOKUP(A63,airbnb_listings_orlando!C:Q,15,0)</f>
        <v>#N/A</v>
      </c>
      <c r="Y63" s="11">
        <f t="shared" si="4"/>
        <v>33.75</v>
      </c>
      <c r="AA63" s="11"/>
    </row>
    <row r="64">
      <c r="A64" s="12" t="s">
        <v>53</v>
      </c>
      <c r="B64" s="13">
        <v>43303.0</v>
      </c>
      <c r="C64" s="12">
        <v>43317.0</v>
      </c>
      <c r="D64" s="14">
        <v>3440.85</v>
      </c>
      <c r="E64" s="24">
        <v>43263.450219907405</v>
      </c>
      <c r="F64" s="16">
        <v>40.0</v>
      </c>
      <c r="G64" s="17" t="s">
        <v>25</v>
      </c>
      <c r="H64" s="14">
        <v>546.0</v>
      </c>
      <c r="I64" s="14">
        <f t="shared" si="1"/>
        <v>3440.85</v>
      </c>
      <c r="J64" s="18">
        <v>4.0</v>
      </c>
      <c r="K64" s="17" t="e">
        <v>#N/A</v>
      </c>
      <c r="L64" s="19" t="e">
        <v>#N/A</v>
      </c>
      <c r="M64" s="19" t="e">
        <v>#REF!</v>
      </c>
      <c r="N64" s="17" t="e">
        <v>#N/A</v>
      </c>
      <c r="O64" s="17" t="e">
        <v>#N/A</v>
      </c>
      <c r="P64" s="17">
        <v>14.0</v>
      </c>
      <c r="Q64" s="17">
        <v>6.0</v>
      </c>
      <c r="R64" s="17">
        <v>2.0</v>
      </c>
      <c r="S64" s="7">
        <f t="shared" si="2"/>
        <v>8</v>
      </c>
      <c r="T64" s="20">
        <v>0.0</v>
      </c>
      <c r="U64" s="14">
        <v>0.0</v>
      </c>
      <c r="V64" s="21" t="s">
        <v>37</v>
      </c>
      <c r="W64" s="19" t="str">
        <f>VLOOKUP(A64,airbnb_listings_orlando!C:Q,14,0)</f>
        <v>#N/A</v>
      </c>
      <c r="X64" s="19" t="str">
        <f>VLOOKUP(A64,airbnb_listings_orlando!C:Q,15,0)</f>
        <v>#N/A</v>
      </c>
      <c r="Y64" s="11">
        <f t="shared" si="4"/>
        <v>245.775</v>
      </c>
      <c r="AA64" s="11"/>
    </row>
    <row r="65">
      <c r="A65" s="12" t="s">
        <v>53</v>
      </c>
      <c r="B65" s="13">
        <v>43293.0</v>
      </c>
      <c r="C65" s="12">
        <v>43297.0</v>
      </c>
      <c r="D65" s="14">
        <v>0.0</v>
      </c>
      <c r="E65" s="24">
        <v>43251.53922453704</v>
      </c>
      <c r="F65" s="16">
        <v>42.0</v>
      </c>
      <c r="G65" s="17" t="s">
        <v>25</v>
      </c>
      <c r="H65" s="14">
        <v>0.0</v>
      </c>
      <c r="I65" s="14">
        <f t="shared" si="1"/>
        <v>0</v>
      </c>
      <c r="J65" s="18">
        <v>4.0</v>
      </c>
      <c r="K65" s="17" t="e">
        <v>#N/A</v>
      </c>
      <c r="L65" s="19" t="e">
        <v>#N/A</v>
      </c>
      <c r="M65" s="19" t="e">
        <v>#REF!</v>
      </c>
      <c r="N65" s="17" t="e">
        <v>#N/A</v>
      </c>
      <c r="O65" s="17" t="e">
        <v>#N/A</v>
      </c>
      <c r="P65" s="17">
        <v>4.0</v>
      </c>
      <c r="Q65" s="17">
        <v>6.0</v>
      </c>
      <c r="R65" s="17">
        <v>0.0</v>
      </c>
      <c r="S65" s="7">
        <f t="shared" si="2"/>
        <v>6</v>
      </c>
      <c r="T65" s="20">
        <v>0.0</v>
      </c>
      <c r="U65" s="14">
        <v>0.0</v>
      </c>
      <c r="V65" s="21" t="s">
        <v>37</v>
      </c>
      <c r="W65" s="19" t="str">
        <f>VLOOKUP(A65,airbnb_listings_orlando!C:Q,14,0)</f>
        <v>#N/A</v>
      </c>
      <c r="X65" s="19" t="str">
        <f>VLOOKUP(A65,airbnb_listings_orlando!C:Q,15,0)</f>
        <v>#N/A</v>
      </c>
      <c r="Y65" s="11">
        <f t="shared" si="4"/>
        <v>0</v>
      </c>
      <c r="AA65" s="11"/>
    </row>
    <row r="66">
      <c r="A66" s="12" t="s">
        <v>53</v>
      </c>
      <c r="B66" s="13">
        <v>43195.0</v>
      </c>
      <c r="C66" s="12">
        <v>43203.0</v>
      </c>
      <c r="D66" s="14">
        <v>0.0</v>
      </c>
      <c r="E66" s="24">
        <v>43173.1893287037</v>
      </c>
      <c r="F66" s="16">
        <v>22.0</v>
      </c>
      <c r="G66" s="17" t="s">
        <v>25</v>
      </c>
      <c r="H66" s="14">
        <v>0.0</v>
      </c>
      <c r="I66" s="14">
        <f t="shared" si="1"/>
        <v>0</v>
      </c>
      <c r="J66" s="18">
        <v>4.0</v>
      </c>
      <c r="K66" s="17" t="e">
        <v>#N/A</v>
      </c>
      <c r="L66" s="19" t="e">
        <v>#N/A</v>
      </c>
      <c r="M66" s="19" t="e">
        <v>#REF!</v>
      </c>
      <c r="N66" s="17" t="e">
        <v>#N/A</v>
      </c>
      <c r="O66" s="17" t="e">
        <v>#N/A</v>
      </c>
      <c r="P66" s="17">
        <v>8.0</v>
      </c>
      <c r="Q66" s="17">
        <v>2.0</v>
      </c>
      <c r="R66" s="17">
        <v>0.0</v>
      </c>
      <c r="S66" s="7">
        <f t="shared" si="2"/>
        <v>2</v>
      </c>
      <c r="T66" s="20">
        <v>0.0</v>
      </c>
      <c r="U66" s="14">
        <v>0.0</v>
      </c>
      <c r="V66" s="21" t="s">
        <v>37</v>
      </c>
      <c r="W66" s="19" t="str">
        <f>VLOOKUP(A66,airbnb_listings_orlando!C:Q,14,0)</f>
        <v>#N/A</v>
      </c>
      <c r="X66" s="19" t="str">
        <f>VLOOKUP(A66,airbnb_listings_orlando!C:Q,15,0)</f>
        <v>#N/A</v>
      </c>
      <c r="Y66" s="11">
        <f t="shared" si="4"/>
        <v>0</v>
      </c>
      <c r="AA66" s="11"/>
    </row>
    <row r="67">
      <c r="A67" s="12" t="s">
        <v>53</v>
      </c>
      <c r="B67" s="13">
        <v>43184.0</v>
      </c>
      <c r="C67" s="12">
        <v>43190.0</v>
      </c>
      <c r="D67" s="14">
        <v>1847.31</v>
      </c>
      <c r="E67" s="24">
        <v>43178.378958333335</v>
      </c>
      <c r="F67" s="16">
        <v>6.0</v>
      </c>
      <c r="G67" s="17" t="s">
        <v>25</v>
      </c>
      <c r="H67" s="14">
        <v>252.0</v>
      </c>
      <c r="I67" s="14">
        <f t="shared" si="1"/>
        <v>1847.31</v>
      </c>
      <c r="J67" s="18">
        <v>4.0</v>
      </c>
      <c r="K67" s="17" t="e">
        <v>#N/A</v>
      </c>
      <c r="L67" s="19" t="e">
        <v>#N/A</v>
      </c>
      <c r="M67" s="19" t="e">
        <v>#REF!</v>
      </c>
      <c r="N67" s="17" t="e">
        <v>#N/A</v>
      </c>
      <c r="O67" s="17" t="e">
        <v>#N/A</v>
      </c>
      <c r="P67" s="17">
        <v>6.0</v>
      </c>
      <c r="Q67" s="17">
        <v>2.0</v>
      </c>
      <c r="R67" s="17">
        <v>4.0</v>
      </c>
      <c r="S67" s="7">
        <f t="shared" si="2"/>
        <v>6</v>
      </c>
      <c r="T67" s="20">
        <v>0.0</v>
      </c>
      <c r="U67" s="14">
        <v>0.0</v>
      </c>
      <c r="V67" s="21" t="s">
        <v>37</v>
      </c>
      <c r="W67" s="19" t="str">
        <f>VLOOKUP(A67,airbnb_listings_orlando!C:Q,14,0)</f>
        <v>#N/A</v>
      </c>
      <c r="X67" s="19" t="str">
        <f>VLOOKUP(A67,airbnb_listings_orlando!C:Q,15,0)</f>
        <v>#N/A</v>
      </c>
      <c r="Y67" s="11">
        <f t="shared" si="4"/>
        <v>307.885</v>
      </c>
      <c r="AA67" s="11"/>
    </row>
    <row r="68">
      <c r="A68" s="12" t="s">
        <v>53</v>
      </c>
      <c r="B68" s="13">
        <v>43174.0</v>
      </c>
      <c r="C68" s="12">
        <v>43179.0</v>
      </c>
      <c r="D68" s="14">
        <v>1457.78</v>
      </c>
      <c r="E68" s="24">
        <v>43171.709282407406</v>
      </c>
      <c r="F68" s="16">
        <v>3.0</v>
      </c>
      <c r="G68" s="17" t="s">
        <v>25</v>
      </c>
      <c r="H68" s="14">
        <v>210.0</v>
      </c>
      <c r="I68" s="14">
        <f t="shared" si="1"/>
        <v>1457.78</v>
      </c>
      <c r="J68" s="18">
        <v>4.0</v>
      </c>
      <c r="K68" s="17" t="e">
        <v>#N/A</v>
      </c>
      <c r="L68" s="19" t="e">
        <v>#N/A</v>
      </c>
      <c r="M68" s="19" t="e">
        <v>#REF!</v>
      </c>
      <c r="N68" s="17" t="e">
        <v>#N/A</v>
      </c>
      <c r="O68" s="17" t="e">
        <v>#N/A</v>
      </c>
      <c r="P68" s="17">
        <v>5.0</v>
      </c>
      <c r="Q68" s="17">
        <v>4.0</v>
      </c>
      <c r="R68" s="17">
        <v>0.0</v>
      </c>
      <c r="S68" s="7">
        <f t="shared" si="2"/>
        <v>4</v>
      </c>
      <c r="T68" s="20">
        <v>0.0</v>
      </c>
      <c r="U68" s="14">
        <v>0.0</v>
      </c>
      <c r="V68" s="21" t="s">
        <v>37</v>
      </c>
      <c r="W68" s="19" t="str">
        <f>VLOOKUP(A68,airbnb_listings_orlando!C:Q,14,0)</f>
        <v>#N/A</v>
      </c>
      <c r="X68" s="19" t="str">
        <f>VLOOKUP(A68,airbnb_listings_orlando!C:Q,15,0)</f>
        <v>#N/A</v>
      </c>
      <c r="Y68" s="11">
        <f t="shared" si="4"/>
        <v>291.556</v>
      </c>
      <c r="AA68" s="11"/>
    </row>
    <row r="69">
      <c r="A69" s="12" t="s">
        <v>53</v>
      </c>
      <c r="B69" s="13">
        <v>43148.0</v>
      </c>
      <c r="C69" s="12">
        <v>43154.0</v>
      </c>
      <c r="D69" s="14">
        <v>851.69</v>
      </c>
      <c r="E69" s="24">
        <v>42941.97553240741</v>
      </c>
      <c r="F69" s="16">
        <v>207.0</v>
      </c>
      <c r="G69" s="17" t="s">
        <v>25</v>
      </c>
      <c r="H69" s="14">
        <v>144.0</v>
      </c>
      <c r="I69" s="14">
        <f t="shared" si="1"/>
        <v>851.69</v>
      </c>
      <c r="J69" s="18">
        <v>4.0</v>
      </c>
      <c r="K69" s="17" t="e">
        <v>#N/A</v>
      </c>
      <c r="L69" s="19" t="e">
        <v>#N/A</v>
      </c>
      <c r="M69" s="19" t="e">
        <v>#REF!</v>
      </c>
      <c r="N69" s="17" t="e">
        <v>#N/A</v>
      </c>
      <c r="O69" s="17" t="e">
        <v>#N/A</v>
      </c>
      <c r="P69" s="17">
        <v>6.0</v>
      </c>
      <c r="Q69" s="17">
        <v>1.0</v>
      </c>
      <c r="R69" s="17">
        <v>0.0</v>
      </c>
      <c r="S69" s="7">
        <f t="shared" si="2"/>
        <v>1</v>
      </c>
      <c r="T69" s="20">
        <v>0.0</v>
      </c>
      <c r="U69" s="14">
        <v>0.0</v>
      </c>
      <c r="V69" s="21" t="s">
        <v>37</v>
      </c>
      <c r="W69" s="19" t="str">
        <f>VLOOKUP(A69,airbnb_listings_orlando!C:Q,14,0)</f>
        <v>#N/A</v>
      </c>
      <c r="X69" s="19" t="str">
        <f>VLOOKUP(A69,airbnb_listings_orlando!C:Q,15,0)</f>
        <v>#N/A</v>
      </c>
      <c r="Y69" s="11">
        <f t="shared" si="4"/>
        <v>141.9483333</v>
      </c>
      <c r="AA69" s="11"/>
    </row>
    <row r="70">
      <c r="A70" s="12" t="s">
        <v>53</v>
      </c>
      <c r="B70" s="13">
        <v>43162.0</v>
      </c>
      <c r="C70" s="12">
        <v>43171.0</v>
      </c>
      <c r="D70" s="14">
        <v>2449.32</v>
      </c>
      <c r="E70" s="24">
        <v>43147.73475694445</v>
      </c>
      <c r="F70" s="16">
        <v>15.0</v>
      </c>
      <c r="G70" s="17" t="s">
        <v>25</v>
      </c>
      <c r="H70" s="14">
        <v>378.0</v>
      </c>
      <c r="I70" s="14">
        <f t="shared" si="1"/>
        <v>2400.3336</v>
      </c>
      <c r="J70" s="18">
        <v>4.0</v>
      </c>
      <c r="K70" s="17" t="e">
        <v>#N/A</v>
      </c>
      <c r="L70" s="19" t="e">
        <v>#N/A</v>
      </c>
      <c r="M70" s="19" t="e">
        <v>#REF!</v>
      </c>
      <c r="N70" s="17" t="e">
        <v>#N/A</v>
      </c>
      <c r="O70" s="17" t="e">
        <v>#N/A</v>
      </c>
      <c r="P70" s="17">
        <v>9.0</v>
      </c>
      <c r="Q70" s="17">
        <v>2.0</v>
      </c>
      <c r="R70" s="17">
        <v>0.0</v>
      </c>
      <c r="S70" s="7">
        <f t="shared" si="2"/>
        <v>2</v>
      </c>
      <c r="T70" s="20">
        <v>0.0</v>
      </c>
      <c r="U70" s="14">
        <f>D70*2%</f>
        <v>48.9864</v>
      </c>
      <c r="V70" s="21" t="s">
        <v>38</v>
      </c>
      <c r="W70" s="19" t="str">
        <f>VLOOKUP(A70,airbnb_listings_orlando!C:Q,14,0)</f>
        <v>#N/A</v>
      </c>
      <c r="X70" s="19" t="str">
        <f>VLOOKUP(A70,airbnb_listings_orlando!C:Q,15,0)</f>
        <v>#N/A</v>
      </c>
      <c r="Y70" s="11">
        <f t="shared" si="4"/>
        <v>272.1466667</v>
      </c>
      <c r="AA70" s="11"/>
    </row>
    <row r="71">
      <c r="A71" s="12" t="s">
        <v>53</v>
      </c>
      <c r="B71" s="13">
        <v>43271.0</v>
      </c>
      <c r="C71" s="12">
        <v>43275.0</v>
      </c>
      <c r="D71" s="14">
        <v>843.99</v>
      </c>
      <c r="E71" s="24">
        <v>43238.55619212963</v>
      </c>
      <c r="F71" s="16">
        <v>33.0</v>
      </c>
      <c r="G71" s="17" t="s">
        <v>25</v>
      </c>
      <c r="H71" s="14">
        <v>116.0</v>
      </c>
      <c r="I71" s="14">
        <f t="shared" si="1"/>
        <v>818.6703</v>
      </c>
      <c r="J71" s="18">
        <v>4.0</v>
      </c>
      <c r="K71" s="17" t="e">
        <v>#N/A</v>
      </c>
      <c r="L71" s="19" t="e">
        <v>#N/A</v>
      </c>
      <c r="M71" s="19" t="e">
        <v>#REF!</v>
      </c>
      <c r="N71" s="17" t="e">
        <v>#N/A</v>
      </c>
      <c r="O71" s="17" t="e">
        <v>#N/A</v>
      </c>
      <c r="P71" s="17">
        <v>4.0</v>
      </c>
      <c r="Q71" s="17">
        <v>6.0</v>
      </c>
      <c r="R71" s="17">
        <v>2.0</v>
      </c>
      <c r="S71" s="7">
        <f t="shared" si="2"/>
        <v>8</v>
      </c>
      <c r="T71" s="20">
        <v>0.0</v>
      </c>
      <c r="U71" s="14">
        <f t="shared" ref="U71:U73" si="17">D71*3%</f>
        <v>25.3197</v>
      </c>
      <c r="V71" s="21" t="s">
        <v>39</v>
      </c>
      <c r="W71" s="19" t="str">
        <f>VLOOKUP(A71,airbnb_listings_orlando!C:Q,14,0)</f>
        <v>#N/A</v>
      </c>
      <c r="X71" s="19" t="str">
        <f>VLOOKUP(A71,airbnb_listings_orlando!C:Q,15,0)</f>
        <v>#N/A</v>
      </c>
      <c r="Y71" s="11">
        <f t="shared" si="4"/>
        <v>210.9975</v>
      </c>
      <c r="AA71" s="11"/>
    </row>
    <row r="72">
      <c r="A72" s="12" t="s">
        <v>53</v>
      </c>
      <c r="B72" s="13">
        <v>43217.0</v>
      </c>
      <c r="C72" s="12">
        <v>43225.0</v>
      </c>
      <c r="D72" s="14">
        <v>1425.75</v>
      </c>
      <c r="E72" s="24">
        <v>42958.43212962963</v>
      </c>
      <c r="F72" s="16">
        <v>259.0</v>
      </c>
      <c r="G72" s="17" t="s">
        <v>25</v>
      </c>
      <c r="H72" s="14">
        <v>179.1</v>
      </c>
      <c r="I72" s="14">
        <f t="shared" si="1"/>
        <v>1338.8975</v>
      </c>
      <c r="J72" s="18">
        <v>4.0</v>
      </c>
      <c r="K72" s="17" t="e">
        <v>#N/A</v>
      </c>
      <c r="L72" s="19" t="e">
        <v>#N/A</v>
      </c>
      <c r="M72" s="19" t="e">
        <v>#REF!</v>
      </c>
      <c r="N72" s="17" t="e">
        <v>#N/A</v>
      </c>
      <c r="O72" s="17" t="e">
        <v>#N/A</v>
      </c>
      <c r="P72" s="17">
        <v>8.0</v>
      </c>
      <c r="Q72" s="17">
        <v>4.0</v>
      </c>
      <c r="R72" s="17">
        <v>3.0</v>
      </c>
      <c r="S72" s="7">
        <f t="shared" si="2"/>
        <v>7</v>
      </c>
      <c r="T72" s="20">
        <v>44.08</v>
      </c>
      <c r="U72" s="14">
        <f t="shared" si="17"/>
        <v>42.7725</v>
      </c>
      <c r="V72" s="21" t="s">
        <v>39</v>
      </c>
      <c r="W72" s="19" t="str">
        <f>VLOOKUP(A72,airbnb_listings_orlando!C:Q,14,0)</f>
        <v>#N/A</v>
      </c>
      <c r="X72" s="19" t="str">
        <f>VLOOKUP(A72,airbnb_listings_orlando!C:Q,15,0)</f>
        <v>#N/A</v>
      </c>
      <c r="Y72" s="11">
        <f t="shared" si="4"/>
        <v>178.21875</v>
      </c>
      <c r="AA72" s="11"/>
    </row>
    <row r="73">
      <c r="A73" s="12" t="s">
        <v>53</v>
      </c>
      <c r="B73" s="13">
        <v>43191.0</v>
      </c>
      <c r="C73" s="12">
        <v>43195.0</v>
      </c>
      <c r="D73" s="14">
        <v>671.59</v>
      </c>
      <c r="E73" s="24">
        <v>43013.42114583333</v>
      </c>
      <c r="F73" s="16">
        <v>178.0</v>
      </c>
      <c r="G73" s="17" t="s">
        <v>25</v>
      </c>
      <c r="H73" s="14">
        <v>71.09</v>
      </c>
      <c r="I73" s="14">
        <f t="shared" si="1"/>
        <v>630.6823</v>
      </c>
      <c r="J73" s="18">
        <v>4.0</v>
      </c>
      <c r="K73" s="17" t="e">
        <v>#N/A</v>
      </c>
      <c r="L73" s="19" t="e">
        <v>#N/A</v>
      </c>
      <c r="M73" s="19" t="e">
        <v>#REF!</v>
      </c>
      <c r="N73" s="17" t="e">
        <v>#N/A</v>
      </c>
      <c r="O73" s="17" t="e">
        <v>#N/A</v>
      </c>
      <c r="P73" s="17">
        <v>4.0</v>
      </c>
      <c r="Q73" s="17">
        <v>4.0</v>
      </c>
      <c r="R73" s="17">
        <v>3.0</v>
      </c>
      <c r="S73" s="7">
        <f t="shared" si="2"/>
        <v>7</v>
      </c>
      <c r="T73" s="20">
        <v>20.76</v>
      </c>
      <c r="U73" s="14">
        <f t="shared" si="17"/>
        <v>20.1477</v>
      </c>
      <c r="V73" s="21" t="s">
        <v>39</v>
      </c>
      <c r="W73" s="19" t="str">
        <f>VLOOKUP(A73,airbnb_listings_orlando!C:Q,14,0)</f>
        <v>#N/A</v>
      </c>
      <c r="X73" s="19" t="str">
        <f>VLOOKUP(A73,airbnb_listings_orlando!C:Q,15,0)</f>
        <v>#N/A</v>
      </c>
      <c r="Y73" s="11">
        <f t="shared" si="4"/>
        <v>167.8975</v>
      </c>
      <c r="AA73" s="11"/>
    </row>
    <row r="74">
      <c r="A74" s="12" t="s">
        <v>53</v>
      </c>
      <c r="B74" s="13">
        <v>43141.0</v>
      </c>
      <c r="C74" s="12">
        <v>43148.0</v>
      </c>
      <c r="D74" s="14">
        <v>1067.93</v>
      </c>
      <c r="E74" s="15">
        <v>43029.58290509259</v>
      </c>
      <c r="F74" s="16">
        <v>112.0</v>
      </c>
      <c r="G74" s="17" t="s">
        <v>25</v>
      </c>
      <c r="H74" s="14">
        <v>128.38</v>
      </c>
      <c r="I74" s="14">
        <f t="shared" si="1"/>
        <v>992.1928</v>
      </c>
      <c r="J74" s="18">
        <v>4.0</v>
      </c>
      <c r="K74" s="17" t="e">
        <v>#N/A</v>
      </c>
      <c r="L74" s="19" t="e">
        <v>#N/A</v>
      </c>
      <c r="M74" s="19" t="e">
        <v>#REF!</v>
      </c>
      <c r="N74" s="17" t="e">
        <v>#N/A</v>
      </c>
      <c r="O74" s="17" t="e">
        <v>#N/A</v>
      </c>
      <c r="P74" s="17">
        <v>7.0</v>
      </c>
      <c r="Q74" s="17">
        <v>2.0</v>
      </c>
      <c r="R74" s="17">
        <v>6.0</v>
      </c>
      <c r="S74" s="7">
        <f t="shared" si="2"/>
        <v>8</v>
      </c>
      <c r="T74" s="20">
        <v>33.02</v>
      </c>
      <c r="U74" s="14">
        <f t="shared" ref="U74:U75" si="18">D74*4%</f>
        <v>42.7172</v>
      </c>
      <c r="V74" s="21" t="s">
        <v>39</v>
      </c>
      <c r="W74" s="19" t="str">
        <f>VLOOKUP(A74,airbnb_listings_orlando!C:Q,14,0)</f>
        <v>#N/A</v>
      </c>
      <c r="X74" s="19" t="str">
        <f>VLOOKUP(A74,airbnb_listings_orlando!C:Q,15,0)</f>
        <v>#N/A</v>
      </c>
      <c r="Y74" s="11">
        <f t="shared" si="4"/>
        <v>152.5614286</v>
      </c>
      <c r="AA74" s="11"/>
    </row>
    <row r="75">
      <c r="A75" s="12" t="s">
        <v>53</v>
      </c>
      <c r="B75" s="13">
        <v>43232.0</v>
      </c>
      <c r="C75" s="12">
        <v>43247.0</v>
      </c>
      <c r="D75" s="14">
        <v>3671.02</v>
      </c>
      <c r="E75" s="24">
        <v>43208.290914351855</v>
      </c>
      <c r="F75" s="16">
        <v>24.0</v>
      </c>
      <c r="G75" s="17" t="s">
        <v>25</v>
      </c>
      <c r="H75" s="14">
        <v>585.0</v>
      </c>
      <c r="I75" s="14">
        <f t="shared" si="1"/>
        <v>3524.1792</v>
      </c>
      <c r="J75" s="18">
        <v>4.0</v>
      </c>
      <c r="K75" s="17" t="e">
        <v>#N/A</v>
      </c>
      <c r="L75" s="19" t="e">
        <v>#N/A</v>
      </c>
      <c r="M75" s="19" t="e">
        <v>#REF!</v>
      </c>
      <c r="N75" s="17" t="e">
        <v>#N/A</v>
      </c>
      <c r="O75" s="17" t="e">
        <v>#N/A</v>
      </c>
      <c r="P75" s="17">
        <v>15.0</v>
      </c>
      <c r="Q75" s="17">
        <v>2.0</v>
      </c>
      <c r="R75" s="17">
        <v>0.0</v>
      </c>
      <c r="S75" s="7">
        <f t="shared" si="2"/>
        <v>2</v>
      </c>
      <c r="T75" s="20">
        <v>0.0</v>
      </c>
      <c r="U75" s="14">
        <f t="shared" si="18"/>
        <v>146.8408</v>
      </c>
      <c r="V75" s="21" t="s">
        <v>47</v>
      </c>
      <c r="W75" s="19" t="str">
        <f>VLOOKUP(A75,airbnb_listings_orlando!C:Q,14,0)</f>
        <v>#N/A</v>
      </c>
      <c r="X75" s="19" t="str">
        <f>VLOOKUP(A75,airbnb_listings_orlando!C:Q,15,0)</f>
        <v>#N/A</v>
      </c>
      <c r="Y75" s="11">
        <f t="shared" si="4"/>
        <v>244.7346667</v>
      </c>
      <c r="AA75" s="11"/>
      <c r="AB75" s="10" t="s">
        <v>54</v>
      </c>
      <c r="AC75" s="10" t="s">
        <v>55</v>
      </c>
    </row>
    <row r="76">
      <c r="A76" s="12" t="s">
        <v>53</v>
      </c>
      <c r="B76" s="13">
        <v>43386.0</v>
      </c>
      <c r="C76" s="25">
        <v>43396.0</v>
      </c>
      <c r="D76" s="14">
        <v>0.0</v>
      </c>
      <c r="E76" s="24">
        <v>43328.791342592594</v>
      </c>
      <c r="F76" s="16">
        <v>58.0</v>
      </c>
      <c r="G76" s="17" t="s">
        <v>25</v>
      </c>
      <c r="H76" s="14">
        <v>0.0</v>
      </c>
      <c r="I76" s="14">
        <f t="shared" si="1"/>
        <v>0</v>
      </c>
      <c r="J76" s="18">
        <v>4.0</v>
      </c>
      <c r="K76" s="17" t="e">
        <v>#N/A</v>
      </c>
      <c r="L76" s="19" t="e">
        <v>#N/A</v>
      </c>
      <c r="M76" s="19" t="e">
        <v>#REF!</v>
      </c>
      <c r="N76" s="17" t="e">
        <v>#N/A</v>
      </c>
      <c r="O76" s="17" t="e">
        <v>#N/A</v>
      </c>
      <c r="P76" s="17">
        <v>10.0</v>
      </c>
      <c r="Q76" s="17">
        <v>3.0</v>
      </c>
      <c r="R76" s="17">
        <v>0.0</v>
      </c>
      <c r="S76" s="7">
        <f t="shared" si="2"/>
        <v>3</v>
      </c>
      <c r="T76" s="20">
        <v>0.0</v>
      </c>
      <c r="U76" s="14">
        <v>0.0</v>
      </c>
      <c r="V76" s="21" t="s">
        <v>40</v>
      </c>
      <c r="W76" s="19" t="str">
        <f>VLOOKUP(A76,airbnb_listings_orlando!C:Q,14,0)</f>
        <v>#N/A</v>
      </c>
      <c r="X76" s="19" t="str">
        <f>VLOOKUP(A76,airbnb_listings_orlando!C:Q,15,0)</f>
        <v>#N/A</v>
      </c>
      <c r="Y76" s="11">
        <f t="shared" si="4"/>
        <v>0</v>
      </c>
      <c r="AA76" s="11" t="s">
        <v>24</v>
      </c>
      <c r="AB76" s="31">
        <f t="shared" ref="AB76:AB83" si="19">AVERAGEIF(A:A,AA76,Q:Q)</f>
        <v>8.666666667</v>
      </c>
      <c r="AC76" s="32">
        <f t="shared" ref="AC76:AC83" si="20">AVERAGEIF(A:A,AA76,Y:Y)</f>
        <v>388.504364</v>
      </c>
      <c r="AD76" s="10">
        <v>7.0</v>
      </c>
      <c r="AF76" s="33">
        <f t="shared" ref="AF76:AF83" si="21">AVERAGEIF(A:A,AA76,S:S)</f>
        <v>10.58333333</v>
      </c>
    </row>
    <row r="77">
      <c r="A77" s="12" t="s">
        <v>53</v>
      </c>
      <c r="B77" s="13">
        <v>43203.0</v>
      </c>
      <c r="C77" s="12">
        <v>43212.0</v>
      </c>
      <c r="D77" s="14">
        <v>1758.78</v>
      </c>
      <c r="E77" s="24">
        <v>43126.73427083333</v>
      </c>
      <c r="F77" s="16">
        <v>77.0</v>
      </c>
      <c r="G77" s="17" t="s">
        <v>25</v>
      </c>
      <c r="H77" s="14">
        <v>261.0</v>
      </c>
      <c r="I77" s="14">
        <f t="shared" si="1"/>
        <v>1670.841</v>
      </c>
      <c r="J77" s="18">
        <v>4.0</v>
      </c>
      <c r="K77" s="17" t="e">
        <v>#N/A</v>
      </c>
      <c r="L77" s="19" t="e">
        <v>#N/A</v>
      </c>
      <c r="M77" s="19" t="e">
        <v>#REF!</v>
      </c>
      <c r="N77" s="17" t="e">
        <v>#N/A</v>
      </c>
      <c r="O77" s="17" t="e">
        <v>#N/A</v>
      </c>
      <c r="P77" s="17">
        <v>9.0</v>
      </c>
      <c r="Q77" s="17">
        <v>6.0</v>
      </c>
      <c r="R77" s="17">
        <v>2.0</v>
      </c>
      <c r="S77" s="7">
        <f t="shared" si="2"/>
        <v>8</v>
      </c>
      <c r="T77" s="20">
        <v>0.0</v>
      </c>
      <c r="U77" s="14">
        <f>D77*5%</f>
        <v>87.939</v>
      </c>
      <c r="V77" s="21" t="s">
        <v>50</v>
      </c>
      <c r="W77" s="19" t="str">
        <f>VLOOKUP(A77,airbnb_listings_orlando!C:Q,14,0)</f>
        <v>#N/A</v>
      </c>
      <c r="X77" s="19" t="str">
        <f>VLOOKUP(A77,airbnb_listings_orlando!C:Q,15,0)</f>
        <v>#N/A</v>
      </c>
      <c r="Y77" s="11">
        <f t="shared" si="4"/>
        <v>195.42</v>
      </c>
      <c r="AA77" s="11" t="s">
        <v>41</v>
      </c>
      <c r="AB77" s="31">
        <f t="shared" si="19"/>
        <v>4.428571429</v>
      </c>
      <c r="AC77" s="32">
        <f t="shared" si="20"/>
        <v>218.171881</v>
      </c>
      <c r="AD77" s="10">
        <v>5.0</v>
      </c>
      <c r="AF77" s="33">
        <f t="shared" si="21"/>
        <v>4.571428571</v>
      </c>
    </row>
    <row r="78">
      <c r="A78" s="12" t="s">
        <v>56</v>
      </c>
      <c r="B78" s="13">
        <v>43482.0</v>
      </c>
      <c r="C78" s="12">
        <v>43487.0</v>
      </c>
      <c r="D78" s="14">
        <v>2047.25</v>
      </c>
      <c r="E78" s="15">
        <v>43417.60465277778</v>
      </c>
      <c r="F78" s="16">
        <v>65.0</v>
      </c>
      <c r="G78" s="17" t="s">
        <v>25</v>
      </c>
      <c r="H78" s="14">
        <v>279.87</v>
      </c>
      <c r="I78" s="14">
        <f t="shared" si="1"/>
        <v>1907.61</v>
      </c>
      <c r="J78" s="18">
        <v>6.0</v>
      </c>
      <c r="K78" s="17" t="e">
        <v>#N/A</v>
      </c>
      <c r="L78" s="19" t="e">
        <v>#N/A</v>
      </c>
      <c r="M78" s="19" t="e">
        <v>#N/A</v>
      </c>
      <c r="N78" s="17" t="e">
        <v>#N/A</v>
      </c>
      <c r="O78" s="17" t="e">
        <v>#N/A</v>
      </c>
      <c r="P78" s="17">
        <v>5.0</v>
      </c>
      <c r="Q78" s="17">
        <v>8.0</v>
      </c>
      <c r="R78" s="17">
        <v>0.0</v>
      </c>
      <c r="S78" s="7">
        <f t="shared" si="2"/>
        <v>8</v>
      </c>
      <c r="T78" s="20">
        <v>57.75</v>
      </c>
      <c r="U78" s="14">
        <f t="shared" ref="U78:U93" si="22">D78*4%</f>
        <v>81.89</v>
      </c>
      <c r="V78" s="21" t="s">
        <v>26</v>
      </c>
      <c r="W78" s="19" t="str">
        <f>VLOOKUP(A78,airbnb_listings_orlando!C:Q,14,0)</f>
        <v>#N/A</v>
      </c>
      <c r="X78" s="19" t="str">
        <f>VLOOKUP(A78,airbnb_listings_orlando!C:Q,15,0)</f>
        <v>#N/A</v>
      </c>
      <c r="Y78" s="11">
        <f t="shared" si="4"/>
        <v>409.45</v>
      </c>
      <c r="AA78" s="11" t="s">
        <v>48</v>
      </c>
      <c r="AB78" s="31">
        <f t="shared" si="19"/>
        <v>2.6</v>
      </c>
      <c r="AC78" s="32">
        <f t="shared" si="20"/>
        <v>101.8399333</v>
      </c>
      <c r="AD78" s="10">
        <v>3.0</v>
      </c>
      <c r="AF78" s="33">
        <f t="shared" si="21"/>
        <v>2.6</v>
      </c>
    </row>
    <row r="79">
      <c r="A79" s="12" t="s">
        <v>56</v>
      </c>
      <c r="B79" s="13">
        <v>43468.0</v>
      </c>
      <c r="C79" s="12">
        <v>43471.0</v>
      </c>
      <c r="D79" s="14">
        <v>1219.29</v>
      </c>
      <c r="E79" s="15">
        <v>43456.48355324074</v>
      </c>
      <c r="F79" s="16">
        <v>12.0</v>
      </c>
      <c r="G79" s="17" t="s">
        <v>25</v>
      </c>
      <c r="H79" s="14">
        <v>146.92</v>
      </c>
      <c r="I79" s="14">
        <f t="shared" si="1"/>
        <v>1132.8084</v>
      </c>
      <c r="J79" s="18">
        <v>6.0</v>
      </c>
      <c r="K79" s="17" t="e">
        <v>#N/A</v>
      </c>
      <c r="L79" s="19" t="e">
        <v>#N/A</v>
      </c>
      <c r="M79" s="19" t="e">
        <v>#N/A</v>
      </c>
      <c r="N79" s="17" t="e">
        <v>#N/A</v>
      </c>
      <c r="O79" s="17" t="e">
        <v>#N/A</v>
      </c>
      <c r="P79" s="17">
        <v>3.0</v>
      </c>
      <c r="Q79" s="17">
        <v>11.0</v>
      </c>
      <c r="R79" s="17">
        <v>0.0</v>
      </c>
      <c r="S79" s="7">
        <f t="shared" si="2"/>
        <v>11</v>
      </c>
      <c r="T79" s="20">
        <v>37.71</v>
      </c>
      <c r="U79" s="14">
        <f t="shared" si="22"/>
        <v>48.7716</v>
      </c>
      <c r="V79" s="21" t="s">
        <v>26</v>
      </c>
      <c r="W79" s="19" t="str">
        <f>VLOOKUP(A79,airbnb_listings_orlando!C:Q,14,0)</f>
        <v>#N/A</v>
      </c>
      <c r="X79" s="19" t="str">
        <f>VLOOKUP(A79,airbnb_listings_orlando!C:Q,15,0)</f>
        <v>#N/A</v>
      </c>
      <c r="Y79" s="11">
        <f t="shared" si="4"/>
        <v>406.43</v>
      </c>
      <c r="AA79" s="11" t="s">
        <v>52</v>
      </c>
      <c r="AB79" s="31">
        <f t="shared" si="19"/>
        <v>4.25</v>
      </c>
      <c r="AC79" s="32">
        <f t="shared" si="20"/>
        <v>167.3531908</v>
      </c>
      <c r="AD79" s="10">
        <v>4.0</v>
      </c>
      <c r="AF79" s="33">
        <f t="shared" si="21"/>
        <v>4.75</v>
      </c>
    </row>
    <row r="80">
      <c r="A80" s="12" t="s">
        <v>56</v>
      </c>
      <c r="B80" s="13">
        <v>43464.0</v>
      </c>
      <c r="C80" s="12">
        <v>43467.0</v>
      </c>
      <c r="D80" s="14">
        <v>1481.19</v>
      </c>
      <c r="E80" s="15">
        <v>43389.466944444444</v>
      </c>
      <c r="F80" s="16">
        <v>75.0</v>
      </c>
      <c r="G80" s="17" t="s">
        <v>25</v>
      </c>
      <c r="H80" s="14">
        <v>188.14</v>
      </c>
      <c r="I80" s="14">
        <f t="shared" si="1"/>
        <v>1376.1324</v>
      </c>
      <c r="J80" s="18">
        <v>6.0</v>
      </c>
      <c r="K80" s="17" t="e">
        <v>#N/A</v>
      </c>
      <c r="L80" s="19" t="e">
        <v>#N/A</v>
      </c>
      <c r="M80" s="19" t="e">
        <v>#N/A</v>
      </c>
      <c r="N80" s="17" t="e">
        <v>#N/A</v>
      </c>
      <c r="O80" s="17" t="e">
        <v>#N/A</v>
      </c>
      <c r="P80" s="17">
        <v>3.0</v>
      </c>
      <c r="Q80" s="17">
        <v>2.0</v>
      </c>
      <c r="R80" s="17">
        <v>0.0</v>
      </c>
      <c r="S80" s="7">
        <f t="shared" si="2"/>
        <v>2</v>
      </c>
      <c r="T80" s="20">
        <v>45.81</v>
      </c>
      <c r="U80" s="14">
        <f t="shared" si="22"/>
        <v>59.2476</v>
      </c>
      <c r="V80" s="21" t="s">
        <v>26</v>
      </c>
      <c r="W80" s="19" t="str">
        <f>VLOOKUP(A80,airbnb_listings_orlando!C:Q,14,0)</f>
        <v>#N/A</v>
      </c>
      <c r="X80" s="19" t="str">
        <f>VLOOKUP(A80,airbnb_listings_orlando!C:Q,15,0)</f>
        <v>#N/A</v>
      </c>
      <c r="Y80" s="11">
        <f t="shared" si="4"/>
        <v>493.73</v>
      </c>
      <c r="AA80" s="11" t="s">
        <v>53</v>
      </c>
      <c r="AB80" s="31">
        <f t="shared" si="19"/>
        <v>4.361111111</v>
      </c>
      <c r="AC80" s="32">
        <f t="shared" si="20"/>
        <v>181.5324849</v>
      </c>
      <c r="AD80" s="10">
        <v>4.0</v>
      </c>
      <c r="AF80" s="33">
        <f t="shared" si="21"/>
        <v>5.472222222</v>
      </c>
    </row>
    <row r="81">
      <c r="A81" s="12" t="s">
        <v>56</v>
      </c>
      <c r="B81" s="13">
        <v>43458.0</v>
      </c>
      <c r="C81" s="25">
        <v>43464.0</v>
      </c>
      <c r="D81" s="14">
        <v>3760.38</v>
      </c>
      <c r="E81" s="24">
        <v>43338.77725694444</v>
      </c>
      <c r="F81" s="16">
        <v>120.0</v>
      </c>
      <c r="G81" s="17" t="s">
        <v>25</v>
      </c>
      <c r="H81" s="14">
        <v>550.64</v>
      </c>
      <c r="I81" s="14">
        <f t="shared" si="1"/>
        <v>3500.3448</v>
      </c>
      <c r="J81" s="18">
        <v>6.0</v>
      </c>
      <c r="K81" s="17" t="e">
        <v>#N/A</v>
      </c>
      <c r="L81" s="19" t="e">
        <v>#N/A</v>
      </c>
      <c r="M81" s="19" t="e">
        <v>#N/A</v>
      </c>
      <c r="N81" s="17" t="e">
        <v>#N/A</v>
      </c>
      <c r="O81" s="17" t="e">
        <v>#N/A</v>
      </c>
      <c r="P81" s="17">
        <v>6.0</v>
      </c>
      <c r="Q81" s="17">
        <v>9.0</v>
      </c>
      <c r="R81" s="17">
        <v>0.0</v>
      </c>
      <c r="S81" s="7">
        <f t="shared" si="2"/>
        <v>9</v>
      </c>
      <c r="T81" s="20">
        <v>109.62</v>
      </c>
      <c r="U81" s="14">
        <f t="shared" si="22"/>
        <v>150.4152</v>
      </c>
      <c r="V81" s="21" t="s">
        <v>26</v>
      </c>
      <c r="W81" s="19" t="str">
        <f>VLOOKUP(A81,airbnb_listings_orlando!C:Q,14,0)</f>
        <v>#N/A</v>
      </c>
      <c r="X81" s="19" t="str">
        <f>VLOOKUP(A81,airbnb_listings_orlando!C:Q,15,0)</f>
        <v>#N/A</v>
      </c>
      <c r="Y81" s="11">
        <f t="shared" si="4"/>
        <v>626.73</v>
      </c>
      <c r="AA81" s="11" t="s">
        <v>56</v>
      </c>
      <c r="AB81" s="31">
        <f t="shared" si="19"/>
        <v>5.894736842</v>
      </c>
      <c r="AC81" s="32">
        <f t="shared" si="20"/>
        <v>363.0916579</v>
      </c>
      <c r="AD81" s="10">
        <v>6.0</v>
      </c>
      <c r="AF81" s="33">
        <f t="shared" si="21"/>
        <v>6.315789474</v>
      </c>
    </row>
    <row r="82">
      <c r="A82" s="12" t="s">
        <v>56</v>
      </c>
      <c r="B82" s="13">
        <v>43453.0</v>
      </c>
      <c r="C82" s="25">
        <v>43457.0</v>
      </c>
      <c r="D82" s="14">
        <v>2338.32</v>
      </c>
      <c r="E82" s="24">
        <v>43361.492210648146</v>
      </c>
      <c r="F82" s="16">
        <v>92.0</v>
      </c>
      <c r="G82" s="17" t="s">
        <v>25</v>
      </c>
      <c r="H82" s="14">
        <v>327.75</v>
      </c>
      <c r="I82" s="14">
        <f t="shared" si="1"/>
        <v>2177.1072</v>
      </c>
      <c r="J82" s="18">
        <v>6.0</v>
      </c>
      <c r="K82" s="17" t="e">
        <v>#N/A</v>
      </c>
      <c r="L82" s="19" t="e">
        <v>#N/A</v>
      </c>
      <c r="M82" s="19" t="e">
        <v>#N/A</v>
      </c>
      <c r="N82" s="17" t="e">
        <v>#N/A</v>
      </c>
      <c r="O82" s="17" t="e">
        <v>#N/A</v>
      </c>
      <c r="P82" s="17">
        <v>4.0</v>
      </c>
      <c r="Q82" s="17">
        <v>8.0</v>
      </c>
      <c r="R82" s="17">
        <v>0.0</v>
      </c>
      <c r="S82" s="7">
        <f t="shared" si="2"/>
        <v>8</v>
      </c>
      <c r="T82" s="20">
        <v>67.68</v>
      </c>
      <c r="U82" s="14">
        <f t="shared" si="22"/>
        <v>93.5328</v>
      </c>
      <c r="V82" s="21" t="s">
        <v>26</v>
      </c>
      <c r="W82" s="19" t="str">
        <f>VLOOKUP(A82,airbnb_listings_orlando!C:Q,14,0)</f>
        <v>#N/A</v>
      </c>
      <c r="X82" s="19" t="str">
        <f>VLOOKUP(A82,airbnb_listings_orlando!C:Q,15,0)</f>
        <v>#N/A</v>
      </c>
      <c r="Y82" s="11">
        <f t="shared" si="4"/>
        <v>584.58</v>
      </c>
      <c r="AA82" s="11" t="s">
        <v>57</v>
      </c>
      <c r="AB82" s="31">
        <f t="shared" si="19"/>
        <v>1.875</v>
      </c>
      <c r="AC82" s="32">
        <f t="shared" si="20"/>
        <v>105.7248333</v>
      </c>
      <c r="AD82" s="10">
        <v>2.0</v>
      </c>
      <c r="AF82" s="33">
        <f t="shared" si="21"/>
        <v>2.25</v>
      </c>
    </row>
    <row r="83">
      <c r="A83" s="12" t="s">
        <v>56</v>
      </c>
      <c r="B83" s="13">
        <v>43433.0</v>
      </c>
      <c r="C83" s="12">
        <v>43437.0</v>
      </c>
      <c r="D83" s="14">
        <v>1401.12</v>
      </c>
      <c r="E83" s="15">
        <v>43403.70061342593</v>
      </c>
      <c r="F83" s="16">
        <v>30.0</v>
      </c>
      <c r="G83" s="17" t="s">
        <v>25</v>
      </c>
      <c r="H83" s="14">
        <v>180.04</v>
      </c>
      <c r="I83" s="14">
        <f t="shared" si="1"/>
        <v>1306.1952</v>
      </c>
      <c r="J83" s="18">
        <v>6.0</v>
      </c>
      <c r="K83" s="17" t="e">
        <v>#N/A</v>
      </c>
      <c r="L83" s="19" t="e">
        <v>#N/A</v>
      </c>
      <c r="M83" s="19" t="e">
        <v>#N/A</v>
      </c>
      <c r="N83" s="17" t="e">
        <v>#N/A</v>
      </c>
      <c r="O83" s="17" t="e">
        <v>#N/A</v>
      </c>
      <c r="P83" s="17">
        <v>4.0</v>
      </c>
      <c r="Q83" s="17">
        <v>6.0</v>
      </c>
      <c r="R83" s="17">
        <v>0.0</v>
      </c>
      <c r="S83" s="7">
        <f t="shared" si="2"/>
        <v>6</v>
      </c>
      <c r="T83" s="20">
        <v>38.88</v>
      </c>
      <c r="U83" s="14">
        <f t="shared" si="22"/>
        <v>56.0448</v>
      </c>
      <c r="V83" s="21" t="s">
        <v>26</v>
      </c>
      <c r="W83" s="19" t="str">
        <f>VLOOKUP(A83,airbnb_listings_orlando!C:Q,14,0)</f>
        <v>#N/A</v>
      </c>
      <c r="X83" s="19" t="str">
        <f>VLOOKUP(A83,airbnb_listings_orlando!C:Q,15,0)</f>
        <v>#N/A</v>
      </c>
      <c r="Y83" s="11">
        <f t="shared" si="4"/>
        <v>350.28</v>
      </c>
      <c r="AA83" s="11" t="s">
        <v>58</v>
      </c>
      <c r="AB83" s="31">
        <f t="shared" si="19"/>
        <v>3.833333333</v>
      </c>
      <c r="AC83" s="32">
        <f t="shared" si="20"/>
        <v>239.9059259</v>
      </c>
      <c r="AD83" s="10">
        <v>5.0</v>
      </c>
      <c r="AF83" s="33">
        <f t="shared" si="21"/>
        <v>4.5</v>
      </c>
    </row>
    <row r="84">
      <c r="A84" s="12" t="s">
        <v>56</v>
      </c>
      <c r="B84" s="13">
        <v>43424.0</v>
      </c>
      <c r="C84" s="25">
        <v>43427.0</v>
      </c>
      <c r="D84" s="14">
        <v>1026.59</v>
      </c>
      <c r="E84" s="15">
        <v>43389.65440972222</v>
      </c>
      <c r="F84" s="16">
        <v>35.0</v>
      </c>
      <c r="G84" s="17" t="s">
        <v>25</v>
      </c>
      <c r="H84" s="14">
        <v>101.96</v>
      </c>
      <c r="I84" s="14">
        <f t="shared" si="1"/>
        <v>957.1164</v>
      </c>
      <c r="J84" s="18">
        <v>6.0</v>
      </c>
      <c r="K84" s="17" t="e">
        <v>#N/A</v>
      </c>
      <c r="L84" s="19" t="e">
        <v>#N/A</v>
      </c>
      <c r="M84" s="19" t="e">
        <v>#N/A</v>
      </c>
      <c r="N84" s="17" t="e">
        <v>#N/A</v>
      </c>
      <c r="O84" s="17" t="e">
        <v>#N/A</v>
      </c>
      <c r="P84" s="17">
        <v>3.0</v>
      </c>
      <c r="Q84" s="17">
        <v>8.0</v>
      </c>
      <c r="R84" s="17">
        <v>1.0</v>
      </c>
      <c r="S84" s="7">
        <f t="shared" si="2"/>
        <v>9</v>
      </c>
      <c r="T84" s="20">
        <v>28.41</v>
      </c>
      <c r="U84" s="14">
        <f t="shared" si="22"/>
        <v>41.0636</v>
      </c>
      <c r="V84" s="21" t="s">
        <v>26</v>
      </c>
      <c r="W84" s="19" t="str">
        <f>VLOOKUP(A84,airbnb_listings_orlando!C:Q,14,0)</f>
        <v>#N/A</v>
      </c>
      <c r="X84" s="19" t="str">
        <f>VLOOKUP(A84,airbnb_listings_orlando!C:Q,15,0)</f>
        <v>#N/A</v>
      </c>
      <c r="Y84" s="11">
        <f t="shared" si="4"/>
        <v>342.1966667</v>
      </c>
      <c r="AA84" s="11"/>
      <c r="AF84" s="34"/>
    </row>
    <row r="85">
      <c r="A85" s="12" t="s">
        <v>56</v>
      </c>
      <c r="B85" s="13">
        <v>43421.0</v>
      </c>
      <c r="C85" s="25">
        <v>43424.0</v>
      </c>
      <c r="D85" s="14">
        <v>860.39</v>
      </c>
      <c r="E85" s="15">
        <v>43387.7299537037</v>
      </c>
      <c r="F85" s="16">
        <v>34.0</v>
      </c>
      <c r="G85" s="17" t="s">
        <v>25</v>
      </c>
      <c r="H85" s="14">
        <v>90.43</v>
      </c>
      <c r="I85" s="14">
        <f t="shared" si="1"/>
        <v>799.3644</v>
      </c>
      <c r="J85" s="18">
        <v>6.0</v>
      </c>
      <c r="K85" s="17" t="e">
        <v>#N/A</v>
      </c>
      <c r="L85" s="19" t="e">
        <v>#N/A</v>
      </c>
      <c r="M85" s="19" t="e">
        <v>#N/A</v>
      </c>
      <c r="N85" s="17" t="e">
        <v>#N/A</v>
      </c>
      <c r="O85" s="17" t="e">
        <v>#N/A</v>
      </c>
      <c r="P85" s="17">
        <v>3.0</v>
      </c>
      <c r="Q85" s="17">
        <v>7.0</v>
      </c>
      <c r="R85" s="17">
        <v>1.0</v>
      </c>
      <c r="S85" s="7">
        <f t="shared" si="2"/>
        <v>8</v>
      </c>
      <c r="T85" s="20">
        <v>26.61</v>
      </c>
      <c r="U85" s="14">
        <f t="shared" si="22"/>
        <v>34.4156</v>
      </c>
      <c r="V85" s="21" t="s">
        <v>26</v>
      </c>
      <c r="W85" s="19" t="str">
        <f>VLOOKUP(A85,airbnb_listings_orlando!C:Q,14,0)</f>
        <v>#N/A</v>
      </c>
      <c r="X85" s="19" t="str">
        <f>VLOOKUP(A85,airbnb_listings_orlando!C:Q,15,0)</f>
        <v>#N/A</v>
      </c>
      <c r="Y85" s="11">
        <f t="shared" si="4"/>
        <v>286.7966667</v>
      </c>
      <c r="AA85" s="11"/>
      <c r="AF85" s="34"/>
    </row>
    <row r="86">
      <c r="A86" s="12" t="s">
        <v>56</v>
      </c>
      <c r="B86" s="13">
        <v>43413.0</v>
      </c>
      <c r="C86" s="25">
        <v>43418.0</v>
      </c>
      <c r="D86" s="14">
        <v>1431.15</v>
      </c>
      <c r="E86" s="15">
        <v>43386.81798611111</v>
      </c>
      <c r="F86" s="16">
        <v>27.0</v>
      </c>
      <c r="G86" s="17" t="s">
        <v>25</v>
      </c>
      <c r="H86" s="14">
        <v>150.74</v>
      </c>
      <c r="I86" s="14">
        <f t="shared" si="1"/>
        <v>1335.054</v>
      </c>
      <c r="J86" s="18">
        <v>6.0</v>
      </c>
      <c r="K86" s="17" t="e">
        <v>#N/A</v>
      </c>
      <c r="L86" s="19" t="e">
        <v>#N/A</v>
      </c>
      <c r="M86" s="19" t="e">
        <v>#N/A</v>
      </c>
      <c r="N86" s="17" t="e">
        <v>#N/A</v>
      </c>
      <c r="O86" s="17" t="e">
        <v>#N/A</v>
      </c>
      <c r="P86" s="17">
        <v>5.0</v>
      </c>
      <c r="Q86" s="17">
        <v>2.0</v>
      </c>
      <c r="R86" s="17">
        <v>0.0</v>
      </c>
      <c r="S86" s="7">
        <f t="shared" si="2"/>
        <v>2</v>
      </c>
      <c r="T86" s="20">
        <v>38.85</v>
      </c>
      <c r="U86" s="14">
        <f t="shared" si="22"/>
        <v>57.246</v>
      </c>
      <c r="V86" s="21" t="s">
        <v>26</v>
      </c>
      <c r="W86" s="19" t="str">
        <f>VLOOKUP(A86,airbnb_listings_orlando!C:Q,14,0)</f>
        <v>#N/A</v>
      </c>
      <c r="X86" s="19" t="str">
        <f>VLOOKUP(A86,airbnb_listings_orlando!C:Q,15,0)</f>
        <v>#N/A</v>
      </c>
      <c r="Y86" s="11">
        <f t="shared" si="4"/>
        <v>286.23</v>
      </c>
      <c r="AA86" s="11"/>
    </row>
    <row r="87">
      <c r="A87" s="12" t="s">
        <v>56</v>
      </c>
      <c r="B87" s="13">
        <v>43406.0</v>
      </c>
      <c r="C87" s="12">
        <v>43408.0</v>
      </c>
      <c r="D87" s="14">
        <v>677.06</v>
      </c>
      <c r="E87" s="15">
        <v>43386.70748842593</v>
      </c>
      <c r="F87" s="16">
        <v>20.0</v>
      </c>
      <c r="G87" s="17" t="s">
        <v>25</v>
      </c>
      <c r="H87" s="14">
        <v>61.57</v>
      </c>
      <c r="I87" s="14">
        <f t="shared" si="1"/>
        <v>629.0376</v>
      </c>
      <c r="J87" s="18">
        <v>6.0</v>
      </c>
      <c r="K87" s="17" t="e">
        <v>#N/A</v>
      </c>
      <c r="L87" s="19" t="e">
        <v>#N/A</v>
      </c>
      <c r="M87" s="19" t="e">
        <v>#N/A</v>
      </c>
      <c r="N87" s="17" t="e">
        <v>#N/A</v>
      </c>
      <c r="O87" s="17" t="e">
        <v>#N/A</v>
      </c>
      <c r="P87" s="17">
        <v>2.0</v>
      </c>
      <c r="Q87" s="17">
        <v>8.0</v>
      </c>
      <c r="R87" s="17">
        <v>2.0</v>
      </c>
      <c r="S87" s="7">
        <f t="shared" si="2"/>
        <v>10</v>
      </c>
      <c r="T87" s="20">
        <v>20.94</v>
      </c>
      <c r="U87" s="14">
        <f t="shared" si="22"/>
        <v>27.0824</v>
      </c>
      <c r="V87" s="21" t="s">
        <v>26</v>
      </c>
      <c r="W87" s="19" t="str">
        <f>VLOOKUP(A87,airbnb_listings_orlando!C:Q,14,0)</f>
        <v>#N/A</v>
      </c>
      <c r="X87" s="19" t="str">
        <f>VLOOKUP(A87,airbnb_listings_orlando!C:Q,15,0)</f>
        <v>#N/A</v>
      </c>
      <c r="Y87" s="11">
        <f t="shared" si="4"/>
        <v>338.53</v>
      </c>
      <c r="AA87" s="11"/>
    </row>
    <row r="88">
      <c r="A88" s="12" t="s">
        <v>56</v>
      </c>
      <c r="B88" s="13">
        <v>43398.0</v>
      </c>
      <c r="C88" s="25">
        <v>43400.0</v>
      </c>
      <c r="D88" s="14">
        <v>642.36</v>
      </c>
      <c r="E88" s="15">
        <v>43388.70457175926</v>
      </c>
      <c r="F88" s="16">
        <v>10.0</v>
      </c>
      <c r="G88" s="17" t="s">
        <v>25</v>
      </c>
      <c r="H88" s="14">
        <v>46.36</v>
      </c>
      <c r="I88" s="14">
        <f t="shared" si="1"/>
        <v>599.0256</v>
      </c>
      <c r="J88" s="18">
        <v>6.0</v>
      </c>
      <c r="K88" s="17" t="e">
        <v>#N/A</v>
      </c>
      <c r="L88" s="19" t="e">
        <v>#N/A</v>
      </c>
      <c r="M88" s="19" t="e">
        <v>#N/A</v>
      </c>
      <c r="N88" s="17" t="e">
        <v>#N/A</v>
      </c>
      <c r="O88" s="17" t="e">
        <v>#N/A</v>
      </c>
      <c r="P88" s="17">
        <v>2.0</v>
      </c>
      <c r="Q88" s="17">
        <v>9.0</v>
      </c>
      <c r="R88" s="17">
        <v>0.0</v>
      </c>
      <c r="S88" s="7">
        <f t="shared" si="2"/>
        <v>9</v>
      </c>
      <c r="T88" s="20">
        <v>17.64</v>
      </c>
      <c r="U88" s="14">
        <f t="shared" si="22"/>
        <v>25.6944</v>
      </c>
      <c r="V88" s="21" t="s">
        <v>26</v>
      </c>
      <c r="W88" s="19" t="str">
        <f>VLOOKUP(A88,airbnb_listings_orlando!C:Q,14,0)</f>
        <v>#N/A</v>
      </c>
      <c r="X88" s="19" t="str">
        <f>VLOOKUP(A88,airbnb_listings_orlando!C:Q,15,0)</f>
        <v>#N/A</v>
      </c>
      <c r="Y88" s="11">
        <f t="shared" si="4"/>
        <v>321.18</v>
      </c>
      <c r="AA88" s="11"/>
    </row>
    <row r="89">
      <c r="A89" s="12" t="s">
        <v>56</v>
      </c>
      <c r="B89" s="13">
        <v>43392.0</v>
      </c>
      <c r="C89" s="25">
        <v>43395.0</v>
      </c>
      <c r="D89" s="14">
        <v>1091.83</v>
      </c>
      <c r="E89" s="24">
        <v>43348.38835648148</v>
      </c>
      <c r="F89" s="16">
        <v>44.0</v>
      </c>
      <c r="G89" s="17" t="s">
        <v>25</v>
      </c>
      <c r="H89" s="14">
        <v>126.85</v>
      </c>
      <c r="I89" s="14">
        <f t="shared" si="1"/>
        <v>1014.3868</v>
      </c>
      <c r="J89" s="18">
        <v>6.0</v>
      </c>
      <c r="K89" s="17" t="e">
        <v>#N/A</v>
      </c>
      <c r="L89" s="19" t="e">
        <v>#N/A</v>
      </c>
      <c r="M89" s="19" t="e">
        <v>#N/A</v>
      </c>
      <c r="N89" s="17" t="e">
        <v>#N/A</v>
      </c>
      <c r="O89" s="17" t="e">
        <v>#N/A</v>
      </c>
      <c r="P89" s="17">
        <v>3.0</v>
      </c>
      <c r="Q89" s="17">
        <v>5.0</v>
      </c>
      <c r="R89" s="17">
        <v>0.0</v>
      </c>
      <c r="S89" s="7">
        <f t="shared" si="2"/>
        <v>5</v>
      </c>
      <c r="T89" s="20">
        <v>33.77</v>
      </c>
      <c r="U89" s="14">
        <f t="shared" si="22"/>
        <v>43.6732</v>
      </c>
      <c r="V89" s="21" t="s">
        <v>26</v>
      </c>
      <c r="W89" s="19" t="str">
        <f>VLOOKUP(A89,airbnb_listings_orlando!C:Q,14,0)</f>
        <v>#N/A</v>
      </c>
      <c r="X89" s="19" t="str">
        <f>VLOOKUP(A89,airbnb_listings_orlando!C:Q,15,0)</f>
        <v>#N/A</v>
      </c>
      <c r="Y89" s="11">
        <f t="shared" si="4"/>
        <v>363.9433333</v>
      </c>
      <c r="AA89" s="11"/>
    </row>
    <row r="90">
      <c r="A90" s="12" t="s">
        <v>56</v>
      </c>
      <c r="B90" s="13">
        <v>43378.0</v>
      </c>
      <c r="C90" s="12">
        <v>43381.0</v>
      </c>
      <c r="D90" s="14">
        <v>870.09</v>
      </c>
      <c r="E90" s="24">
        <v>43365.50680555555</v>
      </c>
      <c r="F90" s="16">
        <v>13.0</v>
      </c>
      <c r="G90" s="17" t="s">
        <v>25</v>
      </c>
      <c r="H90" s="14">
        <v>91.95</v>
      </c>
      <c r="I90" s="14">
        <f t="shared" si="1"/>
        <v>808.3764</v>
      </c>
      <c r="J90" s="18">
        <v>6.0</v>
      </c>
      <c r="K90" s="17" t="e">
        <v>#N/A</v>
      </c>
      <c r="L90" s="19" t="e">
        <v>#N/A</v>
      </c>
      <c r="M90" s="19" t="e">
        <v>#N/A</v>
      </c>
      <c r="N90" s="17" t="e">
        <v>#N/A</v>
      </c>
      <c r="O90" s="17" t="e">
        <v>#N/A</v>
      </c>
      <c r="P90" s="17">
        <v>3.0</v>
      </c>
      <c r="Q90" s="17">
        <v>5.0</v>
      </c>
      <c r="R90" s="17">
        <v>0.0</v>
      </c>
      <c r="S90" s="7">
        <f t="shared" si="2"/>
        <v>5</v>
      </c>
      <c r="T90" s="20">
        <v>26.91</v>
      </c>
      <c r="U90" s="14">
        <f t="shared" si="22"/>
        <v>34.8036</v>
      </c>
      <c r="V90" s="21" t="s">
        <v>26</v>
      </c>
      <c r="W90" s="19" t="str">
        <f>VLOOKUP(A90,airbnb_listings_orlando!C:Q,14,0)</f>
        <v>#N/A</v>
      </c>
      <c r="X90" s="19" t="str">
        <f>VLOOKUP(A90,airbnb_listings_orlando!C:Q,15,0)</f>
        <v>#N/A</v>
      </c>
      <c r="Y90" s="11">
        <f t="shared" si="4"/>
        <v>290.03</v>
      </c>
      <c r="AA90" s="11"/>
    </row>
    <row r="91">
      <c r="A91" s="12" t="s">
        <v>56</v>
      </c>
      <c r="B91" s="13">
        <v>43374.0</v>
      </c>
      <c r="C91" s="12">
        <v>43378.0</v>
      </c>
      <c r="D91" s="14">
        <v>1018.79</v>
      </c>
      <c r="E91" s="24">
        <v>43372.753842592596</v>
      </c>
      <c r="F91" s="16">
        <v>2.0</v>
      </c>
      <c r="G91" s="17" t="s">
        <v>25</v>
      </c>
      <c r="H91" s="14">
        <v>113.6</v>
      </c>
      <c r="I91" s="14">
        <f t="shared" si="1"/>
        <v>944.7884</v>
      </c>
      <c r="J91" s="18">
        <v>6.0</v>
      </c>
      <c r="K91" s="17" t="e">
        <v>#N/A</v>
      </c>
      <c r="L91" s="19" t="e">
        <v>#N/A</v>
      </c>
      <c r="M91" s="19" t="e">
        <v>#N/A</v>
      </c>
      <c r="N91" s="17" t="e">
        <v>#N/A</v>
      </c>
      <c r="O91" s="17" t="e">
        <v>#N/A</v>
      </c>
      <c r="P91" s="17">
        <v>4.0</v>
      </c>
      <c r="Q91" s="17">
        <v>6.0</v>
      </c>
      <c r="R91" s="17">
        <v>0.0</v>
      </c>
      <c r="S91" s="7">
        <f t="shared" si="2"/>
        <v>6</v>
      </c>
      <c r="T91" s="20">
        <v>33.25</v>
      </c>
      <c r="U91" s="14">
        <f t="shared" si="22"/>
        <v>40.7516</v>
      </c>
      <c r="V91" s="21" t="s">
        <v>26</v>
      </c>
      <c r="W91" s="19" t="str">
        <f>VLOOKUP(A91,airbnb_listings_orlando!C:Q,14,0)</f>
        <v>#N/A</v>
      </c>
      <c r="X91" s="19" t="str">
        <f>VLOOKUP(A91,airbnb_listings_orlando!C:Q,15,0)</f>
        <v>#N/A</v>
      </c>
      <c r="Y91" s="11">
        <f t="shared" si="4"/>
        <v>254.6975</v>
      </c>
      <c r="AA91" s="11"/>
    </row>
    <row r="92">
      <c r="A92" s="12" t="s">
        <v>56</v>
      </c>
      <c r="B92" s="13">
        <v>43348.0</v>
      </c>
      <c r="C92" s="12">
        <v>43353.0</v>
      </c>
      <c r="D92" s="14">
        <v>1586.92</v>
      </c>
      <c r="E92" s="24">
        <v>43341.87569444445</v>
      </c>
      <c r="F92" s="16">
        <v>7.0</v>
      </c>
      <c r="G92" s="17" t="s">
        <v>25</v>
      </c>
      <c r="H92" s="14">
        <v>201.78</v>
      </c>
      <c r="I92" s="14">
        <f t="shared" si="1"/>
        <v>1474.3632</v>
      </c>
      <c r="J92" s="18">
        <v>6.0</v>
      </c>
      <c r="K92" s="17" t="e">
        <v>#N/A</v>
      </c>
      <c r="L92" s="19" t="e">
        <v>#N/A</v>
      </c>
      <c r="M92" s="19" t="e">
        <v>#N/A</v>
      </c>
      <c r="N92" s="17" t="e">
        <v>#N/A</v>
      </c>
      <c r="O92" s="17" t="e">
        <v>#N/A</v>
      </c>
      <c r="P92" s="17">
        <v>5.0</v>
      </c>
      <c r="Q92" s="17">
        <v>3.0</v>
      </c>
      <c r="R92" s="17">
        <v>2.0</v>
      </c>
      <c r="S92" s="7">
        <f t="shared" si="2"/>
        <v>5</v>
      </c>
      <c r="T92" s="20">
        <v>49.08</v>
      </c>
      <c r="U92" s="14">
        <f t="shared" si="22"/>
        <v>63.4768</v>
      </c>
      <c r="V92" s="21" t="s">
        <v>26</v>
      </c>
      <c r="W92" s="19" t="str">
        <f>VLOOKUP(A92,airbnb_listings_orlando!C:Q,14,0)</f>
        <v>#N/A</v>
      </c>
      <c r="X92" s="19" t="str">
        <f>VLOOKUP(A92,airbnb_listings_orlando!C:Q,15,0)</f>
        <v>#N/A</v>
      </c>
      <c r="Y92" s="11">
        <f t="shared" si="4"/>
        <v>317.384</v>
      </c>
      <c r="AA92" s="11"/>
    </row>
    <row r="93">
      <c r="A93" s="12" t="s">
        <v>56</v>
      </c>
      <c r="B93" s="13">
        <v>43343.0</v>
      </c>
      <c r="C93" s="12">
        <v>43346.0</v>
      </c>
      <c r="D93" s="14">
        <v>975.43</v>
      </c>
      <c r="E93" s="24">
        <v>43342.15960648148</v>
      </c>
      <c r="F93" s="16">
        <v>1.0</v>
      </c>
      <c r="G93" s="17" t="s">
        <v>25</v>
      </c>
      <c r="H93" s="14">
        <v>105.53</v>
      </c>
      <c r="I93" s="14">
        <f t="shared" si="1"/>
        <v>906.2428</v>
      </c>
      <c r="J93" s="18">
        <v>6.0</v>
      </c>
      <c r="K93" s="17" t="e">
        <v>#N/A</v>
      </c>
      <c r="L93" s="19" t="e">
        <v>#N/A</v>
      </c>
      <c r="M93" s="19" t="e">
        <v>#N/A</v>
      </c>
      <c r="N93" s="17" t="e">
        <v>#N/A</v>
      </c>
      <c r="O93" s="17" t="e">
        <v>#N/A</v>
      </c>
      <c r="P93" s="17">
        <v>3.0</v>
      </c>
      <c r="Q93" s="17">
        <v>9.0</v>
      </c>
      <c r="R93" s="17">
        <v>2.0</v>
      </c>
      <c r="S93" s="7">
        <f t="shared" si="2"/>
        <v>11</v>
      </c>
      <c r="T93" s="20">
        <v>30.17</v>
      </c>
      <c r="U93" s="14">
        <f t="shared" si="22"/>
        <v>39.0172</v>
      </c>
      <c r="V93" s="21" t="s">
        <v>26</v>
      </c>
      <c r="W93" s="19" t="str">
        <f>VLOOKUP(A93,airbnb_listings_orlando!C:Q,14,0)</f>
        <v>#N/A</v>
      </c>
      <c r="X93" s="19" t="str">
        <f>VLOOKUP(A93,airbnb_listings_orlando!C:Q,15,0)</f>
        <v>#N/A</v>
      </c>
      <c r="Y93" s="11">
        <f t="shared" si="4"/>
        <v>325.1433333</v>
      </c>
      <c r="AA93" s="11"/>
    </row>
    <row r="94">
      <c r="A94" s="12" t="s">
        <v>56</v>
      </c>
      <c r="B94" s="13">
        <v>43477.0</v>
      </c>
      <c r="C94" s="12">
        <v>43478.0</v>
      </c>
      <c r="D94" s="14">
        <v>225.0</v>
      </c>
      <c r="E94" s="24">
        <v>43475.51892361111</v>
      </c>
      <c r="F94" s="16">
        <v>2.0</v>
      </c>
      <c r="G94" s="17" t="s">
        <v>25</v>
      </c>
      <c r="H94" s="14">
        <v>0.0</v>
      </c>
      <c r="I94" s="14">
        <f t="shared" si="1"/>
        <v>225</v>
      </c>
      <c r="J94" s="18">
        <v>6.0</v>
      </c>
      <c r="K94" s="17" t="e">
        <v>#N/A</v>
      </c>
      <c r="L94" s="19" t="e">
        <v>#N/A</v>
      </c>
      <c r="M94" s="19" t="e">
        <v>#REF!</v>
      </c>
      <c r="N94" s="17" t="e">
        <v>#N/A</v>
      </c>
      <c r="O94" s="17" t="e">
        <v>#N/A</v>
      </c>
      <c r="P94" s="17">
        <v>1.0</v>
      </c>
      <c r="Q94" s="17">
        <v>2.0</v>
      </c>
      <c r="R94" s="17">
        <v>0.0</v>
      </c>
      <c r="S94" s="7">
        <f t="shared" si="2"/>
        <v>2</v>
      </c>
      <c r="T94" s="20">
        <v>0.0</v>
      </c>
      <c r="U94" s="14">
        <v>0.0</v>
      </c>
      <c r="V94" s="21" t="s">
        <v>37</v>
      </c>
      <c r="W94" s="19" t="str">
        <f>VLOOKUP(A94,airbnb_listings_orlando!C:Q,14,0)</f>
        <v>#N/A</v>
      </c>
      <c r="X94" s="19" t="str">
        <f>VLOOKUP(A94,airbnb_listings_orlando!C:Q,15,0)</f>
        <v>#N/A</v>
      </c>
      <c r="Y94" s="11">
        <f t="shared" si="4"/>
        <v>225</v>
      </c>
      <c r="AA94" s="11"/>
    </row>
    <row r="95">
      <c r="A95" s="12" t="s">
        <v>56</v>
      </c>
      <c r="B95" s="13">
        <v>43384.0</v>
      </c>
      <c r="C95" s="25">
        <v>43385.0</v>
      </c>
      <c r="D95" s="14">
        <v>293.97</v>
      </c>
      <c r="E95" s="24">
        <v>43370.68373842593</v>
      </c>
      <c r="F95" s="16">
        <v>14.0</v>
      </c>
      <c r="G95" s="17" t="s">
        <v>25</v>
      </c>
      <c r="H95" s="14">
        <v>51.8</v>
      </c>
      <c r="I95" s="14">
        <f t="shared" si="1"/>
        <v>293.97</v>
      </c>
      <c r="J95" s="18">
        <v>6.0</v>
      </c>
      <c r="K95" s="17" t="e">
        <v>#N/A</v>
      </c>
      <c r="L95" s="19" t="e">
        <v>#N/A</v>
      </c>
      <c r="M95" s="19" t="e">
        <v>#REF!</v>
      </c>
      <c r="N95" s="17" t="e">
        <v>#N/A</v>
      </c>
      <c r="O95" s="17" t="e">
        <v>#N/A</v>
      </c>
      <c r="P95" s="17">
        <v>1.0</v>
      </c>
      <c r="Q95" s="17">
        <v>2.0</v>
      </c>
      <c r="R95" s="17">
        <v>0.0</v>
      </c>
      <c r="S95" s="7">
        <f t="shared" si="2"/>
        <v>2</v>
      </c>
      <c r="T95" s="20">
        <v>0.0</v>
      </c>
      <c r="U95" s="14">
        <v>0.0</v>
      </c>
      <c r="V95" s="21" t="s">
        <v>37</v>
      </c>
      <c r="W95" s="19" t="str">
        <f>VLOOKUP(A95,airbnb_listings_orlando!C:Q,14,0)</f>
        <v>#N/A</v>
      </c>
      <c r="X95" s="19" t="str">
        <f>VLOOKUP(A95,airbnb_listings_orlando!C:Q,15,0)</f>
        <v>#N/A</v>
      </c>
      <c r="Y95" s="11">
        <f t="shared" si="4"/>
        <v>293.97</v>
      </c>
      <c r="AA95" s="11"/>
    </row>
    <row r="96">
      <c r="A96" s="12" t="s">
        <v>56</v>
      </c>
      <c r="B96" s="13">
        <v>43371.0</v>
      </c>
      <c r="C96" s="12">
        <v>43373.0</v>
      </c>
      <c r="D96" s="14">
        <v>764.88</v>
      </c>
      <c r="E96" s="24">
        <v>43334.56710648148</v>
      </c>
      <c r="F96" s="16">
        <v>37.0</v>
      </c>
      <c r="G96" s="17" t="s">
        <v>25</v>
      </c>
      <c r="H96" s="14">
        <v>119.6</v>
      </c>
      <c r="I96" s="14">
        <f t="shared" si="1"/>
        <v>726.636</v>
      </c>
      <c r="J96" s="18">
        <v>6.0</v>
      </c>
      <c r="K96" s="17" t="e">
        <v>#N/A</v>
      </c>
      <c r="L96" s="19" t="e">
        <v>#N/A</v>
      </c>
      <c r="M96" s="19" t="e">
        <v>#REF!</v>
      </c>
      <c r="N96" s="17" t="e">
        <v>#N/A</v>
      </c>
      <c r="O96" s="17" t="e">
        <v>#N/A</v>
      </c>
      <c r="P96" s="17">
        <v>2.0</v>
      </c>
      <c r="Q96" s="17">
        <v>2.0</v>
      </c>
      <c r="R96" s="17">
        <v>0.0</v>
      </c>
      <c r="S96" s="7">
        <f t="shared" si="2"/>
        <v>2</v>
      </c>
      <c r="T96" s="20">
        <v>0.0</v>
      </c>
      <c r="U96" s="14">
        <f>D96*5%</f>
        <v>38.244</v>
      </c>
      <c r="V96" s="21" t="s">
        <v>50</v>
      </c>
      <c r="W96" s="19" t="str">
        <f>VLOOKUP(A96,airbnb_listings_orlando!C:Q,14,0)</f>
        <v>#N/A</v>
      </c>
      <c r="X96" s="19" t="str">
        <f>VLOOKUP(A96,airbnb_listings_orlando!C:Q,15,0)</f>
        <v>#N/A</v>
      </c>
      <c r="Y96" s="11">
        <f t="shared" si="4"/>
        <v>382.44</v>
      </c>
      <c r="AA96" s="11"/>
    </row>
    <row r="97">
      <c r="A97" s="12" t="s">
        <v>57</v>
      </c>
      <c r="B97" s="13">
        <v>43481.0</v>
      </c>
      <c r="C97" s="12">
        <v>43484.0</v>
      </c>
      <c r="D97" s="14">
        <v>208.55</v>
      </c>
      <c r="E97" s="24">
        <v>43475.68717592592</v>
      </c>
      <c r="F97" s="16">
        <v>6.0</v>
      </c>
      <c r="G97" s="17" t="s">
        <v>49</v>
      </c>
      <c r="H97" s="14">
        <v>18.83</v>
      </c>
      <c r="I97" s="14">
        <f t="shared" si="1"/>
        <v>193.758</v>
      </c>
      <c r="J97" s="18">
        <v>2.0</v>
      </c>
      <c r="K97" s="17" t="e">
        <v>#N/A</v>
      </c>
      <c r="L97" s="19" t="e">
        <v>#N/A</v>
      </c>
      <c r="M97" s="19" t="e">
        <v>#N/A</v>
      </c>
      <c r="N97" s="17" t="e">
        <v>#N/A</v>
      </c>
      <c r="O97" s="17" t="e">
        <v>#N/A</v>
      </c>
      <c r="P97" s="17">
        <v>3.0</v>
      </c>
      <c r="Q97" s="17">
        <v>1.0</v>
      </c>
      <c r="R97" s="17">
        <v>0.0</v>
      </c>
      <c r="S97" s="7">
        <f t="shared" si="2"/>
        <v>1</v>
      </c>
      <c r="T97" s="20">
        <v>6.45</v>
      </c>
      <c r="U97" s="14">
        <f t="shared" ref="U97:U135" si="23">D97*4%</f>
        <v>8.342</v>
      </c>
      <c r="V97" s="21" t="s">
        <v>26</v>
      </c>
      <c r="W97" s="19" t="str">
        <f>VLOOKUP(A97,airbnb_listings_orlando!C:Q,14,0)</f>
        <v>#N/A</v>
      </c>
      <c r="X97" s="19" t="str">
        <f>VLOOKUP(A97,airbnb_listings_orlando!C:Q,15,0)</f>
        <v>#N/A</v>
      </c>
      <c r="Y97" s="11">
        <f t="shared" si="4"/>
        <v>69.51666667</v>
      </c>
      <c r="AA97" s="11"/>
    </row>
    <row r="98">
      <c r="A98" s="12" t="s">
        <v>57</v>
      </c>
      <c r="B98" s="13">
        <v>43469.0</v>
      </c>
      <c r="C98" s="12">
        <v>43472.0</v>
      </c>
      <c r="D98" s="14">
        <v>346.29</v>
      </c>
      <c r="E98" s="15">
        <v>43452.57603009259</v>
      </c>
      <c r="F98" s="16">
        <v>17.0</v>
      </c>
      <c r="G98" s="17" t="s">
        <v>49</v>
      </c>
      <c r="H98" s="14">
        <v>38.51</v>
      </c>
      <c r="I98" s="14">
        <f t="shared" si="1"/>
        <v>321.7284</v>
      </c>
      <c r="J98" s="18">
        <v>2.0</v>
      </c>
      <c r="K98" s="17" t="e">
        <v>#N/A</v>
      </c>
      <c r="L98" s="19" t="e">
        <v>#N/A</v>
      </c>
      <c r="M98" s="19" t="e">
        <v>#N/A</v>
      </c>
      <c r="N98" s="17" t="e">
        <v>#N/A</v>
      </c>
      <c r="O98" s="17" t="e">
        <v>#N/A</v>
      </c>
      <c r="P98" s="17">
        <v>3.0</v>
      </c>
      <c r="Q98" s="17">
        <v>3.0</v>
      </c>
      <c r="R98" s="17">
        <v>0.0</v>
      </c>
      <c r="S98" s="7">
        <f t="shared" si="2"/>
        <v>3</v>
      </c>
      <c r="T98" s="20">
        <v>10.71</v>
      </c>
      <c r="U98" s="14">
        <f t="shared" si="23"/>
        <v>13.8516</v>
      </c>
      <c r="V98" s="21" t="s">
        <v>26</v>
      </c>
      <c r="W98" s="19" t="str">
        <f>VLOOKUP(A98,airbnb_listings_orlando!C:Q,14,0)</f>
        <v>#N/A</v>
      </c>
      <c r="X98" s="19" t="str">
        <f>VLOOKUP(A98,airbnb_listings_orlando!C:Q,15,0)</f>
        <v>#N/A</v>
      </c>
      <c r="Y98" s="11">
        <f t="shared" si="4"/>
        <v>115.43</v>
      </c>
      <c r="AA98" s="11"/>
    </row>
    <row r="99">
      <c r="A99" s="12" t="s">
        <v>57</v>
      </c>
      <c r="B99" s="13">
        <v>43461.0</v>
      </c>
      <c r="C99" s="12">
        <v>43466.0</v>
      </c>
      <c r="D99" s="14">
        <v>297.25</v>
      </c>
      <c r="E99" s="15">
        <v>43425.885729166665</v>
      </c>
      <c r="F99" s="16">
        <v>36.0</v>
      </c>
      <c r="G99" s="17" t="s">
        <v>49</v>
      </c>
      <c r="H99" s="14">
        <v>24.98</v>
      </c>
      <c r="I99" s="14">
        <f t="shared" si="1"/>
        <v>254.61</v>
      </c>
      <c r="J99" s="18">
        <v>2.0</v>
      </c>
      <c r="K99" s="17" t="e">
        <v>#N/A</v>
      </c>
      <c r="L99" s="19" t="e">
        <v>#N/A</v>
      </c>
      <c r="M99" s="19" t="e">
        <v>#N/A</v>
      </c>
      <c r="N99" s="17" t="e">
        <v>#N/A</v>
      </c>
      <c r="O99" s="17" t="e">
        <v>#N/A</v>
      </c>
      <c r="P99" s="17">
        <v>5.0</v>
      </c>
      <c r="Q99" s="17">
        <v>1.0</v>
      </c>
      <c r="R99" s="17">
        <v>2.0</v>
      </c>
      <c r="S99" s="7">
        <f t="shared" si="2"/>
        <v>3</v>
      </c>
      <c r="T99" s="20">
        <v>30.75</v>
      </c>
      <c r="U99" s="14">
        <f t="shared" si="23"/>
        <v>11.89</v>
      </c>
      <c r="V99" s="21" t="s">
        <v>26</v>
      </c>
      <c r="W99" s="19" t="str">
        <f>VLOOKUP(A99,airbnb_listings_orlando!C:Q,14,0)</f>
        <v>#N/A</v>
      </c>
      <c r="X99" s="19" t="str">
        <f>VLOOKUP(A99,airbnb_listings_orlando!C:Q,15,0)</f>
        <v>#N/A</v>
      </c>
      <c r="Y99" s="11">
        <f t="shared" si="4"/>
        <v>59.45</v>
      </c>
      <c r="AA99" s="11"/>
    </row>
    <row r="100">
      <c r="A100" s="12" t="s">
        <v>57</v>
      </c>
      <c r="B100" s="13">
        <v>43457.0</v>
      </c>
      <c r="C100" s="25">
        <v>43461.0</v>
      </c>
      <c r="D100" s="14">
        <v>578.12</v>
      </c>
      <c r="E100" s="15">
        <v>43451.851643518516</v>
      </c>
      <c r="F100" s="16">
        <v>6.0</v>
      </c>
      <c r="G100" s="17" t="s">
        <v>49</v>
      </c>
      <c r="H100" s="14">
        <v>75.0</v>
      </c>
      <c r="I100" s="14">
        <f t="shared" si="1"/>
        <v>537.1152</v>
      </c>
      <c r="J100" s="18">
        <v>2.0</v>
      </c>
      <c r="K100" s="17" t="e">
        <v>#N/A</v>
      </c>
      <c r="L100" s="19" t="e">
        <v>#N/A</v>
      </c>
      <c r="M100" s="19" t="e">
        <v>#N/A</v>
      </c>
      <c r="N100" s="17" t="e">
        <v>#N/A</v>
      </c>
      <c r="O100" s="17" t="e">
        <v>#N/A</v>
      </c>
      <c r="P100" s="17">
        <v>4.0</v>
      </c>
      <c r="Q100" s="17">
        <v>3.0</v>
      </c>
      <c r="R100" s="17">
        <v>0.0</v>
      </c>
      <c r="S100" s="7">
        <f t="shared" si="2"/>
        <v>3</v>
      </c>
      <c r="T100" s="20">
        <v>17.88</v>
      </c>
      <c r="U100" s="14">
        <f t="shared" si="23"/>
        <v>23.1248</v>
      </c>
      <c r="V100" s="21" t="s">
        <v>26</v>
      </c>
      <c r="W100" s="19" t="str">
        <f>VLOOKUP(A100,airbnb_listings_orlando!C:Q,14,0)</f>
        <v>#N/A</v>
      </c>
      <c r="X100" s="19" t="str">
        <f>VLOOKUP(A100,airbnb_listings_orlando!C:Q,15,0)</f>
        <v>#N/A</v>
      </c>
      <c r="Y100" s="11">
        <f t="shared" si="4"/>
        <v>144.53</v>
      </c>
      <c r="AA100" s="11"/>
    </row>
    <row r="101">
      <c r="A101" s="12" t="s">
        <v>57</v>
      </c>
      <c r="B101" s="13">
        <v>43449.0</v>
      </c>
      <c r="C101" s="25">
        <v>43454.0</v>
      </c>
      <c r="D101" s="14">
        <v>480.16</v>
      </c>
      <c r="E101" s="24">
        <v>43439.17355324074</v>
      </c>
      <c r="F101" s="16">
        <v>10.0</v>
      </c>
      <c r="G101" s="17" t="s">
        <v>49</v>
      </c>
      <c r="H101" s="14">
        <v>59.58</v>
      </c>
      <c r="I101" s="14">
        <f t="shared" si="1"/>
        <v>446.1036</v>
      </c>
      <c r="J101" s="18">
        <v>2.0</v>
      </c>
      <c r="K101" s="17" t="e">
        <v>#N/A</v>
      </c>
      <c r="L101" s="19" t="e">
        <v>#N/A</v>
      </c>
      <c r="M101" s="19" t="e">
        <v>#N/A</v>
      </c>
      <c r="N101" s="17" t="e">
        <v>#N/A</v>
      </c>
      <c r="O101" s="17" t="e">
        <v>#N/A</v>
      </c>
      <c r="P101" s="17">
        <v>5.0</v>
      </c>
      <c r="Q101" s="17">
        <v>2.0</v>
      </c>
      <c r="R101" s="17">
        <v>0.0</v>
      </c>
      <c r="S101" s="7">
        <f t="shared" si="2"/>
        <v>2</v>
      </c>
      <c r="T101" s="20">
        <v>14.85</v>
      </c>
      <c r="U101" s="14">
        <f t="shared" si="23"/>
        <v>19.2064</v>
      </c>
      <c r="V101" s="21" t="s">
        <v>26</v>
      </c>
      <c r="W101" s="19" t="str">
        <f>VLOOKUP(A101,airbnb_listings_orlando!C:Q,14,0)</f>
        <v>#N/A</v>
      </c>
      <c r="X101" s="19" t="str">
        <f>VLOOKUP(A101,airbnb_listings_orlando!C:Q,15,0)</f>
        <v>#N/A</v>
      </c>
      <c r="Y101" s="11">
        <f t="shared" si="4"/>
        <v>96.032</v>
      </c>
      <c r="AA101" s="11"/>
    </row>
    <row r="102">
      <c r="A102" s="12" t="s">
        <v>57</v>
      </c>
      <c r="B102" s="13">
        <v>43441.0</v>
      </c>
      <c r="C102" s="25">
        <v>43444.0</v>
      </c>
      <c r="D102" s="14">
        <v>346.29</v>
      </c>
      <c r="E102" s="15">
        <v>43425.00444444444</v>
      </c>
      <c r="F102" s="16">
        <v>16.0</v>
      </c>
      <c r="G102" s="17" t="s">
        <v>49</v>
      </c>
      <c r="H102" s="14">
        <v>40.51</v>
      </c>
      <c r="I102" s="14">
        <f t="shared" si="1"/>
        <v>321.7284</v>
      </c>
      <c r="J102" s="18">
        <v>2.0</v>
      </c>
      <c r="K102" s="17" t="e">
        <v>#N/A</v>
      </c>
      <c r="L102" s="19" t="e">
        <v>#N/A</v>
      </c>
      <c r="M102" s="19" t="e">
        <v>#N/A</v>
      </c>
      <c r="N102" s="17" t="e">
        <v>#N/A</v>
      </c>
      <c r="O102" s="17" t="e">
        <v>#N/A</v>
      </c>
      <c r="P102" s="17">
        <v>3.0</v>
      </c>
      <c r="Q102" s="17">
        <v>2.0</v>
      </c>
      <c r="R102" s="17">
        <v>1.0</v>
      </c>
      <c r="S102" s="7">
        <f t="shared" si="2"/>
        <v>3</v>
      </c>
      <c r="T102" s="20">
        <v>10.71</v>
      </c>
      <c r="U102" s="14">
        <f t="shared" si="23"/>
        <v>13.8516</v>
      </c>
      <c r="V102" s="21" t="s">
        <v>26</v>
      </c>
      <c r="W102" s="19" t="str">
        <f>VLOOKUP(A102,airbnb_listings_orlando!C:Q,14,0)</f>
        <v>#N/A</v>
      </c>
      <c r="X102" s="19" t="str">
        <f>VLOOKUP(A102,airbnb_listings_orlando!C:Q,15,0)</f>
        <v>#N/A</v>
      </c>
      <c r="Y102" s="11">
        <f t="shared" si="4"/>
        <v>115.43</v>
      </c>
      <c r="AA102" s="11"/>
    </row>
    <row r="103">
      <c r="A103" s="12" t="s">
        <v>57</v>
      </c>
      <c r="B103" s="13">
        <v>43434.0</v>
      </c>
      <c r="C103" s="12">
        <v>43436.0</v>
      </c>
      <c r="D103" s="14">
        <v>250.26</v>
      </c>
      <c r="E103" s="15">
        <v>43433.97761574074</v>
      </c>
      <c r="F103" s="16">
        <v>1.0</v>
      </c>
      <c r="G103" s="17" t="s">
        <v>49</v>
      </c>
      <c r="H103" s="14">
        <v>23.39</v>
      </c>
      <c r="I103" s="14">
        <f t="shared" si="1"/>
        <v>232.5096</v>
      </c>
      <c r="J103" s="18">
        <v>2.0</v>
      </c>
      <c r="K103" s="17" t="e">
        <v>#N/A</v>
      </c>
      <c r="L103" s="19" t="e">
        <v>#N/A</v>
      </c>
      <c r="M103" s="19" t="e">
        <v>#N/A</v>
      </c>
      <c r="N103" s="17" t="e">
        <v>#N/A</v>
      </c>
      <c r="O103" s="17" t="e">
        <v>#N/A</v>
      </c>
      <c r="P103" s="17">
        <v>2.0</v>
      </c>
      <c r="Q103" s="17">
        <v>2.0</v>
      </c>
      <c r="R103" s="17">
        <v>0.0</v>
      </c>
      <c r="S103" s="7">
        <f t="shared" si="2"/>
        <v>2</v>
      </c>
      <c r="T103" s="20">
        <v>7.74</v>
      </c>
      <c r="U103" s="14">
        <f t="shared" si="23"/>
        <v>10.0104</v>
      </c>
      <c r="V103" s="21" t="s">
        <v>26</v>
      </c>
      <c r="W103" s="19" t="str">
        <f>VLOOKUP(A103,airbnb_listings_orlando!C:Q,14,0)</f>
        <v>#N/A</v>
      </c>
      <c r="X103" s="19" t="str">
        <f>VLOOKUP(A103,airbnb_listings_orlando!C:Q,15,0)</f>
        <v>#N/A</v>
      </c>
      <c r="Y103" s="11">
        <f t="shared" si="4"/>
        <v>125.13</v>
      </c>
      <c r="AA103" s="11"/>
    </row>
    <row r="104">
      <c r="A104" s="12" t="s">
        <v>57</v>
      </c>
      <c r="B104" s="13">
        <v>43424.0</v>
      </c>
      <c r="C104" s="25">
        <v>43428.0</v>
      </c>
      <c r="D104" s="14">
        <v>481.12</v>
      </c>
      <c r="E104" s="15">
        <v>43424.75678240741</v>
      </c>
      <c r="F104" s="16">
        <v>0.0</v>
      </c>
      <c r="G104" s="17" t="s">
        <v>49</v>
      </c>
      <c r="H104" s="14">
        <v>61.73</v>
      </c>
      <c r="I104" s="14">
        <f t="shared" si="1"/>
        <v>446.9952</v>
      </c>
      <c r="J104" s="18">
        <v>2.0</v>
      </c>
      <c r="K104" s="17" t="e">
        <v>#N/A</v>
      </c>
      <c r="L104" s="19" t="e">
        <v>#N/A</v>
      </c>
      <c r="M104" s="19" t="e">
        <v>#N/A</v>
      </c>
      <c r="N104" s="17" t="e">
        <v>#N/A</v>
      </c>
      <c r="O104" s="17" t="e">
        <v>#N/A</v>
      </c>
      <c r="P104" s="17">
        <v>4.0</v>
      </c>
      <c r="Q104" s="17">
        <v>1.0</v>
      </c>
      <c r="R104" s="17">
        <v>0.0</v>
      </c>
      <c r="S104" s="7">
        <f t="shared" si="2"/>
        <v>1</v>
      </c>
      <c r="T104" s="20">
        <v>14.88</v>
      </c>
      <c r="U104" s="14">
        <f t="shared" si="23"/>
        <v>19.2448</v>
      </c>
      <c r="V104" s="21" t="s">
        <v>26</v>
      </c>
      <c r="W104" s="19" t="str">
        <f>VLOOKUP(A104,airbnb_listings_orlando!C:Q,14,0)</f>
        <v>#N/A</v>
      </c>
      <c r="X104" s="19" t="str">
        <f>VLOOKUP(A104,airbnb_listings_orlando!C:Q,15,0)</f>
        <v>#N/A</v>
      </c>
      <c r="Y104" s="11">
        <f t="shared" si="4"/>
        <v>120.28</v>
      </c>
      <c r="AA104" s="11"/>
    </row>
    <row r="105">
      <c r="A105" s="12" t="s">
        <v>58</v>
      </c>
      <c r="B105" s="13">
        <v>43487.0</v>
      </c>
      <c r="C105" s="12">
        <v>43496.0</v>
      </c>
      <c r="D105" s="14">
        <v>1713.02</v>
      </c>
      <c r="E105" s="24">
        <v>43472.81680555556</v>
      </c>
      <c r="F105" s="16">
        <v>15.0</v>
      </c>
      <c r="G105" s="17" t="s">
        <v>25</v>
      </c>
      <c r="H105" s="14">
        <v>52.98</v>
      </c>
      <c r="I105" s="14">
        <f t="shared" si="1"/>
        <v>1591.5192</v>
      </c>
      <c r="J105" s="18">
        <v>5.0</v>
      </c>
      <c r="K105" s="17" t="e">
        <v>#N/A</v>
      </c>
      <c r="L105" s="19" t="e">
        <v>#N/A</v>
      </c>
      <c r="M105" s="19" t="e">
        <v>#N/A</v>
      </c>
      <c r="N105" s="17" t="e">
        <v>#N/A</v>
      </c>
      <c r="O105" s="17" t="e">
        <v>#N/A</v>
      </c>
      <c r="P105" s="17">
        <v>9.0</v>
      </c>
      <c r="Q105" s="17">
        <v>6.0</v>
      </c>
      <c r="R105" s="17">
        <v>2.0</v>
      </c>
      <c r="S105" s="7">
        <f t="shared" si="2"/>
        <v>8</v>
      </c>
      <c r="T105" s="20">
        <v>52.98</v>
      </c>
      <c r="U105" s="14">
        <f t="shared" si="23"/>
        <v>68.5208</v>
      </c>
      <c r="V105" s="21" t="s">
        <v>26</v>
      </c>
      <c r="W105" s="19" t="str">
        <f>VLOOKUP(A105,airbnb_listings_orlando!C:Q,14,0)</f>
        <v>#N/A</v>
      </c>
      <c r="X105" s="19" t="str">
        <f>VLOOKUP(A105,airbnb_listings_orlando!C:Q,15,0)</f>
        <v>#N/A</v>
      </c>
      <c r="Y105" s="11">
        <f t="shared" si="4"/>
        <v>190.3355556</v>
      </c>
      <c r="AA105" s="11"/>
    </row>
    <row r="106">
      <c r="A106" s="12" t="s">
        <v>58</v>
      </c>
      <c r="B106" s="13">
        <v>43485.0</v>
      </c>
      <c r="C106" s="12">
        <v>43487.0</v>
      </c>
      <c r="D106" s="14">
        <v>420.01</v>
      </c>
      <c r="E106" s="24">
        <v>43485.41704861111</v>
      </c>
      <c r="F106" s="16">
        <v>0.0</v>
      </c>
      <c r="G106" s="17" t="s">
        <v>25</v>
      </c>
      <c r="H106" s="14">
        <v>39.11</v>
      </c>
      <c r="I106" s="14">
        <f t="shared" si="1"/>
        <v>390.2196</v>
      </c>
      <c r="J106" s="18">
        <v>5.0</v>
      </c>
      <c r="K106" s="17" t="e">
        <v>#N/A</v>
      </c>
      <c r="L106" s="19" t="e">
        <v>#N/A</v>
      </c>
      <c r="M106" s="19" t="e">
        <v>#N/A</v>
      </c>
      <c r="N106" s="17" t="e">
        <v>#N/A</v>
      </c>
      <c r="O106" s="17" t="e">
        <v>#N/A</v>
      </c>
      <c r="P106" s="17">
        <v>2.0</v>
      </c>
      <c r="Q106" s="17">
        <v>4.0</v>
      </c>
      <c r="R106" s="17">
        <v>0.0</v>
      </c>
      <c r="S106" s="7">
        <f t="shared" si="2"/>
        <v>4</v>
      </c>
      <c r="T106" s="20">
        <v>12.99</v>
      </c>
      <c r="U106" s="14">
        <f t="shared" si="23"/>
        <v>16.8004</v>
      </c>
      <c r="V106" s="21" t="s">
        <v>26</v>
      </c>
      <c r="W106" s="19" t="str">
        <f>VLOOKUP(A106,airbnb_listings_orlando!C:Q,14,0)</f>
        <v>#N/A</v>
      </c>
      <c r="X106" s="19" t="str">
        <f>VLOOKUP(A106,airbnb_listings_orlando!C:Q,15,0)</f>
        <v>#N/A</v>
      </c>
      <c r="Y106" s="11">
        <f t="shared" si="4"/>
        <v>210.005</v>
      </c>
      <c r="AA106" s="11"/>
    </row>
    <row r="107">
      <c r="A107" s="12" t="s">
        <v>58</v>
      </c>
      <c r="B107" s="13">
        <v>43481.0</v>
      </c>
      <c r="C107" s="12">
        <v>43485.0</v>
      </c>
      <c r="D107" s="14">
        <v>702.09</v>
      </c>
      <c r="E107" s="15">
        <v>43464.826689814814</v>
      </c>
      <c r="F107" s="16">
        <v>17.0</v>
      </c>
      <c r="G107" s="17" t="s">
        <v>25</v>
      </c>
      <c r="H107" s="14">
        <v>83.51</v>
      </c>
      <c r="I107" s="14">
        <f t="shared" si="1"/>
        <v>652.2964</v>
      </c>
      <c r="J107" s="18">
        <v>5.0</v>
      </c>
      <c r="K107" s="17" t="e">
        <v>#N/A</v>
      </c>
      <c r="L107" s="19" t="e">
        <v>#N/A</v>
      </c>
      <c r="M107" s="19" t="e">
        <v>#N/A</v>
      </c>
      <c r="N107" s="17" t="e">
        <v>#N/A</v>
      </c>
      <c r="O107" s="17" t="e">
        <v>#N/A</v>
      </c>
      <c r="P107" s="17">
        <v>4.0</v>
      </c>
      <c r="Q107" s="17">
        <v>4.0</v>
      </c>
      <c r="R107" s="17">
        <v>2.0</v>
      </c>
      <c r="S107" s="7">
        <f t="shared" si="2"/>
        <v>6</v>
      </c>
      <c r="T107" s="20">
        <v>21.71</v>
      </c>
      <c r="U107" s="14">
        <f t="shared" si="23"/>
        <v>28.0836</v>
      </c>
      <c r="V107" s="21" t="s">
        <v>26</v>
      </c>
      <c r="W107" s="19" t="str">
        <f>VLOOKUP(A107,airbnb_listings_orlando!C:Q,14,0)</f>
        <v>#N/A</v>
      </c>
      <c r="X107" s="19" t="str">
        <f>VLOOKUP(A107,airbnb_listings_orlando!C:Q,15,0)</f>
        <v>#N/A</v>
      </c>
      <c r="Y107" s="11">
        <f t="shared" si="4"/>
        <v>175.5225</v>
      </c>
      <c r="AA107" s="11"/>
    </row>
    <row r="108">
      <c r="A108" s="12" t="s">
        <v>58</v>
      </c>
      <c r="B108" s="13">
        <v>43467.0</v>
      </c>
      <c r="C108" s="12">
        <v>43471.0</v>
      </c>
      <c r="D108" s="14">
        <v>695.6</v>
      </c>
      <c r="E108" s="24">
        <v>43467.656006944446</v>
      </c>
      <c r="F108" s="16">
        <v>0.0</v>
      </c>
      <c r="G108" s="17" t="s">
        <v>25</v>
      </c>
      <c r="H108" s="14">
        <v>77.55</v>
      </c>
      <c r="I108" s="14">
        <f t="shared" si="1"/>
        <v>641.376</v>
      </c>
      <c r="J108" s="18">
        <v>5.0</v>
      </c>
      <c r="K108" s="17" t="e">
        <v>#N/A</v>
      </c>
      <c r="L108" s="19" t="e">
        <v>#N/A</v>
      </c>
      <c r="M108" s="19" t="e">
        <v>#N/A</v>
      </c>
      <c r="N108" s="17" t="e">
        <v>#N/A</v>
      </c>
      <c r="O108" s="17" t="e">
        <v>#N/A</v>
      </c>
      <c r="P108" s="17">
        <v>4.0</v>
      </c>
      <c r="Q108" s="17">
        <v>5.0</v>
      </c>
      <c r="R108" s="17">
        <v>0.0</v>
      </c>
      <c r="S108" s="7">
        <f t="shared" si="2"/>
        <v>5</v>
      </c>
      <c r="T108" s="20">
        <v>26.4</v>
      </c>
      <c r="U108" s="14">
        <f t="shared" si="23"/>
        <v>27.824</v>
      </c>
      <c r="V108" s="21" t="s">
        <v>26</v>
      </c>
      <c r="W108" s="19" t="str">
        <f>VLOOKUP(A108,airbnb_listings_orlando!C:Q,14,0)</f>
        <v>#N/A</v>
      </c>
      <c r="X108" s="19" t="str">
        <f>VLOOKUP(A108,airbnb_listings_orlando!C:Q,15,0)</f>
        <v>#N/A</v>
      </c>
      <c r="Y108" s="11">
        <f t="shared" si="4"/>
        <v>173.9</v>
      </c>
      <c r="AA108" s="11"/>
    </row>
    <row r="109">
      <c r="A109" s="12" t="s">
        <v>58</v>
      </c>
      <c r="B109" s="13">
        <v>43464.0</v>
      </c>
      <c r="C109" s="12">
        <v>43466.0</v>
      </c>
      <c r="D109" s="14">
        <v>534.94</v>
      </c>
      <c r="E109" s="15">
        <v>43464.557442129626</v>
      </c>
      <c r="F109" s="16">
        <v>0.0</v>
      </c>
      <c r="G109" s="17" t="s">
        <v>25</v>
      </c>
      <c r="H109" s="14">
        <v>80.64</v>
      </c>
      <c r="I109" s="14">
        <f t="shared" si="1"/>
        <v>513.5424</v>
      </c>
      <c r="J109" s="18">
        <v>5.0</v>
      </c>
      <c r="K109" s="17" t="e">
        <v>#N/A</v>
      </c>
      <c r="L109" s="19" t="e">
        <v>#N/A</v>
      </c>
      <c r="M109" s="19" t="e">
        <v>#REF!</v>
      </c>
      <c r="N109" s="17" t="e">
        <v>#N/A</v>
      </c>
      <c r="O109" s="17" t="e">
        <v>#N/A</v>
      </c>
      <c r="P109" s="17">
        <v>2.0</v>
      </c>
      <c r="Q109" s="17">
        <v>2.0</v>
      </c>
      <c r="R109" s="17">
        <v>0.0</v>
      </c>
      <c r="S109" s="7">
        <f t="shared" si="2"/>
        <v>2</v>
      </c>
      <c r="T109" s="20">
        <v>0.0</v>
      </c>
      <c r="U109" s="14">
        <f t="shared" si="23"/>
        <v>21.3976</v>
      </c>
      <c r="V109" s="21" t="s">
        <v>50</v>
      </c>
      <c r="W109" s="19" t="str">
        <f>VLOOKUP(A109,airbnb_listings_orlando!C:Q,14,0)</f>
        <v>#N/A</v>
      </c>
      <c r="X109" s="19" t="str">
        <f>VLOOKUP(A109,airbnb_listings_orlando!C:Q,15,0)</f>
        <v>#N/A</v>
      </c>
      <c r="Y109" s="11">
        <f t="shared" si="4"/>
        <v>267.47</v>
      </c>
      <c r="AA109" s="11"/>
    </row>
    <row r="110">
      <c r="A110" s="12" t="s">
        <v>58</v>
      </c>
      <c r="B110" s="13">
        <v>43456.0</v>
      </c>
      <c r="C110" s="25">
        <v>43460.0</v>
      </c>
      <c r="D110" s="14">
        <v>1688.81</v>
      </c>
      <c r="E110" s="15">
        <v>43455.336701388886</v>
      </c>
      <c r="F110" s="16">
        <v>1.0</v>
      </c>
      <c r="G110" s="17" t="s">
        <v>25</v>
      </c>
      <c r="H110" s="14">
        <v>231.2</v>
      </c>
      <c r="I110" s="14">
        <f t="shared" si="1"/>
        <v>1621.2576</v>
      </c>
      <c r="J110" s="18">
        <v>5.0</v>
      </c>
      <c r="K110" s="17" t="e">
        <v>#N/A</v>
      </c>
      <c r="L110" s="19" t="e">
        <v>#N/A</v>
      </c>
      <c r="M110" s="19" t="e">
        <v>#REF!</v>
      </c>
      <c r="N110" s="17" t="e">
        <v>#N/A</v>
      </c>
      <c r="O110" s="17" t="e">
        <v>#N/A</v>
      </c>
      <c r="P110" s="17">
        <v>4.0</v>
      </c>
      <c r="Q110" s="17">
        <v>2.0</v>
      </c>
      <c r="R110" s="17">
        <v>0.0</v>
      </c>
      <c r="S110" s="7">
        <f t="shared" si="2"/>
        <v>2</v>
      </c>
      <c r="T110" s="20">
        <v>0.0</v>
      </c>
      <c r="U110" s="14">
        <f t="shared" si="23"/>
        <v>67.5524</v>
      </c>
      <c r="V110" s="21" t="s">
        <v>50</v>
      </c>
      <c r="W110" s="19" t="str">
        <f>VLOOKUP(A110,airbnb_listings_orlando!C:Q,14,0)</f>
        <v>#N/A</v>
      </c>
      <c r="X110" s="19" t="str">
        <f>VLOOKUP(A110,airbnb_listings_orlando!C:Q,15,0)</f>
        <v>#N/A</v>
      </c>
      <c r="Y110" s="11">
        <f t="shared" si="4"/>
        <v>422.2025</v>
      </c>
      <c r="AA110" s="11"/>
    </row>
    <row r="111">
      <c r="A111" s="12" t="s">
        <v>59</v>
      </c>
      <c r="B111" s="13">
        <v>43451.0</v>
      </c>
      <c r="C111" s="25">
        <v>43453.0</v>
      </c>
      <c r="D111" s="14">
        <v>298.76</v>
      </c>
      <c r="E111" s="24">
        <v>43436.789456018516</v>
      </c>
      <c r="F111" s="16">
        <v>15.0</v>
      </c>
      <c r="G111" s="17" t="s">
        <v>25</v>
      </c>
      <c r="H111" s="14">
        <v>182.09</v>
      </c>
      <c r="I111" s="14">
        <f t="shared" si="1"/>
        <v>277.5696</v>
      </c>
      <c r="J111" s="18">
        <v>2.0</v>
      </c>
      <c r="K111" s="17">
        <v>3.0</v>
      </c>
      <c r="L111" s="19">
        <v>2.0</v>
      </c>
      <c r="M111" s="19">
        <v>2.0</v>
      </c>
      <c r="N111" s="17"/>
      <c r="O111" s="17" t="s">
        <v>60</v>
      </c>
      <c r="P111" s="17">
        <v>2.0</v>
      </c>
      <c r="Q111" s="17">
        <v>4.0</v>
      </c>
      <c r="R111" s="17">
        <v>0.0</v>
      </c>
      <c r="S111" s="7">
        <f t="shared" si="2"/>
        <v>4</v>
      </c>
      <c r="T111" s="20">
        <v>9.24</v>
      </c>
      <c r="U111" s="14">
        <f t="shared" si="23"/>
        <v>11.9504</v>
      </c>
      <c r="V111" s="21" t="s">
        <v>26</v>
      </c>
      <c r="W111" s="35">
        <f>VLOOKUP(A111,airbnb_listings_orlando!C:Q,14,0)</f>
        <v>130</v>
      </c>
      <c r="X111" s="35">
        <f>VLOOKUP(A111,airbnb_listings_orlando!C:Q,15,0)</f>
        <v>6</v>
      </c>
      <c r="Y111" s="11">
        <f t="shared" si="4"/>
        <v>149.38</v>
      </c>
      <c r="AA111" s="11"/>
    </row>
    <row r="112">
      <c r="A112" s="12" t="s">
        <v>59</v>
      </c>
      <c r="B112" s="13">
        <v>43448.0</v>
      </c>
      <c r="C112" s="25">
        <v>43450.0</v>
      </c>
      <c r="D112" s="14">
        <v>337.56</v>
      </c>
      <c r="E112" s="24">
        <v>43440.65846064815</v>
      </c>
      <c r="F112" s="16">
        <v>8.0</v>
      </c>
      <c r="G112" s="17" t="s">
        <v>25</v>
      </c>
      <c r="H112" s="14">
        <v>217.42</v>
      </c>
      <c r="I112" s="14">
        <f t="shared" si="1"/>
        <v>313.6176</v>
      </c>
      <c r="J112" s="18">
        <v>2.0</v>
      </c>
      <c r="K112" s="17">
        <v>3.0</v>
      </c>
      <c r="L112" s="19">
        <v>2.0</v>
      </c>
      <c r="M112" s="19">
        <v>2.0</v>
      </c>
      <c r="N112" s="17"/>
      <c r="O112" s="17" t="s">
        <v>60</v>
      </c>
      <c r="P112" s="17">
        <v>2.0</v>
      </c>
      <c r="Q112" s="17">
        <v>1.0</v>
      </c>
      <c r="R112" s="17">
        <v>0.0</v>
      </c>
      <c r="S112" s="7">
        <f t="shared" si="2"/>
        <v>1</v>
      </c>
      <c r="T112" s="20">
        <v>10.44</v>
      </c>
      <c r="U112" s="14">
        <f t="shared" si="23"/>
        <v>13.5024</v>
      </c>
      <c r="V112" s="21" t="s">
        <v>26</v>
      </c>
      <c r="W112" s="35">
        <f>VLOOKUP(A112,airbnb_listings_orlando!C:Q,14,0)</f>
        <v>130</v>
      </c>
      <c r="X112" s="35">
        <f>VLOOKUP(A112,airbnb_listings_orlando!C:Q,15,0)</f>
        <v>6</v>
      </c>
      <c r="Y112" s="11">
        <f t="shared" si="4"/>
        <v>168.78</v>
      </c>
      <c r="AA112" s="11"/>
    </row>
    <row r="113">
      <c r="A113" s="12" t="s">
        <v>59</v>
      </c>
      <c r="B113" s="13">
        <v>43443.0</v>
      </c>
      <c r="C113" s="25">
        <v>43448.0</v>
      </c>
      <c r="D113" s="14">
        <v>615.95</v>
      </c>
      <c r="E113" s="24">
        <v>43436.582974537036</v>
      </c>
      <c r="F113" s="16">
        <v>7.0</v>
      </c>
      <c r="G113" s="17" t="s">
        <v>25</v>
      </c>
      <c r="H113" s="14">
        <v>470.96</v>
      </c>
      <c r="I113" s="14">
        <f t="shared" si="1"/>
        <v>572.262</v>
      </c>
      <c r="J113" s="18">
        <v>2.0</v>
      </c>
      <c r="K113" s="17">
        <v>3.0</v>
      </c>
      <c r="L113" s="19">
        <v>2.0</v>
      </c>
      <c r="M113" s="19">
        <v>2.0</v>
      </c>
      <c r="N113" s="17"/>
      <c r="O113" s="17" t="s">
        <v>60</v>
      </c>
      <c r="P113" s="17">
        <v>5.0</v>
      </c>
      <c r="Q113" s="17">
        <v>2.0</v>
      </c>
      <c r="R113" s="17">
        <v>1.0</v>
      </c>
      <c r="S113" s="7">
        <f t="shared" si="2"/>
        <v>3</v>
      </c>
      <c r="T113" s="20">
        <v>19.05</v>
      </c>
      <c r="U113" s="14">
        <f t="shared" si="23"/>
        <v>24.638</v>
      </c>
      <c r="V113" s="21" t="s">
        <v>26</v>
      </c>
      <c r="W113" s="35">
        <f>VLOOKUP(A113,airbnb_listings_orlando!C:Q,14,0)</f>
        <v>130</v>
      </c>
      <c r="X113" s="35">
        <f>VLOOKUP(A113,airbnb_listings_orlando!C:Q,15,0)</f>
        <v>6</v>
      </c>
      <c r="Y113" s="11">
        <f t="shared" si="4"/>
        <v>123.19</v>
      </c>
      <c r="AA113" s="11"/>
    </row>
    <row r="114">
      <c r="A114" s="12" t="s">
        <v>59</v>
      </c>
      <c r="B114" s="13">
        <v>43441.0</v>
      </c>
      <c r="C114" s="12">
        <v>43443.0</v>
      </c>
      <c r="D114" s="14">
        <v>337.56</v>
      </c>
      <c r="E114" s="15">
        <v>43429.61054398148</v>
      </c>
      <c r="F114" s="16">
        <v>12.0</v>
      </c>
      <c r="G114" s="17" t="s">
        <v>25</v>
      </c>
      <c r="H114" s="14">
        <v>217.42</v>
      </c>
      <c r="I114" s="14">
        <f t="shared" si="1"/>
        <v>313.6176</v>
      </c>
      <c r="J114" s="18">
        <v>2.0</v>
      </c>
      <c r="K114" s="17">
        <v>3.0</v>
      </c>
      <c r="L114" s="19">
        <v>2.0</v>
      </c>
      <c r="M114" s="19">
        <v>2.0</v>
      </c>
      <c r="N114" s="17"/>
      <c r="O114" s="17" t="s">
        <v>60</v>
      </c>
      <c r="P114" s="17">
        <v>2.0</v>
      </c>
      <c r="Q114" s="17">
        <v>2.0</v>
      </c>
      <c r="R114" s="17">
        <v>0.0</v>
      </c>
      <c r="S114" s="7">
        <f t="shared" si="2"/>
        <v>2</v>
      </c>
      <c r="T114" s="20">
        <v>10.44</v>
      </c>
      <c r="U114" s="14">
        <f t="shared" si="23"/>
        <v>13.5024</v>
      </c>
      <c r="V114" s="21" t="s">
        <v>26</v>
      </c>
      <c r="W114" s="35">
        <f>VLOOKUP(A114,airbnb_listings_orlando!C:Q,14,0)</f>
        <v>130</v>
      </c>
      <c r="X114" s="35">
        <f>VLOOKUP(A114,airbnb_listings_orlando!C:Q,15,0)</f>
        <v>6</v>
      </c>
      <c r="Y114" s="11">
        <f t="shared" si="4"/>
        <v>168.78</v>
      </c>
      <c r="AA114" s="11"/>
    </row>
    <row r="115">
      <c r="A115" s="12" t="s">
        <v>59</v>
      </c>
      <c r="B115" s="13">
        <v>43439.0</v>
      </c>
      <c r="C115" s="12">
        <v>43441.0</v>
      </c>
      <c r="D115" s="14">
        <v>298.76</v>
      </c>
      <c r="E115" s="24">
        <v>43435.550775462965</v>
      </c>
      <c r="F115" s="16">
        <v>4.0</v>
      </c>
      <c r="G115" s="17" t="s">
        <v>25</v>
      </c>
      <c r="H115" s="14">
        <v>182.09</v>
      </c>
      <c r="I115" s="14">
        <f t="shared" si="1"/>
        <v>277.5696</v>
      </c>
      <c r="J115" s="18">
        <v>2.0</v>
      </c>
      <c r="K115" s="17">
        <v>3.0</v>
      </c>
      <c r="L115" s="19">
        <v>2.0</v>
      </c>
      <c r="M115" s="19">
        <v>2.0</v>
      </c>
      <c r="N115" s="17"/>
      <c r="O115" s="17" t="s">
        <v>60</v>
      </c>
      <c r="P115" s="17">
        <v>2.0</v>
      </c>
      <c r="Q115" s="17">
        <v>2.0</v>
      </c>
      <c r="R115" s="17">
        <v>0.0</v>
      </c>
      <c r="S115" s="7">
        <f t="shared" si="2"/>
        <v>2</v>
      </c>
      <c r="T115" s="20">
        <v>9.24</v>
      </c>
      <c r="U115" s="14">
        <f t="shared" si="23"/>
        <v>11.9504</v>
      </c>
      <c r="V115" s="21" t="s">
        <v>26</v>
      </c>
      <c r="W115" s="35">
        <f>VLOOKUP(A115,airbnb_listings_orlando!C:Q,14,0)</f>
        <v>130</v>
      </c>
      <c r="X115" s="35">
        <f>VLOOKUP(A115,airbnb_listings_orlando!C:Q,15,0)</f>
        <v>6</v>
      </c>
      <c r="Y115" s="11">
        <f t="shared" si="4"/>
        <v>149.38</v>
      </c>
      <c r="AA115" s="11"/>
    </row>
    <row r="116">
      <c r="A116" s="12" t="s">
        <v>59</v>
      </c>
      <c r="B116" s="13">
        <v>43433.0</v>
      </c>
      <c r="C116" s="12">
        <v>43436.0</v>
      </c>
      <c r="D116" s="14">
        <v>482.09</v>
      </c>
      <c r="E116" s="24">
        <v>43374.95012731481</v>
      </c>
      <c r="F116" s="16">
        <v>59.0</v>
      </c>
      <c r="G116" s="17" t="s">
        <v>25</v>
      </c>
      <c r="H116" s="14">
        <v>329.05</v>
      </c>
      <c r="I116" s="14">
        <f t="shared" si="1"/>
        <v>447.8964</v>
      </c>
      <c r="J116" s="18">
        <v>2.0</v>
      </c>
      <c r="K116" s="17">
        <v>3.0</v>
      </c>
      <c r="L116" s="19">
        <v>2.0</v>
      </c>
      <c r="M116" s="19">
        <v>2.0</v>
      </c>
      <c r="N116" s="17"/>
      <c r="O116" s="17" t="s">
        <v>60</v>
      </c>
      <c r="P116" s="17">
        <v>3.0</v>
      </c>
      <c r="Q116" s="17">
        <v>3.0</v>
      </c>
      <c r="R116" s="17">
        <v>1.0</v>
      </c>
      <c r="S116" s="7">
        <f t="shared" si="2"/>
        <v>4</v>
      </c>
      <c r="T116" s="20">
        <v>14.91</v>
      </c>
      <c r="U116" s="14">
        <f t="shared" si="23"/>
        <v>19.2836</v>
      </c>
      <c r="V116" s="21" t="s">
        <v>26</v>
      </c>
      <c r="W116" s="35">
        <f>VLOOKUP(A116,airbnb_listings_orlando!C:Q,14,0)</f>
        <v>130</v>
      </c>
      <c r="X116" s="35">
        <f>VLOOKUP(A116,airbnb_listings_orlando!C:Q,15,0)</f>
        <v>6</v>
      </c>
      <c r="Y116" s="11">
        <f t="shared" si="4"/>
        <v>160.6966667</v>
      </c>
      <c r="AA116" s="11"/>
    </row>
    <row r="117">
      <c r="A117" s="12" t="s">
        <v>59</v>
      </c>
      <c r="B117" s="13">
        <v>43425.0</v>
      </c>
      <c r="C117" s="25">
        <v>43429.0</v>
      </c>
      <c r="D117" s="14">
        <v>762.42</v>
      </c>
      <c r="E117" s="24">
        <v>43319.59753472222</v>
      </c>
      <c r="F117" s="16">
        <v>106.0</v>
      </c>
      <c r="G117" s="17" t="s">
        <v>25</v>
      </c>
      <c r="H117" s="14">
        <v>584.35</v>
      </c>
      <c r="I117" s="14">
        <f t="shared" si="1"/>
        <v>708.3432</v>
      </c>
      <c r="J117" s="18">
        <v>2.0</v>
      </c>
      <c r="K117" s="17">
        <v>3.0</v>
      </c>
      <c r="L117" s="19">
        <v>2.0</v>
      </c>
      <c r="M117" s="19">
        <v>2.0</v>
      </c>
      <c r="N117" s="17"/>
      <c r="O117" s="17" t="s">
        <v>60</v>
      </c>
      <c r="P117" s="17">
        <v>4.0</v>
      </c>
      <c r="Q117" s="17">
        <v>4.0</v>
      </c>
      <c r="R117" s="17">
        <v>0.0</v>
      </c>
      <c r="S117" s="7">
        <f t="shared" si="2"/>
        <v>4</v>
      </c>
      <c r="T117" s="20">
        <v>23.58</v>
      </c>
      <c r="U117" s="14">
        <f t="shared" si="23"/>
        <v>30.4968</v>
      </c>
      <c r="V117" s="21" t="s">
        <v>26</v>
      </c>
      <c r="W117" s="35">
        <f>VLOOKUP(A117,airbnb_listings_orlando!C:Q,14,0)</f>
        <v>130</v>
      </c>
      <c r="X117" s="35">
        <f>VLOOKUP(A117,airbnb_listings_orlando!C:Q,15,0)</f>
        <v>6</v>
      </c>
      <c r="Y117" s="11">
        <f t="shared" si="4"/>
        <v>190.605</v>
      </c>
      <c r="AA117" s="11"/>
    </row>
    <row r="118">
      <c r="A118" s="12" t="s">
        <v>59</v>
      </c>
      <c r="B118" s="13">
        <v>43422.0</v>
      </c>
      <c r="C118" s="25">
        <v>43425.0</v>
      </c>
      <c r="D118" s="14">
        <v>433.59</v>
      </c>
      <c r="E118" s="24">
        <v>43408.58993055556</v>
      </c>
      <c r="F118" s="16">
        <v>14.0</v>
      </c>
      <c r="G118" s="17" t="s">
        <v>25</v>
      </c>
      <c r="H118" s="14">
        <v>304.88</v>
      </c>
      <c r="I118" s="14">
        <f t="shared" si="1"/>
        <v>402.8364</v>
      </c>
      <c r="J118" s="18">
        <v>2.0</v>
      </c>
      <c r="K118" s="17">
        <v>3.0</v>
      </c>
      <c r="L118" s="19">
        <v>2.0</v>
      </c>
      <c r="M118" s="19">
        <v>2.0</v>
      </c>
      <c r="N118" s="17"/>
      <c r="O118" s="17" t="s">
        <v>60</v>
      </c>
      <c r="P118" s="17">
        <v>3.0</v>
      </c>
      <c r="Q118" s="17">
        <v>2.0</v>
      </c>
      <c r="R118" s="17">
        <v>0.0</v>
      </c>
      <c r="S118" s="7">
        <f t="shared" si="2"/>
        <v>2</v>
      </c>
      <c r="T118" s="20">
        <v>13.41</v>
      </c>
      <c r="U118" s="14">
        <f t="shared" si="23"/>
        <v>17.3436</v>
      </c>
      <c r="V118" s="21" t="s">
        <v>26</v>
      </c>
      <c r="W118" s="35">
        <f>VLOOKUP(A118,airbnb_listings_orlando!C:Q,14,0)</f>
        <v>130</v>
      </c>
      <c r="X118" s="35">
        <f>VLOOKUP(A118,airbnb_listings_orlando!C:Q,15,0)</f>
        <v>6</v>
      </c>
      <c r="Y118" s="11">
        <f t="shared" si="4"/>
        <v>144.53</v>
      </c>
      <c r="AA118" s="11"/>
    </row>
    <row r="119">
      <c r="A119" s="12" t="s">
        <v>59</v>
      </c>
      <c r="B119" s="13">
        <v>43419.0</v>
      </c>
      <c r="C119" s="25">
        <v>43422.0</v>
      </c>
      <c r="D119" s="14">
        <v>433.59</v>
      </c>
      <c r="E119" s="15">
        <v>43402.71630787037</v>
      </c>
      <c r="F119" s="16">
        <v>17.0</v>
      </c>
      <c r="G119" s="17" t="s">
        <v>25</v>
      </c>
      <c r="H119" s="14">
        <v>304.88</v>
      </c>
      <c r="I119" s="14">
        <f t="shared" si="1"/>
        <v>402.8364</v>
      </c>
      <c r="J119" s="18">
        <v>2.0</v>
      </c>
      <c r="K119" s="17">
        <v>3.0</v>
      </c>
      <c r="L119" s="19">
        <v>2.0</v>
      </c>
      <c r="M119" s="19">
        <v>2.0</v>
      </c>
      <c r="N119" s="17"/>
      <c r="O119" s="17" t="s">
        <v>60</v>
      </c>
      <c r="P119" s="17">
        <v>3.0</v>
      </c>
      <c r="Q119" s="17">
        <v>4.0</v>
      </c>
      <c r="R119" s="17">
        <v>0.0</v>
      </c>
      <c r="S119" s="7">
        <f t="shared" si="2"/>
        <v>4</v>
      </c>
      <c r="T119" s="20">
        <v>13.41</v>
      </c>
      <c r="U119" s="14">
        <f t="shared" si="23"/>
        <v>17.3436</v>
      </c>
      <c r="V119" s="21" t="s">
        <v>26</v>
      </c>
      <c r="W119" s="35">
        <f>VLOOKUP(A119,airbnb_listings_orlando!C:Q,14,0)</f>
        <v>130</v>
      </c>
      <c r="X119" s="35">
        <f>VLOOKUP(A119,airbnb_listings_orlando!C:Q,15,0)</f>
        <v>6</v>
      </c>
      <c r="Y119" s="11">
        <f t="shared" si="4"/>
        <v>144.53</v>
      </c>
      <c r="AA119" s="11"/>
    </row>
    <row r="120">
      <c r="A120" s="12" t="s">
        <v>59</v>
      </c>
      <c r="B120" s="13">
        <v>43413.0</v>
      </c>
      <c r="C120" s="25">
        <v>43415.0</v>
      </c>
      <c r="D120" s="14">
        <v>318.16</v>
      </c>
      <c r="E120" s="15">
        <v>43392.95107638889</v>
      </c>
      <c r="F120" s="16">
        <v>21.0</v>
      </c>
      <c r="G120" s="17" t="s">
        <v>25</v>
      </c>
      <c r="H120" s="14">
        <v>199.75</v>
      </c>
      <c r="I120" s="14">
        <f t="shared" si="1"/>
        <v>295.5936</v>
      </c>
      <c r="J120" s="18">
        <v>2.0</v>
      </c>
      <c r="K120" s="17">
        <v>3.0</v>
      </c>
      <c r="L120" s="19">
        <v>2.0</v>
      </c>
      <c r="M120" s="19">
        <v>2.0</v>
      </c>
      <c r="N120" s="17"/>
      <c r="O120" s="17" t="s">
        <v>60</v>
      </c>
      <c r="P120" s="17">
        <v>2.0</v>
      </c>
      <c r="Q120" s="17">
        <v>2.0</v>
      </c>
      <c r="R120" s="17">
        <v>0.0</v>
      </c>
      <c r="S120" s="7">
        <f t="shared" si="2"/>
        <v>2</v>
      </c>
      <c r="T120" s="20">
        <v>9.84</v>
      </c>
      <c r="U120" s="14">
        <f t="shared" si="23"/>
        <v>12.7264</v>
      </c>
      <c r="V120" s="21" t="s">
        <v>26</v>
      </c>
      <c r="W120" s="35">
        <f>VLOOKUP(A120,airbnb_listings_orlando!C:Q,14,0)</f>
        <v>130</v>
      </c>
      <c r="X120" s="35">
        <f>VLOOKUP(A120,airbnb_listings_orlando!C:Q,15,0)</f>
        <v>6</v>
      </c>
      <c r="Y120" s="11">
        <f t="shared" si="4"/>
        <v>159.08</v>
      </c>
      <c r="AA120" s="11"/>
    </row>
    <row r="121">
      <c r="A121" s="12" t="s">
        <v>59</v>
      </c>
      <c r="B121" s="13">
        <v>43410.0</v>
      </c>
      <c r="C121" s="12">
        <v>43412.0</v>
      </c>
      <c r="D121" s="14">
        <v>298.76</v>
      </c>
      <c r="E121" s="24">
        <v>43405.86997685185</v>
      </c>
      <c r="F121" s="16">
        <v>5.0</v>
      </c>
      <c r="G121" s="17" t="s">
        <v>25</v>
      </c>
      <c r="H121" s="14">
        <v>182.09</v>
      </c>
      <c r="I121" s="14">
        <f t="shared" si="1"/>
        <v>277.5696</v>
      </c>
      <c r="J121" s="18">
        <v>2.0</v>
      </c>
      <c r="K121" s="17">
        <v>3.0</v>
      </c>
      <c r="L121" s="19">
        <v>2.0</v>
      </c>
      <c r="M121" s="19">
        <v>2.0</v>
      </c>
      <c r="N121" s="17"/>
      <c r="O121" s="17" t="s">
        <v>60</v>
      </c>
      <c r="P121" s="17">
        <v>2.0</v>
      </c>
      <c r="Q121" s="17">
        <v>4.0</v>
      </c>
      <c r="R121" s="17">
        <v>0.0</v>
      </c>
      <c r="S121" s="7">
        <f t="shared" si="2"/>
        <v>4</v>
      </c>
      <c r="T121" s="20">
        <v>9.24</v>
      </c>
      <c r="U121" s="14">
        <f t="shared" si="23"/>
        <v>11.9504</v>
      </c>
      <c r="V121" s="21" t="s">
        <v>26</v>
      </c>
      <c r="W121" s="35">
        <f>VLOOKUP(A121,airbnb_listings_orlando!C:Q,14,0)</f>
        <v>130</v>
      </c>
      <c r="X121" s="35">
        <f>VLOOKUP(A121,airbnb_listings_orlando!C:Q,15,0)</f>
        <v>6</v>
      </c>
      <c r="Y121" s="11">
        <f t="shared" si="4"/>
        <v>149.38</v>
      </c>
      <c r="AA121" s="11"/>
    </row>
    <row r="122">
      <c r="A122" s="12" t="s">
        <v>59</v>
      </c>
      <c r="B122" s="13">
        <v>43406.0</v>
      </c>
      <c r="C122" s="12">
        <v>43408.0</v>
      </c>
      <c r="D122" s="14">
        <v>298.76</v>
      </c>
      <c r="E122" s="15">
        <v>43394.56789351852</v>
      </c>
      <c r="F122" s="16">
        <v>12.0</v>
      </c>
      <c r="G122" s="17" t="s">
        <v>25</v>
      </c>
      <c r="H122" s="14">
        <v>182.09</v>
      </c>
      <c r="I122" s="14">
        <f t="shared" si="1"/>
        <v>277.5696</v>
      </c>
      <c r="J122" s="18">
        <v>2.0</v>
      </c>
      <c r="K122" s="17">
        <v>3.0</v>
      </c>
      <c r="L122" s="19">
        <v>2.0</v>
      </c>
      <c r="M122" s="19">
        <v>2.0</v>
      </c>
      <c r="N122" s="17"/>
      <c r="O122" s="17" t="s">
        <v>60</v>
      </c>
      <c r="P122" s="17">
        <v>2.0</v>
      </c>
      <c r="Q122" s="17">
        <v>2.0</v>
      </c>
      <c r="R122" s="17">
        <v>0.0</v>
      </c>
      <c r="S122" s="7">
        <f t="shared" si="2"/>
        <v>2</v>
      </c>
      <c r="T122" s="20">
        <v>9.24</v>
      </c>
      <c r="U122" s="14">
        <f t="shared" si="23"/>
        <v>11.9504</v>
      </c>
      <c r="V122" s="21" t="s">
        <v>26</v>
      </c>
      <c r="W122" s="35">
        <f>VLOOKUP(A122,airbnb_listings_orlando!C:Q,14,0)</f>
        <v>130</v>
      </c>
      <c r="X122" s="35">
        <f>VLOOKUP(A122,airbnb_listings_orlando!C:Q,15,0)</f>
        <v>6</v>
      </c>
      <c r="Y122" s="11">
        <f t="shared" si="4"/>
        <v>149.38</v>
      </c>
      <c r="AA122" s="11"/>
    </row>
    <row r="123">
      <c r="A123" s="12" t="s">
        <v>59</v>
      </c>
      <c r="B123" s="13">
        <v>43404.0</v>
      </c>
      <c r="C123" s="12">
        <v>43406.0</v>
      </c>
      <c r="D123" s="14">
        <v>279.36</v>
      </c>
      <c r="E123" s="15">
        <v>43402.55701388889</v>
      </c>
      <c r="F123" s="16">
        <v>2.0</v>
      </c>
      <c r="G123" s="17" t="s">
        <v>25</v>
      </c>
      <c r="H123" s="14">
        <v>164.42</v>
      </c>
      <c r="I123" s="14">
        <f t="shared" si="1"/>
        <v>259.5456</v>
      </c>
      <c r="J123" s="18">
        <v>2.0</v>
      </c>
      <c r="K123" s="17">
        <v>3.0</v>
      </c>
      <c r="L123" s="19">
        <v>2.0</v>
      </c>
      <c r="M123" s="19">
        <v>2.0</v>
      </c>
      <c r="N123" s="17"/>
      <c r="O123" s="17" t="s">
        <v>60</v>
      </c>
      <c r="P123" s="17">
        <v>2.0</v>
      </c>
      <c r="Q123" s="17">
        <v>4.0</v>
      </c>
      <c r="R123" s="17">
        <v>0.0</v>
      </c>
      <c r="S123" s="7">
        <f t="shared" si="2"/>
        <v>4</v>
      </c>
      <c r="T123" s="20">
        <v>8.64</v>
      </c>
      <c r="U123" s="14">
        <f t="shared" si="23"/>
        <v>11.1744</v>
      </c>
      <c r="V123" s="21" t="s">
        <v>26</v>
      </c>
      <c r="W123" s="35">
        <f>VLOOKUP(A123,airbnb_listings_orlando!C:Q,14,0)</f>
        <v>130</v>
      </c>
      <c r="X123" s="35">
        <f>VLOOKUP(A123,airbnb_listings_orlando!C:Q,15,0)</f>
        <v>6</v>
      </c>
      <c r="Y123" s="11">
        <f t="shared" si="4"/>
        <v>139.68</v>
      </c>
      <c r="AA123" s="11"/>
    </row>
    <row r="124">
      <c r="A124" s="12" t="s">
        <v>59</v>
      </c>
      <c r="B124" s="13">
        <v>43399.0</v>
      </c>
      <c r="C124" s="25">
        <v>43401.0</v>
      </c>
      <c r="D124" s="14">
        <v>298.76</v>
      </c>
      <c r="E124" s="15">
        <v>43386.74056712963</v>
      </c>
      <c r="F124" s="16">
        <v>13.0</v>
      </c>
      <c r="G124" s="17" t="s">
        <v>25</v>
      </c>
      <c r="H124" s="14">
        <v>162.09</v>
      </c>
      <c r="I124" s="14">
        <f t="shared" si="1"/>
        <v>277.5696</v>
      </c>
      <c r="J124" s="18">
        <v>2.0</v>
      </c>
      <c r="K124" s="17">
        <v>3.0</v>
      </c>
      <c r="L124" s="19">
        <v>2.0</v>
      </c>
      <c r="M124" s="19">
        <v>2.0</v>
      </c>
      <c r="N124" s="17"/>
      <c r="O124" s="17" t="s">
        <v>60</v>
      </c>
      <c r="P124" s="17">
        <v>2.0</v>
      </c>
      <c r="Q124" s="17">
        <v>4.0</v>
      </c>
      <c r="R124" s="17">
        <v>0.0</v>
      </c>
      <c r="S124" s="7">
        <f t="shared" si="2"/>
        <v>4</v>
      </c>
      <c r="T124" s="20">
        <v>9.24</v>
      </c>
      <c r="U124" s="14">
        <f t="shared" si="23"/>
        <v>11.9504</v>
      </c>
      <c r="V124" s="21" t="s">
        <v>26</v>
      </c>
      <c r="W124" s="35">
        <f>VLOOKUP(A124,airbnb_listings_orlando!C:Q,14,0)</f>
        <v>130</v>
      </c>
      <c r="X124" s="35">
        <f>VLOOKUP(A124,airbnb_listings_orlando!C:Q,15,0)</f>
        <v>6</v>
      </c>
      <c r="Y124" s="11">
        <f t="shared" si="4"/>
        <v>149.38</v>
      </c>
      <c r="AA124" s="11"/>
    </row>
    <row r="125">
      <c r="A125" s="12" t="s">
        <v>59</v>
      </c>
      <c r="B125" s="13">
        <v>43370.0</v>
      </c>
      <c r="C125" s="12">
        <v>43374.0</v>
      </c>
      <c r="D125" s="14">
        <v>452.02</v>
      </c>
      <c r="E125" s="24">
        <v>43364.86653935185</v>
      </c>
      <c r="F125" s="16">
        <v>6.0</v>
      </c>
      <c r="G125" s="17" t="s">
        <v>25</v>
      </c>
      <c r="H125" s="14">
        <v>301.66</v>
      </c>
      <c r="I125" s="14">
        <f t="shared" si="1"/>
        <v>419.9592</v>
      </c>
      <c r="J125" s="18">
        <v>2.0</v>
      </c>
      <c r="K125" s="17">
        <v>3.0</v>
      </c>
      <c r="L125" s="19">
        <v>2.0</v>
      </c>
      <c r="M125" s="19">
        <v>2.0</v>
      </c>
      <c r="N125" s="17"/>
      <c r="O125" s="17" t="s">
        <v>60</v>
      </c>
      <c r="P125" s="17">
        <v>4.0</v>
      </c>
      <c r="Q125" s="17">
        <v>2.0</v>
      </c>
      <c r="R125" s="17">
        <v>0.0</v>
      </c>
      <c r="S125" s="7">
        <f t="shared" si="2"/>
        <v>2</v>
      </c>
      <c r="T125" s="20">
        <v>13.98</v>
      </c>
      <c r="U125" s="14">
        <f t="shared" si="23"/>
        <v>18.0808</v>
      </c>
      <c r="V125" s="21" t="s">
        <v>26</v>
      </c>
      <c r="W125" s="35">
        <f>VLOOKUP(A125,airbnb_listings_orlando!C:Q,14,0)</f>
        <v>130</v>
      </c>
      <c r="X125" s="35">
        <f>VLOOKUP(A125,airbnb_listings_orlando!C:Q,15,0)</f>
        <v>6</v>
      </c>
      <c r="Y125" s="11">
        <f t="shared" si="4"/>
        <v>113.005</v>
      </c>
      <c r="AA125" s="11"/>
    </row>
    <row r="126">
      <c r="A126" s="12" t="s">
        <v>59</v>
      </c>
      <c r="B126" s="13">
        <v>43357.0</v>
      </c>
      <c r="C126" s="12">
        <v>43366.0</v>
      </c>
      <c r="D126" s="14">
        <v>1145.57</v>
      </c>
      <c r="E126" s="24">
        <v>43316.68111111111</v>
      </c>
      <c r="F126" s="16">
        <v>41.0</v>
      </c>
      <c r="G126" s="17" t="s">
        <v>25</v>
      </c>
      <c r="H126" s="14">
        <v>933.27</v>
      </c>
      <c r="I126" s="14">
        <f t="shared" si="1"/>
        <v>1064.3172</v>
      </c>
      <c r="J126" s="18">
        <v>2.0</v>
      </c>
      <c r="K126" s="17">
        <v>3.0</v>
      </c>
      <c r="L126" s="19">
        <v>2.0</v>
      </c>
      <c r="M126" s="19">
        <v>2.0</v>
      </c>
      <c r="N126" s="17"/>
      <c r="O126" s="17" t="s">
        <v>60</v>
      </c>
      <c r="P126" s="17">
        <v>9.0</v>
      </c>
      <c r="Q126" s="17">
        <v>2.0</v>
      </c>
      <c r="R126" s="17">
        <v>1.0</v>
      </c>
      <c r="S126" s="7">
        <f t="shared" si="2"/>
        <v>3</v>
      </c>
      <c r="T126" s="20">
        <v>35.43</v>
      </c>
      <c r="U126" s="14">
        <f t="shared" si="23"/>
        <v>45.8228</v>
      </c>
      <c r="V126" s="21" t="s">
        <v>26</v>
      </c>
      <c r="W126" s="35">
        <f>VLOOKUP(A126,airbnb_listings_orlando!C:Q,14,0)</f>
        <v>130</v>
      </c>
      <c r="X126" s="35">
        <f>VLOOKUP(A126,airbnb_listings_orlando!C:Q,15,0)</f>
        <v>6</v>
      </c>
      <c r="Y126" s="11">
        <f t="shared" si="4"/>
        <v>127.2855556</v>
      </c>
      <c r="AA126" s="11"/>
    </row>
    <row r="127">
      <c r="A127" s="12" t="s">
        <v>59</v>
      </c>
      <c r="B127" s="13">
        <v>43351.0</v>
      </c>
      <c r="C127" s="12">
        <v>43354.0</v>
      </c>
      <c r="D127" s="14">
        <v>423.89</v>
      </c>
      <c r="E127" s="24">
        <v>43347.56181712963</v>
      </c>
      <c r="F127" s="16">
        <v>4.0</v>
      </c>
      <c r="G127" s="17" t="s">
        <v>25</v>
      </c>
      <c r="H127" s="14">
        <v>276.04</v>
      </c>
      <c r="I127" s="14">
        <f t="shared" si="1"/>
        <v>393.8244</v>
      </c>
      <c r="J127" s="18">
        <v>2.0</v>
      </c>
      <c r="K127" s="17">
        <v>3.0</v>
      </c>
      <c r="L127" s="19">
        <v>2.0</v>
      </c>
      <c r="M127" s="19">
        <v>2.0</v>
      </c>
      <c r="N127" s="17"/>
      <c r="O127" s="17" t="s">
        <v>60</v>
      </c>
      <c r="P127" s="17">
        <v>3.0</v>
      </c>
      <c r="Q127" s="17">
        <v>2.0</v>
      </c>
      <c r="R127" s="17">
        <v>0.0</v>
      </c>
      <c r="S127" s="7">
        <f t="shared" si="2"/>
        <v>2</v>
      </c>
      <c r="T127" s="20">
        <v>13.11</v>
      </c>
      <c r="U127" s="14">
        <f t="shared" si="23"/>
        <v>16.9556</v>
      </c>
      <c r="V127" s="21" t="s">
        <v>26</v>
      </c>
      <c r="W127" s="35">
        <f>VLOOKUP(A127,airbnb_listings_orlando!C:Q,14,0)</f>
        <v>130</v>
      </c>
      <c r="X127" s="35">
        <f>VLOOKUP(A127,airbnb_listings_orlando!C:Q,15,0)</f>
        <v>6</v>
      </c>
      <c r="Y127" s="11">
        <f t="shared" si="4"/>
        <v>141.2966667</v>
      </c>
      <c r="AA127" s="11"/>
    </row>
    <row r="128">
      <c r="A128" s="12" t="s">
        <v>59</v>
      </c>
      <c r="B128" s="13">
        <v>43345.0</v>
      </c>
      <c r="C128" s="12">
        <v>43348.0</v>
      </c>
      <c r="D128" s="14">
        <v>394.79</v>
      </c>
      <c r="E128" s="24">
        <v>43341.64962962963</v>
      </c>
      <c r="F128" s="16">
        <v>4.0</v>
      </c>
      <c r="G128" s="17" t="s">
        <v>25</v>
      </c>
      <c r="H128" s="14">
        <v>249.54</v>
      </c>
      <c r="I128" s="14">
        <f t="shared" si="1"/>
        <v>366.7884</v>
      </c>
      <c r="J128" s="18">
        <v>2.0</v>
      </c>
      <c r="K128" s="17">
        <v>3.0</v>
      </c>
      <c r="L128" s="19">
        <v>2.0</v>
      </c>
      <c r="M128" s="19">
        <v>2.0</v>
      </c>
      <c r="N128" s="17"/>
      <c r="O128" s="17" t="s">
        <v>60</v>
      </c>
      <c r="P128" s="17">
        <v>3.0</v>
      </c>
      <c r="Q128" s="17">
        <v>4.0</v>
      </c>
      <c r="R128" s="17">
        <v>0.0</v>
      </c>
      <c r="S128" s="7">
        <f t="shared" si="2"/>
        <v>4</v>
      </c>
      <c r="T128" s="20">
        <v>12.21</v>
      </c>
      <c r="U128" s="14">
        <f t="shared" si="23"/>
        <v>15.7916</v>
      </c>
      <c r="V128" s="21" t="s">
        <v>26</v>
      </c>
      <c r="W128" s="35">
        <f>VLOOKUP(A128,airbnb_listings_orlando!C:Q,14,0)</f>
        <v>130</v>
      </c>
      <c r="X128" s="35">
        <f>VLOOKUP(A128,airbnb_listings_orlando!C:Q,15,0)</f>
        <v>6</v>
      </c>
      <c r="Y128" s="11">
        <f t="shared" si="4"/>
        <v>131.5966667</v>
      </c>
      <c r="AA128" s="11"/>
    </row>
    <row r="129">
      <c r="A129" s="12" t="s">
        <v>59</v>
      </c>
      <c r="B129" s="13">
        <v>43341.0</v>
      </c>
      <c r="C129" s="12">
        <v>43345.0</v>
      </c>
      <c r="D129" s="14">
        <v>500.52</v>
      </c>
      <c r="E129" s="24">
        <v>43336.674988425926</v>
      </c>
      <c r="F129" s="16">
        <v>5.0</v>
      </c>
      <c r="G129" s="17" t="s">
        <v>25</v>
      </c>
      <c r="H129" s="14">
        <v>345.83</v>
      </c>
      <c r="I129" s="14">
        <f t="shared" si="1"/>
        <v>465.0192</v>
      </c>
      <c r="J129" s="18">
        <v>2.0</v>
      </c>
      <c r="K129" s="17">
        <v>3.0</v>
      </c>
      <c r="L129" s="19">
        <v>2.0</v>
      </c>
      <c r="M129" s="19">
        <v>2.0</v>
      </c>
      <c r="N129" s="17"/>
      <c r="O129" s="17" t="s">
        <v>60</v>
      </c>
      <c r="P129" s="17">
        <v>4.0</v>
      </c>
      <c r="Q129" s="17">
        <v>4.0</v>
      </c>
      <c r="R129" s="17">
        <v>0.0</v>
      </c>
      <c r="S129" s="7">
        <f t="shared" si="2"/>
        <v>4</v>
      </c>
      <c r="T129" s="20">
        <v>15.48</v>
      </c>
      <c r="U129" s="14">
        <f t="shared" si="23"/>
        <v>20.0208</v>
      </c>
      <c r="V129" s="21" t="s">
        <v>26</v>
      </c>
      <c r="W129" s="35">
        <f>VLOOKUP(A129,airbnb_listings_orlando!C:Q,14,0)</f>
        <v>130</v>
      </c>
      <c r="X129" s="35">
        <f>VLOOKUP(A129,airbnb_listings_orlando!C:Q,15,0)</f>
        <v>6</v>
      </c>
      <c r="Y129" s="11">
        <f t="shared" si="4"/>
        <v>125.13</v>
      </c>
      <c r="AA129" s="11"/>
    </row>
    <row r="130">
      <c r="A130" s="12" t="s">
        <v>59</v>
      </c>
      <c r="B130" s="13">
        <v>43335.0</v>
      </c>
      <c r="C130" s="12">
        <v>43340.0</v>
      </c>
      <c r="D130" s="14">
        <v>683.86</v>
      </c>
      <c r="E130" s="24">
        <v>43329.15831018519</v>
      </c>
      <c r="F130" s="16">
        <v>6.0</v>
      </c>
      <c r="G130" s="17" t="s">
        <v>25</v>
      </c>
      <c r="H130" s="14">
        <v>512.8</v>
      </c>
      <c r="I130" s="14">
        <f t="shared" si="1"/>
        <v>635.3556</v>
      </c>
      <c r="J130" s="18">
        <v>2.0</v>
      </c>
      <c r="K130" s="17">
        <v>3.0</v>
      </c>
      <c r="L130" s="19">
        <v>2.0</v>
      </c>
      <c r="M130" s="19">
        <v>2.0</v>
      </c>
      <c r="N130" s="17"/>
      <c r="O130" s="17" t="s">
        <v>60</v>
      </c>
      <c r="P130" s="17">
        <v>5.0</v>
      </c>
      <c r="Q130" s="17">
        <v>2.0</v>
      </c>
      <c r="R130" s="17">
        <v>0.0</v>
      </c>
      <c r="S130" s="7">
        <f t="shared" si="2"/>
        <v>2</v>
      </c>
      <c r="T130" s="20">
        <v>21.15</v>
      </c>
      <c r="U130" s="14">
        <f t="shared" si="23"/>
        <v>27.3544</v>
      </c>
      <c r="V130" s="21" t="s">
        <v>26</v>
      </c>
      <c r="W130" s="35">
        <f>VLOOKUP(A130,airbnb_listings_orlando!C:Q,14,0)</f>
        <v>130</v>
      </c>
      <c r="X130" s="35">
        <f>VLOOKUP(A130,airbnb_listings_orlando!C:Q,15,0)</f>
        <v>6</v>
      </c>
      <c r="Y130" s="11">
        <f t="shared" si="4"/>
        <v>136.772</v>
      </c>
      <c r="AA130" s="11"/>
    </row>
    <row r="131">
      <c r="A131" s="12" t="s">
        <v>59</v>
      </c>
      <c r="B131" s="13">
        <v>43318.0</v>
      </c>
      <c r="C131" s="12">
        <v>43321.0</v>
      </c>
      <c r="D131" s="14">
        <v>452.99</v>
      </c>
      <c r="E131" s="24">
        <v>43313.9093287037</v>
      </c>
      <c r="F131" s="16">
        <v>5.0</v>
      </c>
      <c r="G131" s="17" t="s">
        <v>25</v>
      </c>
      <c r="H131" s="14">
        <v>302.55</v>
      </c>
      <c r="I131" s="14">
        <f t="shared" si="1"/>
        <v>420.8604</v>
      </c>
      <c r="J131" s="18">
        <v>2.0</v>
      </c>
      <c r="K131" s="17">
        <v>3.0</v>
      </c>
      <c r="L131" s="19">
        <v>2.0</v>
      </c>
      <c r="M131" s="19" t="e">
        <v>#N/A</v>
      </c>
      <c r="N131" s="17"/>
      <c r="O131" s="17" t="s">
        <v>60</v>
      </c>
      <c r="P131" s="17">
        <v>3.0</v>
      </c>
      <c r="Q131" s="17">
        <v>2.0</v>
      </c>
      <c r="R131" s="17">
        <v>0.0</v>
      </c>
      <c r="S131" s="7">
        <f t="shared" si="2"/>
        <v>2</v>
      </c>
      <c r="T131" s="20">
        <v>14.01</v>
      </c>
      <c r="U131" s="14">
        <f t="shared" si="23"/>
        <v>18.1196</v>
      </c>
      <c r="V131" s="21" t="s">
        <v>26</v>
      </c>
      <c r="W131" s="35">
        <f>VLOOKUP(A131,airbnb_listings_orlando!C:Q,14,0)</f>
        <v>130</v>
      </c>
      <c r="X131" s="35">
        <f>VLOOKUP(A131,airbnb_listings_orlando!C:Q,15,0)</f>
        <v>6</v>
      </c>
      <c r="Y131" s="11">
        <f t="shared" si="4"/>
        <v>150.9966667</v>
      </c>
      <c r="AA131" s="11"/>
    </row>
    <row r="132">
      <c r="A132" s="12" t="s">
        <v>59</v>
      </c>
      <c r="B132" s="13">
        <v>43305.0</v>
      </c>
      <c r="C132" s="12">
        <v>43309.0</v>
      </c>
      <c r="D132" s="14">
        <v>537.38</v>
      </c>
      <c r="E132" s="24">
        <v>43255.37422453704</v>
      </c>
      <c r="F132" s="16">
        <v>50.0</v>
      </c>
      <c r="G132" s="17" t="s">
        <v>25</v>
      </c>
      <c r="H132" s="14">
        <v>379.4</v>
      </c>
      <c r="I132" s="14">
        <f t="shared" si="1"/>
        <v>499.2648</v>
      </c>
      <c r="J132" s="18">
        <v>2.0</v>
      </c>
      <c r="K132" s="17">
        <v>3.0</v>
      </c>
      <c r="L132" s="19">
        <v>2.0</v>
      </c>
      <c r="M132" s="19" t="e">
        <v>#N/A</v>
      </c>
      <c r="N132" s="17"/>
      <c r="O132" s="17" t="s">
        <v>60</v>
      </c>
      <c r="P132" s="17">
        <v>4.0</v>
      </c>
      <c r="Q132" s="17">
        <v>4.0</v>
      </c>
      <c r="R132" s="17">
        <v>0.0</v>
      </c>
      <c r="S132" s="7">
        <f t="shared" si="2"/>
        <v>4</v>
      </c>
      <c r="T132" s="20">
        <v>16.62</v>
      </c>
      <c r="U132" s="14">
        <f t="shared" si="23"/>
        <v>21.4952</v>
      </c>
      <c r="V132" s="21" t="s">
        <v>26</v>
      </c>
      <c r="W132" s="35">
        <f>VLOOKUP(A132,airbnb_listings_orlando!C:Q,14,0)</f>
        <v>130</v>
      </c>
      <c r="X132" s="35">
        <f>VLOOKUP(A132,airbnb_listings_orlando!C:Q,15,0)</f>
        <v>6</v>
      </c>
      <c r="Y132" s="11">
        <f t="shared" si="4"/>
        <v>134.345</v>
      </c>
      <c r="AA132" s="11"/>
    </row>
    <row r="133">
      <c r="A133" s="12" t="s">
        <v>59</v>
      </c>
      <c r="B133" s="13">
        <v>43302.0</v>
      </c>
      <c r="C133" s="12">
        <v>43305.0</v>
      </c>
      <c r="D133" s="14">
        <v>482.09</v>
      </c>
      <c r="E133" s="24">
        <v>43283.43483796297</v>
      </c>
      <c r="F133" s="16">
        <v>19.0</v>
      </c>
      <c r="G133" s="17" t="s">
        <v>25</v>
      </c>
      <c r="H133" s="14">
        <v>329.04</v>
      </c>
      <c r="I133" s="14">
        <f t="shared" si="1"/>
        <v>447.8964</v>
      </c>
      <c r="J133" s="18">
        <v>2.0</v>
      </c>
      <c r="K133" s="17">
        <v>3.0</v>
      </c>
      <c r="L133" s="19">
        <v>2.0</v>
      </c>
      <c r="M133" s="19" t="e">
        <v>#N/A</v>
      </c>
      <c r="N133" s="17"/>
      <c r="O133" s="17" t="s">
        <v>60</v>
      </c>
      <c r="P133" s="17">
        <v>3.0</v>
      </c>
      <c r="Q133" s="17">
        <v>4.0</v>
      </c>
      <c r="R133" s="17">
        <v>0.0</v>
      </c>
      <c r="S133" s="7">
        <f t="shared" si="2"/>
        <v>4</v>
      </c>
      <c r="T133" s="20">
        <v>14.91</v>
      </c>
      <c r="U133" s="14">
        <f t="shared" si="23"/>
        <v>19.2836</v>
      </c>
      <c r="V133" s="21" t="s">
        <v>26</v>
      </c>
      <c r="W133" s="35">
        <f>VLOOKUP(A133,airbnb_listings_orlando!C:Q,14,0)</f>
        <v>130</v>
      </c>
      <c r="X133" s="35">
        <f>VLOOKUP(A133,airbnb_listings_orlando!C:Q,15,0)</f>
        <v>6</v>
      </c>
      <c r="Y133" s="11">
        <f t="shared" si="4"/>
        <v>160.6966667</v>
      </c>
      <c r="AA133" s="11"/>
    </row>
    <row r="134">
      <c r="A134" s="12" t="s">
        <v>59</v>
      </c>
      <c r="B134" s="13">
        <v>43283.0</v>
      </c>
      <c r="C134" s="12">
        <v>43291.0</v>
      </c>
      <c r="D134" s="14">
        <v>1334.14</v>
      </c>
      <c r="E134" s="24">
        <v>43262.165601851855</v>
      </c>
      <c r="F134" s="16">
        <v>21.0</v>
      </c>
      <c r="G134" s="17" t="s">
        <v>25</v>
      </c>
      <c r="H134" s="14">
        <v>1105.03</v>
      </c>
      <c r="I134" s="14">
        <f t="shared" si="1"/>
        <v>1239.5144</v>
      </c>
      <c r="J134" s="18">
        <v>2.0</v>
      </c>
      <c r="K134" s="17">
        <v>3.0</v>
      </c>
      <c r="L134" s="19">
        <v>2.0</v>
      </c>
      <c r="M134" s="19" t="e">
        <v>#N/A</v>
      </c>
      <c r="N134" s="17"/>
      <c r="O134" s="17" t="s">
        <v>60</v>
      </c>
      <c r="P134" s="17">
        <v>8.0</v>
      </c>
      <c r="Q134" s="17">
        <v>3.0</v>
      </c>
      <c r="R134" s="17">
        <v>1.0</v>
      </c>
      <c r="S134" s="7">
        <f t="shared" si="2"/>
        <v>4</v>
      </c>
      <c r="T134" s="20">
        <v>41.26</v>
      </c>
      <c r="U134" s="14">
        <f t="shared" si="23"/>
        <v>53.3656</v>
      </c>
      <c r="V134" s="21" t="s">
        <v>26</v>
      </c>
      <c r="W134" s="35">
        <f>VLOOKUP(A134,airbnb_listings_orlando!C:Q,14,0)</f>
        <v>130</v>
      </c>
      <c r="X134" s="35">
        <f>VLOOKUP(A134,airbnb_listings_orlando!C:Q,15,0)</f>
        <v>6</v>
      </c>
      <c r="Y134" s="11">
        <f t="shared" si="4"/>
        <v>166.7675</v>
      </c>
      <c r="AA134" s="11"/>
    </row>
    <row r="135">
      <c r="A135" s="12" t="s">
        <v>59</v>
      </c>
      <c r="B135" s="13">
        <v>43266.0</v>
      </c>
      <c r="C135" s="12">
        <v>43269.0</v>
      </c>
      <c r="D135" s="14">
        <v>429.71</v>
      </c>
      <c r="E135" s="24">
        <v>43254.856354166666</v>
      </c>
      <c r="F135" s="16">
        <v>12.0</v>
      </c>
      <c r="G135" s="17" t="s">
        <v>25</v>
      </c>
      <c r="H135" s="14">
        <v>281.34</v>
      </c>
      <c r="I135" s="14">
        <f t="shared" si="1"/>
        <v>399.2316</v>
      </c>
      <c r="J135" s="18">
        <v>2.0</v>
      </c>
      <c r="K135" s="17">
        <v>3.0</v>
      </c>
      <c r="L135" s="19">
        <v>2.0</v>
      </c>
      <c r="M135" s="19" t="e">
        <v>#N/A</v>
      </c>
      <c r="N135" s="17"/>
      <c r="O135" s="17" t="s">
        <v>60</v>
      </c>
      <c r="P135" s="17">
        <v>3.0</v>
      </c>
      <c r="Q135" s="17">
        <v>2.0</v>
      </c>
      <c r="R135" s="17">
        <v>2.0</v>
      </c>
      <c r="S135" s="7">
        <f t="shared" si="2"/>
        <v>4</v>
      </c>
      <c r="T135" s="20">
        <v>13.29</v>
      </c>
      <c r="U135" s="14">
        <f t="shared" si="23"/>
        <v>17.1884</v>
      </c>
      <c r="V135" s="21" t="s">
        <v>26</v>
      </c>
      <c r="W135" s="35">
        <f>VLOOKUP(A135,airbnb_listings_orlando!C:Q,14,0)</f>
        <v>130</v>
      </c>
      <c r="X135" s="35">
        <f>VLOOKUP(A135,airbnb_listings_orlando!C:Q,15,0)</f>
        <v>6</v>
      </c>
      <c r="Y135" s="11">
        <f t="shared" si="4"/>
        <v>143.2366667</v>
      </c>
      <c r="AA135" s="11"/>
    </row>
    <row r="136">
      <c r="A136" s="12" t="s">
        <v>59</v>
      </c>
      <c r="B136" s="13">
        <v>43453.0</v>
      </c>
      <c r="C136" s="25">
        <v>43465.0</v>
      </c>
      <c r="D136" s="14">
        <v>2000.63</v>
      </c>
      <c r="E136" s="24">
        <v>43269.63119212963</v>
      </c>
      <c r="F136" s="16">
        <v>184.0</v>
      </c>
      <c r="G136" s="17" t="s">
        <v>25</v>
      </c>
      <c r="H136" s="14">
        <v>1428.0</v>
      </c>
      <c r="I136" s="14">
        <f t="shared" si="1"/>
        <v>2000.63</v>
      </c>
      <c r="J136" s="18">
        <v>2.0</v>
      </c>
      <c r="K136" s="17">
        <v>3.0</v>
      </c>
      <c r="L136" s="19">
        <v>2.0</v>
      </c>
      <c r="M136" s="19" t="e">
        <v>#REF!</v>
      </c>
      <c r="N136" s="17"/>
      <c r="O136" s="17" t="s">
        <v>60</v>
      </c>
      <c r="P136" s="17">
        <v>12.0</v>
      </c>
      <c r="Q136" s="17">
        <v>2.0</v>
      </c>
      <c r="R136" s="17">
        <v>1.0</v>
      </c>
      <c r="S136" s="7">
        <f t="shared" si="2"/>
        <v>3</v>
      </c>
      <c r="T136" s="20">
        <v>0.0</v>
      </c>
      <c r="U136" s="14">
        <v>0.0</v>
      </c>
      <c r="V136" s="21" t="s">
        <v>37</v>
      </c>
      <c r="W136" s="35">
        <f>VLOOKUP(A136,airbnb_listings_orlando!C:Q,14,0)</f>
        <v>130</v>
      </c>
      <c r="X136" s="35">
        <f>VLOOKUP(A136,airbnb_listings_orlando!C:Q,15,0)</f>
        <v>6</v>
      </c>
      <c r="Y136" s="11">
        <f t="shared" si="4"/>
        <v>166.7191667</v>
      </c>
      <c r="AA136" s="11"/>
    </row>
    <row r="137">
      <c r="A137" s="12" t="s">
        <v>59</v>
      </c>
      <c r="B137" s="13">
        <v>43392.0</v>
      </c>
      <c r="C137" s="25">
        <v>43399.0</v>
      </c>
      <c r="D137" s="14">
        <v>1254.75</v>
      </c>
      <c r="E137" s="24">
        <v>43272.5405787037</v>
      </c>
      <c r="F137" s="16">
        <v>120.0</v>
      </c>
      <c r="G137" s="17" t="s">
        <v>25</v>
      </c>
      <c r="H137" s="14">
        <v>903.0</v>
      </c>
      <c r="I137" s="14">
        <f t="shared" si="1"/>
        <v>1254.75</v>
      </c>
      <c r="J137" s="18">
        <v>2.0</v>
      </c>
      <c r="K137" s="17">
        <v>3.0</v>
      </c>
      <c r="L137" s="19">
        <v>2.0</v>
      </c>
      <c r="M137" s="19" t="e">
        <v>#REF!</v>
      </c>
      <c r="N137" s="17"/>
      <c r="O137" s="17" t="s">
        <v>60</v>
      </c>
      <c r="P137" s="17">
        <v>7.0</v>
      </c>
      <c r="Q137" s="17">
        <v>2.0</v>
      </c>
      <c r="R137" s="17">
        <v>1.0</v>
      </c>
      <c r="S137" s="7">
        <f t="shared" si="2"/>
        <v>3</v>
      </c>
      <c r="T137" s="20">
        <v>0.0</v>
      </c>
      <c r="U137" s="14">
        <v>0.0</v>
      </c>
      <c r="V137" s="21" t="s">
        <v>37</v>
      </c>
      <c r="W137" s="35">
        <f>VLOOKUP(A137,airbnb_listings_orlando!C:Q,14,0)</f>
        <v>130</v>
      </c>
      <c r="X137" s="35">
        <f>VLOOKUP(A137,airbnb_listings_orlando!C:Q,15,0)</f>
        <v>6</v>
      </c>
      <c r="Y137" s="11">
        <f t="shared" si="4"/>
        <v>179.25</v>
      </c>
      <c r="AA137" s="11"/>
    </row>
    <row r="138">
      <c r="A138" s="12" t="s">
        <v>59</v>
      </c>
      <c r="B138" s="13">
        <v>43378.0</v>
      </c>
      <c r="C138" s="12">
        <v>43381.0</v>
      </c>
      <c r="D138" s="14">
        <v>645.66</v>
      </c>
      <c r="E138" s="24">
        <v>43364.49842592593</v>
      </c>
      <c r="F138" s="16">
        <v>14.0</v>
      </c>
      <c r="G138" s="17" t="s">
        <v>25</v>
      </c>
      <c r="H138" s="14">
        <v>387.0</v>
      </c>
      <c r="I138" s="14">
        <f t="shared" si="1"/>
        <v>645.66</v>
      </c>
      <c r="J138" s="18">
        <v>2.0</v>
      </c>
      <c r="K138" s="17">
        <v>3.0</v>
      </c>
      <c r="L138" s="19">
        <v>2.0</v>
      </c>
      <c r="M138" s="19" t="e">
        <v>#REF!</v>
      </c>
      <c r="N138" s="17"/>
      <c r="O138" s="17" t="s">
        <v>60</v>
      </c>
      <c r="P138" s="17">
        <v>3.0</v>
      </c>
      <c r="Q138" s="17">
        <v>2.0</v>
      </c>
      <c r="R138" s="17">
        <v>2.0</v>
      </c>
      <c r="S138" s="7">
        <f t="shared" si="2"/>
        <v>4</v>
      </c>
      <c r="T138" s="20">
        <v>0.0</v>
      </c>
      <c r="U138" s="14">
        <v>0.0</v>
      </c>
      <c r="V138" s="21" t="s">
        <v>37</v>
      </c>
      <c r="W138" s="35">
        <f>VLOOKUP(A138,airbnb_listings_orlando!C:Q,14,0)</f>
        <v>130</v>
      </c>
      <c r="X138" s="35">
        <f>VLOOKUP(A138,airbnb_listings_orlando!C:Q,15,0)</f>
        <v>6</v>
      </c>
      <c r="Y138" s="11">
        <f t="shared" si="4"/>
        <v>215.22</v>
      </c>
      <c r="AA138" s="11"/>
    </row>
    <row r="139">
      <c r="A139" s="12" t="s">
        <v>59</v>
      </c>
      <c r="B139" s="13">
        <v>43315.0</v>
      </c>
      <c r="C139" s="12">
        <v>43318.0</v>
      </c>
      <c r="D139" s="14">
        <v>637.34</v>
      </c>
      <c r="E139" s="24">
        <v>43298.44702546296</v>
      </c>
      <c r="F139" s="16">
        <v>17.0</v>
      </c>
      <c r="G139" s="17" t="s">
        <v>25</v>
      </c>
      <c r="H139" s="14">
        <v>379.95</v>
      </c>
      <c r="I139" s="14">
        <f t="shared" si="1"/>
        <v>624.5932</v>
      </c>
      <c r="J139" s="18">
        <v>2.0</v>
      </c>
      <c r="K139" s="17">
        <v>3.0</v>
      </c>
      <c r="L139" s="19">
        <v>2.0</v>
      </c>
      <c r="M139" s="19" t="e">
        <v>#REF!</v>
      </c>
      <c r="N139" s="17"/>
      <c r="O139" s="17" t="s">
        <v>60</v>
      </c>
      <c r="P139" s="17">
        <v>3.0</v>
      </c>
      <c r="Q139" s="17">
        <v>2.0</v>
      </c>
      <c r="R139" s="17">
        <v>0.0</v>
      </c>
      <c r="S139" s="7">
        <f t="shared" si="2"/>
        <v>2</v>
      </c>
      <c r="T139" s="20">
        <v>0.0</v>
      </c>
      <c r="U139" s="14">
        <f>D139*2%</f>
        <v>12.7468</v>
      </c>
      <c r="V139" s="21" t="s">
        <v>38</v>
      </c>
      <c r="W139" s="35">
        <f>VLOOKUP(A139,airbnb_listings_orlando!C:Q,14,0)</f>
        <v>130</v>
      </c>
      <c r="X139" s="35">
        <f>VLOOKUP(A139,airbnb_listings_orlando!C:Q,15,0)</f>
        <v>6</v>
      </c>
      <c r="Y139" s="11">
        <f t="shared" si="4"/>
        <v>212.4466667</v>
      </c>
      <c r="AA139" s="11"/>
    </row>
    <row r="140">
      <c r="A140" s="12" t="s">
        <v>59</v>
      </c>
      <c r="B140" s="13">
        <v>43383.0</v>
      </c>
      <c r="C140" s="25">
        <v>43391.0</v>
      </c>
      <c r="D140" s="14">
        <v>938.09</v>
      </c>
      <c r="E140" s="24">
        <v>43254.868113425924</v>
      </c>
      <c r="F140" s="16">
        <v>129.0</v>
      </c>
      <c r="G140" s="17" t="s">
        <v>25</v>
      </c>
      <c r="H140" s="14">
        <v>661.28</v>
      </c>
      <c r="I140" s="14">
        <f t="shared" si="1"/>
        <v>860.5873</v>
      </c>
      <c r="J140" s="18">
        <v>2.0</v>
      </c>
      <c r="K140" s="17">
        <v>3.0</v>
      </c>
      <c r="L140" s="19">
        <v>2.0</v>
      </c>
      <c r="M140" s="19" t="e">
        <v>#REF!</v>
      </c>
      <c r="N140" s="17"/>
      <c r="O140" s="17" t="s">
        <v>60</v>
      </c>
      <c r="P140" s="17">
        <v>8.0</v>
      </c>
      <c r="Q140" s="17">
        <v>2.0</v>
      </c>
      <c r="R140" s="17">
        <v>0.0</v>
      </c>
      <c r="S140" s="7">
        <f t="shared" si="2"/>
        <v>2</v>
      </c>
      <c r="T140" s="20">
        <v>49.36</v>
      </c>
      <c r="U140" s="14">
        <f t="shared" ref="U140:U143" si="24">D140*3%</f>
        <v>28.1427</v>
      </c>
      <c r="V140" s="21" t="s">
        <v>39</v>
      </c>
      <c r="W140" s="35">
        <f>VLOOKUP(A140,airbnb_listings_orlando!C:Q,14,0)</f>
        <v>130</v>
      </c>
      <c r="X140" s="35">
        <f>VLOOKUP(A140,airbnb_listings_orlando!C:Q,15,0)</f>
        <v>6</v>
      </c>
      <c r="Y140" s="11">
        <f t="shared" si="4"/>
        <v>117.26125</v>
      </c>
      <c r="AA140" s="11"/>
    </row>
    <row r="141">
      <c r="A141" s="12" t="s">
        <v>59</v>
      </c>
      <c r="B141" s="13">
        <v>43299.0</v>
      </c>
      <c r="C141" s="12">
        <v>43302.0</v>
      </c>
      <c r="D141" s="14">
        <v>451.39</v>
      </c>
      <c r="E141" s="24">
        <v>43257.20162037037</v>
      </c>
      <c r="F141" s="16">
        <v>42.0</v>
      </c>
      <c r="G141" s="17" t="s">
        <v>25</v>
      </c>
      <c r="H141" s="14">
        <v>272.08</v>
      </c>
      <c r="I141" s="14">
        <f t="shared" si="1"/>
        <v>423.8883</v>
      </c>
      <c r="J141" s="18">
        <v>2.0</v>
      </c>
      <c r="K141" s="17">
        <v>3.0</v>
      </c>
      <c r="L141" s="19">
        <v>2.0</v>
      </c>
      <c r="M141" s="19" t="e">
        <v>#REF!</v>
      </c>
      <c r="N141" s="17"/>
      <c r="O141" s="17" t="s">
        <v>60</v>
      </c>
      <c r="P141" s="17">
        <v>3.0</v>
      </c>
      <c r="Q141" s="17">
        <v>3.0</v>
      </c>
      <c r="R141" s="17">
        <v>0.0</v>
      </c>
      <c r="S141" s="7">
        <f t="shared" si="2"/>
        <v>3</v>
      </c>
      <c r="T141" s="20">
        <v>13.96</v>
      </c>
      <c r="U141" s="14">
        <f t="shared" si="24"/>
        <v>13.5417</v>
      </c>
      <c r="V141" s="21" t="s">
        <v>39</v>
      </c>
      <c r="W141" s="35">
        <f>VLOOKUP(A141,airbnb_listings_orlando!C:Q,14,0)</f>
        <v>130</v>
      </c>
      <c r="X141" s="35">
        <f>VLOOKUP(A141,airbnb_listings_orlando!C:Q,15,0)</f>
        <v>6</v>
      </c>
      <c r="Y141" s="11">
        <f t="shared" si="4"/>
        <v>150.4633333</v>
      </c>
      <c r="AA141" s="11"/>
    </row>
    <row r="142">
      <c r="A142" s="12" t="s">
        <v>59</v>
      </c>
      <c r="B142" s="13">
        <v>43293.0</v>
      </c>
      <c r="C142" s="12">
        <v>43296.0</v>
      </c>
      <c r="D142" s="14">
        <v>451.39</v>
      </c>
      <c r="E142" s="24">
        <v>43256.500069444446</v>
      </c>
      <c r="F142" s="16">
        <v>37.0</v>
      </c>
      <c r="G142" s="17" t="s">
        <v>25</v>
      </c>
      <c r="H142" s="14">
        <v>272.08</v>
      </c>
      <c r="I142" s="14">
        <f t="shared" si="1"/>
        <v>423.8883</v>
      </c>
      <c r="J142" s="18">
        <v>2.0</v>
      </c>
      <c r="K142" s="17">
        <v>3.0</v>
      </c>
      <c r="L142" s="19">
        <v>2.0</v>
      </c>
      <c r="M142" s="19" t="e">
        <v>#REF!</v>
      </c>
      <c r="N142" s="17"/>
      <c r="O142" s="17" t="s">
        <v>60</v>
      </c>
      <c r="P142" s="17">
        <v>3.0</v>
      </c>
      <c r="Q142" s="17">
        <v>1.0</v>
      </c>
      <c r="R142" s="17">
        <v>0.0</v>
      </c>
      <c r="S142" s="7">
        <f t="shared" si="2"/>
        <v>1</v>
      </c>
      <c r="T142" s="20">
        <v>13.96</v>
      </c>
      <c r="U142" s="14">
        <f t="shared" si="24"/>
        <v>13.5417</v>
      </c>
      <c r="V142" s="21" t="s">
        <v>39</v>
      </c>
      <c r="W142" s="35">
        <f>VLOOKUP(A142,airbnb_listings_orlando!C:Q,14,0)</f>
        <v>130</v>
      </c>
      <c r="X142" s="35">
        <f>VLOOKUP(A142,airbnb_listings_orlando!C:Q,15,0)</f>
        <v>6</v>
      </c>
      <c r="Y142" s="11">
        <f t="shared" si="4"/>
        <v>150.4633333</v>
      </c>
      <c r="AA142" s="11"/>
    </row>
    <row r="143">
      <c r="A143" s="12" t="s">
        <v>59</v>
      </c>
      <c r="B143" s="13">
        <v>43275.0</v>
      </c>
      <c r="C143" s="12">
        <v>43281.0</v>
      </c>
      <c r="D143" s="14">
        <v>781.68</v>
      </c>
      <c r="E143" s="24">
        <v>43255.42741898148</v>
      </c>
      <c r="F143" s="16">
        <v>20.0</v>
      </c>
      <c r="G143" s="17" t="s">
        <v>25</v>
      </c>
      <c r="H143" s="14">
        <v>551.66</v>
      </c>
      <c r="I143" s="14">
        <f t="shared" si="1"/>
        <v>734.0596</v>
      </c>
      <c r="J143" s="18">
        <v>2.0</v>
      </c>
      <c r="K143" s="17">
        <v>3.0</v>
      </c>
      <c r="L143" s="19">
        <v>2.0</v>
      </c>
      <c r="M143" s="19" t="e">
        <v>#REF!</v>
      </c>
      <c r="N143" s="17"/>
      <c r="O143" s="17" t="s">
        <v>60</v>
      </c>
      <c r="P143" s="17">
        <v>6.0</v>
      </c>
      <c r="Q143" s="17">
        <v>2.0</v>
      </c>
      <c r="R143" s="17">
        <v>2.0</v>
      </c>
      <c r="S143" s="7">
        <f t="shared" si="2"/>
        <v>4</v>
      </c>
      <c r="T143" s="20">
        <v>24.17</v>
      </c>
      <c r="U143" s="14">
        <f t="shared" si="24"/>
        <v>23.4504</v>
      </c>
      <c r="V143" s="21" t="s">
        <v>39</v>
      </c>
      <c r="W143" s="35">
        <f>VLOOKUP(A143,airbnb_listings_orlando!C:Q,14,0)</f>
        <v>130</v>
      </c>
      <c r="X143" s="35">
        <f>VLOOKUP(A143,airbnb_listings_orlando!C:Q,15,0)</f>
        <v>6</v>
      </c>
      <c r="Y143" s="11">
        <f t="shared" si="4"/>
        <v>130.28</v>
      </c>
      <c r="AA143" s="11"/>
    </row>
    <row r="144">
      <c r="A144" s="12" t="s">
        <v>59</v>
      </c>
      <c r="B144" s="13">
        <v>43310.0</v>
      </c>
      <c r="C144" s="12">
        <v>43313.0</v>
      </c>
      <c r="D144" s="14">
        <v>110.0</v>
      </c>
      <c r="E144" s="24">
        <v>43261.50258101852</v>
      </c>
      <c r="F144" s="16">
        <v>49.0</v>
      </c>
      <c r="G144" s="17" t="s">
        <v>25</v>
      </c>
      <c r="H144" s="14">
        <v>0.0</v>
      </c>
      <c r="I144" s="14">
        <f t="shared" si="1"/>
        <v>110</v>
      </c>
      <c r="J144" s="18">
        <v>2.0</v>
      </c>
      <c r="K144" s="17">
        <v>3.0</v>
      </c>
      <c r="L144" s="19">
        <v>2.0</v>
      </c>
      <c r="M144" s="19" t="e">
        <v>#REF!</v>
      </c>
      <c r="N144" s="17"/>
      <c r="O144" s="17" t="s">
        <v>60</v>
      </c>
      <c r="P144" s="17">
        <v>3.0</v>
      </c>
      <c r="Q144" s="17">
        <v>2.0</v>
      </c>
      <c r="R144" s="17">
        <v>0.0</v>
      </c>
      <c r="S144" s="7">
        <f t="shared" si="2"/>
        <v>2</v>
      </c>
      <c r="T144" s="20">
        <v>0.0</v>
      </c>
      <c r="U144" s="14">
        <v>0.0</v>
      </c>
      <c r="V144" s="21" t="s">
        <v>40</v>
      </c>
      <c r="W144" s="35">
        <f>VLOOKUP(A144,airbnb_listings_orlando!C:Q,14,0)</f>
        <v>130</v>
      </c>
      <c r="X144" s="35">
        <f>VLOOKUP(A144,airbnb_listings_orlando!C:Q,15,0)</f>
        <v>6</v>
      </c>
      <c r="Y144" s="11">
        <f t="shared" si="4"/>
        <v>36.66666667</v>
      </c>
      <c r="AA144" s="11"/>
    </row>
    <row r="145">
      <c r="A145" s="12" t="s">
        <v>59</v>
      </c>
      <c r="B145" s="13">
        <v>43466.0</v>
      </c>
      <c r="C145" s="12">
        <v>43487.0</v>
      </c>
      <c r="D145" s="14">
        <v>3287.4</v>
      </c>
      <c r="E145" s="15">
        <v>43385.785787037035</v>
      </c>
      <c r="F145" s="16">
        <v>81.0</v>
      </c>
      <c r="G145" s="17" t="s">
        <v>25</v>
      </c>
      <c r="H145" s="14">
        <v>2625.0</v>
      </c>
      <c r="I145" s="14">
        <f t="shared" si="1"/>
        <v>3155.904</v>
      </c>
      <c r="J145" s="18">
        <v>2.0</v>
      </c>
      <c r="K145" s="17">
        <v>3.0</v>
      </c>
      <c r="L145" s="19">
        <v>2.0</v>
      </c>
      <c r="M145" s="19" t="e">
        <v>#REF!</v>
      </c>
      <c r="N145" s="17"/>
      <c r="O145" s="17" t="s">
        <v>60</v>
      </c>
      <c r="P145" s="17">
        <v>21.0</v>
      </c>
      <c r="Q145" s="17">
        <v>2.0</v>
      </c>
      <c r="R145" s="17">
        <v>2.0</v>
      </c>
      <c r="S145" s="7">
        <f t="shared" si="2"/>
        <v>4</v>
      </c>
      <c r="T145" s="20">
        <v>0.0</v>
      </c>
      <c r="U145" s="14">
        <f>D145*4%</f>
        <v>131.496</v>
      </c>
      <c r="V145" s="21" t="s">
        <v>50</v>
      </c>
      <c r="W145" s="35">
        <f>VLOOKUP(A145,airbnb_listings_orlando!C:Q,14,0)</f>
        <v>130</v>
      </c>
      <c r="X145" s="35">
        <f>VLOOKUP(A145,airbnb_listings_orlando!C:Q,15,0)</f>
        <v>6</v>
      </c>
      <c r="Y145" s="11">
        <f t="shared" si="4"/>
        <v>156.5428571</v>
      </c>
      <c r="AA145" s="11"/>
    </row>
    <row r="146">
      <c r="A146" s="12" t="s">
        <v>59</v>
      </c>
      <c r="B146" s="13">
        <v>43321.0</v>
      </c>
      <c r="C146" s="12">
        <v>43332.0</v>
      </c>
      <c r="D146" s="14">
        <v>2123.52</v>
      </c>
      <c r="E146" s="24">
        <v>43301.53181712963</v>
      </c>
      <c r="F146" s="16">
        <v>20.0</v>
      </c>
      <c r="G146" s="17" t="s">
        <v>25</v>
      </c>
      <c r="H146" s="14">
        <v>1639.0</v>
      </c>
      <c r="I146" s="14">
        <f t="shared" si="1"/>
        <v>2017.344</v>
      </c>
      <c r="J146" s="18">
        <v>2.0</v>
      </c>
      <c r="K146" s="17">
        <v>3.0</v>
      </c>
      <c r="L146" s="19">
        <v>2.0</v>
      </c>
      <c r="M146" s="19" t="e">
        <v>#REF!</v>
      </c>
      <c r="N146" s="17"/>
      <c r="O146" s="17" t="s">
        <v>60</v>
      </c>
      <c r="P146" s="17">
        <v>11.0</v>
      </c>
      <c r="Q146" s="17">
        <v>2.0</v>
      </c>
      <c r="R146" s="17">
        <v>1.0</v>
      </c>
      <c r="S146" s="7">
        <f t="shared" si="2"/>
        <v>3</v>
      </c>
      <c r="T146" s="20">
        <v>0.0</v>
      </c>
      <c r="U146" s="14">
        <f>D146*5%</f>
        <v>106.176</v>
      </c>
      <c r="V146" s="21" t="s">
        <v>50</v>
      </c>
      <c r="W146" s="35">
        <f>VLOOKUP(A146,airbnb_listings_orlando!C:Q,14,0)</f>
        <v>130</v>
      </c>
      <c r="X146" s="35">
        <f>VLOOKUP(A146,airbnb_listings_orlando!C:Q,15,0)</f>
        <v>6</v>
      </c>
      <c r="Y146" s="11">
        <f t="shared" si="4"/>
        <v>193.0472727</v>
      </c>
      <c r="AA146" s="11"/>
    </row>
    <row r="147">
      <c r="A147" s="12" t="s">
        <v>61</v>
      </c>
      <c r="B147" s="13">
        <v>43483.0</v>
      </c>
      <c r="C147" s="12">
        <v>43492.0</v>
      </c>
      <c r="D147" s="14">
        <v>1930.52</v>
      </c>
      <c r="E147" s="24">
        <v>43411.60204861111</v>
      </c>
      <c r="F147" s="16">
        <v>72.0</v>
      </c>
      <c r="G147" s="17" t="s">
        <v>25</v>
      </c>
      <c r="H147" s="14">
        <v>57.48</v>
      </c>
      <c r="I147" s="14">
        <f t="shared" si="1"/>
        <v>1795.8192</v>
      </c>
      <c r="J147" s="18">
        <v>4.0</v>
      </c>
      <c r="K147" s="17">
        <v>6.0</v>
      </c>
      <c r="L147" s="19">
        <v>3.0</v>
      </c>
      <c r="M147" s="19">
        <v>3.0</v>
      </c>
      <c r="N147" s="17">
        <v>5.0</v>
      </c>
      <c r="O147" s="17" t="s">
        <v>62</v>
      </c>
      <c r="P147" s="17">
        <v>9.0</v>
      </c>
      <c r="Q147" s="17">
        <v>2.0</v>
      </c>
      <c r="R147" s="17">
        <v>0.0</v>
      </c>
      <c r="S147" s="7">
        <f t="shared" si="2"/>
        <v>2</v>
      </c>
      <c r="T147" s="20">
        <v>57.48</v>
      </c>
      <c r="U147" s="14">
        <f t="shared" ref="U147:U168" si="25">D147*4%</f>
        <v>77.2208</v>
      </c>
      <c r="V147" s="21" t="s">
        <v>26</v>
      </c>
      <c r="W147" s="35">
        <f>VLOOKUP(A147,airbnb_listings_orlando!C:Q,14,0)</f>
        <v>199</v>
      </c>
      <c r="X147" s="35">
        <f>VLOOKUP(A147,airbnb_listings_orlando!C:Q,15,0)</f>
        <v>6</v>
      </c>
      <c r="Y147" s="11">
        <f t="shared" si="4"/>
        <v>214.5022222</v>
      </c>
      <c r="AA147" s="11"/>
    </row>
    <row r="148">
      <c r="A148" s="12" t="s">
        <v>61</v>
      </c>
      <c r="B148" s="13">
        <v>43458.0</v>
      </c>
      <c r="C148" s="25">
        <v>43462.0</v>
      </c>
      <c r="D148" s="14">
        <v>1329.87</v>
      </c>
      <c r="E148" s="24">
        <v>43353.08150462963</v>
      </c>
      <c r="F148" s="16">
        <v>105.0</v>
      </c>
      <c r="G148" s="17" t="s">
        <v>25</v>
      </c>
      <c r="H148" s="14">
        <v>182.32</v>
      </c>
      <c r="I148" s="14">
        <f t="shared" si="1"/>
        <v>1235.5452</v>
      </c>
      <c r="J148" s="18">
        <v>4.0</v>
      </c>
      <c r="K148" s="17">
        <v>6.0</v>
      </c>
      <c r="L148" s="19">
        <v>3.0</v>
      </c>
      <c r="M148" s="19">
        <v>3.0</v>
      </c>
      <c r="N148" s="17">
        <v>5.0</v>
      </c>
      <c r="O148" s="17" t="s">
        <v>62</v>
      </c>
      <c r="P148" s="17">
        <v>4.0</v>
      </c>
      <c r="Q148" s="17">
        <v>4.0</v>
      </c>
      <c r="R148" s="17">
        <v>4.0</v>
      </c>
      <c r="S148" s="7">
        <f t="shared" si="2"/>
        <v>8</v>
      </c>
      <c r="T148" s="20">
        <v>41.13</v>
      </c>
      <c r="U148" s="14">
        <f t="shared" si="25"/>
        <v>53.1948</v>
      </c>
      <c r="V148" s="21" t="s">
        <v>26</v>
      </c>
      <c r="W148" s="35">
        <f>VLOOKUP(A148,airbnb_listings_orlando!C:Q,14,0)</f>
        <v>199</v>
      </c>
      <c r="X148" s="35">
        <f>VLOOKUP(A148,airbnb_listings_orlando!C:Q,15,0)</f>
        <v>6</v>
      </c>
      <c r="Y148" s="11">
        <f t="shared" si="4"/>
        <v>332.4675</v>
      </c>
      <c r="AA148" s="11"/>
    </row>
    <row r="149">
      <c r="A149" s="12" t="s">
        <v>61</v>
      </c>
      <c r="B149" s="13">
        <v>43451.0</v>
      </c>
      <c r="C149" s="25">
        <v>43457.0</v>
      </c>
      <c r="D149" s="14">
        <v>1230.93</v>
      </c>
      <c r="E149" s="15">
        <v>43394.636782407404</v>
      </c>
      <c r="F149" s="16">
        <v>57.0</v>
      </c>
      <c r="G149" s="17" t="s">
        <v>25</v>
      </c>
      <c r="H149" s="14">
        <v>166.75</v>
      </c>
      <c r="I149" s="14">
        <f t="shared" si="1"/>
        <v>1143.6228</v>
      </c>
      <c r="J149" s="18">
        <v>4.0</v>
      </c>
      <c r="K149" s="17">
        <v>6.0</v>
      </c>
      <c r="L149" s="19">
        <v>3.0</v>
      </c>
      <c r="M149" s="19">
        <v>3.0</v>
      </c>
      <c r="N149" s="17">
        <v>5.0</v>
      </c>
      <c r="O149" s="17" t="s">
        <v>62</v>
      </c>
      <c r="P149" s="17">
        <v>6.0</v>
      </c>
      <c r="Q149" s="17">
        <v>7.0</v>
      </c>
      <c r="R149" s="17">
        <v>0.0</v>
      </c>
      <c r="S149" s="7">
        <f t="shared" si="2"/>
        <v>7</v>
      </c>
      <c r="T149" s="20">
        <v>38.07</v>
      </c>
      <c r="U149" s="14">
        <f t="shared" si="25"/>
        <v>49.2372</v>
      </c>
      <c r="V149" s="21" t="s">
        <v>26</v>
      </c>
      <c r="W149" s="35">
        <f>VLOOKUP(A149,airbnb_listings_orlando!C:Q,14,0)</f>
        <v>199</v>
      </c>
      <c r="X149" s="35">
        <f>VLOOKUP(A149,airbnb_listings_orlando!C:Q,15,0)</f>
        <v>6</v>
      </c>
      <c r="Y149" s="11">
        <f t="shared" si="4"/>
        <v>205.155</v>
      </c>
      <c r="AA149" s="11"/>
    </row>
    <row r="150">
      <c r="A150" s="12" t="s">
        <v>61</v>
      </c>
      <c r="B150" s="13">
        <v>43427.0</v>
      </c>
      <c r="C150" s="25">
        <v>43432.0</v>
      </c>
      <c r="D150" s="14">
        <v>892.4</v>
      </c>
      <c r="E150" s="15">
        <v>43398.35068287037</v>
      </c>
      <c r="F150" s="16">
        <v>29.0</v>
      </c>
      <c r="G150" s="17" t="s">
        <v>25</v>
      </c>
      <c r="H150" s="14">
        <v>113.46</v>
      </c>
      <c r="I150" s="14">
        <f t="shared" si="1"/>
        <v>829.104</v>
      </c>
      <c r="J150" s="18">
        <v>4.0</v>
      </c>
      <c r="K150" s="17">
        <v>6.0</v>
      </c>
      <c r="L150" s="19">
        <v>3.0</v>
      </c>
      <c r="M150" s="19">
        <v>3.0</v>
      </c>
      <c r="N150" s="17">
        <v>5.0</v>
      </c>
      <c r="O150" s="17" t="s">
        <v>62</v>
      </c>
      <c r="P150" s="17">
        <v>5.0</v>
      </c>
      <c r="Q150" s="17">
        <v>6.0</v>
      </c>
      <c r="R150" s="17">
        <v>3.0</v>
      </c>
      <c r="S150" s="7">
        <f t="shared" si="2"/>
        <v>9</v>
      </c>
      <c r="T150" s="20">
        <v>27.6</v>
      </c>
      <c r="U150" s="14">
        <f t="shared" si="25"/>
        <v>35.696</v>
      </c>
      <c r="V150" s="21" t="s">
        <v>26</v>
      </c>
      <c r="W150" s="35">
        <f>VLOOKUP(A150,airbnb_listings_orlando!C:Q,14,0)</f>
        <v>199</v>
      </c>
      <c r="X150" s="35">
        <f>VLOOKUP(A150,airbnb_listings_orlando!C:Q,15,0)</f>
        <v>6</v>
      </c>
      <c r="Y150" s="11">
        <f t="shared" si="4"/>
        <v>178.48</v>
      </c>
      <c r="AA150" s="11"/>
    </row>
    <row r="151">
      <c r="A151" s="12" t="s">
        <v>61</v>
      </c>
      <c r="B151" s="13">
        <v>43425.0</v>
      </c>
      <c r="C151" s="25">
        <v>43427.0</v>
      </c>
      <c r="D151" s="14">
        <v>449.11</v>
      </c>
      <c r="E151" s="15">
        <v>43390.11194444444</v>
      </c>
      <c r="F151" s="16">
        <v>35.0</v>
      </c>
      <c r="G151" s="17" t="s">
        <v>25</v>
      </c>
      <c r="H151" s="14">
        <v>43.69</v>
      </c>
      <c r="I151" s="14">
        <f t="shared" si="1"/>
        <v>417.2556</v>
      </c>
      <c r="J151" s="18">
        <v>4.0</v>
      </c>
      <c r="K151" s="17">
        <v>6.0</v>
      </c>
      <c r="L151" s="19">
        <v>3.0</v>
      </c>
      <c r="M151" s="19">
        <v>3.0</v>
      </c>
      <c r="N151" s="17">
        <v>5.0</v>
      </c>
      <c r="O151" s="17" t="s">
        <v>62</v>
      </c>
      <c r="P151" s="17">
        <v>2.0</v>
      </c>
      <c r="Q151" s="17">
        <v>4.0</v>
      </c>
      <c r="R151" s="17">
        <v>0.0</v>
      </c>
      <c r="S151" s="7">
        <f t="shared" si="2"/>
        <v>4</v>
      </c>
      <c r="T151" s="20">
        <v>13.89</v>
      </c>
      <c r="U151" s="14">
        <f t="shared" si="25"/>
        <v>17.9644</v>
      </c>
      <c r="V151" s="21" t="s">
        <v>26</v>
      </c>
      <c r="W151" s="35">
        <f>VLOOKUP(A151,airbnb_listings_orlando!C:Q,14,0)</f>
        <v>199</v>
      </c>
      <c r="X151" s="35">
        <f>VLOOKUP(A151,airbnb_listings_orlando!C:Q,15,0)</f>
        <v>6</v>
      </c>
      <c r="Y151" s="11">
        <f t="shared" si="4"/>
        <v>224.555</v>
      </c>
      <c r="AA151" s="11"/>
    </row>
    <row r="152">
      <c r="A152" s="12" t="s">
        <v>61</v>
      </c>
      <c r="B152" s="13">
        <v>43422.0</v>
      </c>
      <c r="C152" s="25">
        <v>43425.0</v>
      </c>
      <c r="D152" s="14">
        <v>564.54</v>
      </c>
      <c r="E152" s="15">
        <v>43403.65869212963</v>
      </c>
      <c r="F152" s="16">
        <v>19.0</v>
      </c>
      <c r="G152" s="17" t="s">
        <v>25</v>
      </c>
      <c r="H152" s="14">
        <v>61.86</v>
      </c>
      <c r="I152" s="14">
        <f t="shared" si="1"/>
        <v>524.4984</v>
      </c>
      <c r="J152" s="18">
        <v>4.0</v>
      </c>
      <c r="K152" s="17">
        <v>6.0</v>
      </c>
      <c r="L152" s="19">
        <v>3.0</v>
      </c>
      <c r="M152" s="19">
        <v>3.0</v>
      </c>
      <c r="N152" s="17">
        <v>5.0</v>
      </c>
      <c r="O152" s="17" t="s">
        <v>62</v>
      </c>
      <c r="P152" s="17">
        <v>3.0</v>
      </c>
      <c r="Q152" s="17">
        <v>2.0</v>
      </c>
      <c r="R152" s="17">
        <v>0.0</v>
      </c>
      <c r="S152" s="7">
        <f t="shared" si="2"/>
        <v>2</v>
      </c>
      <c r="T152" s="20">
        <v>17.46</v>
      </c>
      <c r="U152" s="14">
        <f t="shared" si="25"/>
        <v>22.5816</v>
      </c>
      <c r="V152" s="21" t="s">
        <v>26</v>
      </c>
      <c r="W152" s="35">
        <f>VLOOKUP(A152,airbnb_listings_orlando!C:Q,14,0)</f>
        <v>199</v>
      </c>
      <c r="X152" s="35">
        <f>VLOOKUP(A152,airbnb_listings_orlando!C:Q,15,0)</f>
        <v>6</v>
      </c>
      <c r="Y152" s="11">
        <f t="shared" si="4"/>
        <v>188.18</v>
      </c>
      <c r="AA152" s="11"/>
    </row>
    <row r="153">
      <c r="A153" s="12" t="s">
        <v>61</v>
      </c>
      <c r="B153" s="13">
        <v>43420.0</v>
      </c>
      <c r="C153" s="25">
        <v>43422.0</v>
      </c>
      <c r="D153" s="14">
        <v>348.68</v>
      </c>
      <c r="E153" s="15">
        <v>43415.0337037037</v>
      </c>
      <c r="F153" s="16">
        <v>5.0</v>
      </c>
      <c r="G153" s="17" t="s">
        <v>25</v>
      </c>
      <c r="H153" s="14">
        <v>27.89</v>
      </c>
      <c r="I153" s="14">
        <f t="shared" si="1"/>
        <v>323.9528</v>
      </c>
      <c r="J153" s="18">
        <v>4.0</v>
      </c>
      <c r="K153" s="17">
        <v>6.0</v>
      </c>
      <c r="L153" s="19">
        <v>3.0</v>
      </c>
      <c r="M153" s="19">
        <v>3.0</v>
      </c>
      <c r="N153" s="17">
        <v>5.0</v>
      </c>
      <c r="O153" s="17" t="s">
        <v>62</v>
      </c>
      <c r="P153" s="17">
        <v>2.0</v>
      </c>
      <c r="Q153" s="17">
        <v>6.0</v>
      </c>
      <c r="R153" s="17">
        <v>0.0</v>
      </c>
      <c r="S153" s="7">
        <f t="shared" si="2"/>
        <v>6</v>
      </c>
      <c r="T153" s="20">
        <v>10.78</v>
      </c>
      <c r="U153" s="14">
        <f t="shared" si="25"/>
        <v>13.9472</v>
      </c>
      <c r="V153" s="21" t="s">
        <v>26</v>
      </c>
      <c r="W153" s="35">
        <f>VLOOKUP(A153,airbnb_listings_orlando!C:Q,14,0)</f>
        <v>199</v>
      </c>
      <c r="X153" s="35">
        <f>VLOOKUP(A153,airbnb_listings_orlando!C:Q,15,0)</f>
        <v>6</v>
      </c>
      <c r="Y153" s="11">
        <f t="shared" si="4"/>
        <v>174.34</v>
      </c>
      <c r="AA153" s="11"/>
    </row>
    <row r="154">
      <c r="A154" s="12" t="s">
        <v>61</v>
      </c>
      <c r="B154" s="13">
        <v>43413.0</v>
      </c>
      <c r="C154" s="25">
        <v>43420.0</v>
      </c>
      <c r="D154" s="14">
        <v>1152.36</v>
      </c>
      <c r="E154" s="15">
        <v>43389.44133101852</v>
      </c>
      <c r="F154" s="16">
        <v>24.0</v>
      </c>
      <c r="G154" s="17" t="s">
        <v>25</v>
      </c>
      <c r="H154" s="14">
        <v>154.38</v>
      </c>
      <c r="I154" s="14">
        <f t="shared" si="1"/>
        <v>1070.6256</v>
      </c>
      <c r="J154" s="18">
        <v>4.0</v>
      </c>
      <c r="K154" s="17">
        <v>6.0</v>
      </c>
      <c r="L154" s="19">
        <v>3.0</v>
      </c>
      <c r="M154" s="19">
        <v>3.0</v>
      </c>
      <c r="N154" s="17">
        <v>5.0</v>
      </c>
      <c r="O154" s="17" t="s">
        <v>62</v>
      </c>
      <c r="P154" s="17">
        <v>7.0</v>
      </c>
      <c r="Q154" s="17">
        <v>4.0</v>
      </c>
      <c r="R154" s="17">
        <v>0.0</v>
      </c>
      <c r="S154" s="7">
        <f t="shared" si="2"/>
        <v>4</v>
      </c>
      <c r="T154" s="20">
        <v>35.64</v>
      </c>
      <c r="U154" s="14">
        <f t="shared" si="25"/>
        <v>46.0944</v>
      </c>
      <c r="V154" s="21" t="s">
        <v>26</v>
      </c>
      <c r="W154" s="35">
        <f>VLOOKUP(A154,airbnb_listings_orlando!C:Q,14,0)</f>
        <v>199</v>
      </c>
      <c r="X154" s="35">
        <f>VLOOKUP(A154,airbnb_listings_orlando!C:Q,15,0)</f>
        <v>6</v>
      </c>
      <c r="Y154" s="11">
        <f t="shared" si="4"/>
        <v>164.6228571</v>
      </c>
      <c r="AA154" s="11"/>
    </row>
    <row r="155">
      <c r="A155" s="12" t="s">
        <v>61</v>
      </c>
      <c r="B155" s="13">
        <v>43406.0</v>
      </c>
      <c r="C155" s="12">
        <v>43411.0</v>
      </c>
      <c r="D155" s="14">
        <v>843.9</v>
      </c>
      <c r="E155" s="15">
        <v>43388.97189814815</v>
      </c>
      <c r="F155" s="16">
        <v>18.0</v>
      </c>
      <c r="G155" s="17" t="s">
        <v>25</v>
      </c>
      <c r="H155" s="14">
        <v>105.83</v>
      </c>
      <c r="I155" s="14">
        <f t="shared" si="1"/>
        <v>784.044</v>
      </c>
      <c r="J155" s="18">
        <v>4.0</v>
      </c>
      <c r="K155" s="17">
        <v>6.0</v>
      </c>
      <c r="L155" s="19">
        <v>3.0</v>
      </c>
      <c r="M155" s="19">
        <v>3.0</v>
      </c>
      <c r="N155" s="17">
        <v>5.0</v>
      </c>
      <c r="O155" s="17" t="s">
        <v>62</v>
      </c>
      <c r="P155" s="17">
        <v>5.0</v>
      </c>
      <c r="Q155" s="17">
        <v>9.0</v>
      </c>
      <c r="R155" s="17">
        <v>0.0</v>
      </c>
      <c r="S155" s="7">
        <f t="shared" si="2"/>
        <v>9</v>
      </c>
      <c r="T155" s="20">
        <v>26.1</v>
      </c>
      <c r="U155" s="14">
        <f t="shared" si="25"/>
        <v>33.756</v>
      </c>
      <c r="V155" s="21" t="s">
        <v>26</v>
      </c>
      <c r="W155" s="35">
        <f>VLOOKUP(A155,airbnb_listings_orlando!C:Q,14,0)</f>
        <v>199</v>
      </c>
      <c r="X155" s="35">
        <f>VLOOKUP(A155,airbnb_listings_orlando!C:Q,15,0)</f>
        <v>6</v>
      </c>
      <c r="Y155" s="11">
        <f t="shared" si="4"/>
        <v>168.78</v>
      </c>
      <c r="AA155" s="11"/>
    </row>
    <row r="156">
      <c r="A156" s="12" t="s">
        <v>61</v>
      </c>
      <c r="B156" s="13">
        <v>43401.0</v>
      </c>
      <c r="C156" s="25">
        <v>43403.0</v>
      </c>
      <c r="D156" s="14">
        <v>381.21</v>
      </c>
      <c r="E156" s="15">
        <v>43398.80684027778</v>
      </c>
      <c r="F156" s="16">
        <v>3.0</v>
      </c>
      <c r="G156" s="17" t="s">
        <v>25</v>
      </c>
      <c r="H156" s="14">
        <v>33.0</v>
      </c>
      <c r="I156" s="14">
        <f t="shared" si="1"/>
        <v>354.1716</v>
      </c>
      <c r="J156" s="18">
        <v>4.0</v>
      </c>
      <c r="K156" s="17">
        <v>6.0</v>
      </c>
      <c r="L156" s="19">
        <v>3.0</v>
      </c>
      <c r="M156" s="19">
        <v>3.0</v>
      </c>
      <c r="N156" s="17">
        <v>5.0</v>
      </c>
      <c r="O156" s="17" t="s">
        <v>62</v>
      </c>
      <c r="P156" s="17">
        <v>2.0</v>
      </c>
      <c r="Q156" s="17">
        <v>4.0</v>
      </c>
      <c r="R156" s="17">
        <v>3.0</v>
      </c>
      <c r="S156" s="7">
        <f t="shared" si="2"/>
        <v>7</v>
      </c>
      <c r="T156" s="20">
        <v>11.79</v>
      </c>
      <c r="U156" s="14">
        <f t="shared" si="25"/>
        <v>15.2484</v>
      </c>
      <c r="V156" s="21" t="s">
        <v>26</v>
      </c>
      <c r="W156" s="35">
        <f>VLOOKUP(A156,airbnb_listings_orlando!C:Q,14,0)</f>
        <v>199</v>
      </c>
      <c r="X156" s="35">
        <f>VLOOKUP(A156,airbnb_listings_orlando!C:Q,15,0)</f>
        <v>6</v>
      </c>
      <c r="Y156" s="11">
        <f t="shared" si="4"/>
        <v>190.605</v>
      </c>
      <c r="AA156" s="11"/>
    </row>
    <row r="157">
      <c r="A157" s="12" t="s">
        <v>61</v>
      </c>
      <c r="B157" s="13">
        <v>43391.0</v>
      </c>
      <c r="C157" s="25">
        <v>43395.0</v>
      </c>
      <c r="D157" s="14">
        <v>825.48</v>
      </c>
      <c r="E157" s="24">
        <v>43329.70612268519</v>
      </c>
      <c r="F157" s="16">
        <v>62.0</v>
      </c>
      <c r="G157" s="17" t="s">
        <v>25</v>
      </c>
      <c r="H157" s="14">
        <v>102.93</v>
      </c>
      <c r="I157" s="14">
        <f t="shared" si="1"/>
        <v>766.9308</v>
      </c>
      <c r="J157" s="18">
        <v>4.0</v>
      </c>
      <c r="K157" s="17">
        <v>6.0</v>
      </c>
      <c r="L157" s="19">
        <v>3.0</v>
      </c>
      <c r="M157" s="19">
        <v>3.0</v>
      </c>
      <c r="N157" s="17">
        <v>5.0</v>
      </c>
      <c r="O157" s="17" t="s">
        <v>62</v>
      </c>
      <c r="P157" s="17">
        <v>4.0</v>
      </c>
      <c r="Q157" s="17">
        <v>8.0</v>
      </c>
      <c r="R157" s="17">
        <v>0.0</v>
      </c>
      <c r="S157" s="7">
        <f t="shared" si="2"/>
        <v>8</v>
      </c>
      <c r="T157" s="20">
        <v>25.53</v>
      </c>
      <c r="U157" s="14">
        <f t="shared" si="25"/>
        <v>33.0192</v>
      </c>
      <c r="V157" s="21" t="s">
        <v>26</v>
      </c>
      <c r="W157" s="35">
        <f>VLOOKUP(A157,airbnb_listings_orlando!C:Q,14,0)</f>
        <v>199</v>
      </c>
      <c r="X157" s="35">
        <f>VLOOKUP(A157,airbnb_listings_orlando!C:Q,15,0)</f>
        <v>6</v>
      </c>
      <c r="Y157" s="11">
        <f t="shared" si="4"/>
        <v>206.37</v>
      </c>
      <c r="AA157" s="11"/>
    </row>
    <row r="158">
      <c r="A158" s="12" t="s">
        <v>61</v>
      </c>
      <c r="B158" s="13">
        <v>43389.0</v>
      </c>
      <c r="C158" s="25">
        <v>43391.0</v>
      </c>
      <c r="D158" s="14">
        <v>342.41</v>
      </c>
      <c r="E158" s="15">
        <v>43388.70857638889</v>
      </c>
      <c r="F158" s="16">
        <v>1.0</v>
      </c>
      <c r="G158" s="17" t="s">
        <v>25</v>
      </c>
      <c r="H158" s="14">
        <v>26.9</v>
      </c>
      <c r="I158" s="14">
        <f t="shared" si="1"/>
        <v>318.1236</v>
      </c>
      <c r="J158" s="18">
        <v>4.0</v>
      </c>
      <c r="K158" s="17">
        <v>6.0</v>
      </c>
      <c r="L158" s="19">
        <v>3.0</v>
      </c>
      <c r="M158" s="19">
        <v>3.0</v>
      </c>
      <c r="N158" s="17">
        <v>5.0</v>
      </c>
      <c r="O158" s="17" t="s">
        <v>62</v>
      </c>
      <c r="P158" s="17">
        <v>2.0</v>
      </c>
      <c r="Q158" s="17">
        <v>3.0</v>
      </c>
      <c r="R158" s="17">
        <v>0.0</v>
      </c>
      <c r="S158" s="7">
        <f t="shared" si="2"/>
        <v>3</v>
      </c>
      <c r="T158" s="20">
        <v>10.59</v>
      </c>
      <c r="U158" s="14">
        <f t="shared" si="25"/>
        <v>13.6964</v>
      </c>
      <c r="V158" s="21" t="s">
        <v>26</v>
      </c>
      <c r="W158" s="35">
        <f>VLOOKUP(A158,airbnb_listings_orlando!C:Q,14,0)</f>
        <v>199</v>
      </c>
      <c r="X158" s="35">
        <f>VLOOKUP(A158,airbnb_listings_orlando!C:Q,15,0)</f>
        <v>6</v>
      </c>
      <c r="Y158" s="11">
        <f t="shared" si="4"/>
        <v>171.205</v>
      </c>
      <c r="AA158" s="11"/>
    </row>
    <row r="159">
      <c r="A159" s="12" t="s">
        <v>61</v>
      </c>
      <c r="B159" s="13">
        <v>43386.0</v>
      </c>
      <c r="C159" s="25">
        <v>43388.0</v>
      </c>
      <c r="D159" s="14">
        <v>420.01</v>
      </c>
      <c r="E159" s="15">
        <v>43383.73678240741</v>
      </c>
      <c r="F159" s="16">
        <v>3.0</v>
      </c>
      <c r="G159" s="17" t="s">
        <v>25</v>
      </c>
      <c r="H159" s="14">
        <v>39.11</v>
      </c>
      <c r="I159" s="14">
        <f t="shared" si="1"/>
        <v>390.2196</v>
      </c>
      <c r="J159" s="18">
        <v>4.0</v>
      </c>
      <c r="K159" s="17">
        <v>6.0</v>
      </c>
      <c r="L159" s="19">
        <v>3.0</v>
      </c>
      <c r="M159" s="19">
        <v>3.0</v>
      </c>
      <c r="N159" s="17">
        <v>5.0</v>
      </c>
      <c r="O159" s="17" t="s">
        <v>62</v>
      </c>
      <c r="P159" s="17">
        <v>2.0</v>
      </c>
      <c r="Q159" s="17">
        <v>2.0</v>
      </c>
      <c r="R159" s="17">
        <v>0.0</v>
      </c>
      <c r="S159" s="7">
        <f t="shared" si="2"/>
        <v>2</v>
      </c>
      <c r="T159" s="20">
        <v>12.99</v>
      </c>
      <c r="U159" s="14">
        <f t="shared" si="25"/>
        <v>16.8004</v>
      </c>
      <c r="V159" s="21" t="s">
        <v>26</v>
      </c>
      <c r="W159" s="35">
        <f>VLOOKUP(A159,airbnb_listings_orlando!C:Q,14,0)</f>
        <v>199</v>
      </c>
      <c r="X159" s="35">
        <f>VLOOKUP(A159,airbnb_listings_orlando!C:Q,15,0)</f>
        <v>6</v>
      </c>
      <c r="Y159" s="11">
        <f t="shared" si="4"/>
        <v>210.005</v>
      </c>
      <c r="AA159" s="11"/>
    </row>
    <row r="160">
      <c r="A160" s="12" t="s">
        <v>61</v>
      </c>
      <c r="B160" s="13">
        <v>43377.0</v>
      </c>
      <c r="C160" s="12">
        <v>43381.0</v>
      </c>
      <c r="D160" s="14">
        <v>717.31</v>
      </c>
      <c r="E160" s="24">
        <v>43352.37420138889</v>
      </c>
      <c r="F160" s="16">
        <v>25.0</v>
      </c>
      <c r="G160" s="17" t="s">
        <v>25</v>
      </c>
      <c r="H160" s="14">
        <v>85.9</v>
      </c>
      <c r="I160" s="14">
        <f t="shared" si="1"/>
        <v>666.4276</v>
      </c>
      <c r="J160" s="18">
        <v>4.0</v>
      </c>
      <c r="K160" s="17">
        <v>6.0</v>
      </c>
      <c r="L160" s="19">
        <v>3.0</v>
      </c>
      <c r="M160" s="19">
        <v>3.0</v>
      </c>
      <c r="N160" s="17">
        <v>5.0</v>
      </c>
      <c r="O160" s="17" t="s">
        <v>62</v>
      </c>
      <c r="P160" s="17">
        <v>4.0</v>
      </c>
      <c r="Q160" s="17">
        <v>6.0</v>
      </c>
      <c r="R160" s="17">
        <v>0.0</v>
      </c>
      <c r="S160" s="7">
        <f t="shared" si="2"/>
        <v>6</v>
      </c>
      <c r="T160" s="20">
        <v>22.19</v>
      </c>
      <c r="U160" s="14">
        <f t="shared" si="25"/>
        <v>28.6924</v>
      </c>
      <c r="V160" s="21" t="s">
        <v>26</v>
      </c>
      <c r="W160" s="35">
        <f>VLOOKUP(A160,airbnb_listings_orlando!C:Q,14,0)</f>
        <v>199</v>
      </c>
      <c r="X160" s="35">
        <f>VLOOKUP(A160,airbnb_listings_orlando!C:Q,15,0)</f>
        <v>6</v>
      </c>
      <c r="Y160" s="11">
        <f t="shared" si="4"/>
        <v>179.3275</v>
      </c>
      <c r="AA160" s="11"/>
    </row>
    <row r="161">
      <c r="A161" s="12" t="s">
        <v>61</v>
      </c>
      <c r="B161" s="13">
        <v>43355.0</v>
      </c>
      <c r="C161" s="12">
        <v>43359.0</v>
      </c>
      <c r="D161" s="14">
        <v>686.18</v>
      </c>
      <c r="E161" s="24">
        <v>43355.11083333333</v>
      </c>
      <c r="F161" s="16">
        <v>0.0</v>
      </c>
      <c r="G161" s="17" t="s">
        <v>25</v>
      </c>
      <c r="H161" s="14">
        <v>87.01</v>
      </c>
      <c r="I161" s="14">
        <f t="shared" si="1"/>
        <v>637.5128</v>
      </c>
      <c r="J161" s="18">
        <v>4.0</v>
      </c>
      <c r="K161" s="17">
        <v>6.0</v>
      </c>
      <c r="L161" s="19">
        <v>3.0</v>
      </c>
      <c r="M161" s="19">
        <v>3.0</v>
      </c>
      <c r="N161" s="17">
        <v>5.0</v>
      </c>
      <c r="O161" s="17" t="s">
        <v>62</v>
      </c>
      <c r="P161" s="17">
        <v>4.0</v>
      </c>
      <c r="Q161" s="17">
        <v>2.0</v>
      </c>
      <c r="R161" s="17">
        <v>4.0</v>
      </c>
      <c r="S161" s="7">
        <f t="shared" si="2"/>
        <v>6</v>
      </c>
      <c r="T161" s="20">
        <v>21.22</v>
      </c>
      <c r="U161" s="14">
        <f t="shared" si="25"/>
        <v>27.4472</v>
      </c>
      <c r="V161" s="21" t="s">
        <v>26</v>
      </c>
      <c r="W161" s="35">
        <f>VLOOKUP(A161,airbnb_listings_orlando!C:Q,14,0)</f>
        <v>199</v>
      </c>
      <c r="X161" s="35">
        <f>VLOOKUP(A161,airbnb_listings_orlando!C:Q,15,0)</f>
        <v>6</v>
      </c>
      <c r="Y161" s="11">
        <f t="shared" si="4"/>
        <v>171.545</v>
      </c>
      <c r="AA161" s="11"/>
    </row>
    <row r="162">
      <c r="A162" s="12" t="s">
        <v>61</v>
      </c>
      <c r="B162" s="13">
        <v>43344.0</v>
      </c>
      <c r="C162" s="12">
        <v>43346.0</v>
      </c>
      <c r="D162" s="14">
        <v>439.41</v>
      </c>
      <c r="E162" s="24">
        <v>43341.930439814816</v>
      </c>
      <c r="F162" s="16">
        <v>3.0</v>
      </c>
      <c r="G162" s="17" t="s">
        <v>25</v>
      </c>
      <c r="H162" s="14">
        <v>42.16</v>
      </c>
      <c r="I162" s="14">
        <f t="shared" si="1"/>
        <v>408.2436</v>
      </c>
      <c r="J162" s="18">
        <v>4.0</v>
      </c>
      <c r="K162" s="17">
        <v>6.0</v>
      </c>
      <c r="L162" s="19">
        <v>3.0</v>
      </c>
      <c r="M162" s="19">
        <v>3.0</v>
      </c>
      <c r="N162" s="17">
        <v>5.0</v>
      </c>
      <c r="O162" s="17" t="s">
        <v>62</v>
      </c>
      <c r="P162" s="17">
        <v>2.0</v>
      </c>
      <c r="Q162" s="17">
        <v>8.0</v>
      </c>
      <c r="R162" s="17">
        <v>0.0</v>
      </c>
      <c r="S162" s="7">
        <f t="shared" si="2"/>
        <v>8</v>
      </c>
      <c r="T162" s="20">
        <v>13.59</v>
      </c>
      <c r="U162" s="14">
        <f t="shared" si="25"/>
        <v>17.5764</v>
      </c>
      <c r="V162" s="21" t="s">
        <v>26</v>
      </c>
      <c r="W162" s="35">
        <f>VLOOKUP(A162,airbnb_listings_orlando!C:Q,14,0)</f>
        <v>199</v>
      </c>
      <c r="X162" s="35">
        <f>VLOOKUP(A162,airbnb_listings_orlando!C:Q,15,0)</f>
        <v>6</v>
      </c>
      <c r="Y162" s="11">
        <f t="shared" si="4"/>
        <v>219.705</v>
      </c>
      <c r="AA162" s="11"/>
    </row>
    <row r="163">
      <c r="A163" s="12" t="s">
        <v>61</v>
      </c>
      <c r="B163" s="13">
        <v>43316.0</v>
      </c>
      <c r="C163" s="12">
        <v>43325.0</v>
      </c>
      <c r="D163" s="14">
        <v>1955.52</v>
      </c>
      <c r="E163" s="24">
        <v>43277.792233796295</v>
      </c>
      <c r="F163" s="16">
        <v>39.0</v>
      </c>
      <c r="G163" s="17" t="s">
        <v>25</v>
      </c>
      <c r="H163" s="14">
        <v>280.8</v>
      </c>
      <c r="I163" s="14">
        <f t="shared" si="1"/>
        <v>1816.8192</v>
      </c>
      <c r="J163" s="18">
        <v>4.0</v>
      </c>
      <c r="K163" s="17">
        <v>6.0</v>
      </c>
      <c r="L163" s="19">
        <v>3.0</v>
      </c>
      <c r="M163" s="19" t="e">
        <v>#N/A</v>
      </c>
      <c r="N163" s="17">
        <v>5.0</v>
      </c>
      <c r="O163" s="17" t="s">
        <v>62</v>
      </c>
      <c r="P163" s="17">
        <v>9.0</v>
      </c>
      <c r="Q163" s="17">
        <v>8.0</v>
      </c>
      <c r="R163" s="17">
        <v>0.0</v>
      </c>
      <c r="S163" s="7">
        <f t="shared" si="2"/>
        <v>8</v>
      </c>
      <c r="T163" s="20">
        <v>60.48</v>
      </c>
      <c r="U163" s="14">
        <f t="shared" si="25"/>
        <v>78.2208</v>
      </c>
      <c r="V163" s="21" t="s">
        <v>26</v>
      </c>
      <c r="W163" s="35">
        <f>VLOOKUP(A163,airbnb_listings_orlando!C:Q,14,0)</f>
        <v>199</v>
      </c>
      <c r="X163" s="35">
        <f>VLOOKUP(A163,airbnb_listings_orlando!C:Q,15,0)</f>
        <v>6</v>
      </c>
      <c r="Y163" s="11">
        <f t="shared" si="4"/>
        <v>217.28</v>
      </c>
      <c r="AA163" s="11"/>
    </row>
    <row r="164">
      <c r="A164" s="12" t="s">
        <v>61</v>
      </c>
      <c r="B164" s="13">
        <v>43304.0</v>
      </c>
      <c r="C164" s="12">
        <v>43307.0</v>
      </c>
      <c r="D164" s="14">
        <v>593.63</v>
      </c>
      <c r="E164" s="24">
        <v>43302.250543981485</v>
      </c>
      <c r="F164" s="16">
        <v>2.0</v>
      </c>
      <c r="G164" s="17" t="s">
        <v>25</v>
      </c>
      <c r="H164" s="14">
        <v>66.44</v>
      </c>
      <c r="I164" s="14">
        <f t="shared" si="1"/>
        <v>551.5248</v>
      </c>
      <c r="J164" s="18">
        <v>4.0</v>
      </c>
      <c r="K164" s="17">
        <v>6.0</v>
      </c>
      <c r="L164" s="19">
        <v>3.0</v>
      </c>
      <c r="M164" s="19" t="e">
        <v>#N/A</v>
      </c>
      <c r="N164" s="17">
        <v>5.0</v>
      </c>
      <c r="O164" s="17" t="s">
        <v>62</v>
      </c>
      <c r="P164" s="17">
        <v>3.0</v>
      </c>
      <c r="Q164" s="17">
        <v>5.0</v>
      </c>
      <c r="R164" s="17">
        <v>2.0</v>
      </c>
      <c r="S164" s="7">
        <f t="shared" si="2"/>
        <v>7</v>
      </c>
      <c r="T164" s="20">
        <v>18.36</v>
      </c>
      <c r="U164" s="14">
        <f t="shared" si="25"/>
        <v>23.7452</v>
      </c>
      <c r="V164" s="21" t="s">
        <v>26</v>
      </c>
      <c r="W164" s="35">
        <f>VLOOKUP(A164,airbnb_listings_orlando!C:Q,14,0)</f>
        <v>199</v>
      </c>
      <c r="X164" s="35">
        <f>VLOOKUP(A164,airbnb_listings_orlando!C:Q,15,0)</f>
        <v>6</v>
      </c>
      <c r="Y164" s="11">
        <f t="shared" si="4"/>
        <v>197.8766667</v>
      </c>
      <c r="AA164" s="11"/>
    </row>
    <row r="165">
      <c r="A165" s="12" t="s">
        <v>61</v>
      </c>
      <c r="B165" s="13">
        <v>43295.0</v>
      </c>
      <c r="C165" s="12">
        <v>43304.0</v>
      </c>
      <c r="D165" s="14">
        <v>2016.59</v>
      </c>
      <c r="E165" s="24">
        <v>43256.47554398148</v>
      </c>
      <c r="F165" s="16">
        <v>39.0</v>
      </c>
      <c r="G165" s="17" t="s">
        <v>25</v>
      </c>
      <c r="H165" s="14">
        <v>290.41</v>
      </c>
      <c r="I165" s="14">
        <f t="shared" si="1"/>
        <v>1873.5564</v>
      </c>
      <c r="J165" s="18">
        <v>4.0</v>
      </c>
      <c r="K165" s="17">
        <v>6.0</v>
      </c>
      <c r="L165" s="19">
        <v>3.0</v>
      </c>
      <c r="M165" s="19" t="e">
        <v>#N/A</v>
      </c>
      <c r="N165" s="17">
        <v>5.0</v>
      </c>
      <c r="O165" s="17" t="s">
        <v>62</v>
      </c>
      <c r="P165" s="17">
        <v>9.0</v>
      </c>
      <c r="Q165" s="17">
        <v>1.0</v>
      </c>
      <c r="R165" s="17">
        <v>0.0</v>
      </c>
      <c r="S165" s="7">
        <f t="shared" si="2"/>
        <v>1</v>
      </c>
      <c r="T165" s="20">
        <v>62.37</v>
      </c>
      <c r="U165" s="14">
        <f t="shared" si="25"/>
        <v>80.6636</v>
      </c>
      <c r="V165" s="21" t="s">
        <v>26</v>
      </c>
      <c r="W165" s="35">
        <f>VLOOKUP(A165,airbnb_listings_orlando!C:Q,14,0)</f>
        <v>199</v>
      </c>
      <c r="X165" s="35">
        <f>VLOOKUP(A165,airbnb_listings_orlando!C:Q,15,0)</f>
        <v>6</v>
      </c>
      <c r="Y165" s="11">
        <f t="shared" si="4"/>
        <v>224.0655556</v>
      </c>
      <c r="AA165" s="11"/>
    </row>
    <row r="166">
      <c r="A166" s="12" t="s">
        <v>61</v>
      </c>
      <c r="B166" s="13">
        <v>43292.0</v>
      </c>
      <c r="C166" s="12">
        <v>43294.0</v>
      </c>
      <c r="D166" s="14">
        <v>549.99</v>
      </c>
      <c r="E166" s="24">
        <v>43265.968564814815</v>
      </c>
      <c r="F166" s="16">
        <v>27.0</v>
      </c>
      <c r="G166" s="17" t="s">
        <v>25</v>
      </c>
      <c r="H166" s="14">
        <v>59.57</v>
      </c>
      <c r="I166" s="14">
        <f t="shared" si="1"/>
        <v>510.9804</v>
      </c>
      <c r="J166" s="18">
        <v>4.0</v>
      </c>
      <c r="K166" s="17">
        <v>6.0</v>
      </c>
      <c r="L166" s="19">
        <v>3.0</v>
      </c>
      <c r="M166" s="19" t="e">
        <v>#N/A</v>
      </c>
      <c r="N166" s="17">
        <v>5.0</v>
      </c>
      <c r="O166" s="17" t="s">
        <v>62</v>
      </c>
      <c r="P166" s="17">
        <v>2.0</v>
      </c>
      <c r="Q166" s="17">
        <v>8.0</v>
      </c>
      <c r="R166" s="17">
        <v>0.0</v>
      </c>
      <c r="S166" s="7">
        <f t="shared" si="2"/>
        <v>8</v>
      </c>
      <c r="T166" s="20">
        <v>17.01</v>
      </c>
      <c r="U166" s="14">
        <f t="shared" si="25"/>
        <v>21.9996</v>
      </c>
      <c r="V166" s="21" t="s">
        <v>26</v>
      </c>
      <c r="W166" s="35">
        <f>VLOOKUP(A166,airbnb_listings_orlando!C:Q,14,0)</f>
        <v>199</v>
      </c>
      <c r="X166" s="35">
        <f>VLOOKUP(A166,airbnb_listings_orlando!C:Q,15,0)</f>
        <v>6</v>
      </c>
      <c r="Y166" s="11">
        <f t="shared" si="4"/>
        <v>274.995</v>
      </c>
      <c r="AA166" s="11"/>
    </row>
    <row r="167">
      <c r="A167" s="12" t="s">
        <v>61</v>
      </c>
      <c r="B167" s="13">
        <v>43279.0</v>
      </c>
      <c r="C167" s="12">
        <v>43282.0</v>
      </c>
      <c r="D167" s="14">
        <v>759.52</v>
      </c>
      <c r="E167" s="24">
        <v>43255.55180555556</v>
      </c>
      <c r="F167" s="16">
        <v>24.0</v>
      </c>
      <c r="G167" s="17" t="s">
        <v>25</v>
      </c>
      <c r="H167" s="14">
        <v>92.55</v>
      </c>
      <c r="I167" s="14">
        <f t="shared" si="1"/>
        <v>705.6492</v>
      </c>
      <c r="J167" s="18">
        <v>4.0</v>
      </c>
      <c r="K167" s="17">
        <v>6.0</v>
      </c>
      <c r="L167" s="19">
        <v>3.0</v>
      </c>
      <c r="M167" s="19" t="e">
        <v>#N/A</v>
      </c>
      <c r="N167" s="17">
        <v>5.0</v>
      </c>
      <c r="O167" s="17" t="s">
        <v>62</v>
      </c>
      <c r="P167" s="17">
        <v>3.0</v>
      </c>
      <c r="Q167" s="17">
        <v>8.0</v>
      </c>
      <c r="R167" s="17">
        <v>0.0</v>
      </c>
      <c r="S167" s="7">
        <f t="shared" si="2"/>
        <v>8</v>
      </c>
      <c r="T167" s="20">
        <v>23.49</v>
      </c>
      <c r="U167" s="14">
        <f t="shared" si="25"/>
        <v>30.3808</v>
      </c>
      <c r="V167" s="21" t="s">
        <v>26</v>
      </c>
      <c r="W167" s="35">
        <f>VLOOKUP(A167,airbnb_listings_orlando!C:Q,14,0)</f>
        <v>199</v>
      </c>
      <c r="X167" s="35">
        <f>VLOOKUP(A167,airbnb_listings_orlando!C:Q,15,0)</f>
        <v>6</v>
      </c>
      <c r="Y167" s="11">
        <f t="shared" si="4"/>
        <v>253.1733333</v>
      </c>
      <c r="AA167" s="11"/>
    </row>
    <row r="168">
      <c r="A168" s="12" t="s">
        <v>61</v>
      </c>
      <c r="B168" s="13">
        <v>43271.0</v>
      </c>
      <c r="C168" s="12">
        <v>43275.0</v>
      </c>
      <c r="D168" s="14">
        <v>969.03</v>
      </c>
      <c r="E168" s="24">
        <v>43257.766493055555</v>
      </c>
      <c r="F168" s="16">
        <v>14.0</v>
      </c>
      <c r="G168" s="17" t="s">
        <v>25</v>
      </c>
      <c r="H168" s="14">
        <v>125.52</v>
      </c>
      <c r="I168" s="14">
        <f t="shared" si="1"/>
        <v>900.2988</v>
      </c>
      <c r="J168" s="18">
        <v>4.0</v>
      </c>
      <c r="K168" s="17">
        <v>6.0</v>
      </c>
      <c r="L168" s="19">
        <v>3.0</v>
      </c>
      <c r="M168" s="19" t="e">
        <v>#N/A</v>
      </c>
      <c r="N168" s="17">
        <v>5.0</v>
      </c>
      <c r="O168" s="17" t="s">
        <v>62</v>
      </c>
      <c r="P168" s="17">
        <v>4.0</v>
      </c>
      <c r="Q168" s="17">
        <v>6.0</v>
      </c>
      <c r="R168" s="17">
        <v>0.0</v>
      </c>
      <c r="S168" s="7">
        <f t="shared" si="2"/>
        <v>6</v>
      </c>
      <c r="T168" s="20">
        <v>29.97</v>
      </c>
      <c r="U168" s="14">
        <f t="shared" si="25"/>
        <v>38.7612</v>
      </c>
      <c r="V168" s="21" t="s">
        <v>26</v>
      </c>
      <c r="W168" s="35">
        <f>VLOOKUP(A168,airbnb_listings_orlando!C:Q,14,0)</f>
        <v>199</v>
      </c>
      <c r="X168" s="35">
        <f>VLOOKUP(A168,airbnb_listings_orlando!C:Q,15,0)</f>
        <v>6</v>
      </c>
      <c r="Y168" s="11">
        <f t="shared" si="4"/>
        <v>242.2575</v>
      </c>
      <c r="AA168" s="11"/>
    </row>
    <row r="169">
      <c r="A169" s="12" t="s">
        <v>61</v>
      </c>
      <c r="B169" s="13">
        <v>43463.0</v>
      </c>
      <c r="C169" s="12">
        <v>43470.0</v>
      </c>
      <c r="D169" s="14">
        <v>2484.84</v>
      </c>
      <c r="E169" s="24">
        <v>43307.810590277775</v>
      </c>
      <c r="F169" s="16">
        <v>156.0</v>
      </c>
      <c r="G169" s="17" t="s">
        <v>25</v>
      </c>
      <c r="H169" s="14">
        <v>394.02</v>
      </c>
      <c r="I169" s="14">
        <f t="shared" si="1"/>
        <v>2484.84</v>
      </c>
      <c r="J169" s="18">
        <v>4.0</v>
      </c>
      <c r="K169" s="17">
        <v>6.0</v>
      </c>
      <c r="L169" s="19">
        <v>3.0</v>
      </c>
      <c r="M169" s="19" t="e">
        <v>#REF!</v>
      </c>
      <c r="N169" s="17">
        <v>5.0</v>
      </c>
      <c r="O169" s="17" t="s">
        <v>62</v>
      </c>
      <c r="P169" s="17">
        <v>7.0</v>
      </c>
      <c r="Q169" s="17">
        <v>9.0</v>
      </c>
      <c r="R169" s="17">
        <v>1.0</v>
      </c>
      <c r="S169" s="7">
        <f t="shared" si="2"/>
        <v>10</v>
      </c>
      <c r="T169" s="20">
        <v>0.0</v>
      </c>
      <c r="U169" s="14">
        <v>0.0</v>
      </c>
      <c r="V169" s="21" t="s">
        <v>37</v>
      </c>
      <c r="W169" s="35">
        <f>VLOOKUP(A169,airbnb_listings_orlando!C:Q,14,0)</f>
        <v>199</v>
      </c>
      <c r="X169" s="35">
        <f>VLOOKUP(A169,airbnb_listings_orlando!C:Q,15,0)</f>
        <v>6</v>
      </c>
      <c r="Y169" s="11">
        <f t="shared" si="4"/>
        <v>354.9771429</v>
      </c>
      <c r="AA169" s="11"/>
    </row>
    <row r="170">
      <c r="A170" s="12" t="s">
        <v>61</v>
      </c>
      <c r="B170" s="13">
        <v>43370.0</v>
      </c>
      <c r="C170" s="12">
        <v>43374.0</v>
      </c>
      <c r="D170" s="14">
        <v>979.0</v>
      </c>
      <c r="E170" s="24">
        <v>43368.72824074074</v>
      </c>
      <c r="F170" s="16">
        <v>2.0</v>
      </c>
      <c r="G170" s="17" t="s">
        <v>25</v>
      </c>
      <c r="H170" s="14">
        <v>128.88</v>
      </c>
      <c r="I170" s="14">
        <f t="shared" si="1"/>
        <v>979</v>
      </c>
      <c r="J170" s="18">
        <v>4.0</v>
      </c>
      <c r="K170" s="17">
        <v>6.0</v>
      </c>
      <c r="L170" s="19">
        <v>3.0</v>
      </c>
      <c r="M170" s="19" t="e">
        <v>#REF!</v>
      </c>
      <c r="N170" s="17">
        <v>5.0</v>
      </c>
      <c r="O170" s="17" t="s">
        <v>62</v>
      </c>
      <c r="P170" s="17">
        <v>4.0</v>
      </c>
      <c r="Q170" s="17">
        <v>5.0</v>
      </c>
      <c r="R170" s="17">
        <v>0.0</v>
      </c>
      <c r="S170" s="7">
        <f t="shared" si="2"/>
        <v>5</v>
      </c>
      <c r="T170" s="20">
        <v>0.0</v>
      </c>
      <c r="U170" s="14">
        <v>0.0</v>
      </c>
      <c r="V170" s="21" t="s">
        <v>37</v>
      </c>
      <c r="W170" s="35">
        <f>VLOOKUP(A170,airbnb_listings_orlando!C:Q,14,0)</f>
        <v>199</v>
      </c>
      <c r="X170" s="35">
        <f>VLOOKUP(A170,airbnb_listings_orlando!C:Q,15,0)</f>
        <v>6</v>
      </c>
      <c r="Y170" s="11">
        <f t="shared" si="4"/>
        <v>244.75</v>
      </c>
      <c r="AA170" s="11"/>
    </row>
    <row r="171">
      <c r="A171" s="12" t="s">
        <v>61</v>
      </c>
      <c r="B171" s="13">
        <v>43336.0</v>
      </c>
      <c r="C171" s="12">
        <v>43339.0</v>
      </c>
      <c r="D171" s="14">
        <v>923.05</v>
      </c>
      <c r="E171" s="24">
        <v>43322.82876157408</v>
      </c>
      <c r="F171" s="16">
        <v>14.0</v>
      </c>
      <c r="G171" s="17" t="s">
        <v>25</v>
      </c>
      <c r="H171" s="14">
        <v>119.4</v>
      </c>
      <c r="I171" s="14">
        <f t="shared" si="1"/>
        <v>923.05</v>
      </c>
      <c r="J171" s="18">
        <v>4.0</v>
      </c>
      <c r="K171" s="17">
        <v>6.0</v>
      </c>
      <c r="L171" s="19">
        <v>3.0</v>
      </c>
      <c r="M171" s="19" t="e">
        <v>#REF!</v>
      </c>
      <c r="N171" s="17">
        <v>5.0</v>
      </c>
      <c r="O171" s="17" t="s">
        <v>62</v>
      </c>
      <c r="P171" s="17">
        <v>3.0</v>
      </c>
      <c r="Q171" s="17">
        <v>10.0</v>
      </c>
      <c r="R171" s="17">
        <v>0.0</v>
      </c>
      <c r="S171" s="7">
        <f t="shared" si="2"/>
        <v>10</v>
      </c>
      <c r="T171" s="20">
        <v>0.0</v>
      </c>
      <c r="U171" s="14">
        <v>0.0</v>
      </c>
      <c r="V171" s="21" t="s">
        <v>37</v>
      </c>
      <c r="W171" s="35">
        <f>VLOOKUP(A171,airbnb_listings_orlando!C:Q,14,0)</f>
        <v>199</v>
      </c>
      <c r="X171" s="35">
        <f>VLOOKUP(A171,airbnb_listings_orlando!C:Q,15,0)</f>
        <v>6</v>
      </c>
      <c r="Y171" s="11">
        <f t="shared" si="4"/>
        <v>307.6833333</v>
      </c>
      <c r="AA171" s="11"/>
    </row>
    <row r="172">
      <c r="A172" s="12" t="s">
        <v>61</v>
      </c>
      <c r="B172" s="13">
        <v>43287.0</v>
      </c>
      <c r="C172" s="12">
        <v>43291.0</v>
      </c>
      <c r="D172" s="14">
        <v>1186.29</v>
      </c>
      <c r="E172" s="24">
        <v>43255.605358796296</v>
      </c>
      <c r="F172" s="16">
        <v>32.0</v>
      </c>
      <c r="G172" s="17" t="s">
        <v>25</v>
      </c>
      <c r="H172" s="14">
        <v>164.0</v>
      </c>
      <c r="I172" s="14">
        <f t="shared" si="1"/>
        <v>1186.29</v>
      </c>
      <c r="J172" s="18">
        <v>4.0</v>
      </c>
      <c r="K172" s="17">
        <v>6.0</v>
      </c>
      <c r="L172" s="19">
        <v>3.0</v>
      </c>
      <c r="M172" s="19" t="e">
        <v>#REF!</v>
      </c>
      <c r="N172" s="17">
        <v>5.0</v>
      </c>
      <c r="O172" s="17" t="s">
        <v>62</v>
      </c>
      <c r="P172" s="17">
        <v>4.0</v>
      </c>
      <c r="Q172" s="17">
        <v>2.0</v>
      </c>
      <c r="R172" s="17">
        <v>4.0</v>
      </c>
      <c r="S172" s="7">
        <f t="shared" si="2"/>
        <v>6</v>
      </c>
      <c r="T172" s="20">
        <v>0.0</v>
      </c>
      <c r="U172" s="14">
        <v>0.0</v>
      </c>
      <c r="V172" s="21" t="s">
        <v>37</v>
      </c>
      <c r="W172" s="35">
        <f>VLOOKUP(A172,airbnb_listings_orlando!C:Q,14,0)</f>
        <v>199</v>
      </c>
      <c r="X172" s="35">
        <f>VLOOKUP(A172,airbnb_listings_orlando!C:Q,15,0)</f>
        <v>6</v>
      </c>
      <c r="Y172" s="11">
        <f t="shared" si="4"/>
        <v>296.5725</v>
      </c>
      <c r="AA172" s="11"/>
    </row>
    <row r="173">
      <c r="A173" s="12" t="s">
        <v>61</v>
      </c>
      <c r="B173" s="13">
        <v>43255.0</v>
      </c>
      <c r="C173" s="12">
        <v>43264.0</v>
      </c>
      <c r="D173" s="14">
        <v>2289.96</v>
      </c>
      <c r="E173" s="24">
        <v>43255.658784722225</v>
      </c>
      <c r="F173" s="16">
        <v>0.0</v>
      </c>
      <c r="G173" s="17" t="s">
        <v>25</v>
      </c>
      <c r="H173" s="14">
        <v>351.0</v>
      </c>
      <c r="I173" s="14">
        <f t="shared" si="1"/>
        <v>2289.96</v>
      </c>
      <c r="J173" s="18">
        <v>4.0</v>
      </c>
      <c r="K173" s="17">
        <v>6.0</v>
      </c>
      <c r="L173" s="19">
        <v>3.0</v>
      </c>
      <c r="M173" s="19" t="e">
        <v>#REF!</v>
      </c>
      <c r="N173" s="17">
        <v>5.0</v>
      </c>
      <c r="O173" s="17" t="s">
        <v>62</v>
      </c>
      <c r="P173" s="17">
        <v>9.0</v>
      </c>
      <c r="Q173" s="17">
        <v>1.0</v>
      </c>
      <c r="R173" s="17">
        <v>0.0</v>
      </c>
      <c r="S173" s="7">
        <f t="shared" si="2"/>
        <v>1</v>
      </c>
      <c r="T173" s="20">
        <v>0.0</v>
      </c>
      <c r="U173" s="14">
        <v>0.0</v>
      </c>
      <c r="V173" s="21" t="s">
        <v>37</v>
      </c>
      <c r="W173" s="35">
        <f>VLOOKUP(A173,airbnb_listings_orlando!C:Q,14,0)</f>
        <v>199</v>
      </c>
      <c r="X173" s="35">
        <f>VLOOKUP(A173,airbnb_listings_orlando!C:Q,15,0)</f>
        <v>6</v>
      </c>
      <c r="Y173" s="11">
        <f t="shared" si="4"/>
        <v>254.44</v>
      </c>
      <c r="AA173" s="11"/>
    </row>
    <row r="174">
      <c r="A174" s="12" t="s">
        <v>61</v>
      </c>
      <c r="B174" s="13">
        <v>43398.0</v>
      </c>
      <c r="C174" s="25">
        <v>43401.0</v>
      </c>
      <c r="D174" s="14">
        <v>548.69</v>
      </c>
      <c r="E174" s="24">
        <v>43365.51060185185</v>
      </c>
      <c r="F174" s="16">
        <v>33.0</v>
      </c>
      <c r="G174" s="17" t="s">
        <v>25</v>
      </c>
      <c r="H174" s="14">
        <v>52.54</v>
      </c>
      <c r="I174" s="14">
        <f t="shared" si="1"/>
        <v>515.4493</v>
      </c>
      <c r="J174" s="18">
        <v>4.0</v>
      </c>
      <c r="K174" s="17">
        <v>6.0</v>
      </c>
      <c r="L174" s="19">
        <v>3.0</v>
      </c>
      <c r="M174" s="19" t="e">
        <v>#REF!</v>
      </c>
      <c r="N174" s="17">
        <v>5.0</v>
      </c>
      <c r="O174" s="17" t="s">
        <v>62</v>
      </c>
      <c r="P174" s="17">
        <v>3.0</v>
      </c>
      <c r="Q174" s="17">
        <v>4.0</v>
      </c>
      <c r="R174" s="17">
        <v>2.0</v>
      </c>
      <c r="S174" s="7">
        <f t="shared" si="2"/>
        <v>6</v>
      </c>
      <c r="T174" s="20">
        <v>16.78</v>
      </c>
      <c r="U174" s="14">
        <f>D174*3%</f>
        <v>16.4607</v>
      </c>
      <c r="V174" s="21" t="s">
        <v>39</v>
      </c>
      <c r="W174" s="35">
        <f>VLOOKUP(A174,airbnb_listings_orlando!C:Q,14,0)</f>
        <v>199</v>
      </c>
      <c r="X174" s="35">
        <f>VLOOKUP(A174,airbnb_listings_orlando!C:Q,15,0)</f>
        <v>6</v>
      </c>
      <c r="Y174" s="11">
        <f t="shared" si="4"/>
        <v>182.8966667</v>
      </c>
      <c r="AA174" s="11"/>
    </row>
    <row r="175">
      <c r="A175" s="12" t="s">
        <v>61</v>
      </c>
      <c r="B175" s="13">
        <v>43329.0</v>
      </c>
      <c r="C175" s="12">
        <v>43331.0</v>
      </c>
      <c r="D175" s="14">
        <v>566.09</v>
      </c>
      <c r="E175" s="24">
        <v>43303.95171296296</v>
      </c>
      <c r="F175" s="16">
        <v>26.0</v>
      </c>
      <c r="G175" s="17" t="s">
        <v>25</v>
      </c>
      <c r="H175" s="14">
        <v>42.25</v>
      </c>
      <c r="I175" s="14">
        <f t="shared" si="1"/>
        <v>513.6564</v>
      </c>
      <c r="J175" s="18">
        <v>4.0</v>
      </c>
      <c r="K175" s="17">
        <v>6.0</v>
      </c>
      <c r="L175" s="19">
        <v>3.0</v>
      </c>
      <c r="M175" s="19" t="e">
        <v>#REF!</v>
      </c>
      <c r="N175" s="17">
        <v>5.0</v>
      </c>
      <c r="O175" s="17" t="s">
        <v>62</v>
      </c>
      <c r="P175" s="17">
        <v>2.0</v>
      </c>
      <c r="Q175" s="17">
        <v>8.0</v>
      </c>
      <c r="R175" s="17">
        <v>2.0</v>
      </c>
      <c r="S175" s="7">
        <f t="shared" si="2"/>
        <v>10</v>
      </c>
      <c r="T175" s="20">
        <v>29.79</v>
      </c>
      <c r="U175" s="14">
        <f>D175*4%</f>
        <v>22.6436</v>
      </c>
      <c r="V175" s="21" t="s">
        <v>39</v>
      </c>
      <c r="W175" s="35">
        <f>VLOOKUP(A175,airbnb_listings_orlando!C:Q,14,0)</f>
        <v>199</v>
      </c>
      <c r="X175" s="35">
        <f>VLOOKUP(A175,airbnb_listings_orlando!C:Q,15,0)</f>
        <v>6</v>
      </c>
      <c r="Y175" s="11">
        <f t="shared" si="4"/>
        <v>283.045</v>
      </c>
      <c r="AA175" s="11"/>
    </row>
    <row r="176">
      <c r="A176" s="12" t="s">
        <v>61</v>
      </c>
      <c r="B176" s="13">
        <v>43308.0</v>
      </c>
      <c r="C176" s="12">
        <v>43314.0</v>
      </c>
      <c r="D176" s="14">
        <v>1436.76</v>
      </c>
      <c r="E176" s="24">
        <v>43254.392384259256</v>
      </c>
      <c r="F176" s="16">
        <v>54.0</v>
      </c>
      <c r="G176" s="17" t="s">
        <v>25</v>
      </c>
      <c r="H176" s="14">
        <v>180.7</v>
      </c>
      <c r="I176" s="14">
        <f t="shared" si="1"/>
        <v>1349.2372</v>
      </c>
      <c r="J176" s="18">
        <v>4.0</v>
      </c>
      <c r="K176" s="17">
        <v>6.0</v>
      </c>
      <c r="L176" s="19">
        <v>3.0</v>
      </c>
      <c r="M176" s="19" t="e">
        <v>#REF!</v>
      </c>
      <c r="N176" s="17">
        <v>5.0</v>
      </c>
      <c r="O176" s="17" t="s">
        <v>62</v>
      </c>
      <c r="P176" s="17">
        <v>6.0</v>
      </c>
      <c r="Q176" s="17">
        <v>7.0</v>
      </c>
      <c r="R176" s="17">
        <v>0.0</v>
      </c>
      <c r="S176" s="7">
        <f t="shared" si="2"/>
        <v>7</v>
      </c>
      <c r="T176" s="20">
        <v>44.42</v>
      </c>
      <c r="U176" s="14">
        <f t="shared" ref="U176:U179" si="26">D176*3%</f>
        <v>43.1028</v>
      </c>
      <c r="V176" s="21" t="s">
        <v>39</v>
      </c>
      <c r="W176" s="35">
        <f>VLOOKUP(A176,airbnb_listings_orlando!C:Q,14,0)</f>
        <v>199</v>
      </c>
      <c r="X176" s="35">
        <f>VLOOKUP(A176,airbnb_listings_orlando!C:Q,15,0)</f>
        <v>6</v>
      </c>
      <c r="Y176" s="11">
        <f t="shared" si="4"/>
        <v>239.46</v>
      </c>
      <c r="AA176" s="11"/>
    </row>
    <row r="177">
      <c r="A177" s="12" t="s">
        <v>61</v>
      </c>
      <c r="B177" s="13">
        <v>43283.0</v>
      </c>
      <c r="C177" s="12">
        <v>43287.0</v>
      </c>
      <c r="D177" s="14">
        <v>1073.44</v>
      </c>
      <c r="E177" s="24">
        <v>43273.73380787037</v>
      </c>
      <c r="F177" s="16">
        <v>10.0</v>
      </c>
      <c r="G177" s="17" t="s">
        <v>25</v>
      </c>
      <c r="H177" s="14">
        <v>128.17</v>
      </c>
      <c r="I177" s="14">
        <f t="shared" si="1"/>
        <v>1008.0468</v>
      </c>
      <c r="J177" s="18">
        <v>4.0</v>
      </c>
      <c r="K177" s="17">
        <v>6.0</v>
      </c>
      <c r="L177" s="19">
        <v>3.0</v>
      </c>
      <c r="M177" s="19" t="e">
        <v>#REF!</v>
      </c>
      <c r="N177" s="17">
        <v>5.0</v>
      </c>
      <c r="O177" s="17" t="s">
        <v>62</v>
      </c>
      <c r="P177" s="17">
        <v>4.0</v>
      </c>
      <c r="Q177" s="17">
        <v>2.0</v>
      </c>
      <c r="R177" s="17">
        <v>3.0</v>
      </c>
      <c r="S177" s="7">
        <f t="shared" si="2"/>
        <v>5</v>
      </c>
      <c r="T177" s="20">
        <v>33.19</v>
      </c>
      <c r="U177" s="14">
        <f t="shared" si="26"/>
        <v>32.2032</v>
      </c>
      <c r="V177" s="21" t="s">
        <v>39</v>
      </c>
      <c r="W177" s="35">
        <f>VLOOKUP(A177,airbnb_listings_orlando!C:Q,14,0)</f>
        <v>199</v>
      </c>
      <c r="X177" s="35">
        <f>VLOOKUP(A177,airbnb_listings_orlando!C:Q,15,0)</f>
        <v>6</v>
      </c>
      <c r="Y177" s="11">
        <f t="shared" si="4"/>
        <v>268.36</v>
      </c>
      <c r="AA177" s="11"/>
    </row>
    <row r="178">
      <c r="A178" s="12" t="s">
        <v>61</v>
      </c>
      <c r="B178" s="13">
        <v>43268.0</v>
      </c>
      <c r="C178" s="12">
        <v>43269.0</v>
      </c>
      <c r="D178" s="14">
        <v>363.32</v>
      </c>
      <c r="E178" s="24">
        <v>43260.34216435185</v>
      </c>
      <c r="F178" s="16">
        <v>8.0</v>
      </c>
      <c r="G178" s="17" t="s">
        <v>25</v>
      </c>
      <c r="H178" s="14">
        <v>25.52</v>
      </c>
      <c r="I178" s="14">
        <f t="shared" si="1"/>
        <v>341.1904</v>
      </c>
      <c r="J178" s="18">
        <v>4.0</v>
      </c>
      <c r="K178" s="17">
        <v>6.0</v>
      </c>
      <c r="L178" s="19">
        <v>3.0</v>
      </c>
      <c r="M178" s="19" t="e">
        <v>#REF!</v>
      </c>
      <c r="N178" s="17">
        <v>5.0</v>
      </c>
      <c r="O178" s="17" t="s">
        <v>62</v>
      </c>
      <c r="P178" s="17">
        <v>1.0</v>
      </c>
      <c r="Q178" s="17">
        <v>10.0</v>
      </c>
      <c r="R178" s="17">
        <v>0.0</v>
      </c>
      <c r="S178" s="7">
        <f t="shared" si="2"/>
        <v>10</v>
      </c>
      <c r="T178" s="20">
        <v>11.23</v>
      </c>
      <c r="U178" s="14">
        <f t="shared" si="26"/>
        <v>10.8996</v>
      </c>
      <c r="V178" s="21" t="s">
        <v>39</v>
      </c>
      <c r="W178" s="35">
        <f>VLOOKUP(A178,airbnb_listings_orlando!C:Q,14,0)</f>
        <v>199</v>
      </c>
      <c r="X178" s="35">
        <f>VLOOKUP(A178,airbnb_listings_orlando!C:Q,15,0)</f>
        <v>6</v>
      </c>
      <c r="Y178" s="11">
        <f t="shared" si="4"/>
        <v>363.32</v>
      </c>
      <c r="AA178" s="11"/>
    </row>
    <row r="179">
      <c r="A179" s="12" t="s">
        <v>61</v>
      </c>
      <c r="B179" s="13">
        <v>43266.0</v>
      </c>
      <c r="C179" s="12">
        <v>43268.0</v>
      </c>
      <c r="D179" s="14">
        <v>578.01</v>
      </c>
      <c r="E179" s="24">
        <v>43263.71517361111</v>
      </c>
      <c r="F179" s="16">
        <v>3.0</v>
      </c>
      <c r="G179" s="17" t="s">
        <v>25</v>
      </c>
      <c r="H179" s="14">
        <v>56.56</v>
      </c>
      <c r="I179" s="14">
        <f t="shared" si="1"/>
        <v>542.7997</v>
      </c>
      <c r="J179" s="18">
        <v>4.0</v>
      </c>
      <c r="K179" s="17">
        <v>6.0</v>
      </c>
      <c r="L179" s="19">
        <v>3.0</v>
      </c>
      <c r="M179" s="19" t="e">
        <v>#REF!</v>
      </c>
      <c r="N179" s="17">
        <v>5.0</v>
      </c>
      <c r="O179" s="17" t="s">
        <v>62</v>
      </c>
      <c r="P179" s="17">
        <v>2.0</v>
      </c>
      <c r="Q179" s="17">
        <v>4.0</v>
      </c>
      <c r="R179" s="17">
        <v>4.0</v>
      </c>
      <c r="S179" s="7">
        <f t="shared" si="2"/>
        <v>8</v>
      </c>
      <c r="T179" s="20">
        <v>17.87</v>
      </c>
      <c r="U179" s="14">
        <f t="shared" si="26"/>
        <v>17.3403</v>
      </c>
      <c r="V179" s="21" t="s">
        <v>39</v>
      </c>
      <c r="W179" s="35">
        <f>VLOOKUP(A179,airbnb_listings_orlando!C:Q,14,0)</f>
        <v>199</v>
      </c>
      <c r="X179" s="35">
        <f>VLOOKUP(A179,airbnb_listings_orlando!C:Q,15,0)</f>
        <v>6</v>
      </c>
      <c r="Y179" s="11">
        <f t="shared" si="4"/>
        <v>289.005</v>
      </c>
      <c r="AA179" s="11"/>
    </row>
    <row r="180">
      <c r="A180" s="12" t="s">
        <v>61</v>
      </c>
      <c r="B180" s="13">
        <v>43252.0</v>
      </c>
      <c r="C180" s="12">
        <v>43254.0</v>
      </c>
      <c r="D180" s="14">
        <v>678.72</v>
      </c>
      <c r="E180" s="24">
        <v>43252.48351851852</v>
      </c>
      <c r="F180" s="16" t="e">
        <v>#NUM!</v>
      </c>
      <c r="G180" s="17" t="s">
        <v>25</v>
      </c>
      <c r="H180" s="14">
        <v>78.0</v>
      </c>
      <c r="I180" s="14">
        <f t="shared" si="1"/>
        <v>651.5712</v>
      </c>
      <c r="J180" s="18">
        <v>4.0</v>
      </c>
      <c r="K180" s="17">
        <v>6.0</v>
      </c>
      <c r="L180" s="19">
        <v>3.0</v>
      </c>
      <c r="M180" s="19" t="e">
        <v>#REF!</v>
      </c>
      <c r="N180" s="17">
        <v>5.0</v>
      </c>
      <c r="O180" s="17" t="s">
        <v>62</v>
      </c>
      <c r="P180" s="17">
        <v>2.0</v>
      </c>
      <c r="Q180" s="17">
        <v>5.0</v>
      </c>
      <c r="R180" s="17">
        <v>4.0</v>
      </c>
      <c r="S180" s="7">
        <f t="shared" si="2"/>
        <v>9</v>
      </c>
      <c r="T180" s="20">
        <v>0.0</v>
      </c>
      <c r="U180" s="14">
        <f t="shared" ref="U180:U195" si="27">D180*4%</f>
        <v>27.1488</v>
      </c>
      <c r="V180" s="21" t="s">
        <v>47</v>
      </c>
      <c r="W180" s="35">
        <f>VLOOKUP(A180,airbnb_listings_orlando!C:Q,14,0)</f>
        <v>199</v>
      </c>
      <c r="X180" s="35">
        <f>VLOOKUP(A180,airbnb_listings_orlando!C:Q,15,0)</f>
        <v>6</v>
      </c>
      <c r="Y180" s="11">
        <f t="shared" si="4"/>
        <v>339.36</v>
      </c>
      <c r="AA180" s="11"/>
    </row>
    <row r="181">
      <c r="A181" s="12" t="s">
        <v>61</v>
      </c>
      <c r="B181" s="13">
        <v>43438.0</v>
      </c>
      <c r="C181" s="25">
        <v>43449.0</v>
      </c>
      <c r="D181" s="14">
        <v>2435.15</v>
      </c>
      <c r="E181" s="24">
        <v>43382.426932870374</v>
      </c>
      <c r="F181" s="16">
        <v>56.0</v>
      </c>
      <c r="G181" s="17" t="s">
        <v>25</v>
      </c>
      <c r="H181" s="14">
        <v>375.6</v>
      </c>
      <c r="I181" s="14">
        <f t="shared" si="1"/>
        <v>2337.744</v>
      </c>
      <c r="J181" s="18">
        <v>4.0</v>
      </c>
      <c r="K181" s="17">
        <v>6.0</v>
      </c>
      <c r="L181" s="19">
        <v>3.0</v>
      </c>
      <c r="M181" s="19" t="e">
        <v>#REF!</v>
      </c>
      <c r="N181" s="17">
        <v>5.0</v>
      </c>
      <c r="O181" s="17" t="s">
        <v>62</v>
      </c>
      <c r="P181" s="17">
        <v>11.0</v>
      </c>
      <c r="Q181" s="17">
        <v>6.0</v>
      </c>
      <c r="R181" s="17">
        <v>2.0</v>
      </c>
      <c r="S181" s="7">
        <f t="shared" si="2"/>
        <v>8</v>
      </c>
      <c r="T181" s="20">
        <v>0.0</v>
      </c>
      <c r="U181" s="14">
        <f t="shared" si="27"/>
        <v>97.406</v>
      </c>
      <c r="V181" s="21" t="s">
        <v>50</v>
      </c>
      <c r="W181" s="35">
        <f>VLOOKUP(A181,airbnb_listings_orlando!C:Q,14,0)</f>
        <v>199</v>
      </c>
      <c r="X181" s="35">
        <f>VLOOKUP(A181,airbnb_listings_orlando!C:Q,15,0)</f>
        <v>6</v>
      </c>
      <c r="Y181" s="11">
        <f t="shared" si="4"/>
        <v>221.3772727</v>
      </c>
      <c r="AA181" s="11"/>
    </row>
    <row r="182">
      <c r="A182" s="12" t="s">
        <v>61</v>
      </c>
      <c r="B182" s="13">
        <v>43411.0</v>
      </c>
      <c r="C182" s="12">
        <v>43412.0</v>
      </c>
      <c r="D182" s="14">
        <v>180.47</v>
      </c>
      <c r="E182" s="15">
        <v>43399.57892361111</v>
      </c>
      <c r="F182" s="16">
        <v>12.0</v>
      </c>
      <c r="G182" s="17" t="s">
        <v>25</v>
      </c>
      <c r="H182" s="14">
        <v>31.8</v>
      </c>
      <c r="I182" s="14">
        <f t="shared" si="1"/>
        <v>173.2512</v>
      </c>
      <c r="J182" s="18">
        <v>4.0</v>
      </c>
      <c r="K182" s="17">
        <v>6.0</v>
      </c>
      <c r="L182" s="19">
        <v>3.0</v>
      </c>
      <c r="M182" s="19" t="e">
        <v>#REF!</v>
      </c>
      <c r="N182" s="17">
        <v>5.0</v>
      </c>
      <c r="O182" s="17" t="s">
        <v>62</v>
      </c>
      <c r="P182" s="17">
        <v>1.0</v>
      </c>
      <c r="Q182" s="17">
        <v>2.0</v>
      </c>
      <c r="R182" s="17">
        <v>0.0</v>
      </c>
      <c r="S182" s="7">
        <f t="shared" si="2"/>
        <v>2</v>
      </c>
      <c r="T182" s="20">
        <v>0.0</v>
      </c>
      <c r="U182" s="14">
        <f t="shared" si="27"/>
        <v>7.2188</v>
      </c>
      <c r="V182" s="21" t="s">
        <v>50</v>
      </c>
      <c r="W182" s="35">
        <f>VLOOKUP(A182,airbnb_listings_orlando!C:Q,14,0)</f>
        <v>199</v>
      </c>
      <c r="X182" s="35">
        <f>VLOOKUP(A182,airbnb_listings_orlando!C:Q,15,0)</f>
        <v>6</v>
      </c>
      <c r="Y182" s="11">
        <f t="shared" si="4"/>
        <v>180.47</v>
      </c>
      <c r="AA182" s="11"/>
    </row>
    <row r="183">
      <c r="A183" s="12" t="s">
        <v>63</v>
      </c>
      <c r="B183" s="13">
        <v>43476.0</v>
      </c>
      <c r="C183" s="12">
        <v>43479.0</v>
      </c>
      <c r="D183" s="14">
        <v>583.94</v>
      </c>
      <c r="E183" s="24">
        <v>43438.59846064815</v>
      </c>
      <c r="F183" s="16">
        <v>38.0</v>
      </c>
      <c r="G183" s="17" t="s">
        <v>64</v>
      </c>
      <c r="H183" s="14">
        <v>64.91</v>
      </c>
      <c r="I183" s="14">
        <f t="shared" si="1"/>
        <v>542.5224</v>
      </c>
      <c r="J183" s="18">
        <v>4.0</v>
      </c>
      <c r="K183" s="17">
        <v>5.0</v>
      </c>
      <c r="L183" s="19">
        <v>3.0</v>
      </c>
      <c r="M183" s="19">
        <v>0.0</v>
      </c>
      <c r="N183" s="17"/>
      <c r="O183" s="17" t="s">
        <v>62</v>
      </c>
      <c r="P183" s="17">
        <v>3.0</v>
      </c>
      <c r="Q183" s="17">
        <v>4.0</v>
      </c>
      <c r="R183" s="17">
        <v>1.0</v>
      </c>
      <c r="S183" s="7">
        <f t="shared" si="2"/>
        <v>5</v>
      </c>
      <c r="T183" s="20">
        <v>18.06</v>
      </c>
      <c r="U183" s="14">
        <f t="shared" si="27"/>
        <v>23.3576</v>
      </c>
      <c r="V183" s="21" t="s">
        <v>26</v>
      </c>
      <c r="W183" s="35">
        <f>VLOOKUP(A183,airbnb_listings_orlando!C:Q,14,0)</f>
        <v>116</v>
      </c>
      <c r="X183" s="35">
        <f>VLOOKUP(A183,airbnb_listings_orlando!C:Q,15,0)</f>
        <v>6</v>
      </c>
      <c r="Y183" s="11">
        <f t="shared" si="4"/>
        <v>194.6466667</v>
      </c>
      <c r="AA183" s="11"/>
    </row>
    <row r="184">
      <c r="A184" s="12" t="s">
        <v>63</v>
      </c>
      <c r="B184" s="13">
        <v>43466.0</v>
      </c>
      <c r="C184" s="12">
        <v>43471.0</v>
      </c>
      <c r="D184" s="14">
        <v>1124.2</v>
      </c>
      <c r="E184" s="15">
        <v>43387.56555555556</v>
      </c>
      <c r="F184" s="16">
        <v>79.0</v>
      </c>
      <c r="G184" s="17" t="s">
        <v>64</v>
      </c>
      <c r="H184" s="14">
        <v>152.95</v>
      </c>
      <c r="I184" s="14">
        <f t="shared" si="1"/>
        <v>1047.432</v>
      </c>
      <c r="J184" s="18">
        <v>4.0</v>
      </c>
      <c r="K184" s="17">
        <v>5.0</v>
      </c>
      <c r="L184" s="19">
        <v>3.0</v>
      </c>
      <c r="M184" s="19">
        <v>0.0</v>
      </c>
      <c r="N184" s="17"/>
      <c r="O184" s="17" t="s">
        <v>62</v>
      </c>
      <c r="P184" s="17">
        <v>5.0</v>
      </c>
      <c r="Q184" s="17">
        <v>2.0</v>
      </c>
      <c r="R184" s="17">
        <v>2.0</v>
      </c>
      <c r="S184" s="7">
        <f t="shared" si="2"/>
        <v>4</v>
      </c>
      <c r="T184" s="20">
        <v>31.8</v>
      </c>
      <c r="U184" s="14">
        <f t="shared" si="27"/>
        <v>44.968</v>
      </c>
      <c r="V184" s="21" t="s">
        <v>26</v>
      </c>
      <c r="W184" s="35">
        <f>VLOOKUP(A184,airbnb_listings_orlando!C:Q,14,0)</f>
        <v>116</v>
      </c>
      <c r="X184" s="35">
        <f>VLOOKUP(A184,airbnb_listings_orlando!C:Q,15,0)</f>
        <v>6</v>
      </c>
      <c r="Y184" s="11">
        <f t="shared" si="4"/>
        <v>224.84</v>
      </c>
      <c r="AA184" s="11"/>
    </row>
    <row r="185">
      <c r="A185" s="12" t="s">
        <v>63</v>
      </c>
      <c r="B185" s="13">
        <v>43456.0</v>
      </c>
      <c r="C185" s="25">
        <v>43460.0</v>
      </c>
      <c r="D185" s="14">
        <v>903.07</v>
      </c>
      <c r="E185" s="15">
        <v>43387.917905092596</v>
      </c>
      <c r="F185" s="16">
        <v>69.0</v>
      </c>
      <c r="G185" s="17" t="s">
        <v>64</v>
      </c>
      <c r="H185" s="14">
        <v>115.14</v>
      </c>
      <c r="I185" s="14">
        <f t="shared" si="1"/>
        <v>839.0172</v>
      </c>
      <c r="J185" s="18">
        <v>4.0</v>
      </c>
      <c r="K185" s="17">
        <v>5.0</v>
      </c>
      <c r="L185" s="19">
        <v>3.0</v>
      </c>
      <c r="M185" s="19">
        <v>0.0</v>
      </c>
      <c r="N185" s="17"/>
      <c r="O185" s="17" t="s">
        <v>62</v>
      </c>
      <c r="P185" s="17">
        <v>4.0</v>
      </c>
      <c r="Q185" s="17">
        <v>6.0</v>
      </c>
      <c r="R185" s="17">
        <v>0.0</v>
      </c>
      <c r="S185" s="7">
        <f t="shared" si="2"/>
        <v>6</v>
      </c>
      <c r="T185" s="20">
        <v>27.93</v>
      </c>
      <c r="U185" s="14">
        <f t="shared" si="27"/>
        <v>36.1228</v>
      </c>
      <c r="V185" s="21" t="s">
        <v>26</v>
      </c>
      <c r="W185" s="35">
        <f>VLOOKUP(A185,airbnb_listings_orlando!C:Q,14,0)</f>
        <v>116</v>
      </c>
      <c r="X185" s="35">
        <f>VLOOKUP(A185,airbnb_listings_orlando!C:Q,15,0)</f>
        <v>6</v>
      </c>
      <c r="Y185" s="11">
        <f t="shared" si="4"/>
        <v>225.7675</v>
      </c>
      <c r="AA185" s="11"/>
    </row>
    <row r="186">
      <c r="A186" s="12" t="s">
        <v>63</v>
      </c>
      <c r="B186" s="13">
        <v>43449.0</v>
      </c>
      <c r="C186" s="25">
        <v>43454.0</v>
      </c>
      <c r="D186" s="14">
        <v>911.8</v>
      </c>
      <c r="E186" s="15">
        <v>43396.84585648148</v>
      </c>
      <c r="F186" s="16">
        <v>53.0</v>
      </c>
      <c r="G186" s="17" t="s">
        <v>64</v>
      </c>
      <c r="H186" s="14">
        <v>116.52</v>
      </c>
      <c r="I186" s="14">
        <f t="shared" si="1"/>
        <v>847.128</v>
      </c>
      <c r="J186" s="18">
        <v>4.0</v>
      </c>
      <c r="K186" s="17">
        <v>5.0</v>
      </c>
      <c r="L186" s="19">
        <v>3.0</v>
      </c>
      <c r="M186" s="19">
        <v>0.0</v>
      </c>
      <c r="N186" s="17"/>
      <c r="O186" s="17" t="s">
        <v>62</v>
      </c>
      <c r="P186" s="17">
        <v>5.0</v>
      </c>
      <c r="Q186" s="17">
        <v>5.0</v>
      </c>
      <c r="R186" s="17">
        <v>0.0</v>
      </c>
      <c r="S186" s="7">
        <f t="shared" si="2"/>
        <v>5</v>
      </c>
      <c r="T186" s="20">
        <v>28.2</v>
      </c>
      <c r="U186" s="14">
        <f t="shared" si="27"/>
        <v>36.472</v>
      </c>
      <c r="V186" s="21" t="s">
        <v>26</v>
      </c>
      <c r="W186" s="35">
        <f>VLOOKUP(A186,airbnb_listings_orlando!C:Q,14,0)</f>
        <v>116</v>
      </c>
      <c r="X186" s="35">
        <f>VLOOKUP(A186,airbnb_listings_orlando!C:Q,15,0)</f>
        <v>6</v>
      </c>
      <c r="Y186" s="11">
        <f t="shared" si="4"/>
        <v>182.36</v>
      </c>
      <c r="AA186" s="11"/>
    </row>
    <row r="187">
      <c r="A187" s="12" t="s">
        <v>63</v>
      </c>
      <c r="B187" s="13">
        <v>43427.0</v>
      </c>
      <c r="C187" s="25">
        <v>43429.0</v>
      </c>
      <c r="D187" s="14">
        <v>439.41</v>
      </c>
      <c r="E187" s="15">
        <v>43400.96895833333</v>
      </c>
      <c r="F187" s="16">
        <v>27.0</v>
      </c>
      <c r="G187" s="17" t="s">
        <v>64</v>
      </c>
      <c r="H187" s="14">
        <v>42.16</v>
      </c>
      <c r="I187" s="14">
        <f t="shared" si="1"/>
        <v>408.2436</v>
      </c>
      <c r="J187" s="18">
        <v>4.0</v>
      </c>
      <c r="K187" s="17">
        <v>5.0</v>
      </c>
      <c r="L187" s="19">
        <v>3.0</v>
      </c>
      <c r="M187" s="19">
        <v>0.0</v>
      </c>
      <c r="N187" s="17"/>
      <c r="O187" s="17" t="s">
        <v>62</v>
      </c>
      <c r="P187" s="17">
        <v>2.0</v>
      </c>
      <c r="Q187" s="17">
        <v>2.0</v>
      </c>
      <c r="R187" s="17">
        <v>2.0</v>
      </c>
      <c r="S187" s="7">
        <f t="shared" si="2"/>
        <v>4</v>
      </c>
      <c r="T187" s="20">
        <v>13.59</v>
      </c>
      <c r="U187" s="14">
        <f t="shared" si="27"/>
        <v>17.5764</v>
      </c>
      <c r="V187" s="21" t="s">
        <v>26</v>
      </c>
      <c r="W187" s="35">
        <f>VLOOKUP(A187,airbnb_listings_orlando!C:Q,14,0)</f>
        <v>116</v>
      </c>
      <c r="X187" s="35">
        <f>VLOOKUP(A187,airbnb_listings_orlando!C:Q,15,0)</f>
        <v>6</v>
      </c>
      <c r="Y187" s="11">
        <f t="shared" si="4"/>
        <v>219.705</v>
      </c>
      <c r="AA187" s="11"/>
    </row>
    <row r="188">
      <c r="A188" s="12" t="s">
        <v>63</v>
      </c>
      <c r="B188" s="13">
        <v>43421.0</v>
      </c>
      <c r="C188" s="25">
        <v>43427.0</v>
      </c>
      <c r="D188" s="14">
        <v>997.85</v>
      </c>
      <c r="E188" s="15">
        <v>43393.89929398148</v>
      </c>
      <c r="F188" s="16">
        <v>28.0</v>
      </c>
      <c r="G188" s="17" t="s">
        <v>64</v>
      </c>
      <c r="H188" s="14">
        <v>115.82</v>
      </c>
      <c r="I188" s="14">
        <f t="shared" si="1"/>
        <v>930.786</v>
      </c>
      <c r="J188" s="18">
        <v>4.0</v>
      </c>
      <c r="K188" s="17">
        <v>5.0</v>
      </c>
      <c r="L188" s="19">
        <v>3.0</v>
      </c>
      <c r="M188" s="19">
        <v>0.0</v>
      </c>
      <c r="N188" s="17"/>
      <c r="O188" s="17" t="s">
        <v>62</v>
      </c>
      <c r="P188" s="17">
        <v>6.0</v>
      </c>
      <c r="Q188" s="17">
        <v>4.0</v>
      </c>
      <c r="R188" s="17">
        <v>2.0</v>
      </c>
      <c r="S188" s="7">
        <f t="shared" si="2"/>
        <v>6</v>
      </c>
      <c r="T188" s="20">
        <v>27.15</v>
      </c>
      <c r="U188" s="14">
        <f t="shared" si="27"/>
        <v>39.914</v>
      </c>
      <c r="V188" s="21" t="s">
        <v>26</v>
      </c>
      <c r="W188" s="35">
        <f>VLOOKUP(A188,airbnb_listings_orlando!C:Q,14,0)</f>
        <v>116</v>
      </c>
      <c r="X188" s="35">
        <f>VLOOKUP(A188,airbnb_listings_orlando!C:Q,15,0)</f>
        <v>6</v>
      </c>
      <c r="Y188" s="11">
        <f t="shared" si="4"/>
        <v>166.3083333</v>
      </c>
      <c r="AA188" s="11"/>
    </row>
    <row r="189">
      <c r="A189" s="12" t="s">
        <v>63</v>
      </c>
      <c r="B189" s="13">
        <v>43418.0</v>
      </c>
      <c r="C189" s="25">
        <v>43421.0</v>
      </c>
      <c r="D189" s="14">
        <v>525.74</v>
      </c>
      <c r="E189" s="15">
        <v>43414.70108796296</v>
      </c>
      <c r="F189" s="16">
        <v>4.0</v>
      </c>
      <c r="G189" s="17" t="s">
        <v>64</v>
      </c>
      <c r="H189" s="14">
        <v>55.75</v>
      </c>
      <c r="I189" s="14">
        <f t="shared" si="1"/>
        <v>488.4504</v>
      </c>
      <c r="J189" s="18">
        <v>4.0</v>
      </c>
      <c r="K189" s="17">
        <v>5.0</v>
      </c>
      <c r="L189" s="19">
        <v>3.0</v>
      </c>
      <c r="M189" s="19">
        <v>0.0</v>
      </c>
      <c r="N189" s="17"/>
      <c r="O189" s="17" t="s">
        <v>62</v>
      </c>
      <c r="P189" s="17">
        <v>3.0</v>
      </c>
      <c r="Q189" s="17">
        <v>4.0</v>
      </c>
      <c r="R189" s="17">
        <v>0.0</v>
      </c>
      <c r="S189" s="7">
        <f t="shared" si="2"/>
        <v>4</v>
      </c>
      <c r="T189" s="20">
        <v>16.26</v>
      </c>
      <c r="U189" s="14">
        <f t="shared" si="27"/>
        <v>21.0296</v>
      </c>
      <c r="V189" s="21" t="s">
        <v>26</v>
      </c>
      <c r="W189" s="35">
        <f>VLOOKUP(A189,airbnb_listings_orlando!C:Q,14,0)</f>
        <v>116</v>
      </c>
      <c r="X189" s="35">
        <f>VLOOKUP(A189,airbnb_listings_orlando!C:Q,15,0)</f>
        <v>6</v>
      </c>
      <c r="Y189" s="11">
        <f t="shared" si="4"/>
        <v>175.2466667</v>
      </c>
      <c r="AA189" s="11"/>
    </row>
    <row r="190">
      <c r="A190" s="12" t="s">
        <v>63</v>
      </c>
      <c r="B190" s="13">
        <v>43412.0</v>
      </c>
      <c r="C190" s="25">
        <v>43415.0</v>
      </c>
      <c r="D190" s="14">
        <v>516.04</v>
      </c>
      <c r="E190" s="24">
        <v>43408.5946875</v>
      </c>
      <c r="F190" s="16">
        <v>4.0</v>
      </c>
      <c r="G190" s="17" t="s">
        <v>64</v>
      </c>
      <c r="H190" s="14">
        <v>54.23</v>
      </c>
      <c r="I190" s="14">
        <f t="shared" si="1"/>
        <v>479.4384</v>
      </c>
      <c r="J190" s="18">
        <v>4.0</v>
      </c>
      <c r="K190" s="17">
        <v>5.0</v>
      </c>
      <c r="L190" s="19">
        <v>3.0</v>
      </c>
      <c r="M190" s="19">
        <v>0.0</v>
      </c>
      <c r="N190" s="17"/>
      <c r="O190" s="17" t="s">
        <v>62</v>
      </c>
      <c r="P190" s="17">
        <v>3.0</v>
      </c>
      <c r="Q190" s="17">
        <v>4.0</v>
      </c>
      <c r="R190" s="17">
        <v>0.0</v>
      </c>
      <c r="S190" s="7">
        <f t="shared" si="2"/>
        <v>4</v>
      </c>
      <c r="T190" s="20">
        <v>15.96</v>
      </c>
      <c r="U190" s="14">
        <f t="shared" si="27"/>
        <v>20.6416</v>
      </c>
      <c r="V190" s="21" t="s">
        <v>26</v>
      </c>
      <c r="W190" s="35">
        <f>VLOOKUP(A190,airbnb_listings_orlando!C:Q,14,0)</f>
        <v>116</v>
      </c>
      <c r="X190" s="35">
        <f>VLOOKUP(A190,airbnb_listings_orlando!C:Q,15,0)</f>
        <v>6</v>
      </c>
      <c r="Y190" s="11">
        <f t="shared" si="4"/>
        <v>172.0133333</v>
      </c>
      <c r="AA190" s="11"/>
    </row>
    <row r="191">
      <c r="A191" s="12" t="s">
        <v>63</v>
      </c>
      <c r="B191" s="13">
        <v>43406.0</v>
      </c>
      <c r="C191" s="12">
        <v>43408.0</v>
      </c>
      <c r="D191" s="14">
        <v>420.01</v>
      </c>
      <c r="E191" s="15">
        <v>43392.94914351852</v>
      </c>
      <c r="F191" s="16">
        <v>14.0</v>
      </c>
      <c r="G191" s="17" t="s">
        <v>64</v>
      </c>
      <c r="H191" s="14">
        <v>39.11</v>
      </c>
      <c r="I191" s="14">
        <f t="shared" si="1"/>
        <v>390.2196</v>
      </c>
      <c r="J191" s="18">
        <v>4.0</v>
      </c>
      <c r="K191" s="17">
        <v>5.0</v>
      </c>
      <c r="L191" s="19">
        <v>3.0</v>
      </c>
      <c r="M191" s="19">
        <v>0.0</v>
      </c>
      <c r="N191" s="17"/>
      <c r="O191" s="17" t="s">
        <v>62</v>
      </c>
      <c r="P191" s="17">
        <v>2.0</v>
      </c>
      <c r="Q191" s="17">
        <v>1.0</v>
      </c>
      <c r="R191" s="17">
        <v>0.0</v>
      </c>
      <c r="S191" s="7">
        <f t="shared" si="2"/>
        <v>1</v>
      </c>
      <c r="T191" s="20">
        <v>12.99</v>
      </c>
      <c r="U191" s="14">
        <f t="shared" si="27"/>
        <v>16.8004</v>
      </c>
      <c r="V191" s="21" t="s">
        <v>26</v>
      </c>
      <c r="W191" s="35">
        <f>VLOOKUP(A191,airbnb_listings_orlando!C:Q,14,0)</f>
        <v>116</v>
      </c>
      <c r="X191" s="35">
        <f>VLOOKUP(A191,airbnb_listings_orlando!C:Q,15,0)</f>
        <v>6</v>
      </c>
      <c r="Y191" s="11">
        <f t="shared" si="4"/>
        <v>210.005</v>
      </c>
      <c r="AA191" s="11"/>
    </row>
    <row r="192">
      <c r="A192" s="12" t="s">
        <v>63</v>
      </c>
      <c r="B192" s="13">
        <v>43399.0</v>
      </c>
      <c r="C192" s="25">
        <v>43401.0</v>
      </c>
      <c r="D192" s="14">
        <v>361.81</v>
      </c>
      <c r="E192" s="15">
        <v>43388.6844212963</v>
      </c>
      <c r="F192" s="16">
        <v>11.0</v>
      </c>
      <c r="G192" s="17" t="s">
        <v>64</v>
      </c>
      <c r="H192" s="14">
        <v>29.95</v>
      </c>
      <c r="I192" s="14">
        <f t="shared" si="1"/>
        <v>336.1476</v>
      </c>
      <c r="J192" s="18">
        <v>4.0</v>
      </c>
      <c r="K192" s="17">
        <v>5.0</v>
      </c>
      <c r="L192" s="19">
        <v>3.0</v>
      </c>
      <c r="M192" s="19">
        <v>0.0</v>
      </c>
      <c r="N192" s="17"/>
      <c r="O192" s="17" t="s">
        <v>62</v>
      </c>
      <c r="P192" s="17">
        <v>2.0</v>
      </c>
      <c r="Q192" s="17">
        <v>4.0</v>
      </c>
      <c r="R192" s="17">
        <v>0.0</v>
      </c>
      <c r="S192" s="7">
        <f t="shared" si="2"/>
        <v>4</v>
      </c>
      <c r="T192" s="20">
        <v>11.19</v>
      </c>
      <c r="U192" s="14">
        <f t="shared" si="27"/>
        <v>14.4724</v>
      </c>
      <c r="V192" s="21" t="s">
        <v>26</v>
      </c>
      <c r="W192" s="35">
        <f>VLOOKUP(A192,airbnb_listings_orlando!C:Q,14,0)</f>
        <v>116</v>
      </c>
      <c r="X192" s="35">
        <f>VLOOKUP(A192,airbnb_listings_orlando!C:Q,15,0)</f>
        <v>6</v>
      </c>
      <c r="Y192" s="11">
        <f t="shared" si="4"/>
        <v>180.905</v>
      </c>
      <c r="AA192" s="11"/>
    </row>
    <row r="193">
      <c r="A193" s="12" t="s">
        <v>63</v>
      </c>
      <c r="B193" s="13">
        <v>43327.0</v>
      </c>
      <c r="C193" s="12">
        <v>43330.0</v>
      </c>
      <c r="D193" s="14">
        <v>567.45</v>
      </c>
      <c r="E193" s="24">
        <v>43268.40791666666</v>
      </c>
      <c r="F193" s="16">
        <v>59.0</v>
      </c>
      <c r="G193" s="17" t="s">
        <v>64</v>
      </c>
      <c r="H193" s="14">
        <v>62.32</v>
      </c>
      <c r="I193" s="14">
        <f t="shared" si="1"/>
        <v>527.202</v>
      </c>
      <c r="J193" s="18">
        <v>4.0</v>
      </c>
      <c r="K193" s="17">
        <v>5.0</v>
      </c>
      <c r="L193" s="19">
        <v>3.0</v>
      </c>
      <c r="M193" s="19">
        <v>0.0</v>
      </c>
      <c r="N193" s="17"/>
      <c r="O193" s="17" t="s">
        <v>62</v>
      </c>
      <c r="P193" s="17">
        <v>3.0</v>
      </c>
      <c r="Q193" s="17">
        <v>5.0</v>
      </c>
      <c r="R193" s="17">
        <v>3.0</v>
      </c>
      <c r="S193" s="7">
        <f t="shared" si="2"/>
        <v>8</v>
      </c>
      <c r="T193" s="20">
        <v>17.55</v>
      </c>
      <c r="U193" s="14">
        <f t="shared" si="27"/>
        <v>22.698</v>
      </c>
      <c r="V193" s="21" t="s">
        <v>26</v>
      </c>
      <c r="W193" s="35">
        <f>VLOOKUP(A193,airbnb_listings_orlando!C:Q,14,0)</f>
        <v>116</v>
      </c>
      <c r="X193" s="35">
        <f>VLOOKUP(A193,airbnb_listings_orlando!C:Q,15,0)</f>
        <v>6</v>
      </c>
      <c r="Y193" s="11">
        <f t="shared" si="4"/>
        <v>189.15</v>
      </c>
      <c r="AA193" s="11"/>
    </row>
    <row r="194">
      <c r="A194" s="12" t="s">
        <v>63</v>
      </c>
      <c r="B194" s="13">
        <v>43280.0</v>
      </c>
      <c r="C194" s="12">
        <v>43285.0</v>
      </c>
      <c r="D194" s="14">
        <v>1033.05</v>
      </c>
      <c r="E194" s="24">
        <v>43255.44782407407</v>
      </c>
      <c r="F194" s="16">
        <v>25.0</v>
      </c>
      <c r="G194" s="17" t="s">
        <v>64</v>
      </c>
      <c r="H194" s="14">
        <v>135.6</v>
      </c>
      <c r="I194" s="14">
        <f t="shared" si="1"/>
        <v>959.778</v>
      </c>
      <c r="J194" s="18">
        <v>4.0</v>
      </c>
      <c r="K194" s="17">
        <v>5.0</v>
      </c>
      <c r="L194" s="19">
        <v>3.0</v>
      </c>
      <c r="M194" s="19" t="e">
        <v>#N/A</v>
      </c>
      <c r="N194" s="17"/>
      <c r="O194" s="17" t="s">
        <v>62</v>
      </c>
      <c r="P194" s="17">
        <v>5.0</v>
      </c>
      <c r="Q194" s="17">
        <v>4.0</v>
      </c>
      <c r="R194" s="17">
        <v>1.0</v>
      </c>
      <c r="S194" s="7">
        <f t="shared" si="2"/>
        <v>5</v>
      </c>
      <c r="T194" s="20">
        <v>31.95</v>
      </c>
      <c r="U194" s="14">
        <f t="shared" si="27"/>
        <v>41.322</v>
      </c>
      <c r="V194" s="21" t="s">
        <v>26</v>
      </c>
      <c r="W194" s="35">
        <f>VLOOKUP(A194,airbnb_listings_orlando!C:Q,14,0)</f>
        <v>116</v>
      </c>
      <c r="X194" s="35">
        <f>VLOOKUP(A194,airbnb_listings_orlando!C:Q,15,0)</f>
        <v>6</v>
      </c>
      <c r="Y194" s="11">
        <f t="shared" si="4"/>
        <v>206.61</v>
      </c>
      <c r="AA194" s="11"/>
    </row>
    <row r="195">
      <c r="A195" s="12" t="s">
        <v>63</v>
      </c>
      <c r="B195" s="13">
        <v>43276.0</v>
      </c>
      <c r="C195" s="12">
        <v>43279.0</v>
      </c>
      <c r="D195" s="14">
        <v>564.54</v>
      </c>
      <c r="E195" s="24">
        <v>43268.41427083333</v>
      </c>
      <c r="F195" s="16">
        <v>8.0</v>
      </c>
      <c r="G195" s="17" t="s">
        <v>64</v>
      </c>
      <c r="H195" s="14">
        <v>61.86</v>
      </c>
      <c r="I195" s="14">
        <f t="shared" si="1"/>
        <v>524.4984</v>
      </c>
      <c r="J195" s="18">
        <v>4.0</v>
      </c>
      <c r="K195" s="17">
        <v>5.0</v>
      </c>
      <c r="L195" s="19">
        <v>3.0</v>
      </c>
      <c r="M195" s="19" t="e">
        <v>#N/A</v>
      </c>
      <c r="N195" s="17"/>
      <c r="O195" s="17" t="s">
        <v>62</v>
      </c>
      <c r="P195" s="17">
        <v>3.0</v>
      </c>
      <c r="Q195" s="17">
        <v>3.0</v>
      </c>
      <c r="R195" s="17">
        <v>2.0</v>
      </c>
      <c r="S195" s="7">
        <f t="shared" si="2"/>
        <v>5</v>
      </c>
      <c r="T195" s="20">
        <v>17.46</v>
      </c>
      <c r="U195" s="14">
        <f t="shared" si="27"/>
        <v>22.5816</v>
      </c>
      <c r="V195" s="21" t="s">
        <v>26</v>
      </c>
      <c r="W195" s="35">
        <f>VLOOKUP(A195,airbnb_listings_orlando!C:Q,14,0)</f>
        <v>116</v>
      </c>
      <c r="X195" s="35">
        <f>VLOOKUP(A195,airbnb_listings_orlando!C:Q,15,0)</f>
        <v>6</v>
      </c>
      <c r="Y195" s="11">
        <f t="shared" si="4"/>
        <v>188.18</v>
      </c>
      <c r="AA195" s="11"/>
    </row>
    <row r="196">
      <c r="A196" s="12" t="s">
        <v>63</v>
      </c>
      <c r="B196" s="13">
        <v>43384.0</v>
      </c>
      <c r="C196" s="25">
        <v>43388.0</v>
      </c>
      <c r="D196" s="14">
        <v>969.09</v>
      </c>
      <c r="E196" s="24">
        <v>43376.89314814815</v>
      </c>
      <c r="F196" s="16">
        <v>8.0</v>
      </c>
      <c r="G196" s="17" t="s">
        <v>64</v>
      </c>
      <c r="H196" s="14">
        <v>127.2</v>
      </c>
      <c r="I196" s="14">
        <f t="shared" si="1"/>
        <v>969.09</v>
      </c>
      <c r="J196" s="18">
        <v>4.0</v>
      </c>
      <c r="K196" s="17">
        <v>5.0</v>
      </c>
      <c r="L196" s="19">
        <v>3.0</v>
      </c>
      <c r="M196" s="19" t="e">
        <v>#REF!</v>
      </c>
      <c r="N196" s="17"/>
      <c r="O196" s="17" t="s">
        <v>62</v>
      </c>
      <c r="P196" s="17">
        <v>4.0</v>
      </c>
      <c r="Q196" s="17">
        <v>1.0</v>
      </c>
      <c r="R196" s="17">
        <v>0.0</v>
      </c>
      <c r="S196" s="7">
        <f t="shared" si="2"/>
        <v>1</v>
      </c>
      <c r="T196" s="20">
        <v>0.0</v>
      </c>
      <c r="U196" s="14">
        <v>0.0</v>
      </c>
      <c r="V196" s="21" t="s">
        <v>37</v>
      </c>
      <c r="W196" s="35">
        <f>VLOOKUP(A196,airbnb_listings_orlando!C:Q,14,0)</f>
        <v>116</v>
      </c>
      <c r="X196" s="35">
        <f>VLOOKUP(A196,airbnb_listings_orlando!C:Q,15,0)</f>
        <v>6</v>
      </c>
      <c r="Y196" s="11">
        <f t="shared" si="4"/>
        <v>242.2725</v>
      </c>
      <c r="AA196" s="11"/>
    </row>
    <row r="197">
      <c r="A197" s="12" t="s">
        <v>63</v>
      </c>
      <c r="B197" s="13">
        <v>43346.0</v>
      </c>
      <c r="C197" s="12">
        <v>43350.0</v>
      </c>
      <c r="D197" s="14">
        <v>955.84</v>
      </c>
      <c r="E197" s="24">
        <v>43346.59447916667</v>
      </c>
      <c r="F197" s="16">
        <v>0.0</v>
      </c>
      <c r="G197" s="17" t="s">
        <v>64</v>
      </c>
      <c r="H197" s="14">
        <v>103.2</v>
      </c>
      <c r="I197" s="14">
        <f t="shared" si="1"/>
        <v>955.84</v>
      </c>
      <c r="J197" s="18">
        <v>4.0</v>
      </c>
      <c r="K197" s="17">
        <v>5.0</v>
      </c>
      <c r="L197" s="19">
        <v>3.0</v>
      </c>
      <c r="M197" s="19" t="e">
        <v>#REF!</v>
      </c>
      <c r="N197" s="17"/>
      <c r="O197" s="17" t="s">
        <v>62</v>
      </c>
      <c r="P197" s="17">
        <v>4.0</v>
      </c>
      <c r="Q197" s="17">
        <v>2.0</v>
      </c>
      <c r="R197" s="17">
        <v>0.0</v>
      </c>
      <c r="S197" s="7">
        <f t="shared" si="2"/>
        <v>2</v>
      </c>
      <c r="T197" s="20">
        <v>0.0</v>
      </c>
      <c r="U197" s="14">
        <v>0.0</v>
      </c>
      <c r="V197" s="21" t="s">
        <v>37</v>
      </c>
      <c r="W197" s="35">
        <f>VLOOKUP(A197,airbnb_listings_orlando!C:Q,14,0)</f>
        <v>116</v>
      </c>
      <c r="X197" s="35">
        <f>VLOOKUP(A197,airbnb_listings_orlando!C:Q,15,0)</f>
        <v>6</v>
      </c>
      <c r="Y197" s="11">
        <f t="shared" si="4"/>
        <v>238.96</v>
      </c>
      <c r="AA197" s="11"/>
    </row>
    <row r="198">
      <c r="A198" s="12" t="s">
        <v>63</v>
      </c>
      <c r="B198" s="13">
        <v>43309.0</v>
      </c>
      <c r="C198" s="12">
        <v>43316.0</v>
      </c>
      <c r="D198" s="14">
        <v>1098.52</v>
      </c>
      <c r="E198" s="24">
        <v>43259.70457175926</v>
      </c>
      <c r="F198" s="16">
        <v>50.0</v>
      </c>
      <c r="G198" s="17" t="s">
        <v>64</v>
      </c>
      <c r="H198" s="14">
        <v>145.9</v>
      </c>
      <c r="I198" s="14">
        <f t="shared" si="1"/>
        <v>1064.54</v>
      </c>
      <c r="J198" s="18">
        <v>4.0</v>
      </c>
      <c r="K198" s="17">
        <v>5.0</v>
      </c>
      <c r="L198" s="19">
        <v>3.0</v>
      </c>
      <c r="M198" s="19" t="e">
        <v>#REF!</v>
      </c>
      <c r="N198" s="17"/>
      <c r="O198" s="17" t="s">
        <v>62</v>
      </c>
      <c r="P198" s="17">
        <v>7.0</v>
      </c>
      <c r="Q198" s="17">
        <v>8.0</v>
      </c>
      <c r="R198" s="17">
        <v>0.0</v>
      </c>
      <c r="S198" s="7">
        <f t="shared" si="2"/>
        <v>8</v>
      </c>
      <c r="T198" s="20">
        <v>33.98</v>
      </c>
      <c r="U198" s="14">
        <v>0.0</v>
      </c>
      <c r="V198" s="21" t="s">
        <v>37</v>
      </c>
      <c r="W198" s="35">
        <f>VLOOKUP(A198,airbnb_listings_orlando!C:Q,14,0)</f>
        <v>116</v>
      </c>
      <c r="X198" s="35">
        <f>VLOOKUP(A198,airbnb_listings_orlando!C:Q,15,0)</f>
        <v>6</v>
      </c>
      <c r="Y198" s="11">
        <f t="shared" si="4"/>
        <v>156.9314286</v>
      </c>
      <c r="AA198" s="11"/>
    </row>
    <row r="199">
      <c r="A199" s="12" t="s">
        <v>63</v>
      </c>
      <c r="B199" s="13">
        <v>43482.0</v>
      </c>
      <c r="C199" s="12">
        <v>43485.0</v>
      </c>
      <c r="D199" s="14">
        <v>713.52</v>
      </c>
      <c r="E199" s="24">
        <v>43475.68305555556</v>
      </c>
      <c r="F199" s="16">
        <v>7.0</v>
      </c>
      <c r="G199" s="17" t="s">
        <v>64</v>
      </c>
      <c r="H199" s="14">
        <v>83.78</v>
      </c>
      <c r="I199" s="14">
        <f t="shared" si="1"/>
        <v>668.5344</v>
      </c>
      <c r="J199" s="18">
        <v>4.0</v>
      </c>
      <c r="K199" s="17">
        <v>5.0</v>
      </c>
      <c r="L199" s="19">
        <v>3.0</v>
      </c>
      <c r="M199" s="19" t="e">
        <v>#REF!</v>
      </c>
      <c r="N199" s="17"/>
      <c r="O199" s="17" t="s">
        <v>62</v>
      </c>
      <c r="P199" s="17">
        <v>3.0</v>
      </c>
      <c r="Q199" s="17">
        <v>3.0</v>
      </c>
      <c r="R199" s="17">
        <v>1.0</v>
      </c>
      <c r="S199" s="7">
        <f t="shared" si="2"/>
        <v>4</v>
      </c>
      <c r="T199" s="20">
        <v>23.58</v>
      </c>
      <c r="U199" s="14">
        <f t="shared" ref="U199:U202" si="28">D199*3%</f>
        <v>21.4056</v>
      </c>
      <c r="V199" s="21" t="s">
        <v>39</v>
      </c>
      <c r="W199" s="35">
        <f>VLOOKUP(A199,airbnb_listings_orlando!C:Q,14,0)</f>
        <v>116</v>
      </c>
      <c r="X199" s="35">
        <f>VLOOKUP(A199,airbnb_listings_orlando!C:Q,15,0)</f>
        <v>6</v>
      </c>
      <c r="Y199" s="11">
        <f t="shared" si="4"/>
        <v>237.84</v>
      </c>
      <c r="AA199" s="11"/>
    </row>
    <row r="200">
      <c r="A200" s="12" t="s">
        <v>63</v>
      </c>
      <c r="B200" s="13">
        <v>43460.0</v>
      </c>
      <c r="C200" s="12">
        <v>43466.0</v>
      </c>
      <c r="D200" s="14">
        <v>1660.72</v>
      </c>
      <c r="E200" s="24">
        <v>43314.86708333333</v>
      </c>
      <c r="F200" s="16">
        <v>146.0</v>
      </c>
      <c r="G200" s="17" t="s">
        <v>64</v>
      </c>
      <c r="H200" s="14">
        <v>231.49</v>
      </c>
      <c r="I200" s="14">
        <f t="shared" si="1"/>
        <v>1556.6584</v>
      </c>
      <c r="J200" s="18">
        <v>4.0</v>
      </c>
      <c r="K200" s="17">
        <v>5.0</v>
      </c>
      <c r="L200" s="19">
        <v>3.0</v>
      </c>
      <c r="M200" s="19" t="e">
        <v>#REF!</v>
      </c>
      <c r="N200" s="17"/>
      <c r="O200" s="17" t="s">
        <v>62</v>
      </c>
      <c r="P200" s="17">
        <v>6.0</v>
      </c>
      <c r="Q200" s="17">
        <v>7.0</v>
      </c>
      <c r="R200" s="17">
        <v>0.0</v>
      </c>
      <c r="S200" s="7">
        <f t="shared" si="2"/>
        <v>7</v>
      </c>
      <c r="T200" s="20">
        <v>54.24</v>
      </c>
      <c r="U200" s="14">
        <f t="shared" si="28"/>
        <v>49.8216</v>
      </c>
      <c r="V200" s="21" t="s">
        <v>39</v>
      </c>
      <c r="W200" s="35">
        <f>VLOOKUP(A200,airbnb_listings_orlando!C:Q,14,0)</f>
        <v>116</v>
      </c>
      <c r="X200" s="35">
        <f>VLOOKUP(A200,airbnb_listings_orlando!C:Q,15,0)</f>
        <v>6</v>
      </c>
      <c r="Y200" s="11">
        <f t="shared" si="4"/>
        <v>276.7866667</v>
      </c>
      <c r="AA200" s="11"/>
    </row>
    <row r="201">
      <c r="A201" s="12" t="s">
        <v>63</v>
      </c>
      <c r="B201" s="13">
        <v>43392.0</v>
      </c>
      <c r="C201" s="25">
        <v>43399.0</v>
      </c>
      <c r="D201" s="14">
        <v>1374.0</v>
      </c>
      <c r="E201" s="24">
        <v>43380.90619212963</v>
      </c>
      <c r="F201" s="16">
        <v>12.0</v>
      </c>
      <c r="G201" s="17" t="s">
        <v>64</v>
      </c>
      <c r="H201" s="14">
        <v>171.62</v>
      </c>
      <c r="I201" s="14">
        <f t="shared" si="1"/>
        <v>1290.3</v>
      </c>
      <c r="J201" s="18">
        <v>4.0</v>
      </c>
      <c r="K201" s="17">
        <v>5.0</v>
      </c>
      <c r="L201" s="19">
        <v>3.0</v>
      </c>
      <c r="M201" s="19" t="e">
        <v>#REF!</v>
      </c>
      <c r="N201" s="17"/>
      <c r="O201" s="17" t="s">
        <v>62</v>
      </c>
      <c r="P201" s="17">
        <v>7.0</v>
      </c>
      <c r="Q201" s="17">
        <v>6.0</v>
      </c>
      <c r="R201" s="17">
        <v>1.0</v>
      </c>
      <c r="S201" s="7">
        <f t="shared" si="2"/>
        <v>7</v>
      </c>
      <c r="T201" s="20">
        <v>42.48</v>
      </c>
      <c r="U201" s="14">
        <f t="shared" si="28"/>
        <v>41.22</v>
      </c>
      <c r="V201" s="21" t="s">
        <v>39</v>
      </c>
      <c r="W201" s="35">
        <f>VLOOKUP(A201,airbnb_listings_orlando!C:Q,14,0)</f>
        <v>116</v>
      </c>
      <c r="X201" s="35">
        <f>VLOOKUP(A201,airbnb_listings_orlando!C:Q,15,0)</f>
        <v>6</v>
      </c>
      <c r="Y201" s="11">
        <f t="shared" si="4"/>
        <v>196.2857143</v>
      </c>
      <c r="AA201" s="11"/>
    </row>
    <row r="202">
      <c r="A202" s="12" t="s">
        <v>63</v>
      </c>
      <c r="B202" s="13">
        <v>43388.0</v>
      </c>
      <c r="C202" s="25">
        <v>43392.0</v>
      </c>
      <c r="D202" s="14">
        <v>749.76</v>
      </c>
      <c r="E202" s="24">
        <v>43375.50890046296</v>
      </c>
      <c r="F202" s="16">
        <v>13.0</v>
      </c>
      <c r="G202" s="17" t="s">
        <v>64</v>
      </c>
      <c r="H202" s="14">
        <v>81.38</v>
      </c>
      <c r="I202" s="14">
        <f t="shared" si="1"/>
        <v>704.0872</v>
      </c>
      <c r="J202" s="18">
        <v>4.0</v>
      </c>
      <c r="K202" s="17">
        <v>5.0</v>
      </c>
      <c r="L202" s="19">
        <v>3.0</v>
      </c>
      <c r="M202" s="19" t="e">
        <v>#REF!</v>
      </c>
      <c r="N202" s="17"/>
      <c r="O202" s="17" t="s">
        <v>62</v>
      </c>
      <c r="P202" s="17">
        <v>4.0</v>
      </c>
      <c r="Q202" s="17">
        <v>1.0</v>
      </c>
      <c r="R202" s="17">
        <v>0.0</v>
      </c>
      <c r="S202" s="7">
        <f t="shared" si="2"/>
        <v>1</v>
      </c>
      <c r="T202" s="20">
        <v>23.18</v>
      </c>
      <c r="U202" s="14">
        <f t="shared" si="28"/>
        <v>22.4928</v>
      </c>
      <c r="V202" s="21" t="s">
        <v>39</v>
      </c>
      <c r="W202" s="35">
        <f>VLOOKUP(A202,airbnb_listings_orlando!C:Q,14,0)</f>
        <v>116</v>
      </c>
      <c r="X202" s="35">
        <f>VLOOKUP(A202,airbnb_listings_orlando!C:Q,15,0)</f>
        <v>6</v>
      </c>
      <c r="Y202" s="11">
        <f t="shared" si="4"/>
        <v>187.44</v>
      </c>
      <c r="AA202" s="11"/>
    </row>
    <row r="203">
      <c r="A203" s="12" t="s">
        <v>63</v>
      </c>
      <c r="B203" s="13">
        <v>43376.0</v>
      </c>
      <c r="C203" s="12">
        <v>43381.0</v>
      </c>
      <c r="D203" s="14">
        <v>1041.21</v>
      </c>
      <c r="E203" s="24">
        <v>43370.87021990741</v>
      </c>
      <c r="F203" s="16">
        <v>6.0</v>
      </c>
      <c r="G203" s="17" t="s">
        <v>64</v>
      </c>
      <c r="H203" s="14">
        <v>99.52</v>
      </c>
      <c r="I203" s="14">
        <f t="shared" si="1"/>
        <v>967.3716</v>
      </c>
      <c r="J203" s="18">
        <v>4.0</v>
      </c>
      <c r="K203" s="17">
        <v>5.0</v>
      </c>
      <c r="L203" s="19">
        <v>3.0</v>
      </c>
      <c r="M203" s="19" t="e">
        <v>#REF!</v>
      </c>
      <c r="N203" s="17"/>
      <c r="O203" s="17" t="s">
        <v>62</v>
      </c>
      <c r="P203" s="17">
        <v>5.0</v>
      </c>
      <c r="Q203" s="17">
        <v>2.0</v>
      </c>
      <c r="R203" s="17">
        <v>2.0</v>
      </c>
      <c r="S203" s="7">
        <f t="shared" si="2"/>
        <v>4</v>
      </c>
      <c r="T203" s="20">
        <v>32.19</v>
      </c>
      <c r="U203" s="14">
        <f t="shared" ref="U203:U208" si="29">D203*4%</f>
        <v>41.6484</v>
      </c>
      <c r="V203" s="21" t="s">
        <v>39</v>
      </c>
      <c r="W203" s="35">
        <f>VLOOKUP(A203,airbnb_listings_orlando!C:Q,14,0)</f>
        <v>116</v>
      </c>
      <c r="X203" s="35">
        <f>VLOOKUP(A203,airbnb_listings_orlando!C:Q,15,0)</f>
        <v>6</v>
      </c>
      <c r="Y203" s="11">
        <f t="shared" si="4"/>
        <v>208.242</v>
      </c>
      <c r="AA203" s="11"/>
    </row>
    <row r="204">
      <c r="A204" s="12" t="s">
        <v>63</v>
      </c>
      <c r="B204" s="13">
        <v>43343.0</v>
      </c>
      <c r="C204" s="12">
        <v>43345.0</v>
      </c>
      <c r="D204" s="14">
        <v>445.89</v>
      </c>
      <c r="E204" s="24">
        <v>43326.497199074074</v>
      </c>
      <c r="F204" s="16">
        <v>17.0</v>
      </c>
      <c r="G204" s="17" t="s">
        <v>64</v>
      </c>
      <c r="H204" s="14">
        <v>37.45</v>
      </c>
      <c r="I204" s="14">
        <f t="shared" si="1"/>
        <v>414.2644</v>
      </c>
      <c r="J204" s="18">
        <v>4.0</v>
      </c>
      <c r="K204" s="17">
        <v>5.0</v>
      </c>
      <c r="L204" s="19">
        <v>3.0</v>
      </c>
      <c r="M204" s="19" t="e">
        <v>#REF!</v>
      </c>
      <c r="N204" s="17"/>
      <c r="O204" s="17" t="s">
        <v>62</v>
      </c>
      <c r="P204" s="17">
        <v>2.0</v>
      </c>
      <c r="Q204" s="17">
        <v>7.0</v>
      </c>
      <c r="R204" s="17">
        <v>0.0</v>
      </c>
      <c r="S204" s="7">
        <f t="shared" si="2"/>
        <v>7</v>
      </c>
      <c r="T204" s="20">
        <v>13.79</v>
      </c>
      <c r="U204" s="14">
        <f t="shared" si="29"/>
        <v>17.8356</v>
      </c>
      <c r="V204" s="21" t="s">
        <v>39</v>
      </c>
      <c r="W204" s="35">
        <f>VLOOKUP(A204,airbnb_listings_orlando!C:Q,14,0)</f>
        <v>116</v>
      </c>
      <c r="X204" s="35">
        <f>VLOOKUP(A204,airbnb_listings_orlando!C:Q,15,0)</f>
        <v>6</v>
      </c>
      <c r="Y204" s="11">
        <f t="shared" si="4"/>
        <v>222.945</v>
      </c>
      <c r="AA204" s="11"/>
    </row>
    <row r="205">
      <c r="A205" s="12" t="s">
        <v>63</v>
      </c>
      <c r="B205" s="13">
        <v>43338.0</v>
      </c>
      <c r="C205" s="12">
        <v>43340.0</v>
      </c>
      <c r="D205" s="14">
        <v>445.89</v>
      </c>
      <c r="E205" s="24">
        <v>43332.439259259256</v>
      </c>
      <c r="F205" s="16">
        <v>6.0</v>
      </c>
      <c r="G205" s="17" t="s">
        <v>64</v>
      </c>
      <c r="H205" s="14">
        <v>37.45</v>
      </c>
      <c r="I205" s="14">
        <f t="shared" si="1"/>
        <v>414.2644</v>
      </c>
      <c r="J205" s="18">
        <v>4.0</v>
      </c>
      <c r="K205" s="17">
        <v>5.0</v>
      </c>
      <c r="L205" s="19">
        <v>3.0</v>
      </c>
      <c r="M205" s="19" t="e">
        <v>#REF!</v>
      </c>
      <c r="N205" s="17"/>
      <c r="O205" s="17" t="s">
        <v>62</v>
      </c>
      <c r="P205" s="17">
        <v>2.0</v>
      </c>
      <c r="Q205" s="17">
        <v>2.0</v>
      </c>
      <c r="R205" s="17">
        <v>3.0</v>
      </c>
      <c r="S205" s="7">
        <f t="shared" si="2"/>
        <v>5</v>
      </c>
      <c r="T205" s="20">
        <v>13.79</v>
      </c>
      <c r="U205" s="14">
        <f t="shared" si="29"/>
        <v>17.8356</v>
      </c>
      <c r="V205" s="21" t="s">
        <v>39</v>
      </c>
      <c r="W205" s="35">
        <f>VLOOKUP(A205,airbnb_listings_orlando!C:Q,14,0)</f>
        <v>116</v>
      </c>
      <c r="X205" s="35">
        <f>VLOOKUP(A205,airbnb_listings_orlando!C:Q,15,0)</f>
        <v>6</v>
      </c>
      <c r="Y205" s="11">
        <f t="shared" si="4"/>
        <v>222.945</v>
      </c>
      <c r="AA205" s="11"/>
    </row>
    <row r="206">
      <c r="A206" s="12" t="s">
        <v>63</v>
      </c>
      <c r="B206" s="13">
        <v>43336.0</v>
      </c>
      <c r="C206" s="12">
        <v>43338.0</v>
      </c>
      <c r="D206" s="14">
        <v>445.89</v>
      </c>
      <c r="E206" s="24">
        <v>43313.62829861111</v>
      </c>
      <c r="F206" s="16">
        <v>23.0</v>
      </c>
      <c r="G206" s="17" t="s">
        <v>64</v>
      </c>
      <c r="H206" s="14">
        <v>37.45</v>
      </c>
      <c r="I206" s="14">
        <f t="shared" si="1"/>
        <v>414.2644</v>
      </c>
      <c r="J206" s="18">
        <v>4.0</v>
      </c>
      <c r="K206" s="17">
        <v>5.0</v>
      </c>
      <c r="L206" s="19">
        <v>3.0</v>
      </c>
      <c r="M206" s="19" t="e">
        <v>#REF!</v>
      </c>
      <c r="N206" s="17"/>
      <c r="O206" s="17" t="s">
        <v>62</v>
      </c>
      <c r="P206" s="17">
        <v>2.0</v>
      </c>
      <c r="Q206" s="17">
        <v>6.0</v>
      </c>
      <c r="R206" s="17">
        <v>0.0</v>
      </c>
      <c r="S206" s="7">
        <f t="shared" si="2"/>
        <v>6</v>
      </c>
      <c r="T206" s="20">
        <v>13.79</v>
      </c>
      <c r="U206" s="14">
        <f t="shared" si="29"/>
        <v>17.8356</v>
      </c>
      <c r="V206" s="21" t="s">
        <v>39</v>
      </c>
      <c r="W206" s="35">
        <f>VLOOKUP(A206,airbnb_listings_orlando!C:Q,14,0)</f>
        <v>116</v>
      </c>
      <c r="X206" s="35">
        <f>VLOOKUP(A206,airbnb_listings_orlando!C:Q,15,0)</f>
        <v>6</v>
      </c>
      <c r="Y206" s="11">
        <f t="shared" si="4"/>
        <v>222.945</v>
      </c>
      <c r="AA206" s="11"/>
    </row>
    <row r="207">
      <c r="A207" s="12" t="s">
        <v>63</v>
      </c>
      <c r="B207" s="13">
        <v>43319.0</v>
      </c>
      <c r="C207" s="12">
        <v>43326.0</v>
      </c>
      <c r="D207" s="14">
        <v>1189.04</v>
      </c>
      <c r="E207" s="24">
        <v>43265.72356481481</v>
      </c>
      <c r="F207" s="16">
        <v>54.0</v>
      </c>
      <c r="G207" s="17" t="s">
        <v>64</v>
      </c>
      <c r="H207" s="14">
        <v>144.89</v>
      </c>
      <c r="I207" s="14">
        <f t="shared" si="1"/>
        <v>1104.7184</v>
      </c>
      <c r="J207" s="18">
        <v>4.0</v>
      </c>
      <c r="K207" s="17">
        <v>5.0</v>
      </c>
      <c r="L207" s="19">
        <v>3.0</v>
      </c>
      <c r="M207" s="19" t="e">
        <v>#REF!</v>
      </c>
      <c r="N207" s="17"/>
      <c r="O207" s="17" t="s">
        <v>62</v>
      </c>
      <c r="P207" s="17">
        <v>7.0</v>
      </c>
      <c r="Q207" s="17">
        <v>6.0</v>
      </c>
      <c r="R207" s="17">
        <v>2.0</v>
      </c>
      <c r="S207" s="7">
        <f t="shared" si="2"/>
        <v>8</v>
      </c>
      <c r="T207" s="20">
        <v>36.76</v>
      </c>
      <c r="U207" s="14">
        <f t="shared" si="29"/>
        <v>47.5616</v>
      </c>
      <c r="V207" s="21" t="s">
        <v>39</v>
      </c>
      <c r="W207" s="35">
        <f>VLOOKUP(A207,airbnb_listings_orlando!C:Q,14,0)</f>
        <v>116</v>
      </c>
      <c r="X207" s="35">
        <f>VLOOKUP(A207,airbnb_listings_orlando!C:Q,15,0)</f>
        <v>6</v>
      </c>
      <c r="Y207" s="11">
        <f t="shared" si="4"/>
        <v>169.8628571</v>
      </c>
      <c r="AA207" s="11"/>
    </row>
    <row r="208">
      <c r="A208" s="12" t="s">
        <v>63</v>
      </c>
      <c r="B208" s="13">
        <v>43316.0</v>
      </c>
      <c r="C208" s="12">
        <v>43318.0</v>
      </c>
      <c r="D208" s="14">
        <v>445.89</v>
      </c>
      <c r="E208" s="24">
        <v>43305.472650462965</v>
      </c>
      <c r="F208" s="16">
        <v>11.0</v>
      </c>
      <c r="G208" s="17" t="s">
        <v>64</v>
      </c>
      <c r="H208" s="14">
        <v>37.45</v>
      </c>
      <c r="I208" s="14">
        <f t="shared" si="1"/>
        <v>414.2644</v>
      </c>
      <c r="J208" s="18">
        <v>4.0</v>
      </c>
      <c r="K208" s="17">
        <v>5.0</v>
      </c>
      <c r="L208" s="19">
        <v>3.0</v>
      </c>
      <c r="M208" s="19" t="e">
        <v>#REF!</v>
      </c>
      <c r="N208" s="17"/>
      <c r="O208" s="17" t="s">
        <v>62</v>
      </c>
      <c r="P208" s="17">
        <v>2.0</v>
      </c>
      <c r="Q208" s="17">
        <v>4.0</v>
      </c>
      <c r="R208" s="17">
        <v>4.0</v>
      </c>
      <c r="S208" s="7">
        <f t="shared" si="2"/>
        <v>8</v>
      </c>
      <c r="T208" s="20">
        <v>13.79</v>
      </c>
      <c r="U208" s="14">
        <f t="shared" si="29"/>
        <v>17.8356</v>
      </c>
      <c r="V208" s="21" t="s">
        <v>39</v>
      </c>
      <c r="W208" s="35">
        <f>VLOOKUP(A208,airbnb_listings_orlando!C:Q,14,0)</f>
        <v>116</v>
      </c>
      <c r="X208" s="35">
        <f>VLOOKUP(A208,airbnb_listings_orlando!C:Q,15,0)</f>
        <v>6</v>
      </c>
      <c r="Y208" s="11">
        <f t="shared" si="4"/>
        <v>222.945</v>
      </c>
      <c r="AA208" s="11"/>
    </row>
    <row r="209">
      <c r="A209" s="12" t="s">
        <v>63</v>
      </c>
      <c r="B209" s="13">
        <v>43303.0</v>
      </c>
      <c r="C209" s="12">
        <v>43309.0</v>
      </c>
      <c r="D209" s="14">
        <v>1040.41</v>
      </c>
      <c r="E209" s="24">
        <v>43256.46847222222</v>
      </c>
      <c r="F209" s="16">
        <v>47.0</v>
      </c>
      <c r="G209" s="17" t="s">
        <v>64</v>
      </c>
      <c r="H209" s="14">
        <v>123.4</v>
      </c>
      <c r="I209" s="14">
        <f t="shared" si="1"/>
        <v>977.0277</v>
      </c>
      <c r="J209" s="18">
        <v>4.0</v>
      </c>
      <c r="K209" s="17">
        <v>5.0</v>
      </c>
      <c r="L209" s="19">
        <v>3.0</v>
      </c>
      <c r="M209" s="19" t="e">
        <v>#REF!</v>
      </c>
      <c r="N209" s="17"/>
      <c r="O209" s="17" t="s">
        <v>62</v>
      </c>
      <c r="P209" s="17">
        <v>6.0</v>
      </c>
      <c r="Q209" s="17">
        <v>6.0</v>
      </c>
      <c r="R209" s="17">
        <v>0.0</v>
      </c>
      <c r="S209" s="7">
        <f t="shared" si="2"/>
        <v>6</v>
      </c>
      <c r="T209" s="20">
        <v>32.17</v>
      </c>
      <c r="U209" s="14">
        <f t="shared" ref="U209:U215" si="30">D209*3%</f>
        <v>31.2123</v>
      </c>
      <c r="V209" s="21" t="s">
        <v>39</v>
      </c>
      <c r="W209" s="35">
        <f>VLOOKUP(A209,airbnb_listings_orlando!C:Q,14,0)</f>
        <v>116</v>
      </c>
      <c r="X209" s="35">
        <f>VLOOKUP(A209,airbnb_listings_orlando!C:Q,15,0)</f>
        <v>6</v>
      </c>
      <c r="Y209" s="11">
        <f t="shared" si="4"/>
        <v>173.4016667</v>
      </c>
      <c r="AA209" s="11"/>
    </row>
    <row r="210">
      <c r="A210" s="12" t="s">
        <v>63</v>
      </c>
      <c r="B210" s="13">
        <v>43301.0</v>
      </c>
      <c r="C210" s="12">
        <v>43303.0</v>
      </c>
      <c r="D210" s="14">
        <v>445.89</v>
      </c>
      <c r="E210" s="24">
        <v>43255.38916666667</v>
      </c>
      <c r="F210" s="16">
        <v>46.0</v>
      </c>
      <c r="G210" s="17" t="s">
        <v>64</v>
      </c>
      <c r="H210" s="14">
        <v>37.45</v>
      </c>
      <c r="I210" s="14">
        <f t="shared" si="1"/>
        <v>418.7233</v>
      </c>
      <c r="J210" s="18">
        <v>4.0</v>
      </c>
      <c r="K210" s="17">
        <v>5.0</v>
      </c>
      <c r="L210" s="19">
        <v>3.0</v>
      </c>
      <c r="M210" s="19" t="e">
        <v>#REF!</v>
      </c>
      <c r="N210" s="17"/>
      <c r="O210" s="17" t="s">
        <v>62</v>
      </c>
      <c r="P210" s="17">
        <v>2.0</v>
      </c>
      <c r="Q210" s="17">
        <v>3.0</v>
      </c>
      <c r="R210" s="17">
        <v>4.0</v>
      </c>
      <c r="S210" s="7">
        <f t="shared" si="2"/>
        <v>7</v>
      </c>
      <c r="T210" s="20">
        <v>13.79</v>
      </c>
      <c r="U210" s="14">
        <f t="shared" si="30"/>
        <v>13.3767</v>
      </c>
      <c r="V210" s="21" t="s">
        <v>39</v>
      </c>
      <c r="W210" s="35">
        <f>VLOOKUP(A210,airbnb_listings_orlando!C:Q,14,0)</f>
        <v>116</v>
      </c>
      <c r="X210" s="35">
        <f>VLOOKUP(A210,airbnb_listings_orlando!C:Q,15,0)</f>
        <v>6</v>
      </c>
      <c r="Y210" s="11">
        <f t="shared" si="4"/>
        <v>222.945</v>
      </c>
      <c r="AA210" s="11"/>
    </row>
    <row r="211">
      <c r="A211" s="12" t="s">
        <v>63</v>
      </c>
      <c r="B211" s="13">
        <v>43295.0</v>
      </c>
      <c r="C211" s="12">
        <v>43299.0</v>
      </c>
      <c r="D211" s="14">
        <v>743.15</v>
      </c>
      <c r="E211" s="24">
        <v>43262.15037037037</v>
      </c>
      <c r="F211" s="16">
        <v>33.0</v>
      </c>
      <c r="G211" s="17" t="s">
        <v>64</v>
      </c>
      <c r="H211" s="14">
        <v>80.42</v>
      </c>
      <c r="I211" s="14">
        <f t="shared" si="1"/>
        <v>697.8755</v>
      </c>
      <c r="J211" s="18">
        <v>4.0</v>
      </c>
      <c r="K211" s="17">
        <v>5.0</v>
      </c>
      <c r="L211" s="19">
        <v>3.0</v>
      </c>
      <c r="M211" s="19" t="e">
        <v>#REF!</v>
      </c>
      <c r="N211" s="17"/>
      <c r="O211" s="17" t="s">
        <v>62</v>
      </c>
      <c r="P211" s="17">
        <v>4.0</v>
      </c>
      <c r="Q211" s="17">
        <v>2.0</v>
      </c>
      <c r="R211" s="17">
        <v>2.0</v>
      </c>
      <c r="S211" s="7">
        <f t="shared" si="2"/>
        <v>4</v>
      </c>
      <c r="T211" s="20">
        <v>22.98</v>
      </c>
      <c r="U211" s="14">
        <f t="shared" si="30"/>
        <v>22.2945</v>
      </c>
      <c r="V211" s="21" t="s">
        <v>39</v>
      </c>
      <c r="W211" s="35">
        <f>VLOOKUP(A211,airbnb_listings_orlando!C:Q,14,0)</f>
        <v>116</v>
      </c>
      <c r="X211" s="35">
        <f>VLOOKUP(A211,airbnb_listings_orlando!C:Q,15,0)</f>
        <v>6</v>
      </c>
      <c r="Y211" s="11">
        <f t="shared" si="4"/>
        <v>185.7875</v>
      </c>
      <c r="AA211" s="11"/>
    </row>
    <row r="212">
      <c r="A212" s="12" t="s">
        <v>63</v>
      </c>
      <c r="B212" s="13">
        <v>43287.0</v>
      </c>
      <c r="C212" s="12">
        <v>43295.0</v>
      </c>
      <c r="D212" s="14">
        <v>1456.58</v>
      </c>
      <c r="E212" s="24">
        <v>43262.68633101852</v>
      </c>
      <c r="F212" s="16">
        <v>25.0</v>
      </c>
      <c r="G212" s="17" t="s">
        <v>64</v>
      </c>
      <c r="H212" s="14">
        <v>183.56</v>
      </c>
      <c r="I212" s="14">
        <f t="shared" si="1"/>
        <v>1367.8526</v>
      </c>
      <c r="J212" s="18">
        <v>4.0</v>
      </c>
      <c r="K212" s="17">
        <v>5.0</v>
      </c>
      <c r="L212" s="19">
        <v>3.0</v>
      </c>
      <c r="M212" s="19" t="e">
        <v>#REF!</v>
      </c>
      <c r="N212" s="17"/>
      <c r="O212" s="17" t="s">
        <v>62</v>
      </c>
      <c r="P212" s="17">
        <v>8.0</v>
      </c>
      <c r="Q212" s="17">
        <v>7.0</v>
      </c>
      <c r="R212" s="17">
        <v>1.0</v>
      </c>
      <c r="S212" s="7">
        <f t="shared" si="2"/>
        <v>8</v>
      </c>
      <c r="T212" s="20">
        <v>45.03</v>
      </c>
      <c r="U212" s="14">
        <f t="shared" si="30"/>
        <v>43.6974</v>
      </c>
      <c r="V212" s="21" t="s">
        <v>39</v>
      </c>
      <c r="W212" s="35">
        <f>VLOOKUP(A212,airbnb_listings_orlando!C:Q,14,0)</f>
        <v>116</v>
      </c>
      <c r="X212" s="35">
        <f>VLOOKUP(A212,airbnb_listings_orlando!C:Q,15,0)</f>
        <v>6</v>
      </c>
      <c r="Y212" s="11">
        <f t="shared" si="4"/>
        <v>182.0725</v>
      </c>
      <c r="AA212" s="11"/>
    </row>
    <row r="213">
      <c r="A213" s="12" t="s">
        <v>63</v>
      </c>
      <c r="B213" s="13">
        <v>43273.0</v>
      </c>
      <c r="C213" s="12">
        <v>43275.0</v>
      </c>
      <c r="D213" s="14">
        <v>445.89</v>
      </c>
      <c r="E213" s="24">
        <v>43264.84341435185</v>
      </c>
      <c r="F213" s="16">
        <v>9.0</v>
      </c>
      <c r="G213" s="17" t="s">
        <v>64</v>
      </c>
      <c r="H213" s="14">
        <v>37.45</v>
      </c>
      <c r="I213" s="14">
        <f t="shared" si="1"/>
        <v>418.7233</v>
      </c>
      <c r="J213" s="18">
        <v>4.0</v>
      </c>
      <c r="K213" s="17">
        <v>5.0</v>
      </c>
      <c r="L213" s="19">
        <v>3.0</v>
      </c>
      <c r="M213" s="19" t="e">
        <v>#REF!</v>
      </c>
      <c r="N213" s="17"/>
      <c r="O213" s="17" t="s">
        <v>62</v>
      </c>
      <c r="P213" s="17">
        <v>2.0</v>
      </c>
      <c r="Q213" s="17">
        <v>3.0</v>
      </c>
      <c r="R213" s="17">
        <v>3.0</v>
      </c>
      <c r="S213" s="7">
        <f t="shared" si="2"/>
        <v>6</v>
      </c>
      <c r="T213" s="20">
        <v>13.79</v>
      </c>
      <c r="U213" s="14">
        <f t="shared" si="30"/>
        <v>13.3767</v>
      </c>
      <c r="V213" s="21" t="s">
        <v>39</v>
      </c>
      <c r="W213" s="35">
        <f>VLOOKUP(A213,airbnb_listings_orlando!C:Q,14,0)</f>
        <v>116</v>
      </c>
      <c r="X213" s="35">
        <f>VLOOKUP(A213,airbnb_listings_orlando!C:Q,15,0)</f>
        <v>6</v>
      </c>
      <c r="Y213" s="11">
        <f t="shared" si="4"/>
        <v>222.945</v>
      </c>
      <c r="AA213" s="11"/>
    </row>
    <row r="214">
      <c r="A214" s="12" t="s">
        <v>63</v>
      </c>
      <c r="B214" s="13">
        <v>43267.0</v>
      </c>
      <c r="C214" s="12">
        <v>43272.0</v>
      </c>
      <c r="D214" s="14">
        <v>891.78</v>
      </c>
      <c r="E214" s="24">
        <v>43260.52850694444</v>
      </c>
      <c r="F214" s="16">
        <v>7.0</v>
      </c>
      <c r="G214" s="17" t="s">
        <v>64</v>
      </c>
      <c r="H214" s="14">
        <v>101.93</v>
      </c>
      <c r="I214" s="14">
        <f t="shared" si="1"/>
        <v>837.4666</v>
      </c>
      <c r="J214" s="18">
        <v>4.0</v>
      </c>
      <c r="K214" s="17">
        <v>5.0</v>
      </c>
      <c r="L214" s="19">
        <v>3.0</v>
      </c>
      <c r="M214" s="19" t="e">
        <v>#REF!</v>
      </c>
      <c r="N214" s="17"/>
      <c r="O214" s="17" t="s">
        <v>62</v>
      </c>
      <c r="P214" s="17">
        <v>5.0</v>
      </c>
      <c r="Q214" s="17">
        <v>4.0</v>
      </c>
      <c r="R214" s="17">
        <v>2.0</v>
      </c>
      <c r="S214" s="7">
        <f t="shared" si="2"/>
        <v>6</v>
      </c>
      <c r="T214" s="20">
        <v>27.56</v>
      </c>
      <c r="U214" s="14">
        <f t="shared" si="30"/>
        <v>26.7534</v>
      </c>
      <c r="V214" s="21" t="s">
        <v>39</v>
      </c>
      <c r="W214" s="35">
        <f>VLOOKUP(A214,airbnb_listings_orlando!C:Q,14,0)</f>
        <v>116</v>
      </c>
      <c r="X214" s="35">
        <f>VLOOKUP(A214,airbnb_listings_orlando!C:Q,15,0)</f>
        <v>6</v>
      </c>
      <c r="Y214" s="11">
        <f t="shared" si="4"/>
        <v>178.356</v>
      </c>
      <c r="AA214" s="11"/>
    </row>
    <row r="215">
      <c r="A215" s="12" t="s">
        <v>63</v>
      </c>
      <c r="B215" s="13">
        <v>43259.0</v>
      </c>
      <c r="C215" s="12">
        <v>43261.0</v>
      </c>
      <c r="D215" s="14">
        <v>445.89</v>
      </c>
      <c r="E215" s="24">
        <v>43257.20460648148</v>
      </c>
      <c r="F215" s="16">
        <v>2.0</v>
      </c>
      <c r="G215" s="17" t="s">
        <v>64</v>
      </c>
      <c r="H215" s="14">
        <v>54.0</v>
      </c>
      <c r="I215" s="14">
        <f t="shared" si="1"/>
        <v>432.5133</v>
      </c>
      <c r="J215" s="18">
        <v>4.0</v>
      </c>
      <c r="K215" s="17">
        <v>5.0</v>
      </c>
      <c r="L215" s="19">
        <v>3.0</v>
      </c>
      <c r="M215" s="19" t="e">
        <v>#REF!</v>
      </c>
      <c r="N215" s="17"/>
      <c r="O215" s="17" t="s">
        <v>62</v>
      </c>
      <c r="P215" s="17">
        <v>2.0</v>
      </c>
      <c r="Q215" s="17">
        <v>3.0</v>
      </c>
      <c r="R215" s="17">
        <v>2.0</v>
      </c>
      <c r="S215" s="7">
        <f t="shared" si="2"/>
        <v>5</v>
      </c>
      <c r="T215" s="20">
        <v>0.0</v>
      </c>
      <c r="U215" s="14">
        <f t="shared" si="30"/>
        <v>13.3767</v>
      </c>
      <c r="V215" s="21" t="s">
        <v>39</v>
      </c>
      <c r="W215" s="35">
        <f>VLOOKUP(A215,airbnb_listings_orlando!C:Q,14,0)</f>
        <v>116</v>
      </c>
      <c r="X215" s="35">
        <f>VLOOKUP(A215,airbnb_listings_orlando!C:Q,15,0)</f>
        <v>6</v>
      </c>
      <c r="Y215" s="11">
        <f t="shared" si="4"/>
        <v>222.945</v>
      </c>
      <c r="AA215" s="11"/>
    </row>
    <row r="216">
      <c r="A216" s="12" t="s">
        <v>63</v>
      </c>
      <c r="B216" s="13">
        <v>43351.0</v>
      </c>
      <c r="C216" s="12">
        <v>43364.0</v>
      </c>
      <c r="D216" s="14">
        <v>2082.8</v>
      </c>
      <c r="E216" s="24">
        <v>43243.41043981481</v>
      </c>
      <c r="F216" s="16">
        <v>108.0</v>
      </c>
      <c r="G216" s="17" t="s">
        <v>64</v>
      </c>
      <c r="H216" s="14">
        <v>315.9</v>
      </c>
      <c r="I216" s="14">
        <f t="shared" si="1"/>
        <v>2082.8</v>
      </c>
      <c r="J216" s="18">
        <v>4.0</v>
      </c>
      <c r="K216" s="17">
        <v>5.0</v>
      </c>
      <c r="L216" s="19">
        <v>3.0</v>
      </c>
      <c r="M216" s="19" t="e">
        <v>#REF!</v>
      </c>
      <c r="N216" s="17"/>
      <c r="O216" s="17" t="s">
        <v>62</v>
      </c>
      <c r="P216" s="17">
        <v>13.0</v>
      </c>
      <c r="Q216" s="17">
        <v>2.0</v>
      </c>
      <c r="R216" s="17">
        <v>0.0</v>
      </c>
      <c r="S216" s="7">
        <f t="shared" si="2"/>
        <v>2</v>
      </c>
      <c r="T216" s="20">
        <v>0.0</v>
      </c>
      <c r="U216" s="14">
        <v>0.0</v>
      </c>
      <c r="V216" s="21" t="s">
        <v>40</v>
      </c>
      <c r="W216" s="35">
        <f>VLOOKUP(A216,airbnb_listings_orlando!C:Q,14,0)</f>
        <v>116</v>
      </c>
      <c r="X216" s="35">
        <f>VLOOKUP(A216,airbnb_listings_orlando!C:Q,15,0)</f>
        <v>6</v>
      </c>
      <c r="Y216" s="11">
        <f t="shared" si="4"/>
        <v>160.2153846</v>
      </c>
      <c r="AA216" s="11"/>
    </row>
    <row r="217">
      <c r="A217" s="12" t="s">
        <v>65</v>
      </c>
      <c r="B217" s="13">
        <v>43457.0</v>
      </c>
      <c r="C217" s="25">
        <v>43463.0</v>
      </c>
      <c r="D217" s="14">
        <v>1607.01</v>
      </c>
      <c r="E217" s="24">
        <v>43192.66304398148</v>
      </c>
      <c r="F217" s="16">
        <v>265.0</v>
      </c>
      <c r="G217" s="17" t="s">
        <v>25</v>
      </c>
      <c r="H217" s="14">
        <v>229.69</v>
      </c>
      <c r="I217" s="14">
        <f t="shared" si="1"/>
        <v>1496.7296</v>
      </c>
      <c r="J217" s="18">
        <v>4.0</v>
      </c>
      <c r="K217" s="17">
        <v>5.0</v>
      </c>
      <c r="L217" s="19">
        <v>3.0</v>
      </c>
      <c r="M217" s="19">
        <v>29.0</v>
      </c>
      <c r="N217" s="17">
        <v>5.0</v>
      </c>
      <c r="O217" s="17" t="s">
        <v>66</v>
      </c>
      <c r="P217" s="17">
        <v>6.0</v>
      </c>
      <c r="Q217" s="17">
        <v>6.0</v>
      </c>
      <c r="R217" s="17">
        <v>2.0</v>
      </c>
      <c r="S217" s="7">
        <f t="shared" si="2"/>
        <v>8</v>
      </c>
      <c r="T217" s="20">
        <v>46.0</v>
      </c>
      <c r="U217" s="14">
        <f t="shared" ref="U217:U260" si="31">D217*4%</f>
        <v>64.2804</v>
      </c>
      <c r="V217" s="21" t="s">
        <v>26</v>
      </c>
      <c r="W217" s="35">
        <f>VLOOKUP(A217,airbnb_listings_orlando!C:Q,14,0)</f>
        <v>223</v>
      </c>
      <c r="X217" s="35">
        <f>VLOOKUP(A217,airbnb_listings_orlando!C:Q,15,0)</f>
        <v>6</v>
      </c>
      <c r="Y217" s="11">
        <f t="shared" si="4"/>
        <v>267.835</v>
      </c>
      <c r="AA217" s="11"/>
    </row>
    <row r="218">
      <c r="A218" s="12" t="s">
        <v>65</v>
      </c>
      <c r="B218" s="13">
        <v>43454.0</v>
      </c>
      <c r="C218" s="25">
        <v>43457.0</v>
      </c>
      <c r="D218" s="14">
        <v>710.04</v>
      </c>
      <c r="E218" s="15">
        <v>43398.59059027778</v>
      </c>
      <c r="F218" s="16">
        <v>56.0</v>
      </c>
      <c r="G218" s="17" t="s">
        <v>25</v>
      </c>
      <c r="H218" s="14">
        <v>84.76</v>
      </c>
      <c r="I218" s="14">
        <f t="shared" si="1"/>
        <v>659.6784</v>
      </c>
      <c r="J218" s="18">
        <v>4.0</v>
      </c>
      <c r="K218" s="17">
        <v>5.0</v>
      </c>
      <c r="L218" s="19">
        <v>3.0</v>
      </c>
      <c r="M218" s="19">
        <v>29.0</v>
      </c>
      <c r="N218" s="17">
        <v>5.0</v>
      </c>
      <c r="O218" s="17" t="s">
        <v>66</v>
      </c>
      <c r="P218" s="17">
        <v>3.0</v>
      </c>
      <c r="Q218" s="17">
        <v>7.0</v>
      </c>
      <c r="R218" s="17">
        <v>0.0</v>
      </c>
      <c r="S218" s="7">
        <f t="shared" si="2"/>
        <v>7</v>
      </c>
      <c r="T218" s="20">
        <v>21.96</v>
      </c>
      <c r="U218" s="14">
        <f t="shared" si="31"/>
        <v>28.4016</v>
      </c>
      <c r="V218" s="21" t="s">
        <v>26</v>
      </c>
      <c r="W218" s="35">
        <f>VLOOKUP(A218,airbnb_listings_orlando!C:Q,14,0)</f>
        <v>223</v>
      </c>
      <c r="X218" s="35">
        <f>VLOOKUP(A218,airbnb_listings_orlando!C:Q,15,0)</f>
        <v>6</v>
      </c>
      <c r="Y218" s="11">
        <f t="shared" si="4"/>
        <v>236.68</v>
      </c>
      <c r="AA218" s="11"/>
    </row>
    <row r="219">
      <c r="A219" s="12" t="s">
        <v>65</v>
      </c>
      <c r="B219" s="13">
        <v>43449.0</v>
      </c>
      <c r="C219" s="25">
        <v>43452.0</v>
      </c>
      <c r="D219" s="14">
        <v>661.54</v>
      </c>
      <c r="E219" s="15">
        <v>43415.51565972222</v>
      </c>
      <c r="F219" s="16">
        <v>34.0</v>
      </c>
      <c r="G219" s="17" t="s">
        <v>25</v>
      </c>
      <c r="H219" s="14">
        <v>77.13</v>
      </c>
      <c r="I219" s="14">
        <f t="shared" si="1"/>
        <v>614.6184</v>
      </c>
      <c r="J219" s="18">
        <v>4.0</v>
      </c>
      <c r="K219" s="17">
        <v>5.0</v>
      </c>
      <c r="L219" s="19">
        <v>3.0</v>
      </c>
      <c r="M219" s="19">
        <v>29.0</v>
      </c>
      <c r="N219" s="17">
        <v>5.0</v>
      </c>
      <c r="O219" s="17" t="s">
        <v>66</v>
      </c>
      <c r="P219" s="17">
        <v>3.0</v>
      </c>
      <c r="Q219" s="17">
        <v>7.0</v>
      </c>
      <c r="R219" s="17">
        <v>0.0</v>
      </c>
      <c r="S219" s="7">
        <f t="shared" si="2"/>
        <v>7</v>
      </c>
      <c r="T219" s="20">
        <v>20.46</v>
      </c>
      <c r="U219" s="14">
        <f t="shared" si="31"/>
        <v>26.4616</v>
      </c>
      <c r="V219" s="21" t="s">
        <v>26</v>
      </c>
      <c r="W219" s="35">
        <f>VLOOKUP(A219,airbnb_listings_orlando!C:Q,14,0)</f>
        <v>223</v>
      </c>
      <c r="X219" s="35">
        <f>VLOOKUP(A219,airbnb_listings_orlando!C:Q,15,0)</f>
        <v>6</v>
      </c>
      <c r="Y219" s="11">
        <f t="shared" si="4"/>
        <v>220.5133333</v>
      </c>
      <c r="AA219" s="11"/>
    </row>
    <row r="220">
      <c r="A220" s="12" t="s">
        <v>65</v>
      </c>
      <c r="B220" s="13">
        <v>43444.0</v>
      </c>
      <c r="C220" s="25">
        <v>43448.0</v>
      </c>
      <c r="D220" s="14">
        <v>864.27</v>
      </c>
      <c r="E220" s="15">
        <v>43383.84631944444</v>
      </c>
      <c r="F220" s="16">
        <v>61.0</v>
      </c>
      <c r="G220" s="17" t="s">
        <v>25</v>
      </c>
      <c r="H220" s="14">
        <v>109.04</v>
      </c>
      <c r="I220" s="14">
        <f t="shared" si="1"/>
        <v>802.9692</v>
      </c>
      <c r="J220" s="18">
        <v>4.0</v>
      </c>
      <c r="K220" s="17">
        <v>5.0</v>
      </c>
      <c r="L220" s="19">
        <v>3.0</v>
      </c>
      <c r="M220" s="19">
        <v>29.0</v>
      </c>
      <c r="N220" s="17">
        <v>5.0</v>
      </c>
      <c r="O220" s="17" t="s">
        <v>66</v>
      </c>
      <c r="P220" s="17">
        <v>4.0</v>
      </c>
      <c r="Q220" s="17">
        <v>4.0</v>
      </c>
      <c r="R220" s="17">
        <v>0.0</v>
      </c>
      <c r="S220" s="7">
        <f t="shared" si="2"/>
        <v>4</v>
      </c>
      <c r="T220" s="20">
        <v>26.73</v>
      </c>
      <c r="U220" s="14">
        <f t="shared" si="31"/>
        <v>34.5708</v>
      </c>
      <c r="V220" s="21" t="s">
        <v>26</v>
      </c>
      <c r="W220" s="35">
        <f>VLOOKUP(A220,airbnb_listings_orlando!C:Q,14,0)</f>
        <v>223</v>
      </c>
      <c r="X220" s="35">
        <f>VLOOKUP(A220,airbnb_listings_orlando!C:Q,15,0)</f>
        <v>6</v>
      </c>
      <c r="Y220" s="11">
        <f t="shared" si="4"/>
        <v>216.0675</v>
      </c>
      <c r="AA220" s="11"/>
    </row>
    <row r="221">
      <c r="A221" s="12" t="s">
        <v>65</v>
      </c>
      <c r="B221" s="13">
        <v>43440.0</v>
      </c>
      <c r="C221" s="25">
        <v>43444.0</v>
      </c>
      <c r="D221" s="14">
        <v>903.07</v>
      </c>
      <c r="E221" s="15">
        <v>43425.65277777778</v>
      </c>
      <c r="F221" s="16">
        <v>15.0</v>
      </c>
      <c r="G221" s="17" t="s">
        <v>25</v>
      </c>
      <c r="H221" s="14">
        <v>115.14</v>
      </c>
      <c r="I221" s="14">
        <f t="shared" si="1"/>
        <v>839.0172</v>
      </c>
      <c r="J221" s="18">
        <v>4.0</v>
      </c>
      <c r="K221" s="17">
        <v>5.0</v>
      </c>
      <c r="L221" s="19">
        <v>3.0</v>
      </c>
      <c r="M221" s="19">
        <v>29.0</v>
      </c>
      <c r="N221" s="17">
        <v>5.0</v>
      </c>
      <c r="O221" s="17" t="s">
        <v>66</v>
      </c>
      <c r="P221" s="17">
        <v>4.0</v>
      </c>
      <c r="Q221" s="17">
        <v>6.0</v>
      </c>
      <c r="R221" s="17">
        <v>0.0</v>
      </c>
      <c r="S221" s="7">
        <f t="shared" si="2"/>
        <v>6</v>
      </c>
      <c r="T221" s="20">
        <v>27.93</v>
      </c>
      <c r="U221" s="14">
        <f t="shared" si="31"/>
        <v>36.1228</v>
      </c>
      <c r="V221" s="21" t="s">
        <v>26</v>
      </c>
      <c r="W221" s="35">
        <f>VLOOKUP(A221,airbnb_listings_orlando!C:Q,14,0)</f>
        <v>223</v>
      </c>
      <c r="X221" s="35">
        <f>VLOOKUP(A221,airbnb_listings_orlando!C:Q,15,0)</f>
        <v>6</v>
      </c>
      <c r="Y221" s="11">
        <f t="shared" si="4"/>
        <v>225.7675</v>
      </c>
      <c r="AA221" s="11"/>
    </row>
    <row r="222">
      <c r="A222" s="12" t="s">
        <v>65</v>
      </c>
      <c r="B222" s="13">
        <v>43420.0</v>
      </c>
      <c r="C222" s="25">
        <v>43422.0</v>
      </c>
      <c r="D222" s="14">
        <v>497.61</v>
      </c>
      <c r="E222" s="15">
        <v>43385.54565972222</v>
      </c>
      <c r="F222" s="16">
        <v>35.0</v>
      </c>
      <c r="G222" s="17" t="s">
        <v>25</v>
      </c>
      <c r="H222" s="14">
        <v>51.32</v>
      </c>
      <c r="I222" s="14">
        <f t="shared" si="1"/>
        <v>462.3156</v>
      </c>
      <c r="J222" s="18">
        <v>4.0</v>
      </c>
      <c r="K222" s="17">
        <v>5.0</v>
      </c>
      <c r="L222" s="19">
        <v>3.0</v>
      </c>
      <c r="M222" s="19">
        <v>29.0</v>
      </c>
      <c r="N222" s="17">
        <v>5.0</v>
      </c>
      <c r="O222" s="17" t="s">
        <v>66</v>
      </c>
      <c r="P222" s="17">
        <v>2.0</v>
      </c>
      <c r="Q222" s="17">
        <v>6.0</v>
      </c>
      <c r="R222" s="17">
        <v>0.0</v>
      </c>
      <c r="S222" s="7">
        <f t="shared" si="2"/>
        <v>6</v>
      </c>
      <c r="T222" s="20">
        <v>15.39</v>
      </c>
      <c r="U222" s="14">
        <f t="shared" si="31"/>
        <v>19.9044</v>
      </c>
      <c r="V222" s="21" t="s">
        <v>26</v>
      </c>
      <c r="W222" s="35">
        <f>VLOOKUP(A222,airbnb_listings_orlando!C:Q,14,0)</f>
        <v>223</v>
      </c>
      <c r="X222" s="35">
        <f>VLOOKUP(A222,airbnb_listings_orlando!C:Q,15,0)</f>
        <v>6</v>
      </c>
      <c r="Y222" s="11">
        <f t="shared" si="4"/>
        <v>248.805</v>
      </c>
      <c r="AA222" s="11"/>
    </row>
    <row r="223">
      <c r="A223" s="12" t="s">
        <v>65</v>
      </c>
      <c r="B223" s="13">
        <v>43416.0</v>
      </c>
      <c r="C223" s="25">
        <v>43420.0</v>
      </c>
      <c r="D223" s="14">
        <v>670.27</v>
      </c>
      <c r="E223" s="15">
        <v>43398.72393518518</v>
      </c>
      <c r="F223" s="16">
        <v>18.0</v>
      </c>
      <c r="G223" s="17" t="s">
        <v>25</v>
      </c>
      <c r="H223" s="14">
        <v>78.5</v>
      </c>
      <c r="I223" s="14">
        <f t="shared" si="1"/>
        <v>622.7292</v>
      </c>
      <c r="J223" s="18">
        <v>4.0</v>
      </c>
      <c r="K223" s="17">
        <v>5.0</v>
      </c>
      <c r="L223" s="19">
        <v>3.0</v>
      </c>
      <c r="M223" s="19">
        <v>29.0</v>
      </c>
      <c r="N223" s="17">
        <v>5.0</v>
      </c>
      <c r="O223" s="17" t="s">
        <v>66</v>
      </c>
      <c r="P223" s="17">
        <v>4.0</v>
      </c>
      <c r="Q223" s="17">
        <v>2.0</v>
      </c>
      <c r="R223" s="17">
        <v>0.0</v>
      </c>
      <c r="S223" s="7">
        <f t="shared" si="2"/>
        <v>2</v>
      </c>
      <c r="T223" s="20">
        <v>20.73</v>
      </c>
      <c r="U223" s="14">
        <f t="shared" si="31"/>
        <v>26.8108</v>
      </c>
      <c r="V223" s="21" t="s">
        <v>26</v>
      </c>
      <c r="W223" s="35">
        <f>VLOOKUP(A223,airbnb_listings_orlando!C:Q,14,0)</f>
        <v>223</v>
      </c>
      <c r="X223" s="35">
        <f>VLOOKUP(A223,airbnb_listings_orlando!C:Q,15,0)</f>
        <v>6</v>
      </c>
      <c r="Y223" s="11">
        <f t="shared" si="4"/>
        <v>167.5675</v>
      </c>
      <c r="AA223" s="11"/>
    </row>
    <row r="224">
      <c r="A224" s="12" t="s">
        <v>65</v>
      </c>
      <c r="B224" s="13">
        <v>43413.0</v>
      </c>
      <c r="C224" s="25">
        <v>43416.0</v>
      </c>
      <c r="D224" s="14">
        <v>680.94</v>
      </c>
      <c r="E224" s="24">
        <v>43278.743414351855</v>
      </c>
      <c r="F224" s="16">
        <v>135.0</v>
      </c>
      <c r="G224" s="17" t="s">
        <v>25</v>
      </c>
      <c r="H224" s="14">
        <v>80.18</v>
      </c>
      <c r="I224" s="14">
        <f t="shared" si="1"/>
        <v>632.6424</v>
      </c>
      <c r="J224" s="18">
        <v>4.0</v>
      </c>
      <c r="K224" s="17">
        <v>5.0</v>
      </c>
      <c r="L224" s="19">
        <v>3.0</v>
      </c>
      <c r="M224" s="19">
        <v>29.0</v>
      </c>
      <c r="N224" s="17">
        <v>5.0</v>
      </c>
      <c r="O224" s="17" t="s">
        <v>66</v>
      </c>
      <c r="P224" s="17">
        <v>3.0</v>
      </c>
      <c r="Q224" s="17">
        <v>3.0</v>
      </c>
      <c r="R224" s="17">
        <v>1.0</v>
      </c>
      <c r="S224" s="7">
        <f t="shared" si="2"/>
        <v>4</v>
      </c>
      <c r="T224" s="20">
        <v>21.06</v>
      </c>
      <c r="U224" s="14">
        <f t="shared" si="31"/>
        <v>27.2376</v>
      </c>
      <c r="V224" s="21" t="s">
        <v>26</v>
      </c>
      <c r="W224" s="35">
        <f>VLOOKUP(A224,airbnb_listings_orlando!C:Q,14,0)</f>
        <v>223</v>
      </c>
      <c r="X224" s="35">
        <f>VLOOKUP(A224,airbnb_listings_orlando!C:Q,15,0)</f>
        <v>6</v>
      </c>
      <c r="Y224" s="11">
        <f t="shared" si="4"/>
        <v>226.98</v>
      </c>
      <c r="AA224" s="11"/>
    </row>
    <row r="225">
      <c r="A225" s="12" t="s">
        <v>65</v>
      </c>
      <c r="B225" s="13">
        <v>43409.0</v>
      </c>
      <c r="C225" s="12">
        <v>43413.0</v>
      </c>
      <c r="D225" s="14">
        <v>687.95</v>
      </c>
      <c r="E225" s="24">
        <v>43405.92847222222</v>
      </c>
      <c r="F225" s="16">
        <v>4.0</v>
      </c>
      <c r="G225" s="17" t="s">
        <v>25</v>
      </c>
      <c r="H225" s="14">
        <v>71.54</v>
      </c>
      <c r="I225" s="14">
        <f t="shared" si="1"/>
        <v>641.382</v>
      </c>
      <c r="J225" s="18">
        <v>4.0</v>
      </c>
      <c r="K225" s="17">
        <v>5.0</v>
      </c>
      <c r="L225" s="19">
        <v>3.0</v>
      </c>
      <c r="M225" s="19">
        <v>29.0</v>
      </c>
      <c r="N225" s="17">
        <v>5.0</v>
      </c>
      <c r="O225" s="17" t="s">
        <v>66</v>
      </c>
      <c r="P225" s="17">
        <v>4.0</v>
      </c>
      <c r="Q225" s="17">
        <v>2.0</v>
      </c>
      <c r="R225" s="17">
        <v>0.0</v>
      </c>
      <c r="S225" s="7">
        <f t="shared" si="2"/>
        <v>2</v>
      </c>
      <c r="T225" s="20">
        <v>19.05</v>
      </c>
      <c r="U225" s="14">
        <f t="shared" si="31"/>
        <v>27.518</v>
      </c>
      <c r="V225" s="21" t="s">
        <v>26</v>
      </c>
      <c r="W225" s="35">
        <f>VLOOKUP(A225,airbnb_listings_orlando!C:Q,14,0)</f>
        <v>223</v>
      </c>
      <c r="X225" s="35">
        <f>VLOOKUP(A225,airbnb_listings_orlando!C:Q,15,0)</f>
        <v>6</v>
      </c>
      <c r="Y225" s="11">
        <f t="shared" si="4"/>
        <v>171.9875</v>
      </c>
      <c r="AA225" s="11"/>
    </row>
    <row r="226">
      <c r="A226" s="12" t="s">
        <v>65</v>
      </c>
      <c r="B226" s="13">
        <v>43403.0</v>
      </c>
      <c r="C226" s="12">
        <v>43409.0</v>
      </c>
      <c r="D226" s="14">
        <v>1424.93</v>
      </c>
      <c r="E226" s="24">
        <v>43359.56559027778</v>
      </c>
      <c r="F226" s="16">
        <v>44.0</v>
      </c>
      <c r="G226" s="17" t="s">
        <v>25</v>
      </c>
      <c r="H226" s="14">
        <v>197.29</v>
      </c>
      <c r="I226" s="14">
        <f t="shared" si="1"/>
        <v>1323.8628</v>
      </c>
      <c r="J226" s="18">
        <v>4.0</v>
      </c>
      <c r="K226" s="17">
        <v>5.0</v>
      </c>
      <c r="L226" s="19">
        <v>3.0</v>
      </c>
      <c r="M226" s="19">
        <v>29.0</v>
      </c>
      <c r="N226" s="17">
        <v>5.0</v>
      </c>
      <c r="O226" s="17" t="s">
        <v>66</v>
      </c>
      <c r="P226" s="17">
        <v>6.0</v>
      </c>
      <c r="Q226" s="17">
        <v>6.0</v>
      </c>
      <c r="R226" s="17">
        <v>0.0</v>
      </c>
      <c r="S226" s="7">
        <f t="shared" si="2"/>
        <v>6</v>
      </c>
      <c r="T226" s="20">
        <v>44.07</v>
      </c>
      <c r="U226" s="14">
        <f t="shared" si="31"/>
        <v>56.9972</v>
      </c>
      <c r="V226" s="21" t="s">
        <v>26</v>
      </c>
      <c r="W226" s="35">
        <f>VLOOKUP(A226,airbnb_listings_orlando!C:Q,14,0)</f>
        <v>223</v>
      </c>
      <c r="X226" s="35">
        <f>VLOOKUP(A226,airbnb_listings_orlando!C:Q,15,0)</f>
        <v>6</v>
      </c>
      <c r="Y226" s="11">
        <f t="shared" si="4"/>
        <v>237.4883333</v>
      </c>
      <c r="AA226" s="11"/>
    </row>
    <row r="227">
      <c r="A227" s="12" t="s">
        <v>65</v>
      </c>
      <c r="B227" s="13">
        <v>43397.0</v>
      </c>
      <c r="C227" s="25">
        <v>43401.0</v>
      </c>
      <c r="D227" s="14">
        <v>823.51</v>
      </c>
      <c r="E227" s="24">
        <v>43206.773726851854</v>
      </c>
      <c r="F227" s="16">
        <v>191.0</v>
      </c>
      <c r="G227" s="17" t="s">
        <v>25</v>
      </c>
      <c r="H227" s="14">
        <v>88.63</v>
      </c>
      <c r="I227" s="14">
        <f t="shared" si="1"/>
        <v>767.0796</v>
      </c>
      <c r="J227" s="18">
        <v>4.0</v>
      </c>
      <c r="K227" s="17">
        <v>5.0</v>
      </c>
      <c r="L227" s="19">
        <v>3.0</v>
      </c>
      <c r="M227" s="19">
        <v>29.0</v>
      </c>
      <c r="N227" s="17">
        <v>5.0</v>
      </c>
      <c r="O227" s="17" t="s">
        <v>66</v>
      </c>
      <c r="P227" s="17">
        <v>4.0</v>
      </c>
      <c r="Q227" s="17">
        <v>6.0</v>
      </c>
      <c r="R227" s="17">
        <v>0.0</v>
      </c>
      <c r="S227" s="7">
        <f t="shared" si="2"/>
        <v>6</v>
      </c>
      <c r="T227" s="20">
        <v>23.49</v>
      </c>
      <c r="U227" s="14">
        <f t="shared" si="31"/>
        <v>32.9404</v>
      </c>
      <c r="V227" s="21" t="s">
        <v>26</v>
      </c>
      <c r="W227" s="35">
        <f>VLOOKUP(A227,airbnb_listings_orlando!C:Q,14,0)</f>
        <v>223</v>
      </c>
      <c r="X227" s="35">
        <f>VLOOKUP(A227,airbnb_listings_orlando!C:Q,15,0)</f>
        <v>6</v>
      </c>
      <c r="Y227" s="11">
        <f t="shared" si="4"/>
        <v>205.8775</v>
      </c>
      <c r="AA227" s="11"/>
    </row>
    <row r="228">
      <c r="A228" s="12" t="s">
        <v>65</v>
      </c>
      <c r="B228" s="13">
        <v>43394.0</v>
      </c>
      <c r="C228" s="25">
        <v>43397.0</v>
      </c>
      <c r="D228" s="14">
        <v>477.24</v>
      </c>
      <c r="E228" s="15">
        <v>43392.486967592595</v>
      </c>
      <c r="F228" s="16">
        <v>2.0</v>
      </c>
      <c r="G228" s="17" t="s">
        <v>25</v>
      </c>
      <c r="H228" s="14">
        <v>48.12</v>
      </c>
      <c r="I228" s="14">
        <f t="shared" si="1"/>
        <v>443.3904</v>
      </c>
      <c r="J228" s="18">
        <v>4.0</v>
      </c>
      <c r="K228" s="17">
        <v>5.0</v>
      </c>
      <c r="L228" s="19">
        <v>3.0</v>
      </c>
      <c r="M228" s="19">
        <v>29.0</v>
      </c>
      <c r="N228" s="17">
        <v>5.0</v>
      </c>
      <c r="O228" s="17" t="s">
        <v>66</v>
      </c>
      <c r="P228" s="17">
        <v>3.0</v>
      </c>
      <c r="Q228" s="17">
        <v>5.0</v>
      </c>
      <c r="R228" s="17">
        <v>0.0</v>
      </c>
      <c r="S228" s="7">
        <f t="shared" si="2"/>
        <v>5</v>
      </c>
      <c r="T228" s="20">
        <v>14.76</v>
      </c>
      <c r="U228" s="14">
        <f t="shared" si="31"/>
        <v>19.0896</v>
      </c>
      <c r="V228" s="21" t="s">
        <v>26</v>
      </c>
      <c r="W228" s="35">
        <f>VLOOKUP(A228,airbnb_listings_orlando!C:Q,14,0)</f>
        <v>223</v>
      </c>
      <c r="X228" s="35">
        <f>VLOOKUP(A228,airbnb_listings_orlando!C:Q,15,0)</f>
        <v>6</v>
      </c>
      <c r="Y228" s="11">
        <f t="shared" si="4"/>
        <v>159.08</v>
      </c>
      <c r="AA228" s="11"/>
    </row>
    <row r="229">
      <c r="A229" s="12" t="s">
        <v>65</v>
      </c>
      <c r="B229" s="13">
        <v>43389.0</v>
      </c>
      <c r="C229" s="25">
        <v>43391.0</v>
      </c>
      <c r="D229" s="14">
        <v>400.61</v>
      </c>
      <c r="E229" s="15">
        <v>43385.690474537034</v>
      </c>
      <c r="F229" s="16">
        <v>4.0</v>
      </c>
      <c r="G229" s="17" t="s">
        <v>25</v>
      </c>
      <c r="H229" s="14">
        <v>36.06</v>
      </c>
      <c r="I229" s="14">
        <f t="shared" si="1"/>
        <v>372.1956</v>
      </c>
      <c r="J229" s="18">
        <v>4.0</v>
      </c>
      <c r="K229" s="17">
        <v>5.0</v>
      </c>
      <c r="L229" s="19">
        <v>3.0</v>
      </c>
      <c r="M229" s="19">
        <v>29.0</v>
      </c>
      <c r="N229" s="17">
        <v>5.0</v>
      </c>
      <c r="O229" s="17" t="s">
        <v>66</v>
      </c>
      <c r="P229" s="17">
        <v>2.0</v>
      </c>
      <c r="Q229" s="17">
        <v>8.0</v>
      </c>
      <c r="R229" s="17">
        <v>0.0</v>
      </c>
      <c r="S229" s="7">
        <f t="shared" si="2"/>
        <v>8</v>
      </c>
      <c r="T229" s="20">
        <v>12.39</v>
      </c>
      <c r="U229" s="14">
        <f t="shared" si="31"/>
        <v>16.0244</v>
      </c>
      <c r="V229" s="21" t="s">
        <v>26</v>
      </c>
      <c r="W229" s="35">
        <f>VLOOKUP(A229,airbnb_listings_orlando!C:Q,14,0)</f>
        <v>223</v>
      </c>
      <c r="X229" s="35">
        <f>VLOOKUP(A229,airbnb_listings_orlando!C:Q,15,0)</f>
        <v>6</v>
      </c>
      <c r="Y229" s="11">
        <f t="shared" si="4"/>
        <v>200.305</v>
      </c>
      <c r="AA229" s="11"/>
    </row>
    <row r="230">
      <c r="A230" s="12" t="s">
        <v>65</v>
      </c>
      <c r="B230" s="13">
        <v>43371.0</v>
      </c>
      <c r="C230" s="12">
        <v>43373.0</v>
      </c>
      <c r="D230" s="14">
        <v>497.61</v>
      </c>
      <c r="E230" s="24">
        <v>43349.59622685185</v>
      </c>
      <c r="F230" s="16">
        <v>22.0</v>
      </c>
      <c r="G230" s="17" t="s">
        <v>25</v>
      </c>
      <c r="H230" s="14">
        <v>51.32</v>
      </c>
      <c r="I230" s="14">
        <f t="shared" si="1"/>
        <v>462.3156</v>
      </c>
      <c r="J230" s="18">
        <v>4.0</v>
      </c>
      <c r="K230" s="17">
        <v>5.0</v>
      </c>
      <c r="L230" s="19">
        <v>3.0</v>
      </c>
      <c r="M230" s="19">
        <v>29.0</v>
      </c>
      <c r="N230" s="17">
        <v>5.0</v>
      </c>
      <c r="O230" s="17" t="s">
        <v>66</v>
      </c>
      <c r="P230" s="17">
        <v>2.0</v>
      </c>
      <c r="Q230" s="17">
        <v>5.0</v>
      </c>
      <c r="R230" s="17">
        <v>0.0</v>
      </c>
      <c r="S230" s="7">
        <f t="shared" si="2"/>
        <v>5</v>
      </c>
      <c r="T230" s="20">
        <v>15.39</v>
      </c>
      <c r="U230" s="14">
        <f t="shared" si="31"/>
        <v>19.9044</v>
      </c>
      <c r="V230" s="21" t="s">
        <v>26</v>
      </c>
      <c r="W230" s="35">
        <f>VLOOKUP(A230,airbnb_listings_orlando!C:Q,14,0)</f>
        <v>223</v>
      </c>
      <c r="X230" s="35">
        <f>VLOOKUP(A230,airbnb_listings_orlando!C:Q,15,0)</f>
        <v>6</v>
      </c>
      <c r="Y230" s="11">
        <f t="shared" si="4"/>
        <v>248.805</v>
      </c>
      <c r="AA230" s="11"/>
    </row>
    <row r="231">
      <c r="A231" s="12" t="s">
        <v>65</v>
      </c>
      <c r="B231" s="13">
        <v>43364.0</v>
      </c>
      <c r="C231" s="12">
        <v>43366.0</v>
      </c>
      <c r="D231" s="14">
        <v>497.61</v>
      </c>
      <c r="E231" s="24">
        <v>43325.31112268518</v>
      </c>
      <c r="F231" s="16">
        <v>39.0</v>
      </c>
      <c r="G231" s="17" t="s">
        <v>25</v>
      </c>
      <c r="H231" s="14">
        <v>51.32</v>
      </c>
      <c r="I231" s="14">
        <f t="shared" si="1"/>
        <v>462.3156</v>
      </c>
      <c r="J231" s="18">
        <v>4.0</v>
      </c>
      <c r="K231" s="17">
        <v>5.0</v>
      </c>
      <c r="L231" s="19">
        <v>3.0</v>
      </c>
      <c r="M231" s="19">
        <v>29.0</v>
      </c>
      <c r="N231" s="17">
        <v>5.0</v>
      </c>
      <c r="O231" s="17" t="s">
        <v>66</v>
      </c>
      <c r="P231" s="17">
        <v>2.0</v>
      </c>
      <c r="Q231" s="17">
        <v>6.0</v>
      </c>
      <c r="R231" s="17">
        <v>0.0</v>
      </c>
      <c r="S231" s="7">
        <f t="shared" si="2"/>
        <v>6</v>
      </c>
      <c r="T231" s="20">
        <v>15.39</v>
      </c>
      <c r="U231" s="14">
        <f t="shared" si="31"/>
        <v>19.9044</v>
      </c>
      <c r="V231" s="21" t="s">
        <v>26</v>
      </c>
      <c r="W231" s="35">
        <f>VLOOKUP(A231,airbnb_listings_orlando!C:Q,14,0)</f>
        <v>223</v>
      </c>
      <c r="X231" s="35">
        <f>VLOOKUP(A231,airbnb_listings_orlando!C:Q,15,0)</f>
        <v>6</v>
      </c>
      <c r="Y231" s="11">
        <f t="shared" si="4"/>
        <v>248.805</v>
      </c>
      <c r="AA231" s="11"/>
    </row>
    <row r="232">
      <c r="A232" s="12" t="s">
        <v>65</v>
      </c>
      <c r="B232" s="13">
        <v>43357.0</v>
      </c>
      <c r="C232" s="12">
        <v>43361.0</v>
      </c>
      <c r="D232" s="14">
        <v>864.26</v>
      </c>
      <c r="E232" s="24">
        <v>43323.56327546296</v>
      </c>
      <c r="F232" s="16">
        <v>34.0</v>
      </c>
      <c r="G232" s="17" t="s">
        <v>25</v>
      </c>
      <c r="H232" s="14">
        <v>109.04</v>
      </c>
      <c r="I232" s="14">
        <f t="shared" si="1"/>
        <v>802.9596</v>
      </c>
      <c r="J232" s="18">
        <v>4.0</v>
      </c>
      <c r="K232" s="17">
        <v>5.0</v>
      </c>
      <c r="L232" s="19">
        <v>3.0</v>
      </c>
      <c r="M232" s="19">
        <v>29.0</v>
      </c>
      <c r="N232" s="17">
        <v>5.0</v>
      </c>
      <c r="O232" s="17" t="s">
        <v>66</v>
      </c>
      <c r="P232" s="17">
        <v>4.0</v>
      </c>
      <c r="Q232" s="17">
        <v>7.0</v>
      </c>
      <c r="R232" s="17">
        <v>1.0</v>
      </c>
      <c r="S232" s="7">
        <f t="shared" si="2"/>
        <v>8</v>
      </c>
      <c r="T232" s="20">
        <v>26.73</v>
      </c>
      <c r="U232" s="14">
        <f t="shared" si="31"/>
        <v>34.5704</v>
      </c>
      <c r="V232" s="21" t="s">
        <v>26</v>
      </c>
      <c r="W232" s="35">
        <f>VLOOKUP(A232,airbnb_listings_orlando!C:Q,14,0)</f>
        <v>223</v>
      </c>
      <c r="X232" s="35">
        <f>VLOOKUP(A232,airbnb_listings_orlando!C:Q,15,0)</f>
        <v>6</v>
      </c>
      <c r="Y232" s="11">
        <f t="shared" si="4"/>
        <v>216.065</v>
      </c>
      <c r="AA232" s="11"/>
    </row>
    <row r="233">
      <c r="A233" s="12" t="s">
        <v>65</v>
      </c>
      <c r="B233" s="13">
        <v>43350.0</v>
      </c>
      <c r="C233" s="12">
        <v>43352.0</v>
      </c>
      <c r="D233" s="14">
        <v>497.61</v>
      </c>
      <c r="E233" s="24">
        <v>43318.606724537036</v>
      </c>
      <c r="F233" s="16">
        <v>32.0</v>
      </c>
      <c r="G233" s="17" t="s">
        <v>25</v>
      </c>
      <c r="H233" s="14">
        <v>51.32</v>
      </c>
      <c r="I233" s="14">
        <f t="shared" si="1"/>
        <v>462.3156</v>
      </c>
      <c r="J233" s="18">
        <v>4.0</v>
      </c>
      <c r="K233" s="17">
        <v>5.0</v>
      </c>
      <c r="L233" s="19">
        <v>3.0</v>
      </c>
      <c r="M233" s="19">
        <v>29.0</v>
      </c>
      <c r="N233" s="17">
        <v>5.0</v>
      </c>
      <c r="O233" s="17" t="s">
        <v>66</v>
      </c>
      <c r="P233" s="17">
        <v>2.0</v>
      </c>
      <c r="Q233" s="17">
        <v>6.0</v>
      </c>
      <c r="R233" s="17">
        <v>0.0</v>
      </c>
      <c r="S233" s="7">
        <f t="shared" si="2"/>
        <v>6</v>
      </c>
      <c r="T233" s="20">
        <v>15.39</v>
      </c>
      <c r="U233" s="14">
        <f t="shared" si="31"/>
        <v>19.9044</v>
      </c>
      <c r="V233" s="21" t="s">
        <v>26</v>
      </c>
      <c r="W233" s="35">
        <f>VLOOKUP(A233,airbnb_listings_orlando!C:Q,14,0)</f>
        <v>223</v>
      </c>
      <c r="X233" s="35">
        <f>VLOOKUP(A233,airbnb_listings_orlando!C:Q,15,0)</f>
        <v>6</v>
      </c>
      <c r="Y233" s="11">
        <f t="shared" si="4"/>
        <v>248.805</v>
      </c>
      <c r="AA233" s="11"/>
    </row>
    <row r="234">
      <c r="A234" s="12" t="s">
        <v>65</v>
      </c>
      <c r="B234" s="13">
        <v>43343.0</v>
      </c>
      <c r="C234" s="12">
        <v>43345.0</v>
      </c>
      <c r="D234" s="14">
        <v>517.01</v>
      </c>
      <c r="E234" s="24">
        <v>43315.38909722222</v>
      </c>
      <c r="F234" s="16">
        <v>28.0</v>
      </c>
      <c r="G234" s="17" t="s">
        <v>25</v>
      </c>
      <c r="H234" s="14">
        <v>54.38</v>
      </c>
      <c r="I234" s="14">
        <f t="shared" si="1"/>
        <v>480.3396</v>
      </c>
      <c r="J234" s="18">
        <v>4.0</v>
      </c>
      <c r="K234" s="17">
        <v>5.0</v>
      </c>
      <c r="L234" s="19">
        <v>3.0</v>
      </c>
      <c r="M234" s="19">
        <v>29.0</v>
      </c>
      <c r="N234" s="17">
        <v>5.0</v>
      </c>
      <c r="O234" s="17" t="s">
        <v>66</v>
      </c>
      <c r="P234" s="17">
        <v>2.0</v>
      </c>
      <c r="Q234" s="17">
        <v>6.0</v>
      </c>
      <c r="R234" s="17">
        <v>0.0</v>
      </c>
      <c r="S234" s="7">
        <f t="shared" si="2"/>
        <v>6</v>
      </c>
      <c r="T234" s="20">
        <v>15.99</v>
      </c>
      <c r="U234" s="14">
        <f t="shared" si="31"/>
        <v>20.6804</v>
      </c>
      <c r="V234" s="21" t="s">
        <v>26</v>
      </c>
      <c r="W234" s="35">
        <f>VLOOKUP(A234,airbnb_listings_orlando!C:Q,14,0)</f>
        <v>223</v>
      </c>
      <c r="X234" s="35">
        <f>VLOOKUP(A234,airbnb_listings_orlando!C:Q,15,0)</f>
        <v>6</v>
      </c>
      <c r="Y234" s="11">
        <f t="shared" si="4"/>
        <v>258.505</v>
      </c>
      <c r="AA234" s="11"/>
    </row>
    <row r="235">
      <c r="A235" s="12" t="s">
        <v>65</v>
      </c>
      <c r="B235" s="13">
        <v>43340.0</v>
      </c>
      <c r="C235" s="12">
        <v>43342.0</v>
      </c>
      <c r="D235" s="14">
        <v>478.21</v>
      </c>
      <c r="E235" s="24">
        <v>43331.57017361111</v>
      </c>
      <c r="F235" s="16">
        <v>9.0</v>
      </c>
      <c r="G235" s="17" t="s">
        <v>25</v>
      </c>
      <c r="H235" s="14">
        <v>48.27</v>
      </c>
      <c r="I235" s="14">
        <f t="shared" si="1"/>
        <v>444.2916</v>
      </c>
      <c r="J235" s="18">
        <v>4.0</v>
      </c>
      <c r="K235" s="17">
        <v>5.0</v>
      </c>
      <c r="L235" s="19">
        <v>3.0</v>
      </c>
      <c r="M235" s="19">
        <v>29.0</v>
      </c>
      <c r="N235" s="17">
        <v>5.0</v>
      </c>
      <c r="O235" s="17" t="s">
        <v>66</v>
      </c>
      <c r="P235" s="17">
        <v>2.0</v>
      </c>
      <c r="Q235" s="17">
        <v>2.0</v>
      </c>
      <c r="R235" s="17">
        <v>0.0</v>
      </c>
      <c r="S235" s="7">
        <f t="shared" si="2"/>
        <v>2</v>
      </c>
      <c r="T235" s="20">
        <v>14.79</v>
      </c>
      <c r="U235" s="14">
        <f t="shared" si="31"/>
        <v>19.1284</v>
      </c>
      <c r="V235" s="21" t="s">
        <v>26</v>
      </c>
      <c r="W235" s="35">
        <f>VLOOKUP(A235,airbnb_listings_orlando!C:Q,14,0)</f>
        <v>223</v>
      </c>
      <c r="X235" s="35">
        <f>VLOOKUP(A235,airbnb_listings_orlando!C:Q,15,0)</f>
        <v>6</v>
      </c>
      <c r="Y235" s="11">
        <f t="shared" si="4"/>
        <v>239.105</v>
      </c>
      <c r="AA235" s="11"/>
    </row>
    <row r="236">
      <c r="A236" s="12" t="s">
        <v>65</v>
      </c>
      <c r="B236" s="13">
        <v>43336.0</v>
      </c>
      <c r="C236" s="12">
        <v>43338.0</v>
      </c>
      <c r="D236" s="14">
        <v>536.41</v>
      </c>
      <c r="E236" s="24">
        <v>43313.962372685186</v>
      </c>
      <c r="F236" s="16">
        <v>23.0</v>
      </c>
      <c r="G236" s="17" t="s">
        <v>25</v>
      </c>
      <c r="H236" s="14">
        <v>57.43</v>
      </c>
      <c r="I236" s="14">
        <f t="shared" si="1"/>
        <v>498.3636</v>
      </c>
      <c r="J236" s="18">
        <v>4.0</v>
      </c>
      <c r="K236" s="17">
        <v>5.0</v>
      </c>
      <c r="L236" s="19">
        <v>3.0</v>
      </c>
      <c r="M236" s="19">
        <v>29.0</v>
      </c>
      <c r="N236" s="17">
        <v>5.0</v>
      </c>
      <c r="O236" s="17" t="s">
        <v>66</v>
      </c>
      <c r="P236" s="17">
        <v>2.0</v>
      </c>
      <c r="Q236" s="17">
        <v>8.0</v>
      </c>
      <c r="R236" s="17">
        <v>0.0</v>
      </c>
      <c r="S236" s="7">
        <f t="shared" si="2"/>
        <v>8</v>
      </c>
      <c r="T236" s="20">
        <v>16.59</v>
      </c>
      <c r="U236" s="14">
        <f t="shared" si="31"/>
        <v>21.4564</v>
      </c>
      <c r="V236" s="21" t="s">
        <v>26</v>
      </c>
      <c r="W236" s="35">
        <f>VLOOKUP(A236,airbnb_listings_orlando!C:Q,14,0)</f>
        <v>223</v>
      </c>
      <c r="X236" s="35">
        <f>VLOOKUP(A236,airbnb_listings_orlando!C:Q,15,0)</f>
        <v>6</v>
      </c>
      <c r="Y236" s="11">
        <f t="shared" si="4"/>
        <v>268.205</v>
      </c>
      <c r="AA236" s="11"/>
    </row>
    <row r="237">
      <c r="A237" s="12" t="s">
        <v>65</v>
      </c>
      <c r="B237" s="13">
        <v>43325.0</v>
      </c>
      <c r="C237" s="12">
        <v>43336.0</v>
      </c>
      <c r="D237" s="14">
        <v>2360.98</v>
      </c>
      <c r="E237" s="24">
        <v>43311.71548611111</v>
      </c>
      <c r="F237" s="16">
        <v>14.0</v>
      </c>
      <c r="G237" s="17" t="s">
        <v>25</v>
      </c>
      <c r="H237" s="14">
        <v>344.61</v>
      </c>
      <c r="I237" s="14">
        <f t="shared" si="1"/>
        <v>2193.5208</v>
      </c>
      <c r="J237" s="18">
        <v>4.0</v>
      </c>
      <c r="K237" s="17">
        <v>5.0</v>
      </c>
      <c r="L237" s="19">
        <v>3.0</v>
      </c>
      <c r="M237" s="19">
        <v>29.0</v>
      </c>
      <c r="N237" s="17">
        <v>5.0</v>
      </c>
      <c r="O237" s="17" t="s">
        <v>66</v>
      </c>
      <c r="P237" s="17">
        <v>11.0</v>
      </c>
      <c r="Q237" s="17">
        <v>2.0</v>
      </c>
      <c r="R237" s="17">
        <v>2.0</v>
      </c>
      <c r="S237" s="7">
        <f t="shared" si="2"/>
        <v>4</v>
      </c>
      <c r="T237" s="20">
        <v>73.02</v>
      </c>
      <c r="U237" s="14">
        <f t="shared" si="31"/>
        <v>94.4392</v>
      </c>
      <c r="V237" s="21" t="s">
        <v>26</v>
      </c>
      <c r="W237" s="35">
        <f>VLOOKUP(A237,airbnb_listings_orlando!C:Q,14,0)</f>
        <v>223</v>
      </c>
      <c r="X237" s="35">
        <f>VLOOKUP(A237,airbnb_listings_orlando!C:Q,15,0)</f>
        <v>6</v>
      </c>
      <c r="Y237" s="11">
        <f t="shared" si="4"/>
        <v>214.6345455</v>
      </c>
      <c r="AA237" s="11"/>
    </row>
    <row r="238">
      <c r="A238" s="12" t="s">
        <v>65</v>
      </c>
      <c r="B238" s="13">
        <v>43313.0</v>
      </c>
      <c r="C238" s="12">
        <v>43324.0</v>
      </c>
      <c r="D238" s="14">
        <v>2435.67</v>
      </c>
      <c r="E238" s="24">
        <v>43192.99986111111</v>
      </c>
      <c r="F238" s="16">
        <v>121.0</v>
      </c>
      <c r="G238" s="17" t="s">
        <v>25</v>
      </c>
      <c r="H238" s="14">
        <v>355.63</v>
      </c>
      <c r="I238" s="14">
        <f t="shared" si="1"/>
        <v>2262.9132</v>
      </c>
      <c r="J238" s="18">
        <v>4.0</v>
      </c>
      <c r="K238" s="17">
        <v>5.0</v>
      </c>
      <c r="L238" s="19">
        <v>3.0</v>
      </c>
      <c r="M238" s="19" t="e">
        <v>#N/A</v>
      </c>
      <c r="N238" s="17">
        <v>5.0</v>
      </c>
      <c r="O238" s="17" t="s">
        <v>66</v>
      </c>
      <c r="P238" s="17">
        <v>11.0</v>
      </c>
      <c r="Q238" s="17">
        <v>7.0</v>
      </c>
      <c r="R238" s="17">
        <v>0.0</v>
      </c>
      <c r="S238" s="7">
        <f t="shared" si="2"/>
        <v>7</v>
      </c>
      <c r="T238" s="20">
        <v>75.33</v>
      </c>
      <c r="U238" s="14">
        <f t="shared" si="31"/>
        <v>97.4268</v>
      </c>
      <c r="V238" s="21" t="s">
        <v>26</v>
      </c>
      <c r="W238" s="35">
        <f>VLOOKUP(A238,airbnb_listings_orlando!C:Q,14,0)</f>
        <v>223</v>
      </c>
      <c r="X238" s="35">
        <f>VLOOKUP(A238,airbnb_listings_orlando!C:Q,15,0)</f>
        <v>6</v>
      </c>
      <c r="Y238" s="11">
        <f t="shared" si="4"/>
        <v>221.4245455</v>
      </c>
      <c r="AA238" s="11"/>
    </row>
    <row r="239">
      <c r="A239" s="12" t="s">
        <v>65</v>
      </c>
      <c r="B239" s="13">
        <v>43306.0</v>
      </c>
      <c r="C239" s="12">
        <v>43313.0</v>
      </c>
      <c r="D239" s="14">
        <v>1524.26</v>
      </c>
      <c r="E239" s="24">
        <v>43190.46413194444</v>
      </c>
      <c r="F239" s="16">
        <v>116.0</v>
      </c>
      <c r="G239" s="17" t="s">
        <v>25</v>
      </c>
      <c r="H239" s="14">
        <v>213.06</v>
      </c>
      <c r="I239" s="14">
        <f t="shared" si="1"/>
        <v>1416.2896</v>
      </c>
      <c r="J239" s="18">
        <v>4.0</v>
      </c>
      <c r="K239" s="17">
        <v>5.0</v>
      </c>
      <c r="L239" s="19">
        <v>3.0</v>
      </c>
      <c r="M239" s="19" t="e">
        <v>#N/A</v>
      </c>
      <c r="N239" s="17">
        <v>5.0</v>
      </c>
      <c r="O239" s="17" t="s">
        <v>66</v>
      </c>
      <c r="P239" s="17">
        <v>7.0</v>
      </c>
      <c r="Q239" s="17">
        <v>8.0</v>
      </c>
      <c r="R239" s="17">
        <v>0.0</v>
      </c>
      <c r="S239" s="7">
        <f t="shared" si="2"/>
        <v>8</v>
      </c>
      <c r="T239" s="20">
        <v>47.0</v>
      </c>
      <c r="U239" s="14">
        <f t="shared" si="31"/>
        <v>60.9704</v>
      </c>
      <c r="V239" s="21" t="s">
        <v>26</v>
      </c>
      <c r="W239" s="35">
        <f>VLOOKUP(A239,airbnb_listings_orlando!C:Q,14,0)</f>
        <v>223</v>
      </c>
      <c r="X239" s="35">
        <f>VLOOKUP(A239,airbnb_listings_orlando!C:Q,15,0)</f>
        <v>6</v>
      </c>
      <c r="Y239" s="11">
        <f t="shared" si="4"/>
        <v>217.7514286</v>
      </c>
      <c r="AA239" s="11"/>
    </row>
    <row r="240">
      <c r="A240" s="12" t="s">
        <v>65</v>
      </c>
      <c r="B240" s="13">
        <v>43294.0</v>
      </c>
      <c r="C240" s="12">
        <v>43296.0</v>
      </c>
      <c r="D240" s="14">
        <v>517.02</v>
      </c>
      <c r="E240" s="24">
        <v>43288.474328703705</v>
      </c>
      <c r="F240" s="16">
        <v>6.0</v>
      </c>
      <c r="G240" s="17" t="s">
        <v>25</v>
      </c>
      <c r="H240" s="14">
        <v>54.38</v>
      </c>
      <c r="I240" s="14">
        <f t="shared" si="1"/>
        <v>480.3492</v>
      </c>
      <c r="J240" s="18">
        <v>4.0</v>
      </c>
      <c r="K240" s="17">
        <v>5.0</v>
      </c>
      <c r="L240" s="19">
        <v>3.0</v>
      </c>
      <c r="M240" s="19" t="e">
        <v>#N/A</v>
      </c>
      <c r="N240" s="17">
        <v>5.0</v>
      </c>
      <c r="O240" s="17" t="s">
        <v>66</v>
      </c>
      <c r="P240" s="17">
        <v>2.0</v>
      </c>
      <c r="Q240" s="17">
        <v>2.0</v>
      </c>
      <c r="R240" s="17">
        <v>0.0</v>
      </c>
      <c r="S240" s="7">
        <f t="shared" si="2"/>
        <v>2</v>
      </c>
      <c r="T240" s="20">
        <v>15.99</v>
      </c>
      <c r="U240" s="14">
        <f t="shared" si="31"/>
        <v>20.6808</v>
      </c>
      <c r="V240" s="21" t="s">
        <v>26</v>
      </c>
      <c r="W240" s="35">
        <f>VLOOKUP(A240,airbnb_listings_orlando!C:Q,14,0)</f>
        <v>223</v>
      </c>
      <c r="X240" s="35">
        <f>VLOOKUP(A240,airbnb_listings_orlando!C:Q,15,0)</f>
        <v>6</v>
      </c>
      <c r="Y240" s="11">
        <f t="shared" si="4"/>
        <v>258.51</v>
      </c>
      <c r="AA240" s="11"/>
    </row>
    <row r="241">
      <c r="A241" s="12" t="s">
        <v>65</v>
      </c>
      <c r="B241" s="13">
        <v>43291.0</v>
      </c>
      <c r="C241" s="12">
        <v>43294.0</v>
      </c>
      <c r="D241" s="14">
        <v>759.51</v>
      </c>
      <c r="E241" s="24">
        <v>43256.694085648145</v>
      </c>
      <c r="F241" s="16">
        <v>35.0</v>
      </c>
      <c r="G241" s="17" t="s">
        <v>25</v>
      </c>
      <c r="H241" s="14">
        <v>92.55</v>
      </c>
      <c r="I241" s="14">
        <f t="shared" si="1"/>
        <v>705.6396</v>
      </c>
      <c r="J241" s="18">
        <v>4.0</v>
      </c>
      <c r="K241" s="17">
        <v>5.0</v>
      </c>
      <c r="L241" s="19">
        <v>3.0</v>
      </c>
      <c r="M241" s="19" t="e">
        <v>#N/A</v>
      </c>
      <c r="N241" s="17">
        <v>5.0</v>
      </c>
      <c r="O241" s="17" t="s">
        <v>66</v>
      </c>
      <c r="P241" s="17">
        <v>3.0</v>
      </c>
      <c r="Q241" s="17">
        <v>2.0</v>
      </c>
      <c r="R241" s="17">
        <v>1.0</v>
      </c>
      <c r="S241" s="7">
        <f t="shared" si="2"/>
        <v>3</v>
      </c>
      <c r="T241" s="20">
        <v>23.49</v>
      </c>
      <c r="U241" s="14">
        <f t="shared" si="31"/>
        <v>30.3804</v>
      </c>
      <c r="V241" s="21" t="s">
        <v>26</v>
      </c>
      <c r="W241" s="35">
        <f>VLOOKUP(A241,airbnb_listings_orlando!C:Q,14,0)</f>
        <v>223</v>
      </c>
      <c r="X241" s="35">
        <f>VLOOKUP(A241,airbnb_listings_orlando!C:Q,15,0)</f>
        <v>6</v>
      </c>
      <c r="Y241" s="11">
        <f t="shared" si="4"/>
        <v>253.17</v>
      </c>
      <c r="AA241" s="11"/>
    </row>
    <row r="242">
      <c r="A242" s="12" t="s">
        <v>65</v>
      </c>
      <c r="B242" s="13">
        <v>43289.0</v>
      </c>
      <c r="C242" s="12">
        <v>43291.0</v>
      </c>
      <c r="D242" s="14">
        <v>571.33</v>
      </c>
      <c r="E242" s="24">
        <v>43195.93444444444</v>
      </c>
      <c r="F242" s="16">
        <v>94.0</v>
      </c>
      <c r="G242" s="17" t="s">
        <v>25</v>
      </c>
      <c r="H242" s="14">
        <v>62.93</v>
      </c>
      <c r="I242" s="14">
        <f t="shared" si="1"/>
        <v>530.8068</v>
      </c>
      <c r="J242" s="18">
        <v>4.0</v>
      </c>
      <c r="K242" s="17">
        <v>5.0</v>
      </c>
      <c r="L242" s="19">
        <v>3.0</v>
      </c>
      <c r="M242" s="19" t="e">
        <v>#N/A</v>
      </c>
      <c r="N242" s="17">
        <v>5.0</v>
      </c>
      <c r="O242" s="17" t="s">
        <v>66</v>
      </c>
      <c r="P242" s="17">
        <v>2.0</v>
      </c>
      <c r="Q242" s="17">
        <v>5.0</v>
      </c>
      <c r="R242" s="17">
        <v>0.0</v>
      </c>
      <c r="S242" s="7">
        <f t="shared" si="2"/>
        <v>5</v>
      </c>
      <c r="T242" s="20">
        <v>17.67</v>
      </c>
      <c r="U242" s="14">
        <f t="shared" si="31"/>
        <v>22.8532</v>
      </c>
      <c r="V242" s="21" t="s">
        <v>26</v>
      </c>
      <c r="W242" s="35">
        <f>VLOOKUP(A242,airbnb_listings_orlando!C:Q,14,0)</f>
        <v>223</v>
      </c>
      <c r="X242" s="35">
        <f>VLOOKUP(A242,airbnb_listings_orlando!C:Q,15,0)</f>
        <v>6</v>
      </c>
      <c r="Y242" s="11">
        <f t="shared" si="4"/>
        <v>285.665</v>
      </c>
      <c r="AA242" s="11"/>
    </row>
    <row r="243">
      <c r="A243" s="12" t="s">
        <v>65</v>
      </c>
      <c r="B243" s="13">
        <v>43279.0</v>
      </c>
      <c r="C243" s="12">
        <v>43281.0</v>
      </c>
      <c r="D243" s="14">
        <v>458.81</v>
      </c>
      <c r="E243" s="24">
        <v>43277.91950231481</v>
      </c>
      <c r="F243" s="16">
        <v>2.0</v>
      </c>
      <c r="G243" s="17" t="s">
        <v>25</v>
      </c>
      <c r="H243" s="14">
        <v>45.22</v>
      </c>
      <c r="I243" s="14">
        <f t="shared" si="1"/>
        <v>426.2676</v>
      </c>
      <c r="J243" s="18">
        <v>4.0</v>
      </c>
      <c r="K243" s="17">
        <v>5.0</v>
      </c>
      <c r="L243" s="19">
        <v>3.0</v>
      </c>
      <c r="M243" s="19" t="e">
        <v>#N/A</v>
      </c>
      <c r="N243" s="17">
        <v>5.0</v>
      </c>
      <c r="O243" s="17" t="s">
        <v>66</v>
      </c>
      <c r="P243" s="17">
        <v>2.0</v>
      </c>
      <c r="Q243" s="17">
        <v>4.0</v>
      </c>
      <c r="R243" s="17">
        <v>2.0</v>
      </c>
      <c r="S243" s="7">
        <f t="shared" si="2"/>
        <v>6</v>
      </c>
      <c r="T243" s="20">
        <v>14.19</v>
      </c>
      <c r="U243" s="14">
        <f t="shared" si="31"/>
        <v>18.3524</v>
      </c>
      <c r="V243" s="21" t="s">
        <v>26</v>
      </c>
      <c r="W243" s="35">
        <f>VLOOKUP(A243,airbnb_listings_orlando!C:Q,14,0)</f>
        <v>223</v>
      </c>
      <c r="X243" s="35">
        <f>VLOOKUP(A243,airbnb_listings_orlando!C:Q,15,0)</f>
        <v>6</v>
      </c>
      <c r="Y243" s="11">
        <f t="shared" si="4"/>
        <v>229.405</v>
      </c>
      <c r="AA243" s="11"/>
    </row>
    <row r="244">
      <c r="A244" s="12" t="s">
        <v>65</v>
      </c>
      <c r="B244" s="13">
        <v>43270.0</v>
      </c>
      <c r="C244" s="12">
        <v>43279.0</v>
      </c>
      <c r="D244" s="14">
        <v>2006.18</v>
      </c>
      <c r="E244" s="24">
        <v>43189.403275462966</v>
      </c>
      <c r="F244" s="16">
        <v>81.0</v>
      </c>
      <c r="G244" s="17" t="s">
        <v>25</v>
      </c>
      <c r="H244" s="14">
        <v>288.82</v>
      </c>
      <c r="I244" s="14">
        <f t="shared" si="1"/>
        <v>1863.9328</v>
      </c>
      <c r="J244" s="18">
        <v>4.0</v>
      </c>
      <c r="K244" s="17">
        <v>5.0</v>
      </c>
      <c r="L244" s="19">
        <v>3.0</v>
      </c>
      <c r="M244" s="19" t="e">
        <v>#N/A</v>
      </c>
      <c r="N244" s="17">
        <v>5.0</v>
      </c>
      <c r="O244" s="17" t="s">
        <v>66</v>
      </c>
      <c r="P244" s="17">
        <v>9.0</v>
      </c>
      <c r="Q244" s="17">
        <v>6.0</v>
      </c>
      <c r="R244" s="17">
        <v>2.0</v>
      </c>
      <c r="S244" s="7">
        <f t="shared" si="2"/>
        <v>8</v>
      </c>
      <c r="T244" s="20">
        <v>62.0</v>
      </c>
      <c r="U244" s="14">
        <f t="shared" si="31"/>
        <v>80.2472</v>
      </c>
      <c r="V244" s="21" t="s">
        <v>26</v>
      </c>
      <c r="W244" s="35">
        <f>VLOOKUP(A244,airbnb_listings_orlando!C:Q,14,0)</f>
        <v>223</v>
      </c>
      <c r="X244" s="35">
        <f>VLOOKUP(A244,airbnb_listings_orlando!C:Q,15,0)</f>
        <v>6</v>
      </c>
      <c r="Y244" s="11">
        <f t="shared" si="4"/>
        <v>222.9088889</v>
      </c>
      <c r="AA244" s="11"/>
    </row>
    <row r="245">
      <c r="A245" s="12" t="s">
        <v>65</v>
      </c>
      <c r="B245" s="13">
        <v>43269.0</v>
      </c>
      <c r="C245" s="12">
        <v>43270.0</v>
      </c>
      <c r="D245" s="14">
        <v>115.09</v>
      </c>
      <c r="E245" s="24">
        <v>43269.55704861111</v>
      </c>
      <c r="F245" s="16">
        <v>0.0</v>
      </c>
      <c r="G245" s="17" t="s">
        <v>25</v>
      </c>
      <c r="H245" s="14">
        <v>19.5</v>
      </c>
      <c r="I245" s="14">
        <f t="shared" si="1"/>
        <v>110.4864</v>
      </c>
      <c r="J245" s="18">
        <v>4.0</v>
      </c>
      <c r="K245" s="17">
        <v>5.0</v>
      </c>
      <c r="L245" s="19">
        <v>3.0</v>
      </c>
      <c r="M245" s="19" t="e">
        <v>#N/A</v>
      </c>
      <c r="N245" s="17">
        <v>5.0</v>
      </c>
      <c r="O245" s="17" t="s">
        <v>66</v>
      </c>
      <c r="P245" s="17">
        <v>1.0</v>
      </c>
      <c r="Q245" s="17">
        <v>1.0</v>
      </c>
      <c r="R245" s="17">
        <v>0.0</v>
      </c>
      <c r="S245" s="7">
        <f t="shared" si="2"/>
        <v>1</v>
      </c>
      <c r="T245" s="20">
        <v>0.0</v>
      </c>
      <c r="U245" s="14">
        <f t="shared" si="31"/>
        <v>4.6036</v>
      </c>
      <c r="V245" s="21" t="s">
        <v>26</v>
      </c>
      <c r="W245" s="35">
        <f>VLOOKUP(A245,airbnb_listings_orlando!C:Q,14,0)</f>
        <v>223</v>
      </c>
      <c r="X245" s="35">
        <f>VLOOKUP(A245,airbnb_listings_orlando!C:Q,15,0)</f>
        <v>6</v>
      </c>
      <c r="Y245" s="11">
        <f t="shared" si="4"/>
        <v>115.09</v>
      </c>
      <c r="AA245" s="11"/>
    </row>
    <row r="246">
      <c r="A246" s="12" t="s">
        <v>65</v>
      </c>
      <c r="B246" s="13">
        <v>43267.0</v>
      </c>
      <c r="C246" s="12">
        <v>43269.0</v>
      </c>
      <c r="D246" s="14">
        <v>550.0</v>
      </c>
      <c r="E246" s="24">
        <v>43197.61372685185</v>
      </c>
      <c r="F246" s="16">
        <v>70.0</v>
      </c>
      <c r="G246" s="17" t="s">
        <v>25</v>
      </c>
      <c r="H246" s="14">
        <v>59.58</v>
      </c>
      <c r="I246" s="14">
        <f t="shared" si="1"/>
        <v>511</v>
      </c>
      <c r="J246" s="18">
        <v>4.0</v>
      </c>
      <c r="K246" s="17">
        <v>5.0</v>
      </c>
      <c r="L246" s="19">
        <v>3.0</v>
      </c>
      <c r="M246" s="19" t="e">
        <v>#N/A</v>
      </c>
      <c r="N246" s="17">
        <v>5.0</v>
      </c>
      <c r="O246" s="17" t="s">
        <v>66</v>
      </c>
      <c r="P246" s="17">
        <v>2.0</v>
      </c>
      <c r="Q246" s="17">
        <v>4.0</v>
      </c>
      <c r="R246" s="17">
        <v>3.0</v>
      </c>
      <c r="S246" s="7">
        <f t="shared" si="2"/>
        <v>7</v>
      </c>
      <c r="T246" s="20">
        <v>17.0</v>
      </c>
      <c r="U246" s="14">
        <f t="shared" si="31"/>
        <v>22</v>
      </c>
      <c r="V246" s="21" t="s">
        <v>26</v>
      </c>
      <c r="W246" s="35">
        <f>VLOOKUP(A246,airbnb_listings_orlando!C:Q,14,0)</f>
        <v>223</v>
      </c>
      <c r="X246" s="35">
        <f>VLOOKUP(A246,airbnb_listings_orlando!C:Q,15,0)</f>
        <v>6</v>
      </c>
      <c r="Y246" s="11">
        <f t="shared" si="4"/>
        <v>275</v>
      </c>
      <c r="AA246" s="11"/>
    </row>
    <row r="247">
      <c r="A247" s="12" t="s">
        <v>65</v>
      </c>
      <c r="B247" s="13">
        <v>43262.0</v>
      </c>
      <c r="C247" s="12">
        <v>43265.0</v>
      </c>
      <c r="D247" s="14">
        <v>759.52</v>
      </c>
      <c r="E247" s="24">
        <v>43256.61736111111</v>
      </c>
      <c r="F247" s="16">
        <v>6.0</v>
      </c>
      <c r="G247" s="17" t="s">
        <v>25</v>
      </c>
      <c r="H247" s="14">
        <v>92.55</v>
      </c>
      <c r="I247" s="14">
        <f t="shared" si="1"/>
        <v>705.6492</v>
      </c>
      <c r="J247" s="18">
        <v>4.0</v>
      </c>
      <c r="K247" s="17">
        <v>5.0</v>
      </c>
      <c r="L247" s="19">
        <v>3.0</v>
      </c>
      <c r="M247" s="19" t="e">
        <v>#N/A</v>
      </c>
      <c r="N247" s="17">
        <v>5.0</v>
      </c>
      <c r="O247" s="17" t="s">
        <v>66</v>
      </c>
      <c r="P247" s="17">
        <v>3.0</v>
      </c>
      <c r="Q247" s="17">
        <v>5.0</v>
      </c>
      <c r="R247" s="17">
        <v>0.0</v>
      </c>
      <c r="S247" s="7">
        <f t="shared" si="2"/>
        <v>5</v>
      </c>
      <c r="T247" s="20">
        <v>23.49</v>
      </c>
      <c r="U247" s="14">
        <f t="shared" si="31"/>
        <v>30.3808</v>
      </c>
      <c r="V247" s="21" t="s">
        <v>26</v>
      </c>
      <c r="W247" s="35">
        <f>VLOOKUP(A247,airbnb_listings_orlando!C:Q,14,0)</f>
        <v>223</v>
      </c>
      <c r="X247" s="35">
        <f>VLOOKUP(A247,airbnb_listings_orlando!C:Q,15,0)</f>
        <v>6</v>
      </c>
      <c r="Y247" s="11">
        <f t="shared" si="4"/>
        <v>253.1733333</v>
      </c>
      <c r="AA247" s="11"/>
    </row>
    <row r="248">
      <c r="A248" s="12" t="s">
        <v>65</v>
      </c>
      <c r="B248" s="13">
        <v>43259.0</v>
      </c>
      <c r="C248" s="12">
        <v>43262.0</v>
      </c>
      <c r="D248" s="14">
        <v>760.0</v>
      </c>
      <c r="E248" s="24">
        <v>43203.506875</v>
      </c>
      <c r="F248" s="16">
        <v>56.0</v>
      </c>
      <c r="G248" s="17" t="s">
        <v>25</v>
      </c>
      <c r="H248" s="14">
        <v>93.14</v>
      </c>
      <c r="I248" s="14">
        <f t="shared" si="1"/>
        <v>706.6</v>
      </c>
      <c r="J248" s="18">
        <v>4.0</v>
      </c>
      <c r="K248" s="17">
        <v>5.0</v>
      </c>
      <c r="L248" s="19">
        <v>3.0</v>
      </c>
      <c r="M248" s="19" t="e">
        <v>#REF!</v>
      </c>
      <c r="N248" s="17">
        <v>5.0</v>
      </c>
      <c r="O248" s="17" t="s">
        <v>66</v>
      </c>
      <c r="P248" s="17">
        <v>3.0</v>
      </c>
      <c r="Q248" s="17">
        <v>6.0</v>
      </c>
      <c r="R248" s="17">
        <v>1.0</v>
      </c>
      <c r="S248" s="7">
        <f t="shared" si="2"/>
        <v>7</v>
      </c>
      <c r="T248" s="20">
        <v>23.0</v>
      </c>
      <c r="U248" s="14">
        <f t="shared" si="31"/>
        <v>30.4</v>
      </c>
      <c r="V248" s="21" t="s">
        <v>26</v>
      </c>
      <c r="W248" s="35">
        <f>VLOOKUP(A248,airbnb_listings_orlando!C:Q,14,0)</f>
        <v>223</v>
      </c>
      <c r="X248" s="35">
        <f>VLOOKUP(A248,airbnb_listings_orlando!C:Q,15,0)</f>
        <v>6</v>
      </c>
      <c r="Y248" s="11">
        <f t="shared" si="4"/>
        <v>253.3333333</v>
      </c>
      <c r="AA248" s="11"/>
    </row>
    <row r="249">
      <c r="A249" s="12" t="s">
        <v>65</v>
      </c>
      <c r="B249" s="13">
        <v>43257.0</v>
      </c>
      <c r="C249" s="12">
        <v>43259.0</v>
      </c>
      <c r="D249" s="14">
        <v>550.0</v>
      </c>
      <c r="E249" s="24">
        <v>43229.89542824074</v>
      </c>
      <c r="F249" s="16">
        <v>28.0</v>
      </c>
      <c r="G249" s="17" t="s">
        <v>25</v>
      </c>
      <c r="H249" s="14">
        <v>59.58</v>
      </c>
      <c r="I249" s="14">
        <f t="shared" si="1"/>
        <v>511</v>
      </c>
      <c r="J249" s="18">
        <v>4.0</v>
      </c>
      <c r="K249" s="17">
        <v>5.0</v>
      </c>
      <c r="L249" s="19">
        <v>3.0</v>
      </c>
      <c r="M249" s="19" t="e">
        <v>#REF!</v>
      </c>
      <c r="N249" s="17">
        <v>5.0</v>
      </c>
      <c r="O249" s="17" t="s">
        <v>66</v>
      </c>
      <c r="P249" s="17">
        <v>2.0</v>
      </c>
      <c r="Q249" s="17">
        <v>6.0</v>
      </c>
      <c r="R249" s="17">
        <v>2.0</v>
      </c>
      <c r="S249" s="7">
        <f t="shared" si="2"/>
        <v>8</v>
      </c>
      <c r="T249" s="20">
        <v>17.0</v>
      </c>
      <c r="U249" s="14">
        <f t="shared" si="31"/>
        <v>22</v>
      </c>
      <c r="V249" s="21" t="s">
        <v>26</v>
      </c>
      <c r="W249" s="35">
        <f>VLOOKUP(A249,airbnb_listings_orlando!C:Q,14,0)</f>
        <v>223</v>
      </c>
      <c r="X249" s="35">
        <f>VLOOKUP(A249,airbnb_listings_orlando!C:Q,15,0)</f>
        <v>6</v>
      </c>
      <c r="Y249" s="11">
        <f t="shared" si="4"/>
        <v>275</v>
      </c>
      <c r="AA249" s="11"/>
    </row>
    <row r="250">
      <c r="A250" s="12" t="s">
        <v>65</v>
      </c>
      <c r="B250" s="13">
        <v>43254.0</v>
      </c>
      <c r="C250" s="12">
        <v>43257.0</v>
      </c>
      <c r="D250" s="14">
        <v>760.0</v>
      </c>
      <c r="E250" s="24">
        <v>43245.725127314814</v>
      </c>
      <c r="F250" s="16">
        <v>9.0</v>
      </c>
      <c r="G250" s="17" t="s">
        <v>25</v>
      </c>
      <c r="H250" s="14">
        <v>91.94</v>
      </c>
      <c r="I250" s="14">
        <f t="shared" si="1"/>
        <v>705.6</v>
      </c>
      <c r="J250" s="18">
        <v>4.0</v>
      </c>
      <c r="K250" s="17">
        <v>5.0</v>
      </c>
      <c r="L250" s="19">
        <v>3.0</v>
      </c>
      <c r="M250" s="19" t="e">
        <v>#REF!</v>
      </c>
      <c r="N250" s="17">
        <v>5.0</v>
      </c>
      <c r="O250" s="17" t="s">
        <v>66</v>
      </c>
      <c r="P250" s="17">
        <v>3.0</v>
      </c>
      <c r="Q250" s="17">
        <v>5.0</v>
      </c>
      <c r="R250" s="17">
        <v>0.0</v>
      </c>
      <c r="S250" s="7">
        <f t="shared" si="2"/>
        <v>5</v>
      </c>
      <c r="T250" s="20">
        <v>24.0</v>
      </c>
      <c r="U250" s="14">
        <f t="shared" si="31"/>
        <v>30.4</v>
      </c>
      <c r="V250" s="21" t="s">
        <v>26</v>
      </c>
      <c r="W250" s="35">
        <f>VLOOKUP(A250,airbnb_listings_orlando!C:Q,14,0)</f>
        <v>223</v>
      </c>
      <c r="X250" s="35">
        <f>VLOOKUP(A250,airbnb_listings_orlando!C:Q,15,0)</f>
        <v>6</v>
      </c>
      <c r="Y250" s="11">
        <f t="shared" si="4"/>
        <v>253.3333333</v>
      </c>
      <c r="AA250" s="11"/>
    </row>
    <row r="251">
      <c r="A251" s="12" t="s">
        <v>65</v>
      </c>
      <c r="B251" s="13">
        <v>43251.0</v>
      </c>
      <c r="C251" s="12">
        <v>43254.0</v>
      </c>
      <c r="D251" s="14">
        <v>631.0</v>
      </c>
      <c r="E251" s="24">
        <v>43188.78261574074</v>
      </c>
      <c r="F251" s="16">
        <v>63.0</v>
      </c>
      <c r="G251" s="17" t="s">
        <v>25</v>
      </c>
      <c r="H251" s="14">
        <v>68.24</v>
      </c>
      <c r="I251" s="14">
        <f t="shared" si="1"/>
        <v>582.76</v>
      </c>
      <c r="J251" s="18">
        <v>4.0</v>
      </c>
      <c r="K251" s="17">
        <v>5.0</v>
      </c>
      <c r="L251" s="19">
        <v>3.0</v>
      </c>
      <c r="M251" s="19" t="e">
        <v>#REF!</v>
      </c>
      <c r="N251" s="17">
        <v>5.0</v>
      </c>
      <c r="O251" s="17" t="s">
        <v>66</v>
      </c>
      <c r="P251" s="17">
        <v>3.0</v>
      </c>
      <c r="Q251" s="17">
        <v>5.0</v>
      </c>
      <c r="R251" s="17">
        <v>0.0</v>
      </c>
      <c r="S251" s="7">
        <f t="shared" si="2"/>
        <v>5</v>
      </c>
      <c r="T251" s="20">
        <v>23.0</v>
      </c>
      <c r="U251" s="14">
        <f t="shared" si="31"/>
        <v>25.24</v>
      </c>
      <c r="V251" s="21" t="s">
        <v>26</v>
      </c>
      <c r="W251" s="35">
        <f>VLOOKUP(A251,airbnb_listings_orlando!C:Q,14,0)</f>
        <v>223</v>
      </c>
      <c r="X251" s="35">
        <f>VLOOKUP(A251,airbnb_listings_orlando!C:Q,15,0)</f>
        <v>6</v>
      </c>
      <c r="Y251" s="11">
        <f t="shared" si="4"/>
        <v>210.3333333</v>
      </c>
      <c r="AA251" s="11"/>
    </row>
    <row r="252">
      <c r="A252" s="12" t="s">
        <v>65</v>
      </c>
      <c r="B252" s="13">
        <v>43247.0</v>
      </c>
      <c r="C252" s="12">
        <v>43251.0</v>
      </c>
      <c r="D252" s="14">
        <v>1053.8</v>
      </c>
      <c r="E252" s="24">
        <v>43196.65840277778</v>
      </c>
      <c r="F252" s="16">
        <v>51.0</v>
      </c>
      <c r="G252" s="17" t="s">
        <v>25</v>
      </c>
      <c r="H252" s="14">
        <v>125.49</v>
      </c>
      <c r="I252" s="14">
        <f t="shared" si="1"/>
        <v>981.648</v>
      </c>
      <c r="J252" s="18">
        <v>4.0</v>
      </c>
      <c r="K252" s="17">
        <v>5.0</v>
      </c>
      <c r="L252" s="19">
        <v>3.0</v>
      </c>
      <c r="M252" s="19" t="e">
        <v>#REF!</v>
      </c>
      <c r="N252" s="17">
        <v>5.0</v>
      </c>
      <c r="O252" s="17" t="s">
        <v>66</v>
      </c>
      <c r="P252" s="17">
        <v>4.0</v>
      </c>
      <c r="Q252" s="17">
        <v>4.0</v>
      </c>
      <c r="R252" s="17">
        <v>2.0</v>
      </c>
      <c r="S252" s="7">
        <f t="shared" si="2"/>
        <v>6</v>
      </c>
      <c r="T252" s="20">
        <v>30.0</v>
      </c>
      <c r="U252" s="14">
        <f t="shared" si="31"/>
        <v>42.152</v>
      </c>
      <c r="V252" s="21" t="s">
        <v>26</v>
      </c>
      <c r="W252" s="35">
        <f>VLOOKUP(A252,airbnb_listings_orlando!C:Q,14,0)</f>
        <v>223</v>
      </c>
      <c r="X252" s="35">
        <f>VLOOKUP(A252,airbnb_listings_orlando!C:Q,15,0)</f>
        <v>6</v>
      </c>
      <c r="Y252" s="11">
        <f t="shared" si="4"/>
        <v>263.45</v>
      </c>
      <c r="AA252" s="11"/>
    </row>
    <row r="253">
      <c r="A253" s="12" t="s">
        <v>65</v>
      </c>
      <c r="B253" s="13">
        <v>43245.0</v>
      </c>
      <c r="C253" s="12">
        <v>43247.0</v>
      </c>
      <c r="D253" s="14">
        <v>550.0</v>
      </c>
      <c r="E253" s="24">
        <v>43242.636921296296</v>
      </c>
      <c r="F253" s="16">
        <v>3.0</v>
      </c>
      <c r="G253" s="17" t="s">
        <v>25</v>
      </c>
      <c r="H253" s="14">
        <v>59.58</v>
      </c>
      <c r="I253" s="14">
        <f t="shared" si="1"/>
        <v>511</v>
      </c>
      <c r="J253" s="18">
        <v>4.0</v>
      </c>
      <c r="K253" s="17">
        <v>5.0</v>
      </c>
      <c r="L253" s="19">
        <v>3.0</v>
      </c>
      <c r="M253" s="19" t="e">
        <v>#REF!</v>
      </c>
      <c r="N253" s="17">
        <v>5.0</v>
      </c>
      <c r="O253" s="17" t="s">
        <v>66</v>
      </c>
      <c r="P253" s="17">
        <v>2.0</v>
      </c>
      <c r="Q253" s="17">
        <v>8.0</v>
      </c>
      <c r="R253" s="17">
        <v>0.0</v>
      </c>
      <c r="S253" s="7">
        <f t="shared" si="2"/>
        <v>8</v>
      </c>
      <c r="T253" s="20">
        <v>17.0</v>
      </c>
      <c r="U253" s="14">
        <f t="shared" si="31"/>
        <v>22</v>
      </c>
      <c r="V253" s="21" t="s">
        <v>26</v>
      </c>
      <c r="W253" s="35">
        <f>VLOOKUP(A253,airbnb_listings_orlando!C:Q,14,0)</f>
        <v>223</v>
      </c>
      <c r="X253" s="35">
        <f>VLOOKUP(A253,airbnb_listings_orlando!C:Q,15,0)</f>
        <v>6</v>
      </c>
      <c r="Y253" s="11">
        <f t="shared" si="4"/>
        <v>275</v>
      </c>
      <c r="AA253" s="11"/>
    </row>
    <row r="254">
      <c r="A254" s="12" t="s">
        <v>65</v>
      </c>
      <c r="B254" s="13">
        <v>43228.0</v>
      </c>
      <c r="C254" s="12">
        <v>43244.0</v>
      </c>
      <c r="D254" s="14">
        <v>2645.0</v>
      </c>
      <c r="E254" s="24">
        <v>43187.85184027778</v>
      </c>
      <c r="F254" s="16">
        <v>41.0</v>
      </c>
      <c r="G254" s="17" t="s">
        <v>25</v>
      </c>
      <c r="H254" s="14">
        <v>389.12</v>
      </c>
      <c r="I254" s="14">
        <f t="shared" si="1"/>
        <v>2457.2</v>
      </c>
      <c r="J254" s="18">
        <v>4.0</v>
      </c>
      <c r="K254" s="17">
        <v>5.0</v>
      </c>
      <c r="L254" s="19">
        <v>3.0</v>
      </c>
      <c r="M254" s="19" t="e">
        <v>#REF!</v>
      </c>
      <c r="N254" s="17">
        <v>5.0</v>
      </c>
      <c r="O254" s="17" t="s">
        <v>66</v>
      </c>
      <c r="P254" s="17">
        <v>16.0</v>
      </c>
      <c r="Q254" s="17">
        <v>5.0</v>
      </c>
      <c r="R254" s="17">
        <v>1.0</v>
      </c>
      <c r="S254" s="7">
        <f t="shared" si="2"/>
        <v>6</v>
      </c>
      <c r="T254" s="20">
        <v>82.0</v>
      </c>
      <c r="U254" s="14">
        <f t="shared" si="31"/>
        <v>105.8</v>
      </c>
      <c r="V254" s="21" t="s">
        <v>26</v>
      </c>
      <c r="W254" s="35">
        <f>VLOOKUP(A254,airbnb_listings_orlando!C:Q,14,0)</f>
        <v>223</v>
      </c>
      <c r="X254" s="35">
        <f>VLOOKUP(A254,airbnb_listings_orlando!C:Q,15,0)</f>
        <v>6</v>
      </c>
      <c r="Y254" s="11">
        <f t="shared" si="4"/>
        <v>165.3125</v>
      </c>
      <c r="AA254" s="11"/>
    </row>
    <row r="255">
      <c r="A255" s="12" t="s">
        <v>65</v>
      </c>
      <c r="B255" s="13">
        <v>43224.0</v>
      </c>
      <c r="C255" s="12">
        <v>43226.0</v>
      </c>
      <c r="D255" s="14">
        <v>592.4</v>
      </c>
      <c r="E255" s="24">
        <v>43190.542083333334</v>
      </c>
      <c r="F255" s="16">
        <v>34.0</v>
      </c>
      <c r="G255" s="17" t="s">
        <v>25</v>
      </c>
      <c r="H255" s="14">
        <v>59.58</v>
      </c>
      <c r="I255" s="14">
        <f t="shared" si="1"/>
        <v>551.704</v>
      </c>
      <c r="J255" s="18">
        <v>4.0</v>
      </c>
      <c r="K255" s="17">
        <v>5.0</v>
      </c>
      <c r="L255" s="19">
        <v>3.0</v>
      </c>
      <c r="M255" s="19" t="e">
        <v>#REF!</v>
      </c>
      <c r="N255" s="17">
        <v>5.0</v>
      </c>
      <c r="O255" s="17" t="s">
        <v>66</v>
      </c>
      <c r="P255" s="17">
        <v>2.0</v>
      </c>
      <c r="Q255" s="17">
        <v>8.0</v>
      </c>
      <c r="R255" s="17">
        <v>0.0</v>
      </c>
      <c r="S255" s="7">
        <f t="shared" si="2"/>
        <v>8</v>
      </c>
      <c r="T255" s="20">
        <v>17.0</v>
      </c>
      <c r="U255" s="14">
        <f t="shared" si="31"/>
        <v>23.696</v>
      </c>
      <c r="V255" s="21" t="s">
        <v>26</v>
      </c>
      <c r="W255" s="35">
        <f>VLOOKUP(A255,airbnb_listings_orlando!C:Q,14,0)</f>
        <v>223</v>
      </c>
      <c r="X255" s="35">
        <f>VLOOKUP(A255,airbnb_listings_orlando!C:Q,15,0)</f>
        <v>6</v>
      </c>
      <c r="Y255" s="11">
        <f t="shared" si="4"/>
        <v>296.2</v>
      </c>
      <c r="AA255" s="11"/>
    </row>
    <row r="256">
      <c r="A256" s="12" t="s">
        <v>65</v>
      </c>
      <c r="B256" s="13">
        <v>43217.0</v>
      </c>
      <c r="C256" s="12">
        <v>43219.0</v>
      </c>
      <c r="D256" s="14">
        <v>550.0</v>
      </c>
      <c r="E256" s="24">
        <v>43194.79450231481</v>
      </c>
      <c r="F256" s="16">
        <v>23.0</v>
      </c>
      <c r="G256" s="17" t="s">
        <v>25</v>
      </c>
      <c r="H256" s="14">
        <v>59.58</v>
      </c>
      <c r="I256" s="14">
        <f t="shared" si="1"/>
        <v>511</v>
      </c>
      <c r="J256" s="18">
        <v>4.0</v>
      </c>
      <c r="K256" s="17">
        <v>5.0</v>
      </c>
      <c r="L256" s="19">
        <v>3.0</v>
      </c>
      <c r="M256" s="19" t="e">
        <v>#REF!</v>
      </c>
      <c r="N256" s="17">
        <v>5.0</v>
      </c>
      <c r="O256" s="17" t="s">
        <v>66</v>
      </c>
      <c r="P256" s="17">
        <v>2.0</v>
      </c>
      <c r="Q256" s="17">
        <v>4.0</v>
      </c>
      <c r="R256" s="17">
        <v>3.0</v>
      </c>
      <c r="S256" s="7">
        <f t="shared" si="2"/>
        <v>7</v>
      </c>
      <c r="T256" s="20">
        <v>17.0</v>
      </c>
      <c r="U256" s="14">
        <f t="shared" si="31"/>
        <v>22</v>
      </c>
      <c r="V256" s="21" t="s">
        <v>26</v>
      </c>
      <c r="W256" s="35">
        <f>VLOOKUP(A256,airbnb_listings_orlando!C:Q,14,0)</f>
        <v>223</v>
      </c>
      <c r="X256" s="35">
        <f>VLOOKUP(A256,airbnb_listings_orlando!C:Q,15,0)</f>
        <v>6</v>
      </c>
      <c r="Y256" s="11">
        <f t="shared" si="4"/>
        <v>275</v>
      </c>
      <c r="AA256" s="11"/>
    </row>
    <row r="257">
      <c r="A257" s="12" t="s">
        <v>65</v>
      </c>
      <c r="B257" s="13">
        <v>43213.0</v>
      </c>
      <c r="C257" s="12">
        <v>43215.0</v>
      </c>
      <c r="D257" s="14">
        <v>500.0</v>
      </c>
      <c r="E257" s="24">
        <v>43210.38842592593</v>
      </c>
      <c r="F257" s="16">
        <v>3.0</v>
      </c>
      <c r="G257" s="17" t="s">
        <v>25</v>
      </c>
      <c r="H257" s="14">
        <v>100.0</v>
      </c>
      <c r="I257" s="14">
        <f t="shared" si="1"/>
        <v>480</v>
      </c>
      <c r="J257" s="18">
        <v>4.0</v>
      </c>
      <c r="K257" s="17">
        <v>5.0</v>
      </c>
      <c r="L257" s="19">
        <v>3.0</v>
      </c>
      <c r="M257" s="19" t="e">
        <v>#REF!</v>
      </c>
      <c r="N257" s="17">
        <v>5.0</v>
      </c>
      <c r="O257" s="17" t="s">
        <v>66</v>
      </c>
      <c r="P257" s="17">
        <v>2.0</v>
      </c>
      <c r="Q257" s="17">
        <v>5.0</v>
      </c>
      <c r="R257" s="17">
        <v>0.0</v>
      </c>
      <c r="S257" s="7">
        <f t="shared" si="2"/>
        <v>5</v>
      </c>
      <c r="T257" s="20">
        <v>0.0</v>
      </c>
      <c r="U257" s="14">
        <f t="shared" si="31"/>
        <v>20</v>
      </c>
      <c r="V257" s="21" t="s">
        <v>26</v>
      </c>
      <c r="W257" s="35">
        <f>VLOOKUP(A257,airbnb_listings_orlando!C:Q,14,0)</f>
        <v>223</v>
      </c>
      <c r="X257" s="35">
        <f>VLOOKUP(A257,airbnb_listings_orlando!C:Q,15,0)</f>
        <v>6</v>
      </c>
      <c r="Y257" s="11">
        <f t="shared" si="4"/>
        <v>250</v>
      </c>
      <c r="AA257" s="11"/>
    </row>
    <row r="258">
      <c r="A258" s="12" t="s">
        <v>65</v>
      </c>
      <c r="B258" s="13">
        <v>43210.0</v>
      </c>
      <c r="C258" s="12">
        <v>43212.0</v>
      </c>
      <c r="D258" s="14">
        <v>550.0</v>
      </c>
      <c r="E258" s="24">
        <v>43188.85130787037</v>
      </c>
      <c r="F258" s="16">
        <v>22.0</v>
      </c>
      <c r="G258" s="17" t="s">
        <v>25</v>
      </c>
      <c r="H258" s="14">
        <v>59.58</v>
      </c>
      <c r="I258" s="14">
        <f t="shared" si="1"/>
        <v>511</v>
      </c>
      <c r="J258" s="18">
        <v>4.0</v>
      </c>
      <c r="K258" s="17">
        <v>5.0</v>
      </c>
      <c r="L258" s="19">
        <v>3.0</v>
      </c>
      <c r="M258" s="19" t="e">
        <v>#REF!</v>
      </c>
      <c r="N258" s="17">
        <v>5.0</v>
      </c>
      <c r="O258" s="17" t="s">
        <v>66</v>
      </c>
      <c r="P258" s="17">
        <v>2.0</v>
      </c>
      <c r="Q258" s="17">
        <v>3.0</v>
      </c>
      <c r="R258" s="17">
        <v>0.0</v>
      </c>
      <c r="S258" s="7">
        <f t="shared" si="2"/>
        <v>3</v>
      </c>
      <c r="T258" s="20">
        <v>17.0</v>
      </c>
      <c r="U258" s="14">
        <f t="shared" si="31"/>
        <v>22</v>
      </c>
      <c r="V258" s="21" t="s">
        <v>26</v>
      </c>
      <c r="W258" s="35">
        <f>VLOOKUP(A258,airbnb_listings_orlando!C:Q,14,0)</f>
        <v>223</v>
      </c>
      <c r="X258" s="35">
        <f>VLOOKUP(A258,airbnb_listings_orlando!C:Q,15,0)</f>
        <v>6</v>
      </c>
      <c r="Y258" s="11">
        <f t="shared" si="4"/>
        <v>275</v>
      </c>
      <c r="AA258" s="11"/>
    </row>
    <row r="259">
      <c r="A259" s="12" t="s">
        <v>65</v>
      </c>
      <c r="B259" s="13">
        <v>43206.0</v>
      </c>
      <c r="C259" s="12">
        <v>43208.0</v>
      </c>
      <c r="D259" s="14">
        <v>550.0</v>
      </c>
      <c r="E259" s="24">
        <v>43188.933703703704</v>
      </c>
      <c r="F259" s="16">
        <v>18.0</v>
      </c>
      <c r="G259" s="17" t="s">
        <v>25</v>
      </c>
      <c r="H259" s="14">
        <v>59.58</v>
      </c>
      <c r="I259" s="14">
        <f t="shared" si="1"/>
        <v>511</v>
      </c>
      <c r="J259" s="18">
        <v>4.0</v>
      </c>
      <c r="K259" s="17">
        <v>5.0</v>
      </c>
      <c r="L259" s="19">
        <v>3.0</v>
      </c>
      <c r="M259" s="19" t="e">
        <v>#REF!</v>
      </c>
      <c r="N259" s="17">
        <v>5.0</v>
      </c>
      <c r="O259" s="17" t="s">
        <v>66</v>
      </c>
      <c r="P259" s="17">
        <v>2.0</v>
      </c>
      <c r="Q259" s="17">
        <v>4.0</v>
      </c>
      <c r="R259" s="17">
        <v>4.0</v>
      </c>
      <c r="S259" s="7">
        <f t="shared" si="2"/>
        <v>8</v>
      </c>
      <c r="T259" s="20">
        <v>17.0</v>
      </c>
      <c r="U259" s="14">
        <f t="shared" si="31"/>
        <v>22</v>
      </c>
      <c r="V259" s="21" t="s">
        <v>26</v>
      </c>
      <c r="W259" s="35">
        <f>VLOOKUP(A259,airbnb_listings_orlando!C:Q,14,0)</f>
        <v>223</v>
      </c>
      <c r="X259" s="35">
        <f>VLOOKUP(A259,airbnb_listings_orlando!C:Q,15,0)</f>
        <v>6</v>
      </c>
      <c r="Y259" s="11">
        <f t="shared" si="4"/>
        <v>275</v>
      </c>
      <c r="AA259" s="11"/>
    </row>
    <row r="260">
      <c r="A260" s="12" t="s">
        <v>65</v>
      </c>
      <c r="B260" s="13">
        <v>43201.0</v>
      </c>
      <c r="C260" s="12">
        <v>43206.0</v>
      </c>
      <c r="D260" s="14">
        <v>1053.8</v>
      </c>
      <c r="E260" s="24">
        <v>43187.958125</v>
      </c>
      <c r="F260" s="16">
        <v>14.0</v>
      </c>
      <c r="G260" s="17" t="s">
        <v>25</v>
      </c>
      <c r="H260" s="14">
        <v>124.74</v>
      </c>
      <c r="I260" s="14">
        <f t="shared" si="1"/>
        <v>981.648</v>
      </c>
      <c r="J260" s="18">
        <v>4.0</v>
      </c>
      <c r="K260" s="17">
        <v>5.0</v>
      </c>
      <c r="L260" s="19">
        <v>3.0</v>
      </c>
      <c r="M260" s="19" t="e">
        <v>#REF!</v>
      </c>
      <c r="N260" s="17">
        <v>5.0</v>
      </c>
      <c r="O260" s="17" t="s">
        <v>66</v>
      </c>
      <c r="P260" s="17">
        <v>5.0</v>
      </c>
      <c r="Q260" s="17">
        <v>5.0</v>
      </c>
      <c r="R260" s="17">
        <v>0.0</v>
      </c>
      <c r="S260" s="7">
        <f t="shared" si="2"/>
        <v>5</v>
      </c>
      <c r="T260" s="20">
        <v>30.0</v>
      </c>
      <c r="U260" s="14">
        <f t="shared" si="31"/>
        <v>42.152</v>
      </c>
      <c r="V260" s="21" t="s">
        <v>26</v>
      </c>
      <c r="W260" s="35">
        <f>VLOOKUP(A260,airbnb_listings_orlando!C:Q,14,0)</f>
        <v>223</v>
      </c>
      <c r="X260" s="35">
        <f>VLOOKUP(A260,airbnb_listings_orlando!C:Q,15,0)</f>
        <v>6</v>
      </c>
      <c r="Y260" s="11">
        <f t="shared" si="4"/>
        <v>210.76</v>
      </c>
      <c r="AA260" s="11"/>
    </row>
    <row r="261">
      <c r="A261" s="12" t="s">
        <v>65</v>
      </c>
      <c r="B261" s="13">
        <v>43374.0</v>
      </c>
      <c r="C261" s="12">
        <v>43376.0</v>
      </c>
      <c r="D261" s="14">
        <v>497.61</v>
      </c>
      <c r="E261" s="24">
        <v>43359.03590277778</v>
      </c>
      <c r="F261" s="16">
        <v>15.0</v>
      </c>
      <c r="G261" s="17" t="s">
        <v>25</v>
      </c>
      <c r="H261" s="14">
        <v>51.32</v>
      </c>
      <c r="I261" s="14">
        <f t="shared" si="1"/>
        <v>482.22</v>
      </c>
      <c r="J261" s="18">
        <v>4.0</v>
      </c>
      <c r="K261" s="17">
        <v>5.0</v>
      </c>
      <c r="L261" s="19">
        <v>3.0</v>
      </c>
      <c r="M261" s="19" t="e">
        <v>#REF!</v>
      </c>
      <c r="N261" s="17">
        <v>5.0</v>
      </c>
      <c r="O261" s="17" t="s">
        <v>66</v>
      </c>
      <c r="P261" s="17">
        <v>2.0</v>
      </c>
      <c r="Q261" s="17">
        <v>4.0</v>
      </c>
      <c r="R261" s="17">
        <v>3.0</v>
      </c>
      <c r="S261" s="7">
        <f t="shared" si="2"/>
        <v>7</v>
      </c>
      <c r="T261" s="20">
        <v>15.39</v>
      </c>
      <c r="U261" s="14">
        <v>0.0</v>
      </c>
      <c r="V261" s="21" t="s">
        <v>37</v>
      </c>
      <c r="W261" s="35">
        <f>VLOOKUP(A261,airbnb_listings_orlando!C:Q,14,0)</f>
        <v>223</v>
      </c>
      <c r="X261" s="35">
        <f>VLOOKUP(A261,airbnb_listings_orlando!C:Q,15,0)</f>
        <v>6</v>
      </c>
      <c r="Y261" s="11">
        <f t="shared" si="4"/>
        <v>248.805</v>
      </c>
      <c r="AA261" s="11"/>
    </row>
    <row r="262">
      <c r="A262" s="12" t="s">
        <v>65</v>
      </c>
      <c r="B262" s="13">
        <v>43192.0</v>
      </c>
      <c r="C262" s="12">
        <v>43199.0</v>
      </c>
      <c r="D262" s="14">
        <v>1507.36</v>
      </c>
      <c r="E262" s="24">
        <v>43187.10142361111</v>
      </c>
      <c r="F262" s="16">
        <v>5.0</v>
      </c>
      <c r="G262" s="17" t="s">
        <v>25</v>
      </c>
      <c r="H262" s="14">
        <v>218.4</v>
      </c>
      <c r="I262" s="14">
        <f t="shared" si="1"/>
        <v>1477.2128</v>
      </c>
      <c r="J262" s="18">
        <v>4.0</v>
      </c>
      <c r="K262" s="17">
        <v>5.0</v>
      </c>
      <c r="L262" s="19">
        <v>3.0</v>
      </c>
      <c r="M262" s="19" t="e">
        <v>#REF!</v>
      </c>
      <c r="N262" s="17">
        <v>5.0</v>
      </c>
      <c r="O262" s="17" t="s">
        <v>66</v>
      </c>
      <c r="P262" s="17">
        <v>7.0</v>
      </c>
      <c r="Q262" s="17">
        <v>3.0</v>
      </c>
      <c r="R262" s="17">
        <v>0.0</v>
      </c>
      <c r="S262" s="7">
        <f t="shared" si="2"/>
        <v>3</v>
      </c>
      <c r="T262" s="20">
        <v>0.0</v>
      </c>
      <c r="U262" s="14">
        <f>D262*2%</f>
        <v>30.1472</v>
      </c>
      <c r="V262" s="21" t="s">
        <v>38</v>
      </c>
      <c r="W262" s="35">
        <f>VLOOKUP(A262,airbnb_listings_orlando!C:Q,14,0)</f>
        <v>223</v>
      </c>
      <c r="X262" s="35">
        <f>VLOOKUP(A262,airbnb_listings_orlando!C:Q,15,0)</f>
        <v>6</v>
      </c>
      <c r="Y262" s="11">
        <f t="shared" si="4"/>
        <v>215.3371429</v>
      </c>
      <c r="AA262" s="11"/>
    </row>
    <row r="263">
      <c r="A263" s="12" t="s">
        <v>65</v>
      </c>
      <c r="B263" s="13">
        <v>43301.0</v>
      </c>
      <c r="C263" s="12">
        <v>43304.0</v>
      </c>
      <c r="D263" s="14">
        <v>792.69</v>
      </c>
      <c r="E263" s="24">
        <v>43227.72027777778</v>
      </c>
      <c r="F263" s="16">
        <v>74.0</v>
      </c>
      <c r="G263" s="17" t="s">
        <v>25</v>
      </c>
      <c r="H263" s="14">
        <v>87.59</v>
      </c>
      <c r="I263" s="14">
        <f t="shared" si="1"/>
        <v>744.3993</v>
      </c>
      <c r="J263" s="18">
        <v>4.0</v>
      </c>
      <c r="K263" s="17">
        <v>5.0</v>
      </c>
      <c r="L263" s="19">
        <v>3.0</v>
      </c>
      <c r="M263" s="19" t="e">
        <v>#REF!</v>
      </c>
      <c r="N263" s="17">
        <v>5.0</v>
      </c>
      <c r="O263" s="17" t="s">
        <v>66</v>
      </c>
      <c r="P263" s="17">
        <v>3.0</v>
      </c>
      <c r="Q263" s="17">
        <v>8.0</v>
      </c>
      <c r="R263" s="17">
        <v>0.0</v>
      </c>
      <c r="S263" s="7">
        <f t="shared" si="2"/>
        <v>8</v>
      </c>
      <c r="T263" s="20">
        <v>24.51</v>
      </c>
      <c r="U263" s="14">
        <f t="shared" ref="U263:U264" si="32">D263*3%</f>
        <v>23.7807</v>
      </c>
      <c r="V263" s="21" t="s">
        <v>39</v>
      </c>
      <c r="W263" s="35">
        <f>VLOOKUP(A263,airbnb_listings_orlando!C:Q,14,0)</f>
        <v>223</v>
      </c>
      <c r="X263" s="35">
        <f>VLOOKUP(A263,airbnb_listings_orlando!C:Q,15,0)</f>
        <v>6</v>
      </c>
      <c r="Y263" s="11">
        <f t="shared" si="4"/>
        <v>264.23</v>
      </c>
      <c r="AA263" s="11"/>
    </row>
    <row r="264">
      <c r="A264" s="12" t="s">
        <v>65</v>
      </c>
      <c r="B264" s="13">
        <v>43281.0</v>
      </c>
      <c r="C264" s="12">
        <v>43288.0</v>
      </c>
      <c r="D264" s="14">
        <v>1701.84</v>
      </c>
      <c r="E264" s="24">
        <v>43206.983125</v>
      </c>
      <c r="F264" s="16">
        <v>75.0</v>
      </c>
      <c r="G264" s="17" t="s">
        <v>25</v>
      </c>
      <c r="H264" s="14">
        <v>219.01</v>
      </c>
      <c r="I264" s="14">
        <f t="shared" si="1"/>
        <v>1598.1648</v>
      </c>
      <c r="J264" s="18">
        <v>4.0</v>
      </c>
      <c r="K264" s="17">
        <v>5.0</v>
      </c>
      <c r="L264" s="19">
        <v>3.0</v>
      </c>
      <c r="M264" s="19" t="e">
        <v>#REF!</v>
      </c>
      <c r="N264" s="17">
        <v>5.0</v>
      </c>
      <c r="O264" s="17" t="s">
        <v>66</v>
      </c>
      <c r="P264" s="17">
        <v>7.0</v>
      </c>
      <c r="Q264" s="17">
        <v>2.0</v>
      </c>
      <c r="R264" s="17">
        <v>3.0</v>
      </c>
      <c r="S264" s="7">
        <f t="shared" si="2"/>
        <v>5</v>
      </c>
      <c r="T264" s="20">
        <v>52.62</v>
      </c>
      <c r="U264" s="14">
        <f t="shared" si="32"/>
        <v>51.0552</v>
      </c>
      <c r="V264" s="21" t="s">
        <v>39</v>
      </c>
      <c r="W264" s="35">
        <f>VLOOKUP(A264,airbnb_listings_orlando!C:Q,14,0)</f>
        <v>223</v>
      </c>
      <c r="X264" s="35">
        <f>VLOOKUP(A264,airbnb_listings_orlando!C:Q,15,0)</f>
        <v>6</v>
      </c>
      <c r="Y264" s="11">
        <f t="shared" si="4"/>
        <v>243.12</v>
      </c>
      <c r="AA264" s="11"/>
    </row>
    <row r="265">
      <c r="A265" s="12" t="s">
        <v>65</v>
      </c>
      <c r="B265" s="13">
        <v>43424.0</v>
      </c>
      <c r="C265" s="12">
        <v>43436.0</v>
      </c>
      <c r="D265" s="14">
        <v>170.0</v>
      </c>
      <c r="E265" s="24">
        <v>43187.11115740741</v>
      </c>
      <c r="F265" s="16">
        <v>237.0</v>
      </c>
      <c r="G265" s="17" t="s">
        <v>25</v>
      </c>
      <c r="H265" s="14">
        <v>0.0</v>
      </c>
      <c r="I265" s="14">
        <f t="shared" si="1"/>
        <v>170</v>
      </c>
      <c r="J265" s="18">
        <v>4.0</v>
      </c>
      <c r="K265" s="17">
        <v>5.0</v>
      </c>
      <c r="L265" s="19">
        <v>3.0</v>
      </c>
      <c r="M265" s="19" t="e">
        <v>#REF!</v>
      </c>
      <c r="N265" s="17">
        <v>5.0</v>
      </c>
      <c r="O265" s="17" t="s">
        <v>66</v>
      </c>
      <c r="P265" s="17">
        <v>12.0</v>
      </c>
      <c r="Q265" s="17">
        <v>2.0</v>
      </c>
      <c r="R265" s="17">
        <v>0.0</v>
      </c>
      <c r="S265" s="7">
        <f t="shared" si="2"/>
        <v>2</v>
      </c>
      <c r="T265" s="20">
        <v>0.0</v>
      </c>
      <c r="U265" s="14">
        <v>0.0</v>
      </c>
      <c r="V265" s="21" t="s">
        <v>40</v>
      </c>
      <c r="W265" s="35">
        <f>VLOOKUP(A265,airbnb_listings_orlando!C:Q,14,0)</f>
        <v>223</v>
      </c>
      <c r="X265" s="35">
        <f>VLOOKUP(A265,airbnb_listings_orlando!C:Q,15,0)</f>
        <v>6</v>
      </c>
      <c r="Y265" s="11">
        <f t="shared" si="4"/>
        <v>14.16666667</v>
      </c>
      <c r="AA265" s="11"/>
    </row>
    <row r="266">
      <c r="A266" s="12" t="s">
        <v>65</v>
      </c>
      <c r="B266" s="13">
        <v>43463.0</v>
      </c>
      <c r="C266" s="12">
        <v>43491.0</v>
      </c>
      <c r="D266" s="14">
        <v>4680.27</v>
      </c>
      <c r="E266" s="24">
        <v>43270.44275462963</v>
      </c>
      <c r="F266" s="16">
        <v>193.0</v>
      </c>
      <c r="G266" s="17" t="s">
        <v>25</v>
      </c>
      <c r="H266" s="14">
        <v>0.0</v>
      </c>
      <c r="I266" s="14">
        <f t="shared" si="1"/>
        <v>4493.0592</v>
      </c>
      <c r="J266" s="18">
        <v>4.0</v>
      </c>
      <c r="K266" s="17">
        <v>5.0</v>
      </c>
      <c r="L266" s="19">
        <v>3.0</v>
      </c>
      <c r="M266" s="19" t="e">
        <v>#REF!</v>
      </c>
      <c r="N266" s="17">
        <v>5.0</v>
      </c>
      <c r="O266" s="17" t="s">
        <v>66</v>
      </c>
      <c r="P266" s="17">
        <v>28.0</v>
      </c>
      <c r="Q266" s="17">
        <v>2.0</v>
      </c>
      <c r="R266" s="17">
        <v>1.0</v>
      </c>
      <c r="S266" s="7">
        <f t="shared" si="2"/>
        <v>3</v>
      </c>
      <c r="T266" s="20">
        <v>0.0</v>
      </c>
      <c r="U266" s="14">
        <f>D266*4%</f>
        <v>187.2108</v>
      </c>
      <c r="V266" s="21" t="s">
        <v>50</v>
      </c>
      <c r="W266" s="35">
        <f>VLOOKUP(A266,airbnb_listings_orlando!C:Q,14,0)</f>
        <v>223</v>
      </c>
      <c r="X266" s="35">
        <f>VLOOKUP(A266,airbnb_listings_orlando!C:Q,15,0)</f>
        <v>6</v>
      </c>
      <c r="Y266" s="11">
        <f t="shared" si="4"/>
        <v>167.1525</v>
      </c>
      <c r="AA266" s="11"/>
    </row>
    <row r="267">
      <c r="A267" s="12" t="s">
        <v>65</v>
      </c>
      <c r="B267" s="13">
        <v>43391.0</v>
      </c>
      <c r="C267" s="25">
        <v>43394.0</v>
      </c>
      <c r="D267" s="14">
        <v>816.82</v>
      </c>
      <c r="E267" s="24">
        <v>43320.64104166667</v>
      </c>
      <c r="F267" s="16">
        <v>71.0</v>
      </c>
      <c r="G267" s="17" t="s">
        <v>25</v>
      </c>
      <c r="H267" s="14">
        <v>101.4</v>
      </c>
      <c r="I267" s="14">
        <f t="shared" si="1"/>
        <v>775.979</v>
      </c>
      <c r="J267" s="18">
        <v>4.0</v>
      </c>
      <c r="K267" s="17">
        <v>5.0</v>
      </c>
      <c r="L267" s="19">
        <v>3.0</v>
      </c>
      <c r="M267" s="19" t="e">
        <v>#REF!</v>
      </c>
      <c r="N267" s="17">
        <v>5.0</v>
      </c>
      <c r="O267" s="17" t="s">
        <v>66</v>
      </c>
      <c r="P267" s="17">
        <v>3.0</v>
      </c>
      <c r="Q267" s="17">
        <v>6.0</v>
      </c>
      <c r="R267" s="17">
        <v>0.0</v>
      </c>
      <c r="S267" s="7">
        <f t="shared" si="2"/>
        <v>6</v>
      </c>
      <c r="T267" s="20">
        <v>0.0</v>
      </c>
      <c r="U267" s="14">
        <f t="shared" ref="U267:U268" si="33">D267*5%</f>
        <v>40.841</v>
      </c>
      <c r="V267" s="21" t="s">
        <v>50</v>
      </c>
      <c r="W267" s="35">
        <f>VLOOKUP(A267,airbnb_listings_orlando!C:Q,14,0)</f>
        <v>223</v>
      </c>
      <c r="X267" s="35">
        <f>VLOOKUP(A267,airbnb_listings_orlando!C:Q,15,0)</f>
        <v>6</v>
      </c>
      <c r="Y267" s="11">
        <f t="shared" si="4"/>
        <v>272.2733333</v>
      </c>
      <c r="AA267" s="11"/>
    </row>
    <row r="268">
      <c r="A268" s="12" t="s">
        <v>65</v>
      </c>
      <c r="B268" s="13">
        <v>43297.0</v>
      </c>
      <c r="C268" s="12">
        <v>43301.0</v>
      </c>
      <c r="D268" s="14">
        <v>1106.49</v>
      </c>
      <c r="E268" s="24">
        <v>43292.71412037037</v>
      </c>
      <c r="F268" s="16">
        <v>5.0</v>
      </c>
      <c r="G268" s="17" t="s">
        <v>25</v>
      </c>
      <c r="H268" s="14">
        <v>150.48</v>
      </c>
      <c r="I268" s="14">
        <f t="shared" si="1"/>
        <v>1051.1655</v>
      </c>
      <c r="J268" s="18">
        <v>4.0</v>
      </c>
      <c r="K268" s="17">
        <v>5.0</v>
      </c>
      <c r="L268" s="19">
        <v>3.0</v>
      </c>
      <c r="M268" s="19" t="e">
        <v>#REF!</v>
      </c>
      <c r="N268" s="17">
        <v>5.0</v>
      </c>
      <c r="O268" s="17" t="s">
        <v>66</v>
      </c>
      <c r="P268" s="17">
        <v>4.0</v>
      </c>
      <c r="Q268" s="17">
        <v>5.0</v>
      </c>
      <c r="R268" s="17">
        <v>0.0</v>
      </c>
      <c r="S268" s="7">
        <f t="shared" si="2"/>
        <v>5</v>
      </c>
      <c r="T268" s="20">
        <v>0.0</v>
      </c>
      <c r="U268" s="14">
        <f t="shared" si="33"/>
        <v>55.3245</v>
      </c>
      <c r="V268" s="21" t="s">
        <v>50</v>
      </c>
      <c r="W268" s="35">
        <f>VLOOKUP(A268,airbnb_listings_orlando!C:Q,14,0)</f>
        <v>223</v>
      </c>
      <c r="X268" s="35">
        <f>VLOOKUP(A268,airbnb_listings_orlando!C:Q,15,0)</f>
        <v>6</v>
      </c>
      <c r="Y268" s="11">
        <f t="shared" si="4"/>
        <v>276.6225</v>
      </c>
      <c r="AA268" s="11"/>
    </row>
    <row r="269">
      <c r="A269" s="12" t="s">
        <v>67</v>
      </c>
      <c r="B269" s="13">
        <v>43443.0</v>
      </c>
      <c r="C269" s="25">
        <v>43456.0</v>
      </c>
      <c r="D269" s="14">
        <v>3018.64</v>
      </c>
      <c r="E269" s="24">
        <v>43334.96041666667</v>
      </c>
      <c r="F269" s="16">
        <v>109.0</v>
      </c>
      <c r="G269" s="17" t="s">
        <v>25</v>
      </c>
      <c r="H269" s="14">
        <v>448.14</v>
      </c>
      <c r="I269" s="14">
        <f t="shared" si="1"/>
        <v>2804.5344</v>
      </c>
      <c r="J269" s="18">
        <v>4.0</v>
      </c>
      <c r="K269" s="17">
        <v>5.0</v>
      </c>
      <c r="L269" s="19">
        <v>3.0</v>
      </c>
      <c r="M269" s="19">
        <v>10.0</v>
      </c>
      <c r="N269" s="17">
        <v>4.5</v>
      </c>
      <c r="O269" s="17" t="s">
        <v>62</v>
      </c>
      <c r="P269" s="17">
        <v>13.0</v>
      </c>
      <c r="Q269" s="17">
        <v>6.0</v>
      </c>
      <c r="R269" s="17">
        <v>0.0</v>
      </c>
      <c r="S269" s="7">
        <f t="shared" si="2"/>
        <v>6</v>
      </c>
      <c r="T269" s="20">
        <v>93.36</v>
      </c>
      <c r="U269" s="14">
        <f t="shared" ref="U269:U295" si="34">D269*4%</f>
        <v>120.7456</v>
      </c>
      <c r="V269" s="21" t="s">
        <v>26</v>
      </c>
      <c r="W269" s="35">
        <f>VLOOKUP(A269,airbnb_listings_orlando!C:Q,14,0)</f>
        <v>187</v>
      </c>
      <c r="X269" s="35">
        <f>VLOOKUP(A269,airbnb_listings_orlando!C:Q,15,0)</f>
        <v>6</v>
      </c>
      <c r="Y269" s="11">
        <f t="shared" si="4"/>
        <v>232.2030769</v>
      </c>
      <c r="AA269" s="11"/>
    </row>
    <row r="270">
      <c r="A270" s="12" t="s">
        <v>67</v>
      </c>
      <c r="B270" s="13">
        <v>43438.0</v>
      </c>
      <c r="C270" s="12">
        <v>43441.0</v>
      </c>
      <c r="D270" s="14">
        <v>535.44</v>
      </c>
      <c r="E270" s="24">
        <v>43437.096041666664</v>
      </c>
      <c r="F270" s="16">
        <v>1.0</v>
      </c>
      <c r="G270" s="17" t="s">
        <v>25</v>
      </c>
      <c r="H270" s="14">
        <v>57.28</v>
      </c>
      <c r="I270" s="14">
        <f t="shared" si="1"/>
        <v>497.4624</v>
      </c>
      <c r="J270" s="18">
        <v>4.0</v>
      </c>
      <c r="K270" s="17">
        <v>5.0</v>
      </c>
      <c r="L270" s="19">
        <v>3.0</v>
      </c>
      <c r="M270" s="19">
        <v>10.0</v>
      </c>
      <c r="N270" s="17">
        <v>4.5</v>
      </c>
      <c r="O270" s="17" t="s">
        <v>62</v>
      </c>
      <c r="P270" s="17">
        <v>3.0</v>
      </c>
      <c r="Q270" s="17">
        <v>4.0</v>
      </c>
      <c r="R270" s="17">
        <v>0.0</v>
      </c>
      <c r="S270" s="7">
        <f t="shared" si="2"/>
        <v>4</v>
      </c>
      <c r="T270" s="20">
        <v>16.56</v>
      </c>
      <c r="U270" s="14">
        <f t="shared" si="34"/>
        <v>21.4176</v>
      </c>
      <c r="V270" s="21" t="s">
        <v>26</v>
      </c>
      <c r="W270" s="35">
        <f>VLOOKUP(A270,airbnb_listings_orlando!C:Q,14,0)</f>
        <v>187</v>
      </c>
      <c r="X270" s="35">
        <f>VLOOKUP(A270,airbnb_listings_orlando!C:Q,15,0)</f>
        <v>6</v>
      </c>
      <c r="Y270" s="11">
        <f t="shared" si="4"/>
        <v>178.48</v>
      </c>
      <c r="AA270" s="11"/>
    </row>
    <row r="271">
      <c r="A271" s="12" t="s">
        <v>67</v>
      </c>
      <c r="B271" s="13">
        <v>43419.0</v>
      </c>
      <c r="C271" s="25">
        <v>43423.0</v>
      </c>
      <c r="D271" s="14">
        <v>718.77</v>
      </c>
      <c r="E271" s="15">
        <v>43389.452997685185</v>
      </c>
      <c r="F271" s="16">
        <v>30.0</v>
      </c>
      <c r="G271" s="17" t="s">
        <v>25</v>
      </c>
      <c r="H271" s="14">
        <v>86.14</v>
      </c>
      <c r="I271" s="14">
        <f t="shared" si="1"/>
        <v>667.7892</v>
      </c>
      <c r="J271" s="18">
        <v>4.0</v>
      </c>
      <c r="K271" s="17">
        <v>5.0</v>
      </c>
      <c r="L271" s="19">
        <v>3.0</v>
      </c>
      <c r="M271" s="19">
        <v>10.0</v>
      </c>
      <c r="N271" s="17">
        <v>4.5</v>
      </c>
      <c r="O271" s="17" t="s">
        <v>62</v>
      </c>
      <c r="P271" s="17">
        <v>4.0</v>
      </c>
      <c r="Q271" s="17">
        <v>6.0</v>
      </c>
      <c r="R271" s="17">
        <v>0.0</v>
      </c>
      <c r="S271" s="7">
        <f t="shared" si="2"/>
        <v>6</v>
      </c>
      <c r="T271" s="20">
        <v>22.23</v>
      </c>
      <c r="U271" s="14">
        <f t="shared" si="34"/>
        <v>28.7508</v>
      </c>
      <c r="V271" s="21" t="s">
        <v>26</v>
      </c>
      <c r="W271" s="35">
        <f>VLOOKUP(A271,airbnb_listings_orlando!C:Q,14,0)</f>
        <v>187</v>
      </c>
      <c r="X271" s="35">
        <f>VLOOKUP(A271,airbnb_listings_orlando!C:Q,15,0)</f>
        <v>6</v>
      </c>
      <c r="Y271" s="11">
        <f t="shared" si="4"/>
        <v>179.6925</v>
      </c>
      <c r="AA271" s="11"/>
    </row>
    <row r="272">
      <c r="A272" s="12" t="s">
        <v>67</v>
      </c>
      <c r="B272" s="13">
        <v>43417.0</v>
      </c>
      <c r="C272" s="25">
        <v>43419.0</v>
      </c>
      <c r="D272" s="14">
        <v>381.21</v>
      </c>
      <c r="E272" s="24">
        <v>43409.940520833334</v>
      </c>
      <c r="F272" s="16">
        <v>8.0</v>
      </c>
      <c r="G272" s="17" t="s">
        <v>25</v>
      </c>
      <c r="H272" s="14">
        <v>33.0</v>
      </c>
      <c r="I272" s="14">
        <f t="shared" si="1"/>
        <v>354.1716</v>
      </c>
      <c r="J272" s="18">
        <v>4.0</v>
      </c>
      <c r="K272" s="17">
        <v>5.0</v>
      </c>
      <c r="L272" s="19">
        <v>3.0</v>
      </c>
      <c r="M272" s="19">
        <v>10.0</v>
      </c>
      <c r="N272" s="17">
        <v>4.5</v>
      </c>
      <c r="O272" s="17" t="s">
        <v>62</v>
      </c>
      <c r="P272" s="17">
        <v>2.0</v>
      </c>
      <c r="Q272" s="17">
        <v>2.0</v>
      </c>
      <c r="R272" s="17">
        <v>0.0</v>
      </c>
      <c r="S272" s="7">
        <f t="shared" si="2"/>
        <v>2</v>
      </c>
      <c r="T272" s="20">
        <v>11.79</v>
      </c>
      <c r="U272" s="14">
        <f t="shared" si="34"/>
        <v>15.2484</v>
      </c>
      <c r="V272" s="21" t="s">
        <v>26</v>
      </c>
      <c r="W272" s="35">
        <f>VLOOKUP(A272,airbnb_listings_orlando!C:Q,14,0)</f>
        <v>187</v>
      </c>
      <c r="X272" s="35">
        <f>VLOOKUP(A272,airbnb_listings_orlando!C:Q,15,0)</f>
        <v>6</v>
      </c>
      <c r="Y272" s="11">
        <f t="shared" si="4"/>
        <v>190.605</v>
      </c>
      <c r="AA272" s="11"/>
    </row>
    <row r="273">
      <c r="A273" s="12" t="s">
        <v>67</v>
      </c>
      <c r="B273" s="13">
        <v>43412.0</v>
      </c>
      <c r="C273" s="25">
        <v>43415.0</v>
      </c>
      <c r="D273" s="14">
        <v>759.51</v>
      </c>
      <c r="E273" s="24">
        <v>43194.81045138889</v>
      </c>
      <c r="F273" s="16">
        <v>218.0</v>
      </c>
      <c r="G273" s="17" t="s">
        <v>25</v>
      </c>
      <c r="H273" s="14">
        <v>92.55</v>
      </c>
      <c r="I273" s="14">
        <f t="shared" si="1"/>
        <v>705.6396</v>
      </c>
      <c r="J273" s="18">
        <v>4.0</v>
      </c>
      <c r="K273" s="17">
        <v>5.0</v>
      </c>
      <c r="L273" s="19">
        <v>3.0</v>
      </c>
      <c r="M273" s="19">
        <v>10.0</v>
      </c>
      <c r="N273" s="17">
        <v>4.5</v>
      </c>
      <c r="O273" s="17" t="s">
        <v>62</v>
      </c>
      <c r="P273" s="17">
        <v>3.0</v>
      </c>
      <c r="Q273" s="17">
        <v>6.0</v>
      </c>
      <c r="R273" s="17">
        <v>0.0</v>
      </c>
      <c r="S273" s="7">
        <f t="shared" si="2"/>
        <v>6</v>
      </c>
      <c r="T273" s="20">
        <v>23.49</v>
      </c>
      <c r="U273" s="14">
        <f t="shared" si="34"/>
        <v>30.3804</v>
      </c>
      <c r="V273" s="21" t="s">
        <v>26</v>
      </c>
      <c r="W273" s="35">
        <f>VLOOKUP(A273,airbnb_listings_orlando!C:Q,14,0)</f>
        <v>187</v>
      </c>
      <c r="X273" s="35">
        <f>VLOOKUP(A273,airbnb_listings_orlando!C:Q,15,0)</f>
        <v>6</v>
      </c>
      <c r="Y273" s="11">
        <f t="shared" si="4"/>
        <v>253.17</v>
      </c>
      <c r="AA273" s="11"/>
    </row>
    <row r="274">
      <c r="A274" s="12" t="s">
        <v>67</v>
      </c>
      <c r="B274" s="13">
        <v>43402.0</v>
      </c>
      <c r="C274" s="12">
        <v>43409.0</v>
      </c>
      <c r="D274" s="14">
        <v>1152.36</v>
      </c>
      <c r="E274" s="15">
        <v>43387.810752314814</v>
      </c>
      <c r="F274" s="16">
        <v>15.0</v>
      </c>
      <c r="G274" s="17" t="s">
        <v>25</v>
      </c>
      <c r="H274" s="14">
        <v>154.38</v>
      </c>
      <c r="I274" s="14">
        <f t="shared" si="1"/>
        <v>1070.6256</v>
      </c>
      <c r="J274" s="18">
        <v>4.0</v>
      </c>
      <c r="K274" s="17">
        <v>5.0</v>
      </c>
      <c r="L274" s="19">
        <v>3.0</v>
      </c>
      <c r="M274" s="19">
        <v>10.0</v>
      </c>
      <c r="N274" s="17">
        <v>4.5</v>
      </c>
      <c r="O274" s="17" t="s">
        <v>62</v>
      </c>
      <c r="P274" s="17">
        <v>7.0</v>
      </c>
      <c r="Q274" s="17">
        <v>3.0</v>
      </c>
      <c r="R274" s="17">
        <v>0.0</v>
      </c>
      <c r="S274" s="7">
        <f t="shared" si="2"/>
        <v>3</v>
      </c>
      <c r="T274" s="20">
        <v>35.64</v>
      </c>
      <c r="U274" s="14">
        <f t="shared" si="34"/>
        <v>46.0944</v>
      </c>
      <c r="V274" s="21" t="s">
        <v>26</v>
      </c>
      <c r="W274" s="35">
        <f>VLOOKUP(A274,airbnb_listings_orlando!C:Q,14,0)</f>
        <v>187</v>
      </c>
      <c r="X274" s="35">
        <f>VLOOKUP(A274,airbnb_listings_orlando!C:Q,15,0)</f>
        <v>6</v>
      </c>
      <c r="Y274" s="11">
        <f t="shared" si="4"/>
        <v>164.6228571</v>
      </c>
      <c r="AA274" s="11"/>
    </row>
    <row r="275">
      <c r="A275" s="12" t="s">
        <v>67</v>
      </c>
      <c r="B275" s="13">
        <v>43390.0</v>
      </c>
      <c r="C275" s="25">
        <v>43397.0</v>
      </c>
      <c r="D275" s="14">
        <v>1414.26</v>
      </c>
      <c r="E275" s="24">
        <v>43323.93267361111</v>
      </c>
      <c r="F275" s="16">
        <v>67.0</v>
      </c>
      <c r="G275" s="17" t="s">
        <v>25</v>
      </c>
      <c r="H275" s="14">
        <v>195.61</v>
      </c>
      <c r="I275" s="14">
        <f t="shared" si="1"/>
        <v>1313.9496</v>
      </c>
      <c r="J275" s="18">
        <v>4.0</v>
      </c>
      <c r="K275" s="17">
        <v>5.0</v>
      </c>
      <c r="L275" s="19">
        <v>3.0</v>
      </c>
      <c r="M275" s="19">
        <v>10.0</v>
      </c>
      <c r="N275" s="17">
        <v>4.5</v>
      </c>
      <c r="O275" s="17" t="s">
        <v>62</v>
      </c>
      <c r="P275" s="17">
        <v>7.0</v>
      </c>
      <c r="Q275" s="17">
        <v>7.0</v>
      </c>
      <c r="R275" s="17">
        <v>0.0</v>
      </c>
      <c r="S275" s="7">
        <f t="shared" si="2"/>
        <v>7</v>
      </c>
      <c r="T275" s="20">
        <v>43.74</v>
      </c>
      <c r="U275" s="14">
        <f t="shared" si="34"/>
        <v>56.5704</v>
      </c>
      <c r="V275" s="21" t="s">
        <v>26</v>
      </c>
      <c r="W275" s="35">
        <f>VLOOKUP(A275,airbnb_listings_orlando!C:Q,14,0)</f>
        <v>187</v>
      </c>
      <c r="X275" s="35">
        <f>VLOOKUP(A275,airbnb_listings_orlando!C:Q,15,0)</f>
        <v>6</v>
      </c>
      <c r="Y275" s="11">
        <f t="shared" si="4"/>
        <v>202.0371429</v>
      </c>
      <c r="AA275" s="11"/>
    </row>
    <row r="276">
      <c r="A276" s="12" t="s">
        <v>67</v>
      </c>
      <c r="B276" s="13">
        <v>43364.0</v>
      </c>
      <c r="C276" s="12">
        <v>43370.0</v>
      </c>
      <c r="D276" s="14">
        <v>1230.93</v>
      </c>
      <c r="E276" s="24">
        <v>43321.52914351852</v>
      </c>
      <c r="F276" s="16">
        <v>43.0</v>
      </c>
      <c r="G276" s="17" t="s">
        <v>25</v>
      </c>
      <c r="H276" s="14">
        <v>166.75</v>
      </c>
      <c r="I276" s="14">
        <f t="shared" si="1"/>
        <v>1143.6228</v>
      </c>
      <c r="J276" s="18">
        <v>4.0</v>
      </c>
      <c r="K276" s="17">
        <v>5.0</v>
      </c>
      <c r="L276" s="19">
        <v>3.0</v>
      </c>
      <c r="M276" s="19">
        <v>10.0</v>
      </c>
      <c r="N276" s="17">
        <v>4.5</v>
      </c>
      <c r="O276" s="17" t="s">
        <v>62</v>
      </c>
      <c r="P276" s="17">
        <v>6.0</v>
      </c>
      <c r="Q276" s="17">
        <v>5.0</v>
      </c>
      <c r="R276" s="17">
        <v>1.0</v>
      </c>
      <c r="S276" s="7">
        <f t="shared" si="2"/>
        <v>6</v>
      </c>
      <c r="T276" s="20">
        <v>38.07</v>
      </c>
      <c r="U276" s="14">
        <f t="shared" si="34"/>
        <v>49.2372</v>
      </c>
      <c r="V276" s="21" t="s">
        <v>26</v>
      </c>
      <c r="W276" s="35">
        <f>VLOOKUP(A276,airbnb_listings_orlando!C:Q,14,0)</f>
        <v>187</v>
      </c>
      <c r="X276" s="35">
        <f>VLOOKUP(A276,airbnb_listings_orlando!C:Q,15,0)</f>
        <v>6</v>
      </c>
      <c r="Y276" s="11">
        <f t="shared" si="4"/>
        <v>205.155</v>
      </c>
      <c r="AA276" s="11"/>
    </row>
    <row r="277">
      <c r="A277" s="12" t="s">
        <v>67</v>
      </c>
      <c r="B277" s="13">
        <v>43350.0</v>
      </c>
      <c r="C277" s="12">
        <v>43353.0</v>
      </c>
      <c r="D277" s="14">
        <v>680.94</v>
      </c>
      <c r="E277" s="24">
        <v>43311.52957175926</v>
      </c>
      <c r="F277" s="16">
        <v>39.0</v>
      </c>
      <c r="G277" s="17" t="s">
        <v>25</v>
      </c>
      <c r="H277" s="14">
        <v>80.18</v>
      </c>
      <c r="I277" s="14">
        <f t="shared" si="1"/>
        <v>632.6424</v>
      </c>
      <c r="J277" s="18">
        <v>4.0</v>
      </c>
      <c r="K277" s="17">
        <v>5.0</v>
      </c>
      <c r="L277" s="19">
        <v>3.0</v>
      </c>
      <c r="M277" s="19">
        <v>10.0</v>
      </c>
      <c r="N277" s="17">
        <v>4.5</v>
      </c>
      <c r="O277" s="17" t="s">
        <v>62</v>
      </c>
      <c r="P277" s="17">
        <v>3.0</v>
      </c>
      <c r="Q277" s="17">
        <v>1.0</v>
      </c>
      <c r="R277" s="17">
        <v>0.0</v>
      </c>
      <c r="S277" s="7">
        <f t="shared" si="2"/>
        <v>1</v>
      </c>
      <c r="T277" s="20">
        <v>21.06</v>
      </c>
      <c r="U277" s="14">
        <f t="shared" si="34"/>
        <v>27.2376</v>
      </c>
      <c r="V277" s="21" t="s">
        <v>26</v>
      </c>
      <c r="W277" s="35">
        <f>VLOOKUP(A277,airbnb_listings_orlando!C:Q,14,0)</f>
        <v>187</v>
      </c>
      <c r="X277" s="35">
        <f>VLOOKUP(A277,airbnb_listings_orlando!C:Q,15,0)</f>
        <v>6</v>
      </c>
      <c r="Y277" s="11">
        <f t="shared" si="4"/>
        <v>226.98</v>
      </c>
      <c r="AA277" s="11"/>
    </row>
    <row r="278">
      <c r="A278" s="12" t="s">
        <v>67</v>
      </c>
      <c r="B278" s="13">
        <v>43326.0</v>
      </c>
      <c r="C278" s="12">
        <v>43336.0</v>
      </c>
      <c r="D278" s="14">
        <v>2216.0</v>
      </c>
      <c r="E278" s="24">
        <v>43226.67591435185</v>
      </c>
      <c r="F278" s="16">
        <v>100.0</v>
      </c>
      <c r="G278" s="17" t="s">
        <v>25</v>
      </c>
      <c r="H278" s="14">
        <v>319.46</v>
      </c>
      <c r="I278" s="14">
        <f t="shared" si="1"/>
        <v>2058.36</v>
      </c>
      <c r="J278" s="18">
        <v>4.0</v>
      </c>
      <c r="K278" s="17">
        <v>5.0</v>
      </c>
      <c r="L278" s="19">
        <v>3.0</v>
      </c>
      <c r="M278" s="19">
        <v>10.0</v>
      </c>
      <c r="N278" s="17">
        <v>4.5</v>
      </c>
      <c r="O278" s="17" t="s">
        <v>62</v>
      </c>
      <c r="P278" s="17">
        <v>10.0</v>
      </c>
      <c r="Q278" s="17">
        <v>4.0</v>
      </c>
      <c r="R278" s="17">
        <v>1.0</v>
      </c>
      <c r="S278" s="7">
        <f t="shared" si="2"/>
        <v>5</v>
      </c>
      <c r="T278" s="20">
        <v>69.0</v>
      </c>
      <c r="U278" s="14">
        <f t="shared" si="34"/>
        <v>88.64</v>
      </c>
      <c r="V278" s="21" t="s">
        <v>26</v>
      </c>
      <c r="W278" s="35">
        <f>VLOOKUP(A278,airbnb_listings_orlando!C:Q,14,0)</f>
        <v>187</v>
      </c>
      <c r="X278" s="35">
        <f>VLOOKUP(A278,airbnb_listings_orlando!C:Q,15,0)</f>
        <v>6</v>
      </c>
      <c r="Y278" s="11">
        <f t="shared" si="4"/>
        <v>221.6</v>
      </c>
      <c r="AA278" s="11"/>
    </row>
    <row r="279">
      <c r="A279" s="12" t="s">
        <v>67</v>
      </c>
      <c r="B279" s="13">
        <v>43307.0</v>
      </c>
      <c r="C279" s="12">
        <v>43309.0</v>
      </c>
      <c r="D279" s="14">
        <v>400.61</v>
      </c>
      <c r="E279" s="24">
        <v>43305.97704861111</v>
      </c>
      <c r="F279" s="16">
        <v>2.0</v>
      </c>
      <c r="G279" s="17" t="s">
        <v>25</v>
      </c>
      <c r="H279" s="14">
        <v>36.06</v>
      </c>
      <c r="I279" s="14">
        <f t="shared" si="1"/>
        <v>372.1956</v>
      </c>
      <c r="J279" s="18">
        <v>4.0</v>
      </c>
      <c r="K279" s="17">
        <v>5.0</v>
      </c>
      <c r="L279" s="19">
        <v>3.0</v>
      </c>
      <c r="M279" s="19" t="e">
        <v>#N/A</v>
      </c>
      <c r="N279" s="17">
        <v>4.5</v>
      </c>
      <c r="O279" s="17" t="s">
        <v>62</v>
      </c>
      <c r="P279" s="17">
        <v>2.0</v>
      </c>
      <c r="Q279" s="17">
        <v>7.0</v>
      </c>
      <c r="R279" s="17">
        <v>1.0</v>
      </c>
      <c r="S279" s="7">
        <f t="shared" si="2"/>
        <v>8</v>
      </c>
      <c r="T279" s="20">
        <v>12.39</v>
      </c>
      <c r="U279" s="14">
        <f t="shared" si="34"/>
        <v>16.0244</v>
      </c>
      <c r="V279" s="21" t="s">
        <v>26</v>
      </c>
      <c r="W279" s="35">
        <f>VLOOKUP(A279,airbnb_listings_orlando!C:Q,14,0)</f>
        <v>187</v>
      </c>
      <c r="X279" s="35">
        <f>VLOOKUP(A279,airbnb_listings_orlando!C:Q,15,0)</f>
        <v>6</v>
      </c>
      <c r="Y279" s="11">
        <f t="shared" si="4"/>
        <v>200.305</v>
      </c>
      <c r="AA279" s="11"/>
    </row>
    <row r="280">
      <c r="A280" s="12" t="s">
        <v>67</v>
      </c>
      <c r="B280" s="13">
        <v>43304.0</v>
      </c>
      <c r="C280" s="12">
        <v>43307.0</v>
      </c>
      <c r="D280" s="14">
        <v>760.0</v>
      </c>
      <c r="E280" s="24">
        <v>43235.44068287037</v>
      </c>
      <c r="F280" s="16">
        <v>69.0</v>
      </c>
      <c r="G280" s="17" t="s">
        <v>25</v>
      </c>
      <c r="H280" s="14">
        <v>93.14</v>
      </c>
      <c r="I280" s="14">
        <f t="shared" si="1"/>
        <v>706.6</v>
      </c>
      <c r="J280" s="18">
        <v>4.0</v>
      </c>
      <c r="K280" s="17">
        <v>5.0</v>
      </c>
      <c r="L280" s="19">
        <v>3.0</v>
      </c>
      <c r="M280" s="19" t="e">
        <v>#N/A</v>
      </c>
      <c r="N280" s="17">
        <v>4.5</v>
      </c>
      <c r="O280" s="17" t="s">
        <v>62</v>
      </c>
      <c r="P280" s="17">
        <v>3.0</v>
      </c>
      <c r="Q280" s="17">
        <v>4.0</v>
      </c>
      <c r="R280" s="17">
        <v>4.0</v>
      </c>
      <c r="S280" s="7">
        <f t="shared" si="2"/>
        <v>8</v>
      </c>
      <c r="T280" s="20">
        <v>23.0</v>
      </c>
      <c r="U280" s="14">
        <f t="shared" si="34"/>
        <v>30.4</v>
      </c>
      <c r="V280" s="21" t="s">
        <v>26</v>
      </c>
      <c r="W280" s="35">
        <f>VLOOKUP(A280,airbnb_listings_orlando!C:Q,14,0)</f>
        <v>187</v>
      </c>
      <c r="X280" s="35">
        <f>VLOOKUP(A280,airbnb_listings_orlando!C:Q,15,0)</f>
        <v>6</v>
      </c>
      <c r="Y280" s="11">
        <f t="shared" si="4"/>
        <v>253.3333333</v>
      </c>
      <c r="AA280" s="11"/>
    </row>
    <row r="281">
      <c r="A281" s="12" t="s">
        <v>67</v>
      </c>
      <c r="B281" s="13">
        <v>43299.0</v>
      </c>
      <c r="C281" s="12">
        <v>43304.0</v>
      </c>
      <c r="D281" s="14">
        <v>1179.0</v>
      </c>
      <c r="E281" s="24">
        <v>43219.65709490741</v>
      </c>
      <c r="F281" s="16">
        <v>80.0</v>
      </c>
      <c r="G281" s="17" t="s">
        <v>25</v>
      </c>
      <c r="H281" s="14">
        <v>159.05</v>
      </c>
      <c r="I281" s="14">
        <f t="shared" si="1"/>
        <v>1095.84</v>
      </c>
      <c r="J281" s="18">
        <v>4.0</v>
      </c>
      <c r="K281" s="17">
        <v>5.0</v>
      </c>
      <c r="L281" s="19">
        <v>3.0</v>
      </c>
      <c r="M281" s="19" t="e">
        <v>#N/A</v>
      </c>
      <c r="N281" s="17">
        <v>4.5</v>
      </c>
      <c r="O281" s="17" t="s">
        <v>62</v>
      </c>
      <c r="P281" s="17">
        <v>5.0</v>
      </c>
      <c r="Q281" s="17">
        <v>2.0</v>
      </c>
      <c r="R281" s="17">
        <v>3.0</v>
      </c>
      <c r="S281" s="7">
        <f t="shared" si="2"/>
        <v>5</v>
      </c>
      <c r="T281" s="20">
        <v>36.0</v>
      </c>
      <c r="U281" s="14">
        <f t="shared" si="34"/>
        <v>47.16</v>
      </c>
      <c r="V281" s="21" t="s">
        <v>26</v>
      </c>
      <c r="W281" s="35">
        <f>VLOOKUP(A281,airbnb_listings_orlando!C:Q,14,0)</f>
        <v>187</v>
      </c>
      <c r="X281" s="35">
        <f>VLOOKUP(A281,airbnb_listings_orlando!C:Q,15,0)</f>
        <v>6</v>
      </c>
      <c r="Y281" s="11">
        <f t="shared" si="4"/>
        <v>235.8</v>
      </c>
      <c r="AA281" s="11"/>
    </row>
    <row r="282">
      <c r="A282" s="12" t="s">
        <v>67</v>
      </c>
      <c r="B282" s="13">
        <v>43286.0</v>
      </c>
      <c r="C282" s="12">
        <v>43294.0</v>
      </c>
      <c r="D282" s="14">
        <v>2420.52</v>
      </c>
      <c r="E282" s="24">
        <v>43196.83222222222</v>
      </c>
      <c r="F282" s="16">
        <v>90.0</v>
      </c>
      <c r="G282" s="17" t="s">
        <v>25</v>
      </c>
      <c r="H282" s="14">
        <v>341.12</v>
      </c>
      <c r="I282" s="14">
        <f t="shared" si="1"/>
        <v>2323.6992</v>
      </c>
      <c r="J282" s="18">
        <v>4.0</v>
      </c>
      <c r="K282" s="17">
        <v>5.0</v>
      </c>
      <c r="L282" s="19">
        <v>3.0</v>
      </c>
      <c r="M282" s="19" t="e">
        <v>#N/A</v>
      </c>
      <c r="N282" s="17">
        <v>4.5</v>
      </c>
      <c r="O282" s="17" t="s">
        <v>62</v>
      </c>
      <c r="P282" s="17">
        <v>8.0</v>
      </c>
      <c r="Q282" s="17">
        <v>4.0</v>
      </c>
      <c r="R282" s="17">
        <v>4.0</v>
      </c>
      <c r="S282" s="7">
        <f t="shared" si="2"/>
        <v>8</v>
      </c>
      <c r="T282" s="20">
        <v>0.0</v>
      </c>
      <c r="U282" s="14">
        <f t="shared" si="34"/>
        <v>96.8208</v>
      </c>
      <c r="V282" s="21" t="s">
        <v>26</v>
      </c>
      <c r="W282" s="35">
        <f>VLOOKUP(A282,airbnb_listings_orlando!C:Q,14,0)</f>
        <v>187</v>
      </c>
      <c r="X282" s="35">
        <f>VLOOKUP(A282,airbnb_listings_orlando!C:Q,15,0)</f>
        <v>6</v>
      </c>
      <c r="Y282" s="11">
        <f t="shared" si="4"/>
        <v>302.565</v>
      </c>
      <c r="AA282" s="11"/>
    </row>
    <row r="283">
      <c r="A283" s="12" t="s">
        <v>67</v>
      </c>
      <c r="B283" s="13">
        <v>43279.0</v>
      </c>
      <c r="C283" s="12">
        <v>43282.0</v>
      </c>
      <c r="D283" s="14">
        <v>823.6</v>
      </c>
      <c r="E283" s="24">
        <v>43202.73974537037</v>
      </c>
      <c r="F283" s="16">
        <v>77.0</v>
      </c>
      <c r="G283" s="17" t="s">
        <v>25</v>
      </c>
      <c r="H283" s="14">
        <v>90.14</v>
      </c>
      <c r="I283" s="14">
        <f t="shared" si="1"/>
        <v>765.156</v>
      </c>
      <c r="J283" s="18">
        <v>4.0</v>
      </c>
      <c r="K283" s="17">
        <v>5.0</v>
      </c>
      <c r="L283" s="19">
        <v>3.0</v>
      </c>
      <c r="M283" s="19" t="e">
        <v>#N/A</v>
      </c>
      <c r="N283" s="17">
        <v>4.5</v>
      </c>
      <c r="O283" s="17" t="s">
        <v>62</v>
      </c>
      <c r="P283" s="17">
        <v>3.0</v>
      </c>
      <c r="Q283" s="17">
        <v>4.0</v>
      </c>
      <c r="R283" s="17">
        <v>2.0</v>
      </c>
      <c r="S283" s="7">
        <f t="shared" si="2"/>
        <v>6</v>
      </c>
      <c r="T283" s="20">
        <v>25.5</v>
      </c>
      <c r="U283" s="14">
        <f t="shared" si="34"/>
        <v>32.944</v>
      </c>
      <c r="V283" s="21" t="s">
        <v>26</v>
      </c>
      <c r="W283" s="35">
        <f>VLOOKUP(A283,airbnb_listings_orlando!C:Q,14,0)</f>
        <v>187</v>
      </c>
      <c r="X283" s="35">
        <f>VLOOKUP(A283,airbnb_listings_orlando!C:Q,15,0)</f>
        <v>6</v>
      </c>
      <c r="Y283" s="11">
        <f t="shared" si="4"/>
        <v>274.5333333</v>
      </c>
      <c r="AA283" s="11"/>
    </row>
    <row r="284">
      <c r="A284" s="12" t="s">
        <v>67</v>
      </c>
      <c r="B284" s="13">
        <v>43269.0</v>
      </c>
      <c r="C284" s="12">
        <v>43278.0</v>
      </c>
      <c r="D284" s="14">
        <v>1545.0</v>
      </c>
      <c r="E284" s="24">
        <v>43187.81300925926</v>
      </c>
      <c r="F284" s="16">
        <v>82.0</v>
      </c>
      <c r="G284" s="17" t="s">
        <v>25</v>
      </c>
      <c r="H284" s="14">
        <v>215.96</v>
      </c>
      <c r="I284" s="14">
        <f t="shared" si="1"/>
        <v>1435.2</v>
      </c>
      <c r="J284" s="18">
        <v>4.0</v>
      </c>
      <c r="K284" s="17">
        <v>5.0</v>
      </c>
      <c r="L284" s="19">
        <v>3.0</v>
      </c>
      <c r="M284" s="19" t="e">
        <v>#N/A</v>
      </c>
      <c r="N284" s="17">
        <v>4.5</v>
      </c>
      <c r="O284" s="17" t="s">
        <v>62</v>
      </c>
      <c r="P284" s="17">
        <v>9.0</v>
      </c>
      <c r="Q284" s="17">
        <v>2.0</v>
      </c>
      <c r="R284" s="17">
        <v>1.0</v>
      </c>
      <c r="S284" s="7">
        <f t="shared" si="2"/>
        <v>3</v>
      </c>
      <c r="T284" s="20">
        <v>48.0</v>
      </c>
      <c r="U284" s="14">
        <f t="shared" si="34"/>
        <v>61.8</v>
      </c>
      <c r="V284" s="21" t="s">
        <v>26</v>
      </c>
      <c r="W284" s="35">
        <f>VLOOKUP(A284,airbnb_listings_orlando!C:Q,14,0)</f>
        <v>187</v>
      </c>
      <c r="X284" s="35">
        <f>VLOOKUP(A284,airbnb_listings_orlando!C:Q,15,0)</f>
        <v>6</v>
      </c>
      <c r="Y284" s="11">
        <f t="shared" si="4"/>
        <v>171.6666667</v>
      </c>
      <c r="AA284" s="11"/>
    </row>
    <row r="285">
      <c r="A285" s="12" t="s">
        <v>67</v>
      </c>
      <c r="B285" s="13">
        <v>43265.0</v>
      </c>
      <c r="C285" s="12">
        <v>43268.0</v>
      </c>
      <c r="D285" s="14">
        <v>760.01</v>
      </c>
      <c r="E285" s="24">
        <v>43201.32282407407</v>
      </c>
      <c r="F285" s="16">
        <v>64.0</v>
      </c>
      <c r="G285" s="17" t="s">
        <v>25</v>
      </c>
      <c r="H285" s="14">
        <v>93.14</v>
      </c>
      <c r="I285" s="14">
        <f t="shared" si="1"/>
        <v>706.6096</v>
      </c>
      <c r="J285" s="18">
        <v>4.0</v>
      </c>
      <c r="K285" s="17">
        <v>5.0</v>
      </c>
      <c r="L285" s="19">
        <v>3.0</v>
      </c>
      <c r="M285" s="19" t="e">
        <v>#N/A</v>
      </c>
      <c r="N285" s="17">
        <v>4.5</v>
      </c>
      <c r="O285" s="17" t="s">
        <v>62</v>
      </c>
      <c r="P285" s="17">
        <v>3.0</v>
      </c>
      <c r="Q285" s="17">
        <v>2.0</v>
      </c>
      <c r="R285" s="17">
        <v>3.0</v>
      </c>
      <c r="S285" s="7">
        <f t="shared" si="2"/>
        <v>5</v>
      </c>
      <c r="T285" s="20">
        <v>23.0</v>
      </c>
      <c r="U285" s="14">
        <f t="shared" si="34"/>
        <v>30.4004</v>
      </c>
      <c r="V285" s="21" t="s">
        <v>26</v>
      </c>
      <c r="W285" s="35">
        <f>VLOOKUP(A285,airbnb_listings_orlando!C:Q,14,0)</f>
        <v>187</v>
      </c>
      <c r="X285" s="35">
        <f>VLOOKUP(A285,airbnb_listings_orlando!C:Q,15,0)</f>
        <v>6</v>
      </c>
      <c r="Y285" s="11">
        <f t="shared" si="4"/>
        <v>253.3366667</v>
      </c>
      <c r="AA285" s="11"/>
    </row>
    <row r="286">
      <c r="A286" s="12" t="s">
        <v>67</v>
      </c>
      <c r="B286" s="13">
        <v>43261.0</v>
      </c>
      <c r="C286" s="12">
        <v>43265.0</v>
      </c>
      <c r="D286" s="14">
        <v>969.0</v>
      </c>
      <c r="E286" s="24">
        <v>43190.53958333333</v>
      </c>
      <c r="F286" s="16">
        <v>71.0</v>
      </c>
      <c r="G286" s="17" t="s">
        <v>25</v>
      </c>
      <c r="H286" s="14">
        <v>125.49</v>
      </c>
      <c r="I286" s="14">
        <f t="shared" si="1"/>
        <v>900.24</v>
      </c>
      <c r="J286" s="18">
        <v>4.0</v>
      </c>
      <c r="K286" s="17">
        <v>5.0</v>
      </c>
      <c r="L286" s="19">
        <v>3.0</v>
      </c>
      <c r="M286" s="19" t="e">
        <v>#REF!</v>
      </c>
      <c r="N286" s="17">
        <v>4.5</v>
      </c>
      <c r="O286" s="17" t="s">
        <v>62</v>
      </c>
      <c r="P286" s="17">
        <v>4.0</v>
      </c>
      <c r="Q286" s="17">
        <v>5.0</v>
      </c>
      <c r="R286" s="17">
        <v>0.0</v>
      </c>
      <c r="S286" s="7">
        <f t="shared" si="2"/>
        <v>5</v>
      </c>
      <c r="T286" s="20">
        <v>30.0</v>
      </c>
      <c r="U286" s="14">
        <f t="shared" si="34"/>
        <v>38.76</v>
      </c>
      <c r="V286" s="21" t="s">
        <v>26</v>
      </c>
      <c r="W286" s="35">
        <f>VLOOKUP(A286,airbnb_listings_orlando!C:Q,14,0)</f>
        <v>187</v>
      </c>
      <c r="X286" s="35">
        <f>VLOOKUP(A286,airbnb_listings_orlando!C:Q,15,0)</f>
        <v>6</v>
      </c>
      <c r="Y286" s="11">
        <f t="shared" si="4"/>
        <v>242.25</v>
      </c>
      <c r="AA286" s="11"/>
    </row>
    <row r="287">
      <c r="A287" s="12" t="s">
        <v>67</v>
      </c>
      <c r="B287" s="13">
        <v>43255.0</v>
      </c>
      <c r="C287" s="12">
        <v>43259.0</v>
      </c>
      <c r="D287" s="14">
        <v>969.0</v>
      </c>
      <c r="E287" s="24">
        <v>43221.55538194445</v>
      </c>
      <c r="F287" s="16">
        <v>34.0</v>
      </c>
      <c r="G287" s="17" t="s">
        <v>25</v>
      </c>
      <c r="H287" s="14">
        <v>125.49</v>
      </c>
      <c r="I287" s="14">
        <f t="shared" si="1"/>
        <v>900.24</v>
      </c>
      <c r="J287" s="18">
        <v>4.0</v>
      </c>
      <c r="K287" s="17">
        <v>5.0</v>
      </c>
      <c r="L287" s="19">
        <v>3.0</v>
      </c>
      <c r="M287" s="19" t="e">
        <v>#REF!</v>
      </c>
      <c r="N287" s="17">
        <v>4.5</v>
      </c>
      <c r="O287" s="17" t="s">
        <v>62</v>
      </c>
      <c r="P287" s="17">
        <v>4.0</v>
      </c>
      <c r="Q287" s="17">
        <v>3.0</v>
      </c>
      <c r="R287" s="17">
        <v>2.0</v>
      </c>
      <c r="S287" s="7">
        <f t="shared" si="2"/>
        <v>5</v>
      </c>
      <c r="T287" s="20">
        <v>30.0</v>
      </c>
      <c r="U287" s="14">
        <f t="shared" si="34"/>
        <v>38.76</v>
      </c>
      <c r="V287" s="21" t="s">
        <v>26</v>
      </c>
      <c r="W287" s="35">
        <f>VLOOKUP(A287,airbnb_listings_orlando!C:Q,14,0)</f>
        <v>187</v>
      </c>
      <c r="X287" s="35">
        <f>VLOOKUP(A287,airbnb_listings_orlando!C:Q,15,0)</f>
        <v>6</v>
      </c>
      <c r="Y287" s="11">
        <f t="shared" si="4"/>
        <v>242.25</v>
      </c>
      <c r="AA287" s="11"/>
    </row>
    <row r="288">
      <c r="A288" s="12" t="s">
        <v>67</v>
      </c>
      <c r="B288" s="13">
        <v>43251.0</v>
      </c>
      <c r="C288" s="12">
        <v>43254.0</v>
      </c>
      <c r="D288" s="14">
        <v>634.0</v>
      </c>
      <c r="E288" s="24">
        <v>43188.77247685185</v>
      </c>
      <c r="F288" s="16">
        <v>63.0</v>
      </c>
      <c r="G288" s="17" t="s">
        <v>25</v>
      </c>
      <c r="H288" s="14">
        <v>71.84</v>
      </c>
      <c r="I288" s="14">
        <f t="shared" si="1"/>
        <v>588.64</v>
      </c>
      <c r="J288" s="18">
        <v>4.0</v>
      </c>
      <c r="K288" s="17">
        <v>5.0</v>
      </c>
      <c r="L288" s="19">
        <v>3.0</v>
      </c>
      <c r="M288" s="19" t="e">
        <v>#REF!</v>
      </c>
      <c r="N288" s="17">
        <v>4.5</v>
      </c>
      <c r="O288" s="17" t="s">
        <v>62</v>
      </c>
      <c r="P288" s="17">
        <v>3.0</v>
      </c>
      <c r="Q288" s="17">
        <v>2.0</v>
      </c>
      <c r="R288" s="17">
        <v>3.0</v>
      </c>
      <c r="S288" s="7">
        <f t="shared" si="2"/>
        <v>5</v>
      </c>
      <c r="T288" s="20">
        <v>20.0</v>
      </c>
      <c r="U288" s="14">
        <f t="shared" si="34"/>
        <v>25.36</v>
      </c>
      <c r="V288" s="21" t="s">
        <v>26</v>
      </c>
      <c r="W288" s="35">
        <f>VLOOKUP(A288,airbnb_listings_orlando!C:Q,14,0)</f>
        <v>187</v>
      </c>
      <c r="X288" s="35">
        <f>VLOOKUP(A288,airbnb_listings_orlando!C:Q,15,0)</f>
        <v>6</v>
      </c>
      <c r="Y288" s="11">
        <f t="shared" si="4"/>
        <v>211.3333333</v>
      </c>
      <c r="AA288" s="11"/>
    </row>
    <row r="289">
      <c r="A289" s="12" t="s">
        <v>67</v>
      </c>
      <c r="B289" s="13">
        <v>43244.0</v>
      </c>
      <c r="C289" s="12">
        <v>43248.0</v>
      </c>
      <c r="D289" s="14">
        <v>969.0</v>
      </c>
      <c r="E289" s="24">
        <v>43188.89047453704</v>
      </c>
      <c r="F289" s="16">
        <v>56.0</v>
      </c>
      <c r="G289" s="17" t="s">
        <v>25</v>
      </c>
      <c r="H289" s="14">
        <v>125.49</v>
      </c>
      <c r="I289" s="14">
        <f t="shared" si="1"/>
        <v>900.24</v>
      </c>
      <c r="J289" s="18">
        <v>4.0</v>
      </c>
      <c r="K289" s="17">
        <v>5.0</v>
      </c>
      <c r="L289" s="19">
        <v>3.0</v>
      </c>
      <c r="M289" s="19" t="e">
        <v>#REF!</v>
      </c>
      <c r="N289" s="17">
        <v>4.5</v>
      </c>
      <c r="O289" s="17" t="s">
        <v>62</v>
      </c>
      <c r="P289" s="17">
        <v>4.0</v>
      </c>
      <c r="Q289" s="17">
        <v>8.0</v>
      </c>
      <c r="R289" s="17">
        <v>0.0</v>
      </c>
      <c r="S289" s="7">
        <f t="shared" si="2"/>
        <v>8</v>
      </c>
      <c r="T289" s="20">
        <v>30.0</v>
      </c>
      <c r="U289" s="14">
        <f t="shared" si="34"/>
        <v>38.76</v>
      </c>
      <c r="V289" s="21" t="s">
        <v>26</v>
      </c>
      <c r="W289" s="35">
        <f>VLOOKUP(A289,airbnb_listings_orlando!C:Q,14,0)</f>
        <v>187</v>
      </c>
      <c r="X289" s="35">
        <f>VLOOKUP(A289,airbnb_listings_orlando!C:Q,15,0)</f>
        <v>6</v>
      </c>
      <c r="Y289" s="11">
        <f t="shared" si="4"/>
        <v>242.25</v>
      </c>
      <c r="AA289" s="11"/>
    </row>
    <row r="290">
      <c r="A290" s="12" t="s">
        <v>67</v>
      </c>
      <c r="B290" s="13">
        <v>43238.0</v>
      </c>
      <c r="C290" s="12">
        <v>43240.0</v>
      </c>
      <c r="D290" s="14">
        <v>592.4</v>
      </c>
      <c r="E290" s="24">
        <v>43200.838275462964</v>
      </c>
      <c r="F290" s="16">
        <v>38.0</v>
      </c>
      <c r="G290" s="17" t="s">
        <v>25</v>
      </c>
      <c r="H290" s="14">
        <v>59.58</v>
      </c>
      <c r="I290" s="14">
        <f t="shared" si="1"/>
        <v>551.704</v>
      </c>
      <c r="J290" s="18">
        <v>4.0</v>
      </c>
      <c r="K290" s="17">
        <v>5.0</v>
      </c>
      <c r="L290" s="19">
        <v>3.0</v>
      </c>
      <c r="M290" s="19" t="e">
        <v>#REF!</v>
      </c>
      <c r="N290" s="17">
        <v>4.5</v>
      </c>
      <c r="O290" s="17" t="s">
        <v>62</v>
      </c>
      <c r="P290" s="17">
        <v>2.0</v>
      </c>
      <c r="Q290" s="17">
        <v>8.0</v>
      </c>
      <c r="R290" s="17">
        <v>0.0</v>
      </c>
      <c r="S290" s="7">
        <f t="shared" si="2"/>
        <v>8</v>
      </c>
      <c r="T290" s="20">
        <v>17.0</v>
      </c>
      <c r="U290" s="14">
        <f t="shared" si="34"/>
        <v>23.696</v>
      </c>
      <c r="V290" s="21" t="s">
        <v>26</v>
      </c>
      <c r="W290" s="35">
        <f>VLOOKUP(A290,airbnb_listings_orlando!C:Q,14,0)</f>
        <v>187</v>
      </c>
      <c r="X290" s="35">
        <f>VLOOKUP(A290,airbnb_listings_orlando!C:Q,15,0)</f>
        <v>6</v>
      </c>
      <c r="Y290" s="11">
        <f t="shared" si="4"/>
        <v>296.2</v>
      </c>
      <c r="AA290" s="11"/>
    </row>
    <row r="291">
      <c r="A291" s="12" t="s">
        <v>67</v>
      </c>
      <c r="B291" s="13">
        <v>43230.0</v>
      </c>
      <c r="C291" s="12">
        <v>43233.0</v>
      </c>
      <c r="D291" s="14">
        <v>760.0</v>
      </c>
      <c r="E291" s="24">
        <v>43203.66993055555</v>
      </c>
      <c r="F291" s="16">
        <v>27.0</v>
      </c>
      <c r="G291" s="17" t="s">
        <v>25</v>
      </c>
      <c r="H291" s="14">
        <v>93.14</v>
      </c>
      <c r="I291" s="14">
        <f t="shared" si="1"/>
        <v>706.6</v>
      </c>
      <c r="J291" s="18">
        <v>4.0</v>
      </c>
      <c r="K291" s="17">
        <v>5.0</v>
      </c>
      <c r="L291" s="19">
        <v>3.0</v>
      </c>
      <c r="M291" s="19" t="e">
        <v>#REF!</v>
      </c>
      <c r="N291" s="17">
        <v>4.5</v>
      </c>
      <c r="O291" s="17" t="s">
        <v>62</v>
      </c>
      <c r="P291" s="17">
        <v>3.0</v>
      </c>
      <c r="Q291" s="17">
        <v>6.0</v>
      </c>
      <c r="R291" s="17">
        <v>0.0</v>
      </c>
      <c r="S291" s="7">
        <f t="shared" si="2"/>
        <v>6</v>
      </c>
      <c r="T291" s="20">
        <v>23.0</v>
      </c>
      <c r="U291" s="14">
        <f t="shared" si="34"/>
        <v>30.4</v>
      </c>
      <c r="V291" s="21" t="s">
        <v>26</v>
      </c>
      <c r="W291" s="35">
        <f>VLOOKUP(A291,airbnb_listings_orlando!C:Q,14,0)</f>
        <v>187</v>
      </c>
      <c r="X291" s="35">
        <f>VLOOKUP(A291,airbnb_listings_orlando!C:Q,15,0)</f>
        <v>6</v>
      </c>
      <c r="Y291" s="11">
        <f t="shared" si="4"/>
        <v>253.3333333</v>
      </c>
      <c r="AA291" s="11"/>
    </row>
    <row r="292">
      <c r="A292" s="12" t="s">
        <v>67</v>
      </c>
      <c r="B292" s="13">
        <v>43224.0</v>
      </c>
      <c r="C292" s="12">
        <v>43230.0</v>
      </c>
      <c r="D292" s="14">
        <v>1137.0</v>
      </c>
      <c r="E292" s="24">
        <v>43188.73517361111</v>
      </c>
      <c r="F292" s="16">
        <v>36.0</v>
      </c>
      <c r="G292" s="17" t="s">
        <v>25</v>
      </c>
      <c r="H292" s="14">
        <v>151.2</v>
      </c>
      <c r="I292" s="14">
        <f t="shared" si="1"/>
        <v>1056.52</v>
      </c>
      <c r="J292" s="18">
        <v>4.0</v>
      </c>
      <c r="K292" s="17">
        <v>5.0</v>
      </c>
      <c r="L292" s="19">
        <v>3.0</v>
      </c>
      <c r="M292" s="19" t="e">
        <v>#REF!</v>
      </c>
      <c r="N292" s="17">
        <v>4.5</v>
      </c>
      <c r="O292" s="17" t="s">
        <v>62</v>
      </c>
      <c r="P292" s="17">
        <v>6.0</v>
      </c>
      <c r="Q292" s="17">
        <v>6.0</v>
      </c>
      <c r="R292" s="17">
        <v>2.0</v>
      </c>
      <c r="S292" s="7">
        <f t="shared" si="2"/>
        <v>8</v>
      </c>
      <c r="T292" s="20">
        <v>35.0</v>
      </c>
      <c r="U292" s="14">
        <f t="shared" si="34"/>
        <v>45.48</v>
      </c>
      <c r="V292" s="21" t="s">
        <v>26</v>
      </c>
      <c r="W292" s="35">
        <f>VLOOKUP(A292,airbnb_listings_orlando!C:Q,14,0)</f>
        <v>187</v>
      </c>
      <c r="X292" s="35">
        <f>VLOOKUP(A292,airbnb_listings_orlando!C:Q,15,0)</f>
        <v>6</v>
      </c>
      <c r="Y292" s="11">
        <f t="shared" si="4"/>
        <v>189.5</v>
      </c>
      <c r="AA292" s="11"/>
    </row>
    <row r="293">
      <c r="A293" s="12" t="s">
        <v>67</v>
      </c>
      <c r="B293" s="13">
        <v>43217.0</v>
      </c>
      <c r="C293" s="12">
        <v>43219.0</v>
      </c>
      <c r="D293" s="14">
        <v>550.0</v>
      </c>
      <c r="E293" s="24">
        <v>43201.69451388889</v>
      </c>
      <c r="F293" s="16">
        <v>16.0</v>
      </c>
      <c r="G293" s="17" t="s">
        <v>25</v>
      </c>
      <c r="H293" s="14">
        <v>59.58</v>
      </c>
      <c r="I293" s="14">
        <f t="shared" si="1"/>
        <v>511</v>
      </c>
      <c r="J293" s="18">
        <v>4.0</v>
      </c>
      <c r="K293" s="17">
        <v>5.0</v>
      </c>
      <c r="L293" s="19">
        <v>3.0</v>
      </c>
      <c r="M293" s="19" t="e">
        <v>#REF!</v>
      </c>
      <c r="N293" s="17">
        <v>4.5</v>
      </c>
      <c r="O293" s="17" t="s">
        <v>62</v>
      </c>
      <c r="P293" s="17">
        <v>2.0</v>
      </c>
      <c r="Q293" s="17">
        <v>6.0</v>
      </c>
      <c r="R293" s="17">
        <v>0.0</v>
      </c>
      <c r="S293" s="7">
        <f t="shared" si="2"/>
        <v>6</v>
      </c>
      <c r="T293" s="20">
        <v>17.0</v>
      </c>
      <c r="U293" s="14">
        <f t="shared" si="34"/>
        <v>22</v>
      </c>
      <c r="V293" s="21" t="s">
        <v>26</v>
      </c>
      <c r="W293" s="35">
        <f>VLOOKUP(A293,airbnb_listings_orlando!C:Q,14,0)</f>
        <v>187</v>
      </c>
      <c r="X293" s="35">
        <f>VLOOKUP(A293,airbnb_listings_orlando!C:Q,15,0)</f>
        <v>6</v>
      </c>
      <c r="Y293" s="11">
        <f t="shared" si="4"/>
        <v>275</v>
      </c>
      <c r="AA293" s="11"/>
    </row>
    <row r="294">
      <c r="A294" s="12" t="s">
        <v>67</v>
      </c>
      <c r="B294" s="13">
        <v>43210.0</v>
      </c>
      <c r="C294" s="12">
        <v>43217.0</v>
      </c>
      <c r="D294" s="14">
        <v>1524.0</v>
      </c>
      <c r="E294" s="24">
        <v>43199.804872685185</v>
      </c>
      <c r="F294" s="16">
        <v>11.0</v>
      </c>
      <c r="G294" s="17" t="s">
        <v>25</v>
      </c>
      <c r="H294" s="14">
        <v>212.83</v>
      </c>
      <c r="I294" s="14">
        <f t="shared" si="1"/>
        <v>1416.04</v>
      </c>
      <c r="J294" s="18">
        <v>4.0</v>
      </c>
      <c r="K294" s="17">
        <v>5.0</v>
      </c>
      <c r="L294" s="19">
        <v>3.0</v>
      </c>
      <c r="M294" s="19" t="e">
        <v>#REF!</v>
      </c>
      <c r="N294" s="17">
        <v>4.5</v>
      </c>
      <c r="O294" s="17" t="s">
        <v>62</v>
      </c>
      <c r="P294" s="17">
        <v>7.0</v>
      </c>
      <c r="Q294" s="17">
        <v>5.0</v>
      </c>
      <c r="R294" s="17">
        <v>2.0</v>
      </c>
      <c r="S294" s="7">
        <f t="shared" si="2"/>
        <v>7</v>
      </c>
      <c r="T294" s="20">
        <v>47.0</v>
      </c>
      <c r="U294" s="14">
        <f t="shared" si="34"/>
        <v>60.96</v>
      </c>
      <c r="V294" s="21" t="s">
        <v>26</v>
      </c>
      <c r="W294" s="35">
        <f>VLOOKUP(A294,airbnb_listings_orlando!C:Q,14,0)</f>
        <v>187</v>
      </c>
      <c r="X294" s="35">
        <f>VLOOKUP(A294,airbnb_listings_orlando!C:Q,15,0)</f>
        <v>6</v>
      </c>
      <c r="Y294" s="11">
        <f t="shared" si="4"/>
        <v>217.7142857</v>
      </c>
      <c r="AA294" s="11"/>
    </row>
    <row r="295">
      <c r="A295" s="12" t="s">
        <v>67</v>
      </c>
      <c r="B295" s="13">
        <v>43203.0</v>
      </c>
      <c r="C295" s="12">
        <v>43208.0</v>
      </c>
      <c r="D295" s="14">
        <v>1179.0</v>
      </c>
      <c r="E295" s="24">
        <v>43198.441203703704</v>
      </c>
      <c r="F295" s="16">
        <v>5.0</v>
      </c>
      <c r="G295" s="17" t="s">
        <v>25</v>
      </c>
      <c r="H295" s="14">
        <v>159.05</v>
      </c>
      <c r="I295" s="14">
        <f t="shared" si="1"/>
        <v>1095.84</v>
      </c>
      <c r="J295" s="18">
        <v>4.0</v>
      </c>
      <c r="K295" s="17">
        <v>5.0</v>
      </c>
      <c r="L295" s="19">
        <v>3.0</v>
      </c>
      <c r="M295" s="19" t="e">
        <v>#REF!</v>
      </c>
      <c r="N295" s="17">
        <v>4.5</v>
      </c>
      <c r="O295" s="17" t="s">
        <v>62</v>
      </c>
      <c r="P295" s="17">
        <v>5.0</v>
      </c>
      <c r="Q295" s="17">
        <v>5.0</v>
      </c>
      <c r="R295" s="17">
        <v>2.0</v>
      </c>
      <c r="S295" s="7">
        <f t="shared" si="2"/>
        <v>7</v>
      </c>
      <c r="T295" s="20">
        <v>36.0</v>
      </c>
      <c r="U295" s="14">
        <f t="shared" si="34"/>
        <v>47.16</v>
      </c>
      <c r="V295" s="21" t="s">
        <v>26</v>
      </c>
      <c r="W295" s="35">
        <f>VLOOKUP(A295,airbnb_listings_orlando!C:Q,14,0)</f>
        <v>187</v>
      </c>
      <c r="X295" s="35">
        <f>VLOOKUP(A295,airbnb_listings_orlando!C:Q,15,0)</f>
        <v>6</v>
      </c>
      <c r="Y295" s="11">
        <f t="shared" si="4"/>
        <v>235.8</v>
      </c>
      <c r="AA295" s="11"/>
    </row>
    <row r="296">
      <c r="A296" s="12" t="s">
        <v>67</v>
      </c>
      <c r="B296" s="13">
        <v>43457.0</v>
      </c>
      <c r="C296" s="25">
        <v>43465.0</v>
      </c>
      <c r="D296" s="14">
        <v>2947.44</v>
      </c>
      <c r="E296" s="24">
        <v>43319.96130787037</v>
      </c>
      <c r="F296" s="16">
        <v>138.0</v>
      </c>
      <c r="G296" s="17" t="s">
        <v>25</v>
      </c>
      <c r="H296" s="14">
        <v>462.4</v>
      </c>
      <c r="I296" s="14">
        <f t="shared" si="1"/>
        <v>2947.44</v>
      </c>
      <c r="J296" s="18">
        <v>4.0</v>
      </c>
      <c r="K296" s="17">
        <v>5.0</v>
      </c>
      <c r="L296" s="19">
        <v>3.0</v>
      </c>
      <c r="M296" s="19" t="e">
        <v>#REF!</v>
      </c>
      <c r="N296" s="17">
        <v>4.5</v>
      </c>
      <c r="O296" s="17" t="s">
        <v>62</v>
      </c>
      <c r="P296" s="17">
        <v>8.0</v>
      </c>
      <c r="Q296" s="17">
        <v>5.0</v>
      </c>
      <c r="R296" s="17">
        <v>3.0</v>
      </c>
      <c r="S296" s="7">
        <f t="shared" si="2"/>
        <v>8</v>
      </c>
      <c r="T296" s="20">
        <v>0.0</v>
      </c>
      <c r="U296" s="14">
        <v>0.0</v>
      </c>
      <c r="V296" s="21" t="s">
        <v>37</v>
      </c>
      <c r="W296" s="35">
        <f>VLOOKUP(A296,airbnb_listings_orlando!C:Q,14,0)</f>
        <v>187</v>
      </c>
      <c r="X296" s="35">
        <f>VLOOKUP(A296,airbnb_listings_orlando!C:Q,15,0)</f>
        <v>6</v>
      </c>
      <c r="Y296" s="11">
        <f t="shared" si="4"/>
        <v>368.43</v>
      </c>
      <c r="AA296" s="11"/>
    </row>
    <row r="297">
      <c r="A297" s="12" t="s">
        <v>67</v>
      </c>
      <c r="B297" s="13">
        <v>43309.0</v>
      </c>
      <c r="C297" s="12">
        <v>43320.0</v>
      </c>
      <c r="D297" s="14">
        <v>2750.31</v>
      </c>
      <c r="E297" s="24">
        <v>43196.83155092593</v>
      </c>
      <c r="F297" s="16">
        <v>113.0</v>
      </c>
      <c r="G297" s="17" t="s">
        <v>25</v>
      </c>
      <c r="H297" s="14">
        <v>429.0</v>
      </c>
      <c r="I297" s="14">
        <f t="shared" si="1"/>
        <v>2750.31</v>
      </c>
      <c r="J297" s="18">
        <v>4.0</v>
      </c>
      <c r="K297" s="17">
        <v>5.0</v>
      </c>
      <c r="L297" s="19">
        <v>3.0</v>
      </c>
      <c r="M297" s="19" t="e">
        <v>#REF!</v>
      </c>
      <c r="N297" s="17">
        <v>4.5</v>
      </c>
      <c r="O297" s="17" t="s">
        <v>62</v>
      </c>
      <c r="P297" s="17">
        <v>11.0</v>
      </c>
      <c r="Q297" s="17">
        <v>1.0</v>
      </c>
      <c r="R297" s="17">
        <v>0.0</v>
      </c>
      <c r="S297" s="7">
        <f t="shared" si="2"/>
        <v>1</v>
      </c>
      <c r="T297" s="20">
        <v>0.0</v>
      </c>
      <c r="U297" s="14">
        <v>0.0</v>
      </c>
      <c r="V297" s="21" t="s">
        <v>37</v>
      </c>
      <c r="W297" s="35">
        <f>VLOOKUP(A297,airbnb_listings_orlando!C:Q,14,0)</f>
        <v>187</v>
      </c>
      <c r="X297" s="35">
        <f>VLOOKUP(A297,airbnb_listings_orlando!C:Q,15,0)</f>
        <v>6</v>
      </c>
      <c r="Y297" s="11">
        <f t="shared" si="4"/>
        <v>250.0281818</v>
      </c>
      <c r="AA297" s="11"/>
    </row>
    <row r="298">
      <c r="A298" s="12" t="s">
        <v>67</v>
      </c>
      <c r="B298" s="13">
        <v>43191.0</v>
      </c>
      <c r="C298" s="12">
        <v>43199.0</v>
      </c>
      <c r="D298" s="14">
        <v>1691.5</v>
      </c>
      <c r="E298" s="24">
        <v>43187.10024305555</v>
      </c>
      <c r="F298" s="16">
        <v>4.0</v>
      </c>
      <c r="G298" s="17" t="s">
        <v>25</v>
      </c>
      <c r="H298" s="14">
        <v>249.6</v>
      </c>
      <c r="I298" s="14">
        <f t="shared" si="1"/>
        <v>1657.67</v>
      </c>
      <c r="J298" s="18">
        <v>4.0</v>
      </c>
      <c r="K298" s="17">
        <v>5.0</v>
      </c>
      <c r="L298" s="19">
        <v>3.0</v>
      </c>
      <c r="M298" s="19" t="e">
        <v>#REF!</v>
      </c>
      <c r="N298" s="17">
        <v>4.5</v>
      </c>
      <c r="O298" s="17" t="s">
        <v>62</v>
      </c>
      <c r="P298" s="17">
        <v>8.0</v>
      </c>
      <c r="Q298" s="17">
        <v>4.0</v>
      </c>
      <c r="R298" s="17">
        <v>0.0</v>
      </c>
      <c r="S298" s="7">
        <f t="shared" si="2"/>
        <v>4</v>
      </c>
      <c r="T298" s="20">
        <v>0.0</v>
      </c>
      <c r="U298" s="14">
        <f>D298*2%</f>
        <v>33.83</v>
      </c>
      <c r="V298" s="21" t="s">
        <v>38</v>
      </c>
      <c r="W298" s="35">
        <f>VLOOKUP(A298,airbnb_listings_orlando!C:Q,14,0)</f>
        <v>187</v>
      </c>
      <c r="X298" s="35">
        <f>VLOOKUP(A298,airbnb_listings_orlando!C:Q,15,0)</f>
        <v>6</v>
      </c>
      <c r="Y298" s="11">
        <f t="shared" si="4"/>
        <v>211.4375</v>
      </c>
      <c r="AA298" s="11"/>
    </row>
    <row r="299">
      <c r="A299" s="12" t="s">
        <v>67</v>
      </c>
      <c r="B299" s="13">
        <v>43484.0</v>
      </c>
      <c r="C299" s="12">
        <v>43491.0</v>
      </c>
      <c r="D299" s="14">
        <v>1759.34</v>
      </c>
      <c r="E299" s="24">
        <v>43405.54127314815</v>
      </c>
      <c r="F299" s="16">
        <v>79.0</v>
      </c>
      <c r="G299" s="17" t="s">
        <v>25</v>
      </c>
      <c r="H299" s="14">
        <v>54.39</v>
      </c>
      <c r="I299" s="14">
        <f t="shared" si="1"/>
        <v>1652.1698</v>
      </c>
      <c r="J299" s="18">
        <v>4.0</v>
      </c>
      <c r="K299" s="17">
        <v>5.0</v>
      </c>
      <c r="L299" s="19">
        <v>3.0</v>
      </c>
      <c r="M299" s="19" t="e">
        <v>#REF!</v>
      </c>
      <c r="N299" s="17">
        <v>4.5</v>
      </c>
      <c r="O299" s="17" t="s">
        <v>62</v>
      </c>
      <c r="P299" s="17">
        <v>7.0</v>
      </c>
      <c r="Q299" s="17">
        <v>4.0</v>
      </c>
      <c r="R299" s="17">
        <v>0.0</v>
      </c>
      <c r="S299" s="7">
        <f t="shared" si="2"/>
        <v>4</v>
      </c>
      <c r="T299" s="20">
        <v>54.39</v>
      </c>
      <c r="U299" s="14">
        <f t="shared" ref="U299:U301" si="35">D299*3%</f>
        <v>52.7802</v>
      </c>
      <c r="V299" s="21" t="s">
        <v>39</v>
      </c>
      <c r="W299" s="35">
        <f>VLOOKUP(A299,airbnb_listings_orlando!C:Q,14,0)</f>
        <v>187</v>
      </c>
      <c r="X299" s="35">
        <f>VLOOKUP(A299,airbnb_listings_orlando!C:Q,15,0)</f>
        <v>6</v>
      </c>
      <c r="Y299" s="11">
        <f t="shared" si="4"/>
        <v>251.3342857</v>
      </c>
      <c r="AA299" s="11"/>
    </row>
    <row r="300">
      <c r="A300" s="12" t="s">
        <v>67</v>
      </c>
      <c r="B300" s="13">
        <v>43465.0</v>
      </c>
      <c r="C300" s="12">
        <v>43469.0</v>
      </c>
      <c r="D300" s="14">
        <v>1509.42</v>
      </c>
      <c r="E300" s="15">
        <v>43394.99414351852</v>
      </c>
      <c r="F300" s="16">
        <v>71.0</v>
      </c>
      <c r="G300" s="17" t="s">
        <v>25</v>
      </c>
      <c r="H300" s="14">
        <v>191.18</v>
      </c>
      <c r="I300" s="14">
        <f t="shared" si="1"/>
        <v>1417.4574</v>
      </c>
      <c r="J300" s="18">
        <v>4.0</v>
      </c>
      <c r="K300" s="17">
        <v>5.0</v>
      </c>
      <c r="L300" s="19">
        <v>3.0</v>
      </c>
      <c r="M300" s="19" t="e">
        <v>#REF!</v>
      </c>
      <c r="N300" s="17">
        <v>4.5</v>
      </c>
      <c r="O300" s="17" t="s">
        <v>62</v>
      </c>
      <c r="P300" s="17">
        <v>4.0</v>
      </c>
      <c r="Q300" s="17">
        <v>6.0</v>
      </c>
      <c r="R300" s="17">
        <v>2.0</v>
      </c>
      <c r="S300" s="7">
        <f t="shared" si="2"/>
        <v>8</v>
      </c>
      <c r="T300" s="20">
        <v>46.68</v>
      </c>
      <c r="U300" s="14">
        <f t="shared" si="35"/>
        <v>45.2826</v>
      </c>
      <c r="V300" s="21" t="s">
        <v>39</v>
      </c>
      <c r="W300" s="35">
        <f>VLOOKUP(A300,airbnb_listings_orlando!C:Q,14,0)</f>
        <v>187</v>
      </c>
      <c r="X300" s="35">
        <f>VLOOKUP(A300,airbnb_listings_orlando!C:Q,15,0)</f>
        <v>6</v>
      </c>
      <c r="Y300" s="11">
        <f t="shared" si="4"/>
        <v>377.355</v>
      </c>
      <c r="AA300" s="11"/>
    </row>
    <row r="301">
      <c r="A301" s="12" t="s">
        <v>67</v>
      </c>
      <c r="B301" s="13">
        <v>43399.0</v>
      </c>
      <c r="C301" s="25">
        <v>43401.0</v>
      </c>
      <c r="D301" s="14">
        <v>589.34</v>
      </c>
      <c r="E301" s="24">
        <v>43347.91695601852</v>
      </c>
      <c r="F301" s="16">
        <v>52.0</v>
      </c>
      <c r="G301" s="17" t="s">
        <v>25</v>
      </c>
      <c r="H301" s="14">
        <v>51.92</v>
      </c>
      <c r="I301" s="14">
        <f t="shared" si="1"/>
        <v>554.8798</v>
      </c>
      <c r="J301" s="18">
        <v>4.0</v>
      </c>
      <c r="K301" s="17">
        <v>5.0</v>
      </c>
      <c r="L301" s="19">
        <v>3.0</v>
      </c>
      <c r="M301" s="19" t="e">
        <v>#REF!</v>
      </c>
      <c r="N301" s="17">
        <v>4.5</v>
      </c>
      <c r="O301" s="17" t="s">
        <v>62</v>
      </c>
      <c r="P301" s="17">
        <v>2.0</v>
      </c>
      <c r="Q301" s="17">
        <v>8.0</v>
      </c>
      <c r="R301" s="17">
        <v>0.0</v>
      </c>
      <c r="S301" s="7">
        <f t="shared" si="2"/>
        <v>8</v>
      </c>
      <c r="T301" s="20">
        <v>16.78</v>
      </c>
      <c r="U301" s="14">
        <f t="shared" si="35"/>
        <v>17.6802</v>
      </c>
      <c r="V301" s="21" t="s">
        <v>39</v>
      </c>
      <c r="W301" s="35">
        <f>VLOOKUP(A301,airbnb_listings_orlando!C:Q,14,0)</f>
        <v>187</v>
      </c>
      <c r="X301" s="35">
        <f>VLOOKUP(A301,airbnb_listings_orlando!C:Q,15,0)</f>
        <v>6</v>
      </c>
      <c r="Y301" s="11">
        <f t="shared" si="4"/>
        <v>294.67</v>
      </c>
      <c r="AA301" s="11"/>
    </row>
    <row r="302">
      <c r="A302" s="12" t="s">
        <v>67</v>
      </c>
      <c r="B302" s="13">
        <v>43371.0</v>
      </c>
      <c r="C302" s="12">
        <v>43373.0</v>
      </c>
      <c r="D302" s="14">
        <v>578.01</v>
      </c>
      <c r="E302" s="24">
        <v>43334.933854166666</v>
      </c>
      <c r="F302" s="16">
        <v>37.0</v>
      </c>
      <c r="G302" s="17" t="s">
        <v>25</v>
      </c>
      <c r="H302" s="14">
        <v>56.56</v>
      </c>
      <c r="I302" s="14">
        <f t="shared" si="1"/>
        <v>537.0196</v>
      </c>
      <c r="J302" s="18">
        <v>4.0</v>
      </c>
      <c r="K302" s="17">
        <v>5.0</v>
      </c>
      <c r="L302" s="19">
        <v>3.0</v>
      </c>
      <c r="M302" s="19" t="e">
        <v>#REF!</v>
      </c>
      <c r="N302" s="17">
        <v>4.5</v>
      </c>
      <c r="O302" s="17" t="s">
        <v>62</v>
      </c>
      <c r="P302" s="17">
        <v>2.0</v>
      </c>
      <c r="Q302" s="17">
        <v>2.0</v>
      </c>
      <c r="R302" s="17">
        <v>6.0</v>
      </c>
      <c r="S302" s="7">
        <f t="shared" si="2"/>
        <v>8</v>
      </c>
      <c r="T302" s="20">
        <v>17.87</v>
      </c>
      <c r="U302" s="14">
        <f t="shared" ref="U302:U306" si="36">D302*4%</f>
        <v>23.1204</v>
      </c>
      <c r="V302" s="21" t="s">
        <v>39</v>
      </c>
      <c r="W302" s="35">
        <f>VLOOKUP(A302,airbnb_listings_orlando!C:Q,14,0)</f>
        <v>187</v>
      </c>
      <c r="X302" s="35">
        <f>VLOOKUP(A302,airbnb_listings_orlando!C:Q,15,0)</f>
        <v>6</v>
      </c>
      <c r="Y302" s="11">
        <f t="shared" si="4"/>
        <v>289.005</v>
      </c>
      <c r="AA302" s="11"/>
    </row>
    <row r="303">
      <c r="A303" s="12" t="s">
        <v>67</v>
      </c>
      <c r="B303" s="13">
        <v>43355.0</v>
      </c>
      <c r="C303" s="12">
        <v>43359.0</v>
      </c>
      <c r="D303" s="14">
        <v>892.88</v>
      </c>
      <c r="E303" s="24">
        <v>43353.94836805556</v>
      </c>
      <c r="F303" s="16">
        <v>2.0</v>
      </c>
      <c r="G303" s="17" t="s">
        <v>25</v>
      </c>
      <c r="H303" s="14">
        <v>102.07</v>
      </c>
      <c r="I303" s="14">
        <f t="shared" si="1"/>
        <v>829.5548</v>
      </c>
      <c r="J303" s="18">
        <v>4.0</v>
      </c>
      <c r="K303" s="17">
        <v>5.0</v>
      </c>
      <c r="L303" s="19">
        <v>3.0</v>
      </c>
      <c r="M303" s="19" t="e">
        <v>#REF!</v>
      </c>
      <c r="N303" s="17">
        <v>4.5</v>
      </c>
      <c r="O303" s="17" t="s">
        <v>62</v>
      </c>
      <c r="P303" s="17">
        <v>4.0</v>
      </c>
      <c r="Q303" s="17">
        <v>2.0</v>
      </c>
      <c r="R303" s="17">
        <v>4.0</v>
      </c>
      <c r="S303" s="7">
        <f t="shared" si="2"/>
        <v>6</v>
      </c>
      <c r="T303" s="20">
        <v>27.61</v>
      </c>
      <c r="U303" s="14">
        <f t="shared" si="36"/>
        <v>35.7152</v>
      </c>
      <c r="V303" s="21" t="s">
        <v>39</v>
      </c>
      <c r="W303" s="35">
        <f>VLOOKUP(A303,airbnb_listings_orlando!C:Q,14,0)</f>
        <v>187</v>
      </c>
      <c r="X303" s="35">
        <f>VLOOKUP(A303,airbnb_listings_orlando!C:Q,15,0)</f>
        <v>6</v>
      </c>
      <c r="Y303" s="11">
        <f t="shared" si="4"/>
        <v>223.22</v>
      </c>
      <c r="AA303" s="11"/>
    </row>
    <row r="304">
      <c r="A304" s="12" t="s">
        <v>67</v>
      </c>
      <c r="B304" s="13">
        <v>43342.0</v>
      </c>
      <c r="C304" s="12">
        <v>43347.0</v>
      </c>
      <c r="D304" s="14">
        <v>1222.07</v>
      </c>
      <c r="E304" s="24">
        <v>43318.85361111111</v>
      </c>
      <c r="F304" s="16">
        <v>24.0</v>
      </c>
      <c r="G304" s="17" t="s">
        <v>25</v>
      </c>
      <c r="H304" s="14">
        <v>149.66</v>
      </c>
      <c r="I304" s="14">
        <f t="shared" si="1"/>
        <v>1135.4072</v>
      </c>
      <c r="J304" s="18">
        <v>4.0</v>
      </c>
      <c r="K304" s="17">
        <v>5.0</v>
      </c>
      <c r="L304" s="19">
        <v>3.0</v>
      </c>
      <c r="M304" s="19" t="e">
        <v>#REF!</v>
      </c>
      <c r="N304" s="17">
        <v>4.5</v>
      </c>
      <c r="O304" s="17" t="s">
        <v>62</v>
      </c>
      <c r="P304" s="17">
        <v>5.0</v>
      </c>
      <c r="Q304" s="17">
        <v>6.0</v>
      </c>
      <c r="R304" s="17">
        <v>0.0</v>
      </c>
      <c r="S304" s="7">
        <f t="shared" si="2"/>
        <v>6</v>
      </c>
      <c r="T304" s="20">
        <v>37.78</v>
      </c>
      <c r="U304" s="14">
        <f t="shared" si="36"/>
        <v>48.8828</v>
      </c>
      <c r="V304" s="21" t="s">
        <v>39</v>
      </c>
      <c r="W304" s="35">
        <f>VLOOKUP(A304,airbnb_listings_orlando!C:Q,14,0)</f>
        <v>187</v>
      </c>
      <c r="X304" s="35">
        <f>VLOOKUP(A304,airbnb_listings_orlando!C:Q,15,0)</f>
        <v>6</v>
      </c>
      <c r="Y304" s="11">
        <f t="shared" si="4"/>
        <v>244.414</v>
      </c>
      <c r="AA304" s="11"/>
    </row>
    <row r="305">
      <c r="A305" s="12" t="s">
        <v>67</v>
      </c>
      <c r="B305" s="13">
        <v>43336.0</v>
      </c>
      <c r="C305" s="12">
        <v>43338.0</v>
      </c>
      <c r="D305" s="14">
        <v>578.01</v>
      </c>
      <c r="E305" s="24">
        <v>43323.61982638889</v>
      </c>
      <c r="F305" s="16">
        <v>13.0</v>
      </c>
      <c r="G305" s="17" t="s">
        <v>25</v>
      </c>
      <c r="H305" s="14">
        <v>56.56</v>
      </c>
      <c r="I305" s="14">
        <f t="shared" si="1"/>
        <v>537.0196</v>
      </c>
      <c r="J305" s="18">
        <v>4.0</v>
      </c>
      <c r="K305" s="17">
        <v>5.0</v>
      </c>
      <c r="L305" s="19">
        <v>3.0</v>
      </c>
      <c r="M305" s="19" t="e">
        <v>#REF!</v>
      </c>
      <c r="N305" s="17">
        <v>4.5</v>
      </c>
      <c r="O305" s="17" t="s">
        <v>62</v>
      </c>
      <c r="P305" s="17">
        <v>2.0</v>
      </c>
      <c r="Q305" s="17">
        <v>8.0</v>
      </c>
      <c r="R305" s="17">
        <v>0.0</v>
      </c>
      <c r="S305" s="7">
        <f t="shared" si="2"/>
        <v>8</v>
      </c>
      <c r="T305" s="20">
        <v>17.87</v>
      </c>
      <c r="U305" s="14">
        <f t="shared" si="36"/>
        <v>23.1204</v>
      </c>
      <c r="V305" s="21" t="s">
        <v>39</v>
      </c>
      <c r="W305" s="35">
        <f>VLOOKUP(A305,airbnb_listings_orlando!C:Q,14,0)</f>
        <v>187</v>
      </c>
      <c r="X305" s="35">
        <f>VLOOKUP(A305,airbnb_listings_orlando!C:Q,15,0)</f>
        <v>6</v>
      </c>
      <c r="Y305" s="11">
        <f t="shared" si="4"/>
        <v>289.005</v>
      </c>
      <c r="AA305" s="11"/>
    </row>
    <row r="306">
      <c r="A306" s="12" t="s">
        <v>67</v>
      </c>
      <c r="B306" s="13">
        <v>43320.0</v>
      </c>
      <c r="C306" s="12">
        <v>43323.0</v>
      </c>
      <c r="D306" s="14">
        <v>792.69</v>
      </c>
      <c r="E306" s="24">
        <v>43286.86289351852</v>
      </c>
      <c r="F306" s="16">
        <v>34.0</v>
      </c>
      <c r="G306" s="17" t="s">
        <v>25</v>
      </c>
      <c r="H306" s="14">
        <v>87.59</v>
      </c>
      <c r="I306" s="14">
        <f t="shared" si="1"/>
        <v>736.4724</v>
      </c>
      <c r="J306" s="18">
        <v>4.0</v>
      </c>
      <c r="K306" s="17">
        <v>5.0</v>
      </c>
      <c r="L306" s="19">
        <v>3.0</v>
      </c>
      <c r="M306" s="19" t="e">
        <v>#REF!</v>
      </c>
      <c r="N306" s="17">
        <v>4.5</v>
      </c>
      <c r="O306" s="17" t="s">
        <v>62</v>
      </c>
      <c r="P306" s="17">
        <v>3.0</v>
      </c>
      <c r="Q306" s="17">
        <v>4.0</v>
      </c>
      <c r="R306" s="17">
        <v>0.0</v>
      </c>
      <c r="S306" s="7">
        <f t="shared" si="2"/>
        <v>4</v>
      </c>
      <c r="T306" s="20">
        <v>24.51</v>
      </c>
      <c r="U306" s="14">
        <f t="shared" si="36"/>
        <v>31.7076</v>
      </c>
      <c r="V306" s="21" t="s">
        <v>39</v>
      </c>
      <c r="W306" s="35">
        <f>VLOOKUP(A306,airbnb_listings_orlando!C:Q,14,0)</f>
        <v>187</v>
      </c>
      <c r="X306" s="35">
        <f>VLOOKUP(A306,airbnb_listings_orlando!C:Q,15,0)</f>
        <v>6</v>
      </c>
      <c r="Y306" s="11">
        <f t="shared" si="4"/>
        <v>264.23</v>
      </c>
      <c r="AA306" s="11"/>
    </row>
    <row r="307">
      <c r="A307" s="12" t="s">
        <v>67</v>
      </c>
      <c r="B307" s="13">
        <v>43295.0</v>
      </c>
      <c r="C307" s="12">
        <v>43299.0</v>
      </c>
      <c r="D307" s="14">
        <v>1007.38</v>
      </c>
      <c r="E307" s="24">
        <v>43255.468090277776</v>
      </c>
      <c r="F307" s="16">
        <v>40.0</v>
      </c>
      <c r="G307" s="17" t="s">
        <v>25</v>
      </c>
      <c r="H307" s="14">
        <v>118.62</v>
      </c>
      <c r="I307" s="14">
        <f t="shared" si="1"/>
        <v>946.0086</v>
      </c>
      <c r="J307" s="18">
        <v>4.0</v>
      </c>
      <c r="K307" s="17">
        <v>5.0</v>
      </c>
      <c r="L307" s="19">
        <v>3.0</v>
      </c>
      <c r="M307" s="19" t="e">
        <v>#REF!</v>
      </c>
      <c r="N307" s="17">
        <v>4.5</v>
      </c>
      <c r="O307" s="17" t="s">
        <v>62</v>
      </c>
      <c r="P307" s="17">
        <v>4.0</v>
      </c>
      <c r="Q307" s="17">
        <v>1.0</v>
      </c>
      <c r="R307" s="17">
        <v>2.0</v>
      </c>
      <c r="S307" s="7">
        <f t="shared" si="2"/>
        <v>3</v>
      </c>
      <c r="T307" s="20">
        <v>31.15</v>
      </c>
      <c r="U307" s="14">
        <f t="shared" ref="U307:U309" si="37">D307*3%</f>
        <v>30.2214</v>
      </c>
      <c r="V307" s="21" t="s">
        <v>39</v>
      </c>
      <c r="W307" s="35">
        <f>VLOOKUP(A307,airbnb_listings_orlando!C:Q,14,0)</f>
        <v>187</v>
      </c>
      <c r="X307" s="35">
        <f>VLOOKUP(A307,airbnb_listings_orlando!C:Q,15,0)</f>
        <v>6</v>
      </c>
      <c r="Y307" s="11">
        <f t="shared" si="4"/>
        <v>251.845</v>
      </c>
      <c r="AA307" s="11"/>
    </row>
    <row r="308">
      <c r="A308" s="12" t="s">
        <v>67</v>
      </c>
      <c r="B308" s="13">
        <v>43284.0</v>
      </c>
      <c r="C308" s="12">
        <v>43286.0</v>
      </c>
      <c r="D308" s="14">
        <v>611.04</v>
      </c>
      <c r="E308" s="24">
        <v>43273.95730324074</v>
      </c>
      <c r="F308" s="16">
        <v>11.0</v>
      </c>
      <c r="G308" s="17" t="s">
        <v>25</v>
      </c>
      <c r="H308" s="14">
        <v>61.33</v>
      </c>
      <c r="I308" s="14">
        <f t="shared" si="1"/>
        <v>573.8188</v>
      </c>
      <c r="J308" s="18">
        <v>4.0</v>
      </c>
      <c r="K308" s="17">
        <v>5.0</v>
      </c>
      <c r="L308" s="19">
        <v>3.0</v>
      </c>
      <c r="M308" s="19" t="e">
        <v>#REF!</v>
      </c>
      <c r="N308" s="17">
        <v>4.5</v>
      </c>
      <c r="O308" s="17" t="s">
        <v>62</v>
      </c>
      <c r="P308" s="17">
        <v>2.0</v>
      </c>
      <c r="Q308" s="17">
        <v>4.0</v>
      </c>
      <c r="R308" s="17">
        <v>0.0</v>
      </c>
      <c r="S308" s="7">
        <f t="shared" si="2"/>
        <v>4</v>
      </c>
      <c r="T308" s="20">
        <v>18.89</v>
      </c>
      <c r="U308" s="14">
        <f t="shared" si="37"/>
        <v>18.3312</v>
      </c>
      <c r="V308" s="21" t="s">
        <v>39</v>
      </c>
      <c r="W308" s="35">
        <f>VLOOKUP(A308,airbnb_listings_orlando!C:Q,14,0)</f>
        <v>187</v>
      </c>
      <c r="X308" s="35">
        <f>VLOOKUP(A308,airbnb_listings_orlando!C:Q,15,0)</f>
        <v>6</v>
      </c>
      <c r="Y308" s="11">
        <f t="shared" si="4"/>
        <v>305.52</v>
      </c>
      <c r="AA308" s="11"/>
    </row>
    <row r="309">
      <c r="A309" s="12" t="s">
        <v>67</v>
      </c>
      <c r="B309" s="13">
        <v>43259.0</v>
      </c>
      <c r="C309" s="12">
        <v>43261.0</v>
      </c>
      <c r="D309" s="14">
        <v>578.01</v>
      </c>
      <c r="E309" s="24">
        <v>43226.69258101852</v>
      </c>
      <c r="F309" s="16">
        <v>33.0</v>
      </c>
      <c r="G309" s="17" t="s">
        <v>25</v>
      </c>
      <c r="H309" s="14">
        <v>56.56</v>
      </c>
      <c r="I309" s="14">
        <f t="shared" si="1"/>
        <v>542.7997</v>
      </c>
      <c r="J309" s="18">
        <v>4.0</v>
      </c>
      <c r="K309" s="17">
        <v>5.0</v>
      </c>
      <c r="L309" s="19">
        <v>3.0</v>
      </c>
      <c r="M309" s="19" t="e">
        <v>#REF!</v>
      </c>
      <c r="N309" s="17">
        <v>4.5</v>
      </c>
      <c r="O309" s="17" t="s">
        <v>62</v>
      </c>
      <c r="P309" s="17">
        <v>2.0</v>
      </c>
      <c r="Q309" s="17">
        <v>7.0</v>
      </c>
      <c r="R309" s="17">
        <v>0.0</v>
      </c>
      <c r="S309" s="7">
        <f t="shared" si="2"/>
        <v>7</v>
      </c>
      <c r="T309" s="20">
        <v>17.87</v>
      </c>
      <c r="U309" s="14">
        <f t="shared" si="37"/>
        <v>17.3403</v>
      </c>
      <c r="V309" s="21" t="s">
        <v>39</v>
      </c>
      <c r="W309" s="35">
        <f>VLOOKUP(A309,airbnb_listings_orlando!C:Q,14,0)</f>
        <v>187</v>
      </c>
      <c r="X309" s="35">
        <f>VLOOKUP(A309,airbnb_listings_orlando!C:Q,15,0)</f>
        <v>6</v>
      </c>
      <c r="Y309" s="11">
        <f t="shared" si="4"/>
        <v>289.005</v>
      </c>
      <c r="AA309" s="11"/>
    </row>
    <row r="310">
      <c r="A310" s="12" t="s">
        <v>67</v>
      </c>
      <c r="B310" s="13">
        <v>43424.0</v>
      </c>
      <c r="C310" s="12">
        <v>43436.0</v>
      </c>
      <c r="D310" s="14">
        <v>170.0</v>
      </c>
      <c r="E310" s="24">
        <v>43187.111909722225</v>
      </c>
      <c r="F310" s="16">
        <v>237.0</v>
      </c>
      <c r="G310" s="17" t="s">
        <v>25</v>
      </c>
      <c r="H310" s="14">
        <v>0.0</v>
      </c>
      <c r="I310" s="14">
        <f t="shared" si="1"/>
        <v>170</v>
      </c>
      <c r="J310" s="18">
        <v>4.0</v>
      </c>
      <c r="K310" s="17">
        <v>5.0</v>
      </c>
      <c r="L310" s="19">
        <v>3.0</v>
      </c>
      <c r="M310" s="19" t="e">
        <v>#REF!</v>
      </c>
      <c r="N310" s="17">
        <v>4.5</v>
      </c>
      <c r="O310" s="17" t="s">
        <v>62</v>
      </c>
      <c r="P310" s="17">
        <v>12.0</v>
      </c>
      <c r="Q310" s="17">
        <v>2.0</v>
      </c>
      <c r="R310" s="17">
        <v>0.0</v>
      </c>
      <c r="S310" s="7">
        <f t="shared" si="2"/>
        <v>2</v>
      </c>
      <c r="T310" s="20">
        <v>0.0</v>
      </c>
      <c r="U310" s="14">
        <v>0.0</v>
      </c>
      <c r="V310" s="21" t="s">
        <v>40</v>
      </c>
      <c r="W310" s="35">
        <f>VLOOKUP(A310,airbnb_listings_orlando!C:Q,14,0)</f>
        <v>187</v>
      </c>
      <c r="X310" s="35">
        <f>VLOOKUP(A310,airbnb_listings_orlando!C:Q,15,0)</f>
        <v>6</v>
      </c>
      <c r="Y310" s="11">
        <f t="shared" si="4"/>
        <v>14.16666667</v>
      </c>
      <c r="AA310" s="11"/>
    </row>
    <row r="311">
      <c r="A311" s="12" t="s">
        <v>67</v>
      </c>
      <c r="B311" s="13">
        <v>43469.0</v>
      </c>
      <c r="C311" s="12">
        <v>43482.0</v>
      </c>
      <c r="D311" s="14">
        <v>3578.95</v>
      </c>
      <c r="E311" s="24">
        <v>43329.64334490741</v>
      </c>
      <c r="F311" s="16">
        <v>140.0</v>
      </c>
      <c r="G311" s="17" t="s">
        <v>25</v>
      </c>
      <c r="H311" s="14">
        <v>569.4</v>
      </c>
      <c r="I311" s="14">
        <f t="shared" si="1"/>
        <v>3435.792</v>
      </c>
      <c r="J311" s="18">
        <v>4.0</v>
      </c>
      <c r="K311" s="17">
        <v>5.0</v>
      </c>
      <c r="L311" s="19">
        <v>3.0</v>
      </c>
      <c r="M311" s="19" t="e">
        <v>#REF!</v>
      </c>
      <c r="N311" s="17">
        <v>4.5</v>
      </c>
      <c r="O311" s="17" t="s">
        <v>62</v>
      </c>
      <c r="P311" s="17">
        <v>13.0</v>
      </c>
      <c r="Q311" s="17">
        <v>2.0</v>
      </c>
      <c r="R311" s="17">
        <v>0.0</v>
      </c>
      <c r="S311" s="7">
        <f t="shared" si="2"/>
        <v>2</v>
      </c>
      <c r="T311" s="20">
        <v>0.0</v>
      </c>
      <c r="U311" s="14">
        <f t="shared" ref="U311:U319" si="38">D311*4%</f>
        <v>143.158</v>
      </c>
      <c r="V311" s="21" t="s">
        <v>50</v>
      </c>
      <c r="W311" s="35">
        <f>VLOOKUP(A311,airbnb_listings_orlando!C:Q,14,0)</f>
        <v>187</v>
      </c>
      <c r="X311" s="35">
        <f>VLOOKUP(A311,airbnb_listings_orlando!C:Q,15,0)</f>
        <v>6</v>
      </c>
      <c r="Y311" s="11">
        <f t="shared" si="4"/>
        <v>275.3038462</v>
      </c>
      <c r="AA311" s="11"/>
    </row>
    <row r="312">
      <c r="A312" s="12" t="s">
        <v>68</v>
      </c>
      <c r="B312" s="13">
        <v>43453.0</v>
      </c>
      <c r="C312" s="25">
        <v>43456.0</v>
      </c>
      <c r="D312" s="14">
        <v>477.97</v>
      </c>
      <c r="E312" s="15">
        <v>43448.585</v>
      </c>
      <c r="F312" s="16">
        <v>5.0</v>
      </c>
      <c r="G312" s="17" t="s">
        <v>64</v>
      </c>
      <c r="H312" s="14">
        <v>48.24</v>
      </c>
      <c r="I312" s="14">
        <f t="shared" si="1"/>
        <v>444.0712</v>
      </c>
      <c r="J312" s="18">
        <v>4.0</v>
      </c>
      <c r="K312" s="17">
        <v>5.0</v>
      </c>
      <c r="L312" s="19">
        <v>3.0</v>
      </c>
      <c r="M312" s="19">
        <v>4.0</v>
      </c>
      <c r="N312" s="17">
        <v>4.5</v>
      </c>
      <c r="O312" s="17" t="s">
        <v>62</v>
      </c>
      <c r="P312" s="17">
        <v>3.0</v>
      </c>
      <c r="Q312" s="17">
        <v>3.0</v>
      </c>
      <c r="R312" s="17">
        <v>0.0</v>
      </c>
      <c r="S312" s="7">
        <f t="shared" si="2"/>
        <v>3</v>
      </c>
      <c r="T312" s="20">
        <v>14.78</v>
      </c>
      <c r="U312" s="14">
        <f t="shared" si="38"/>
        <v>19.1188</v>
      </c>
      <c r="V312" s="21" t="s">
        <v>26</v>
      </c>
      <c r="W312" s="35">
        <f>VLOOKUP(A312,airbnb_listings_orlando!C:Q,14,0)</f>
        <v>177</v>
      </c>
      <c r="X312" s="35">
        <f>VLOOKUP(A312,airbnb_listings_orlando!C:Q,15,0)</f>
        <v>6</v>
      </c>
      <c r="Y312" s="11">
        <f t="shared" si="4"/>
        <v>159.3233333</v>
      </c>
      <c r="AA312" s="11"/>
    </row>
    <row r="313">
      <c r="A313" s="12" t="s">
        <v>68</v>
      </c>
      <c r="B313" s="13">
        <v>43419.0</v>
      </c>
      <c r="C313" s="25">
        <v>43433.0</v>
      </c>
      <c r="D313" s="14">
        <v>2125.27</v>
      </c>
      <c r="E313" s="15">
        <v>43394.51513888889</v>
      </c>
      <c r="F313" s="16">
        <v>25.0</v>
      </c>
      <c r="G313" s="17" t="s">
        <v>64</v>
      </c>
      <c r="H313" s="14">
        <v>307.52</v>
      </c>
      <c r="I313" s="14">
        <f t="shared" si="1"/>
        <v>1974.5292</v>
      </c>
      <c r="J313" s="18">
        <v>4.0</v>
      </c>
      <c r="K313" s="17">
        <v>5.0</v>
      </c>
      <c r="L313" s="19">
        <v>3.0</v>
      </c>
      <c r="M313" s="19">
        <v>4.0</v>
      </c>
      <c r="N313" s="17">
        <v>4.5</v>
      </c>
      <c r="O313" s="17" t="s">
        <v>62</v>
      </c>
      <c r="P313" s="17">
        <v>14.0</v>
      </c>
      <c r="Q313" s="17">
        <v>3.0</v>
      </c>
      <c r="R313" s="17">
        <v>2.0</v>
      </c>
      <c r="S313" s="7">
        <f t="shared" si="2"/>
        <v>5</v>
      </c>
      <c r="T313" s="20">
        <v>65.73</v>
      </c>
      <c r="U313" s="14">
        <f t="shared" si="38"/>
        <v>85.0108</v>
      </c>
      <c r="V313" s="21" t="s">
        <v>26</v>
      </c>
      <c r="W313" s="35">
        <f>VLOOKUP(A313,airbnb_listings_orlando!C:Q,14,0)</f>
        <v>177</v>
      </c>
      <c r="X313" s="35">
        <f>VLOOKUP(A313,airbnb_listings_orlando!C:Q,15,0)</f>
        <v>6</v>
      </c>
      <c r="Y313" s="11">
        <f t="shared" si="4"/>
        <v>151.805</v>
      </c>
      <c r="AA313" s="11"/>
    </row>
    <row r="314">
      <c r="A314" s="12" t="s">
        <v>68</v>
      </c>
      <c r="B314" s="13">
        <v>43406.0</v>
      </c>
      <c r="C314" s="12">
        <v>43408.0</v>
      </c>
      <c r="D314" s="14">
        <v>420.01</v>
      </c>
      <c r="E314" s="15">
        <v>43390.4434837963</v>
      </c>
      <c r="F314" s="16">
        <v>16.0</v>
      </c>
      <c r="G314" s="17" t="s">
        <v>64</v>
      </c>
      <c r="H314" s="14">
        <v>39.11</v>
      </c>
      <c r="I314" s="14">
        <f t="shared" si="1"/>
        <v>390.2196</v>
      </c>
      <c r="J314" s="18">
        <v>4.0</v>
      </c>
      <c r="K314" s="17">
        <v>5.0</v>
      </c>
      <c r="L314" s="19">
        <v>3.0</v>
      </c>
      <c r="M314" s="19">
        <v>4.0</v>
      </c>
      <c r="N314" s="17">
        <v>4.5</v>
      </c>
      <c r="O314" s="17" t="s">
        <v>62</v>
      </c>
      <c r="P314" s="17">
        <v>2.0</v>
      </c>
      <c r="Q314" s="17">
        <v>2.0</v>
      </c>
      <c r="R314" s="17">
        <v>0.0</v>
      </c>
      <c r="S314" s="7">
        <f t="shared" si="2"/>
        <v>2</v>
      </c>
      <c r="T314" s="20">
        <v>12.99</v>
      </c>
      <c r="U314" s="14">
        <f t="shared" si="38"/>
        <v>16.8004</v>
      </c>
      <c r="V314" s="21" t="s">
        <v>26</v>
      </c>
      <c r="W314" s="35">
        <f>VLOOKUP(A314,airbnb_listings_orlando!C:Q,14,0)</f>
        <v>177</v>
      </c>
      <c r="X314" s="35">
        <f>VLOOKUP(A314,airbnb_listings_orlando!C:Q,15,0)</f>
        <v>6</v>
      </c>
      <c r="Y314" s="11">
        <f t="shared" si="4"/>
        <v>210.005</v>
      </c>
      <c r="AA314" s="11"/>
    </row>
    <row r="315">
      <c r="A315" s="12" t="s">
        <v>68</v>
      </c>
      <c r="B315" s="13">
        <v>43238.0</v>
      </c>
      <c r="C315" s="12">
        <v>43240.0</v>
      </c>
      <c r="D315" s="14">
        <v>422.0</v>
      </c>
      <c r="E315" s="24">
        <v>43205.40399305556</v>
      </c>
      <c r="F315" s="16">
        <v>33.0</v>
      </c>
      <c r="G315" s="17" t="s">
        <v>64</v>
      </c>
      <c r="H315" s="14">
        <v>39.48</v>
      </c>
      <c r="I315" s="14">
        <f t="shared" si="1"/>
        <v>392.12</v>
      </c>
      <c r="J315" s="18">
        <v>4.0</v>
      </c>
      <c r="K315" s="17">
        <v>5.0</v>
      </c>
      <c r="L315" s="19">
        <v>3.0</v>
      </c>
      <c r="M315" s="19" t="e">
        <v>#REF!</v>
      </c>
      <c r="N315" s="17">
        <v>4.5</v>
      </c>
      <c r="O315" s="17" t="s">
        <v>62</v>
      </c>
      <c r="P315" s="17">
        <v>2.0</v>
      </c>
      <c r="Q315" s="17">
        <v>8.0</v>
      </c>
      <c r="R315" s="17">
        <v>0.0</v>
      </c>
      <c r="S315" s="7">
        <f t="shared" si="2"/>
        <v>8</v>
      </c>
      <c r="T315" s="20">
        <v>13.0</v>
      </c>
      <c r="U315" s="14">
        <f t="shared" si="38"/>
        <v>16.88</v>
      </c>
      <c r="V315" s="21" t="s">
        <v>26</v>
      </c>
      <c r="W315" s="35">
        <f>VLOOKUP(A315,airbnb_listings_orlando!C:Q,14,0)</f>
        <v>177</v>
      </c>
      <c r="X315" s="35">
        <f>VLOOKUP(A315,airbnb_listings_orlando!C:Q,15,0)</f>
        <v>6</v>
      </c>
      <c r="Y315" s="11">
        <f t="shared" si="4"/>
        <v>211</v>
      </c>
      <c r="AA315" s="11"/>
    </row>
    <row r="316">
      <c r="A316" s="12" t="s">
        <v>68</v>
      </c>
      <c r="B316" s="13">
        <v>43189.0</v>
      </c>
      <c r="C316" s="12">
        <v>43191.0</v>
      </c>
      <c r="D316" s="14">
        <v>452.08</v>
      </c>
      <c r="E316" s="24">
        <v>43132.3481712963</v>
      </c>
      <c r="F316" s="16">
        <v>57.0</v>
      </c>
      <c r="G316" s="17" t="s">
        <v>64</v>
      </c>
      <c r="H316" s="14">
        <v>43.94</v>
      </c>
      <c r="I316" s="14">
        <f t="shared" si="1"/>
        <v>419.9968</v>
      </c>
      <c r="J316" s="18">
        <v>4.0</v>
      </c>
      <c r="K316" s="17">
        <v>5.0</v>
      </c>
      <c r="L316" s="19">
        <v>3.0</v>
      </c>
      <c r="M316" s="19" t="e">
        <v>#REF!</v>
      </c>
      <c r="N316" s="17">
        <v>4.5</v>
      </c>
      <c r="O316" s="17" t="s">
        <v>62</v>
      </c>
      <c r="P316" s="17">
        <v>2.0</v>
      </c>
      <c r="Q316" s="17">
        <v>4.0</v>
      </c>
      <c r="R316" s="17">
        <v>2.0</v>
      </c>
      <c r="S316" s="7">
        <f t="shared" si="2"/>
        <v>6</v>
      </c>
      <c r="T316" s="20">
        <v>14.0</v>
      </c>
      <c r="U316" s="14">
        <f t="shared" si="38"/>
        <v>18.0832</v>
      </c>
      <c r="V316" s="21" t="s">
        <v>26</v>
      </c>
      <c r="W316" s="35">
        <f>VLOOKUP(A316,airbnb_listings_orlando!C:Q,14,0)</f>
        <v>177</v>
      </c>
      <c r="X316" s="35">
        <f>VLOOKUP(A316,airbnb_listings_orlando!C:Q,15,0)</f>
        <v>6</v>
      </c>
      <c r="Y316" s="11">
        <f t="shared" si="4"/>
        <v>226.04</v>
      </c>
      <c r="AA316" s="11"/>
    </row>
    <row r="317">
      <c r="A317" s="12" t="s">
        <v>68</v>
      </c>
      <c r="B317" s="13">
        <v>43154.0</v>
      </c>
      <c r="C317" s="12">
        <v>43156.0</v>
      </c>
      <c r="D317" s="14">
        <v>422.0</v>
      </c>
      <c r="E317" s="24">
        <v>43135.443553240744</v>
      </c>
      <c r="F317" s="16">
        <v>19.0</v>
      </c>
      <c r="G317" s="17" t="s">
        <v>64</v>
      </c>
      <c r="H317" s="14">
        <v>39.48</v>
      </c>
      <c r="I317" s="14">
        <f t="shared" si="1"/>
        <v>392.12</v>
      </c>
      <c r="J317" s="18">
        <v>4.0</v>
      </c>
      <c r="K317" s="17">
        <v>5.0</v>
      </c>
      <c r="L317" s="19">
        <v>3.0</v>
      </c>
      <c r="M317" s="19" t="e">
        <v>#REF!</v>
      </c>
      <c r="N317" s="17">
        <v>4.5</v>
      </c>
      <c r="O317" s="17" t="s">
        <v>62</v>
      </c>
      <c r="P317" s="17">
        <v>2.0</v>
      </c>
      <c r="Q317" s="17">
        <v>7.0</v>
      </c>
      <c r="R317" s="17">
        <v>0.0</v>
      </c>
      <c r="S317" s="7">
        <f t="shared" si="2"/>
        <v>7</v>
      </c>
      <c r="T317" s="20">
        <v>13.0</v>
      </c>
      <c r="U317" s="14">
        <f t="shared" si="38"/>
        <v>16.88</v>
      </c>
      <c r="V317" s="21" t="s">
        <v>26</v>
      </c>
      <c r="W317" s="35">
        <f>VLOOKUP(A317,airbnb_listings_orlando!C:Q,14,0)</f>
        <v>177</v>
      </c>
      <c r="X317" s="35">
        <f>VLOOKUP(A317,airbnb_listings_orlando!C:Q,15,0)</f>
        <v>6</v>
      </c>
      <c r="Y317" s="11">
        <f t="shared" si="4"/>
        <v>211</v>
      </c>
      <c r="AA317" s="11"/>
    </row>
    <row r="318">
      <c r="A318" s="12" t="s">
        <v>68</v>
      </c>
      <c r="B318" s="13">
        <v>43149.0</v>
      </c>
      <c r="C318" s="12">
        <v>43152.0</v>
      </c>
      <c r="D318" s="14">
        <v>480.0</v>
      </c>
      <c r="E318" s="24">
        <v>43132.615277777775</v>
      </c>
      <c r="F318" s="16">
        <v>17.0</v>
      </c>
      <c r="G318" s="17" t="s">
        <v>64</v>
      </c>
      <c r="H318" s="14">
        <v>48.4</v>
      </c>
      <c r="I318" s="14">
        <f t="shared" si="1"/>
        <v>445.8</v>
      </c>
      <c r="J318" s="18">
        <v>4.0</v>
      </c>
      <c r="K318" s="17">
        <v>5.0</v>
      </c>
      <c r="L318" s="19">
        <v>3.0</v>
      </c>
      <c r="M318" s="19" t="e">
        <v>#REF!</v>
      </c>
      <c r="N318" s="17">
        <v>4.5</v>
      </c>
      <c r="O318" s="17" t="s">
        <v>62</v>
      </c>
      <c r="P318" s="17">
        <v>3.0</v>
      </c>
      <c r="Q318" s="17">
        <v>6.0</v>
      </c>
      <c r="R318" s="17">
        <v>1.0</v>
      </c>
      <c r="S318" s="7">
        <f t="shared" si="2"/>
        <v>7</v>
      </c>
      <c r="T318" s="20">
        <v>15.0</v>
      </c>
      <c r="U318" s="14">
        <f t="shared" si="38"/>
        <v>19.2</v>
      </c>
      <c r="V318" s="21" t="s">
        <v>26</v>
      </c>
      <c r="W318" s="35">
        <f>VLOOKUP(A318,airbnb_listings_orlando!C:Q,14,0)</f>
        <v>177</v>
      </c>
      <c r="X318" s="35">
        <f>VLOOKUP(A318,airbnb_listings_orlando!C:Q,15,0)</f>
        <v>6</v>
      </c>
      <c r="Y318" s="11">
        <f t="shared" si="4"/>
        <v>160</v>
      </c>
      <c r="AA318" s="11"/>
    </row>
    <row r="319">
      <c r="A319" s="12" t="s">
        <v>68</v>
      </c>
      <c r="B319" s="13">
        <v>43147.0</v>
      </c>
      <c r="C319" s="12">
        <v>43149.0</v>
      </c>
      <c r="D319" s="14">
        <v>364.0</v>
      </c>
      <c r="E319" s="24">
        <v>43133.43670138889</v>
      </c>
      <c r="F319" s="16">
        <v>14.0</v>
      </c>
      <c r="G319" s="17" t="s">
        <v>64</v>
      </c>
      <c r="H319" s="14">
        <v>30.56</v>
      </c>
      <c r="I319" s="14">
        <f t="shared" si="1"/>
        <v>338.44</v>
      </c>
      <c r="J319" s="18">
        <v>4.0</v>
      </c>
      <c r="K319" s="17">
        <v>5.0</v>
      </c>
      <c r="L319" s="19">
        <v>3.0</v>
      </c>
      <c r="M319" s="19" t="e">
        <v>#REF!</v>
      </c>
      <c r="N319" s="17">
        <v>4.5</v>
      </c>
      <c r="O319" s="17" t="s">
        <v>62</v>
      </c>
      <c r="P319" s="17">
        <v>2.0</v>
      </c>
      <c r="Q319" s="17">
        <v>8.0</v>
      </c>
      <c r="R319" s="17">
        <v>0.0</v>
      </c>
      <c r="S319" s="7">
        <f t="shared" si="2"/>
        <v>8</v>
      </c>
      <c r="T319" s="20">
        <v>11.0</v>
      </c>
      <c r="U319" s="14">
        <f t="shared" si="38"/>
        <v>14.56</v>
      </c>
      <c r="V319" s="21" t="s">
        <v>26</v>
      </c>
      <c r="W319" s="35">
        <f>VLOOKUP(A319,airbnb_listings_orlando!C:Q,14,0)</f>
        <v>177</v>
      </c>
      <c r="X319" s="35">
        <f>VLOOKUP(A319,airbnb_listings_orlando!C:Q,15,0)</f>
        <v>6</v>
      </c>
      <c r="Y319" s="11">
        <f t="shared" si="4"/>
        <v>182</v>
      </c>
      <c r="AA319" s="11"/>
    </row>
    <row r="320">
      <c r="A320" s="12" t="s">
        <v>68</v>
      </c>
      <c r="B320" s="13">
        <v>43464.0</v>
      </c>
      <c r="C320" s="12">
        <v>43496.0</v>
      </c>
      <c r="D320" s="14">
        <v>0.0</v>
      </c>
      <c r="E320" s="24">
        <v>43356.611493055556</v>
      </c>
      <c r="F320" s="16">
        <v>108.0</v>
      </c>
      <c r="G320" s="17" t="s">
        <v>64</v>
      </c>
      <c r="H320" s="14">
        <v>0.0</v>
      </c>
      <c r="I320" s="14">
        <f t="shared" si="1"/>
        <v>0</v>
      </c>
      <c r="J320" s="18">
        <v>4.0</v>
      </c>
      <c r="K320" s="17">
        <v>5.0</v>
      </c>
      <c r="L320" s="19">
        <v>3.0</v>
      </c>
      <c r="M320" s="19" t="e">
        <v>#REF!</v>
      </c>
      <c r="N320" s="17">
        <v>4.5</v>
      </c>
      <c r="O320" s="17" t="s">
        <v>62</v>
      </c>
      <c r="P320" s="17">
        <v>32.0</v>
      </c>
      <c r="Q320" s="17">
        <v>2.0</v>
      </c>
      <c r="R320" s="17">
        <v>0.0</v>
      </c>
      <c r="S320" s="7">
        <f t="shared" si="2"/>
        <v>2</v>
      </c>
      <c r="T320" s="20">
        <v>0.0</v>
      </c>
      <c r="U320" s="14">
        <v>0.0</v>
      </c>
      <c r="V320" s="21" t="s">
        <v>37</v>
      </c>
      <c r="W320" s="35">
        <f>VLOOKUP(A320,airbnb_listings_orlando!C:Q,14,0)</f>
        <v>177</v>
      </c>
      <c r="X320" s="35">
        <f>VLOOKUP(A320,airbnb_listings_orlando!C:Q,15,0)</f>
        <v>6</v>
      </c>
      <c r="Y320" s="11">
        <f t="shared" si="4"/>
        <v>0</v>
      </c>
      <c r="AA320" s="11"/>
    </row>
    <row r="321">
      <c r="A321" s="12" t="s">
        <v>68</v>
      </c>
      <c r="B321" s="13">
        <v>43392.0</v>
      </c>
      <c r="C321" s="12">
        <v>43406.0</v>
      </c>
      <c r="D321" s="14">
        <v>2449.32</v>
      </c>
      <c r="E321" s="24">
        <v>43238.86582175926</v>
      </c>
      <c r="F321" s="16">
        <v>154.0</v>
      </c>
      <c r="G321" s="17" t="s">
        <v>64</v>
      </c>
      <c r="H321" s="14">
        <v>378.0</v>
      </c>
      <c r="I321" s="14">
        <f t="shared" si="1"/>
        <v>2449.32</v>
      </c>
      <c r="J321" s="18">
        <v>4.0</v>
      </c>
      <c r="K321" s="17">
        <v>5.0</v>
      </c>
      <c r="L321" s="19">
        <v>3.0</v>
      </c>
      <c r="M321" s="19" t="e">
        <v>#REF!</v>
      </c>
      <c r="N321" s="17">
        <v>4.5</v>
      </c>
      <c r="O321" s="17" t="s">
        <v>62</v>
      </c>
      <c r="P321" s="17">
        <v>14.0</v>
      </c>
      <c r="Q321" s="17">
        <v>7.0</v>
      </c>
      <c r="R321" s="17">
        <v>1.0</v>
      </c>
      <c r="S321" s="7">
        <f t="shared" si="2"/>
        <v>8</v>
      </c>
      <c r="T321" s="20">
        <v>0.0</v>
      </c>
      <c r="U321" s="14">
        <v>0.0</v>
      </c>
      <c r="V321" s="21" t="s">
        <v>37</v>
      </c>
      <c r="W321" s="35">
        <f>VLOOKUP(A321,airbnb_listings_orlando!C:Q,14,0)</f>
        <v>177</v>
      </c>
      <c r="X321" s="35">
        <f>VLOOKUP(A321,airbnb_listings_orlando!C:Q,15,0)</f>
        <v>6</v>
      </c>
      <c r="Y321" s="11">
        <f t="shared" si="4"/>
        <v>174.9514286</v>
      </c>
      <c r="AA321" s="11"/>
    </row>
    <row r="322">
      <c r="A322" s="12" t="s">
        <v>68</v>
      </c>
      <c r="B322" s="13">
        <v>43377.0</v>
      </c>
      <c r="C322" s="25">
        <v>43389.0</v>
      </c>
      <c r="D322" s="14">
        <v>2239.15</v>
      </c>
      <c r="E322" s="24">
        <v>43146.69060185185</v>
      </c>
      <c r="F322" s="16">
        <v>231.0</v>
      </c>
      <c r="G322" s="17" t="s">
        <v>64</v>
      </c>
      <c r="H322" s="14">
        <v>318.39</v>
      </c>
      <c r="I322" s="14">
        <f t="shared" si="1"/>
        <v>2239.15</v>
      </c>
      <c r="J322" s="18">
        <v>4.0</v>
      </c>
      <c r="K322" s="17">
        <v>5.0</v>
      </c>
      <c r="L322" s="19">
        <v>3.0</v>
      </c>
      <c r="M322" s="19" t="e">
        <v>#REF!</v>
      </c>
      <c r="N322" s="17">
        <v>4.5</v>
      </c>
      <c r="O322" s="17" t="s">
        <v>62</v>
      </c>
      <c r="P322" s="17">
        <v>12.0</v>
      </c>
      <c r="Q322" s="17">
        <v>6.0</v>
      </c>
      <c r="R322" s="17">
        <v>2.0</v>
      </c>
      <c r="S322" s="7">
        <f t="shared" si="2"/>
        <v>8</v>
      </c>
      <c r="T322" s="20">
        <v>0.0</v>
      </c>
      <c r="U322" s="14">
        <v>0.0</v>
      </c>
      <c r="V322" s="21" t="s">
        <v>37</v>
      </c>
      <c r="W322" s="35">
        <f>VLOOKUP(A322,airbnb_listings_orlando!C:Q,14,0)</f>
        <v>177</v>
      </c>
      <c r="X322" s="35">
        <f>VLOOKUP(A322,airbnb_listings_orlando!C:Q,15,0)</f>
        <v>6</v>
      </c>
      <c r="Y322" s="11">
        <f t="shared" si="4"/>
        <v>186.5958333</v>
      </c>
      <c r="AA322" s="11"/>
    </row>
    <row r="323">
      <c r="A323" s="12" t="s">
        <v>68</v>
      </c>
      <c r="B323" s="13">
        <v>43356.0</v>
      </c>
      <c r="C323" s="12">
        <v>43368.0</v>
      </c>
      <c r="D323" s="14">
        <v>2130.61</v>
      </c>
      <c r="E323" s="24">
        <v>43232.64894675926</v>
      </c>
      <c r="F323" s="16">
        <v>124.0</v>
      </c>
      <c r="G323" s="17" t="s">
        <v>64</v>
      </c>
      <c r="H323" s="14">
        <v>324.0</v>
      </c>
      <c r="I323" s="14">
        <f t="shared" si="1"/>
        <v>2130.61</v>
      </c>
      <c r="J323" s="18">
        <v>4.0</v>
      </c>
      <c r="K323" s="17">
        <v>5.0</v>
      </c>
      <c r="L323" s="19">
        <v>3.0</v>
      </c>
      <c r="M323" s="19" t="e">
        <v>#REF!</v>
      </c>
      <c r="N323" s="17">
        <v>4.5</v>
      </c>
      <c r="O323" s="17" t="s">
        <v>62</v>
      </c>
      <c r="P323" s="17">
        <v>12.0</v>
      </c>
      <c r="Q323" s="17">
        <v>6.0</v>
      </c>
      <c r="R323" s="17">
        <v>0.0</v>
      </c>
      <c r="S323" s="7">
        <f t="shared" si="2"/>
        <v>6</v>
      </c>
      <c r="T323" s="20">
        <v>0.0</v>
      </c>
      <c r="U323" s="14">
        <v>0.0</v>
      </c>
      <c r="V323" s="21" t="s">
        <v>37</v>
      </c>
      <c r="W323" s="35">
        <f>VLOOKUP(A323,airbnb_listings_orlando!C:Q,14,0)</f>
        <v>177</v>
      </c>
      <c r="X323" s="35">
        <f>VLOOKUP(A323,airbnb_listings_orlando!C:Q,15,0)</f>
        <v>6</v>
      </c>
      <c r="Y323" s="11">
        <f t="shared" si="4"/>
        <v>177.5508333</v>
      </c>
      <c r="AA323" s="11"/>
    </row>
    <row r="324">
      <c r="A324" s="12" t="s">
        <v>68</v>
      </c>
      <c r="B324" s="13">
        <v>43252.0</v>
      </c>
      <c r="C324" s="12">
        <v>43257.0</v>
      </c>
      <c r="D324" s="14">
        <v>1015.12</v>
      </c>
      <c r="E324" s="24">
        <v>43197.983715277776</v>
      </c>
      <c r="F324" s="16">
        <v>55.0</v>
      </c>
      <c r="G324" s="17" t="s">
        <v>64</v>
      </c>
      <c r="H324" s="14">
        <v>135.0</v>
      </c>
      <c r="I324" s="14">
        <f t="shared" si="1"/>
        <v>1015.12</v>
      </c>
      <c r="J324" s="18">
        <v>4.0</v>
      </c>
      <c r="K324" s="17">
        <v>5.0</v>
      </c>
      <c r="L324" s="19">
        <v>3.0</v>
      </c>
      <c r="M324" s="19" t="e">
        <v>#REF!</v>
      </c>
      <c r="N324" s="17">
        <v>4.5</v>
      </c>
      <c r="O324" s="17" t="s">
        <v>62</v>
      </c>
      <c r="P324" s="17">
        <v>5.0</v>
      </c>
      <c r="Q324" s="17">
        <v>6.0</v>
      </c>
      <c r="R324" s="17">
        <v>0.0</v>
      </c>
      <c r="S324" s="7">
        <f t="shared" si="2"/>
        <v>6</v>
      </c>
      <c r="T324" s="20">
        <v>0.0</v>
      </c>
      <c r="U324" s="14">
        <v>0.0</v>
      </c>
      <c r="V324" s="21" t="s">
        <v>37</v>
      </c>
      <c r="W324" s="35">
        <f>VLOOKUP(A324,airbnb_listings_orlando!C:Q,14,0)</f>
        <v>177</v>
      </c>
      <c r="X324" s="35">
        <f>VLOOKUP(A324,airbnb_listings_orlando!C:Q,15,0)</f>
        <v>6</v>
      </c>
      <c r="Y324" s="11">
        <f t="shared" si="4"/>
        <v>203.024</v>
      </c>
      <c r="AA324" s="11"/>
    </row>
    <row r="325">
      <c r="A325" s="12" t="s">
        <v>68</v>
      </c>
      <c r="B325" s="13">
        <v>43201.0</v>
      </c>
      <c r="C325" s="12">
        <v>43217.0</v>
      </c>
      <c r="D325" s="14">
        <v>2386.8</v>
      </c>
      <c r="E325" s="24">
        <v>43138.390439814815</v>
      </c>
      <c r="F325" s="16">
        <v>63.0</v>
      </c>
      <c r="G325" s="17" t="s">
        <v>64</v>
      </c>
      <c r="H325" s="14">
        <v>432.0</v>
      </c>
      <c r="I325" s="14">
        <f t="shared" si="1"/>
        <v>2386.8</v>
      </c>
      <c r="J325" s="18">
        <v>4.0</v>
      </c>
      <c r="K325" s="17">
        <v>5.0</v>
      </c>
      <c r="L325" s="19">
        <v>3.0</v>
      </c>
      <c r="M325" s="19" t="e">
        <v>#REF!</v>
      </c>
      <c r="N325" s="17">
        <v>4.5</v>
      </c>
      <c r="O325" s="17" t="s">
        <v>62</v>
      </c>
      <c r="P325" s="17">
        <v>16.0</v>
      </c>
      <c r="Q325" s="17">
        <v>2.0</v>
      </c>
      <c r="R325" s="17">
        <v>0.0</v>
      </c>
      <c r="S325" s="7">
        <f t="shared" si="2"/>
        <v>2</v>
      </c>
      <c r="T325" s="20">
        <v>0.0</v>
      </c>
      <c r="U325" s="14">
        <v>0.0</v>
      </c>
      <c r="V325" s="21" t="s">
        <v>37</v>
      </c>
      <c r="W325" s="35">
        <f>VLOOKUP(A325,airbnb_listings_orlando!C:Q,14,0)</f>
        <v>177</v>
      </c>
      <c r="X325" s="35">
        <f>VLOOKUP(A325,airbnb_listings_orlando!C:Q,15,0)</f>
        <v>6</v>
      </c>
      <c r="Y325" s="11">
        <f t="shared" si="4"/>
        <v>149.175</v>
      </c>
      <c r="AA325" s="11"/>
    </row>
    <row r="326">
      <c r="A326" s="12" t="s">
        <v>68</v>
      </c>
      <c r="B326" s="13">
        <v>43191.0</v>
      </c>
      <c r="C326" s="12">
        <v>43201.0</v>
      </c>
      <c r="D326" s="14">
        <v>1732.21</v>
      </c>
      <c r="E326" s="24">
        <v>43134.22542824074</v>
      </c>
      <c r="F326" s="16">
        <v>57.0</v>
      </c>
      <c r="G326" s="17" t="s">
        <v>64</v>
      </c>
      <c r="H326" s="14">
        <v>256.5</v>
      </c>
      <c r="I326" s="14">
        <f t="shared" si="1"/>
        <v>1732.21</v>
      </c>
      <c r="J326" s="18">
        <v>4.0</v>
      </c>
      <c r="K326" s="17">
        <v>5.0</v>
      </c>
      <c r="L326" s="19">
        <v>3.0</v>
      </c>
      <c r="M326" s="19" t="e">
        <v>#REF!</v>
      </c>
      <c r="N326" s="17">
        <v>4.5</v>
      </c>
      <c r="O326" s="17" t="s">
        <v>62</v>
      </c>
      <c r="P326" s="17">
        <v>10.0</v>
      </c>
      <c r="Q326" s="17">
        <v>2.0</v>
      </c>
      <c r="R326" s="17">
        <v>2.0</v>
      </c>
      <c r="S326" s="7">
        <f t="shared" si="2"/>
        <v>4</v>
      </c>
      <c r="T326" s="20">
        <v>0.0</v>
      </c>
      <c r="U326" s="14">
        <v>0.0</v>
      </c>
      <c r="V326" s="21" t="s">
        <v>37</v>
      </c>
      <c r="W326" s="35">
        <f>VLOOKUP(A326,airbnb_listings_orlando!C:Q,14,0)</f>
        <v>177</v>
      </c>
      <c r="X326" s="35">
        <f>VLOOKUP(A326,airbnb_listings_orlando!C:Q,15,0)</f>
        <v>6</v>
      </c>
      <c r="Y326" s="11">
        <f t="shared" si="4"/>
        <v>173.221</v>
      </c>
      <c r="AA326" s="11"/>
    </row>
    <row r="327">
      <c r="A327" s="12" t="s">
        <v>68</v>
      </c>
      <c r="B327" s="13">
        <v>43181.0</v>
      </c>
      <c r="C327" s="12">
        <v>43184.0</v>
      </c>
      <c r="D327" s="14">
        <v>766.27</v>
      </c>
      <c r="E327" s="24">
        <v>43154.8287037037</v>
      </c>
      <c r="F327" s="16">
        <v>27.0</v>
      </c>
      <c r="G327" s="17" t="s">
        <v>64</v>
      </c>
      <c r="H327" s="14">
        <v>83.77</v>
      </c>
      <c r="I327" s="14">
        <f t="shared" si="1"/>
        <v>742.58</v>
      </c>
      <c r="J327" s="18">
        <v>4.0</v>
      </c>
      <c r="K327" s="17">
        <v>5.0</v>
      </c>
      <c r="L327" s="19">
        <v>3.0</v>
      </c>
      <c r="M327" s="19" t="e">
        <v>#REF!</v>
      </c>
      <c r="N327" s="17">
        <v>4.5</v>
      </c>
      <c r="O327" s="17" t="s">
        <v>62</v>
      </c>
      <c r="P327" s="17">
        <v>3.0</v>
      </c>
      <c r="Q327" s="17">
        <v>3.0</v>
      </c>
      <c r="R327" s="17">
        <v>1.0</v>
      </c>
      <c r="S327" s="7">
        <f t="shared" si="2"/>
        <v>4</v>
      </c>
      <c r="T327" s="20">
        <v>23.69</v>
      </c>
      <c r="U327" s="14">
        <v>0.0</v>
      </c>
      <c r="V327" s="21" t="s">
        <v>37</v>
      </c>
      <c r="W327" s="35">
        <f>VLOOKUP(A327,airbnb_listings_orlando!C:Q,14,0)</f>
        <v>177</v>
      </c>
      <c r="X327" s="35">
        <f>VLOOKUP(A327,airbnb_listings_orlando!C:Q,15,0)</f>
        <v>6</v>
      </c>
      <c r="Y327" s="11">
        <f t="shared" si="4"/>
        <v>255.4233333</v>
      </c>
      <c r="AA327" s="11"/>
    </row>
    <row r="328">
      <c r="A328" s="12" t="s">
        <v>68</v>
      </c>
      <c r="B328" s="13">
        <v>43168.0</v>
      </c>
      <c r="C328" s="12">
        <v>43171.0</v>
      </c>
      <c r="D328" s="14">
        <v>820.36</v>
      </c>
      <c r="E328" s="24">
        <v>43143.4659375</v>
      </c>
      <c r="F328" s="16">
        <v>25.0</v>
      </c>
      <c r="G328" s="17" t="s">
        <v>64</v>
      </c>
      <c r="H328" s="14">
        <v>102.0</v>
      </c>
      <c r="I328" s="14">
        <f t="shared" si="1"/>
        <v>820.36</v>
      </c>
      <c r="J328" s="18">
        <v>4.0</v>
      </c>
      <c r="K328" s="17">
        <v>5.0</v>
      </c>
      <c r="L328" s="19">
        <v>3.0</v>
      </c>
      <c r="M328" s="19" t="e">
        <v>#REF!</v>
      </c>
      <c r="N328" s="17">
        <v>4.5</v>
      </c>
      <c r="O328" s="17" t="s">
        <v>62</v>
      </c>
      <c r="P328" s="17">
        <v>3.0</v>
      </c>
      <c r="Q328" s="17">
        <v>4.0</v>
      </c>
      <c r="R328" s="17">
        <v>0.0</v>
      </c>
      <c r="S328" s="7">
        <f t="shared" si="2"/>
        <v>4</v>
      </c>
      <c r="T328" s="20">
        <v>0.0</v>
      </c>
      <c r="U328" s="14">
        <v>0.0</v>
      </c>
      <c r="V328" s="21" t="s">
        <v>37</v>
      </c>
      <c r="W328" s="35">
        <f>VLOOKUP(A328,airbnb_listings_orlando!C:Q,14,0)</f>
        <v>177</v>
      </c>
      <c r="X328" s="35">
        <f>VLOOKUP(A328,airbnb_listings_orlando!C:Q,15,0)</f>
        <v>6</v>
      </c>
      <c r="Y328" s="11">
        <f t="shared" si="4"/>
        <v>273.4533333</v>
      </c>
      <c r="AA328" s="11"/>
    </row>
    <row r="329">
      <c r="A329" s="12" t="s">
        <v>68</v>
      </c>
      <c r="B329" s="13">
        <v>43457.0</v>
      </c>
      <c r="C329" s="25">
        <v>43461.0</v>
      </c>
      <c r="D329" s="14">
        <v>1218.77</v>
      </c>
      <c r="E329" s="24">
        <v>43346.75832175926</v>
      </c>
      <c r="F329" s="16">
        <v>111.0</v>
      </c>
      <c r="G329" s="17" t="s">
        <v>64</v>
      </c>
      <c r="H329" s="14">
        <v>149.18</v>
      </c>
      <c r="I329" s="14">
        <f t="shared" si="1"/>
        <v>1144.5269</v>
      </c>
      <c r="J329" s="18">
        <v>4.0</v>
      </c>
      <c r="K329" s="17">
        <v>5.0</v>
      </c>
      <c r="L329" s="19">
        <v>3.0</v>
      </c>
      <c r="M329" s="19" t="e">
        <v>#REF!</v>
      </c>
      <c r="N329" s="17">
        <v>4.5</v>
      </c>
      <c r="O329" s="17" t="s">
        <v>62</v>
      </c>
      <c r="P329" s="17">
        <v>4.0</v>
      </c>
      <c r="Q329" s="17">
        <v>2.0</v>
      </c>
      <c r="R329" s="17">
        <v>1.0</v>
      </c>
      <c r="S329" s="7">
        <f t="shared" si="2"/>
        <v>3</v>
      </c>
      <c r="T329" s="20">
        <v>37.68</v>
      </c>
      <c r="U329" s="14">
        <f t="shared" ref="U329:U330" si="39">D329*3%</f>
        <v>36.5631</v>
      </c>
      <c r="V329" s="21" t="s">
        <v>39</v>
      </c>
      <c r="W329" s="35">
        <f>VLOOKUP(A329,airbnb_listings_orlando!C:Q,14,0)</f>
        <v>177</v>
      </c>
      <c r="X329" s="35">
        <f>VLOOKUP(A329,airbnb_listings_orlando!C:Q,15,0)</f>
        <v>6</v>
      </c>
      <c r="Y329" s="11">
        <f t="shared" si="4"/>
        <v>304.6925</v>
      </c>
      <c r="AA329" s="11"/>
    </row>
    <row r="330">
      <c r="A330" s="12" t="s">
        <v>68</v>
      </c>
      <c r="B330" s="13">
        <v>43413.0</v>
      </c>
      <c r="C330" s="25">
        <v>43416.0</v>
      </c>
      <c r="D330" s="14">
        <v>594.52</v>
      </c>
      <c r="E330" s="24">
        <v>43336.90509259259</v>
      </c>
      <c r="F330" s="16">
        <v>77.0</v>
      </c>
      <c r="G330" s="17" t="s">
        <v>64</v>
      </c>
      <c r="H330" s="14">
        <v>58.94</v>
      </c>
      <c r="I330" s="14">
        <f t="shared" si="1"/>
        <v>558.3044</v>
      </c>
      <c r="J330" s="18">
        <v>4.0</v>
      </c>
      <c r="K330" s="17">
        <v>5.0</v>
      </c>
      <c r="L330" s="19">
        <v>3.0</v>
      </c>
      <c r="M330" s="19" t="e">
        <v>#REF!</v>
      </c>
      <c r="N330" s="17">
        <v>4.5</v>
      </c>
      <c r="O330" s="17" t="s">
        <v>62</v>
      </c>
      <c r="P330" s="17">
        <v>3.0</v>
      </c>
      <c r="Q330" s="17">
        <v>5.0</v>
      </c>
      <c r="R330" s="17">
        <v>0.0</v>
      </c>
      <c r="S330" s="7">
        <f t="shared" si="2"/>
        <v>5</v>
      </c>
      <c r="T330" s="20">
        <v>18.38</v>
      </c>
      <c r="U330" s="14">
        <f t="shared" si="39"/>
        <v>17.8356</v>
      </c>
      <c r="V330" s="21" t="s">
        <v>39</v>
      </c>
      <c r="W330" s="35">
        <f>VLOOKUP(A330,airbnb_listings_orlando!C:Q,14,0)</f>
        <v>177</v>
      </c>
      <c r="X330" s="35">
        <f>VLOOKUP(A330,airbnb_listings_orlando!C:Q,15,0)</f>
        <v>6</v>
      </c>
      <c r="Y330" s="11">
        <f t="shared" si="4"/>
        <v>198.1733333</v>
      </c>
      <c r="AA330" s="11"/>
    </row>
    <row r="331">
      <c r="A331" s="12" t="s">
        <v>68</v>
      </c>
      <c r="B331" s="13">
        <v>43332.0</v>
      </c>
      <c r="C331" s="12">
        <v>43346.0</v>
      </c>
      <c r="D331" s="14">
        <v>2081.59</v>
      </c>
      <c r="E331" s="24">
        <v>43181.27885416667</v>
      </c>
      <c r="F331" s="16">
        <v>151.0</v>
      </c>
      <c r="G331" s="17" t="s">
        <v>64</v>
      </c>
      <c r="H331" s="14">
        <v>227.78</v>
      </c>
      <c r="I331" s="14">
        <f t="shared" si="1"/>
        <v>1888.8964</v>
      </c>
      <c r="J331" s="18">
        <v>4.0</v>
      </c>
      <c r="K331" s="17">
        <v>5.0</v>
      </c>
      <c r="L331" s="19">
        <v>3.0</v>
      </c>
      <c r="M331" s="19" t="e">
        <v>#REF!</v>
      </c>
      <c r="N331" s="17">
        <v>4.5</v>
      </c>
      <c r="O331" s="17" t="s">
        <v>62</v>
      </c>
      <c r="P331" s="17">
        <v>14.0</v>
      </c>
      <c r="Q331" s="17">
        <v>3.0</v>
      </c>
      <c r="R331" s="17">
        <v>2.0</v>
      </c>
      <c r="S331" s="7">
        <f t="shared" si="2"/>
        <v>5</v>
      </c>
      <c r="T331" s="20">
        <v>109.43</v>
      </c>
      <c r="U331" s="14">
        <f t="shared" ref="U331:U333" si="40">D331*4%</f>
        <v>83.2636</v>
      </c>
      <c r="V331" s="21" t="s">
        <v>39</v>
      </c>
      <c r="W331" s="35">
        <f>VLOOKUP(A331,airbnb_listings_orlando!C:Q,14,0)</f>
        <v>177</v>
      </c>
      <c r="X331" s="35">
        <f>VLOOKUP(A331,airbnb_listings_orlando!C:Q,15,0)</f>
        <v>6</v>
      </c>
      <c r="Y331" s="11">
        <f t="shared" si="4"/>
        <v>148.685</v>
      </c>
      <c r="AA331" s="11"/>
    </row>
    <row r="332">
      <c r="A332" s="12" t="s">
        <v>68</v>
      </c>
      <c r="B332" s="13">
        <v>43320.0</v>
      </c>
      <c r="C332" s="12">
        <v>43332.0</v>
      </c>
      <c r="D332" s="14">
        <v>1805.0</v>
      </c>
      <c r="E332" s="24">
        <v>43170.86111111111</v>
      </c>
      <c r="F332" s="16">
        <v>150.0</v>
      </c>
      <c r="G332" s="17" t="s">
        <v>64</v>
      </c>
      <c r="H332" s="14">
        <v>193.82</v>
      </c>
      <c r="I332" s="14">
        <f t="shared" si="1"/>
        <v>1637.82</v>
      </c>
      <c r="J332" s="18">
        <v>4.0</v>
      </c>
      <c r="K332" s="17">
        <v>5.0</v>
      </c>
      <c r="L332" s="19">
        <v>3.0</v>
      </c>
      <c r="M332" s="19" t="e">
        <v>#REF!</v>
      </c>
      <c r="N332" s="17">
        <v>4.5</v>
      </c>
      <c r="O332" s="17" t="s">
        <v>62</v>
      </c>
      <c r="P332" s="17">
        <v>12.0</v>
      </c>
      <c r="Q332" s="17">
        <v>4.0</v>
      </c>
      <c r="R332" s="17">
        <v>4.0</v>
      </c>
      <c r="S332" s="7">
        <f t="shared" si="2"/>
        <v>8</v>
      </c>
      <c r="T332" s="20">
        <v>94.98</v>
      </c>
      <c r="U332" s="14">
        <f t="shared" si="40"/>
        <v>72.2</v>
      </c>
      <c r="V332" s="21" t="s">
        <v>39</v>
      </c>
      <c r="W332" s="35">
        <f>VLOOKUP(A332,airbnb_listings_orlando!C:Q,14,0)</f>
        <v>177</v>
      </c>
      <c r="X332" s="35">
        <f>VLOOKUP(A332,airbnb_listings_orlando!C:Q,15,0)</f>
        <v>6</v>
      </c>
      <c r="Y332" s="11">
        <f t="shared" si="4"/>
        <v>150.4166667</v>
      </c>
      <c r="AA332" s="11"/>
    </row>
    <row r="333">
      <c r="A333" s="12" t="s">
        <v>68</v>
      </c>
      <c r="B333" s="13">
        <v>43315.0</v>
      </c>
      <c r="C333" s="12">
        <v>43317.0</v>
      </c>
      <c r="D333" s="14">
        <v>445.89</v>
      </c>
      <c r="E333" s="24">
        <v>43271.8796875</v>
      </c>
      <c r="F333" s="16">
        <v>44.0</v>
      </c>
      <c r="G333" s="17" t="s">
        <v>64</v>
      </c>
      <c r="H333" s="14">
        <v>37.45</v>
      </c>
      <c r="I333" s="14">
        <f t="shared" si="1"/>
        <v>414.2644</v>
      </c>
      <c r="J333" s="18">
        <v>4.0</v>
      </c>
      <c r="K333" s="17">
        <v>5.0</v>
      </c>
      <c r="L333" s="19">
        <v>3.0</v>
      </c>
      <c r="M333" s="19" t="e">
        <v>#REF!</v>
      </c>
      <c r="N333" s="17">
        <v>4.5</v>
      </c>
      <c r="O333" s="17" t="s">
        <v>62</v>
      </c>
      <c r="P333" s="17">
        <v>2.0</v>
      </c>
      <c r="Q333" s="17">
        <v>1.0</v>
      </c>
      <c r="R333" s="17">
        <v>0.0</v>
      </c>
      <c r="S333" s="7">
        <f t="shared" si="2"/>
        <v>1</v>
      </c>
      <c r="T333" s="20">
        <v>13.79</v>
      </c>
      <c r="U333" s="14">
        <f t="shared" si="40"/>
        <v>17.8356</v>
      </c>
      <c r="V333" s="21" t="s">
        <v>39</v>
      </c>
      <c r="W333" s="35">
        <f>VLOOKUP(A333,airbnb_listings_orlando!C:Q,14,0)</f>
        <v>177</v>
      </c>
      <c r="X333" s="35">
        <f>VLOOKUP(A333,airbnb_listings_orlando!C:Q,15,0)</f>
        <v>6</v>
      </c>
      <c r="Y333" s="11">
        <f t="shared" si="4"/>
        <v>222.945</v>
      </c>
      <c r="AA333" s="11"/>
    </row>
    <row r="334">
      <c r="A334" s="12" t="s">
        <v>68</v>
      </c>
      <c r="B334" s="13">
        <v>43310.0</v>
      </c>
      <c r="C334" s="12">
        <v>43315.0</v>
      </c>
      <c r="D334" s="14">
        <v>891.78</v>
      </c>
      <c r="E334" s="24">
        <v>43258.667592592596</v>
      </c>
      <c r="F334" s="16">
        <v>52.0</v>
      </c>
      <c r="G334" s="17" t="s">
        <v>64</v>
      </c>
      <c r="H334" s="14">
        <v>101.92</v>
      </c>
      <c r="I334" s="14">
        <f t="shared" si="1"/>
        <v>837.4566</v>
      </c>
      <c r="J334" s="18">
        <v>4.0</v>
      </c>
      <c r="K334" s="17">
        <v>5.0</v>
      </c>
      <c r="L334" s="19">
        <v>3.0</v>
      </c>
      <c r="M334" s="19" t="e">
        <v>#REF!</v>
      </c>
      <c r="N334" s="17">
        <v>4.5</v>
      </c>
      <c r="O334" s="17" t="s">
        <v>62</v>
      </c>
      <c r="P334" s="17">
        <v>5.0</v>
      </c>
      <c r="Q334" s="17">
        <v>3.0</v>
      </c>
      <c r="R334" s="17">
        <v>2.0</v>
      </c>
      <c r="S334" s="7">
        <f t="shared" si="2"/>
        <v>5</v>
      </c>
      <c r="T334" s="20">
        <v>27.57</v>
      </c>
      <c r="U334" s="14">
        <f t="shared" ref="U334:U344" si="41">D334*3%</f>
        <v>26.7534</v>
      </c>
      <c r="V334" s="21" t="s">
        <v>39</v>
      </c>
      <c r="W334" s="35">
        <f>VLOOKUP(A334,airbnb_listings_orlando!C:Q,14,0)</f>
        <v>177</v>
      </c>
      <c r="X334" s="35">
        <f>VLOOKUP(A334,airbnb_listings_orlando!C:Q,15,0)</f>
        <v>6</v>
      </c>
      <c r="Y334" s="11">
        <f t="shared" si="4"/>
        <v>178.356</v>
      </c>
      <c r="AA334" s="11"/>
    </row>
    <row r="335">
      <c r="A335" s="12" t="s">
        <v>68</v>
      </c>
      <c r="B335" s="13">
        <v>43287.0</v>
      </c>
      <c r="C335" s="12">
        <v>43290.0</v>
      </c>
      <c r="D335" s="14">
        <v>772.87</v>
      </c>
      <c r="E335" s="24">
        <v>43267.43412037037</v>
      </c>
      <c r="F335" s="16">
        <v>20.0</v>
      </c>
      <c r="G335" s="17" t="s">
        <v>64</v>
      </c>
      <c r="H335" s="14">
        <v>84.72</v>
      </c>
      <c r="I335" s="14">
        <f t="shared" si="1"/>
        <v>725.7839</v>
      </c>
      <c r="J335" s="18">
        <v>4.0</v>
      </c>
      <c r="K335" s="17">
        <v>5.0</v>
      </c>
      <c r="L335" s="19">
        <v>3.0</v>
      </c>
      <c r="M335" s="19" t="e">
        <v>#REF!</v>
      </c>
      <c r="N335" s="17">
        <v>4.5</v>
      </c>
      <c r="O335" s="17" t="s">
        <v>62</v>
      </c>
      <c r="P335" s="17">
        <v>3.0</v>
      </c>
      <c r="Q335" s="17">
        <v>6.0</v>
      </c>
      <c r="R335" s="17">
        <v>0.0</v>
      </c>
      <c r="S335" s="7">
        <f t="shared" si="2"/>
        <v>6</v>
      </c>
      <c r="T335" s="20">
        <v>23.9</v>
      </c>
      <c r="U335" s="14">
        <f t="shared" si="41"/>
        <v>23.1861</v>
      </c>
      <c r="V335" s="21" t="s">
        <v>39</v>
      </c>
      <c r="W335" s="35">
        <f>VLOOKUP(A335,airbnb_listings_orlando!C:Q,14,0)</f>
        <v>177</v>
      </c>
      <c r="X335" s="35">
        <f>VLOOKUP(A335,airbnb_listings_orlando!C:Q,15,0)</f>
        <v>6</v>
      </c>
      <c r="Y335" s="11">
        <f t="shared" si="4"/>
        <v>257.6233333</v>
      </c>
      <c r="AA335" s="11"/>
    </row>
    <row r="336">
      <c r="A336" s="12" t="s">
        <v>68</v>
      </c>
      <c r="B336" s="13">
        <v>43279.0</v>
      </c>
      <c r="C336" s="12">
        <v>43287.0</v>
      </c>
      <c r="D336" s="14">
        <v>1528.41</v>
      </c>
      <c r="E336" s="24">
        <v>43191.932604166665</v>
      </c>
      <c r="F336" s="16">
        <v>88.0</v>
      </c>
      <c r="G336" s="17" t="s">
        <v>64</v>
      </c>
      <c r="H336" s="14">
        <v>159.98</v>
      </c>
      <c r="I336" s="14">
        <f t="shared" si="1"/>
        <v>1402.1277</v>
      </c>
      <c r="J336" s="18">
        <v>4.0</v>
      </c>
      <c r="K336" s="17">
        <v>5.0</v>
      </c>
      <c r="L336" s="19">
        <v>3.0</v>
      </c>
      <c r="M336" s="19" t="e">
        <v>#REF!</v>
      </c>
      <c r="N336" s="17">
        <v>4.5</v>
      </c>
      <c r="O336" s="17" t="s">
        <v>62</v>
      </c>
      <c r="P336" s="17">
        <v>8.0</v>
      </c>
      <c r="Q336" s="17">
        <v>4.0</v>
      </c>
      <c r="R336" s="17">
        <v>1.0</v>
      </c>
      <c r="S336" s="7">
        <f t="shared" si="2"/>
        <v>5</v>
      </c>
      <c r="T336" s="20">
        <v>80.43</v>
      </c>
      <c r="U336" s="14">
        <f t="shared" si="41"/>
        <v>45.8523</v>
      </c>
      <c r="V336" s="21" t="s">
        <v>39</v>
      </c>
      <c r="W336" s="35">
        <f>VLOOKUP(A336,airbnb_listings_orlando!C:Q,14,0)</f>
        <v>177</v>
      </c>
      <c r="X336" s="35">
        <f>VLOOKUP(A336,airbnb_listings_orlando!C:Q,15,0)</f>
        <v>6</v>
      </c>
      <c r="Y336" s="11">
        <f t="shared" si="4"/>
        <v>191.05125</v>
      </c>
      <c r="AA336" s="11"/>
    </row>
    <row r="337">
      <c r="A337" s="12" t="s">
        <v>68</v>
      </c>
      <c r="B337" s="13">
        <v>43271.0</v>
      </c>
      <c r="C337" s="12">
        <v>43278.0</v>
      </c>
      <c r="D337" s="14">
        <v>1137.03</v>
      </c>
      <c r="E337" s="24">
        <v>43173.89474537037</v>
      </c>
      <c r="F337" s="16">
        <v>98.0</v>
      </c>
      <c r="G337" s="17" t="s">
        <v>64</v>
      </c>
      <c r="H337" s="14">
        <v>137.37</v>
      </c>
      <c r="I337" s="14">
        <f t="shared" si="1"/>
        <v>1067.7691</v>
      </c>
      <c r="J337" s="18">
        <v>4.0</v>
      </c>
      <c r="K337" s="17">
        <v>5.0</v>
      </c>
      <c r="L337" s="19">
        <v>3.0</v>
      </c>
      <c r="M337" s="19" t="e">
        <v>#REF!</v>
      </c>
      <c r="N337" s="17">
        <v>4.5</v>
      </c>
      <c r="O337" s="17" t="s">
        <v>62</v>
      </c>
      <c r="P337" s="17">
        <v>7.0</v>
      </c>
      <c r="Q337" s="17">
        <v>3.0</v>
      </c>
      <c r="R337" s="17">
        <v>1.0</v>
      </c>
      <c r="S337" s="7">
        <f t="shared" si="2"/>
        <v>4</v>
      </c>
      <c r="T337" s="20">
        <v>35.15</v>
      </c>
      <c r="U337" s="14">
        <f t="shared" si="41"/>
        <v>34.1109</v>
      </c>
      <c r="V337" s="21" t="s">
        <v>39</v>
      </c>
      <c r="W337" s="35">
        <f>VLOOKUP(A337,airbnb_listings_orlando!C:Q,14,0)</f>
        <v>177</v>
      </c>
      <c r="X337" s="35">
        <f>VLOOKUP(A337,airbnb_listings_orlando!C:Q,15,0)</f>
        <v>6</v>
      </c>
      <c r="Y337" s="11">
        <f t="shared" si="4"/>
        <v>162.4328571</v>
      </c>
      <c r="AA337" s="11"/>
    </row>
    <row r="338">
      <c r="A338" s="12" t="s">
        <v>68</v>
      </c>
      <c r="B338" s="13">
        <v>43267.0</v>
      </c>
      <c r="C338" s="12">
        <v>43270.0</v>
      </c>
      <c r="D338" s="14">
        <v>594.52</v>
      </c>
      <c r="E338" s="24">
        <v>43188.79787037037</v>
      </c>
      <c r="F338" s="16">
        <v>79.0</v>
      </c>
      <c r="G338" s="17" t="s">
        <v>64</v>
      </c>
      <c r="H338" s="14">
        <v>58.94</v>
      </c>
      <c r="I338" s="14">
        <f t="shared" si="1"/>
        <v>558.3044</v>
      </c>
      <c r="J338" s="18">
        <v>4.0</v>
      </c>
      <c r="K338" s="17">
        <v>5.0</v>
      </c>
      <c r="L338" s="19">
        <v>3.0</v>
      </c>
      <c r="M338" s="19" t="e">
        <v>#REF!</v>
      </c>
      <c r="N338" s="17">
        <v>4.5</v>
      </c>
      <c r="O338" s="17" t="s">
        <v>62</v>
      </c>
      <c r="P338" s="17">
        <v>3.0</v>
      </c>
      <c r="Q338" s="17">
        <v>4.0</v>
      </c>
      <c r="R338" s="17">
        <v>4.0</v>
      </c>
      <c r="S338" s="7">
        <f t="shared" si="2"/>
        <v>8</v>
      </c>
      <c r="T338" s="20">
        <v>18.38</v>
      </c>
      <c r="U338" s="14">
        <f t="shared" si="41"/>
        <v>17.8356</v>
      </c>
      <c r="V338" s="21" t="s">
        <v>39</v>
      </c>
      <c r="W338" s="35">
        <f>VLOOKUP(A338,airbnb_listings_orlando!C:Q,14,0)</f>
        <v>177</v>
      </c>
      <c r="X338" s="35">
        <f>VLOOKUP(A338,airbnb_listings_orlando!C:Q,15,0)</f>
        <v>6</v>
      </c>
      <c r="Y338" s="11">
        <f t="shared" si="4"/>
        <v>198.1733333</v>
      </c>
      <c r="AA338" s="11"/>
    </row>
    <row r="339">
      <c r="A339" s="12" t="s">
        <v>68</v>
      </c>
      <c r="B339" s="13">
        <v>43249.0</v>
      </c>
      <c r="C339" s="12">
        <v>43251.0</v>
      </c>
      <c r="D339" s="14">
        <v>445.89</v>
      </c>
      <c r="E339" s="24">
        <v>43167.74760416667</v>
      </c>
      <c r="F339" s="16">
        <v>82.0</v>
      </c>
      <c r="G339" s="17" t="s">
        <v>64</v>
      </c>
      <c r="H339" s="14">
        <v>37.45</v>
      </c>
      <c r="I339" s="14">
        <f t="shared" si="1"/>
        <v>418.7233</v>
      </c>
      <c r="J339" s="18">
        <v>4.0</v>
      </c>
      <c r="K339" s="17">
        <v>5.0</v>
      </c>
      <c r="L339" s="19">
        <v>3.0</v>
      </c>
      <c r="M339" s="19" t="e">
        <v>#REF!</v>
      </c>
      <c r="N339" s="17">
        <v>4.5</v>
      </c>
      <c r="O339" s="17" t="s">
        <v>62</v>
      </c>
      <c r="P339" s="17">
        <v>2.0</v>
      </c>
      <c r="Q339" s="17">
        <v>3.0</v>
      </c>
      <c r="R339" s="17">
        <v>0.0</v>
      </c>
      <c r="S339" s="7">
        <f t="shared" si="2"/>
        <v>3</v>
      </c>
      <c r="T339" s="20">
        <v>13.79</v>
      </c>
      <c r="U339" s="14">
        <f t="shared" si="41"/>
        <v>13.3767</v>
      </c>
      <c r="V339" s="21" t="s">
        <v>39</v>
      </c>
      <c r="W339" s="35">
        <f>VLOOKUP(A339,airbnb_listings_orlando!C:Q,14,0)</f>
        <v>177</v>
      </c>
      <c r="X339" s="35">
        <f>VLOOKUP(A339,airbnb_listings_orlando!C:Q,15,0)</f>
        <v>6</v>
      </c>
      <c r="Y339" s="11">
        <f t="shared" si="4"/>
        <v>222.945</v>
      </c>
      <c r="AA339" s="11"/>
    </row>
    <row r="340">
      <c r="A340" s="12" t="s">
        <v>68</v>
      </c>
      <c r="B340" s="13">
        <v>43245.0</v>
      </c>
      <c r="C340" s="12">
        <v>43248.0</v>
      </c>
      <c r="D340" s="14">
        <v>594.52</v>
      </c>
      <c r="E340" s="24">
        <v>43193.79641203704</v>
      </c>
      <c r="F340" s="16">
        <v>52.0</v>
      </c>
      <c r="G340" s="17" t="s">
        <v>64</v>
      </c>
      <c r="H340" s="14">
        <v>58.94</v>
      </c>
      <c r="I340" s="14">
        <f t="shared" si="1"/>
        <v>558.3044</v>
      </c>
      <c r="J340" s="18">
        <v>4.0</v>
      </c>
      <c r="K340" s="17">
        <v>5.0</v>
      </c>
      <c r="L340" s="19">
        <v>3.0</v>
      </c>
      <c r="M340" s="19" t="e">
        <v>#REF!</v>
      </c>
      <c r="N340" s="17">
        <v>4.5</v>
      </c>
      <c r="O340" s="17" t="s">
        <v>62</v>
      </c>
      <c r="P340" s="17">
        <v>3.0</v>
      </c>
      <c r="Q340" s="17">
        <v>2.0</v>
      </c>
      <c r="R340" s="17">
        <v>2.0</v>
      </c>
      <c r="S340" s="7">
        <f t="shared" si="2"/>
        <v>4</v>
      </c>
      <c r="T340" s="20">
        <v>18.38</v>
      </c>
      <c r="U340" s="14">
        <f t="shared" si="41"/>
        <v>17.8356</v>
      </c>
      <c r="V340" s="21" t="s">
        <v>39</v>
      </c>
      <c r="W340" s="35">
        <f>VLOOKUP(A340,airbnb_listings_orlando!C:Q,14,0)</f>
        <v>177</v>
      </c>
      <c r="X340" s="35">
        <f>VLOOKUP(A340,airbnb_listings_orlando!C:Q,15,0)</f>
        <v>6</v>
      </c>
      <c r="Y340" s="11">
        <f t="shared" si="4"/>
        <v>198.1733333</v>
      </c>
      <c r="AA340" s="11"/>
    </row>
    <row r="341">
      <c r="A341" s="12" t="s">
        <v>68</v>
      </c>
      <c r="B341" s="13">
        <v>43231.0</v>
      </c>
      <c r="C341" s="12">
        <v>43233.0</v>
      </c>
      <c r="D341" s="14">
        <v>445.89</v>
      </c>
      <c r="E341" s="24">
        <v>43204.412766203706</v>
      </c>
      <c r="F341" s="16">
        <v>27.0</v>
      </c>
      <c r="G341" s="17" t="s">
        <v>64</v>
      </c>
      <c r="H341" s="14">
        <v>37.45</v>
      </c>
      <c r="I341" s="14">
        <f t="shared" si="1"/>
        <v>418.7233</v>
      </c>
      <c r="J341" s="18">
        <v>4.0</v>
      </c>
      <c r="K341" s="17">
        <v>5.0</v>
      </c>
      <c r="L341" s="19">
        <v>3.0</v>
      </c>
      <c r="M341" s="19" t="e">
        <v>#REF!</v>
      </c>
      <c r="N341" s="17">
        <v>4.5</v>
      </c>
      <c r="O341" s="17" t="s">
        <v>62</v>
      </c>
      <c r="P341" s="17">
        <v>2.0</v>
      </c>
      <c r="Q341" s="17">
        <v>5.0</v>
      </c>
      <c r="R341" s="17">
        <v>0.0</v>
      </c>
      <c r="S341" s="7">
        <f t="shared" si="2"/>
        <v>5</v>
      </c>
      <c r="T341" s="20">
        <v>13.79</v>
      </c>
      <c r="U341" s="14">
        <f t="shared" si="41"/>
        <v>13.3767</v>
      </c>
      <c r="V341" s="21" t="s">
        <v>39</v>
      </c>
      <c r="W341" s="35">
        <f>VLOOKUP(A341,airbnb_listings_orlando!C:Q,14,0)</f>
        <v>177</v>
      </c>
      <c r="X341" s="35">
        <f>VLOOKUP(A341,airbnb_listings_orlando!C:Q,15,0)</f>
        <v>6</v>
      </c>
      <c r="Y341" s="11">
        <f t="shared" si="4"/>
        <v>222.945</v>
      </c>
      <c r="AA341" s="11"/>
    </row>
    <row r="342">
      <c r="A342" s="12" t="s">
        <v>68</v>
      </c>
      <c r="B342" s="13">
        <v>43219.0</v>
      </c>
      <c r="C342" s="12">
        <v>43226.0</v>
      </c>
      <c r="D342" s="14">
        <v>1137.03</v>
      </c>
      <c r="E342" s="24">
        <v>43174.93728009259</v>
      </c>
      <c r="F342" s="16">
        <v>45.0</v>
      </c>
      <c r="G342" s="17" t="s">
        <v>64</v>
      </c>
      <c r="H342" s="14">
        <v>137.37</v>
      </c>
      <c r="I342" s="14">
        <f t="shared" si="1"/>
        <v>1067.7691</v>
      </c>
      <c r="J342" s="18">
        <v>4.0</v>
      </c>
      <c r="K342" s="17">
        <v>5.0</v>
      </c>
      <c r="L342" s="19">
        <v>3.0</v>
      </c>
      <c r="M342" s="19" t="e">
        <v>#REF!</v>
      </c>
      <c r="N342" s="17">
        <v>4.5</v>
      </c>
      <c r="O342" s="17" t="s">
        <v>62</v>
      </c>
      <c r="P342" s="17">
        <v>7.0</v>
      </c>
      <c r="Q342" s="17">
        <v>2.0</v>
      </c>
      <c r="R342" s="17">
        <v>1.0</v>
      </c>
      <c r="S342" s="7">
        <f t="shared" si="2"/>
        <v>3</v>
      </c>
      <c r="T342" s="20">
        <v>35.15</v>
      </c>
      <c r="U342" s="14">
        <f t="shared" si="41"/>
        <v>34.1109</v>
      </c>
      <c r="V342" s="21" t="s">
        <v>39</v>
      </c>
      <c r="W342" s="35">
        <f>VLOOKUP(A342,airbnb_listings_orlando!C:Q,14,0)</f>
        <v>177</v>
      </c>
      <c r="X342" s="35">
        <f>VLOOKUP(A342,airbnb_listings_orlando!C:Q,15,0)</f>
        <v>6</v>
      </c>
      <c r="Y342" s="11">
        <f t="shared" si="4"/>
        <v>162.4328571</v>
      </c>
      <c r="AA342" s="11"/>
    </row>
    <row r="343">
      <c r="A343" s="12" t="s">
        <v>68</v>
      </c>
      <c r="B343" s="13">
        <v>43187.0</v>
      </c>
      <c r="C343" s="12">
        <v>43189.0</v>
      </c>
      <c r="D343" s="14">
        <v>560.39</v>
      </c>
      <c r="E343" s="24">
        <v>43157.85293981482</v>
      </c>
      <c r="F343" s="16">
        <v>30.0</v>
      </c>
      <c r="G343" s="17" t="s">
        <v>64</v>
      </c>
      <c r="H343" s="14">
        <v>54.0</v>
      </c>
      <c r="I343" s="14">
        <f t="shared" si="1"/>
        <v>526.2483</v>
      </c>
      <c r="J343" s="18">
        <v>4.0</v>
      </c>
      <c r="K343" s="17">
        <v>5.0</v>
      </c>
      <c r="L343" s="19">
        <v>3.0</v>
      </c>
      <c r="M343" s="19" t="e">
        <v>#REF!</v>
      </c>
      <c r="N343" s="17">
        <v>4.5</v>
      </c>
      <c r="O343" s="17" t="s">
        <v>62</v>
      </c>
      <c r="P343" s="17">
        <v>2.0</v>
      </c>
      <c r="Q343" s="17">
        <v>2.0</v>
      </c>
      <c r="R343" s="17">
        <v>2.0</v>
      </c>
      <c r="S343" s="7">
        <f t="shared" si="2"/>
        <v>4</v>
      </c>
      <c r="T343" s="20">
        <v>17.33</v>
      </c>
      <c r="U343" s="14">
        <f t="shared" si="41"/>
        <v>16.8117</v>
      </c>
      <c r="V343" s="21" t="s">
        <v>39</v>
      </c>
      <c r="W343" s="35">
        <f>VLOOKUP(A343,airbnb_listings_orlando!C:Q,14,0)</f>
        <v>177</v>
      </c>
      <c r="X343" s="35">
        <f>VLOOKUP(A343,airbnb_listings_orlando!C:Q,15,0)</f>
        <v>6</v>
      </c>
      <c r="Y343" s="11">
        <f t="shared" si="4"/>
        <v>280.195</v>
      </c>
      <c r="AA343" s="11"/>
    </row>
    <row r="344">
      <c r="A344" s="12" t="s">
        <v>68</v>
      </c>
      <c r="B344" s="13">
        <v>43184.0</v>
      </c>
      <c r="C344" s="12">
        <v>43186.0</v>
      </c>
      <c r="D344" s="14">
        <v>560.39</v>
      </c>
      <c r="E344" s="24">
        <v>43170.88287037037</v>
      </c>
      <c r="F344" s="16">
        <v>14.0</v>
      </c>
      <c r="G344" s="17" t="s">
        <v>64</v>
      </c>
      <c r="H344" s="14">
        <v>54.0</v>
      </c>
      <c r="I344" s="14">
        <f t="shared" si="1"/>
        <v>526.2483</v>
      </c>
      <c r="J344" s="18">
        <v>4.0</v>
      </c>
      <c r="K344" s="17">
        <v>5.0</v>
      </c>
      <c r="L344" s="19">
        <v>3.0</v>
      </c>
      <c r="M344" s="19" t="e">
        <v>#REF!</v>
      </c>
      <c r="N344" s="17">
        <v>4.5</v>
      </c>
      <c r="O344" s="17" t="s">
        <v>62</v>
      </c>
      <c r="P344" s="17">
        <v>2.0</v>
      </c>
      <c r="Q344" s="17">
        <v>7.0</v>
      </c>
      <c r="R344" s="17">
        <v>0.0</v>
      </c>
      <c r="S344" s="7">
        <f t="shared" si="2"/>
        <v>7</v>
      </c>
      <c r="T344" s="20">
        <v>17.33</v>
      </c>
      <c r="U344" s="14">
        <f t="shared" si="41"/>
        <v>16.8117</v>
      </c>
      <c r="V344" s="21" t="s">
        <v>39</v>
      </c>
      <c r="W344" s="35">
        <f>VLOOKUP(A344,airbnb_listings_orlando!C:Q,14,0)</f>
        <v>177</v>
      </c>
      <c r="X344" s="35">
        <f>VLOOKUP(A344,airbnb_listings_orlando!C:Q,15,0)</f>
        <v>6</v>
      </c>
      <c r="Y344" s="11">
        <f t="shared" si="4"/>
        <v>280.195</v>
      </c>
      <c r="AA344" s="11"/>
    </row>
    <row r="345">
      <c r="A345" s="12" t="s">
        <v>68</v>
      </c>
      <c r="B345" s="13">
        <v>43175.0</v>
      </c>
      <c r="C345" s="12">
        <v>43177.0</v>
      </c>
      <c r="D345" s="14">
        <v>560.39</v>
      </c>
      <c r="E345" s="24">
        <v>43153.5168287037</v>
      </c>
      <c r="F345" s="16">
        <v>22.0</v>
      </c>
      <c r="G345" s="17" t="s">
        <v>64</v>
      </c>
      <c r="H345" s="14">
        <v>54.0</v>
      </c>
      <c r="I345" s="14">
        <f t="shared" si="1"/>
        <v>520.6444</v>
      </c>
      <c r="J345" s="18">
        <v>4.0</v>
      </c>
      <c r="K345" s="17">
        <v>5.0</v>
      </c>
      <c r="L345" s="19">
        <v>3.0</v>
      </c>
      <c r="M345" s="19" t="e">
        <v>#REF!</v>
      </c>
      <c r="N345" s="17">
        <v>4.5</v>
      </c>
      <c r="O345" s="17" t="s">
        <v>62</v>
      </c>
      <c r="P345" s="17">
        <v>2.0</v>
      </c>
      <c r="Q345" s="17">
        <v>4.0</v>
      </c>
      <c r="R345" s="17">
        <v>0.0</v>
      </c>
      <c r="S345" s="7">
        <f t="shared" si="2"/>
        <v>4</v>
      </c>
      <c r="T345" s="20">
        <v>17.33</v>
      </c>
      <c r="U345" s="14">
        <f t="shared" ref="U345:U348" si="42">D345*4%</f>
        <v>22.4156</v>
      </c>
      <c r="V345" s="21" t="s">
        <v>39</v>
      </c>
      <c r="W345" s="35">
        <f>VLOOKUP(A345,airbnb_listings_orlando!C:Q,14,0)</f>
        <v>177</v>
      </c>
      <c r="X345" s="35">
        <f>VLOOKUP(A345,airbnb_listings_orlando!C:Q,15,0)</f>
        <v>6</v>
      </c>
      <c r="Y345" s="11">
        <f t="shared" si="4"/>
        <v>280.195</v>
      </c>
      <c r="AA345" s="11"/>
    </row>
    <row r="346">
      <c r="A346" s="12" t="s">
        <v>68</v>
      </c>
      <c r="B346" s="13">
        <v>43173.0</v>
      </c>
      <c r="C346" s="12">
        <v>43175.0</v>
      </c>
      <c r="D346" s="14">
        <v>560.39</v>
      </c>
      <c r="E346" s="24">
        <v>43170.40398148148</v>
      </c>
      <c r="F346" s="16">
        <v>3.0</v>
      </c>
      <c r="G346" s="17" t="s">
        <v>64</v>
      </c>
      <c r="H346" s="14">
        <v>54.0</v>
      </c>
      <c r="I346" s="14">
        <f t="shared" si="1"/>
        <v>520.6444</v>
      </c>
      <c r="J346" s="18">
        <v>4.0</v>
      </c>
      <c r="K346" s="17">
        <v>5.0</v>
      </c>
      <c r="L346" s="19">
        <v>3.0</v>
      </c>
      <c r="M346" s="19" t="e">
        <v>#REF!</v>
      </c>
      <c r="N346" s="17">
        <v>4.5</v>
      </c>
      <c r="O346" s="17" t="s">
        <v>62</v>
      </c>
      <c r="P346" s="17">
        <v>2.0</v>
      </c>
      <c r="Q346" s="17">
        <v>6.0</v>
      </c>
      <c r="R346" s="17">
        <v>1.0</v>
      </c>
      <c r="S346" s="7">
        <f t="shared" si="2"/>
        <v>7</v>
      </c>
      <c r="T346" s="20">
        <v>17.33</v>
      </c>
      <c r="U346" s="14">
        <f t="shared" si="42"/>
        <v>22.4156</v>
      </c>
      <c r="V346" s="21" t="s">
        <v>39</v>
      </c>
      <c r="W346" s="35">
        <f>VLOOKUP(A346,airbnb_listings_orlando!C:Q,14,0)</f>
        <v>177</v>
      </c>
      <c r="X346" s="35">
        <f>VLOOKUP(A346,airbnb_listings_orlando!C:Q,15,0)</f>
        <v>6</v>
      </c>
      <c r="Y346" s="11">
        <f t="shared" si="4"/>
        <v>280.195</v>
      </c>
      <c r="AA346" s="11"/>
    </row>
    <row r="347">
      <c r="A347" s="12" t="s">
        <v>68</v>
      </c>
      <c r="B347" s="13">
        <v>43161.0</v>
      </c>
      <c r="C347" s="12">
        <v>43163.0</v>
      </c>
      <c r="D347" s="14">
        <v>560.39</v>
      </c>
      <c r="E347" s="24">
        <v>43153.74172453704</v>
      </c>
      <c r="F347" s="16">
        <v>8.0</v>
      </c>
      <c r="G347" s="17" t="s">
        <v>64</v>
      </c>
      <c r="H347" s="14">
        <v>54.0</v>
      </c>
      <c r="I347" s="14">
        <f t="shared" si="1"/>
        <v>520.6444</v>
      </c>
      <c r="J347" s="18">
        <v>4.0</v>
      </c>
      <c r="K347" s="17">
        <v>5.0</v>
      </c>
      <c r="L347" s="19">
        <v>3.0</v>
      </c>
      <c r="M347" s="19" t="e">
        <v>#REF!</v>
      </c>
      <c r="N347" s="17">
        <v>4.5</v>
      </c>
      <c r="O347" s="17" t="s">
        <v>62</v>
      </c>
      <c r="P347" s="17">
        <v>2.0</v>
      </c>
      <c r="Q347" s="17">
        <v>6.0</v>
      </c>
      <c r="R347" s="17">
        <v>0.0</v>
      </c>
      <c r="S347" s="7">
        <f t="shared" si="2"/>
        <v>6</v>
      </c>
      <c r="T347" s="20">
        <v>17.33</v>
      </c>
      <c r="U347" s="14">
        <f t="shared" si="42"/>
        <v>22.4156</v>
      </c>
      <c r="V347" s="21" t="s">
        <v>39</v>
      </c>
      <c r="W347" s="35">
        <f>VLOOKUP(A347,airbnb_listings_orlando!C:Q,14,0)</f>
        <v>177</v>
      </c>
      <c r="X347" s="35">
        <f>VLOOKUP(A347,airbnb_listings_orlando!C:Q,15,0)</f>
        <v>6</v>
      </c>
      <c r="Y347" s="11">
        <f t="shared" si="4"/>
        <v>280.195</v>
      </c>
      <c r="AA347" s="11"/>
    </row>
    <row r="348">
      <c r="A348" s="12" t="s">
        <v>68</v>
      </c>
      <c r="B348" s="13">
        <v>43144.0</v>
      </c>
      <c r="C348" s="12">
        <v>43147.0</v>
      </c>
      <c r="D348" s="14">
        <v>660.58</v>
      </c>
      <c r="E348" s="24">
        <v>43139.09289351852</v>
      </c>
      <c r="F348" s="16">
        <v>5.0</v>
      </c>
      <c r="G348" s="17" t="s">
        <v>64</v>
      </c>
      <c r="H348" s="14">
        <v>56.5</v>
      </c>
      <c r="I348" s="14">
        <f t="shared" si="1"/>
        <v>613.7368</v>
      </c>
      <c r="J348" s="18">
        <v>4.0</v>
      </c>
      <c r="K348" s="17">
        <v>5.0</v>
      </c>
      <c r="L348" s="19">
        <v>3.0</v>
      </c>
      <c r="M348" s="19" t="e">
        <v>#REF!</v>
      </c>
      <c r="N348" s="17">
        <v>4.5</v>
      </c>
      <c r="O348" s="17" t="s">
        <v>62</v>
      </c>
      <c r="P348" s="17">
        <v>3.0</v>
      </c>
      <c r="Q348" s="17">
        <v>2.0</v>
      </c>
      <c r="R348" s="17">
        <v>0.0</v>
      </c>
      <c r="S348" s="7">
        <f t="shared" si="2"/>
        <v>2</v>
      </c>
      <c r="T348" s="20">
        <v>20.42</v>
      </c>
      <c r="U348" s="14">
        <f t="shared" si="42"/>
        <v>26.4232</v>
      </c>
      <c r="V348" s="21" t="s">
        <v>39</v>
      </c>
      <c r="W348" s="35">
        <f>VLOOKUP(A348,airbnb_listings_orlando!C:Q,14,0)</f>
        <v>177</v>
      </c>
      <c r="X348" s="35">
        <f>VLOOKUP(A348,airbnb_listings_orlando!C:Q,15,0)</f>
        <v>6</v>
      </c>
      <c r="Y348" s="11">
        <f t="shared" si="4"/>
        <v>220.1933333</v>
      </c>
      <c r="AA348" s="11"/>
    </row>
    <row r="349">
      <c r="A349" s="12" t="s">
        <v>68</v>
      </c>
      <c r="B349" s="13">
        <v>43293.0</v>
      </c>
      <c r="C349" s="12">
        <v>43310.0</v>
      </c>
      <c r="D349" s="14">
        <v>135.0</v>
      </c>
      <c r="E349" s="24">
        <v>43131.6609837963</v>
      </c>
      <c r="F349" s="16">
        <v>162.0</v>
      </c>
      <c r="G349" s="17" t="s">
        <v>64</v>
      </c>
      <c r="H349" s="14">
        <v>0.0</v>
      </c>
      <c r="I349" s="14">
        <f t="shared" si="1"/>
        <v>135</v>
      </c>
      <c r="J349" s="18">
        <v>4.0</v>
      </c>
      <c r="K349" s="17">
        <v>5.0</v>
      </c>
      <c r="L349" s="19">
        <v>3.0</v>
      </c>
      <c r="M349" s="19" t="e">
        <v>#REF!</v>
      </c>
      <c r="N349" s="17">
        <v>4.5</v>
      </c>
      <c r="O349" s="17" t="s">
        <v>62</v>
      </c>
      <c r="P349" s="17">
        <v>17.0</v>
      </c>
      <c r="Q349" s="17">
        <v>2.0</v>
      </c>
      <c r="R349" s="17">
        <v>0.0</v>
      </c>
      <c r="S349" s="7">
        <f t="shared" si="2"/>
        <v>2</v>
      </c>
      <c r="T349" s="20">
        <v>0.0</v>
      </c>
      <c r="U349" s="14">
        <v>0.0</v>
      </c>
      <c r="V349" s="21" t="s">
        <v>40</v>
      </c>
      <c r="W349" s="35">
        <f>VLOOKUP(A349,airbnb_listings_orlando!C:Q,14,0)</f>
        <v>177</v>
      </c>
      <c r="X349" s="35">
        <f>VLOOKUP(A349,airbnb_listings_orlando!C:Q,15,0)</f>
        <v>6</v>
      </c>
      <c r="Y349" s="11">
        <f t="shared" si="4"/>
        <v>7.941176471</v>
      </c>
      <c r="AA349" s="11"/>
    </row>
    <row r="350">
      <c r="A350" s="12" t="s">
        <v>69</v>
      </c>
      <c r="B350" s="13">
        <v>43464.0</v>
      </c>
      <c r="C350" s="12">
        <v>43467.0</v>
      </c>
      <c r="D350" s="14">
        <v>1466.63</v>
      </c>
      <c r="E350" s="15">
        <v>43391.039814814816</v>
      </c>
      <c r="F350" s="16">
        <v>73.0</v>
      </c>
      <c r="G350" s="17" t="s">
        <v>64</v>
      </c>
      <c r="H350" s="14">
        <v>128.05</v>
      </c>
      <c r="I350" s="14">
        <f t="shared" si="1"/>
        <v>1362.6048</v>
      </c>
      <c r="J350" s="18">
        <v>6.0</v>
      </c>
      <c r="K350" s="17">
        <v>8.0</v>
      </c>
      <c r="L350" s="19">
        <v>6.0</v>
      </c>
      <c r="M350" s="19">
        <v>4.0</v>
      </c>
      <c r="N350" s="17">
        <v>5.0</v>
      </c>
      <c r="O350" s="17" t="s">
        <v>66</v>
      </c>
      <c r="P350" s="17">
        <v>3.0</v>
      </c>
      <c r="Q350" s="17">
        <v>11.0</v>
      </c>
      <c r="R350" s="17">
        <v>1.0</v>
      </c>
      <c r="S350" s="7">
        <f t="shared" si="2"/>
        <v>12</v>
      </c>
      <c r="T350" s="20">
        <v>45.36</v>
      </c>
      <c r="U350" s="14">
        <f t="shared" ref="U350:U359" si="43">D350*4%</f>
        <v>58.6652</v>
      </c>
      <c r="V350" s="21" t="s">
        <v>26</v>
      </c>
      <c r="W350" s="35">
        <f>VLOOKUP(A350,airbnb_listings_orlando!C:Q,14,0)</f>
        <v>83</v>
      </c>
      <c r="X350" s="35">
        <f>VLOOKUP(A350,airbnb_listings_orlando!C:Q,15,0)</f>
        <v>6</v>
      </c>
      <c r="Y350" s="11">
        <f t="shared" si="4"/>
        <v>488.8766667</v>
      </c>
      <c r="AA350" s="11"/>
    </row>
    <row r="351">
      <c r="A351" s="12" t="s">
        <v>69</v>
      </c>
      <c r="B351" s="13">
        <v>43457.0</v>
      </c>
      <c r="C351" s="25">
        <v>43460.0</v>
      </c>
      <c r="D351" s="14">
        <v>1574.65</v>
      </c>
      <c r="E351" s="24">
        <v>43375.6222337963</v>
      </c>
      <c r="F351" s="16">
        <v>82.0</v>
      </c>
      <c r="G351" s="17" t="s">
        <v>64</v>
      </c>
      <c r="H351" s="14">
        <v>143.33</v>
      </c>
      <c r="I351" s="14">
        <f t="shared" si="1"/>
        <v>1466.304</v>
      </c>
      <c r="J351" s="18">
        <v>6.0</v>
      </c>
      <c r="K351" s="17">
        <v>8.0</v>
      </c>
      <c r="L351" s="19">
        <v>6.0</v>
      </c>
      <c r="M351" s="19">
        <v>4.0</v>
      </c>
      <c r="N351" s="17">
        <v>5.0</v>
      </c>
      <c r="O351" s="17" t="s">
        <v>66</v>
      </c>
      <c r="P351" s="17">
        <v>3.0</v>
      </c>
      <c r="Q351" s="17">
        <v>7.0</v>
      </c>
      <c r="R351" s="17">
        <v>4.0</v>
      </c>
      <c r="S351" s="7">
        <f t="shared" si="2"/>
        <v>11</v>
      </c>
      <c r="T351" s="20">
        <v>45.36</v>
      </c>
      <c r="U351" s="14">
        <f t="shared" si="43"/>
        <v>62.986</v>
      </c>
      <c r="V351" s="21" t="s">
        <v>26</v>
      </c>
      <c r="W351" s="35">
        <f>VLOOKUP(A351,airbnb_listings_orlando!C:Q,14,0)</f>
        <v>83</v>
      </c>
      <c r="X351" s="35">
        <f>VLOOKUP(A351,airbnb_listings_orlando!C:Q,15,0)</f>
        <v>6</v>
      </c>
      <c r="Y351" s="11">
        <f t="shared" si="4"/>
        <v>524.8833333</v>
      </c>
      <c r="AA351" s="11"/>
    </row>
    <row r="352">
      <c r="A352" s="12" t="s">
        <v>69</v>
      </c>
      <c r="B352" s="13">
        <v>43440.0</v>
      </c>
      <c r="C352" s="12">
        <v>43443.0</v>
      </c>
      <c r="D352" s="14">
        <v>807.04</v>
      </c>
      <c r="E352" s="15">
        <v>43431.632199074076</v>
      </c>
      <c r="F352" s="16">
        <v>9.0</v>
      </c>
      <c r="G352" s="17" t="s">
        <v>64</v>
      </c>
      <c r="H352" s="14">
        <v>55.28</v>
      </c>
      <c r="I352" s="14">
        <f t="shared" si="1"/>
        <v>749.7984</v>
      </c>
      <c r="J352" s="18">
        <v>6.0</v>
      </c>
      <c r="K352" s="17">
        <v>8.0</v>
      </c>
      <c r="L352" s="19">
        <v>6.0</v>
      </c>
      <c r="M352" s="19">
        <v>4.0</v>
      </c>
      <c r="N352" s="17">
        <v>5.0</v>
      </c>
      <c r="O352" s="17" t="s">
        <v>66</v>
      </c>
      <c r="P352" s="17">
        <v>3.0</v>
      </c>
      <c r="Q352" s="17">
        <v>8.0</v>
      </c>
      <c r="R352" s="17">
        <v>2.0</v>
      </c>
      <c r="S352" s="7">
        <f t="shared" si="2"/>
        <v>10</v>
      </c>
      <c r="T352" s="20">
        <v>24.96</v>
      </c>
      <c r="U352" s="14">
        <f t="shared" si="43"/>
        <v>32.2816</v>
      </c>
      <c r="V352" s="21" t="s">
        <v>26</v>
      </c>
      <c r="W352" s="35">
        <f>VLOOKUP(A352,airbnb_listings_orlando!C:Q,14,0)</f>
        <v>83</v>
      </c>
      <c r="X352" s="35">
        <f>VLOOKUP(A352,airbnb_listings_orlando!C:Q,15,0)</f>
        <v>6</v>
      </c>
      <c r="Y352" s="11">
        <f t="shared" si="4"/>
        <v>269.0133333</v>
      </c>
      <c r="AA352" s="11"/>
    </row>
    <row r="353">
      <c r="A353" s="12" t="s">
        <v>69</v>
      </c>
      <c r="B353" s="13">
        <v>43406.0</v>
      </c>
      <c r="C353" s="12">
        <v>43412.0</v>
      </c>
      <c r="D353" s="14">
        <v>1240.63</v>
      </c>
      <c r="E353" s="15">
        <v>43389.84769675926</v>
      </c>
      <c r="F353" s="16">
        <v>17.0</v>
      </c>
      <c r="G353" s="17" t="s">
        <v>64</v>
      </c>
      <c r="H353" s="14">
        <v>103.11</v>
      </c>
      <c r="I353" s="14">
        <f t="shared" si="1"/>
        <v>1152.6348</v>
      </c>
      <c r="J353" s="18">
        <v>6.0</v>
      </c>
      <c r="K353" s="17">
        <v>8.0</v>
      </c>
      <c r="L353" s="19">
        <v>6.0</v>
      </c>
      <c r="M353" s="19">
        <v>4.0</v>
      </c>
      <c r="N353" s="17">
        <v>5.0</v>
      </c>
      <c r="O353" s="17" t="s">
        <v>66</v>
      </c>
      <c r="P353" s="17">
        <v>6.0</v>
      </c>
      <c r="Q353" s="17">
        <v>4.0</v>
      </c>
      <c r="R353" s="17">
        <v>5.0</v>
      </c>
      <c r="S353" s="7">
        <f t="shared" si="2"/>
        <v>9</v>
      </c>
      <c r="T353" s="20">
        <v>38.37</v>
      </c>
      <c r="U353" s="14">
        <f t="shared" si="43"/>
        <v>49.6252</v>
      </c>
      <c r="V353" s="21" t="s">
        <v>26</v>
      </c>
      <c r="W353" s="35">
        <f>VLOOKUP(A353,airbnb_listings_orlando!C:Q,14,0)</f>
        <v>83</v>
      </c>
      <c r="X353" s="35">
        <f>VLOOKUP(A353,airbnb_listings_orlando!C:Q,15,0)</f>
        <v>6</v>
      </c>
      <c r="Y353" s="11">
        <f t="shared" si="4"/>
        <v>206.7716667</v>
      </c>
      <c r="AA353" s="11"/>
    </row>
    <row r="354">
      <c r="A354" s="12" t="s">
        <v>69</v>
      </c>
      <c r="B354" s="13">
        <v>43392.0</v>
      </c>
      <c r="C354" s="25">
        <v>43394.0</v>
      </c>
      <c r="D354" s="14">
        <v>584.91</v>
      </c>
      <c r="E354" s="24">
        <v>43370.568078703705</v>
      </c>
      <c r="F354" s="16">
        <v>22.0</v>
      </c>
      <c r="G354" s="17" t="s">
        <v>64</v>
      </c>
      <c r="H354" s="14">
        <v>30.78</v>
      </c>
      <c r="I354" s="14">
        <f t="shared" si="1"/>
        <v>543.4236</v>
      </c>
      <c r="J354" s="18">
        <v>6.0</v>
      </c>
      <c r="K354" s="17">
        <v>8.0</v>
      </c>
      <c r="L354" s="19">
        <v>6.0</v>
      </c>
      <c r="M354" s="19">
        <v>4.0</v>
      </c>
      <c r="N354" s="17">
        <v>5.0</v>
      </c>
      <c r="O354" s="17" t="s">
        <v>66</v>
      </c>
      <c r="P354" s="17">
        <v>2.0</v>
      </c>
      <c r="Q354" s="17">
        <v>2.0</v>
      </c>
      <c r="R354" s="17">
        <v>0.0</v>
      </c>
      <c r="S354" s="7">
        <f t="shared" si="2"/>
        <v>2</v>
      </c>
      <c r="T354" s="20">
        <v>18.09</v>
      </c>
      <c r="U354" s="14">
        <f t="shared" si="43"/>
        <v>23.3964</v>
      </c>
      <c r="V354" s="21" t="s">
        <v>26</v>
      </c>
      <c r="W354" s="35">
        <f>VLOOKUP(A354,airbnb_listings_orlando!C:Q,14,0)</f>
        <v>83</v>
      </c>
      <c r="X354" s="35">
        <f>VLOOKUP(A354,airbnb_listings_orlando!C:Q,15,0)</f>
        <v>6</v>
      </c>
      <c r="Y354" s="11">
        <f t="shared" si="4"/>
        <v>292.455</v>
      </c>
      <c r="AA354" s="11"/>
    </row>
    <row r="355">
      <c r="A355" s="12" t="s">
        <v>69</v>
      </c>
      <c r="B355" s="13">
        <v>43385.0</v>
      </c>
      <c r="C355" s="25">
        <v>43387.0</v>
      </c>
      <c r="D355" s="14">
        <v>546.11</v>
      </c>
      <c r="E355" s="24">
        <v>43382.949837962966</v>
      </c>
      <c r="F355" s="16">
        <v>3.0</v>
      </c>
      <c r="G355" s="17" t="s">
        <v>64</v>
      </c>
      <c r="H355" s="14">
        <v>26.5</v>
      </c>
      <c r="I355" s="14">
        <f t="shared" si="1"/>
        <v>507.3756</v>
      </c>
      <c r="J355" s="18">
        <v>6.0</v>
      </c>
      <c r="K355" s="17">
        <v>8.0</v>
      </c>
      <c r="L355" s="19">
        <v>6.0</v>
      </c>
      <c r="M355" s="19">
        <v>4.0</v>
      </c>
      <c r="N355" s="17">
        <v>5.0</v>
      </c>
      <c r="O355" s="17" t="s">
        <v>66</v>
      </c>
      <c r="P355" s="17">
        <v>2.0</v>
      </c>
      <c r="Q355" s="17">
        <v>5.0</v>
      </c>
      <c r="R355" s="17">
        <v>4.0</v>
      </c>
      <c r="S355" s="7">
        <f t="shared" si="2"/>
        <v>9</v>
      </c>
      <c r="T355" s="20">
        <v>16.89</v>
      </c>
      <c r="U355" s="14">
        <f t="shared" si="43"/>
        <v>21.8444</v>
      </c>
      <c r="V355" s="21" t="s">
        <v>26</v>
      </c>
      <c r="W355" s="35">
        <f>VLOOKUP(A355,airbnb_listings_orlando!C:Q,14,0)</f>
        <v>83</v>
      </c>
      <c r="X355" s="35">
        <f>VLOOKUP(A355,airbnb_listings_orlando!C:Q,15,0)</f>
        <v>6</v>
      </c>
      <c r="Y355" s="11">
        <f t="shared" si="4"/>
        <v>273.055</v>
      </c>
      <c r="AA355" s="11"/>
    </row>
    <row r="356">
      <c r="A356" s="12" t="s">
        <v>69</v>
      </c>
      <c r="B356" s="13">
        <v>43294.0</v>
      </c>
      <c r="C356" s="12">
        <v>43296.0</v>
      </c>
      <c r="D356" s="14">
        <v>724.59</v>
      </c>
      <c r="E356" s="24">
        <v>43198.87777777778</v>
      </c>
      <c r="F356" s="16">
        <v>96.0</v>
      </c>
      <c r="G356" s="17" t="s">
        <v>64</v>
      </c>
      <c r="H356" s="14">
        <v>46.19</v>
      </c>
      <c r="I356" s="14">
        <f t="shared" si="1"/>
        <v>673.1964</v>
      </c>
      <c r="J356" s="18">
        <v>6.0</v>
      </c>
      <c r="K356" s="17">
        <v>8.0</v>
      </c>
      <c r="L356" s="19">
        <v>6.0</v>
      </c>
      <c r="M356" s="19" t="e">
        <v>#N/A</v>
      </c>
      <c r="N356" s="17">
        <v>5.0</v>
      </c>
      <c r="O356" s="17" t="s">
        <v>66</v>
      </c>
      <c r="P356" s="17">
        <v>2.0</v>
      </c>
      <c r="Q356" s="17">
        <v>10.0</v>
      </c>
      <c r="R356" s="17">
        <v>0.0</v>
      </c>
      <c r="S356" s="7">
        <f t="shared" si="2"/>
        <v>10</v>
      </c>
      <c r="T356" s="20">
        <v>22.41</v>
      </c>
      <c r="U356" s="14">
        <f t="shared" si="43"/>
        <v>28.9836</v>
      </c>
      <c r="V356" s="21" t="s">
        <v>26</v>
      </c>
      <c r="W356" s="35">
        <f>VLOOKUP(A356,airbnb_listings_orlando!C:Q,14,0)</f>
        <v>83</v>
      </c>
      <c r="X356" s="35">
        <f>VLOOKUP(A356,airbnb_listings_orlando!C:Q,15,0)</f>
        <v>6</v>
      </c>
      <c r="Y356" s="11">
        <f t="shared" si="4"/>
        <v>362.295</v>
      </c>
      <c r="AA356" s="11"/>
    </row>
    <row r="357">
      <c r="A357" s="12" t="s">
        <v>69</v>
      </c>
      <c r="B357" s="13">
        <v>43280.0</v>
      </c>
      <c r="C357" s="12">
        <v>43282.0</v>
      </c>
      <c r="D357" s="14">
        <v>775.03</v>
      </c>
      <c r="E357" s="24">
        <v>43186.76513888889</v>
      </c>
      <c r="F357" s="16">
        <v>94.0</v>
      </c>
      <c r="G357" s="17" t="s">
        <v>64</v>
      </c>
      <c r="H357" s="14">
        <v>51.75</v>
      </c>
      <c r="I357" s="14">
        <f t="shared" si="1"/>
        <v>720.0588</v>
      </c>
      <c r="J357" s="18">
        <v>6.0</v>
      </c>
      <c r="K357" s="17">
        <v>8.0</v>
      </c>
      <c r="L357" s="19">
        <v>6.0</v>
      </c>
      <c r="M357" s="19" t="e">
        <v>#N/A</v>
      </c>
      <c r="N357" s="17">
        <v>5.0</v>
      </c>
      <c r="O357" s="17" t="s">
        <v>66</v>
      </c>
      <c r="P357" s="17">
        <v>2.0</v>
      </c>
      <c r="Q357" s="17">
        <v>8.0</v>
      </c>
      <c r="R357" s="17">
        <v>4.0</v>
      </c>
      <c r="S357" s="7">
        <f t="shared" si="2"/>
        <v>12</v>
      </c>
      <c r="T357" s="20">
        <v>23.97</v>
      </c>
      <c r="U357" s="14">
        <f t="shared" si="43"/>
        <v>31.0012</v>
      </c>
      <c r="V357" s="21" t="s">
        <v>26</v>
      </c>
      <c r="W357" s="35">
        <f>VLOOKUP(A357,airbnb_listings_orlando!C:Q,14,0)</f>
        <v>83</v>
      </c>
      <c r="X357" s="35">
        <f>VLOOKUP(A357,airbnb_listings_orlando!C:Q,15,0)</f>
        <v>6</v>
      </c>
      <c r="Y357" s="11">
        <f t="shared" si="4"/>
        <v>387.515</v>
      </c>
      <c r="AA357" s="11"/>
    </row>
    <row r="358">
      <c r="A358" s="12" t="s">
        <v>69</v>
      </c>
      <c r="B358" s="13">
        <v>43273.0</v>
      </c>
      <c r="C358" s="12">
        <v>43275.0</v>
      </c>
      <c r="D358" s="14">
        <v>724.59</v>
      </c>
      <c r="E358" s="24">
        <v>43256.51399305555</v>
      </c>
      <c r="F358" s="16">
        <v>17.0</v>
      </c>
      <c r="G358" s="17" t="s">
        <v>64</v>
      </c>
      <c r="H358" s="14">
        <v>46.19</v>
      </c>
      <c r="I358" s="14">
        <f t="shared" si="1"/>
        <v>673.1964</v>
      </c>
      <c r="J358" s="18">
        <v>6.0</v>
      </c>
      <c r="K358" s="17">
        <v>8.0</v>
      </c>
      <c r="L358" s="19">
        <v>6.0</v>
      </c>
      <c r="M358" s="19" t="e">
        <v>#N/A</v>
      </c>
      <c r="N358" s="17">
        <v>5.0</v>
      </c>
      <c r="O358" s="17" t="s">
        <v>66</v>
      </c>
      <c r="P358" s="17">
        <v>2.0</v>
      </c>
      <c r="Q358" s="17">
        <v>9.0</v>
      </c>
      <c r="R358" s="17">
        <v>3.0</v>
      </c>
      <c r="S358" s="7">
        <f t="shared" si="2"/>
        <v>12</v>
      </c>
      <c r="T358" s="20">
        <v>22.41</v>
      </c>
      <c r="U358" s="14">
        <f t="shared" si="43"/>
        <v>28.9836</v>
      </c>
      <c r="V358" s="21" t="s">
        <v>26</v>
      </c>
      <c r="W358" s="35">
        <f>VLOOKUP(A358,airbnb_listings_orlando!C:Q,14,0)</f>
        <v>83</v>
      </c>
      <c r="X358" s="35">
        <f>VLOOKUP(A358,airbnb_listings_orlando!C:Q,15,0)</f>
        <v>6</v>
      </c>
      <c r="Y358" s="11">
        <f t="shared" si="4"/>
        <v>362.295</v>
      </c>
      <c r="AA358" s="11"/>
    </row>
    <row r="359">
      <c r="A359" s="12" t="s">
        <v>69</v>
      </c>
      <c r="B359" s="13">
        <v>43133.0</v>
      </c>
      <c r="C359" s="12">
        <v>43135.0</v>
      </c>
      <c r="D359" s="14">
        <v>727.6</v>
      </c>
      <c r="E359" s="24">
        <v>43121.41685185185</v>
      </c>
      <c r="F359" s="16">
        <v>12.0</v>
      </c>
      <c r="G359" s="17" t="s">
        <v>64</v>
      </c>
      <c r="H359" s="14">
        <v>38.76</v>
      </c>
      <c r="I359" s="14">
        <f t="shared" si="1"/>
        <v>677.496</v>
      </c>
      <c r="J359" s="18">
        <v>6.0</v>
      </c>
      <c r="K359" s="17">
        <v>8.0</v>
      </c>
      <c r="L359" s="19">
        <v>6.0</v>
      </c>
      <c r="M359" s="19" t="e">
        <v>#REF!</v>
      </c>
      <c r="N359" s="17">
        <v>5.0</v>
      </c>
      <c r="O359" s="17" t="s">
        <v>66</v>
      </c>
      <c r="P359" s="17">
        <v>2.0</v>
      </c>
      <c r="Q359" s="17">
        <v>5.0</v>
      </c>
      <c r="R359" s="17">
        <v>5.0</v>
      </c>
      <c r="S359" s="7">
        <f t="shared" si="2"/>
        <v>10</v>
      </c>
      <c r="T359" s="20">
        <v>21.0</v>
      </c>
      <c r="U359" s="14">
        <f t="shared" si="43"/>
        <v>29.104</v>
      </c>
      <c r="V359" s="21" t="s">
        <v>26</v>
      </c>
      <c r="W359" s="35">
        <f>VLOOKUP(A359,airbnb_listings_orlando!C:Q,14,0)</f>
        <v>83</v>
      </c>
      <c r="X359" s="35">
        <f>VLOOKUP(A359,airbnb_listings_orlando!C:Q,15,0)</f>
        <v>6</v>
      </c>
      <c r="Y359" s="11">
        <f t="shared" si="4"/>
        <v>363.8</v>
      </c>
      <c r="AA359" s="11"/>
    </row>
    <row r="360">
      <c r="A360" s="12" t="s">
        <v>69</v>
      </c>
      <c r="B360" s="13">
        <v>43171.0</v>
      </c>
      <c r="C360" s="12">
        <v>43176.0</v>
      </c>
      <c r="D360" s="14">
        <v>225.0</v>
      </c>
      <c r="E360" s="24">
        <v>43158.444398148145</v>
      </c>
      <c r="F360" s="16">
        <v>13.0</v>
      </c>
      <c r="G360" s="17" t="s">
        <v>64</v>
      </c>
      <c r="H360" s="14">
        <v>0.0</v>
      </c>
      <c r="I360" s="14">
        <f t="shared" si="1"/>
        <v>225</v>
      </c>
      <c r="J360" s="18">
        <v>6.0</v>
      </c>
      <c r="K360" s="17">
        <v>8.0</v>
      </c>
      <c r="L360" s="19">
        <v>6.0</v>
      </c>
      <c r="M360" s="19" t="e">
        <v>#REF!</v>
      </c>
      <c r="N360" s="17">
        <v>5.0</v>
      </c>
      <c r="O360" s="17" t="s">
        <v>66</v>
      </c>
      <c r="P360" s="17">
        <v>5.0</v>
      </c>
      <c r="Q360" s="17">
        <v>1.0</v>
      </c>
      <c r="R360" s="17">
        <v>0.0</v>
      </c>
      <c r="S360" s="7">
        <f t="shared" si="2"/>
        <v>1</v>
      </c>
      <c r="T360" s="20">
        <v>0.0</v>
      </c>
      <c r="U360" s="14">
        <v>0.0</v>
      </c>
      <c r="V360" s="21" t="s">
        <v>37</v>
      </c>
      <c r="W360" s="35">
        <f>VLOOKUP(A360,airbnb_listings_orlando!C:Q,14,0)</f>
        <v>83</v>
      </c>
      <c r="X360" s="35">
        <f>VLOOKUP(A360,airbnb_listings_orlando!C:Q,15,0)</f>
        <v>6</v>
      </c>
      <c r="Y360" s="11">
        <f t="shared" si="4"/>
        <v>45</v>
      </c>
      <c r="AA360" s="11"/>
    </row>
    <row r="361">
      <c r="A361" s="12" t="s">
        <v>69</v>
      </c>
      <c r="B361" s="13">
        <v>43139.0</v>
      </c>
      <c r="C361" s="12">
        <v>43149.0</v>
      </c>
      <c r="D361" s="14">
        <v>3381.83</v>
      </c>
      <c r="E361" s="24">
        <v>43108.55914351852</v>
      </c>
      <c r="F361" s="16">
        <v>31.0</v>
      </c>
      <c r="G361" s="17" t="s">
        <v>64</v>
      </c>
      <c r="H361" s="14">
        <v>388.5</v>
      </c>
      <c r="I361" s="14">
        <f t="shared" si="1"/>
        <v>3381.83</v>
      </c>
      <c r="J361" s="18">
        <v>6.0</v>
      </c>
      <c r="K361" s="17">
        <v>8.0</v>
      </c>
      <c r="L361" s="19">
        <v>6.0</v>
      </c>
      <c r="M361" s="19" t="e">
        <v>#REF!</v>
      </c>
      <c r="N361" s="17">
        <v>5.0</v>
      </c>
      <c r="O361" s="17" t="s">
        <v>66</v>
      </c>
      <c r="P361" s="17">
        <v>10.0</v>
      </c>
      <c r="Q361" s="17">
        <v>6.0</v>
      </c>
      <c r="R361" s="17">
        <v>3.0</v>
      </c>
      <c r="S361" s="7">
        <f t="shared" si="2"/>
        <v>9</v>
      </c>
      <c r="T361" s="20">
        <v>0.0</v>
      </c>
      <c r="U361" s="14">
        <v>0.0</v>
      </c>
      <c r="V361" s="21" t="s">
        <v>37</v>
      </c>
      <c r="W361" s="35">
        <f>VLOOKUP(A361,airbnb_listings_orlando!C:Q,14,0)</f>
        <v>83</v>
      </c>
      <c r="X361" s="35">
        <f>VLOOKUP(A361,airbnb_listings_orlando!C:Q,15,0)</f>
        <v>6</v>
      </c>
      <c r="Y361" s="11">
        <f t="shared" si="4"/>
        <v>338.183</v>
      </c>
      <c r="AA361" s="11"/>
    </row>
    <row r="362">
      <c r="A362" s="12" t="s">
        <v>69</v>
      </c>
      <c r="B362" s="13">
        <v>43102.0</v>
      </c>
      <c r="C362" s="12">
        <v>43108.0</v>
      </c>
      <c r="D362" s="14">
        <v>0.0</v>
      </c>
      <c r="E362" s="15">
        <v>43099.53628472222</v>
      </c>
      <c r="F362" s="16">
        <v>3.0</v>
      </c>
      <c r="G362" s="17" t="s">
        <v>64</v>
      </c>
      <c r="H362" s="14">
        <v>0.0</v>
      </c>
      <c r="I362" s="14">
        <f t="shared" si="1"/>
        <v>0</v>
      </c>
      <c r="J362" s="18">
        <v>6.0</v>
      </c>
      <c r="K362" s="17">
        <v>8.0</v>
      </c>
      <c r="L362" s="19">
        <v>6.0</v>
      </c>
      <c r="M362" s="19" t="e">
        <v>#REF!</v>
      </c>
      <c r="N362" s="17">
        <v>5.0</v>
      </c>
      <c r="O362" s="17" t="s">
        <v>66</v>
      </c>
      <c r="P362" s="17">
        <v>6.0</v>
      </c>
      <c r="Q362" s="17">
        <v>0.0</v>
      </c>
      <c r="R362" s="17">
        <v>0.0</v>
      </c>
      <c r="S362" s="7">
        <f t="shared" si="2"/>
        <v>0</v>
      </c>
      <c r="T362" s="20">
        <v>0.0</v>
      </c>
      <c r="U362" s="14">
        <v>0.0</v>
      </c>
      <c r="V362" s="21" t="s">
        <v>37</v>
      </c>
      <c r="W362" s="35">
        <f>VLOOKUP(A362,airbnb_listings_orlando!C:Q,14,0)</f>
        <v>83</v>
      </c>
      <c r="X362" s="35">
        <f>VLOOKUP(A362,airbnb_listings_orlando!C:Q,15,0)</f>
        <v>6</v>
      </c>
      <c r="Y362" s="11">
        <f t="shared" si="4"/>
        <v>0</v>
      </c>
      <c r="AA362" s="11"/>
    </row>
    <row r="363">
      <c r="A363" s="12" t="s">
        <v>69</v>
      </c>
      <c r="B363" s="13">
        <v>43460.0</v>
      </c>
      <c r="C363" s="25">
        <v>43464.0</v>
      </c>
      <c r="D363" s="14">
        <v>1921.18</v>
      </c>
      <c r="E363" s="24">
        <v>43208.84060185185</v>
      </c>
      <c r="F363" s="16">
        <v>252.0</v>
      </c>
      <c r="G363" s="17" t="s">
        <v>64</v>
      </c>
      <c r="H363" s="14">
        <v>159.69</v>
      </c>
      <c r="I363" s="14">
        <f t="shared" si="1"/>
        <v>1804.1446</v>
      </c>
      <c r="J363" s="18">
        <v>6.0</v>
      </c>
      <c r="K363" s="17">
        <v>8.0</v>
      </c>
      <c r="L363" s="19">
        <v>6.0</v>
      </c>
      <c r="M363" s="19" t="e">
        <v>#REF!</v>
      </c>
      <c r="N363" s="17">
        <v>5.0</v>
      </c>
      <c r="O363" s="17" t="s">
        <v>66</v>
      </c>
      <c r="P363" s="17">
        <v>4.0</v>
      </c>
      <c r="Q363" s="17">
        <v>8.0</v>
      </c>
      <c r="R363" s="17">
        <v>0.0</v>
      </c>
      <c r="S363" s="7">
        <f t="shared" si="2"/>
        <v>8</v>
      </c>
      <c r="T363" s="20">
        <v>59.4</v>
      </c>
      <c r="U363" s="14">
        <f t="shared" ref="U363:U365" si="44">D363*3%</f>
        <v>57.6354</v>
      </c>
      <c r="V363" s="21" t="s">
        <v>39</v>
      </c>
      <c r="W363" s="35">
        <f>VLOOKUP(A363,airbnb_listings_orlando!C:Q,14,0)</f>
        <v>83</v>
      </c>
      <c r="X363" s="35">
        <f>VLOOKUP(A363,airbnb_listings_orlando!C:Q,15,0)</f>
        <v>6</v>
      </c>
      <c r="Y363" s="11">
        <f t="shared" si="4"/>
        <v>480.295</v>
      </c>
      <c r="AA363" s="11"/>
    </row>
    <row r="364">
      <c r="A364" s="12" t="s">
        <v>69</v>
      </c>
      <c r="B364" s="13">
        <v>43425.0</v>
      </c>
      <c r="C364" s="25">
        <v>43428.0</v>
      </c>
      <c r="D364" s="14">
        <v>1004.08</v>
      </c>
      <c r="E364" s="24">
        <v>43378.749398148146</v>
      </c>
      <c r="F364" s="16">
        <v>47.0</v>
      </c>
      <c r="G364" s="17" t="s">
        <v>64</v>
      </c>
      <c r="H364" s="14">
        <v>67.35</v>
      </c>
      <c r="I364" s="14">
        <f t="shared" si="1"/>
        <v>942.9176</v>
      </c>
      <c r="J364" s="18">
        <v>6.0</v>
      </c>
      <c r="K364" s="17">
        <v>8.0</v>
      </c>
      <c r="L364" s="19">
        <v>6.0</v>
      </c>
      <c r="M364" s="19" t="e">
        <v>#REF!</v>
      </c>
      <c r="N364" s="17">
        <v>5.0</v>
      </c>
      <c r="O364" s="17" t="s">
        <v>66</v>
      </c>
      <c r="P364" s="17">
        <v>3.0</v>
      </c>
      <c r="Q364" s="17">
        <v>8.0</v>
      </c>
      <c r="R364" s="17">
        <v>3.0</v>
      </c>
      <c r="S364" s="7">
        <f t="shared" si="2"/>
        <v>11</v>
      </c>
      <c r="T364" s="20">
        <v>31.04</v>
      </c>
      <c r="U364" s="14">
        <f t="shared" si="44"/>
        <v>30.1224</v>
      </c>
      <c r="V364" s="21" t="s">
        <v>39</v>
      </c>
      <c r="W364" s="35">
        <f>VLOOKUP(A364,airbnb_listings_orlando!C:Q,14,0)</f>
        <v>83</v>
      </c>
      <c r="X364" s="35">
        <f>VLOOKUP(A364,airbnb_listings_orlando!C:Q,15,0)</f>
        <v>6</v>
      </c>
      <c r="Y364" s="11">
        <f t="shared" si="4"/>
        <v>334.6933333</v>
      </c>
      <c r="AA364" s="11"/>
    </row>
    <row r="365">
      <c r="A365" s="12" t="s">
        <v>69</v>
      </c>
      <c r="B365" s="13">
        <v>43418.0</v>
      </c>
      <c r="C365" s="25">
        <v>43421.0</v>
      </c>
      <c r="D365" s="14">
        <v>960.04</v>
      </c>
      <c r="E365" s="24">
        <v>43368.48939814815</v>
      </c>
      <c r="F365" s="16">
        <v>50.0</v>
      </c>
      <c r="G365" s="17" t="s">
        <v>64</v>
      </c>
      <c r="H365" s="14">
        <v>62.92</v>
      </c>
      <c r="I365" s="14">
        <f t="shared" si="1"/>
        <v>901.5588</v>
      </c>
      <c r="J365" s="18">
        <v>6.0</v>
      </c>
      <c r="K365" s="17">
        <v>8.0</v>
      </c>
      <c r="L365" s="19">
        <v>6.0</v>
      </c>
      <c r="M365" s="19" t="e">
        <v>#REF!</v>
      </c>
      <c r="N365" s="17">
        <v>5.0</v>
      </c>
      <c r="O365" s="17" t="s">
        <v>66</v>
      </c>
      <c r="P365" s="17">
        <v>3.0</v>
      </c>
      <c r="Q365" s="17">
        <v>6.0</v>
      </c>
      <c r="R365" s="17">
        <v>0.0</v>
      </c>
      <c r="S365" s="7">
        <f t="shared" si="2"/>
        <v>6</v>
      </c>
      <c r="T365" s="20">
        <v>29.68</v>
      </c>
      <c r="U365" s="14">
        <f t="shared" si="44"/>
        <v>28.8012</v>
      </c>
      <c r="V365" s="21" t="s">
        <v>39</v>
      </c>
      <c r="W365" s="35">
        <f>VLOOKUP(A365,airbnb_listings_orlando!C:Q,14,0)</f>
        <v>83</v>
      </c>
      <c r="X365" s="35">
        <f>VLOOKUP(A365,airbnb_listings_orlando!C:Q,15,0)</f>
        <v>6</v>
      </c>
      <c r="Y365" s="11">
        <f t="shared" si="4"/>
        <v>320.0133333</v>
      </c>
      <c r="AA365" s="11"/>
    </row>
    <row r="366">
      <c r="A366" s="12" t="s">
        <v>69</v>
      </c>
      <c r="B366" s="13">
        <v>43343.0</v>
      </c>
      <c r="C366" s="12">
        <v>43346.0</v>
      </c>
      <c r="D366" s="14">
        <v>1108.84</v>
      </c>
      <c r="E366" s="24">
        <v>43331.61163194444</v>
      </c>
      <c r="F366" s="16">
        <v>12.0</v>
      </c>
      <c r="G366" s="17" t="s">
        <v>64</v>
      </c>
      <c r="H366" s="14">
        <v>64.4</v>
      </c>
      <c r="I366" s="14">
        <f t="shared" si="1"/>
        <v>1030.2064</v>
      </c>
      <c r="J366" s="18">
        <v>6.0</v>
      </c>
      <c r="K366" s="17">
        <v>8.0</v>
      </c>
      <c r="L366" s="19">
        <v>6.0</v>
      </c>
      <c r="M366" s="19" t="e">
        <v>#REF!</v>
      </c>
      <c r="N366" s="17">
        <v>5.0</v>
      </c>
      <c r="O366" s="17" t="s">
        <v>66</v>
      </c>
      <c r="P366" s="17">
        <v>3.0</v>
      </c>
      <c r="Q366" s="17">
        <v>2.0</v>
      </c>
      <c r="R366" s="17">
        <v>2.0</v>
      </c>
      <c r="S366" s="7">
        <f t="shared" si="2"/>
        <v>4</v>
      </c>
      <c r="T366" s="20">
        <v>34.28</v>
      </c>
      <c r="U366" s="14">
        <f t="shared" ref="U366:U369" si="45">D366*4%</f>
        <v>44.3536</v>
      </c>
      <c r="V366" s="21" t="s">
        <v>39</v>
      </c>
      <c r="W366" s="35">
        <f>VLOOKUP(A366,airbnb_listings_orlando!C:Q,14,0)</f>
        <v>83</v>
      </c>
      <c r="X366" s="35">
        <f>VLOOKUP(A366,airbnb_listings_orlando!C:Q,15,0)</f>
        <v>6</v>
      </c>
      <c r="Y366" s="11">
        <f t="shared" si="4"/>
        <v>369.6133333</v>
      </c>
      <c r="AA366" s="11"/>
    </row>
    <row r="367">
      <c r="A367" s="12" t="s">
        <v>69</v>
      </c>
      <c r="B367" s="13">
        <v>43328.0</v>
      </c>
      <c r="C367" s="12">
        <v>43332.0</v>
      </c>
      <c r="D367" s="14">
        <v>1432.36</v>
      </c>
      <c r="E367" s="24">
        <v>43280.65828703704</v>
      </c>
      <c r="F367" s="16">
        <v>48.0</v>
      </c>
      <c r="G367" s="17" t="s">
        <v>64</v>
      </c>
      <c r="H367" s="14">
        <v>110.48</v>
      </c>
      <c r="I367" s="14">
        <f t="shared" si="1"/>
        <v>1330.7856</v>
      </c>
      <c r="J367" s="18">
        <v>6.0</v>
      </c>
      <c r="K367" s="17">
        <v>8.0</v>
      </c>
      <c r="L367" s="19">
        <v>6.0</v>
      </c>
      <c r="M367" s="19" t="e">
        <v>#REF!</v>
      </c>
      <c r="N367" s="17">
        <v>5.0</v>
      </c>
      <c r="O367" s="17" t="s">
        <v>66</v>
      </c>
      <c r="P367" s="17">
        <v>4.0</v>
      </c>
      <c r="Q367" s="17">
        <v>10.0</v>
      </c>
      <c r="R367" s="17">
        <v>0.0</v>
      </c>
      <c r="S367" s="7">
        <f t="shared" si="2"/>
        <v>10</v>
      </c>
      <c r="T367" s="20">
        <v>44.28</v>
      </c>
      <c r="U367" s="14">
        <f t="shared" si="45"/>
        <v>57.2944</v>
      </c>
      <c r="V367" s="21" t="s">
        <v>39</v>
      </c>
      <c r="W367" s="35">
        <f>VLOOKUP(A367,airbnb_listings_orlando!C:Q,14,0)</f>
        <v>83</v>
      </c>
      <c r="X367" s="35">
        <f>VLOOKUP(A367,airbnb_listings_orlando!C:Q,15,0)</f>
        <v>6</v>
      </c>
      <c r="Y367" s="11">
        <f t="shared" si="4"/>
        <v>358.09</v>
      </c>
      <c r="AA367" s="11"/>
    </row>
    <row r="368">
      <c r="A368" s="12" t="s">
        <v>69</v>
      </c>
      <c r="B368" s="13">
        <v>43317.0</v>
      </c>
      <c r="C368" s="12">
        <v>43320.0</v>
      </c>
      <c r="D368" s="14">
        <v>1136.19</v>
      </c>
      <c r="E368" s="24">
        <v>43279.47224537037</v>
      </c>
      <c r="F368" s="16">
        <v>38.0</v>
      </c>
      <c r="G368" s="17" t="s">
        <v>64</v>
      </c>
      <c r="H368" s="14">
        <v>91.18</v>
      </c>
      <c r="I368" s="14">
        <f t="shared" si="1"/>
        <v>1064.7724</v>
      </c>
      <c r="J368" s="18">
        <v>6.0</v>
      </c>
      <c r="K368" s="17">
        <v>8.0</v>
      </c>
      <c r="L368" s="19">
        <v>6.0</v>
      </c>
      <c r="M368" s="19" t="e">
        <v>#REF!</v>
      </c>
      <c r="N368" s="17">
        <v>5.0</v>
      </c>
      <c r="O368" s="17" t="s">
        <v>66</v>
      </c>
      <c r="P368" s="17">
        <v>3.0</v>
      </c>
      <c r="Q368" s="17">
        <v>8.0</v>
      </c>
      <c r="R368" s="17">
        <v>0.0</v>
      </c>
      <c r="S368" s="7">
        <f t="shared" si="2"/>
        <v>8</v>
      </c>
      <c r="T368" s="20">
        <v>25.97</v>
      </c>
      <c r="U368" s="14">
        <f t="shared" si="45"/>
        <v>45.4476</v>
      </c>
      <c r="V368" s="21" t="s">
        <v>39</v>
      </c>
      <c r="W368" s="35">
        <f>VLOOKUP(A368,airbnb_listings_orlando!C:Q,14,0)</f>
        <v>83</v>
      </c>
      <c r="X368" s="35">
        <f>VLOOKUP(A368,airbnb_listings_orlando!C:Q,15,0)</f>
        <v>6</v>
      </c>
      <c r="Y368" s="11">
        <f t="shared" si="4"/>
        <v>378.73</v>
      </c>
      <c r="AA368" s="11"/>
    </row>
    <row r="369">
      <c r="A369" s="12" t="s">
        <v>69</v>
      </c>
      <c r="B369" s="13">
        <v>43315.0</v>
      </c>
      <c r="C369" s="12">
        <v>43317.0</v>
      </c>
      <c r="D369" s="14">
        <v>765.17</v>
      </c>
      <c r="E369" s="24">
        <v>43210.86342592593</v>
      </c>
      <c r="F369" s="16">
        <v>105.0</v>
      </c>
      <c r="G369" s="17" t="s">
        <v>64</v>
      </c>
      <c r="H369" s="14">
        <v>43.29</v>
      </c>
      <c r="I369" s="14">
        <f t="shared" si="1"/>
        <v>710.9032</v>
      </c>
      <c r="J369" s="18">
        <v>6.0</v>
      </c>
      <c r="K369" s="17">
        <v>8.0</v>
      </c>
      <c r="L369" s="19">
        <v>6.0</v>
      </c>
      <c r="M369" s="19" t="e">
        <v>#REF!</v>
      </c>
      <c r="N369" s="17">
        <v>5.0</v>
      </c>
      <c r="O369" s="17" t="s">
        <v>66</v>
      </c>
      <c r="P369" s="17">
        <v>2.0</v>
      </c>
      <c r="Q369" s="17">
        <v>7.0</v>
      </c>
      <c r="R369" s="17">
        <v>4.0</v>
      </c>
      <c r="S369" s="7">
        <f t="shared" si="2"/>
        <v>11</v>
      </c>
      <c r="T369" s="20">
        <v>23.66</v>
      </c>
      <c r="U369" s="14">
        <f t="shared" si="45"/>
        <v>30.6068</v>
      </c>
      <c r="V369" s="21" t="s">
        <v>39</v>
      </c>
      <c r="W369" s="35">
        <f>VLOOKUP(A369,airbnb_listings_orlando!C:Q,14,0)</f>
        <v>83</v>
      </c>
      <c r="X369" s="35">
        <f>VLOOKUP(A369,airbnb_listings_orlando!C:Q,15,0)</f>
        <v>6</v>
      </c>
      <c r="Y369" s="11">
        <f t="shared" si="4"/>
        <v>382.585</v>
      </c>
      <c r="AA369" s="11"/>
    </row>
    <row r="370">
      <c r="A370" s="12" t="s">
        <v>69</v>
      </c>
      <c r="B370" s="13">
        <v>43303.0</v>
      </c>
      <c r="C370" s="12">
        <v>43309.0</v>
      </c>
      <c r="D370" s="14">
        <v>1958.62</v>
      </c>
      <c r="E370" s="24">
        <v>43169.396527777775</v>
      </c>
      <c r="F370" s="16">
        <v>134.0</v>
      </c>
      <c r="G370" s="17" t="s">
        <v>64</v>
      </c>
      <c r="H370" s="14">
        <v>163.47</v>
      </c>
      <c r="I370" s="14">
        <f t="shared" si="1"/>
        <v>1839.3114</v>
      </c>
      <c r="J370" s="18">
        <v>6.0</v>
      </c>
      <c r="K370" s="17">
        <v>8.0</v>
      </c>
      <c r="L370" s="19">
        <v>6.0</v>
      </c>
      <c r="M370" s="19" t="e">
        <v>#REF!</v>
      </c>
      <c r="N370" s="17">
        <v>5.0</v>
      </c>
      <c r="O370" s="17" t="s">
        <v>66</v>
      </c>
      <c r="P370" s="17">
        <v>6.0</v>
      </c>
      <c r="Q370" s="17">
        <v>7.0</v>
      </c>
      <c r="R370" s="17">
        <v>3.0</v>
      </c>
      <c r="S370" s="7">
        <f t="shared" si="2"/>
        <v>10</v>
      </c>
      <c r="T370" s="20">
        <v>60.55</v>
      </c>
      <c r="U370" s="14">
        <f t="shared" ref="U370:U382" si="46">D370*3%</f>
        <v>58.7586</v>
      </c>
      <c r="V370" s="21" t="s">
        <v>39</v>
      </c>
      <c r="W370" s="35">
        <f>VLOOKUP(A370,airbnb_listings_orlando!C:Q,14,0)</f>
        <v>83</v>
      </c>
      <c r="X370" s="35">
        <f>VLOOKUP(A370,airbnb_listings_orlando!C:Q,15,0)</f>
        <v>6</v>
      </c>
      <c r="Y370" s="11">
        <f t="shared" si="4"/>
        <v>326.4366667</v>
      </c>
      <c r="AA370" s="11"/>
    </row>
    <row r="371">
      <c r="A371" s="12" t="s">
        <v>69</v>
      </c>
      <c r="B371" s="13">
        <v>43300.0</v>
      </c>
      <c r="C371" s="12">
        <v>43303.0</v>
      </c>
      <c r="D371" s="14">
        <v>1023.89</v>
      </c>
      <c r="E371" s="24">
        <v>43220.72398148148</v>
      </c>
      <c r="F371" s="16">
        <v>80.0</v>
      </c>
      <c r="G371" s="17" t="s">
        <v>64</v>
      </c>
      <c r="H371" s="14">
        <v>69.34</v>
      </c>
      <c r="I371" s="14">
        <f t="shared" si="1"/>
        <v>961.5133</v>
      </c>
      <c r="J371" s="18">
        <v>6.0</v>
      </c>
      <c r="K371" s="17">
        <v>8.0</v>
      </c>
      <c r="L371" s="19">
        <v>6.0</v>
      </c>
      <c r="M371" s="19" t="e">
        <v>#REF!</v>
      </c>
      <c r="N371" s="17">
        <v>5.0</v>
      </c>
      <c r="O371" s="17" t="s">
        <v>66</v>
      </c>
      <c r="P371" s="17">
        <v>3.0</v>
      </c>
      <c r="Q371" s="17">
        <v>7.0</v>
      </c>
      <c r="R371" s="17">
        <v>0.0</v>
      </c>
      <c r="S371" s="7">
        <f t="shared" si="2"/>
        <v>7</v>
      </c>
      <c r="T371" s="20">
        <v>31.66</v>
      </c>
      <c r="U371" s="14">
        <f t="shared" si="46"/>
        <v>30.7167</v>
      </c>
      <c r="V371" s="21" t="s">
        <v>39</v>
      </c>
      <c r="W371" s="35">
        <f>VLOOKUP(A371,airbnb_listings_orlando!C:Q,14,0)</f>
        <v>83</v>
      </c>
      <c r="X371" s="35">
        <f>VLOOKUP(A371,airbnb_listings_orlando!C:Q,15,0)</f>
        <v>6</v>
      </c>
      <c r="Y371" s="11">
        <f t="shared" si="4"/>
        <v>341.2966667</v>
      </c>
      <c r="AA371" s="11"/>
    </row>
    <row r="372">
      <c r="A372" s="12" t="s">
        <v>69</v>
      </c>
      <c r="B372" s="13">
        <v>43291.0</v>
      </c>
      <c r="C372" s="12">
        <v>43294.0</v>
      </c>
      <c r="D372" s="14">
        <v>1103.16</v>
      </c>
      <c r="E372" s="24">
        <v>43282.678125</v>
      </c>
      <c r="F372" s="16">
        <v>9.0</v>
      </c>
      <c r="G372" s="17" t="s">
        <v>64</v>
      </c>
      <c r="H372" s="14">
        <v>77.32</v>
      </c>
      <c r="I372" s="14">
        <f t="shared" si="1"/>
        <v>1035.9552</v>
      </c>
      <c r="J372" s="18">
        <v>6.0</v>
      </c>
      <c r="K372" s="17">
        <v>8.0</v>
      </c>
      <c r="L372" s="19">
        <v>6.0</v>
      </c>
      <c r="M372" s="19" t="e">
        <v>#REF!</v>
      </c>
      <c r="N372" s="17">
        <v>5.0</v>
      </c>
      <c r="O372" s="17" t="s">
        <v>66</v>
      </c>
      <c r="P372" s="17">
        <v>3.0</v>
      </c>
      <c r="Q372" s="17">
        <v>2.0</v>
      </c>
      <c r="R372" s="17">
        <v>0.0</v>
      </c>
      <c r="S372" s="7">
        <f t="shared" si="2"/>
        <v>2</v>
      </c>
      <c r="T372" s="20">
        <v>34.11</v>
      </c>
      <c r="U372" s="14">
        <f t="shared" si="46"/>
        <v>33.0948</v>
      </c>
      <c r="V372" s="21" t="s">
        <v>39</v>
      </c>
      <c r="W372" s="35">
        <f>VLOOKUP(A372,airbnb_listings_orlando!C:Q,14,0)</f>
        <v>83</v>
      </c>
      <c r="X372" s="35">
        <f>VLOOKUP(A372,airbnb_listings_orlando!C:Q,15,0)</f>
        <v>6</v>
      </c>
      <c r="Y372" s="11">
        <f t="shared" si="4"/>
        <v>367.72</v>
      </c>
      <c r="AA372" s="11"/>
    </row>
    <row r="373">
      <c r="A373" s="12" t="s">
        <v>69</v>
      </c>
      <c r="B373" s="13">
        <v>43286.0</v>
      </c>
      <c r="C373" s="12">
        <v>43289.0</v>
      </c>
      <c r="D373" s="14">
        <v>1103.16</v>
      </c>
      <c r="E373" s="24">
        <v>43175.45836805556</v>
      </c>
      <c r="F373" s="16">
        <v>111.0</v>
      </c>
      <c r="G373" s="17" t="s">
        <v>64</v>
      </c>
      <c r="H373" s="14">
        <v>77.32</v>
      </c>
      <c r="I373" s="14">
        <f t="shared" si="1"/>
        <v>1035.9552</v>
      </c>
      <c r="J373" s="18">
        <v>6.0</v>
      </c>
      <c r="K373" s="17">
        <v>8.0</v>
      </c>
      <c r="L373" s="19">
        <v>6.0</v>
      </c>
      <c r="M373" s="19" t="e">
        <v>#REF!</v>
      </c>
      <c r="N373" s="17">
        <v>5.0</v>
      </c>
      <c r="O373" s="17" t="s">
        <v>66</v>
      </c>
      <c r="P373" s="17">
        <v>3.0</v>
      </c>
      <c r="Q373" s="17">
        <v>5.0</v>
      </c>
      <c r="R373" s="17">
        <v>6.0</v>
      </c>
      <c r="S373" s="7">
        <f t="shared" si="2"/>
        <v>11</v>
      </c>
      <c r="T373" s="20">
        <v>34.11</v>
      </c>
      <c r="U373" s="14">
        <f t="shared" si="46"/>
        <v>33.0948</v>
      </c>
      <c r="V373" s="21" t="s">
        <v>39</v>
      </c>
      <c r="W373" s="35">
        <f>VLOOKUP(A373,airbnb_listings_orlando!C:Q,14,0)</f>
        <v>83</v>
      </c>
      <c r="X373" s="35">
        <f>VLOOKUP(A373,airbnb_listings_orlando!C:Q,15,0)</f>
        <v>6</v>
      </c>
      <c r="Y373" s="11">
        <f t="shared" si="4"/>
        <v>367.72</v>
      </c>
      <c r="AA373" s="11"/>
    </row>
    <row r="374">
      <c r="A374" s="12" t="s">
        <v>69</v>
      </c>
      <c r="B374" s="13">
        <v>43266.0</v>
      </c>
      <c r="C374" s="12">
        <v>43268.0</v>
      </c>
      <c r="D374" s="14">
        <v>961.14</v>
      </c>
      <c r="E374" s="24">
        <v>43257.487974537034</v>
      </c>
      <c r="F374" s="16">
        <v>9.0</v>
      </c>
      <c r="G374" s="17" t="s">
        <v>64</v>
      </c>
      <c r="H374" s="14">
        <v>63.02</v>
      </c>
      <c r="I374" s="14">
        <f t="shared" si="1"/>
        <v>902.5858</v>
      </c>
      <c r="J374" s="18">
        <v>6.0</v>
      </c>
      <c r="K374" s="17">
        <v>8.0</v>
      </c>
      <c r="L374" s="19">
        <v>6.0</v>
      </c>
      <c r="M374" s="19" t="e">
        <v>#REF!</v>
      </c>
      <c r="N374" s="17">
        <v>5.0</v>
      </c>
      <c r="O374" s="17" t="s">
        <v>66</v>
      </c>
      <c r="P374" s="17">
        <v>2.0</v>
      </c>
      <c r="Q374" s="17">
        <v>11.0</v>
      </c>
      <c r="R374" s="17">
        <v>1.0</v>
      </c>
      <c r="S374" s="7">
        <f t="shared" si="2"/>
        <v>12</v>
      </c>
      <c r="T374" s="20">
        <v>29.72</v>
      </c>
      <c r="U374" s="14">
        <f t="shared" si="46"/>
        <v>28.8342</v>
      </c>
      <c r="V374" s="21" t="s">
        <v>39</v>
      </c>
      <c r="W374" s="35">
        <f>VLOOKUP(A374,airbnb_listings_orlando!C:Q,14,0)</f>
        <v>83</v>
      </c>
      <c r="X374" s="35">
        <f>VLOOKUP(A374,airbnb_listings_orlando!C:Q,15,0)</f>
        <v>6</v>
      </c>
      <c r="Y374" s="11">
        <f t="shared" si="4"/>
        <v>480.57</v>
      </c>
      <c r="AA374" s="11"/>
    </row>
    <row r="375">
      <c r="A375" s="12" t="s">
        <v>69</v>
      </c>
      <c r="B375" s="13">
        <v>43252.0</v>
      </c>
      <c r="C375" s="12">
        <v>43254.0</v>
      </c>
      <c r="D375" s="14">
        <v>961.14</v>
      </c>
      <c r="E375" s="24">
        <v>43221.7428125</v>
      </c>
      <c r="F375" s="16">
        <v>31.0</v>
      </c>
      <c r="G375" s="17" t="s">
        <v>64</v>
      </c>
      <c r="H375" s="14">
        <v>63.02</v>
      </c>
      <c r="I375" s="14">
        <f t="shared" si="1"/>
        <v>902.5858</v>
      </c>
      <c r="J375" s="18">
        <v>6.0</v>
      </c>
      <c r="K375" s="17">
        <v>8.0</v>
      </c>
      <c r="L375" s="19">
        <v>6.0</v>
      </c>
      <c r="M375" s="19" t="e">
        <v>#REF!</v>
      </c>
      <c r="N375" s="17">
        <v>5.0</v>
      </c>
      <c r="O375" s="17" t="s">
        <v>66</v>
      </c>
      <c r="P375" s="17">
        <v>2.0</v>
      </c>
      <c r="Q375" s="17">
        <v>4.0</v>
      </c>
      <c r="R375" s="17">
        <v>8.0</v>
      </c>
      <c r="S375" s="7">
        <f t="shared" si="2"/>
        <v>12</v>
      </c>
      <c r="T375" s="20">
        <v>29.72</v>
      </c>
      <c r="U375" s="14">
        <f t="shared" si="46"/>
        <v>28.8342</v>
      </c>
      <c r="V375" s="21" t="s">
        <v>39</v>
      </c>
      <c r="W375" s="35">
        <f>VLOOKUP(A375,airbnb_listings_orlando!C:Q,14,0)</f>
        <v>83</v>
      </c>
      <c r="X375" s="35">
        <f>VLOOKUP(A375,airbnb_listings_orlando!C:Q,15,0)</f>
        <v>6</v>
      </c>
      <c r="Y375" s="11">
        <f t="shared" si="4"/>
        <v>480.57</v>
      </c>
      <c r="AA375" s="11"/>
    </row>
    <row r="376">
      <c r="A376" s="12" t="s">
        <v>69</v>
      </c>
      <c r="B376" s="13">
        <v>43245.0</v>
      </c>
      <c r="C376" s="12">
        <v>43247.0</v>
      </c>
      <c r="D376" s="14">
        <v>760.77</v>
      </c>
      <c r="E376" s="24">
        <v>43219.42103009259</v>
      </c>
      <c r="F376" s="16">
        <v>26.0</v>
      </c>
      <c r="G376" s="17" t="s">
        <v>64</v>
      </c>
      <c r="H376" s="14">
        <v>42.85</v>
      </c>
      <c r="I376" s="14">
        <f t="shared" si="1"/>
        <v>714.4269</v>
      </c>
      <c r="J376" s="18">
        <v>6.0</v>
      </c>
      <c r="K376" s="17">
        <v>8.0</v>
      </c>
      <c r="L376" s="19">
        <v>6.0</v>
      </c>
      <c r="M376" s="19" t="e">
        <v>#REF!</v>
      </c>
      <c r="N376" s="17">
        <v>5.0</v>
      </c>
      <c r="O376" s="17" t="s">
        <v>66</v>
      </c>
      <c r="P376" s="17">
        <v>2.0</v>
      </c>
      <c r="Q376" s="17">
        <v>6.0</v>
      </c>
      <c r="R376" s="17">
        <v>4.0</v>
      </c>
      <c r="S376" s="7">
        <f t="shared" si="2"/>
        <v>10</v>
      </c>
      <c r="T376" s="20">
        <v>23.52</v>
      </c>
      <c r="U376" s="14">
        <f t="shared" si="46"/>
        <v>22.8231</v>
      </c>
      <c r="V376" s="21" t="s">
        <v>39</v>
      </c>
      <c r="W376" s="35">
        <f>VLOOKUP(A376,airbnb_listings_orlando!C:Q,14,0)</f>
        <v>83</v>
      </c>
      <c r="X376" s="35">
        <f>VLOOKUP(A376,airbnb_listings_orlando!C:Q,15,0)</f>
        <v>6</v>
      </c>
      <c r="Y376" s="11">
        <f t="shared" si="4"/>
        <v>380.385</v>
      </c>
      <c r="AA376" s="11"/>
    </row>
    <row r="377">
      <c r="A377" s="12" t="s">
        <v>69</v>
      </c>
      <c r="B377" s="13">
        <v>43230.0</v>
      </c>
      <c r="C377" s="12">
        <v>43232.0</v>
      </c>
      <c r="D377" s="14">
        <v>826.83</v>
      </c>
      <c r="E377" s="24">
        <v>43189.75226851852</v>
      </c>
      <c r="F377" s="16">
        <v>41.0</v>
      </c>
      <c r="G377" s="17" t="s">
        <v>64</v>
      </c>
      <c r="H377" s="14">
        <v>40.51</v>
      </c>
      <c r="I377" s="14">
        <f t="shared" si="1"/>
        <v>776.4651</v>
      </c>
      <c r="J377" s="18">
        <v>6.0</v>
      </c>
      <c r="K377" s="17">
        <v>8.0</v>
      </c>
      <c r="L377" s="19">
        <v>6.0</v>
      </c>
      <c r="M377" s="19" t="e">
        <v>#REF!</v>
      </c>
      <c r="N377" s="17">
        <v>5.0</v>
      </c>
      <c r="O377" s="17" t="s">
        <v>66</v>
      </c>
      <c r="P377" s="17">
        <v>2.0</v>
      </c>
      <c r="Q377" s="17">
        <v>5.0</v>
      </c>
      <c r="R377" s="17">
        <v>0.0</v>
      </c>
      <c r="S377" s="7">
        <f t="shared" si="2"/>
        <v>5</v>
      </c>
      <c r="T377" s="20">
        <v>25.56</v>
      </c>
      <c r="U377" s="14">
        <f t="shared" si="46"/>
        <v>24.8049</v>
      </c>
      <c r="V377" s="21" t="s">
        <v>39</v>
      </c>
      <c r="W377" s="35">
        <f>VLOOKUP(A377,airbnb_listings_orlando!C:Q,14,0)</f>
        <v>83</v>
      </c>
      <c r="X377" s="35">
        <f>VLOOKUP(A377,airbnb_listings_orlando!C:Q,15,0)</f>
        <v>6</v>
      </c>
      <c r="Y377" s="11">
        <f t="shared" si="4"/>
        <v>413.415</v>
      </c>
      <c r="AA377" s="11"/>
    </row>
    <row r="378">
      <c r="A378" s="12" t="s">
        <v>69</v>
      </c>
      <c r="B378" s="13">
        <v>43224.0</v>
      </c>
      <c r="C378" s="12">
        <v>43226.0</v>
      </c>
      <c r="D378" s="14">
        <v>760.77</v>
      </c>
      <c r="E378" s="24">
        <v>43176.668078703704</v>
      </c>
      <c r="F378" s="16">
        <v>48.0</v>
      </c>
      <c r="G378" s="17" t="s">
        <v>64</v>
      </c>
      <c r="H378" s="14">
        <v>42.85</v>
      </c>
      <c r="I378" s="14">
        <f t="shared" si="1"/>
        <v>714.4269</v>
      </c>
      <c r="J378" s="18">
        <v>6.0</v>
      </c>
      <c r="K378" s="17">
        <v>8.0</v>
      </c>
      <c r="L378" s="19">
        <v>6.0</v>
      </c>
      <c r="M378" s="19" t="e">
        <v>#REF!</v>
      </c>
      <c r="N378" s="17">
        <v>5.0</v>
      </c>
      <c r="O378" s="17" t="s">
        <v>66</v>
      </c>
      <c r="P378" s="17">
        <v>2.0</v>
      </c>
      <c r="Q378" s="17">
        <v>10.0</v>
      </c>
      <c r="R378" s="17">
        <v>0.0</v>
      </c>
      <c r="S378" s="7">
        <f t="shared" si="2"/>
        <v>10</v>
      </c>
      <c r="T378" s="20">
        <v>23.52</v>
      </c>
      <c r="U378" s="14">
        <f t="shared" si="46"/>
        <v>22.8231</v>
      </c>
      <c r="V378" s="21" t="s">
        <v>39</v>
      </c>
      <c r="W378" s="35">
        <f>VLOOKUP(A378,airbnb_listings_orlando!C:Q,14,0)</f>
        <v>83</v>
      </c>
      <c r="X378" s="35">
        <f>VLOOKUP(A378,airbnb_listings_orlando!C:Q,15,0)</f>
        <v>6</v>
      </c>
      <c r="Y378" s="11">
        <f t="shared" si="4"/>
        <v>380.385</v>
      </c>
      <c r="AA378" s="11"/>
    </row>
    <row r="379">
      <c r="A379" s="12" t="s">
        <v>69</v>
      </c>
      <c r="B379" s="13">
        <v>43208.0</v>
      </c>
      <c r="C379" s="12">
        <v>43211.0</v>
      </c>
      <c r="D379" s="14">
        <v>1017.29</v>
      </c>
      <c r="E379" s="24">
        <v>43170.86945601852</v>
      </c>
      <c r="F379" s="16">
        <v>38.0</v>
      </c>
      <c r="G379" s="17" t="s">
        <v>64</v>
      </c>
      <c r="H379" s="14">
        <v>68.68</v>
      </c>
      <c r="I379" s="14">
        <f t="shared" si="1"/>
        <v>955.3213</v>
      </c>
      <c r="J379" s="18">
        <v>6.0</v>
      </c>
      <c r="K379" s="17">
        <v>8.0</v>
      </c>
      <c r="L379" s="19">
        <v>6.0</v>
      </c>
      <c r="M379" s="19" t="e">
        <v>#REF!</v>
      </c>
      <c r="N379" s="17">
        <v>5.0</v>
      </c>
      <c r="O379" s="17" t="s">
        <v>66</v>
      </c>
      <c r="P379" s="17">
        <v>3.0</v>
      </c>
      <c r="Q379" s="17">
        <v>6.0</v>
      </c>
      <c r="R379" s="17">
        <v>4.0</v>
      </c>
      <c r="S379" s="7">
        <f t="shared" si="2"/>
        <v>10</v>
      </c>
      <c r="T379" s="20">
        <v>31.45</v>
      </c>
      <c r="U379" s="14">
        <f t="shared" si="46"/>
        <v>30.5187</v>
      </c>
      <c r="V379" s="21" t="s">
        <v>39</v>
      </c>
      <c r="W379" s="35">
        <f>VLOOKUP(A379,airbnb_listings_orlando!C:Q,14,0)</f>
        <v>83</v>
      </c>
      <c r="X379" s="35">
        <f>VLOOKUP(A379,airbnb_listings_orlando!C:Q,15,0)</f>
        <v>6</v>
      </c>
      <c r="Y379" s="11">
        <f t="shared" si="4"/>
        <v>339.0966667</v>
      </c>
      <c r="AA379" s="11"/>
    </row>
    <row r="380">
      <c r="A380" s="12" t="s">
        <v>69</v>
      </c>
      <c r="B380" s="13">
        <v>43203.0</v>
      </c>
      <c r="C380" s="12">
        <v>43205.0</v>
      </c>
      <c r="D380" s="14">
        <v>760.77</v>
      </c>
      <c r="E380" s="24">
        <v>43173.93402777778</v>
      </c>
      <c r="F380" s="16">
        <v>30.0</v>
      </c>
      <c r="G380" s="17" t="s">
        <v>64</v>
      </c>
      <c r="H380" s="14">
        <v>42.85</v>
      </c>
      <c r="I380" s="14">
        <f t="shared" si="1"/>
        <v>714.4269</v>
      </c>
      <c r="J380" s="18">
        <v>6.0</v>
      </c>
      <c r="K380" s="17">
        <v>8.0</v>
      </c>
      <c r="L380" s="19">
        <v>6.0</v>
      </c>
      <c r="M380" s="19" t="e">
        <v>#REF!</v>
      </c>
      <c r="N380" s="17">
        <v>5.0</v>
      </c>
      <c r="O380" s="17" t="s">
        <v>66</v>
      </c>
      <c r="P380" s="17">
        <v>2.0</v>
      </c>
      <c r="Q380" s="17">
        <v>8.0</v>
      </c>
      <c r="R380" s="17">
        <v>3.0</v>
      </c>
      <c r="S380" s="7">
        <f t="shared" si="2"/>
        <v>11</v>
      </c>
      <c r="T380" s="20">
        <v>23.52</v>
      </c>
      <c r="U380" s="14">
        <f t="shared" si="46"/>
        <v>22.8231</v>
      </c>
      <c r="V380" s="21" t="s">
        <v>39</v>
      </c>
      <c r="W380" s="35">
        <f>VLOOKUP(A380,airbnb_listings_orlando!C:Q,14,0)</f>
        <v>83</v>
      </c>
      <c r="X380" s="35">
        <f>VLOOKUP(A380,airbnb_listings_orlando!C:Q,15,0)</f>
        <v>6</v>
      </c>
      <c r="Y380" s="11">
        <f t="shared" si="4"/>
        <v>380.385</v>
      </c>
      <c r="AA380" s="11"/>
    </row>
    <row r="381">
      <c r="A381" s="12" t="s">
        <v>69</v>
      </c>
      <c r="B381" s="13">
        <v>43186.0</v>
      </c>
      <c r="C381" s="12">
        <v>43199.0</v>
      </c>
      <c r="D381" s="14">
        <v>4242.01</v>
      </c>
      <c r="E381" s="15">
        <v>43097.98290509259</v>
      </c>
      <c r="F381" s="16">
        <v>89.0</v>
      </c>
      <c r="G381" s="17" t="s">
        <v>64</v>
      </c>
      <c r="H381" s="14">
        <v>393.38</v>
      </c>
      <c r="I381" s="14">
        <f t="shared" si="1"/>
        <v>3983.5997</v>
      </c>
      <c r="J381" s="18">
        <v>6.0</v>
      </c>
      <c r="K381" s="17">
        <v>8.0</v>
      </c>
      <c r="L381" s="19">
        <v>6.0</v>
      </c>
      <c r="M381" s="19" t="e">
        <v>#REF!</v>
      </c>
      <c r="N381" s="17">
        <v>5.0</v>
      </c>
      <c r="O381" s="17" t="s">
        <v>66</v>
      </c>
      <c r="P381" s="17">
        <v>13.0</v>
      </c>
      <c r="Q381" s="17">
        <v>10.0</v>
      </c>
      <c r="R381" s="17">
        <v>0.0</v>
      </c>
      <c r="S381" s="7">
        <f t="shared" si="2"/>
        <v>10</v>
      </c>
      <c r="T381" s="20">
        <v>131.15</v>
      </c>
      <c r="U381" s="14">
        <f t="shared" si="46"/>
        <v>127.2603</v>
      </c>
      <c r="V381" s="21" t="s">
        <v>39</v>
      </c>
      <c r="W381" s="35">
        <f>VLOOKUP(A381,airbnb_listings_orlando!C:Q,14,0)</f>
        <v>83</v>
      </c>
      <c r="X381" s="35">
        <f>VLOOKUP(A381,airbnb_listings_orlando!C:Q,15,0)</f>
        <v>6</v>
      </c>
      <c r="Y381" s="11">
        <f t="shared" si="4"/>
        <v>326.3084615</v>
      </c>
      <c r="AA381" s="11"/>
    </row>
    <row r="382">
      <c r="A382" s="12" t="s">
        <v>69</v>
      </c>
      <c r="B382" s="13">
        <v>43182.0</v>
      </c>
      <c r="C382" s="12">
        <v>43185.0</v>
      </c>
      <c r="D382" s="14">
        <v>1222.07</v>
      </c>
      <c r="E382" s="24">
        <v>43162.603483796294</v>
      </c>
      <c r="F382" s="16">
        <v>20.0</v>
      </c>
      <c r="G382" s="17" t="s">
        <v>64</v>
      </c>
      <c r="H382" s="14">
        <v>89.3</v>
      </c>
      <c r="I382" s="14">
        <f t="shared" si="1"/>
        <v>1147.6279</v>
      </c>
      <c r="J382" s="18">
        <v>6.0</v>
      </c>
      <c r="K382" s="17">
        <v>8.0</v>
      </c>
      <c r="L382" s="19">
        <v>6.0</v>
      </c>
      <c r="M382" s="19" t="e">
        <v>#REF!</v>
      </c>
      <c r="N382" s="17">
        <v>5.0</v>
      </c>
      <c r="O382" s="17" t="s">
        <v>66</v>
      </c>
      <c r="P382" s="17">
        <v>3.0</v>
      </c>
      <c r="Q382" s="17">
        <v>7.0</v>
      </c>
      <c r="R382" s="17">
        <v>3.0</v>
      </c>
      <c r="S382" s="7">
        <f t="shared" si="2"/>
        <v>10</v>
      </c>
      <c r="T382" s="20">
        <v>37.78</v>
      </c>
      <c r="U382" s="14">
        <f t="shared" si="46"/>
        <v>36.6621</v>
      </c>
      <c r="V382" s="21" t="s">
        <v>39</v>
      </c>
      <c r="W382" s="35">
        <f>VLOOKUP(A382,airbnb_listings_orlando!C:Q,14,0)</f>
        <v>83</v>
      </c>
      <c r="X382" s="35">
        <f>VLOOKUP(A382,airbnb_listings_orlando!C:Q,15,0)</f>
        <v>6</v>
      </c>
      <c r="Y382" s="11">
        <f t="shared" si="4"/>
        <v>407.3566667</v>
      </c>
      <c r="AA382" s="11"/>
    </row>
    <row r="383">
      <c r="A383" s="12" t="s">
        <v>69</v>
      </c>
      <c r="B383" s="13">
        <v>43168.0</v>
      </c>
      <c r="C383" s="12">
        <v>43171.0</v>
      </c>
      <c r="D383" s="14">
        <v>1222.07</v>
      </c>
      <c r="E383" s="24">
        <v>43164.469664351855</v>
      </c>
      <c r="F383" s="16">
        <v>4.0</v>
      </c>
      <c r="G383" s="17" t="s">
        <v>64</v>
      </c>
      <c r="H383" s="14">
        <v>89.3</v>
      </c>
      <c r="I383" s="14">
        <f t="shared" si="1"/>
        <v>1135.4072</v>
      </c>
      <c r="J383" s="18">
        <v>6.0</v>
      </c>
      <c r="K383" s="17">
        <v>8.0</v>
      </c>
      <c r="L383" s="19">
        <v>6.0</v>
      </c>
      <c r="M383" s="19" t="e">
        <v>#REF!</v>
      </c>
      <c r="N383" s="17">
        <v>5.0</v>
      </c>
      <c r="O383" s="17" t="s">
        <v>66</v>
      </c>
      <c r="P383" s="17">
        <v>3.0</v>
      </c>
      <c r="Q383" s="17">
        <v>12.0</v>
      </c>
      <c r="R383" s="17">
        <v>0.0</v>
      </c>
      <c r="S383" s="7">
        <f t="shared" si="2"/>
        <v>12</v>
      </c>
      <c r="T383" s="20">
        <v>37.78</v>
      </c>
      <c r="U383" s="14">
        <f t="shared" ref="U383:U384" si="47">D383*4%</f>
        <v>48.8828</v>
      </c>
      <c r="V383" s="21" t="s">
        <v>39</v>
      </c>
      <c r="W383" s="35">
        <f>VLOOKUP(A383,airbnb_listings_orlando!C:Q,14,0)</f>
        <v>83</v>
      </c>
      <c r="X383" s="35">
        <f>VLOOKUP(A383,airbnb_listings_orlando!C:Q,15,0)</f>
        <v>6</v>
      </c>
      <c r="Y383" s="11">
        <f t="shared" si="4"/>
        <v>407.3566667</v>
      </c>
      <c r="AA383" s="11"/>
    </row>
    <row r="384">
      <c r="A384" s="12" t="s">
        <v>69</v>
      </c>
      <c r="B384" s="13">
        <v>43149.0</v>
      </c>
      <c r="C384" s="12">
        <v>43164.0</v>
      </c>
      <c r="D384" s="14">
        <v>5097.33</v>
      </c>
      <c r="E384" s="24">
        <v>43122.91064814815</v>
      </c>
      <c r="F384" s="16">
        <v>27.0</v>
      </c>
      <c r="G384" s="17" t="s">
        <v>64</v>
      </c>
      <c r="H384" s="14">
        <v>479.49</v>
      </c>
      <c r="I384" s="14">
        <f t="shared" si="1"/>
        <v>4735.8368</v>
      </c>
      <c r="J384" s="18">
        <v>6.0</v>
      </c>
      <c r="K384" s="17">
        <v>8.0</v>
      </c>
      <c r="L384" s="19">
        <v>6.0</v>
      </c>
      <c r="M384" s="19" t="e">
        <v>#REF!</v>
      </c>
      <c r="N384" s="17">
        <v>5.0</v>
      </c>
      <c r="O384" s="17" t="s">
        <v>66</v>
      </c>
      <c r="P384" s="17">
        <v>15.0</v>
      </c>
      <c r="Q384" s="17">
        <v>9.0</v>
      </c>
      <c r="R384" s="17">
        <v>0.0</v>
      </c>
      <c r="S384" s="7">
        <f t="shared" si="2"/>
        <v>9</v>
      </c>
      <c r="T384" s="20">
        <v>157.6</v>
      </c>
      <c r="U384" s="14">
        <f t="shared" si="47"/>
        <v>203.8932</v>
      </c>
      <c r="V384" s="21" t="s">
        <v>39</v>
      </c>
      <c r="W384" s="35">
        <f>VLOOKUP(A384,airbnb_listings_orlando!C:Q,14,0)</f>
        <v>83</v>
      </c>
      <c r="X384" s="35">
        <f>VLOOKUP(A384,airbnb_listings_orlando!C:Q,15,0)</f>
        <v>6</v>
      </c>
      <c r="Y384" s="11">
        <f t="shared" si="4"/>
        <v>339.822</v>
      </c>
      <c r="AA384" s="11"/>
    </row>
    <row r="385">
      <c r="A385" s="12" t="s">
        <v>69</v>
      </c>
      <c r="B385" s="13">
        <v>43110.0</v>
      </c>
      <c r="C385" s="12">
        <v>43125.0</v>
      </c>
      <c r="D385" s="14">
        <v>4727.26</v>
      </c>
      <c r="E385" s="24">
        <v>43103.712060185186</v>
      </c>
      <c r="F385" s="16">
        <v>7.0</v>
      </c>
      <c r="G385" s="17" t="s">
        <v>64</v>
      </c>
      <c r="H385" s="14">
        <v>0.0</v>
      </c>
      <c r="I385" s="14">
        <f t="shared" si="1"/>
        <v>4396.3518</v>
      </c>
      <c r="J385" s="18">
        <v>6.0</v>
      </c>
      <c r="K385" s="17">
        <v>8.0</v>
      </c>
      <c r="L385" s="19">
        <v>6.0</v>
      </c>
      <c r="M385" s="19" t="e">
        <v>#REF!</v>
      </c>
      <c r="N385" s="17">
        <v>5.0</v>
      </c>
      <c r="O385" s="17" t="s">
        <v>66</v>
      </c>
      <c r="P385" s="17">
        <v>15.0</v>
      </c>
      <c r="Q385" s="17">
        <v>5.0</v>
      </c>
      <c r="R385" s="17">
        <v>0.0</v>
      </c>
      <c r="S385" s="7">
        <f t="shared" si="2"/>
        <v>5</v>
      </c>
      <c r="T385" s="20">
        <v>0.0</v>
      </c>
      <c r="U385" s="14">
        <f>D385*7%</f>
        <v>330.9082</v>
      </c>
      <c r="V385" s="21" t="s">
        <v>47</v>
      </c>
      <c r="W385" s="35">
        <f>VLOOKUP(A385,airbnb_listings_orlando!C:Q,14,0)</f>
        <v>83</v>
      </c>
      <c r="X385" s="35">
        <f>VLOOKUP(A385,airbnb_listings_orlando!C:Q,15,0)</f>
        <v>6</v>
      </c>
      <c r="Y385" s="11">
        <f t="shared" si="4"/>
        <v>315.1506667</v>
      </c>
      <c r="AA385" s="11"/>
    </row>
    <row r="386">
      <c r="A386" s="12" t="s">
        <v>69</v>
      </c>
      <c r="B386" s="13">
        <v>43332.0</v>
      </c>
      <c r="C386" s="12">
        <v>43335.0</v>
      </c>
      <c r="D386" s="14">
        <v>225.0</v>
      </c>
      <c r="E386" s="24">
        <v>43273.580613425926</v>
      </c>
      <c r="F386" s="16">
        <v>59.0</v>
      </c>
      <c r="G386" s="17" t="s">
        <v>64</v>
      </c>
      <c r="H386" s="14">
        <v>0.0</v>
      </c>
      <c r="I386" s="14">
        <f t="shared" si="1"/>
        <v>225</v>
      </c>
      <c r="J386" s="18">
        <v>6.0</v>
      </c>
      <c r="K386" s="17">
        <v>8.0</v>
      </c>
      <c r="L386" s="19">
        <v>6.0</v>
      </c>
      <c r="M386" s="19" t="e">
        <v>#REF!</v>
      </c>
      <c r="N386" s="17">
        <v>5.0</v>
      </c>
      <c r="O386" s="17" t="s">
        <v>66</v>
      </c>
      <c r="P386" s="17">
        <v>3.0</v>
      </c>
      <c r="Q386" s="17">
        <v>8.0</v>
      </c>
      <c r="R386" s="17">
        <v>0.0</v>
      </c>
      <c r="S386" s="7">
        <f t="shared" si="2"/>
        <v>8</v>
      </c>
      <c r="T386" s="20">
        <v>0.0</v>
      </c>
      <c r="U386" s="14">
        <v>0.0</v>
      </c>
      <c r="V386" s="21" t="s">
        <v>40</v>
      </c>
      <c r="W386" s="35">
        <f>VLOOKUP(A386,airbnb_listings_orlando!C:Q,14,0)</f>
        <v>83</v>
      </c>
      <c r="X386" s="35">
        <f>VLOOKUP(A386,airbnb_listings_orlando!C:Q,15,0)</f>
        <v>6</v>
      </c>
      <c r="Y386" s="11">
        <f t="shared" si="4"/>
        <v>75</v>
      </c>
      <c r="AA386" s="11"/>
    </row>
    <row r="387">
      <c r="A387" s="12" t="s">
        <v>69</v>
      </c>
      <c r="B387" s="13">
        <v>43309.0</v>
      </c>
      <c r="C387" s="12">
        <v>43315.0</v>
      </c>
      <c r="D387" s="14">
        <v>225.0</v>
      </c>
      <c r="E387" s="24">
        <v>43309.85050925926</v>
      </c>
      <c r="F387" s="16" t="e">
        <v>#NUM!</v>
      </c>
      <c r="G387" s="17" t="s">
        <v>64</v>
      </c>
      <c r="H387" s="14">
        <v>0.0</v>
      </c>
      <c r="I387" s="14">
        <f t="shared" si="1"/>
        <v>225</v>
      </c>
      <c r="J387" s="18">
        <v>6.0</v>
      </c>
      <c r="K387" s="17">
        <v>8.0</v>
      </c>
      <c r="L387" s="19">
        <v>6.0</v>
      </c>
      <c r="M387" s="19" t="e">
        <v>#REF!</v>
      </c>
      <c r="N387" s="17">
        <v>5.0</v>
      </c>
      <c r="O387" s="17" t="s">
        <v>66</v>
      </c>
      <c r="P387" s="17">
        <v>6.0</v>
      </c>
      <c r="Q387" s="17">
        <v>1.0</v>
      </c>
      <c r="R387" s="17">
        <v>0.0</v>
      </c>
      <c r="S387" s="7">
        <f t="shared" si="2"/>
        <v>1</v>
      </c>
      <c r="T387" s="20">
        <v>0.0</v>
      </c>
      <c r="U387" s="14">
        <v>0.0</v>
      </c>
      <c r="V387" s="21" t="s">
        <v>40</v>
      </c>
      <c r="W387" s="35">
        <f>VLOOKUP(A387,airbnb_listings_orlando!C:Q,14,0)</f>
        <v>83</v>
      </c>
      <c r="X387" s="35">
        <f>VLOOKUP(A387,airbnb_listings_orlando!C:Q,15,0)</f>
        <v>6</v>
      </c>
      <c r="Y387" s="11">
        <f t="shared" si="4"/>
        <v>37.5</v>
      </c>
      <c r="AA387" s="11"/>
    </row>
    <row r="388">
      <c r="A388" s="12" t="s">
        <v>69</v>
      </c>
      <c r="B388" s="13">
        <v>43278.0</v>
      </c>
      <c r="C388" s="12">
        <v>43280.0</v>
      </c>
      <c r="D388" s="14">
        <v>245.0</v>
      </c>
      <c r="E388" s="24">
        <v>43178.317407407405</v>
      </c>
      <c r="F388" s="16">
        <v>100.0</v>
      </c>
      <c r="G388" s="17" t="s">
        <v>64</v>
      </c>
      <c r="H388" s="14">
        <v>60.0</v>
      </c>
      <c r="I388" s="14">
        <f t="shared" si="1"/>
        <v>265</v>
      </c>
      <c r="J388" s="18">
        <v>6.0</v>
      </c>
      <c r="K388" s="17">
        <v>8.0</v>
      </c>
      <c r="L388" s="19">
        <v>6.0</v>
      </c>
      <c r="M388" s="19" t="e">
        <v>#REF!</v>
      </c>
      <c r="N388" s="17">
        <v>5.0</v>
      </c>
      <c r="O388" s="17" t="s">
        <v>66</v>
      </c>
      <c r="P388" s="17">
        <v>2.0</v>
      </c>
      <c r="Q388" s="17">
        <v>4.0</v>
      </c>
      <c r="R388" s="17">
        <v>4.0</v>
      </c>
      <c r="S388" s="7">
        <f t="shared" si="2"/>
        <v>8</v>
      </c>
      <c r="T388" s="20">
        <v>-20.0</v>
      </c>
      <c r="U388" s="14">
        <v>0.0</v>
      </c>
      <c r="V388" s="21" t="s">
        <v>40</v>
      </c>
      <c r="W388" s="35">
        <f>VLOOKUP(A388,airbnb_listings_orlando!C:Q,14,0)</f>
        <v>83</v>
      </c>
      <c r="X388" s="35">
        <f>VLOOKUP(A388,airbnb_listings_orlando!C:Q,15,0)</f>
        <v>6</v>
      </c>
      <c r="Y388" s="11">
        <f t="shared" si="4"/>
        <v>122.5</v>
      </c>
      <c r="AA388" s="11"/>
    </row>
    <row r="389">
      <c r="A389" s="12" t="s">
        <v>69</v>
      </c>
      <c r="B389" s="13">
        <v>43099.0</v>
      </c>
      <c r="C389" s="12">
        <v>43102.0</v>
      </c>
      <c r="D389" s="14">
        <v>225.0</v>
      </c>
      <c r="E389" s="15">
        <v>43097.28097222222</v>
      </c>
      <c r="F389" s="16">
        <v>2.0</v>
      </c>
      <c r="G389" s="17" t="s">
        <v>64</v>
      </c>
      <c r="H389" s="14">
        <v>0.0</v>
      </c>
      <c r="I389" s="14">
        <f t="shared" si="1"/>
        <v>225</v>
      </c>
      <c r="J389" s="18">
        <v>6.0</v>
      </c>
      <c r="K389" s="17">
        <v>8.0</v>
      </c>
      <c r="L389" s="19">
        <v>6.0</v>
      </c>
      <c r="M389" s="19" t="e">
        <v>#REF!</v>
      </c>
      <c r="N389" s="17">
        <v>5.0</v>
      </c>
      <c r="O389" s="17" t="s">
        <v>66</v>
      </c>
      <c r="P389" s="17">
        <v>3.0</v>
      </c>
      <c r="Q389" s="17">
        <v>2.0</v>
      </c>
      <c r="R389" s="17">
        <v>0.0</v>
      </c>
      <c r="S389" s="7">
        <f t="shared" si="2"/>
        <v>2</v>
      </c>
      <c r="T389" s="20">
        <v>0.0</v>
      </c>
      <c r="U389" s="14">
        <v>0.0</v>
      </c>
      <c r="V389" s="21" t="s">
        <v>40</v>
      </c>
      <c r="W389" s="35">
        <f>VLOOKUP(A389,airbnb_listings_orlando!C:Q,14,0)</f>
        <v>83</v>
      </c>
      <c r="X389" s="35">
        <f>VLOOKUP(A389,airbnb_listings_orlando!C:Q,15,0)</f>
        <v>6</v>
      </c>
      <c r="Y389" s="11">
        <f t="shared" si="4"/>
        <v>75</v>
      </c>
      <c r="AA389" s="11"/>
    </row>
    <row r="390">
      <c r="A390" s="12" t="s">
        <v>69</v>
      </c>
      <c r="B390" s="13">
        <v>43377.0</v>
      </c>
      <c r="C390" s="12">
        <v>43381.0</v>
      </c>
      <c r="D390" s="14">
        <v>1196.47</v>
      </c>
      <c r="E390" s="24">
        <v>43349.667037037034</v>
      </c>
      <c r="F390" s="16">
        <v>28.0</v>
      </c>
      <c r="G390" s="17" t="s">
        <v>64</v>
      </c>
      <c r="H390" s="14">
        <v>101.4</v>
      </c>
      <c r="I390" s="14">
        <f t="shared" si="1"/>
        <v>1136.6465</v>
      </c>
      <c r="J390" s="18">
        <v>6.0</v>
      </c>
      <c r="K390" s="17">
        <v>8.0</v>
      </c>
      <c r="L390" s="19">
        <v>6.0</v>
      </c>
      <c r="M390" s="19" t="e">
        <v>#REF!</v>
      </c>
      <c r="N390" s="17">
        <v>5.0</v>
      </c>
      <c r="O390" s="17" t="s">
        <v>66</v>
      </c>
      <c r="P390" s="17">
        <v>4.0</v>
      </c>
      <c r="Q390" s="17">
        <v>6.0</v>
      </c>
      <c r="R390" s="17">
        <v>0.0</v>
      </c>
      <c r="S390" s="7">
        <f t="shared" si="2"/>
        <v>6</v>
      </c>
      <c r="T390" s="20">
        <v>0.0</v>
      </c>
      <c r="U390" s="14">
        <f>D390*5%</f>
        <v>59.8235</v>
      </c>
      <c r="V390" s="21" t="s">
        <v>50</v>
      </c>
      <c r="W390" s="35">
        <f>VLOOKUP(A390,airbnb_listings_orlando!C:Q,14,0)</f>
        <v>83</v>
      </c>
      <c r="X390" s="35">
        <f>VLOOKUP(A390,airbnb_listings_orlando!C:Q,15,0)</f>
        <v>6</v>
      </c>
      <c r="Y390" s="11">
        <f t="shared" si="4"/>
        <v>299.1175</v>
      </c>
      <c r="AA390" s="11"/>
    </row>
    <row r="391">
      <c r="A391" s="12" t="s">
        <v>70</v>
      </c>
      <c r="B391" s="13">
        <v>43477.0</v>
      </c>
      <c r="C391" s="12">
        <v>43482.0</v>
      </c>
      <c r="D391" s="14">
        <v>645.05</v>
      </c>
      <c r="E391" s="15">
        <v>43445.65553240741</v>
      </c>
      <c r="F391" s="16">
        <v>32.0</v>
      </c>
      <c r="G391" s="17" t="s">
        <v>25</v>
      </c>
      <c r="H391" s="14">
        <v>497.46</v>
      </c>
      <c r="I391" s="14">
        <f t="shared" si="1"/>
        <v>599.298</v>
      </c>
      <c r="J391" s="18">
        <v>2.0</v>
      </c>
      <c r="K391" s="17">
        <v>2.0</v>
      </c>
      <c r="L391" s="19">
        <v>2.0</v>
      </c>
      <c r="M391" s="19">
        <v>39.0</v>
      </c>
      <c r="N391" s="17">
        <v>5.0</v>
      </c>
      <c r="O391" s="17" t="s">
        <v>71</v>
      </c>
      <c r="P391" s="17">
        <v>5.0</v>
      </c>
      <c r="Q391" s="17">
        <v>2.0</v>
      </c>
      <c r="R391" s="17">
        <v>0.0</v>
      </c>
      <c r="S391" s="7">
        <f t="shared" si="2"/>
        <v>2</v>
      </c>
      <c r="T391" s="20">
        <v>19.95</v>
      </c>
      <c r="U391" s="14">
        <f t="shared" ref="U391:U441" si="48">D391*4%</f>
        <v>25.802</v>
      </c>
      <c r="V391" s="21" t="s">
        <v>26</v>
      </c>
      <c r="W391" s="35">
        <f>VLOOKUP(A391,airbnb_listings_orlando!C:Q,14,0)</f>
        <v>120</v>
      </c>
      <c r="X391" s="35">
        <f>VLOOKUP(A391,airbnb_listings_orlando!C:Q,15,0)</f>
        <v>6</v>
      </c>
      <c r="Y391" s="11">
        <f t="shared" si="4"/>
        <v>129.01</v>
      </c>
      <c r="AA391" s="11"/>
    </row>
    <row r="392">
      <c r="A392" s="12" t="s">
        <v>70</v>
      </c>
      <c r="B392" s="13">
        <v>43475.0</v>
      </c>
      <c r="C392" s="12">
        <v>43477.0</v>
      </c>
      <c r="D392" s="14">
        <v>327.86</v>
      </c>
      <c r="E392" s="24">
        <v>43469.027094907404</v>
      </c>
      <c r="F392" s="16">
        <v>6.0</v>
      </c>
      <c r="G392" s="17" t="s">
        <v>25</v>
      </c>
      <c r="H392" s="14">
        <v>208.59</v>
      </c>
      <c r="I392" s="14">
        <f t="shared" si="1"/>
        <v>304.6056</v>
      </c>
      <c r="J392" s="18">
        <v>2.0</v>
      </c>
      <c r="K392" s="17">
        <v>2.0</v>
      </c>
      <c r="L392" s="19">
        <v>2.0</v>
      </c>
      <c r="M392" s="19">
        <v>39.0</v>
      </c>
      <c r="N392" s="17">
        <v>5.0</v>
      </c>
      <c r="O392" s="17" t="s">
        <v>71</v>
      </c>
      <c r="P392" s="17">
        <v>2.0</v>
      </c>
      <c r="Q392" s="17">
        <v>2.0</v>
      </c>
      <c r="R392" s="17">
        <v>2.0</v>
      </c>
      <c r="S392" s="7">
        <f t="shared" si="2"/>
        <v>4</v>
      </c>
      <c r="T392" s="20">
        <v>10.14</v>
      </c>
      <c r="U392" s="14">
        <f t="shared" si="48"/>
        <v>13.1144</v>
      </c>
      <c r="V392" s="21" t="s">
        <v>26</v>
      </c>
      <c r="W392" s="35">
        <f>VLOOKUP(A392,airbnb_listings_orlando!C:Q,14,0)</f>
        <v>120</v>
      </c>
      <c r="X392" s="35">
        <f>VLOOKUP(A392,airbnb_listings_orlando!C:Q,15,0)</f>
        <v>6</v>
      </c>
      <c r="Y392" s="11">
        <f t="shared" si="4"/>
        <v>163.93</v>
      </c>
      <c r="AA392" s="11"/>
    </row>
    <row r="393">
      <c r="A393" s="12" t="s">
        <v>70</v>
      </c>
      <c r="B393" s="13">
        <v>43463.0</v>
      </c>
      <c r="C393" s="12">
        <v>43474.0</v>
      </c>
      <c r="D393" s="14">
        <v>1232.94</v>
      </c>
      <c r="E393" s="24">
        <v>43151.192395833335</v>
      </c>
      <c r="F393" s="16">
        <v>312.0</v>
      </c>
      <c r="G393" s="17" t="s">
        <v>25</v>
      </c>
      <c r="H393" s="14">
        <v>1013.0</v>
      </c>
      <c r="I393" s="14">
        <f t="shared" si="1"/>
        <v>1145.6224</v>
      </c>
      <c r="J393" s="18">
        <v>2.0</v>
      </c>
      <c r="K393" s="17">
        <v>2.0</v>
      </c>
      <c r="L393" s="19">
        <v>2.0</v>
      </c>
      <c r="M393" s="19">
        <v>39.0</v>
      </c>
      <c r="N393" s="17">
        <v>5.0</v>
      </c>
      <c r="O393" s="17" t="s">
        <v>71</v>
      </c>
      <c r="P393" s="17">
        <v>11.0</v>
      </c>
      <c r="Q393" s="17">
        <v>3.0</v>
      </c>
      <c r="R393" s="17">
        <v>1.0</v>
      </c>
      <c r="S393" s="7">
        <f t="shared" si="2"/>
        <v>4</v>
      </c>
      <c r="T393" s="20">
        <v>38.0</v>
      </c>
      <c r="U393" s="14">
        <f t="shared" si="48"/>
        <v>49.3176</v>
      </c>
      <c r="V393" s="21" t="s">
        <v>26</v>
      </c>
      <c r="W393" s="35">
        <f>VLOOKUP(A393,airbnb_listings_orlando!C:Q,14,0)</f>
        <v>120</v>
      </c>
      <c r="X393" s="35">
        <f>VLOOKUP(A393,airbnb_listings_orlando!C:Q,15,0)</f>
        <v>6</v>
      </c>
      <c r="Y393" s="11">
        <f t="shared" si="4"/>
        <v>112.0854545</v>
      </c>
      <c r="AA393" s="11"/>
    </row>
    <row r="394">
      <c r="A394" s="12" t="s">
        <v>70</v>
      </c>
      <c r="B394" s="13">
        <v>43456.0</v>
      </c>
      <c r="C394" s="25">
        <v>43463.0</v>
      </c>
      <c r="D394" s="14">
        <v>1234.81</v>
      </c>
      <c r="E394" s="15">
        <v>43388.77731481481</v>
      </c>
      <c r="F394" s="16">
        <v>68.0</v>
      </c>
      <c r="G394" s="17" t="s">
        <v>25</v>
      </c>
      <c r="H394" s="14">
        <v>1034.56</v>
      </c>
      <c r="I394" s="14">
        <f t="shared" si="1"/>
        <v>1147.2276</v>
      </c>
      <c r="J394" s="18">
        <v>2.0</v>
      </c>
      <c r="K394" s="17">
        <v>2.0</v>
      </c>
      <c r="L394" s="19">
        <v>2.0</v>
      </c>
      <c r="M394" s="19">
        <v>39.0</v>
      </c>
      <c r="N394" s="17">
        <v>5.0</v>
      </c>
      <c r="O394" s="17" t="s">
        <v>71</v>
      </c>
      <c r="P394" s="17">
        <v>7.0</v>
      </c>
      <c r="Q394" s="17">
        <v>2.0</v>
      </c>
      <c r="R394" s="17">
        <v>2.0</v>
      </c>
      <c r="S394" s="7">
        <f t="shared" si="2"/>
        <v>4</v>
      </c>
      <c r="T394" s="20">
        <v>38.19</v>
      </c>
      <c r="U394" s="14">
        <f t="shared" si="48"/>
        <v>49.3924</v>
      </c>
      <c r="V394" s="21" t="s">
        <v>26</v>
      </c>
      <c r="W394" s="35">
        <f>VLOOKUP(A394,airbnb_listings_orlando!C:Q,14,0)</f>
        <v>120</v>
      </c>
      <c r="X394" s="35">
        <f>VLOOKUP(A394,airbnb_listings_orlando!C:Q,15,0)</f>
        <v>6</v>
      </c>
      <c r="Y394" s="11">
        <f t="shared" si="4"/>
        <v>176.4014286</v>
      </c>
      <c r="AA394" s="11"/>
    </row>
    <row r="395">
      <c r="A395" s="12" t="s">
        <v>70</v>
      </c>
      <c r="B395" s="13">
        <v>43452.0</v>
      </c>
      <c r="C395" s="25">
        <v>43456.0</v>
      </c>
      <c r="D395" s="14">
        <v>616.92</v>
      </c>
      <c r="E395" s="24">
        <v>43413.347858796296</v>
      </c>
      <c r="F395" s="16">
        <v>39.0</v>
      </c>
      <c r="G395" s="17" t="s">
        <v>25</v>
      </c>
      <c r="H395" s="14">
        <v>471.84</v>
      </c>
      <c r="I395" s="14">
        <f t="shared" si="1"/>
        <v>573.1632</v>
      </c>
      <c r="J395" s="18">
        <v>2.0</v>
      </c>
      <c r="K395" s="17">
        <v>2.0</v>
      </c>
      <c r="L395" s="19">
        <v>2.0</v>
      </c>
      <c r="M395" s="19">
        <v>39.0</v>
      </c>
      <c r="N395" s="17">
        <v>5.0</v>
      </c>
      <c r="O395" s="17" t="s">
        <v>71</v>
      </c>
      <c r="P395" s="17">
        <v>4.0</v>
      </c>
      <c r="Q395" s="17">
        <v>2.0</v>
      </c>
      <c r="R395" s="17">
        <v>2.0</v>
      </c>
      <c r="S395" s="7">
        <f t="shared" si="2"/>
        <v>4</v>
      </c>
      <c r="T395" s="20">
        <v>19.08</v>
      </c>
      <c r="U395" s="14">
        <f t="shared" si="48"/>
        <v>24.6768</v>
      </c>
      <c r="V395" s="21" t="s">
        <v>26</v>
      </c>
      <c r="W395" s="35">
        <f>VLOOKUP(A395,airbnb_listings_orlando!C:Q,14,0)</f>
        <v>120</v>
      </c>
      <c r="X395" s="35">
        <f>VLOOKUP(A395,airbnb_listings_orlando!C:Q,15,0)</f>
        <v>6</v>
      </c>
      <c r="Y395" s="11">
        <f t="shared" si="4"/>
        <v>154.23</v>
      </c>
      <c r="AA395" s="11"/>
    </row>
    <row r="396">
      <c r="A396" s="12" t="s">
        <v>70</v>
      </c>
      <c r="B396" s="13">
        <v>43446.0</v>
      </c>
      <c r="C396" s="25">
        <v>43451.0</v>
      </c>
      <c r="D396" s="14">
        <v>732.35</v>
      </c>
      <c r="E396" s="24">
        <v>43381.17167824074</v>
      </c>
      <c r="F396" s="16">
        <v>65.0</v>
      </c>
      <c r="G396" s="17" t="s">
        <v>25</v>
      </c>
      <c r="H396" s="14">
        <v>556.96</v>
      </c>
      <c r="I396" s="14">
        <f t="shared" si="1"/>
        <v>680.406</v>
      </c>
      <c r="J396" s="18">
        <v>2.0</v>
      </c>
      <c r="K396" s="17">
        <v>2.0</v>
      </c>
      <c r="L396" s="19">
        <v>2.0</v>
      </c>
      <c r="M396" s="19">
        <v>39.0</v>
      </c>
      <c r="N396" s="17">
        <v>5.0</v>
      </c>
      <c r="O396" s="17" t="s">
        <v>71</v>
      </c>
      <c r="P396" s="17">
        <v>5.0</v>
      </c>
      <c r="Q396" s="17">
        <v>2.0</v>
      </c>
      <c r="R396" s="17">
        <v>1.0</v>
      </c>
      <c r="S396" s="7">
        <f t="shared" si="2"/>
        <v>3</v>
      </c>
      <c r="T396" s="20">
        <v>22.65</v>
      </c>
      <c r="U396" s="14">
        <f t="shared" si="48"/>
        <v>29.294</v>
      </c>
      <c r="V396" s="21" t="s">
        <v>26</v>
      </c>
      <c r="W396" s="35">
        <f>VLOOKUP(A396,airbnb_listings_orlando!C:Q,14,0)</f>
        <v>120</v>
      </c>
      <c r="X396" s="35">
        <f>VLOOKUP(A396,airbnb_listings_orlando!C:Q,15,0)</f>
        <v>6</v>
      </c>
      <c r="Y396" s="11">
        <f t="shared" si="4"/>
        <v>146.47</v>
      </c>
      <c r="AA396" s="11"/>
    </row>
    <row r="397">
      <c r="A397" s="12" t="s">
        <v>70</v>
      </c>
      <c r="B397" s="13">
        <v>43440.0</v>
      </c>
      <c r="C397" s="12">
        <v>43443.0</v>
      </c>
      <c r="D397" s="14">
        <v>462.69</v>
      </c>
      <c r="E397" s="15">
        <v>43396.74737268518</v>
      </c>
      <c r="F397" s="16">
        <v>44.0</v>
      </c>
      <c r="G397" s="17" t="s">
        <v>25</v>
      </c>
      <c r="H397" s="14">
        <v>331.38</v>
      </c>
      <c r="I397" s="14">
        <f t="shared" si="1"/>
        <v>429.8724</v>
      </c>
      <c r="J397" s="18">
        <v>2.0</v>
      </c>
      <c r="K397" s="17">
        <v>2.0</v>
      </c>
      <c r="L397" s="19">
        <v>2.0</v>
      </c>
      <c r="M397" s="19">
        <v>39.0</v>
      </c>
      <c r="N397" s="17">
        <v>5.0</v>
      </c>
      <c r="O397" s="17" t="s">
        <v>71</v>
      </c>
      <c r="P397" s="17">
        <v>3.0</v>
      </c>
      <c r="Q397" s="17">
        <v>2.0</v>
      </c>
      <c r="R397" s="17">
        <v>1.0</v>
      </c>
      <c r="S397" s="7">
        <f t="shared" si="2"/>
        <v>3</v>
      </c>
      <c r="T397" s="20">
        <v>14.31</v>
      </c>
      <c r="U397" s="14">
        <f t="shared" si="48"/>
        <v>18.5076</v>
      </c>
      <c r="V397" s="21" t="s">
        <v>26</v>
      </c>
      <c r="W397" s="35">
        <f>VLOOKUP(A397,airbnb_listings_orlando!C:Q,14,0)</f>
        <v>120</v>
      </c>
      <c r="X397" s="35">
        <f>VLOOKUP(A397,airbnb_listings_orlando!C:Q,15,0)</f>
        <v>6</v>
      </c>
      <c r="Y397" s="11">
        <f t="shared" si="4"/>
        <v>154.23</v>
      </c>
      <c r="AA397" s="11"/>
    </row>
    <row r="398">
      <c r="A398" s="12" t="s">
        <v>70</v>
      </c>
      <c r="B398" s="13">
        <v>43435.0</v>
      </c>
      <c r="C398" s="12">
        <v>43440.0</v>
      </c>
      <c r="D398" s="14">
        <v>645.0</v>
      </c>
      <c r="E398" s="24">
        <v>43202.90736111111</v>
      </c>
      <c r="F398" s="16">
        <v>233.0</v>
      </c>
      <c r="G398" s="17" t="s">
        <v>25</v>
      </c>
      <c r="H398" s="14">
        <v>477.35</v>
      </c>
      <c r="I398" s="14">
        <f t="shared" si="1"/>
        <v>599.2</v>
      </c>
      <c r="J398" s="18">
        <v>2.0</v>
      </c>
      <c r="K398" s="17">
        <v>2.0</v>
      </c>
      <c r="L398" s="19">
        <v>2.0</v>
      </c>
      <c r="M398" s="19">
        <v>39.0</v>
      </c>
      <c r="N398" s="17">
        <v>5.0</v>
      </c>
      <c r="O398" s="17" t="s">
        <v>71</v>
      </c>
      <c r="P398" s="17">
        <v>5.0</v>
      </c>
      <c r="Q398" s="17">
        <v>4.0</v>
      </c>
      <c r="R398" s="17">
        <v>0.0</v>
      </c>
      <c r="S398" s="7">
        <f t="shared" si="2"/>
        <v>4</v>
      </c>
      <c r="T398" s="20">
        <v>20.0</v>
      </c>
      <c r="U398" s="14">
        <f t="shared" si="48"/>
        <v>25.8</v>
      </c>
      <c r="V398" s="21" t="s">
        <v>26</v>
      </c>
      <c r="W398" s="35">
        <f>VLOOKUP(A398,airbnb_listings_orlando!C:Q,14,0)</f>
        <v>120</v>
      </c>
      <c r="X398" s="35">
        <f>VLOOKUP(A398,airbnb_listings_orlando!C:Q,15,0)</f>
        <v>6</v>
      </c>
      <c r="Y398" s="11">
        <f t="shared" si="4"/>
        <v>129</v>
      </c>
      <c r="AA398" s="11"/>
    </row>
    <row r="399">
      <c r="A399" s="12" t="s">
        <v>70</v>
      </c>
      <c r="B399" s="13">
        <v>43432.0</v>
      </c>
      <c r="C399" s="12">
        <v>43435.0</v>
      </c>
      <c r="D399" s="14">
        <v>443.29</v>
      </c>
      <c r="E399" s="24">
        <v>43413.68025462963</v>
      </c>
      <c r="F399" s="16">
        <v>19.0</v>
      </c>
      <c r="G399" s="17" t="s">
        <v>25</v>
      </c>
      <c r="H399" s="14">
        <v>313.71</v>
      </c>
      <c r="I399" s="14">
        <f t="shared" si="1"/>
        <v>411.8484</v>
      </c>
      <c r="J399" s="18">
        <v>2.0</v>
      </c>
      <c r="K399" s="17">
        <v>2.0</v>
      </c>
      <c r="L399" s="19">
        <v>2.0</v>
      </c>
      <c r="M399" s="19">
        <v>39.0</v>
      </c>
      <c r="N399" s="17">
        <v>5.0</v>
      </c>
      <c r="O399" s="17" t="s">
        <v>71</v>
      </c>
      <c r="P399" s="17">
        <v>3.0</v>
      </c>
      <c r="Q399" s="17">
        <v>4.0</v>
      </c>
      <c r="R399" s="17">
        <v>0.0</v>
      </c>
      <c r="S399" s="7">
        <f t="shared" si="2"/>
        <v>4</v>
      </c>
      <c r="T399" s="20">
        <v>13.71</v>
      </c>
      <c r="U399" s="14">
        <f t="shared" si="48"/>
        <v>17.7316</v>
      </c>
      <c r="V399" s="21" t="s">
        <v>26</v>
      </c>
      <c r="W399" s="35">
        <f>VLOOKUP(A399,airbnb_listings_orlando!C:Q,14,0)</f>
        <v>120</v>
      </c>
      <c r="X399" s="35">
        <f>VLOOKUP(A399,airbnb_listings_orlando!C:Q,15,0)</f>
        <v>6</v>
      </c>
      <c r="Y399" s="11">
        <f t="shared" si="4"/>
        <v>147.7633333</v>
      </c>
      <c r="AA399" s="11"/>
    </row>
    <row r="400">
      <c r="A400" s="12" t="s">
        <v>70</v>
      </c>
      <c r="B400" s="13">
        <v>43424.0</v>
      </c>
      <c r="C400" s="25">
        <v>43431.0</v>
      </c>
      <c r="D400" s="14">
        <v>1002.01</v>
      </c>
      <c r="E400" s="15">
        <v>43388.942557870374</v>
      </c>
      <c r="F400" s="16">
        <v>36.0</v>
      </c>
      <c r="G400" s="17" t="s">
        <v>25</v>
      </c>
      <c r="H400" s="14">
        <v>822.55</v>
      </c>
      <c r="I400" s="14">
        <f t="shared" si="1"/>
        <v>930.9396</v>
      </c>
      <c r="J400" s="18">
        <v>2.0</v>
      </c>
      <c r="K400" s="17">
        <v>2.0</v>
      </c>
      <c r="L400" s="19">
        <v>2.0</v>
      </c>
      <c r="M400" s="19">
        <v>39.0</v>
      </c>
      <c r="N400" s="17">
        <v>5.0</v>
      </c>
      <c r="O400" s="17" t="s">
        <v>71</v>
      </c>
      <c r="P400" s="17">
        <v>7.0</v>
      </c>
      <c r="Q400" s="17">
        <v>4.0</v>
      </c>
      <c r="R400" s="17">
        <v>0.0</v>
      </c>
      <c r="S400" s="7">
        <f t="shared" si="2"/>
        <v>4</v>
      </c>
      <c r="T400" s="20">
        <v>30.99</v>
      </c>
      <c r="U400" s="14">
        <f t="shared" si="48"/>
        <v>40.0804</v>
      </c>
      <c r="V400" s="21" t="s">
        <v>26</v>
      </c>
      <c r="W400" s="35">
        <f>VLOOKUP(A400,airbnb_listings_orlando!C:Q,14,0)</f>
        <v>120</v>
      </c>
      <c r="X400" s="35">
        <f>VLOOKUP(A400,airbnb_listings_orlando!C:Q,15,0)</f>
        <v>6</v>
      </c>
      <c r="Y400" s="11">
        <f t="shared" si="4"/>
        <v>143.1442857</v>
      </c>
      <c r="AA400" s="11"/>
    </row>
    <row r="401">
      <c r="A401" s="12" t="s">
        <v>70</v>
      </c>
      <c r="B401" s="13">
        <v>43420.0</v>
      </c>
      <c r="C401" s="25">
        <v>43423.0</v>
      </c>
      <c r="D401" s="14">
        <v>462.69</v>
      </c>
      <c r="E401" s="15">
        <v>43397.81952546296</v>
      </c>
      <c r="F401" s="16">
        <v>23.0</v>
      </c>
      <c r="G401" s="17" t="s">
        <v>25</v>
      </c>
      <c r="H401" s="14">
        <v>331.38</v>
      </c>
      <c r="I401" s="14">
        <f t="shared" si="1"/>
        <v>429.8724</v>
      </c>
      <c r="J401" s="18">
        <v>2.0</v>
      </c>
      <c r="K401" s="17">
        <v>2.0</v>
      </c>
      <c r="L401" s="19">
        <v>2.0</v>
      </c>
      <c r="M401" s="19">
        <v>39.0</v>
      </c>
      <c r="N401" s="17">
        <v>5.0</v>
      </c>
      <c r="O401" s="17" t="s">
        <v>71</v>
      </c>
      <c r="P401" s="17">
        <v>3.0</v>
      </c>
      <c r="Q401" s="17">
        <v>4.0</v>
      </c>
      <c r="R401" s="17">
        <v>0.0</v>
      </c>
      <c r="S401" s="7">
        <f t="shared" si="2"/>
        <v>4</v>
      </c>
      <c r="T401" s="20">
        <v>14.31</v>
      </c>
      <c r="U401" s="14">
        <f t="shared" si="48"/>
        <v>18.5076</v>
      </c>
      <c r="V401" s="21" t="s">
        <v>26</v>
      </c>
      <c r="W401" s="35">
        <f>VLOOKUP(A401,airbnb_listings_orlando!C:Q,14,0)</f>
        <v>120</v>
      </c>
      <c r="X401" s="35">
        <f>VLOOKUP(A401,airbnb_listings_orlando!C:Q,15,0)</f>
        <v>6</v>
      </c>
      <c r="Y401" s="11">
        <f t="shared" si="4"/>
        <v>154.23</v>
      </c>
      <c r="AA401" s="11"/>
    </row>
    <row r="402">
      <c r="A402" s="12" t="s">
        <v>70</v>
      </c>
      <c r="B402" s="13">
        <v>43403.0</v>
      </c>
      <c r="C402" s="25">
        <v>43416.0</v>
      </c>
      <c r="D402" s="14">
        <v>1483.13</v>
      </c>
      <c r="E402" s="24">
        <v>43233.78805555555</v>
      </c>
      <c r="F402" s="16">
        <v>170.0</v>
      </c>
      <c r="G402" s="17" t="s">
        <v>25</v>
      </c>
      <c r="H402" s="14">
        <v>1240.71</v>
      </c>
      <c r="I402" s="14">
        <f t="shared" si="1"/>
        <v>1377.9348</v>
      </c>
      <c r="J402" s="18">
        <v>2.0</v>
      </c>
      <c r="K402" s="17">
        <v>2.0</v>
      </c>
      <c r="L402" s="19">
        <v>2.0</v>
      </c>
      <c r="M402" s="19">
        <v>39.0</v>
      </c>
      <c r="N402" s="17">
        <v>5.0</v>
      </c>
      <c r="O402" s="17" t="s">
        <v>71</v>
      </c>
      <c r="P402" s="17">
        <v>13.0</v>
      </c>
      <c r="Q402" s="17">
        <v>2.0</v>
      </c>
      <c r="R402" s="17">
        <v>1.0</v>
      </c>
      <c r="S402" s="7">
        <f t="shared" si="2"/>
        <v>3</v>
      </c>
      <c r="T402" s="20">
        <v>45.87</v>
      </c>
      <c r="U402" s="14">
        <f t="shared" si="48"/>
        <v>59.3252</v>
      </c>
      <c r="V402" s="21" t="s">
        <v>26</v>
      </c>
      <c r="W402" s="35">
        <f>VLOOKUP(A402,airbnb_listings_orlando!C:Q,14,0)</f>
        <v>120</v>
      </c>
      <c r="X402" s="35">
        <f>VLOOKUP(A402,airbnb_listings_orlando!C:Q,15,0)</f>
        <v>6</v>
      </c>
      <c r="Y402" s="11">
        <f t="shared" si="4"/>
        <v>114.0869231</v>
      </c>
      <c r="AA402" s="11"/>
    </row>
    <row r="403">
      <c r="A403" s="12" t="s">
        <v>70</v>
      </c>
      <c r="B403" s="13">
        <v>43387.0</v>
      </c>
      <c r="C403" s="25">
        <v>43392.0</v>
      </c>
      <c r="D403" s="14">
        <v>732.35</v>
      </c>
      <c r="E403" s="24">
        <v>43359.795</v>
      </c>
      <c r="F403" s="16">
        <v>28.0</v>
      </c>
      <c r="G403" s="17" t="s">
        <v>25</v>
      </c>
      <c r="H403" s="14">
        <v>556.96</v>
      </c>
      <c r="I403" s="14">
        <f t="shared" si="1"/>
        <v>680.406</v>
      </c>
      <c r="J403" s="18">
        <v>2.0</v>
      </c>
      <c r="K403" s="17">
        <v>2.0</v>
      </c>
      <c r="L403" s="19">
        <v>2.0</v>
      </c>
      <c r="M403" s="19">
        <v>39.0</v>
      </c>
      <c r="N403" s="17">
        <v>5.0</v>
      </c>
      <c r="O403" s="17" t="s">
        <v>71</v>
      </c>
      <c r="P403" s="17">
        <v>5.0</v>
      </c>
      <c r="Q403" s="17">
        <v>2.0</v>
      </c>
      <c r="R403" s="17">
        <v>0.0</v>
      </c>
      <c r="S403" s="7">
        <f t="shared" si="2"/>
        <v>2</v>
      </c>
      <c r="T403" s="20">
        <v>22.65</v>
      </c>
      <c r="U403" s="14">
        <f t="shared" si="48"/>
        <v>29.294</v>
      </c>
      <c r="V403" s="21" t="s">
        <v>26</v>
      </c>
      <c r="W403" s="35">
        <f>VLOOKUP(A403,airbnb_listings_orlando!C:Q,14,0)</f>
        <v>120</v>
      </c>
      <c r="X403" s="35">
        <f>VLOOKUP(A403,airbnb_listings_orlando!C:Q,15,0)</f>
        <v>6</v>
      </c>
      <c r="Y403" s="11">
        <f t="shared" si="4"/>
        <v>146.47</v>
      </c>
      <c r="AA403" s="11"/>
    </row>
    <row r="404">
      <c r="A404" s="12" t="s">
        <v>70</v>
      </c>
      <c r="B404" s="13">
        <v>43379.0</v>
      </c>
      <c r="C404" s="25">
        <v>43383.0</v>
      </c>
      <c r="D404" s="14">
        <v>537.0</v>
      </c>
      <c r="E404" s="24">
        <v>43127.26329861111</v>
      </c>
      <c r="F404" s="16">
        <v>252.0</v>
      </c>
      <c r="G404" s="17" t="s">
        <v>25</v>
      </c>
      <c r="H404" s="14">
        <v>378.64</v>
      </c>
      <c r="I404" s="14">
        <f t="shared" si="1"/>
        <v>498.52</v>
      </c>
      <c r="J404" s="18">
        <v>2.0</v>
      </c>
      <c r="K404" s="17">
        <v>2.0</v>
      </c>
      <c r="L404" s="19">
        <v>2.0</v>
      </c>
      <c r="M404" s="19">
        <v>39.0</v>
      </c>
      <c r="N404" s="17">
        <v>5.0</v>
      </c>
      <c r="O404" s="17" t="s">
        <v>71</v>
      </c>
      <c r="P404" s="17">
        <v>4.0</v>
      </c>
      <c r="Q404" s="17">
        <v>4.0</v>
      </c>
      <c r="R404" s="17">
        <v>0.0</v>
      </c>
      <c r="S404" s="7">
        <f t="shared" si="2"/>
        <v>4</v>
      </c>
      <c r="T404" s="20">
        <v>17.0</v>
      </c>
      <c r="U404" s="14">
        <f t="shared" si="48"/>
        <v>21.48</v>
      </c>
      <c r="V404" s="21" t="s">
        <v>26</v>
      </c>
      <c r="W404" s="35">
        <f>VLOOKUP(A404,airbnb_listings_orlando!C:Q,14,0)</f>
        <v>120</v>
      </c>
      <c r="X404" s="35">
        <f>VLOOKUP(A404,airbnb_listings_orlando!C:Q,15,0)</f>
        <v>6</v>
      </c>
      <c r="Y404" s="11">
        <f t="shared" si="4"/>
        <v>134.25</v>
      </c>
      <c r="AA404" s="11"/>
    </row>
    <row r="405">
      <c r="A405" s="12" t="s">
        <v>70</v>
      </c>
      <c r="B405" s="13">
        <v>43373.0</v>
      </c>
      <c r="C405" s="12">
        <v>43376.0</v>
      </c>
      <c r="D405" s="14">
        <v>482.09</v>
      </c>
      <c r="E405" s="24">
        <v>43317.806597222225</v>
      </c>
      <c r="F405" s="16">
        <v>56.0</v>
      </c>
      <c r="G405" s="17" t="s">
        <v>25</v>
      </c>
      <c r="H405" s="14">
        <v>329.05</v>
      </c>
      <c r="I405" s="14">
        <f t="shared" si="1"/>
        <v>447.8964</v>
      </c>
      <c r="J405" s="18">
        <v>2.0</v>
      </c>
      <c r="K405" s="17">
        <v>2.0</v>
      </c>
      <c r="L405" s="19">
        <v>2.0</v>
      </c>
      <c r="M405" s="19">
        <v>39.0</v>
      </c>
      <c r="N405" s="17">
        <v>5.0</v>
      </c>
      <c r="O405" s="17" t="s">
        <v>71</v>
      </c>
      <c r="P405" s="17">
        <v>3.0</v>
      </c>
      <c r="Q405" s="17">
        <v>4.0</v>
      </c>
      <c r="R405" s="17">
        <v>0.0</v>
      </c>
      <c r="S405" s="7">
        <f t="shared" si="2"/>
        <v>4</v>
      </c>
      <c r="T405" s="20">
        <v>14.91</v>
      </c>
      <c r="U405" s="14">
        <f t="shared" si="48"/>
        <v>19.2836</v>
      </c>
      <c r="V405" s="21" t="s">
        <v>26</v>
      </c>
      <c r="W405" s="35">
        <f>VLOOKUP(A405,airbnb_listings_orlando!C:Q,14,0)</f>
        <v>120</v>
      </c>
      <c r="X405" s="35">
        <f>VLOOKUP(A405,airbnb_listings_orlando!C:Q,15,0)</f>
        <v>6</v>
      </c>
      <c r="Y405" s="11">
        <f t="shared" si="4"/>
        <v>160.6966667</v>
      </c>
      <c r="AA405" s="11"/>
    </row>
    <row r="406">
      <c r="A406" s="12" t="s">
        <v>70</v>
      </c>
      <c r="B406" s="13">
        <v>43371.0</v>
      </c>
      <c r="C406" s="12">
        <v>43373.0</v>
      </c>
      <c r="D406" s="14">
        <v>318.16</v>
      </c>
      <c r="E406" s="24">
        <v>43362.718668981484</v>
      </c>
      <c r="F406" s="16">
        <v>9.0</v>
      </c>
      <c r="G406" s="17" t="s">
        <v>25</v>
      </c>
      <c r="H406" s="14">
        <v>199.75</v>
      </c>
      <c r="I406" s="14">
        <f t="shared" si="1"/>
        <v>295.5936</v>
      </c>
      <c r="J406" s="18">
        <v>2.0</v>
      </c>
      <c r="K406" s="17">
        <v>2.0</v>
      </c>
      <c r="L406" s="19">
        <v>2.0</v>
      </c>
      <c r="M406" s="19">
        <v>39.0</v>
      </c>
      <c r="N406" s="17">
        <v>5.0</v>
      </c>
      <c r="O406" s="17" t="s">
        <v>71</v>
      </c>
      <c r="P406" s="17">
        <v>2.0</v>
      </c>
      <c r="Q406" s="17">
        <v>3.0</v>
      </c>
      <c r="R406" s="17">
        <v>1.0</v>
      </c>
      <c r="S406" s="7">
        <f t="shared" si="2"/>
        <v>4</v>
      </c>
      <c r="T406" s="20">
        <v>9.84</v>
      </c>
      <c r="U406" s="14">
        <f t="shared" si="48"/>
        <v>12.7264</v>
      </c>
      <c r="V406" s="21" t="s">
        <v>26</v>
      </c>
      <c r="W406" s="35">
        <f>VLOOKUP(A406,airbnb_listings_orlando!C:Q,14,0)</f>
        <v>120</v>
      </c>
      <c r="X406" s="35">
        <f>VLOOKUP(A406,airbnb_listings_orlando!C:Q,15,0)</f>
        <v>6</v>
      </c>
      <c r="Y406" s="11">
        <f t="shared" si="4"/>
        <v>159.08</v>
      </c>
      <c r="AA406" s="11"/>
    </row>
    <row r="407">
      <c r="A407" s="12" t="s">
        <v>70</v>
      </c>
      <c r="B407" s="13">
        <v>43349.0</v>
      </c>
      <c r="C407" s="12">
        <v>43358.0</v>
      </c>
      <c r="D407" s="14">
        <v>1027.0</v>
      </c>
      <c r="E407" s="24">
        <v>43180.5462962963</v>
      </c>
      <c r="F407" s="16">
        <v>169.0</v>
      </c>
      <c r="G407" s="17" t="s">
        <v>25</v>
      </c>
      <c r="H407" s="14">
        <v>821.33</v>
      </c>
      <c r="I407" s="14">
        <f t="shared" si="1"/>
        <v>953.92</v>
      </c>
      <c r="J407" s="18">
        <v>2.0</v>
      </c>
      <c r="K407" s="17">
        <v>2.0</v>
      </c>
      <c r="L407" s="19">
        <v>2.0</v>
      </c>
      <c r="M407" s="19">
        <v>39.0</v>
      </c>
      <c r="N407" s="17">
        <v>5.0</v>
      </c>
      <c r="O407" s="17" t="s">
        <v>71</v>
      </c>
      <c r="P407" s="17">
        <v>9.0</v>
      </c>
      <c r="Q407" s="17">
        <v>2.0</v>
      </c>
      <c r="R407" s="17">
        <v>0.0</v>
      </c>
      <c r="S407" s="7">
        <f t="shared" si="2"/>
        <v>2</v>
      </c>
      <c r="T407" s="20">
        <v>32.0</v>
      </c>
      <c r="U407" s="14">
        <f t="shared" si="48"/>
        <v>41.08</v>
      </c>
      <c r="V407" s="21" t="s">
        <v>26</v>
      </c>
      <c r="W407" s="35">
        <f>VLOOKUP(A407,airbnb_listings_orlando!C:Q,14,0)</f>
        <v>120</v>
      </c>
      <c r="X407" s="35">
        <f>VLOOKUP(A407,airbnb_listings_orlando!C:Q,15,0)</f>
        <v>6</v>
      </c>
      <c r="Y407" s="11">
        <f t="shared" si="4"/>
        <v>114.1111111</v>
      </c>
      <c r="AA407" s="11"/>
    </row>
    <row r="408">
      <c r="A408" s="12" t="s">
        <v>70</v>
      </c>
      <c r="B408" s="13">
        <v>43346.0</v>
      </c>
      <c r="C408" s="12">
        <v>43348.0</v>
      </c>
      <c r="D408" s="14">
        <v>356.97</v>
      </c>
      <c r="E408" s="24">
        <v>43235.86280092593</v>
      </c>
      <c r="F408" s="16">
        <v>111.0</v>
      </c>
      <c r="G408" s="17" t="s">
        <v>25</v>
      </c>
      <c r="H408" s="14">
        <v>215.1</v>
      </c>
      <c r="I408" s="14">
        <f t="shared" si="1"/>
        <v>331.6512</v>
      </c>
      <c r="J408" s="18">
        <v>2.0</v>
      </c>
      <c r="K408" s="17">
        <v>2.0</v>
      </c>
      <c r="L408" s="19">
        <v>2.0</v>
      </c>
      <c r="M408" s="19">
        <v>39.0</v>
      </c>
      <c r="N408" s="17">
        <v>5.0</v>
      </c>
      <c r="O408" s="17" t="s">
        <v>71</v>
      </c>
      <c r="P408" s="17">
        <v>2.0</v>
      </c>
      <c r="Q408" s="17">
        <v>3.0</v>
      </c>
      <c r="R408" s="17">
        <v>0.0</v>
      </c>
      <c r="S408" s="7">
        <f t="shared" si="2"/>
        <v>3</v>
      </c>
      <c r="T408" s="20">
        <v>11.04</v>
      </c>
      <c r="U408" s="14">
        <f t="shared" si="48"/>
        <v>14.2788</v>
      </c>
      <c r="V408" s="21" t="s">
        <v>26</v>
      </c>
      <c r="W408" s="35">
        <f>VLOOKUP(A408,airbnb_listings_orlando!C:Q,14,0)</f>
        <v>120</v>
      </c>
      <c r="X408" s="35">
        <f>VLOOKUP(A408,airbnb_listings_orlando!C:Q,15,0)</f>
        <v>6</v>
      </c>
      <c r="Y408" s="11">
        <f t="shared" si="4"/>
        <v>178.485</v>
      </c>
      <c r="AA408" s="11"/>
    </row>
    <row r="409">
      <c r="A409" s="12" t="s">
        <v>70</v>
      </c>
      <c r="B409" s="13">
        <v>43341.0</v>
      </c>
      <c r="C409" s="12">
        <v>43346.0</v>
      </c>
      <c r="D409" s="14">
        <v>645.0</v>
      </c>
      <c r="E409" s="24">
        <v>43240.7234375</v>
      </c>
      <c r="F409" s="16">
        <v>101.0</v>
      </c>
      <c r="G409" s="17" t="s">
        <v>25</v>
      </c>
      <c r="H409" s="14">
        <v>477.35</v>
      </c>
      <c r="I409" s="14">
        <f t="shared" si="1"/>
        <v>599.2</v>
      </c>
      <c r="J409" s="18">
        <v>2.0</v>
      </c>
      <c r="K409" s="17">
        <v>2.0</v>
      </c>
      <c r="L409" s="19">
        <v>2.0</v>
      </c>
      <c r="M409" s="19">
        <v>39.0</v>
      </c>
      <c r="N409" s="17">
        <v>5.0</v>
      </c>
      <c r="O409" s="17" t="s">
        <v>71</v>
      </c>
      <c r="P409" s="17">
        <v>5.0</v>
      </c>
      <c r="Q409" s="17">
        <v>4.0</v>
      </c>
      <c r="R409" s="17">
        <v>0.0</v>
      </c>
      <c r="S409" s="7">
        <f t="shared" si="2"/>
        <v>4</v>
      </c>
      <c r="T409" s="20">
        <v>20.0</v>
      </c>
      <c r="U409" s="14">
        <f t="shared" si="48"/>
        <v>25.8</v>
      </c>
      <c r="V409" s="21" t="s">
        <v>26</v>
      </c>
      <c r="W409" s="35">
        <f>VLOOKUP(A409,airbnb_listings_orlando!C:Q,14,0)</f>
        <v>120</v>
      </c>
      <c r="X409" s="35">
        <f>VLOOKUP(A409,airbnb_listings_orlando!C:Q,15,0)</f>
        <v>6</v>
      </c>
      <c r="Y409" s="11">
        <f t="shared" si="4"/>
        <v>129</v>
      </c>
      <c r="AA409" s="11"/>
    </row>
    <row r="410">
      <c r="A410" s="12" t="s">
        <v>70</v>
      </c>
      <c r="B410" s="13">
        <v>43336.0</v>
      </c>
      <c r="C410" s="12">
        <v>43340.0</v>
      </c>
      <c r="D410" s="14">
        <v>537.0</v>
      </c>
      <c r="E410" s="24">
        <v>43191.92221064815</v>
      </c>
      <c r="F410" s="16">
        <v>145.0</v>
      </c>
      <c r="G410" s="17" t="s">
        <v>25</v>
      </c>
      <c r="H410" s="14">
        <v>378.64</v>
      </c>
      <c r="I410" s="14">
        <f t="shared" si="1"/>
        <v>498.52</v>
      </c>
      <c r="J410" s="18">
        <v>2.0</v>
      </c>
      <c r="K410" s="17">
        <v>2.0</v>
      </c>
      <c r="L410" s="19">
        <v>2.0</v>
      </c>
      <c r="M410" s="19">
        <v>39.0</v>
      </c>
      <c r="N410" s="17">
        <v>5.0</v>
      </c>
      <c r="O410" s="17" t="s">
        <v>71</v>
      </c>
      <c r="P410" s="17">
        <v>4.0</v>
      </c>
      <c r="Q410" s="17">
        <v>2.0</v>
      </c>
      <c r="R410" s="17">
        <v>2.0</v>
      </c>
      <c r="S410" s="7">
        <f t="shared" si="2"/>
        <v>4</v>
      </c>
      <c r="T410" s="20">
        <v>17.0</v>
      </c>
      <c r="U410" s="14">
        <f t="shared" si="48"/>
        <v>21.48</v>
      </c>
      <c r="V410" s="21" t="s">
        <v>26</v>
      </c>
      <c r="W410" s="35">
        <f>VLOOKUP(A410,airbnb_listings_orlando!C:Q,14,0)</f>
        <v>120</v>
      </c>
      <c r="X410" s="35">
        <f>VLOOKUP(A410,airbnb_listings_orlando!C:Q,15,0)</f>
        <v>6</v>
      </c>
      <c r="Y410" s="11">
        <f t="shared" si="4"/>
        <v>134.25</v>
      </c>
      <c r="AA410" s="11"/>
    </row>
    <row r="411">
      <c r="A411" s="12" t="s">
        <v>70</v>
      </c>
      <c r="B411" s="13">
        <v>43325.0</v>
      </c>
      <c r="C411" s="12">
        <v>43331.0</v>
      </c>
      <c r="D411" s="14">
        <v>753.0</v>
      </c>
      <c r="E411" s="24">
        <v>43157.895219907405</v>
      </c>
      <c r="F411" s="16">
        <v>168.0</v>
      </c>
      <c r="G411" s="17" t="s">
        <v>25</v>
      </c>
      <c r="H411" s="14">
        <v>576.08</v>
      </c>
      <c r="I411" s="14">
        <f t="shared" si="1"/>
        <v>699.88</v>
      </c>
      <c r="J411" s="18">
        <v>2.0</v>
      </c>
      <c r="K411" s="17">
        <v>2.0</v>
      </c>
      <c r="L411" s="19">
        <v>2.0</v>
      </c>
      <c r="M411" s="19">
        <v>39.0</v>
      </c>
      <c r="N411" s="17">
        <v>5.0</v>
      </c>
      <c r="O411" s="17" t="s">
        <v>71</v>
      </c>
      <c r="P411" s="17">
        <v>6.0</v>
      </c>
      <c r="Q411" s="17">
        <v>3.0</v>
      </c>
      <c r="R411" s="17">
        <v>0.0</v>
      </c>
      <c r="S411" s="7">
        <f t="shared" si="2"/>
        <v>3</v>
      </c>
      <c r="T411" s="20">
        <v>23.0</v>
      </c>
      <c r="U411" s="14">
        <f t="shared" si="48"/>
        <v>30.12</v>
      </c>
      <c r="V411" s="21" t="s">
        <v>26</v>
      </c>
      <c r="W411" s="35">
        <f>VLOOKUP(A411,airbnb_listings_orlando!C:Q,14,0)</f>
        <v>120</v>
      </c>
      <c r="X411" s="35">
        <f>VLOOKUP(A411,airbnb_listings_orlando!C:Q,15,0)</f>
        <v>6</v>
      </c>
      <c r="Y411" s="11">
        <f t="shared" si="4"/>
        <v>125.5</v>
      </c>
      <c r="AA411" s="11"/>
    </row>
    <row r="412">
      <c r="A412" s="12" t="s">
        <v>70</v>
      </c>
      <c r="B412" s="13">
        <v>43322.0</v>
      </c>
      <c r="C412" s="12">
        <v>43325.0</v>
      </c>
      <c r="D412" s="14">
        <v>430.0</v>
      </c>
      <c r="E412" s="24">
        <v>43193.81208333333</v>
      </c>
      <c r="F412" s="16">
        <v>129.0</v>
      </c>
      <c r="G412" s="17" t="s">
        <v>25</v>
      </c>
      <c r="H412" s="14">
        <v>281.92</v>
      </c>
      <c r="I412" s="14">
        <f t="shared" si="1"/>
        <v>399.8</v>
      </c>
      <c r="J412" s="18">
        <v>2.0</v>
      </c>
      <c r="K412" s="17">
        <v>2.0</v>
      </c>
      <c r="L412" s="19">
        <v>2.0</v>
      </c>
      <c r="M412" s="19" t="e">
        <v>#N/A</v>
      </c>
      <c r="N412" s="17">
        <v>5.0</v>
      </c>
      <c r="O412" s="17" t="s">
        <v>71</v>
      </c>
      <c r="P412" s="17">
        <v>3.0</v>
      </c>
      <c r="Q412" s="17">
        <v>2.0</v>
      </c>
      <c r="R412" s="17">
        <v>0.0</v>
      </c>
      <c r="S412" s="7">
        <f t="shared" si="2"/>
        <v>2</v>
      </c>
      <c r="T412" s="20">
        <v>13.0</v>
      </c>
      <c r="U412" s="14">
        <f t="shared" si="48"/>
        <v>17.2</v>
      </c>
      <c r="V412" s="21" t="s">
        <v>26</v>
      </c>
      <c r="W412" s="35">
        <f>VLOOKUP(A412,airbnb_listings_orlando!C:Q,14,0)</f>
        <v>120</v>
      </c>
      <c r="X412" s="35">
        <f>VLOOKUP(A412,airbnb_listings_orlando!C:Q,15,0)</f>
        <v>6</v>
      </c>
      <c r="Y412" s="11">
        <f t="shared" si="4"/>
        <v>143.3333333</v>
      </c>
      <c r="AA412" s="11"/>
    </row>
    <row r="413">
      <c r="A413" s="12" t="s">
        <v>70</v>
      </c>
      <c r="B413" s="13">
        <v>43312.0</v>
      </c>
      <c r="C413" s="12">
        <v>43321.0</v>
      </c>
      <c r="D413" s="14">
        <v>1078.0</v>
      </c>
      <c r="E413" s="24">
        <v>43114.424675925926</v>
      </c>
      <c r="F413" s="16">
        <v>198.0</v>
      </c>
      <c r="G413" s="17" t="s">
        <v>25</v>
      </c>
      <c r="H413" s="14">
        <v>870.0</v>
      </c>
      <c r="I413" s="14">
        <f t="shared" si="1"/>
        <v>1001.88</v>
      </c>
      <c r="J413" s="18">
        <v>2.0</v>
      </c>
      <c r="K413" s="17">
        <v>2.0</v>
      </c>
      <c r="L413" s="19">
        <v>2.0</v>
      </c>
      <c r="M413" s="19" t="e">
        <v>#N/A</v>
      </c>
      <c r="N413" s="17">
        <v>5.0</v>
      </c>
      <c r="O413" s="17" t="s">
        <v>71</v>
      </c>
      <c r="P413" s="17">
        <v>9.0</v>
      </c>
      <c r="Q413" s="17">
        <v>2.0</v>
      </c>
      <c r="R413" s="17">
        <v>2.0</v>
      </c>
      <c r="S413" s="7">
        <f t="shared" si="2"/>
        <v>4</v>
      </c>
      <c r="T413" s="20">
        <v>33.0</v>
      </c>
      <c r="U413" s="14">
        <f t="shared" si="48"/>
        <v>43.12</v>
      </c>
      <c r="V413" s="21" t="s">
        <v>26</v>
      </c>
      <c r="W413" s="35">
        <f>VLOOKUP(A413,airbnb_listings_orlando!C:Q,14,0)</f>
        <v>120</v>
      </c>
      <c r="X413" s="35">
        <f>VLOOKUP(A413,airbnb_listings_orlando!C:Q,15,0)</f>
        <v>6</v>
      </c>
      <c r="Y413" s="11">
        <f t="shared" si="4"/>
        <v>119.7777778</v>
      </c>
      <c r="AA413" s="11"/>
    </row>
    <row r="414">
      <c r="A414" s="12" t="s">
        <v>70</v>
      </c>
      <c r="B414" s="13">
        <v>43309.0</v>
      </c>
      <c r="C414" s="12">
        <v>43311.0</v>
      </c>
      <c r="D414" s="14">
        <v>356.96</v>
      </c>
      <c r="E414" s="24">
        <v>43285.75709490741</v>
      </c>
      <c r="F414" s="16">
        <v>24.0</v>
      </c>
      <c r="G414" s="17" t="s">
        <v>25</v>
      </c>
      <c r="H414" s="14">
        <v>215.09</v>
      </c>
      <c r="I414" s="14">
        <f t="shared" si="1"/>
        <v>331.6416</v>
      </c>
      <c r="J414" s="18">
        <v>2.0</v>
      </c>
      <c r="K414" s="17">
        <v>2.0</v>
      </c>
      <c r="L414" s="19">
        <v>2.0</v>
      </c>
      <c r="M414" s="19" t="e">
        <v>#N/A</v>
      </c>
      <c r="N414" s="17">
        <v>5.0</v>
      </c>
      <c r="O414" s="17" t="s">
        <v>71</v>
      </c>
      <c r="P414" s="17">
        <v>2.0</v>
      </c>
      <c r="Q414" s="17">
        <v>4.0</v>
      </c>
      <c r="R414" s="17">
        <v>0.0</v>
      </c>
      <c r="S414" s="7">
        <f t="shared" si="2"/>
        <v>4</v>
      </c>
      <c r="T414" s="20">
        <v>11.04</v>
      </c>
      <c r="U414" s="14">
        <f t="shared" si="48"/>
        <v>14.2784</v>
      </c>
      <c r="V414" s="21" t="s">
        <v>26</v>
      </c>
      <c r="W414" s="35">
        <f>VLOOKUP(A414,airbnb_listings_orlando!C:Q,14,0)</f>
        <v>120</v>
      </c>
      <c r="X414" s="35">
        <f>VLOOKUP(A414,airbnb_listings_orlando!C:Q,15,0)</f>
        <v>6</v>
      </c>
      <c r="Y414" s="11">
        <f t="shared" si="4"/>
        <v>178.48</v>
      </c>
      <c r="AA414" s="11"/>
    </row>
    <row r="415">
      <c r="A415" s="12" t="s">
        <v>70</v>
      </c>
      <c r="B415" s="13">
        <v>43300.0</v>
      </c>
      <c r="C415" s="12">
        <v>43308.0</v>
      </c>
      <c r="D415" s="14">
        <v>925.0</v>
      </c>
      <c r="E415" s="24">
        <v>43198.85592592593</v>
      </c>
      <c r="F415" s="16">
        <v>102.0</v>
      </c>
      <c r="G415" s="17" t="s">
        <v>25</v>
      </c>
      <c r="H415" s="14">
        <v>728.24</v>
      </c>
      <c r="I415" s="14">
        <f t="shared" si="1"/>
        <v>859</v>
      </c>
      <c r="J415" s="18">
        <v>2.0</v>
      </c>
      <c r="K415" s="17">
        <v>2.0</v>
      </c>
      <c r="L415" s="19">
        <v>2.0</v>
      </c>
      <c r="M415" s="19" t="e">
        <v>#N/A</v>
      </c>
      <c r="N415" s="17">
        <v>5.0</v>
      </c>
      <c r="O415" s="17" t="s">
        <v>71</v>
      </c>
      <c r="P415" s="17">
        <v>8.0</v>
      </c>
      <c r="Q415" s="17">
        <v>2.0</v>
      </c>
      <c r="R415" s="17">
        <v>2.0</v>
      </c>
      <c r="S415" s="7">
        <f t="shared" si="2"/>
        <v>4</v>
      </c>
      <c r="T415" s="20">
        <v>29.0</v>
      </c>
      <c r="U415" s="14">
        <f t="shared" si="48"/>
        <v>37</v>
      </c>
      <c r="V415" s="21" t="s">
        <v>26</v>
      </c>
      <c r="W415" s="35">
        <f>VLOOKUP(A415,airbnb_listings_orlando!C:Q,14,0)</f>
        <v>120</v>
      </c>
      <c r="X415" s="35">
        <f>VLOOKUP(A415,airbnb_listings_orlando!C:Q,15,0)</f>
        <v>6</v>
      </c>
      <c r="Y415" s="11">
        <f t="shared" si="4"/>
        <v>115.625</v>
      </c>
      <c r="AA415" s="11"/>
    </row>
    <row r="416">
      <c r="A416" s="12" t="s">
        <v>70</v>
      </c>
      <c r="B416" s="13">
        <v>43294.0</v>
      </c>
      <c r="C416" s="12">
        <v>43300.0</v>
      </c>
      <c r="D416" s="14">
        <v>1073.0</v>
      </c>
      <c r="E416" s="24">
        <v>43187.73395833333</v>
      </c>
      <c r="F416" s="16">
        <v>107.0</v>
      </c>
      <c r="G416" s="17" t="s">
        <v>25</v>
      </c>
      <c r="H416" s="14">
        <v>867.42</v>
      </c>
      <c r="I416" s="14">
        <f t="shared" si="1"/>
        <v>997.08</v>
      </c>
      <c r="J416" s="18">
        <v>2.0</v>
      </c>
      <c r="K416" s="17">
        <v>2.0</v>
      </c>
      <c r="L416" s="19">
        <v>2.0</v>
      </c>
      <c r="M416" s="19" t="e">
        <v>#N/A</v>
      </c>
      <c r="N416" s="17">
        <v>5.0</v>
      </c>
      <c r="O416" s="17" t="s">
        <v>71</v>
      </c>
      <c r="P416" s="17">
        <v>6.0</v>
      </c>
      <c r="Q416" s="17">
        <v>3.0</v>
      </c>
      <c r="R416" s="17">
        <v>1.0</v>
      </c>
      <c r="S416" s="7">
        <f t="shared" si="2"/>
        <v>4</v>
      </c>
      <c r="T416" s="20">
        <v>33.0</v>
      </c>
      <c r="U416" s="14">
        <f t="shared" si="48"/>
        <v>42.92</v>
      </c>
      <c r="V416" s="21" t="s">
        <v>26</v>
      </c>
      <c r="W416" s="35">
        <f>VLOOKUP(A416,airbnb_listings_orlando!C:Q,14,0)</f>
        <v>120</v>
      </c>
      <c r="X416" s="35">
        <f>VLOOKUP(A416,airbnb_listings_orlando!C:Q,15,0)</f>
        <v>6</v>
      </c>
      <c r="Y416" s="11">
        <f t="shared" si="4"/>
        <v>178.8333333</v>
      </c>
      <c r="AA416" s="11"/>
    </row>
    <row r="417">
      <c r="A417" s="12" t="s">
        <v>70</v>
      </c>
      <c r="B417" s="13">
        <v>43290.0</v>
      </c>
      <c r="C417" s="12">
        <v>43294.0</v>
      </c>
      <c r="D417" s="14">
        <v>537.38</v>
      </c>
      <c r="E417" s="24">
        <v>43222.61675925926</v>
      </c>
      <c r="F417" s="16">
        <v>68.0</v>
      </c>
      <c r="G417" s="17" t="s">
        <v>25</v>
      </c>
      <c r="H417" s="14">
        <v>379.4</v>
      </c>
      <c r="I417" s="14">
        <f t="shared" si="1"/>
        <v>499.2648</v>
      </c>
      <c r="J417" s="18">
        <v>2.0</v>
      </c>
      <c r="K417" s="17">
        <v>2.0</v>
      </c>
      <c r="L417" s="19">
        <v>2.0</v>
      </c>
      <c r="M417" s="19" t="e">
        <v>#N/A</v>
      </c>
      <c r="N417" s="17">
        <v>5.0</v>
      </c>
      <c r="O417" s="17" t="s">
        <v>71</v>
      </c>
      <c r="P417" s="17">
        <v>4.0</v>
      </c>
      <c r="Q417" s="17">
        <v>4.0</v>
      </c>
      <c r="R417" s="17">
        <v>0.0</v>
      </c>
      <c r="S417" s="7">
        <f t="shared" si="2"/>
        <v>4</v>
      </c>
      <c r="T417" s="20">
        <v>16.62</v>
      </c>
      <c r="U417" s="14">
        <f t="shared" si="48"/>
        <v>21.4952</v>
      </c>
      <c r="V417" s="21" t="s">
        <v>26</v>
      </c>
      <c r="W417" s="35">
        <f>VLOOKUP(A417,airbnb_listings_orlando!C:Q,14,0)</f>
        <v>120</v>
      </c>
      <c r="X417" s="35">
        <f>VLOOKUP(A417,airbnb_listings_orlando!C:Q,15,0)</f>
        <v>6</v>
      </c>
      <c r="Y417" s="11">
        <f t="shared" si="4"/>
        <v>134.345</v>
      </c>
      <c r="AA417" s="11"/>
    </row>
    <row r="418">
      <c r="A418" s="12" t="s">
        <v>70</v>
      </c>
      <c r="B418" s="13">
        <v>43281.0</v>
      </c>
      <c r="C418" s="12">
        <v>43290.0</v>
      </c>
      <c r="D418" s="14">
        <v>1400.49</v>
      </c>
      <c r="E418" s="24">
        <v>43170.8900462963</v>
      </c>
      <c r="F418" s="16">
        <v>111.0</v>
      </c>
      <c r="G418" s="17" t="s">
        <v>25</v>
      </c>
      <c r="H418" s="14">
        <v>1165.46</v>
      </c>
      <c r="I418" s="14">
        <f t="shared" si="1"/>
        <v>1301.1604</v>
      </c>
      <c r="J418" s="18">
        <v>2.0</v>
      </c>
      <c r="K418" s="17">
        <v>2.0</v>
      </c>
      <c r="L418" s="19">
        <v>2.0</v>
      </c>
      <c r="M418" s="19" t="e">
        <v>#N/A</v>
      </c>
      <c r="N418" s="17">
        <v>5.0</v>
      </c>
      <c r="O418" s="17" t="s">
        <v>71</v>
      </c>
      <c r="P418" s="17">
        <v>9.0</v>
      </c>
      <c r="Q418" s="17">
        <v>3.0</v>
      </c>
      <c r="R418" s="17">
        <v>1.0</v>
      </c>
      <c r="S418" s="7">
        <f t="shared" si="2"/>
        <v>4</v>
      </c>
      <c r="T418" s="20">
        <v>43.31</v>
      </c>
      <c r="U418" s="14">
        <f t="shared" si="48"/>
        <v>56.0196</v>
      </c>
      <c r="V418" s="21" t="s">
        <v>26</v>
      </c>
      <c r="W418" s="35">
        <f>VLOOKUP(A418,airbnb_listings_orlando!C:Q,14,0)</f>
        <v>120</v>
      </c>
      <c r="X418" s="35">
        <f>VLOOKUP(A418,airbnb_listings_orlando!C:Q,15,0)</f>
        <v>6</v>
      </c>
      <c r="Y418" s="11">
        <f t="shared" si="4"/>
        <v>155.61</v>
      </c>
      <c r="AA418" s="11"/>
    </row>
    <row r="419">
      <c r="A419" s="12" t="s">
        <v>70</v>
      </c>
      <c r="B419" s="13">
        <v>43272.0</v>
      </c>
      <c r="C419" s="12">
        <v>43274.0</v>
      </c>
      <c r="D419" s="14">
        <v>322.04</v>
      </c>
      <c r="E419" s="24">
        <v>43249.516388888886</v>
      </c>
      <c r="F419" s="16">
        <v>23.0</v>
      </c>
      <c r="G419" s="17" t="s">
        <v>25</v>
      </c>
      <c r="H419" s="14">
        <v>182.08</v>
      </c>
      <c r="I419" s="14">
        <f t="shared" si="1"/>
        <v>299.1984</v>
      </c>
      <c r="J419" s="18">
        <v>2.0</v>
      </c>
      <c r="K419" s="17">
        <v>2.0</v>
      </c>
      <c r="L419" s="19">
        <v>2.0</v>
      </c>
      <c r="M419" s="19" t="e">
        <v>#N/A</v>
      </c>
      <c r="N419" s="17">
        <v>5.0</v>
      </c>
      <c r="O419" s="17" t="s">
        <v>71</v>
      </c>
      <c r="P419" s="17">
        <v>2.0</v>
      </c>
      <c r="Q419" s="17">
        <v>2.0</v>
      </c>
      <c r="R419" s="17">
        <v>0.0</v>
      </c>
      <c r="S419" s="7">
        <f t="shared" si="2"/>
        <v>2</v>
      </c>
      <c r="T419" s="20">
        <v>9.96</v>
      </c>
      <c r="U419" s="14">
        <f t="shared" si="48"/>
        <v>12.8816</v>
      </c>
      <c r="V419" s="21" t="s">
        <v>26</v>
      </c>
      <c r="W419" s="35">
        <f>VLOOKUP(A419,airbnb_listings_orlando!C:Q,14,0)</f>
        <v>120</v>
      </c>
      <c r="X419" s="35">
        <f>VLOOKUP(A419,airbnb_listings_orlando!C:Q,15,0)</f>
        <v>6</v>
      </c>
      <c r="Y419" s="11">
        <f t="shared" si="4"/>
        <v>161.02</v>
      </c>
      <c r="AA419" s="11"/>
    </row>
    <row r="420">
      <c r="A420" s="12" t="s">
        <v>70</v>
      </c>
      <c r="B420" s="13">
        <v>43270.0</v>
      </c>
      <c r="C420" s="12">
        <v>43272.0</v>
      </c>
      <c r="D420" s="14">
        <v>322.67</v>
      </c>
      <c r="E420" s="24">
        <v>43246.447650462964</v>
      </c>
      <c r="F420" s="16">
        <v>24.0</v>
      </c>
      <c r="G420" s="17" t="s">
        <v>25</v>
      </c>
      <c r="H420" s="14">
        <v>183.88</v>
      </c>
      <c r="I420" s="14">
        <f t="shared" si="1"/>
        <v>299.8032</v>
      </c>
      <c r="J420" s="18">
        <v>2.0</v>
      </c>
      <c r="K420" s="17">
        <v>2.0</v>
      </c>
      <c r="L420" s="19">
        <v>2.0</v>
      </c>
      <c r="M420" s="19" t="e">
        <v>#N/A</v>
      </c>
      <c r="N420" s="17">
        <v>5.0</v>
      </c>
      <c r="O420" s="17" t="s">
        <v>71</v>
      </c>
      <c r="P420" s="17">
        <v>2.0</v>
      </c>
      <c r="Q420" s="17">
        <v>2.0</v>
      </c>
      <c r="R420" s="17">
        <v>1.0</v>
      </c>
      <c r="S420" s="7">
        <f t="shared" si="2"/>
        <v>3</v>
      </c>
      <c r="T420" s="20">
        <v>9.96</v>
      </c>
      <c r="U420" s="14">
        <f t="shared" si="48"/>
        <v>12.9068</v>
      </c>
      <c r="V420" s="21" t="s">
        <v>26</v>
      </c>
      <c r="W420" s="35">
        <f>VLOOKUP(A420,airbnb_listings_orlando!C:Q,14,0)</f>
        <v>120</v>
      </c>
      <c r="X420" s="35">
        <f>VLOOKUP(A420,airbnb_listings_orlando!C:Q,15,0)</f>
        <v>6</v>
      </c>
      <c r="Y420" s="11">
        <f t="shared" si="4"/>
        <v>161.335</v>
      </c>
      <c r="AA420" s="11"/>
    </row>
    <row r="421">
      <c r="A421" s="12" t="s">
        <v>70</v>
      </c>
      <c r="B421" s="13">
        <v>43264.0</v>
      </c>
      <c r="C421" s="12">
        <v>43270.0</v>
      </c>
      <c r="D421" s="14">
        <v>753.0</v>
      </c>
      <c r="E421" s="24">
        <v>43128.574895833335</v>
      </c>
      <c r="F421" s="16">
        <v>136.0</v>
      </c>
      <c r="G421" s="17" t="s">
        <v>25</v>
      </c>
      <c r="H421" s="14">
        <v>576.08</v>
      </c>
      <c r="I421" s="14">
        <f t="shared" si="1"/>
        <v>699.88</v>
      </c>
      <c r="J421" s="18">
        <v>2.0</v>
      </c>
      <c r="K421" s="17">
        <v>2.0</v>
      </c>
      <c r="L421" s="19">
        <v>2.0</v>
      </c>
      <c r="M421" s="19" t="e">
        <v>#N/A</v>
      </c>
      <c r="N421" s="17">
        <v>5.0</v>
      </c>
      <c r="O421" s="17" t="s">
        <v>71</v>
      </c>
      <c r="P421" s="17">
        <v>6.0</v>
      </c>
      <c r="Q421" s="17">
        <v>2.0</v>
      </c>
      <c r="R421" s="17">
        <v>2.0</v>
      </c>
      <c r="S421" s="7">
        <f t="shared" si="2"/>
        <v>4</v>
      </c>
      <c r="T421" s="20">
        <v>23.0</v>
      </c>
      <c r="U421" s="14">
        <f t="shared" si="48"/>
        <v>30.12</v>
      </c>
      <c r="V421" s="21" t="s">
        <v>26</v>
      </c>
      <c r="W421" s="35">
        <f>VLOOKUP(A421,airbnb_listings_orlando!C:Q,14,0)</f>
        <v>120</v>
      </c>
      <c r="X421" s="35">
        <f>VLOOKUP(A421,airbnb_listings_orlando!C:Q,15,0)</f>
        <v>6</v>
      </c>
      <c r="Y421" s="11">
        <f t="shared" si="4"/>
        <v>125.5</v>
      </c>
      <c r="AA421" s="11"/>
    </row>
    <row r="422">
      <c r="A422" s="12" t="s">
        <v>70</v>
      </c>
      <c r="B422" s="13">
        <v>43257.0</v>
      </c>
      <c r="C422" s="12">
        <v>43261.0</v>
      </c>
      <c r="D422" s="14">
        <v>537.0</v>
      </c>
      <c r="E422" s="24">
        <v>43108.1330787037</v>
      </c>
      <c r="F422" s="16">
        <v>149.0</v>
      </c>
      <c r="G422" s="17" t="s">
        <v>25</v>
      </c>
      <c r="H422" s="14">
        <v>378.64</v>
      </c>
      <c r="I422" s="14">
        <f t="shared" si="1"/>
        <v>498.52</v>
      </c>
      <c r="J422" s="18">
        <v>2.0</v>
      </c>
      <c r="K422" s="17">
        <v>2.0</v>
      </c>
      <c r="L422" s="19">
        <v>2.0</v>
      </c>
      <c r="M422" s="19" t="e">
        <v>#REF!</v>
      </c>
      <c r="N422" s="17">
        <v>5.0</v>
      </c>
      <c r="O422" s="17" t="s">
        <v>71</v>
      </c>
      <c r="P422" s="17">
        <v>4.0</v>
      </c>
      <c r="Q422" s="17">
        <v>4.0</v>
      </c>
      <c r="R422" s="17">
        <v>0.0</v>
      </c>
      <c r="S422" s="7">
        <f t="shared" si="2"/>
        <v>4</v>
      </c>
      <c r="T422" s="20">
        <v>17.0</v>
      </c>
      <c r="U422" s="14">
        <f t="shared" si="48"/>
        <v>21.48</v>
      </c>
      <c r="V422" s="21" t="s">
        <v>26</v>
      </c>
      <c r="W422" s="35">
        <f>VLOOKUP(A422,airbnb_listings_orlando!C:Q,14,0)</f>
        <v>120</v>
      </c>
      <c r="X422" s="35">
        <f>VLOOKUP(A422,airbnb_listings_orlando!C:Q,15,0)</f>
        <v>6</v>
      </c>
      <c r="Y422" s="11">
        <f t="shared" si="4"/>
        <v>134.25</v>
      </c>
      <c r="AA422" s="11"/>
    </row>
    <row r="423">
      <c r="A423" s="12" t="s">
        <v>70</v>
      </c>
      <c r="B423" s="13">
        <v>43253.0</v>
      </c>
      <c r="C423" s="12">
        <v>43257.0</v>
      </c>
      <c r="D423" s="14">
        <v>537.0</v>
      </c>
      <c r="E423" s="24">
        <v>43215.609351851854</v>
      </c>
      <c r="F423" s="16">
        <v>38.0</v>
      </c>
      <c r="G423" s="17" t="s">
        <v>25</v>
      </c>
      <c r="H423" s="14">
        <v>378.64</v>
      </c>
      <c r="I423" s="14">
        <f t="shared" si="1"/>
        <v>498.52</v>
      </c>
      <c r="J423" s="18">
        <v>2.0</v>
      </c>
      <c r="K423" s="17">
        <v>2.0</v>
      </c>
      <c r="L423" s="19">
        <v>2.0</v>
      </c>
      <c r="M423" s="19" t="e">
        <v>#REF!</v>
      </c>
      <c r="N423" s="17">
        <v>5.0</v>
      </c>
      <c r="O423" s="17" t="s">
        <v>71</v>
      </c>
      <c r="P423" s="17">
        <v>4.0</v>
      </c>
      <c r="Q423" s="17">
        <v>2.0</v>
      </c>
      <c r="R423" s="17">
        <v>2.0</v>
      </c>
      <c r="S423" s="7">
        <f t="shared" si="2"/>
        <v>4</v>
      </c>
      <c r="T423" s="20">
        <v>17.0</v>
      </c>
      <c r="U423" s="14">
        <f t="shared" si="48"/>
        <v>21.48</v>
      </c>
      <c r="V423" s="21" t="s">
        <v>26</v>
      </c>
      <c r="W423" s="35">
        <f>VLOOKUP(A423,airbnb_listings_orlando!C:Q,14,0)</f>
        <v>120</v>
      </c>
      <c r="X423" s="35">
        <f>VLOOKUP(A423,airbnb_listings_orlando!C:Q,15,0)</f>
        <v>6</v>
      </c>
      <c r="Y423" s="11">
        <f t="shared" si="4"/>
        <v>134.25</v>
      </c>
      <c r="AA423" s="11"/>
    </row>
    <row r="424">
      <c r="A424" s="12" t="s">
        <v>70</v>
      </c>
      <c r="B424" s="13">
        <v>43243.0</v>
      </c>
      <c r="C424" s="12">
        <v>43248.0</v>
      </c>
      <c r="D424" s="14">
        <v>645.0</v>
      </c>
      <c r="E424" s="24">
        <v>43208.85773148148</v>
      </c>
      <c r="F424" s="16">
        <v>35.0</v>
      </c>
      <c r="G424" s="17" t="s">
        <v>25</v>
      </c>
      <c r="H424" s="14">
        <v>477.35</v>
      </c>
      <c r="I424" s="14">
        <f t="shared" si="1"/>
        <v>599.2</v>
      </c>
      <c r="J424" s="18">
        <v>2.0</v>
      </c>
      <c r="K424" s="17">
        <v>2.0</v>
      </c>
      <c r="L424" s="19">
        <v>2.0</v>
      </c>
      <c r="M424" s="19" t="e">
        <v>#REF!</v>
      </c>
      <c r="N424" s="17">
        <v>5.0</v>
      </c>
      <c r="O424" s="17" t="s">
        <v>71</v>
      </c>
      <c r="P424" s="17">
        <v>5.0</v>
      </c>
      <c r="Q424" s="17">
        <v>4.0</v>
      </c>
      <c r="R424" s="17">
        <v>0.0</v>
      </c>
      <c r="S424" s="7">
        <f t="shared" si="2"/>
        <v>4</v>
      </c>
      <c r="T424" s="20">
        <v>20.0</v>
      </c>
      <c r="U424" s="14">
        <f t="shared" si="48"/>
        <v>25.8</v>
      </c>
      <c r="V424" s="21" t="s">
        <v>26</v>
      </c>
      <c r="W424" s="35">
        <f>VLOOKUP(A424,airbnb_listings_orlando!C:Q,14,0)</f>
        <v>120</v>
      </c>
      <c r="X424" s="35">
        <f>VLOOKUP(A424,airbnb_listings_orlando!C:Q,15,0)</f>
        <v>6</v>
      </c>
      <c r="Y424" s="11">
        <f t="shared" si="4"/>
        <v>129</v>
      </c>
      <c r="AA424" s="11"/>
    </row>
    <row r="425">
      <c r="A425" s="12" t="s">
        <v>70</v>
      </c>
      <c r="B425" s="13">
        <v>43235.0</v>
      </c>
      <c r="C425" s="12">
        <v>43242.0</v>
      </c>
      <c r="D425" s="14">
        <v>822.62</v>
      </c>
      <c r="E425" s="24">
        <v>43131.13674768519</v>
      </c>
      <c r="F425" s="16">
        <v>104.0</v>
      </c>
      <c r="G425" s="17" t="s">
        <v>25</v>
      </c>
      <c r="H425" s="14">
        <v>639.64</v>
      </c>
      <c r="I425" s="14">
        <f t="shared" si="1"/>
        <v>764.7152</v>
      </c>
      <c r="J425" s="18">
        <v>2.0</v>
      </c>
      <c r="K425" s="17">
        <v>2.0</v>
      </c>
      <c r="L425" s="19">
        <v>2.0</v>
      </c>
      <c r="M425" s="19" t="e">
        <v>#REF!</v>
      </c>
      <c r="N425" s="17">
        <v>5.0</v>
      </c>
      <c r="O425" s="17" t="s">
        <v>71</v>
      </c>
      <c r="P425" s="17">
        <v>7.0</v>
      </c>
      <c r="Q425" s="17">
        <v>2.0</v>
      </c>
      <c r="R425" s="17">
        <v>2.0</v>
      </c>
      <c r="S425" s="7">
        <f t="shared" si="2"/>
        <v>4</v>
      </c>
      <c r="T425" s="20">
        <v>25.0</v>
      </c>
      <c r="U425" s="14">
        <f t="shared" si="48"/>
        <v>32.9048</v>
      </c>
      <c r="V425" s="21" t="s">
        <v>26</v>
      </c>
      <c r="W425" s="35">
        <f>VLOOKUP(A425,airbnb_listings_orlando!C:Q,14,0)</f>
        <v>120</v>
      </c>
      <c r="X425" s="35">
        <f>VLOOKUP(A425,airbnb_listings_orlando!C:Q,15,0)</f>
        <v>6</v>
      </c>
      <c r="Y425" s="11">
        <f t="shared" si="4"/>
        <v>117.5171429</v>
      </c>
      <c r="AA425" s="11"/>
    </row>
    <row r="426">
      <c r="A426" s="12" t="s">
        <v>70</v>
      </c>
      <c r="B426" s="13">
        <v>43225.0</v>
      </c>
      <c r="C426" s="12">
        <v>43233.0</v>
      </c>
      <c r="D426" s="14">
        <v>925.0</v>
      </c>
      <c r="E426" s="24">
        <v>43109.14587962963</v>
      </c>
      <c r="F426" s="16">
        <v>116.0</v>
      </c>
      <c r="G426" s="17" t="s">
        <v>25</v>
      </c>
      <c r="H426" s="14">
        <v>732.0</v>
      </c>
      <c r="I426" s="14">
        <f t="shared" si="1"/>
        <v>859</v>
      </c>
      <c r="J426" s="18">
        <v>2.0</v>
      </c>
      <c r="K426" s="17">
        <v>2.0</v>
      </c>
      <c r="L426" s="19">
        <v>2.0</v>
      </c>
      <c r="M426" s="19" t="e">
        <v>#REF!</v>
      </c>
      <c r="N426" s="17">
        <v>5.0</v>
      </c>
      <c r="O426" s="17" t="s">
        <v>71</v>
      </c>
      <c r="P426" s="17">
        <v>8.0</v>
      </c>
      <c r="Q426" s="17">
        <v>2.0</v>
      </c>
      <c r="R426" s="17">
        <v>0.0</v>
      </c>
      <c r="S426" s="7">
        <f t="shared" si="2"/>
        <v>2</v>
      </c>
      <c r="T426" s="20">
        <v>29.0</v>
      </c>
      <c r="U426" s="14">
        <f t="shared" si="48"/>
        <v>37</v>
      </c>
      <c r="V426" s="21" t="s">
        <v>26</v>
      </c>
      <c r="W426" s="35">
        <f>VLOOKUP(A426,airbnb_listings_orlando!C:Q,14,0)</f>
        <v>120</v>
      </c>
      <c r="X426" s="35">
        <f>VLOOKUP(A426,airbnb_listings_orlando!C:Q,15,0)</f>
        <v>6</v>
      </c>
      <c r="Y426" s="11">
        <f t="shared" si="4"/>
        <v>115.625</v>
      </c>
      <c r="AA426" s="11"/>
    </row>
    <row r="427">
      <c r="A427" s="12" t="s">
        <v>70</v>
      </c>
      <c r="B427" s="13">
        <v>43220.0</v>
      </c>
      <c r="C427" s="12">
        <v>43225.0</v>
      </c>
      <c r="D427" s="14">
        <v>645.0</v>
      </c>
      <c r="E427" s="24">
        <v>43168.80625</v>
      </c>
      <c r="F427" s="16">
        <v>52.0</v>
      </c>
      <c r="G427" s="17" t="s">
        <v>25</v>
      </c>
      <c r="H427" s="14">
        <v>477.35</v>
      </c>
      <c r="I427" s="14">
        <f t="shared" si="1"/>
        <v>599.2</v>
      </c>
      <c r="J427" s="18">
        <v>2.0</v>
      </c>
      <c r="K427" s="17">
        <v>2.0</v>
      </c>
      <c r="L427" s="19">
        <v>2.0</v>
      </c>
      <c r="M427" s="19" t="e">
        <v>#REF!</v>
      </c>
      <c r="N427" s="17">
        <v>5.0</v>
      </c>
      <c r="O427" s="17" t="s">
        <v>71</v>
      </c>
      <c r="P427" s="17">
        <v>5.0</v>
      </c>
      <c r="Q427" s="17">
        <v>4.0</v>
      </c>
      <c r="R427" s="17">
        <v>0.0</v>
      </c>
      <c r="S427" s="7">
        <f t="shared" si="2"/>
        <v>4</v>
      </c>
      <c r="T427" s="20">
        <v>20.0</v>
      </c>
      <c r="U427" s="14">
        <f t="shared" si="48"/>
        <v>25.8</v>
      </c>
      <c r="V427" s="21" t="s">
        <v>26</v>
      </c>
      <c r="W427" s="35">
        <f>VLOOKUP(A427,airbnb_listings_orlando!C:Q,14,0)</f>
        <v>120</v>
      </c>
      <c r="X427" s="35">
        <f>VLOOKUP(A427,airbnb_listings_orlando!C:Q,15,0)</f>
        <v>6</v>
      </c>
      <c r="Y427" s="11">
        <f t="shared" si="4"/>
        <v>129</v>
      </c>
      <c r="AA427" s="11"/>
    </row>
    <row r="428">
      <c r="A428" s="12" t="s">
        <v>70</v>
      </c>
      <c r="B428" s="13">
        <v>43216.0</v>
      </c>
      <c r="C428" s="12">
        <v>43220.0</v>
      </c>
      <c r="D428" s="14">
        <v>537.0</v>
      </c>
      <c r="E428" s="24">
        <v>43125.50113425926</v>
      </c>
      <c r="F428" s="16">
        <v>91.0</v>
      </c>
      <c r="G428" s="17" t="s">
        <v>25</v>
      </c>
      <c r="H428" s="14">
        <v>353.64</v>
      </c>
      <c r="I428" s="14">
        <f t="shared" si="1"/>
        <v>498.52</v>
      </c>
      <c r="J428" s="18">
        <v>2.0</v>
      </c>
      <c r="K428" s="17">
        <v>2.0</v>
      </c>
      <c r="L428" s="19">
        <v>2.0</v>
      </c>
      <c r="M428" s="19" t="e">
        <v>#REF!</v>
      </c>
      <c r="N428" s="17">
        <v>5.0</v>
      </c>
      <c r="O428" s="17" t="s">
        <v>71</v>
      </c>
      <c r="P428" s="17">
        <v>4.0</v>
      </c>
      <c r="Q428" s="17">
        <v>4.0</v>
      </c>
      <c r="R428" s="17">
        <v>0.0</v>
      </c>
      <c r="S428" s="7">
        <f t="shared" si="2"/>
        <v>4</v>
      </c>
      <c r="T428" s="20">
        <v>17.0</v>
      </c>
      <c r="U428" s="14">
        <f t="shared" si="48"/>
        <v>21.48</v>
      </c>
      <c r="V428" s="21" t="s">
        <v>26</v>
      </c>
      <c r="W428" s="35">
        <f>VLOOKUP(A428,airbnb_listings_orlando!C:Q,14,0)</f>
        <v>120</v>
      </c>
      <c r="X428" s="35">
        <f>VLOOKUP(A428,airbnb_listings_orlando!C:Q,15,0)</f>
        <v>6</v>
      </c>
      <c r="Y428" s="11">
        <f t="shared" si="4"/>
        <v>134.25</v>
      </c>
      <c r="AA428" s="11"/>
    </row>
    <row r="429">
      <c r="A429" s="12" t="s">
        <v>70</v>
      </c>
      <c r="B429" s="13">
        <v>43213.0</v>
      </c>
      <c r="C429" s="12">
        <v>43216.0</v>
      </c>
      <c r="D429" s="14">
        <v>430.0</v>
      </c>
      <c r="E429" s="24">
        <v>43202.75090277778</v>
      </c>
      <c r="F429" s="16">
        <v>11.0</v>
      </c>
      <c r="G429" s="17" t="s">
        <v>25</v>
      </c>
      <c r="H429" s="14">
        <v>281.92</v>
      </c>
      <c r="I429" s="14">
        <f t="shared" si="1"/>
        <v>399.8</v>
      </c>
      <c r="J429" s="18">
        <v>2.0</v>
      </c>
      <c r="K429" s="17">
        <v>2.0</v>
      </c>
      <c r="L429" s="19">
        <v>2.0</v>
      </c>
      <c r="M429" s="19" t="e">
        <v>#REF!</v>
      </c>
      <c r="N429" s="17">
        <v>5.0</v>
      </c>
      <c r="O429" s="17" t="s">
        <v>71</v>
      </c>
      <c r="P429" s="17">
        <v>3.0</v>
      </c>
      <c r="Q429" s="17">
        <v>4.0</v>
      </c>
      <c r="R429" s="17">
        <v>0.0</v>
      </c>
      <c r="S429" s="7">
        <f t="shared" si="2"/>
        <v>4</v>
      </c>
      <c r="T429" s="20">
        <v>13.0</v>
      </c>
      <c r="U429" s="14">
        <f t="shared" si="48"/>
        <v>17.2</v>
      </c>
      <c r="V429" s="21" t="s">
        <v>26</v>
      </c>
      <c r="W429" s="35">
        <f>VLOOKUP(A429,airbnb_listings_orlando!C:Q,14,0)</f>
        <v>120</v>
      </c>
      <c r="X429" s="35">
        <f>VLOOKUP(A429,airbnb_listings_orlando!C:Q,15,0)</f>
        <v>6</v>
      </c>
      <c r="Y429" s="11">
        <f t="shared" si="4"/>
        <v>143.3333333</v>
      </c>
      <c r="AA429" s="11"/>
    </row>
    <row r="430">
      <c r="A430" s="12" t="s">
        <v>70</v>
      </c>
      <c r="B430" s="13">
        <v>43206.0</v>
      </c>
      <c r="C430" s="12">
        <v>43213.0</v>
      </c>
      <c r="D430" s="14">
        <v>860.0</v>
      </c>
      <c r="E430" s="24">
        <v>43106.52798611111</v>
      </c>
      <c r="F430" s="16">
        <v>100.0</v>
      </c>
      <c r="G430" s="17" t="s">
        <v>25</v>
      </c>
      <c r="H430" s="14">
        <v>672.81</v>
      </c>
      <c r="I430" s="14">
        <f t="shared" si="1"/>
        <v>798.6</v>
      </c>
      <c r="J430" s="18">
        <v>2.0</v>
      </c>
      <c r="K430" s="17">
        <v>2.0</v>
      </c>
      <c r="L430" s="19">
        <v>2.0</v>
      </c>
      <c r="M430" s="19" t="e">
        <v>#REF!</v>
      </c>
      <c r="N430" s="17">
        <v>5.0</v>
      </c>
      <c r="O430" s="17" t="s">
        <v>71</v>
      </c>
      <c r="P430" s="17">
        <v>7.0</v>
      </c>
      <c r="Q430" s="17">
        <v>4.0</v>
      </c>
      <c r="R430" s="17">
        <v>0.0</v>
      </c>
      <c r="S430" s="7">
        <f t="shared" si="2"/>
        <v>4</v>
      </c>
      <c r="T430" s="20">
        <v>27.0</v>
      </c>
      <c r="U430" s="14">
        <f t="shared" si="48"/>
        <v>34.4</v>
      </c>
      <c r="V430" s="21" t="s">
        <v>26</v>
      </c>
      <c r="W430" s="35">
        <f>VLOOKUP(A430,airbnb_listings_orlando!C:Q,14,0)</f>
        <v>120</v>
      </c>
      <c r="X430" s="35">
        <f>VLOOKUP(A430,airbnb_listings_orlando!C:Q,15,0)</f>
        <v>6</v>
      </c>
      <c r="Y430" s="11">
        <f t="shared" si="4"/>
        <v>122.8571429</v>
      </c>
      <c r="AA430" s="11"/>
    </row>
    <row r="431">
      <c r="A431" s="12" t="s">
        <v>70</v>
      </c>
      <c r="B431" s="13">
        <v>43198.0</v>
      </c>
      <c r="C431" s="12">
        <v>43202.0</v>
      </c>
      <c r="D431" s="14">
        <v>537.0</v>
      </c>
      <c r="E431" s="24">
        <v>43109.73857638889</v>
      </c>
      <c r="F431" s="16">
        <v>89.0</v>
      </c>
      <c r="G431" s="17" t="s">
        <v>25</v>
      </c>
      <c r="H431" s="14">
        <v>379.4</v>
      </c>
      <c r="I431" s="14">
        <f t="shared" si="1"/>
        <v>498.9</v>
      </c>
      <c r="J431" s="18">
        <v>2.0</v>
      </c>
      <c r="K431" s="17">
        <v>2.0</v>
      </c>
      <c r="L431" s="19">
        <v>2.0</v>
      </c>
      <c r="M431" s="19" t="e">
        <v>#REF!</v>
      </c>
      <c r="N431" s="17">
        <v>5.0</v>
      </c>
      <c r="O431" s="17" t="s">
        <v>71</v>
      </c>
      <c r="P431" s="17">
        <v>4.0</v>
      </c>
      <c r="Q431" s="17">
        <v>3.0</v>
      </c>
      <c r="R431" s="17">
        <v>0.0</v>
      </c>
      <c r="S431" s="7">
        <f t="shared" si="2"/>
        <v>3</v>
      </c>
      <c r="T431" s="20">
        <v>16.62</v>
      </c>
      <c r="U431" s="14">
        <f t="shared" si="48"/>
        <v>21.48</v>
      </c>
      <c r="V431" s="21" t="s">
        <v>26</v>
      </c>
      <c r="W431" s="35">
        <f>VLOOKUP(A431,airbnb_listings_orlando!C:Q,14,0)</f>
        <v>120</v>
      </c>
      <c r="X431" s="35">
        <f>VLOOKUP(A431,airbnb_listings_orlando!C:Q,15,0)</f>
        <v>6</v>
      </c>
      <c r="Y431" s="11">
        <f t="shared" si="4"/>
        <v>134.25</v>
      </c>
      <c r="AA431" s="11"/>
    </row>
    <row r="432">
      <c r="A432" s="12" t="s">
        <v>70</v>
      </c>
      <c r="B432" s="13">
        <v>43195.0</v>
      </c>
      <c r="C432" s="12">
        <v>43198.0</v>
      </c>
      <c r="D432" s="14">
        <v>430.0</v>
      </c>
      <c r="E432" s="24">
        <v>43143.88416666666</v>
      </c>
      <c r="F432" s="16">
        <v>52.0</v>
      </c>
      <c r="G432" s="17" t="s">
        <v>25</v>
      </c>
      <c r="H432" s="14">
        <v>281.92</v>
      </c>
      <c r="I432" s="14">
        <f t="shared" si="1"/>
        <v>399.8</v>
      </c>
      <c r="J432" s="18">
        <v>2.0</v>
      </c>
      <c r="K432" s="17">
        <v>2.0</v>
      </c>
      <c r="L432" s="19">
        <v>2.0</v>
      </c>
      <c r="M432" s="19" t="e">
        <v>#REF!</v>
      </c>
      <c r="N432" s="17">
        <v>5.0</v>
      </c>
      <c r="O432" s="17" t="s">
        <v>71</v>
      </c>
      <c r="P432" s="17">
        <v>3.0</v>
      </c>
      <c r="Q432" s="17">
        <v>4.0</v>
      </c>
      <c r="R432" s="17">
        <v>0.0</v>
      </c>
      <c r="S432" s="7">
        <f t="shared" si="2"/>
        <v>4</v>
      </c>
      <c r="T432" s="20">
        <v>13.0</v>
      </c>
      <c r="U432" s="14">
        <f t="shared" si="48"/>
        <v>17.2</v>
      </c>
      <c r="V432" s="21" t="s">
        <v>26</v>
      </c>
      <c r="W432" s="35">
        <f>VLOOKUP(A432,airbnb_listings_orlando!C:Q,14,0)</f>
        <v>120</v>
      </c>
      <c r="X432" s="35">
        <f>VLOOKUP(A432,airbnb_listings_orlando!C:Q,15,0)</f>
        <v>6</v>
      </c>
      <c r="Y432" s="11">
        <f t="shared" si="4"/>
        <v>143.3333333</v>
      </c>
      <c r="AA432" s="11"/>
    </row>
    <row r="433">
      <c r="A433" s="12" t="s">
        <v>70</v>
      </c>
      <c r="B433" s="13">
        <v>43192.0</v>
      </c>
      <c r="C433" s="12">
        <v>43195.0</v>
      </c>
      <c r="D433" s="14">
        <v>430.0</v>
      </c>
      <c r="E433" s="24">
        <v>43101.73837962963</v>
      </c>
      <c r="F433" s="16">
        <v>91.0</v>
      </c>
      <c r="G433" s="17" t="s">
        <v>25</v>
      </c>
      <c r="H433" s="14">
        <v>281.92</v>
      </c>
      <c r="I433" s="14">
        <f t="shared" si="1"/>
        <v>399.8</v>
      </c>
      <c r="J433" s="18">
        <v>2.0</v>
      </c>
      <c r="K433" s="17">
        <v>2.0</v>
      </c>
      <c r="L433" s="19">
        <v>2.0</v>
      </c>
      <c r="M433" s="19" t="e">
        <v>#REF!</v>
      </c>
      <c r="N433" s="17">
        <v>5.0</v>
      </c>
      <c r="O433" s="17" t="s">
        <v>71</v>
      </c>
      <c r="P433" s="17">
        <v>3.0</v>
      </c>
      <c r="Q433" s="17">
        <v>2.0</v>
      </c>
      <c r="R433" s="17">
        <v>2.0</v>
      </c>
      <c r="S433" s="7">
        <f t="shared" si="2"/>
        <v>4</v>
      </c>
      <c r="T433" s="20">
        <v>13.0</v>
      </c>
      <c r="U433" s="14">
        <f t="shared" si="48"/>
        <v>17.2</v>
      </c>
      <c r="V433" s="21" t="s">
        <v>26</v>
      </c>
      <c r="W433" s="35">
        <f>VLOOKUP(A433,airbnb_listings_orlando!C:Q,14,0)</f>
        <v>120</v>
      </c>
      <c r="X433" s="35">
        <f>VLOOKUP(A433,airbnb_listings_orlando!C:Q,15,0)</f>
        <v>6</v>
      </c>
      <c r="Y433" s="11">
        <f t="shared" si="4"/>
        <v>143.3333333</v>
      </c>
      <c r="AA433" s="11"/>
    </row>
    <row r="434">
      <c r="A434" s="12" t="s">
        <v>70</v>
      </c>
      <c r="B434" s="13">
        <v>43188.0</v>
      </c>
      <c r="C434" s="12">
        <v>43192.0</v>
      </c>
      <c r="D434" s="14">
        <v>616.0</v>
      </c>
      <c r="E434" s="24">
        <v>43115.46791666667</v>
      </c>
      <c r="F434" s="16">
        <v>73.0</v>
      </c>
      <c r="G434" s="17" t="s">
        <v>25</v>
      </c>
      <c r="H434" s="14">
        <v>450.12</v>
      </c>
      <c r="I434" s="14">
        <f t="shared" si="1"/>
        <v>572.36</v>
      </c>
      <c r="J434" s="18">
        <v>2.0</v>
      </c>
      <c r="K434" s="17">
        <v>2.0</v>
      </c>
      <c r="L434" s="19">
        <v>2.0</v>
      </c>
      <c r="M434" s="19" t="e">
        <v>#REF!</v>
      </c>
      <c r="N434" s="17">
        <v>5.0</v>
      </c>
      <c r="O434" s="17" t="s">
        <v>71</v>
      </c>
      <c r="P434" s="17">
        <v>4.0</v>
      </c>
      <c r="Q434" s="17">
        <v>2.0</v>
      </c>
      <c r="R434" s="17">
        <v>0.0</v>
      </c>
      <c r="S434" s="7">
        <f t="shared" si="2"/>
        <v>2</v>
      </c>
      <c r="T434" s="20">
        <v>19.0</v>
      </c>
      <c r="U434" s="14">
        <f t="shared" si="48"/>
        <v>24.64</v>
      </c>
      <c r="V434" s="21" t="s">
        <v>26</v>
      </c>
      <c r="W434" s="35">
        <f>VLOOKUP(A434,airbnb_listings_orlando!C:Q,14,0)</f>
        <v>120</v>
      </c>
      <c r="X434" s="35">
        <f>VLOOKUP(A434,airbnb_listings_orlando!C:Q,15,0)</f>
        <v>6</v>
      </c>
      <c r="Y434" s="11">
        <f t="shared" si="4"/>
        <v>154</v>
      </c>
      <c r="AA434" s="11"/>
    </row>
    <row r="435">
      <c r="A435" s="12" t="s">
        <v>70</v>
      </c>
      <c r="B435" s="13">
        <v>43181.0</v>
      </c>
      <c r="C435" s="12">
        <v>43188.0</v>
      </c>
      <c r="D435" s="14">
        <v>997.0</v>
      </c>
      <c r="E435" s="24">
        <v>43108.78681712963</v>
      </c>
      <c r="F435" s="16">
        <v>73.0</v>
      </c>
      <c r="G435" s="17" t="s">
        <v>25</v>
      </c>
      <c r="H435" s="14">
        <v>797.53</v>
      </c>
      <c r="I435" s="14">
        <f t="shared" si="1"/>
        <v>926.12</v>
      </c>
      <c r="J435" s="18">
        <v>2.0</v>
      </c>
      <c r="K435" s="17">
        <v>2.0</v>
      </c>
      <c r="L435" s="19">
        <v>2.0</v>
      </c>
      <c r="M435" s="19" t="e">
        <v>#REF!</v>
      </c>
      <c r="N435" s="17">
        <v>5.0</v>
      </c>
      <c r="O435" s="17" t="s">
        <v>71</v>
      </c>
      <c r="P435" s="17">
        <v>7.0</v>
      </c>
      <c r="Q435" s="17">
        <v>2.0</v>
      </c>
      <c r="R435" s="17">
        <v>2.0</v>
      </c>
      <c r="S435" s="7">
        <f t="shared" si="2"/>
        <v>4</v>
      </c>
      <c r="T435" s="20">
        <v>31.0</v>
      </c>
      <c r="U435" s="14">
        <f t="shared" si="48"/>
        <v>39.88</v>
      </c>
      <c r="V435" s="21" t="s">
        <v>26</v>
      </c>
      <c r="W435" s="35">
        <f>VLOOKUP(A435,airbnb_listings_orlando!C:Q,14,0)</f>
        <v>120</v>
      </c>
      <c r="X435" s="35">
        <f>VLOOKUP(A435,airbnb_listings_orlando!C:Q,15,0)</f>
        <v>6</v>
      </c>
      <c r="Y435" s="11">
        <f t="shared" si="4"/>
        <v>142.4285714</v>
      </c>
      <c r="AA435" s="11"/>
    </row>
    <row r="436">
      <c r="A436" s="12" t="s">
        <v>70</v>
      </c>
      <c r="B436" s="13">
        <v>43175.0</v>
      </c>
      <c r="C436" s="12">
        <v>43180.0</v>
      </c>
      <c r="D436" s="14">
        <v>776.0</v>
      </c>
      <c r="E436" s="24">
        <v>43114.48578703704</v>
      </c>
      <c r="F436" s="16">
        <v>61.0</v>
      </c>
      <c r="G436" s="17" t="s">
        <v>25</v>
      </c>
      <c r="H436" s="14">
        <v>596.7</v>
      </c>
      <c r="I436" s="14">
        <f t="shared" si="1"/>
        <v>720.96</v>
      </c>
      <c r="J436" s="18">
        <v>2.0</v>
      </c>
      <c r="K436" s="17">
        <v>2.0</v>
      </c>
      <c r="L436" s="19">
        <v>2.0</v>
      </c>
      <c r="M436" s="19" t="e">
        <v>#REF!</v>
      </c>
      <c r="N436" s="17">
        <v>5.0</v>
      </c>
      <c r="O436" s="17" t="s">
        <v>71</v>
      </c>
      <c r="P436" s="17">
        <v>5.0</v>
      </c>
      <c r="Q436" s="17">
        <v>4.0</v>
      </c>
      <c r="R436" s="17">
        <v>0.0</v>
      </c>
      <c r="S436" s="7">
        <f t="shared" si="2"/>
        <v>4</v>
      </c>
      <c r="T436" s="20">
        <v>24.0</v>
      </c>
      <c r="U436" s="14">
        <f t="shared" si="48"/>
        <v>31.04</v>
      </c>
      <c r="V436" s="21" t="s">
        <v>26</v>
      </c>
      <c r="W436" s="35">
        <f>VLOOKUP(A436,airbnb_listings_orlando!C:Q,14,0)</f>
        <v>120</v>
      </c>
      <c r="X436" s="35">
        <f>VLOOKUP(A436,airbnb_listings_orlando!C:Q,15,0)</f>
        <v>6</v>
      </c>
      <c r="Y436" s="11">
        <f t="shared" si="4"/>
        <v>155.2</v>
      </c>
      <c r="AA436" s="11"/>
    </row>
    <row r="437">
      <c r="A437" s="12" t="s">
        <v>70</v>
      </c>
      <c r="B437" s="13">
        <v>43157.0</v>
      </c>
      <c r="C437" s="12">
        <v>43165.0</v>
      </c>
      <c r="D437" s="14">
        <v>901.01</v>
      </c>
      <c r="E437" s="24">
        <v>43104.929189814815</v>
      </c>
      <c r="F437" s="16">
        <v>53.0</v>
      </c>
      <c r="G437" s="17" t="s">
        <v>25</v>
      </c>
      <c r="H437" s="14">
        <v>707.2</v>
      </c>
      <c r="I437" s="14">
        <f t="shared" si="1"/>
        <v>836.9696</v>
      </c>
      <c r="J437" s="18">
        <v>2.0</v>
      </c>
      <c r="K437" s="17">
        <v>2.0</v>
      </c>
      <c r="L437" s="19">
        <v>2.0</v>
      </c>
      <c r="M437" s="19" t="e">
        <v>#REF!</v>
      </c>
      <c r="N437" s="17">
        <v>5.0</v>
      </c>
      <c r="O437" s="17" t="s">
        <v>71</v>
      </c>
      <c r="P437" s="17">
        <v>8.0</v>
      </c>
      <c r="Q437" s="17">
        <v>2.0</v>
      </c>
      <c r="R437" s="17">
        <v>2.0</v>
      </c>
      <c r="S437" s="7">
        <f t="shared" si="2"/>
        <v>4</v>
      </c>
      <c r="T437" s="20">
        <v>28.0</v>
      </c>
      <c r="U437" s="14">
        <f t="shared" si="48"/>
        <v>36.0404</v>
      </c>
      <c r="V437" s="21" t="s">
        <v>26</v>
      </c>
      <c r="W437" s="35">
        <f>VLOOKUP(A437,airbnb_listings_orlando!C:Q,14,0)</f>
        <v>120</v>
      </c>
      <c r="X437" s="35">
        <f>VLOOKUP(A437,airbnb_listings_orlando!C:Q,15,0)</f>
        <v>6</v>
      </c>
      <c r="Y437" s="11">
        <f t="shared" si="4"/>
        <v>112.62625</v>
      </c>
      <c r="AA437" s="11"/>
    </row>
    <row r="438">
      <c r="A438" s="12" t="s">
        <v>70</v>
      </c>
      <c r="B438" s="13">
        <v>43140.0</v>
      </c>
      <c r="C438" s="12">
        <v>43142.0</v>
      </c>
      <c r="D438" s="14">
        <v>279.0</v>
      </c>
      <c r="E438" s="24">
        <v>43107.479375</v>
      </c>
      <c r="F438" s="16">
        <v>33.0</v>
      </c>
      <c r="G438" s="17" t="s">
        <v>25</v>
      </c>
      <c r="H438" s="14">
        <v>142.24</v>
      </c>
      <c r="I438" s="14">
        <f t="shared" si="1"/>
        <v>258.84</v>
      </c>
      <c r="J438" s="18">
        <v>2.0</v>
      </c>
      <c r="K438" s="17">
        <v>2.0</v>
      </c>
      <c r="L438" s="19">
        <v>2.0</v>
      </c>
      <c r="M438" s="19" t="e">
        <v>#REF!</v>
      </c>
      <c r="N438" s="17">
        <v>5.0</v>
      </c>
      <c r="O438" s="17" t="s">
        <v>71</v>
      </c>
      <c r="P438" s="17">
        <v>2.0</v>
      </c>
      <c r="Q438" s="17">
        <v>4.0</v>
      </c>
      <c r="R438" s="17">
        <v>0.0</v>
      </c>
      <c r="S438" s="7">
        <f t="shared" si="2"/>
        <v>4</v>
      </c>
      <c r="T438" s="20">
        <v>9.0</v>
      </c>
      <c r="U438" s="14">
        <f t="shared" si="48"/>
        <v>11.16</v>
      </c>
      <c r="V438" s="21" t="s">
        <v>26</v>
      </c>
      <c r="W438" s="35">
        <f>VLOOKUP(A438,airbnb_listings_orlando!C:Q,14,0)</f>
        <v>120</v>
      </c>
      <c r="X438" s="35">
        <f>VLOOKUP(A438,airbnb_listings_orlando!C:Q,15,0)</f>
        <v>6</v>
      </c>
      <c r="Y438" s="11">
        <f t="shared" si="4"/>
        <v>139.5</v>
      </c>
      <c r="AA438" s="11"/>
    </row>
    <row r="439">
      <c r="A439" s="12" t="s">
        <v>70</v>
      </c>
      <c r="B439" s="13">
        <v>43123.0</v>
      </c>
      <c r="C439" s="12">
        <v>43134.0</v>
      </c>
      <c r="D439" s="14">
        <v>1526.05</v>
      </c>
      <c r="E439" s="24">
        <v>43103.38155092593</v>
      </c>
      <c r="F439" s="16">
        <v>20.0</v>
      </c>
      <c r="G439" s="17" t="s">
        <v>25</v>
      </c>
      <c r="H439" s="14">
        <v>1280.01</v>
      </c>
      <c r="I439" s="14">
        <f t="shared" si="1"/>
        <v>1418.008</v>
      </c>
      <c r="J439" s="18">
        <v>2.0</v>
      </c>
      <c r="K439" s="17">
        <v>2.0</v>
      </c>
      <c r="L439" s="19">
        <v>2.0</v>
      </c>
      <c r="M439" s="19" t="e">
        <v>#REF!</v>
      </c>
      <c r="N439" s="17">
        <v>5.0</v>
      </c>
      <c r="O439" s="17" t="s">
        <v>71</v>
      </c>
      <c r="P439" s="17">
        <v>11.0</v>
      </c>
      <c r="Q439" s="17">
        <v>2.0</v>
      </c>
      <c r="R439" s="17">
        <v>2.0</v>
      </c>
      <c r="S439" s="7">
        <f t="shared" si="2"/>
        <v>4</v>
      </c>
      <c r="T439" s="20">
        <v>47.0</v>
      </c>
      <c r="U439" s="14">
        <f t="shared" si="48"/>
        <v>61.042</v>
      </c>
      <c r="V439" s="21" t="s">
        <v>26</v>
      </c>
      <c r="W439" s="35">
        <f>VLOOKUP(A439,airbnb_listings_orlando!C:Q,14,0)</f>
        <v>120</v>
      </c>
      <c r="X439" s="35">
        <f>VLOOKUP(A439,airbnb_listings_orlando!C:Q,15,0)</f>
        <v>6</v>
      </c>
      <c r="Y439" s="11">
        <f t="shared" si="4"/>
        <v>138.7318182</v>
      </c>
      <c r="AA439" s="11"/>
    </row>
    <row r="440">
      <c r="A440" s="12" t="s">
        <v>70</v>
      </c>
      <c r="B440" s="13">
        <v>43109.0</v>
      </c>
      <c r="C440" s="12">
        <v>43113.0</v>
      </c>
      <c r="D440" s="14">
        <v>642.0</v>
      </c>
      <c r="E440" s="24">
        <v>43102.760717592595</v>
      </c>
      <c r="F440" s="16">
        <v>7.0</v>
      </c>
      <c r="G440" s="17" t="s">
        <v>25</v>
      </c>
      <c r="H440" s="14">
        <v>474.52</v>
      </c>
      <c r="I440" s="14">
        <f t="shared" si="1"/>
        <v>596.32</v>
      </c>
      <c r="J440" s="18">
        <v>2.0</v>
      </c>
      <c r="K440" s="17">
        <v>2.0</v>
      </c>
      <c r="L440" s="19">
        <v>2.0</v>
      </c>
      <c r="M440" s="19" t="e">
        <v>#REF!</v>
      </c>
      <c r="N440" s="17">
        <v>5.0</v>
      </c>
      <c r="O440" s="17" t="s">
        <v>71</v>
      </c>
      <c r="P440" s="17">
        <v>4.0</v>
      </c>
      <c r="Q440" s="17">
        <v>2.0</v>
      </c>
      <c r="R440" s="17">
        <v>2.0</v>
      </c>
      <c r="S440" s="7">
        <f t="shared" si="2"/>
        <v>4</v>
      </c>
      <c r="T440" s="20">
        <v>20.0</v>
      </c>
      <c r="U440" s="14">
        <f t="shared" si="48"/>
        <v>25.68</v>
      </c>
      <c r="V440" s="21" t="s">
        <v>26</v>
      </c>
      <c r="W440" s="35">
        <f>VLOOKUP(A440,airbnb_listings_orlando!C:Q,14,0)</f>
        <v>120</v>
      </c>
      <c r="X440" s="35">
        <f>VLOOKUP(A440,airbnb_listings_orlando!C:Q,15,0)</f>
        <v>6</v>
      </c>
      <c r="Y440" s="11">
        <f t="shared" si="4"/>
        <v>160.5</v>
      </c>
      <c r="AA440" s="11"/>
    </row>
    <row r="441">
      <c r="A441" s="12" t="s">
        <v>70</v>
      </c>
      <c r="B441" s="13">
        <v>43103.0</v>
      </c>
      <c r="C441" s="12">
        <v>43106.0</v>
      </c>
      <c r="D441" s="14">
        <v>430.0</v>
      </c>
      <c r="E441" s="15">
        <v>43098.5737037037</v>
      </c>
      <c r="F441" s="16">
        <v>5.0</v>
      </c>
      <c r="G441" s="17" t="s">
        <v>25</v>
      </c>
      <c r="H441" s="14">
        <v>281.92</v>
      </c>
      <c r="I441" s="14">
        <f t="shared" si="1"/>
        <v>399.8</v>
      </c>
      <c r="J441" s="18">
        <v>2.0</v>
      </c>
      <c r="K441" s="17">
        <v>2.0</v>
      </c>
      <c r="L441" s="19">
        <v>2.0</v>
      </c>
      <c r="M441" s="19" t="e">
        <v>#REF!</v>
      </c>
      <c r="N441" s="17">
        <v>5.0</v>
      </c>
      <c r="O441" s="17" t="s">
        <v>71</v>
      </c>
      <c r="P441" s="17">
        <v>3.0</v>
      </c>
      <c r="Q441" s="17">
        <v>2.0</v>
      </c>
      <c r="R441" s="17">
        <v>0.0</v>
      </c>
      <c r="S441" s="7">
        <f t="shared" si="2"/>
        <v>2</v>
      </c>
      <c r="T441" s="20">
        <v>13.0</v>
      </c>
      <c r="U441" s="14">
        <f t="shared" si="48"/>
        <v>17.2</v>
      </c>
      <c r="V441" s="21" t="s">
        <v>26</v>
      </c>
      <c r="W441" s="35">
        <f>VLOOKUP(A441,airbnb_listings_orlando!C:Q,14,0)</f>
        <v>120</v>
      </c>
      <c r="X441" s="35">
        <f>VLOOKUP(A441,airbnb_listings_orlando!C:Q,15,0)</f>
        <v>6</v>
      </c>
      <c r="Y441" s="11">
        <f t="shared" si="4"/>
        <v>143.3333333</v>
      </c>
      <c r="AA441" s="11"/>
    </row>
    <row r="442">
      <c r="A442" s="12" t="s">
        <v>70</v>
      </c>
      <c r="B442" s="13">
        <v>43393.0</v>
      </c>
      <c r="C442" s="25">
        <v>43403.0</v>
      </c>
      <c r="D442" s="14">
        <v>1196.87</v>
      </c>
      <c r="E442" s="24">
        <v>43137.775717592594</v>
      </c>
      <c r="F442" s="16">
        <v>256.0</v>
      </c>
      <c r="G442" s="17" t="s">
        <v>25</v>
      </c>
      <c r="H442" s="14">
        <v>924.44</v>
      </c>
      <c r="I442" s="14">
        <f t="shared" si="1"/>
        <v>1159.09</v>
      </c>
      <c r="J442" s="18">
        <v>2.0</v>
      </c>
      <c r="K442" s="17">
        <v>2.0</v>
      </c>
      <c r="L442" s="19">
        <v>2.0</v>
      </c>
      <c r="M442" s="19" t="e">
        <v>#REF!</v>
      </c>
      <c r="N442" s="17">
        <v>5.0</v>
      </c>
      <c r="O442" s="17" t="s">
        <v>71</v>
      </c>
      <c r="P442" s="17">
        <v>10.0</v>
      </c>
      <c r="Q442" s="17">
        <v>2.0</v>
      </c>
      <c r="R442" s="17">
        <v>2.0</v>
      </c>
      <c r="S442" s="7">
        <f t="shared" si="2"/>
        <v>4</v>
      </c>
      <c r="T442" s="20">
        <v>37.78</v>
      </c>
      <c r="U442" s="14">
        <v>0.0</v>
      </c>
      <c r="V442" s="21" t="s">
        <v>37</v>
      </c>
      <c r="W442" s="35">
        <f>VLOOKUP(A442,airbnb_listings_orlando!C:Q,14,0)</f>
        <v>120</v>
      </c>
      <c r="X442" s="35">
        <f>VLOOKUP(A442,airbnb_listings_orlando!C:Q,15,0)</f>
        <v>6</v>
      </c>
      <c r="Y442" s="11">
        <f t="shared" si="4"/>
        <v>119.687</v>
      </c>
      <c r="AA442" s="11"/>
    </row>
    <row r="443">
      <c r="A443" s="12" t="s">
        <v>70</v>
      </c>
      <c r="B443" s="13">
        <v>43248.0</v>
      </c>
      <c r="C443" s="12">
        <v>43253.0</v>
      </c>
      <c r="D443" s="14">
        <v>779.04</v>
      </c>
      <c r="E443" s="24">
        <v>43137.67369212963</v>
      </c>
      <c r="F443" s="16">
        <v>111.0</v>
      </c>
      <c r="G443" s="17" t="s">
        <v>25</v>
      </c>
      <c r="H443" s="14">
        <v>500.0</v>
      </c>
      <c r="I443" s="14">
        <f t="shared" si="1"/>
        <v>779.04</v>
      </c>
      <c r="J443" s="18">
        <v>2.0</v>
      </c>
      <c r="K443" s="17">
        <v>2.0</v>
      </c>
      <c r="L443" s="19">
        <v>2.0</v>
      </c>
      <c r="M443" s="19" t="e">
        <v>#REF!</v>
      </c>
      <c r="N443" s="17">
        <v>5.0</v>
      </c>
      <c r="O443" s="17" t="s">
        <v>71</v>
      </c>
      <c r="P443" s="17">
        <v>5.0</v>
      </c>
      <c r="Q443" s="17">
        <v>2.0</v>
      </c>
      <c r="R443" s="17">
        <v>2.0</v>
      </c>
      <c r="S443" s="7">
        <f t="shared" si="2"/>
        <v>4</v>
      </c>
      <c r="T443" s="20">
        <v>0.0</v>
      </c>
      <c r="U443" s="14">
        <v>0.0</v>
      </c>
      <c r="V443" s="21" t="s">
        <v>37</v>
      </c>
      <c r="W443" s="35">
        <f>VLOOKUP(A443,airbnb_listings_orlando!C:Q,14,0)</f>
        <v>120</v>
      </c>
      <c r="X443" s="35">
        <f>VLOOKUP(A443,airbnb_listings_orlando!C:Q,15,0)</f>
        <v>6</v>
      </c>
      <c r="Y443" s="11">
        <f t="shared" si="4"/>
        <v>155.808</v>
      </c>
      <c r="AA443" s="11"/>
    </row>
    <row r="444">
      <c r="A444" s="12" t="s">
        <v>70</v>
      </c>
      <c r="B444" s="13">
        <v>43202.0</v>
      </c>
      <c r="C444" s="12">
        <v>43205.0</v>
      </c>
      <c r="D444" s="14">
        <v>430.0</v>
      </c>
      <c r="E444" s="24">
        <v>43147.48599537037</v>
      </c>
      <c r="F444" s="16">
        <v>55.0</v>
      </c>
      <c r="G444" s="17" t="s">
        <v>25</v>
      </c>
      <c r="H444" s="14">
        <v>281.92</v>
      </c>
      <c r="I444" s="14">
        <f t="shared" si="1"/>
        <v>417</v>
      </c>
      <c r="J444" s="18">
        <v>2.0</v>
      </c>
      <c r="K444" s="17">
        <v>2.0</v>
      </c>
      <c r="L444" s="19">
        <v>2.0</v>
      </c>
      <c r="M444" s="19" t="e">
        <v>#REF!</v>
      </c>
      <c r="N444" s="17">
        <v>5.0</v>
      </c>
      <c r="O444" s="17" t="s">
        <v>71</v>
      </c>
      <c r="P444" s="17">
        <v>3.0</v>
      </c>
      <c r="Q444" s="17">
        <v>2.0</v>
      </c>
      <c r="R444" s="17">
        <v>0.0</v>
      </c>
      <c r="S444" s="7">
        <f t="shared" si="2"/>
        <v>2</v>
      </c>
      <c r="T444" s="20">
        <v>13.0</v>
      </c>
      <c r="U444" s="14">
        <v>0.0</v>
      </c>
      <c r="V444" s="21" t="s">
        <v>37</v>
      </c>
      <c r="W444" s="35">
        <f>VLOOKUP(A444,airbnb_listings_orlando!C:Q,14,0)</f>
        <v>120</v>
      </c>
      <c r="X444" s="35">
        <f>VLOOKUP(A444,airbnb_listings_orlando!C:Q,15,0)</f>
        <v>6</v>
      </c>
      <c r="Y444" s="11">
        <f t="shared" si="4"/>
        <v>143.3333333</v>
      </c>
      <c r="AA444" s="11"/>
    </row>
    <row r="445">
      <c r="A445" s="12" t="s">
        <v>70</v>
      </c>
      <c r="B445" s="13">
        <v>43147.0</v>
      </c>
      <c r="C445" s="12">
        <v>43150.0</v>
      </c>
      <c r="D445" s="14">
        <v>365.0</v>
      </c>
      <c r="E445" s="24">
        <v>43101.850648148145</v>
      </c>
      <c r="F445" s="16">
        <v>46.0</v>
      </c>
      <c r="G445" s="17" t="s">
        <v>25</v>
      </c>
      <c r="H445" s="14">
        <v>220.88</v>
      </c>
      <c r="I445" s="14">
        <f t="shared" si="1"/>
        <v>354</v>
      </c>
      <c r="J445" s="18">
        <v>2.0</v>
      </c>
      <c r="K445" s="17">
        <v>2.0</v>
      </c>
      <c r="L445" s="19">
        <v>2.0</v>
      </c>
      <c r="M445" s="19" t="e">
        <v>#REF!</v>
      </c>
      <c r="N445" s="17">
        <v>5.0</v>
      </c>
      <c r="O445" s="17" t="s">
        <v>71</v>
      </c>
      <c r="P445" s="17">
        <v>3.0</v>
      </c>
      <c r="Q445" s="17">
        <v>3.0</v>
      </c>
      <c r="R445" s="17">
        <v>0.0</v>
      </c>
      <c r="S445" s="7">
        <f t="shared" si="2"/>
        <v>3</v>
      </c>
      <c r="T445" s="20">
        <v>11.0</v>
      </c>
      <c r="U445" s="14">
        <v>0.0</v>
      </c>
      <c r="V445" s="21" t="s">
        <v>37</v>
      </c>
      <c r="W445" s="35">
        <f>VLOOKUP(A445,airbnb_listings_orlando!C:Q,14,0)</f>
        <v>120</v>
      </c>
      <c r="X445" s="35">
        <f>VLOOKUP(A445,airbnb_listings_orlando!C:Q,15,0)</f>
        <v>6</v>
      </c>
      <c r="Y445" s="11">
        <f t="shared" si="4"/>
        <v>121.6666667</v>
      </c>
      <c r="AA445" s="11"/>
    </row>
    <row r="446">
      <c r="A446" s="12" t="s">
        <v>70</v>
      </c>
      <c r="B446" s="13">
        <v>43142.0</v>
      </c>
      <c r="C446" s="12">
        <v>43147.0</v>
      </c>
      <c r="D446" s="14">
        <v>110.0</v>
      </c>
      <c r="E446" s="24">
        <v>43118.36613425926</v>
      </c>
      <c r="F446" s="16">
        <v>24.0</v>
      </c>
      <c r="G446" s="17" t="s">
        <v>25</v>
      </c>
      <c r="H446" s="14">
        <v>0.0</v>
      </c>
      <c r="I446" s="14">
        <f t="shared" si="1"/>
        <v>110</v>
      </c>
      <c r="J446" s="18">
        <v>2.0</v>
      </c>
      <c r="K446" s="17">
        <v>2.0</v>
      </c>
      <c r="L446" s="19">
        <v>2.0</v>
      </c>
      <c r="M446" s="19" t="e">
        <v>#REF!</v>
      </c>
      <c r="N446" s="17">
        <v>5.0</v>
      </c>
      <c r="O446" s="17" t="s">
        <v>71</v>
      </c>
      <c r="P446" s="17">
        <v>5.0</v>
      </c>
      <c r="Q446" s="17">
        <v>2.0</v>
      </c>
      <c r="R446" s="17">
        <v>0.0</v>
      </c>
      <c r="S446" s="7">
        <f t="shared" si="2"/>
        <v>2</v>
      </c>
      <c r="T446" s="20">
        <v>0.0</v>
      </c>
      <c r="U446" s="14">
        <v>0.0</v>
      </c>
      <c r="V446" s="21" t="s">
        <v>37</v>
      </c>
      <c r="W446" s="35">
        <f>VLOOKUP(A446,airbnb_listings_orlando!C:Q,14,0)</f>
        <v>120</v>
      </c>
      <c r="X446" s="35">
        <f>VLOOKUP(A446,airbnb_listings_orlando!C:Q,15,0)</f>
        <v>6</v>
      </c>
      <c r="Y446" s="11">
        <f t="shared" si="4"/>
        <v>22</v>
      </c>
      <c r="AA446" s="11"/>
    </row>
    <row r="447">
      <c r="A447" s="12" t="s">
        <v>70</v>
      </c>
      <c r="B447" s="13">
        <v>43135.0</v>
      </c>
      <c r="C447" s="12">
        <v>43140.0</v>
      </c>
      <c r="D447" s="14">
        <v>779.04</v>
      </c>
      <c r="E447" s="24">
        <v>43102.85519675926</v>
      </c>
      <c r="F447" s="16">
        <v>33.0</v>
      </c>
      <c r="G447" s="17" t="s">
        <v>25</v>
      </c>
      <c r="H447" s="14">
        <v>500.0</v>
      </c>
      <c r="I447" s="14">
        <f t="shared" si="1"/>
        <v>779.04</v>
      </c>
      <c r="J447" s="18">
        <v>2.0</v>
      </c>
      <c r="K447" s="17">
        <v>2.0</v>
      </c>
      <c r="L447" s="19">
        <v>2.0</v>
      </c>
      <c r="M447" s="19" t="e">
        <v>#REF!</v>
      </c>
      <c r="N447" s="17">
        <v>5.0</v>
      </c>
      <c r="O447" s="17" t="s">
        <v>71</v>
      </c>
      <c r="P447" s="17">
        <v>5.0</v>
      </c>
      <c r="Q447" s="17">
        <v>2.0</v>
      </c>
      <c r="R447" s="17">
        <v>2.0</v>
      </c>
      <c r="S447" s="7">
        <f t="shared" si="2"/>
        <v>4</v>
      </c>
      <c r="T447" s="20">
        <v>0.0</v>
      </c>
      <c r="U447" s="14">
        <v>0.0</v>
      </c>
      <c r="V447" s="21" t="s">
        <v>37</v>
      </c>
      <c r="W447" s="35">
        <f>VLOOKUP(A447,airbnb_listings_orlando!C:Q,14,0)</f>
        <v>120</v>
      </c>
      <c r="X447" s="35">
        <f>VLOOKUP(A447,airbnb_listings_orlando!C:Q,15,0)</f>
        <v>6</v>
      </c>
      <c r="Y447" s="11">
        <f t="shared" si="4"/>
        <v>155.808</v>
      </c>
      <c r="AA447" s="11"/>
    </row>
    <row r="448">
      <c r="A448" s="12" t="s">
        <v>70</v>
      </c>
      <c r="B448" s="13">
        <v>43485.0</v>
      </c>
      <c r="C448" s="12">
        <v>43513.0</v>
      </c>
      <c r="D448" s="14">
        <v>2919.49</v>
      </c>
      <c r="E448" s="24">
        <v>43163.44851851852</v>
      </c>
      <c r="F448" s="16">
        <v>322.0</v>
      </c>
      <c r="G448" s="17" t="s">
        <v>25</v>
      </c>
      <c r="H448" s="14">
        <v>165.11</v>
      </c>
      <c r="I448" s="14">
        <f t="shared" si="1"/>
        <v>2666.7953</v>
      </c>
      <c r="J448" s="18">
        <v>2.0</v>
      </c>
      <c r="K448" s="17">
        <v>2.0</v>
      </c>
      <c r="L448" s="19">
        <v>2.0</v>
      </c>
      <c r="M448" s="19" t="e">
        <v>#REF!</v>
      </c>
      <c r="N448" s="17">
        <v>5.0</v>
      </c>
      <c r="O448" s="17" t="s">
        <v>71</v>
      </c>
      <c r="P448" s="17">
        <v>28.0</v>
      </c>
      <c r="Q448" s="17">
        <v>2.0</v>
      </c>
      <c r="R448" s="17">
        <v>0.0</v>
      </c>
      <c r="S448" s="7">
        <f t="shared" si="2"/>
        <v>2</v>
      </c>
      <c r="T448" s="20">
        <v>165.11</v>
      </c>
      <c r="U448" s="14">
        <f t="shared" ref="U448:U449" si="49">D448*3%</f>
        <v>87.5847</v>
      </c>
      <c r="V448" s="21" t="s">
        <v>39</v>
      </c>
      <c r="W448" s="35">
        <f>VLOOKUP(A448,airbnb_listings_orlando!C:Q,14,0)</f>
        <v>120</v>
      </c>
      <c r="X448" s="35">
        <f>VLOOKUP(A448,airbnb_listings_orlando!C:Q,15,0)</f>
        <v>6</v>
      </c>
      <c r="Y448" s="11">
        <f t="shared" si="4"/>
        <v>104.2675</v>
      </c>
      <c r="AA448" s="11"/>
    </row>
    <row r="449">
      <c r="A449" s="12" t="s">
        <v>70</v>
      </c>
      <c r="B449" s="13">
        <v>43383.0</v>
      </c>
      <c r="C449" s="25">
        <v>43387.0</v>
      </c>
      <c r="D449" s="14">
        <v>537.0</v>
      </c>
      <c r="E449" s="24">
        <v>43198.8503587963</v>
      </c>
      <c r="F449" s="16">
        <v>185.0</v>
      </c>
      <c r="G449" s="17" t="s">
        <v>25</v>
      </c>
      <c r="H449" s="14">
        <v>378.64</v>
      </c>
      <c r="I449" s="14">
        <f t="shared" si="1"/>
        <v>503.89</v>
      </c>
      <c r="J449" s="18">
        <v>2.0</v>
      </c>
      <c r="K449" s="17">
        <v>2.0</v>
      </c>
      <c r="L449" s="19">
        <v>2.0</v>
      </c>
      <c r="M449" s="19" t="e">
        <v>#REF!</v>
      </c>
      <c r="N449" s="17">
        <v>5.0</v>
      </c>
      <c r="O449" s="17" t="s">
        <v>71</v>
      </c>
      <c r="P449" s="17">
        <v>4.0</v>
      </c>
      <c r="Q449" s="17">
        <v>4.0</v>
      </c>
      <c r="R449" s="17">
        <v>0.0</v>
      </c>
      <c r="S449" s="7">
        <f t="shared" si="2"/>
        <v>4</v>
      </c>
      <c r="T449" s="20">
        <v>17.0</v>
      </c>
      <c r="U449" s="14">
        <f t="shared" si="49"/>
        <v>16.11</v>
      </c>
      <c r="V449" s="21" t="s">
        <v>39</v>
      </c>
      <c r="W449" s="35">
        <f>VLOOKUP(A449,airbnb_listings_orlando!C:Q,14,0)</f>
        <v>120</v>
      </c>
      <c r="X449" s="35">
        <f>VLOOKUP(A449,airbnb_listings_orlando!C:Q,15,0)</f>
        <v>6</v>
      </c>
      <c r="Y449" s="11">
        <f t="shared" si="4"/>
        <v>134.25</v>
      </c>
      <c r="AA449" s="11"/>
    </row>
    <row r="450">
      <c r="A450" s="12" t="s">
        <v>70</v>
      </c>
      <c r="B450" s="13">
        <v>43358.0</v>
      </c>
      <c r="C450" s="12">
        <v>43371.0</v>
      </c>
      <c r="D450" s="14">
        <v>1520.35</v>
      </c>
      <c r="E450" s="24">
        <v>43174.88260416667</v>
      </c>
      <c r="F450" s="16">
        <v>184.0</v>
      </c>
      <c r="G450" s="17" t="s">
        <v>25</v>
      </c>
      <c r="H450" s="14">
        <v>1140.0</v>
      </c>
      <c r="I450" s="14">
        <f t="shared" si="1"/>
        <v>1379.536</v>
      </c>
      <c r="J450" s="18">
        <v>2.0</v>
      </c>
      <c r="K450" s="17">
        <v>2.0</v>
      </c>
      <c r="L450" s="19">
        <v>2.0</v>
      </c>
      <c r="M450" s="19" t="e">
        <v>#REF!</v>
      </c>
      <c r="N450" s="17">
        <v>5.0</v>
      </c>
      <c r="O450" s="17" t="s">
        <v>71</v>
      </c>
      <c r="P450" s="17">
        <v>13.0</v>
      </c>
      <c r="Q450" s="17">
        <v>2.0</v>
      </c>
      <c r="R450" s="17">
        <v>2.0</v>
      </c>
      <c r="S450" s="7">
        <f t="shared" si="2"/>
        <v>4</v>
      </c>
      <c r="T450" s="20">
        <v>80.0</v>
      </c>
      <c r="U450" s="14">
        <f>D450*4%</f>
        <v>60.814</v>
      </c>
      <c r="V450" s="21" t="s">
        <v>39</v>
      </c>
      <c r="W450" s="35">
        <f>VLOOKUP(A450,airbnb_listings_orlando!C:Q,14,0)</f>
        <v>120</v>
      </c>
      <c r="X450" s="35">
        <f>VLOOKUP(A450,airbnb_listings_orlando!C:Q,15,0)</f>
        <v>6</v>
      </c>
      <c r="Y450" s="11">
        <f t="shared" si="4"/>
        <v>116.95</v>
      </c>
      <c r="AA450" s="11"/>
    </row>
    <row r="451">
      <c r="A451" s="12" t="s">
        <v>70</v>
      </c>
      <c r="B451" s="13">
        <v>43274.0</v>
      </c>
      <c r="C451" s="12">
        <v>43280.0</v>
      </c>
      <c r="D451" s="14">
        <v>781.68</v>
      </c>
      <c r="E451" s="24">
        <v>43145.73416666667</v>
      </c>
      <c r="F451" s="16">
        <v>129.0</v>
      </c>
      <c r="G451" s="17" t="s">
        <v>25</v>
      </c>
      <c r="H451" s="14">
        <v>544.86</v>
      </c>
      <c r="I451" s="14">
        <f t="shared" si="1"/>
        <v>730.6596</v>
      </c>
      <c r="J451" s="18">
        <v>2.0</v>
      </c>
      <c r="K451" s="17">
        <v>2.0</v>
      </c>
      <c r="L451" s="19">
        <v>2.0</v>
      </c>
      <c r="M451" s="19" t="e">
        <v>#REF!</v>
      </c>
      <c r="N451" s="17">
        <v>5.0</v>
      </c>
      <c r="O451" s="17" t="s">
        <v>71</v>
      </c>
      <c r="P451" s="17">
        <v>6.0</v>
      </c>
      <c r="Q451" s="17">
        <v>4.0</v>
      </c>
      <c r="R451" s="17">
        <v>0.0</v>
      </c>
      <c r="S451" s="7">
        <f t="shared" si="2"/>
        <v>4</v>
      </c>
      <c r="T451" s="20">
        <v>27.57</v>
      </c>
      <c r="U451" s="14">
        <f>D451*3%</f>
        <v>23.4504</v>
      </c>
      <c r="V451" s="21" t="s">
        <v>39</v>
      </c>
      <c r="W451" s="35">
        <f>VLOOKUP(A451,airbnb_listings_orlando!C:Q,14,0)</f>
        <v>120</v>
      </c>
      <c r="X451" s="35">
        <f>VLOOKUP(A451,airbnb_listings_orlando!C:Q,15,0)</f>
        <v>6</v>
      </c>
      <c r="Y451" s="11">
        <f t="shared" si="4"/>
        <v>130.28</v>
      </c>
      <c r="AA451" s="11"/>
    </row>
    <row r="452">
      <c r="A452" s="12" t="s">
        <v>70</v>
      </c>
      <c r="B452" s="13">
        <v>43165.0</v>
      </c>
      <c r="C452" s="12">
        <v>43175.0</v>
      </c>
      <c r="D452" s="14">
        <v>1466.44</v>
      </c>
      <c r="E452" s="15">
        <v>43100.410844907405</v>
      </c>
      <c r="F452" s="16">
        <v>65.0</v>
      </c>
      <c r="G452" s="17" t="s">
        <v>25</v>
      </c>
      <c r="H452" s="14">
        <v>1095.68</v>
      </c>
      <c r="I452" s="14">
        <f t="shared" si="1"/>
        <v>1330.6224</v>
      </c>
      <c r="J452" s="18">
        <v>2.0</v>
      </c>
      <c r="K452" s="17">
        <v>2.0</v>
      </c>
      <c r="L452" s="19">
        <v>2.0</v>
      </c>
      <c r="M452" s="19" t="e">
        <v>#REF!</v>
      </c>
      <c r="N452" s="17">
        <v>5.0</v>
      </c>
      <c r="O452" s="17" t="s">
        <v>71</v>
      </c>
      <c r="P452" s="17">
        <v>10.0</v>
      </c>
      <c r="Q452" s="17">
        <v>2.0</v>
      </c>
      <c r="R452" s="17">
        <v>0.0</v>
      </c>
      <c r="S452" s="7">
        <f t="shared" si="2"/>
        <v>2</v>
      </c>
      <c r="T452" s="20">
        <v>77.16</v>
      </c>
      <c r="U452" s="14">
        <f t="shared" ref="U452:U455" si="50">D452*4%</f>
        <v>58.6576</v>
      </c>
      <c r="V452" s="21" t="s">
        <v>39</v>
      </c>
      <c r="W452" s="35">
        <f>VLOOKUP(A452,airbnb_listings_orlando!C:Q,14,0)</f>
        <v>120</v>
      </c>
      <c r="X452" s="35">
        <f>VLOOKUP(A452,airbnb_listings_orlando!C:Q,15,0)</f>
        <v>6</v>
      </c>
      <c r="Y452" s="11">
        <f t="shared" si="4"/>
        <v>146.644</v>
      </c>
      <c r="AA452" s="11"/>
    </row>
    <row r="453">
      <c r="A453" s="12" t="s">
        <v>70</v>
      </c>
      <c r="B453" s="13">
        <v>43150.0</v>
      </c>
      <c r="C453" s="12">
        <v>43157.0</v>
      </c>
      <c r="D453" s="14">
        <v>956.12</v>
      </c>
      <c r="E453" s="15">
        <v>43098.524826388886</v>
      </c>
      <c r="F453" s="16">
        <v>52.0</v>
      </c>
      <c r="G453" s="17" t="s">
        <v>25</v>
      </c>
      <c r="H453" s="14">
        <v>700.0</v>
      </c>
      <c r="I453" s="14">
        <f t="shared" si="1"/>
        <v>917.8752</v>
      </c>
      <c r="J453" s="18">
        <v>2.0</v>
      </c>
      <c r="K453" s="17">
        <v>2.0</v>
      </c>
      <c r="L453" s="19">
        <v>2.0</v>
      </c>
      <c r="M453" s="19" t="e">
        <v>#REF!</v>
      </c>
      <c r="N453" s="17">
        <v>5.0</v>
      </c>
      <c r="O453" s="17" t="s">
        <v>71</v>
      </c>
      <c r="P453" s="17">
        <v>7.0</v>
      </c>
      <c r="Q453" s="17">
        <v>2.0</v>
      </c>
      <c r="R453" s="17">
        <v>2.0</v>
      </c>
      <c r="S453" s="7">
        <f t="shared" si="2"/>
        <v>4</v>
      </c>
      <c r="T453" s="20">
        <v>0.0</v>
      </c>
      <c r="U453" s="14">
        <f t="shared" si="50"/>
        <v>38.2448</v>
      </c>
      <c r="V453" s="21" t="s">
        <v>39</v>
      </c>
      <c r="W453" s="35">
        <f>VLOOKUP(A453,airbnb_listings_orlando!C:Q,14,0)</f>
        <v>120</v>
      </c>
      <c r="X453" s="35">
        <f>VLOOKUP(A453,airbnb_listings_orlando!C:Q,15,0)</f>
        <v>6</v>
      </c>
      <c r="Y453" s="11">
        <f t="shared" si="4"/>
        <v>136.5885714</v>
      </c>
      <c r="AA453" s="11"/>
    </row>
    <row r="454">
      <c r="A454" s="12" t="s">
        <v>70</v>
      </c>
      <c r="B454" s="13">
        <v>43119.0</v>
      </c>
      <c r="C454" s="12">
        <v>43122.0</v>
      </c>
      <c r="D454" s="14">
        <v>533.97</v>
      </c>
      <c r="E454" s="24">
        <v>43102.89815972222</v>
      </c>
      <c r="F454" s="16">
        <v>17.0</v>
      </c>
      <c r="G454" s="17" t="s">
        <v>25</v>
      </c>
      <c r="H454" s="14">
        <v>341.98</v>
      </c>
      <c r="I454" s="14">
        <f t="shared" si="1"/>
        <v>496.1012</v>
      </c>
      <c r="J454" s="18">
        <v>2.0</v>
      </c>
      <c r="K454" s="17">
        <v>2.0</v>
      </c>
      <c r="L454" s="19">
        <v>2.0</v>
      </c>
      <c r="M454" s="19" t="e">
        <v>#REF!</v>
      </c>
      <c r="N454" s="17">
        <v>5.0</v>
      </c>
      <c r="O454" s="17" t="s">
        <v>71</v>
      </c>
      <c r="P454" s="17">
        <v>3.0</v>
      </c>
      <c r="Q454" s="17">
        <v>2.0</v>
      </c>
      <c r="R454" s="17">
        <v>0.0</v>
      </c>
      <c r="S454" s="7">
        <f t="shared" si="2"/>
        <v>2</v>
      </c>
      <c r="T454" s="20">
        <v>16.51</v>
      </c>
      <c r="U454" s="14">
        <f t="shared" si="50"/>
        <v>21.3588</v>
      </c>
      <c r="V454" s="21" t="s">
        <v>39</v>
      </c>
      <c r="W454" s="35">
        <f>VLOOKUP(A454,airbnb_listings_orlando!C:Q,14,0)</f>
        <v>120</v>
      </c>
      <c r="X454" s="35">
        <f>VLOOKUP(A454,airbnb_listings_orlando!C:Q,15,0)</f>
        <v>6</v>
      </c>
      <c r="Y454" s="11">
        <f t="shared" si="4"/>
        <v>177.99</v>
      </c>
      <c r="AA454" s="11"/>
    </row>
    <row r="455">
      <c r="A455" s="12" t="s">
        <v>70</v>
      </c>
      <c r="B455" s="13">
        <v>43107.0</v>
      </c>
      <c r="C455" s="12">
        <v>43109.0</v>
      </c>
      <c r="D455" s="14">
        <v>396.35</v>
      </c>
      <c r="E455" s="24">
        <v>43103.95674768519</v>
      </c>
      <c r="F455" s="16">
        <v>4.0</v>
      </c>
      <c r="G455" s="17" t="s">
        <v>25</v>
      </c>
      <c r="H455" s="14">
        <v>225.5</v>
      </c>
      <c r="I455" s="14">
        <f t="shared" si="1"/>
        <v>368.246</v>
      </c>
      <c r="J455" s="18">
        <v>2.0</v>
      </c>
      <c r="K455" s="17">
        <v>2.0</v>
      </c>
      <c r="L455" s="19">
        <v>2.0</v>
      </c>
      <c r="M455" s="19" t="e">
        <v>#REF!</v>
      </c>
      <c r="N455" s="17">
        <v>5.0</v>
      </c>
      <c r="O455" s="17" t="s">
        <v>71</v>
      </c>
      <c r="P455" s="17">
        <v>2.0</v>
      </c>
      <c r="Q455" s="17">
        <v>3.0</v>
      </c>
      <c r="R455" s="17">
        <v>0.0</v>
      </c>
      <c r="S455" s="7">
        <f t="shared" si="2"/>
        <v>3</v>
      </c>
      <c r="T455" s="20">
        <v>12.25</v>
      </c>
      <c r="U455" s="14">
        <f t="shared" si="50"/>
        <v>15.854</v>
      </c>
      <c r="V455" s="21" t="s">
        <v>39</v>
      </c>
      <c r="W455" s="35">
        <f>VLOOKUP(A455,airbnb_listings_orlando!C:Q,14,0)</f>
        <v>120</v>
      </c>
      <c r="X455" s="35">
        <f>VLOOKUP(A455,airbnb_listings_orlando!C:Q,15,0)</f>
        <v>6</v>
      </c>
      <c r="Y455" s="11">
        <f t="shared" si="4"/>
        <v>198.175</v>
      </c>
      <c r="AA455" s="11"/>
    </row>
    <row r="456">
      <c r="A456" s="12" t="s">
        <v>70</v>
      </c>
      <c r="B456" s="13">
        <v>43096.0</v>
      </c>
      <c r="C456" s="12">
        <v>43102.0</v>
      </c>
      <c r="D456" s="14">
        <v>1296.19</v>
      </c>
      <c r="E456" s="15">
        <v>43091.78376157407</v>
      </c>
      <c r="F456" s="16">
        <v>5.0</v>
      </c>
      <c r="G456" s="17" t="s">
        <v>25</v>
      </c>
      <c r="H456" s="14">
        <v>870.0</v>
      </c>
      <c r="I456" s="14">
        <f t="shared" si="1"/>
        <v>1231.3805</v>
      </c>
      <c r="J456" s="18">
        <v>2.0</v>
      </c>
      <c r="K456" s="17">
        <v>2.0</v>
      </c>
      <c r="L456" s="19">
        <v>2.0</v>
      </c>
      <c r="M456" s="19" t="e">
        <v>#REF!</v>
      </c>
      <c r="N456" s="17">
        <v>5.0</v>
      </c>
      <c r="O456" s="17" t="s">
        <v>71</v>
      </c>
      <c r="P456" s="17">
        <v>6.0</v>
      </c>
      <c r="Q456" s="17">
        <v>4.0</v>
      </c>
      <c r="R456" s="17">
        <v>0.0</v>
      </c>
      <c r="S456" s="7">
        <f t="shared" si="2"/>
        <v>4</v>
      </c>
      <c r="T456" s="20">
        <v>0.0</v>
      </c>
      <c r="U456" s="14">
        <f>D456*5%</f>
        <v>64.8095</v>
      </c>
      <c r="V456" s="21" t="s">
        <v>50</v>
      </c>
      <c r="W456" s="35">
        <f>VLOOKUP(A456,airbnb_listings_orlando!C:Q,14,0)</f>
        <v>120</v>
      </c>
      <c r="X456" s="35">
        <f>VLOOKUP(A456,airbnb_listings_orlando!C:Q,15,0)</f>
        <v>6</v>
      </c>
      <c r="Y456" s="11">
        <f t="shared" si="4"/>
        <v>216.0316667</v>
      </c>
      <c r="AA456" s="11"/>
    </row>
    <row r="457">
      <c r="A457" s="12" t="s">
        <v>72</v>
      </c>
      <c r="B457" s="13">
        <v>43487.0</v>
      </c>
      <c r="C457" s="12">
        <v>43492.0</v>
      </c>
      <c r="D457" s="14">
        <v>703.25</v>
      </c>
      <c r="E457" s="15">
        <v>43451.43917824074</v>
      </c>
      <c r="F457" s="16">
        <v>36.0</v>
      </c>
      <c r="G457" s="17" t="s">
        <v>25</v>
      </c>
      <c r="H457" s="14">
        <v>21.75</v>
      </c>
      <c r="I457" s="14">
        <f t="shared" si="1"/>
        <v>653.37</v>
      </c>
      <c r="J457" s="18">
        <v>2.0</v>
      </c>
      <c r="K457" s="17">
        <v>3.0</v>
      </c>
      <c r="L457" s="19">
        <v>2.0</v>
      </c>
      <c r="M457" s="19">
        <v>34.0</v>
      </c>
      <c r="N457" s="17">
        <v>5.0</v>
      </c>
      <c r="O457" s="17" t="s">
        <v>71</v>
      </c>
      <c r="P457" s="17">
        <v>5.0</v>
      </c>
      <c r="Q457" s="17">
        <v>4.0</v>
      </c>
      <c r="R457" s="17">
        <v>0.0</v>
      </c>
      <c r="S457" s="7">
        <f t="shared" si="2"/>
        <v>4</v>
      </c>
      <c r="T457" s="20">
        <v>21.75</v>
      </c>
      <c r="U457" s="14">
        <f t="shared" ref="U457:U505" si="51">D457*4%</f>
        <v>28.13</v>
      </c>
      <c r="V457" s="21" t="s">
        <v>26</v>
      </c>
      <c r="W457" s="35">
        <f>VLOOKUP(A457,airbnb_listings_orlando!C:Q,14,0)</f>
        <v>253</v>
      </c>
      <c r="X457" s="35">
        <f>VLOOKUP(A457,airbnb_listings_orlando!C:Q,15,0)</f>
        <v>6</v>
      </c>
      <c r="Y457" s="11">
        <f t="shared" si="4"/>
        <v>140.65</v>
      </c>
      <c r="AA457" s="11"/>
    </row>
    <row r="458">
      <c r="A458" s="12" t="s">
        <v>72</v>
      </c>
      <c r="B458" s="13">
        <v>43483.0</v>
      </c>
      <c r="C458" s="12">
        <v>43486.0</v>
      </c>
      <c r="D458" s="14">
        <v>452.99</v>
      </c>
      <c r="E458" s="15">
        <v>43445.64729166667</v>
      </c>
      <c r="F458" s="16">
        <v>38.0</v>
      </c>
      <c r="G458" s="17" t="s">
        <v>25</v>
      </c>
      <c r="H458" s="14">
        <v>53.3</v>
      </c>
      <c r="I458" s="14">
        <f t="shared" si="1"/>
        <v>420.8604</v>
      </c>
      <c r="J458" s="18">
        <v>2.0</v>
      </c>
      <c r="K458" s="17">
        <v>3.0</v>
      </c>
      <c r="L458" s="19">
        <v>2.0</v>
      </c>
      <c r="M458" s="19">
        <v>34.0</v>
      </c>
      <c r="N458" s="17">
        <v>5.0</v>
      </c>
      <c r="O458" s="17" t="s">
        <v>71</v>
      </c>
      <c r="P458" s="17">
        <v>3.0</v>
      </c>
      <c r="Q458" s="17">
        <v>4.0</v>
      </c>
      <c r="R458" s="17">
        <v>0.0</v>
      </c>
      <c r="S458" s="7">
        <f t="shared" si="2"/>
        <v>4</v>
      </c>
      <c r="T458" s="20">
        <v>14.01</v>
      </c>
      <c r="U458" s="14">
        <f t="shared" si="51"/>
        <v>18.1196</v>
      </c>
      <c r="V458" s="21" t="s">
        <v>26</v>
      </c>
      <c r="W458" s="35">
        <f>VLOOKUP(A458,airbnb_listings_orlando!C:Q,14,0)</f>
        <v>253</v>
      </c>
      <c r="X458" s="35">
        <f>VLOOKUP(A458,airbnb_listings_orlando!C:Q,15,0)</f>
        <v>6</v>
      </c>
      <c r="Y458" s="11">
        <f t="shared" si="4"/>
        <v>150.9966667</v>
      </c>
      <c r="AA458" s="11"/>
    </row>
    <row r="459">
      <c r="A459" s="12" t="s">
        <v>72</v>
      </c>
      <c r="B459" s="13">
        <v>43479.0</v>
      </c>
      <c r="C459" s="12">
        <v>43483.0</v>
      </c>
      <c r="D459" s="14">
        <v>549.02</v>
      </c>
      <c r="E459" s="15">
        <v>43447.70353009259</v>
      </c>
      <c r="F459" s="16">
        <v>32.0</v>
      </c>
      <c r="G459" s="17" t="s">
        <v>25</v>
      </c>
      <c r="H459" s="14">
        <v>68.42</v>
      </c>
      <c r="I459" s="14">
        <f t="shared" si="1"/>
        <v>510.0792</v>
      </c>
      <c r="J459" s="18">
        <v>2.0</v>
      </c>
      <c r="K459" s="17">
        <v>3.0</v>
      </c>
      <c r="L459" s="19">
        <v>2.0</v>
      </c>
      <c r="M459" s="19">
        <v>34.0</v>
      </c>
      <c r="N459" s="17">
        <v>5.0</v>
      </c>
      <c r="O459" s="17" t="s">
        <v>71</v>
      </c>
      <c r="P459" s="17">
        <v>4.0</v>
      </c>
      <c r="Q459" s="17">
        <v>2.0</v>
      </c>
      <c r="R459" s="17">
        <v>1.0</v>
      </c>
      <c r="S459" s="7">
        <f t="shared" si="2"/>
        <v>3</v>
      </c>
      <c r="T459" s="20">
        <v>16.98</v>
      </c>
      <c r="U459" s="14">
        <f t="shared" si="51"/>
        <v>21.9608</v>
      </c>
      <c r="V459" s="21" t="s">
        <v>26</v>
      </c>
      <c r="W459" s="35">
        <f>VLOOKUP(A459,airbnb_listings_orlando!C:Q,14,0)</f>
        <v>253</v>
      </c>
      <c r="X459" s="35">
        <f>VLOOKUP(A459,airbnb_listings_orlando!C:Q,15,0)</f>
        <v>6</v>
      </c>
      <c r="Y459" s="11">
        <f t="shared" si="4"/>
        <v>137.255</v>
      </c>
      <c r="AA459" s="11"/>
    </row>
    <row r="460">
      <c r="A460" s="12" t="s">
        <v>72</v>
      </c>
      <c r="B460" s="13">
        <v>43475.0</v>
      </c>
      <c r="C460" s="12">
        <v>43477.0</v>
      </c>
      <c r="D460" s="14">
        <v>395.76</v>
      </c>
      <c r="E460" s="24">
        <v>43313.885613425926</v>
      </c>
      <c r="F460" s="16">
        <v>162.0</v>
      </c>
      <c r="G460" s="17" t="s">
        <v>25</v>
      </c>
      <c r="H460" s="14">
        <v>40.29</v>
      </c>
      <c r="I460" s="14">
        <f t="shared" si="1"/>
        <v>367.6896</v>
      </c>
      <c r="J460" s="18">
        <v>2.0</v>
      </c>
      <c r="K460" s="17">
        <v>3.0</v>
      </c>
      <c r="L460" s="19">
        <v>2.0</v>
      </c>
      <c r="M460" s="19">
        <v>34.0</v>
      </c>
      <c r="N460" s="17">
        <v>5.0</v>
      </c>
      <c r="O460" s="17" t="s">
        <v>71</v>
      </c>
      <c r="P460" s="17">
        <v>2.0</v>
      </c>
      <c r="Q460" s="17">
        <v>2.0</v>
      </c>
      <c r="R460" s="17">
        <v>0.0</v>
      </c>
      <c r="S460" s="7">
        <f t="shared" si="2"/>
        <v>2</v>
      </c>
      <c r="T460" s="20">
        <v>12.24</v>
      </c>
      <c r="U460" s="14">
        <f t="shared" si="51"/>
        <v>15.8304</v>
      </c>
      <c r="V460" s="21" t="s">
        <v>26</v>
      </c>
      <c r="W460" s="35">
        <f>VLOOKUP(A460,airbnb_listings_orlando!C:Q,14,0)</f>
        <v>253</v>
      </c>
      <c r="X460" s="35">
        <f>VLOOKUP(A460,airbnb_listings_orlando!C:Q,15,0)</f>
        <v>6</v>
      </c>
      <c r="Y460" s="11">
        <f t="shared" si="4"/>
        <v>197.88</v>
      </c>
      <c r="AA460" s="11"/>
    </row>
    <row r="461">
      <c r="A461" s="12" t="s">
        <v>72</v>
      </c>
      <c r="B461" s="13">
        <v>43473.0</v>
      </c>
      <c r="C461" s="12">
        <v>43475.0</v>
      </c>
      <c r="D461" s="14">
        <v>298.76</v>
      </c>
      <c r="E461" s="15">
        <v>43463.49074074074</v>
      </c>
      <c r="F461" s="16">
        <v>10.0</v>
      </c>
      <c r="G461" s="17" t="s">
        <v>25</v>
      </c>
      <c r="H461" s="14">
        <v>29.03</v>
      </c>
      <c r="I461" s="14">
        <f t="shared" si="1"/>
        <v>277.5696</v>
      </c>
      <c r="J461" s="18">
        <v>2.0</v>
      </c>
      <c r="K461" s="17">
        <v>3.0</v>
      </c>
      <c r="L461" s="19">
        <v>2.0</v>
      </c>
      <c r="M461" s="19">
        <v>34.0</v>
      </c>
      <c r="N461" s="17">
        <v>5.0</v>
      </c>
      <c r="O461" s="17" t="s">
        <v>71</v>
      </c>
      <c r="P461" s="17">
        <v>2.0</v>
      </c>
      <c r="Q461" s="17">
        <v>2.0</v>
      </c>
      <c r="R461" s="17">
        <v>0.0</v>
      </c>
      <c r="S461" s="7">
        <f t="shared" si="2"/>
        <v>2</v>
      </c>
      <c r="T461" s="20">
        <v>9.24</v>
      </c>
      <c r="U461" s="14">
        <f t="shared" si="51"/>
        <v>11.9504</v>
      </c>
      <c r="V461" s="21" t="s">
        <v>26</v>
      </c>
      <c r="W461" s="35">
        <f>VLOOKUP(A461,airbnb_listings_orlando!C:Q,14,0)</f>
        <v>253</v>
      </c>
      <c r="X461" s="35">
        <f>VLOOKUP(A461,airbnb_listings_orlando!C:Q,15,0)</f>
        <v>6</v>
      </c>
      <c r="Y461" s="11">
        <f t="shared" si="4"/>
        <v>149.38</v>
      </c>
      <c r="AA461" s="11"/>
    </row>
    <row r="462">
      <c r="A462" s="12" t="s">
        <v>72</v>
      </c>
      <c r="B462" s="13">
        <v>43470.0</v>
      </c>
      <c r="C462" s="12">
        <v>43472.0</v>
      </c>
      <c r="D462" s="14">
        <v>318.16</v>
      </c>
      <c r="E462" s="15">
        <v>43464.74453703704</v>
      </c>
      <c r="F462" s="16">
        <v>6.0</v>
      </c>
      <c r="G462" s="17" t="s">
        <v>25</v>
      </c>
      <c r="H462" s="14">
        <v>32.08</v>
      </c>
      <c r="I462" s="14">
        <f t="shared" si="1"/>
        <v>295.5936</v>
      </c>
      <c r="J462" s="18">
        <v>2.0</v>
      </c>
      <c r="K462" s="17">
        <v>3.0</v>
      </c>
      <c r="L462" s="19">
        <v>2.0</v>
      </c>
      <c r="M462" s="19">
        <v>34.0</v>
      </c>
      <c r="N462" s="17">
        <v>5.0</v>
      </c>
      <c r="O462" s="17" t="s">
        <v>71</v>
      </c>
      <c r="P462" s="17">
        <v>2.0</v>
      </c>
      <c r="Q462" s="17">
        <v>1.0</v>
      </c>
      <c r="R462" s="17">
        <v>0.0</v>
      </c>
      <c r="S462" s="7">
        <f t="shared" si="2"/>
        <v>1</v>
      </c>
      <c r="T462" s="20">
        <v>9.84</v>
      </c>
      <c r="U462" s="14">
        <f t="shared" si="51"/>
        <v>12.7264</v>
      </c>
      <c r="V462" s="21" t="s">
        <v>26</v>
      </c>
      <c r="W462" s="35">
        <f>VLOOKUP(A462,airbnb_listings_orlando!C:Q,14,0)</f>
        <v>253</v>
      </c>
      <c r="X462" s="35">
        <f>VLOOKUP(A462,airbnb_listings_orlando!C:Q,15,0)</f>
        <v>6</v>
      </c>
      <c r="Y462" s="11">
        <f t="shared" si="4"/>
        <v>159.08</v>
      </c>
      <c r="AA462" s="11"/>
    </row>
    <row r="463">
      <c r="A463" s="12" t="s">
        <v>72</v>
      </c>
      <c r="B463" s="13">
        <v>43466.0</v>
      </c>
      <c r="C463" s="12">
        <v>43470.0</v>
      </c>
      <c r="D463" s="14">
        <v>722.02</v>
      </c>
      <c r="E463" s="24">
        <v>43411.73840277778</v>
      </c>
      <c r="F463" s="16">
        <v>55.0</v>
      </c>
      <c r="G463" s="17" t="s">
        <v>25</v>
      </c>
      <c r="H463" s="14">
        <v>80.63</v>
      </c>
      <c r="I463" s="14">
        <f t="shared" si="1"/>
        <v>673.7592</v>
      </c>
      <c r="J463" s="18">
        <v>2.0</v>
      </c>
      <c r="K463" s="17">
        <v>3.0</v>
      </c>
      <c r="L463" s="19">
        <v>2.0</v>
      </c>
      <c r="M463" s="19">
        <v>34.0</v>
      </c>
      <c r="N463" s="17">
        <v>5.0</v>
      </c>
      <c r="O463" s="17" t="s">
        <v>71</v>
      </c>
      <c r="P463" s="17">
        <v>4.0</v>
      </c>
      <c r="Q463" s="17">
        <v>4.0</v>
      </c>
      <c r="R463" s="17">
        <v>0.0</v>
      </c>
      <c r="S463" s="7">
        <f t="shared" si="2"/>
        <v>4</v>
      </c>
      <c r="T463" s="20">
        <v>19.38</v>
      </c>
      <c r="U463" s="14">
        <f t="shared" si="51"/>
        <v>28.8808</v>
      </c>
      <c r="V463" s="21" t="s">
        <v>26</v>
      </c>
      <c r="W463" s="35">
        <f>VLOOKUP(A463,airbnb_listings_orlando!C:Q,14,0)</f>
        <v>253</v>
      </c>
      <c r="X463" s="35">
        <f>VLOOKUP(A463,airbnb_listings_orlando!C:Q,15,0)</f>
        <v>6</v>
      </c>
      <c r="Y463" s="11">
        <f t="shared" si="4"/>
        <v>180.505</v>
      </c>
      <c r="AA463" s="11"/>
    </row>
    <row r="464">
      <c r="A464" s="12" t="s">
        <v>72</v>
      </c>
      <c r="B464" s="13">
        <v>43463.0</v>
      </c>
      <c r="C464" s="12">
        <v>43466.0</v>
      </c>
      <c r="D464" s="14">
        <v>575.0</v>
      </c>
      <c r="E464" s="24">
        <v>43226.68929398148</v>
      </c>
      <c r="F464" s="16">
        <v>237.0</v>
      </c>
      <c r="G464" s="17" t="s">
        <v>25</v>
      </c>
      <c r="H464" s="14">
        <v>68.29</v>
      </c>
      <c r="I464" s="14">
        <f t="shared" si="1"/>
        <v>534</v>
      </c>
      <c r="J464" s="18">
        <v>2.0</v>
      </c>
      <c r="K464" s="17">
        <v>3.0</v>
      </c>
      <c r="L464" s="19">
        <v>2.0</v>
      </c>
      <c r="M464" s="19">
        <v>34.0</v>
      </c>
      <c r="N464" s="17">
        <v>5.0</v>
      </c>
      <c r="O464" s="17" t="s">
        <v>71</v>
      </c>
      <c r="P464" s="17">
        <v>3.0</v>
      </c>
      <c r="Q464" s="17">
        <v>4.0</v>
      </c>
      <c r="R464" s="17">
        <v>0.0</v>
      </c>
      <c r="S464" s="7">
        <f t="shared" si="2"/>
        <v>4</v>
      </c>
      <c r="T464" s="20">
        <v>18.0</v>
      </c>
      <c r="U464" s="14">
        <f t="shared" si="51"/>
        <v>23</v>
      </c>
      <c r="V464" s="21" t="s">
        <v>26</v>
      </c>
      <c r="W464" s="35">
        <f>VLOOKUP(A464,airbnb_listings_orlando!C:Q,14,0)</f>
        <v>253</v>
      </c>
      <c r="X464" s="35">
        <f>VLOOKUP(A464,airbnb_listings_orlando!C:Q,15,0)</f>
        <v>6</v>
      </c>
      <c r="Y464" s="11">
        <f t="shared" si="4"/>
        <v>191.6666667</v>
      </c>
      <c r="AA464" s="11"/>
    </row>
    <row r="465">
      <c r="A465" s="12" t="s">
        <v>72</v>
      </c>
      <c r="B465" s="13">
        <v>43459.0</v>
      </c>
      <c r="C465" s="25">
        <v>43463.0</v>
      </c>
      <c r="D465" s="14">
        <v>840.04</v>
      </c>
      <c r="E465" s="24">
        <v>43325.08694444445</v>
      </c>
      <c r="F465" s="16">
        <v>134.0</v>
      </c>
      <c r="G465" s="17" t="s">
        <v>25</v>
      </c>
      <c r="H465" s="14">
        <v>110.22</v>
      </c>
      <c r="I465" s="14">
        <f t="shared" si="1"/>
        <v>780.4584</v>
      </c>
      <c r="J465" s="18">
        <v>2.0</v>
      </c>
      <c r="K465" s="17">
        <v>3.0</v>
      </c>
      <c r="L465" s="19">
        <v>2.0</v>
      </c>
      <c r="M465" s="19">
        <v>34.0</v>
      </c>
      <c r="N465" s="17">
        <v>5.0</v>
      </c>
      <c r="O465" s="17" t="s">
        <v>71</v>
      </c>
      <c r="P465" s="17">
        <v>4.0</v>
      </c>
      <c r="Q465" s="17">
        <v>4.0</v>
      </c>
      <c r="R465" s="17">
        <v>0.0</v>
      </c>
      <c r="S465" s="7">
        <f t="shared" si="2"/>
        <v>4</v>
      </c>
      <c r="T465" s="20">
        <v>25.98</v>
      </c>
      <c r="U465" s="14">
        <f t="shared" si="51"/>
        <v>33.6016</v>
      </c>
      <c r="V465" s="21" t="s">
        <v>26</v>
      </c>
      <c r="W465" s="35">
        <f>VLOOKUP(A465,airbnb_listings_orlando!C:Q,14,0)</f>
        <v>253</v>
      </c>
      <c r="X465" s="35">
        <f>VLOOKUP(A465,airbnb_listings_orlando!C:Q,15,0)</f>
        <v>6</v>
      </c>
      <c r="Y465" s="11">
        <f t="shared" si="4"/>
        <v>210.01</v>
      </c>
      <c r="AA465" s="11"/>
    </row>
    <row r="466">
      <c r="A466" s="12" t="s">
        <v>72</v>
      </c>
      <c r="B466" s="13">
        <v>43453.0</v>
      </c>
      <c r="C466" s="25">
        <v>43455.0</v>
      </c>
      <c r="D466" s="14">
        <v>298.76</v>
      </c>
      <c r="E466" s="24">
        <v>43440.17302083333</v>
      </c>
      <c r="F466" s="16">
        <v>13.0</v>
      </c>
      <c r="G466" s="17" t="s">
        <v>25</v>
      </c>
      <c r="H466" s="14">
        <v>29.03</v>
      </c>
      <c r="I466" s="14">
        <f t="shared" si="1"/>
        <v>277.5696</v>
      </c>
      <c r="J466" s="18">
        <v>2.0</v>
      </c>
      <c r="K466" s="17">
        <v>3.0</v>
      </c>
      <c r="L466" s="19">
        <v>2.0</v>
      </c>
      <c r="M466" s="19">
        <v>34.0</v>
      </c>
      <c r="N466" s="17">
        <v>5.0</v>
      </c>
      <c r="O466" s="17" t="s">
        <v>71</v>
      </c>
      <c r="P466" s="17">
        <v>2.0</v>
      </c>
      <c r="Q466" s="17">
        <v>3.0</v>
      </c>
      <c r="R466" s="17">
        <v>0.0</v>
      </c>
      <c r="S466" s="7">
        <f t="shared" si="2"/>
        <v>3</v>
      </c>
      <c r="T466" s="20">
        <v>9.24</v>
      </c>
      <c r="U466" s="14">
        <f t="shared" si="51"/>
        <v>11.9504</v>
      </c>
      <c r="V466" s="21" t="s">
        <v>26</v>
      </c>
      <c r="W466" s="35">
        <f>VLOOKUP(A466,airbnb_listings_orlando!C:Q,14,0)</f>
        <v>253</v>
      </c>
      <c r="X466" s="35">
        <f>VLOOKUP(A466,airbnb_listings_orlando!C:Q,15,0)</f>
        <v>6</v>
      </c>
      <c r="Y466" s="11">
        <f t="shared" si="4"/>
        <v>149.38</v>
      </c>
      <c r="AA466" s="11"/>
    </row>
    <row r="467">
      <c r="A467" s="12" t="s">
        <v>72</v>
      </c>
      <c r="B467" s="13">
        <v>43449.0</v>
      </c>
      <c r="C467" s="25">
        <v>43453.0</v>
      </c>
      <c r="D467" s="14">
        <v>587.82</v>
      </c>
      <c r="E467" s="15">
        <v>43417.49524305556</v>
      </c>
      <c r="F467" s="16">
        <v>32.0</v>
      </c>
      <c r="G467" s="17" t="s">
        <v>25</v>
      </c>
      <c r="H467" s="14">
        <v>74.52</v>
      </c>
      <c r="I467" s="14">
        <f t="shared" si="1"/>
        <v>546.1272</v>
      </c>
      <c r="J467" s="18">
        <v>2.0</v>
      </c>
      <c r="K467" s="17">
        <v>3.0</v>
      </c>
      <c r="L467" s="19">
        <v>2.0</v>
      </c>
      <c r="M467" s="19">
        <v>34.0</v>
      </c>
      <c r="N467" s="17">
        <v>5.0</v>
      </c>
      <c r="O467" s="17" t="s">
        <v>71</v>
      </c>
      <c r="P467" s="17">
        <v>4.0</v>
      </c>
      <c r="Q467" s="17">
        <v>2.0</v>
      </c>
      <c r="R467" s="17">
        <v>1.0</v>
      </c>
      <c r="S467" s="7">
        <f t="shared" si="2"/>
        <v>3</v>
      </c>
      <c r="T467" s="20">
        <v>18.18</v>
      </c>
      <c r="U467" s="14">
        <f t="shared" si="51"/>
        <v>23.5128</v>
      </c>
      <c r="V467" s="21" t="s">
        <v>26</v>
      </c>
      <c r="W467" s="35">
        <f>VLOOKUP(A467,airbnb_listings_orlando!C:Q,14,0)</f>
        <v>253</v>
      </c>
      <c r="X467" s="35">
        <f>VLOOKUP(A467,airbnb_listings_orlando!C:Q,15,0)</f>
        <v>6</v>
      </c>
      <c r="Y467" s="11">
        <f t="shared" si="4"/>
        <v>146.955</v>
      </c>
      <c r="AA467" s="11"/>
    </row>
    <row r="468">
      <c r="A468" s="12" t="s">
        <v>72</v>
      </c>
      <c r="B468" s="13">
        <v>43442.0</v>
      </c>
      <c r="C468" s="25">
        <v>43447.0</v>
      </c>
      <c r="D468" s="14">
        <v>635.35</v>
      </c>
      <c r="E468" s="24">
        <v>43437.71975694445</v>
      </c>
      <c r="F468" s="16">
        <v>5.0</v>
      </c>
      <c r="G468" s="17" t="s">
        <v>25</v>
      </c>
      <c r="H468" s="14">
        <v>82.0</v>
      </c>
      <c r="I468" s="14">
        <f t="shared" si="1"/>
        <v>590.286</v>
      </c>
      <c r="J468" s="18">
        <v>2.0</v>
      </c>
      <c r="K468" s="17">
        <v>3.0</v>
      </c>
      <c r="L468" s="19">
        <v>2.0</v>
      </c>
      <c r="M468" s="19">
        <v>34.0</v>
      </c>
      <c r="N468" s="17">
        <v>5.0</v>
      </c>
      <c r="O468" s="17" t="s">
        <v>71</v>
      </c>
      <c r="P468" s="17">
        <v>5.0</v>
      </c>
      <c r="Q468" s="17">
        <v>2.0</v>
      </c>
      <c r="R468" s="17">
        <v>1.0</v>
      </c>
      <c r="S468" s="7">
        <f t="shared" si="2"/>
        <v>3</v>
      </c>
      <c r="T468" s="20">
        <v>19.65</v>
      </c>
      <c r="U468" s="14">
        <f t="shared" si="51"/>
        <v>25.414</v>
      </c>
      <c r="V468" s="21" t="s">
        <v>26</v>
      </c>
      <c r="W468" s="35">
        <f>VLOOKUP(A468,airbnb_listings_orlando!C:Q,14,0)</f>
        <v>253</v>
      </c>
      <c r="X468" s="35">
        <f>VLOOKUP(A468,airbnb_listings_orlando!C:Q,15,0)</f>
        <v>6</v>
      </c>
      <c r="Y468" s="11">
        <f t="shared" si="4"/>
        <v>127.07</v>
      </c>
      <c r="AA468" s="11"/>
    </row>
    <row r="469">
      <c r="A469" s="12" t="s">
        <v>72</v>
      </c>
      <c r="B469" s="13">
        <v>43433.0</v>
      </c>
      <c r="C469" s="12">
        <v>43438.0</v>
      </c>
      <c r="D469" s="14">
        <v>732.35</v>
      </c>
      <c r="E469" s="24">
        <v>43362.51443287037</v>
      </c>
      <c r="F469" s="16">
        <v>71.0</v>
      </c>
      <c r="G469" s="17" t="s">
        <v>25</v>
      </c>
      <c r="H469" s="14">
        <v>93.27</v>
      </c>
      <c r="I469" s="14">
        <f t="shared" si="1"/>
        <v>680.406</v>
      </c>
      <c r="J469" s="18">
        <v>2.0</v>
      </c>
      <c r="K469" s="17">
        <v>3.0</v>
      </c>
      <c r="L469" s="19">
        <v>2.0</v>
      </c>
      <c r="M469" s="19">
        <v>34.0</v>
      </c>
      <c r="N469" s="17">
        <v>5.0</v>
      </c>
      <c r="O469" s="17" t="s">
        <v>71</v>
      </c>
      <c r="P469" s="17">
        <v>5.0</v>
      </c>
      <c r="Q469" s="17">
        <v>2.0</v>
      </c>
      <c r="R469" s="17">
        <v>2.0</v>
      </c>
      <c r="S469" s="7">
        <f t="shared" si="2"/>
        <v>4</v>
      </c>
      <c r="T469" s="20">
        <v>22.65</v>
      </c>
      <c r="U469" s="14">
        <f t="shared" si="51"/>
        <v>29.294</v>
      </c>
      <c r="V469" s="21" t="s">
        <v>26</v>
      </c>
      <c r="W469" s="35">
        <f>VLOOKUP(A469,airbnb_listings_orlando!C:Q,14,0)</f>
        <v>253</v>
      </c>
      <c r="X469" s="35">
        <f>VLOOKUP(A469,airbnb_listings_orlando!C:Q,15,0)</f>
        <v>6</v>
      </c>
      <c r="Y469" s="11">
        <f t="shared" si="4"/>
        <v>146.47</v>
      </c>
      <c r="AA469" s="11"/>
    </row>
    <row r="470">
      <c r="A470" s="12" t="s">
        <v>72</v>
      </c>
      <c r="B470" s="13">
        <v>43428.0</v>
      </c>
      <c r="C470" s="25">
        <v>43431.0</v>
      </c>
      <c r="D470" s="14">
        <v>404.49</v>
      </c>
      <c r="E470" s="15">
        <v>43421.573796296296</v>
      </c>
      <c r="F470" s="16">
        <v>7.0</v>
      </c>
      <c r="G470" s="17" t="s">
        <v>25</v>
      </c>
      <c r="H470" s="14">
        <v>45.67</v>
      </c>
      <c r="I470" s="14">
        <f t="shared" si="1"/>
        <v>375.8004</v>
      </c>
      <c r="J470" s="18">
        <v>2.0</v>
      </c>
      <c r="K470" s="17">
        <v>3.0</v>
      </c>
      <c r="L470" s="19">
        <v>2.0</v>
      </c>
      <c r="M470" s="19">
        <v>34.0</v>
      </c>
      <c r="N470" s="17">
        <v>5.0</v>
      </c>
      <c r="O470" s="17" t="s">
        <v>71</v>
      </c>
      <c r="P470" s="17">
        <v>3.0</v>
      </c>
      <c r="Q470" s="17">
        <v>2.0</v>
      </c>
      <c r="R470" s="17">
        <v>0.0</v>
      </c>
      <c r="S470" s="7">
        <f t="shared" si="2"/>
        <v>2</v>
      </c>
      <c r="T470" s="20">
        <v>12.51</v>
      </c>
      <c r="U470" s="14">
        <f t="shared" si="51"/>
        <v>16.1796</v>
      </c>
      <c r="V470" s="21" t="s">
        <v>26</v>
      </c>
      <c r="W470" s="35">
        <f>VLOOKUP(A470,airbnb_listings_orlando!C:Q,14,0)</f>
        <v>253</v>
      </c>
      <c r="X470" s="35">
        <f>VLOOKUP(A470,airbnb_listings_orlando!C:Q,15,0)</f>
        <v>6</v>
      </c>
      <c r="Y470" s="11">
        <f t="shared" si="4"/>
        <v>134.83</v>
      </c>
      <c r="AA470" s="11"/>
    </row>
    <row r="471">
      <c r="A471" s="12" t="s">
        <v>72</v>
      </c>
      <c r="B471" s="13">
        <v>43418.0</v>
      </c>
      <c r="C471" s="25">
        <v>43428.0</v>
      </c>
      <c r="D471" s="14">
        <v>1404.56</v>
      </c>
      <c r="E471" s="24">
        <v>43206.631423611114</v>
      </c>
      <c r="F471" s="16">
        <v>212.0</v>
      </c>
      <c r="G471" s="17" t="s">
        <v>25</v>
      </c>
      <c r="H471" s="14">
        <v>197.67</v>
      </c>
      <c r="I471" s="14">
        <f t="shared" si="1"/>
        <v>1304.9376</v>
      </c>
      <c r="J471" s="18">
        <v>2.0</v>
      </c>
      <c r="K471" s="17">
        <v>3.0</v>
      </c>
      <c r="L471" s="19">
        <v>2.0</v>
      </c>
      <c r="M471" s="19">
        <v>34.0</v>
      </c>
      <c r="N471" s="17">
        <v>5.0</v>
      </c>
      <c r="O471" s="17" t="s">
        <v>71</v>
      </c>
      <c r="P471" s="17">
        <v>10.0</v>
      </c>
      <c r="Q471" s="17">
        <v>4.0</v>
      </c>
      <c r="R471" s="17">
        <v>0.0</v>
      </c>
      <c r="S471" s="7">
        <f t="shared" si="2"/>
        <v>4</v>
      </c>
      <c r="T471" s="20">
        <v>43.44</v>
      </c>
      <c r="U471" s="14">
        <f t="shared" si="51"/>
        <v>56.1824</v>
      </c>
      <c r="V471" s="21" t="s">
        <v>26</v>
      </c>
      <c r="W471" s="35">
        <f>VLOOKUP(A471,airbnb_listings_orlando!C:Q,14,0)</f>
        <v>253</v>
      </c>
      <c r="X471" s="35">
        <f>VLOOKUP(A471,airbnb_listings_orlando!C:Q,15,0)</f>
        <v>6</v>
      </c>
      <c r="Y471" s="11">
        <f t="shared" si="4"/>
        <v>140.456</v>
      </c>
      <c r="AA471" s="11"/>
    </row>
    <row r="472">
      <c r="A472" s="12" t="s">
        <v>72</v>
      </c>
      <c r="B472" s="13">
        <v>43412.0</v>
      </c>
      <c r="C472" s="25">
        <v>43416.0</v>
      </c>
      <c r="D472" s="14">
        <v>607.22</v>
      </c>
      <c r="E472" s="24">
        <v>43353.737337962964</v>
      </c>
      <c r="F472" s="16">
        <v>59.0</v>
      </c>
      <c r="G472" s="17" t="s">
        <v>25</v>
      </c>
      <c r="H472" s="14">
        <v>73.58</v>
      </c>
      <c r="I472" s="14">
        <f t="shared" si="1"/>
        <v>564.1512</v>
      </c>
      <c r="J472" s="18">
        <v>2.0</v>
      </c>
      <c r="K472" s="17">
        <v>3.0</v>
      </c>
      <c r="L472" s="19">
        <v>2.0</v>
      </c>
      <c r="M472" s="19">
        <v>34.0</v>
      </c>
      <c r="N472" s="17">
        <v>5.0</v>
      </c>
      <c r="O472" s="17" t="s">
        <v>71</v>
      </c>
      <c r="P472" s="17">
        <v>4.0</v>
      </c>
      <c r="Q472" s="17">
        <v>4.0</v>
      </c>
      <c r="R472" s="17">
        <v>0.0</v>
      </c>
      <c r="S472" s="7">
        <f t="shared" si="2"/>
        <v>4</v>
      </c>
      <c r="T472" s="20">
        <v>18.78</v>
      </c>
      <c r="U472" s="14">
        <f t="shared" si="51"/>
        <v>24.2888</v>
      </c>
      <c r="V472" s="21" t="s">
        <v>26</v>
      </c>
      <c r="W472" s="35">
        <f>VLOOKUP(A472,airbnb_listings_orlando!C:Q,14,0)</f>
        <v>253</v>
      </c>
      <c r="X472" s="35">
        <f>VLOOKUP(A472,airbnb_listings_orlando!C:Q,15,0)</f>
        <v>6</v>
      </c>
      <c r="Y472" s="11">
        <f t="shared" si="4"/>
        <v>151.805</v>
      </c>
      <c r="AA472" s="11"/>
    </row>
    <row r="473">
      <c r="A473" s="12" t="s">
        <v>72</v>
      </c>
      <c r="B473" s="13">
        <v>43403.0</v>
      </c>
      <c r="C473" s="12">
        <v>43407.0</v>
      </c>
      <c r="D473" s="14">
        <v>443.29</v>
      </c>
      <c r="E473" s="15">
        <v>43390.765393518515</v>
      </c>
      <c r="F473" s="16">
        <v>13.0</v>
      </c>
      <c r="G473" s="17" t="s">
        <v>25</v>
      </c>
      <c r="H473" s="14">
        <v>51.77</v>
      </c>
      <c r="I473" s="14">
        <f t="shared" si="1"/>
        <v>411.8484</v>
      </c>
      <c r="J473" s="18">
        <v>2.0</v>
      </c>
      <c r="K473" s="17">
        <v>3.0</v>
      </c>
      <c r="L473" s="19">
        <v>2.0</v>
      </c>
      <c r="M473" s="19">
        <v>34.0</v>
      </c>
      <c r="N473" s="17">
        <v>5.0</v>
      </c>
      <c r="O473" s="17" t="s">
        <v>71</v>
      </c>
      <c r="P473" s="17">
        <v>4.0</v>
      </c>
      <c r="Q473" s="17">
        <v>2.0</v>
      </c>
      <c r="R473" s="17">
        <v>0.0</v>
      </c>
      <c r="S473" s="7">
        <f t="shared" si="2"/>
        <v>2</v>
      </c>
      <c r="T473" s="20">
        <v>13.71</v>
      </c>
      <c r="U473" s="14">
        <f t="shared" si="51"/>
        <v>17.7316</v>
      </c>
      <c r="V473" s="21" t="s">
        <v>26</v>
      </c>
      <c r="W473" s="35">
        <f>VLOOKUP(A473,airbnb_listings_orlando!C:Q,14,0)</f>
        <v>253</v>
      </c>
      <c r="X473" s="35">
        <f>VLOOKUP(A473,airbnb_listings_orlando!C:Q,15,0)</f>
        <v>6</v>
      </c>
      <c r="Y473" s="11">
        <f t="shared" si="4"/>
        <v>110.8225</v>
      </c>
      <c r="AA473" s="11"/>
    </row>
    <row r="474">
      <c r="A474" s="12" t="s">
        <v>72</v>
      </c>
      <c r="B474" s="13">
        <v>43399.0</v>
      </c>
      <c r="C474" s="25">
        <v>43402.0</v>
      </c>
      <c r="D474" s="14">
        <v>414.0</v>
      </c>
      <c r="E474" s="15">
        <v>43383.600960648146</v>
      </c>
      <c r="F474" s="16">
        <v>16.0</v>
      </c>
      <c r="G474" s="17" t="s">
        <v>25</v>
      </c>
      <c r="H474" s="14">
        <v>42.97</v>
      </c>
      <c r="I474" s="14">
        <f t="shared" si="1"/>
        <v>384.44</v>
      </c>
      <c r="J474" s="18">
        <v>2.0</v>
      </c>
      <c r="K474" s="17">
        <v>3.0</v>
      </c>
      <c r="L474" s="19">
        <v>2.0</v>
      </c>
      <c r="M474" s="19">
        <v>34.0</v>
      </c>
      <c r="N474" s="17">
        <v>5.0</v>
      </c>
      <c r="O474" s="17" t="s">
        <v>71</v>
      </c>
      <c r="P474" s="17">
        <v>3.0</v>
      </c>
      <c r="Q474" s="17">
        <v>2.0</v>
      </c>
      <c r="R474" s="17">
        <v>0.0</v>
      </c>
      <c r="S474" s="7">
        <f t="shared" si="2"/>
        <v>2</v>
      </c>
      <c r="T474" s="20">
        <v>13.0</v>
      </c>
      <c r="U474" s="14">
        <f t="shared" si="51"/>
        <v>16.56</v>
      </c>
      <c r="V474" s="21" t="s">
        <v>26</v>
      </c>
      <c r="W474" s="35">
        <f>VLOOKUP(A474,airbnb_listings_orlando!C:Q,14,0)</f>
        <v>253</v>
      </c>
      <c r="X474" s="35">
        <f>VLOOKUP(A474,airbnb_listings_orlando!C:Q,15,0)</f>
        <v>6</v>
      </c>
      <c r="Y474" s="11">
        <f t="shared" si="4"/>
        <v>138</v>
      </c>
      <c r="AA474" s="11"/>
    </row>
    <row r="475">
      <c r="A475" s="12" t="s">
        <v>72</v>
      </c>
      <c r="B475" s="13">
        <v>43395.0</v>
      </c>
      <c r="C475" s="25">
        <v>43399.0</v>
      </c>
      <c r="D475" s="14">
        <v>537.38</v>
      </c>
      <c r="E475" s="24">
        <v>43249.98318287037</v>
      </c>
      <c r="F475" s="16">
        <v>146.0</v>
      </c>
      <c r="G475" s="17" t="s">
        <v>25</v>
      </c>
      <c r="H475" s="14">
        <v>62.58</v>
      </c>
      <c r="I475" s="14">
        <f t="shared" si="1"/>
        <v>499.2648</v>
      </c>
      <c r="J475" s="18">
        <v>2.0</v>
      </c>
      <c r="K475" s="17">
        <v>3.0</v>
      </c>
      <c r="L475" s="19">
        <v>2.0</v>
      </c>
      <c r="M475" s="19">
        <v>34.0</v>
      </c>
      <c r="N475" s="17">
        <v>5.0</v>
      </c>
      <c r="O475" s="17" t="s">
        <v>71</v>
      </c>
      <c r="P475" s="17">
        <v>4.0</v>
      </c>
      <c r="Q475" s="17">
        <v>2.0</v>
      </c>
      <c r="R475" s="17">
        <v>0.0</v>
      </c>
      <c r="S475" s="7">
        <f t="shared" si="2"/>
        <v>2</v>
      </c>
      <c r="T475" s="20">
        <v>16.62</v>
      </c>
      <c r="U475" s="14">
        <f t="shared" si="51"/>
        <v>21.4952</v>
      </c>
      <c r="V475" s="21" t="s">
        <v>26</v>
      </c>
      <c r="W475" s="35">
        <f>VLOOKUP(A475,airbnb_listings_orlando!C:Q,14,0)</f>
        <v>253</v>
      </c>
      <c r="X475" s="35">
        <f>VLOOKUP(A475,airbnb_listings_orlando!C:Q,15,0)</f>
        <v>6</v>
      </c>
      <c r="Y475" s="11">
        <f t="shared" si="4"/>
        <v>134.345</v>
      </c>
      <c r="AA475" s="11"/>
    </row>
    <row r="476">
      <c r="A476" s="12" t="s">
        <v>72</v>
      </c>
      <c r="B476" s="13">
        <v>43383.0</v>
      </c>
      <c r="C476" s="25">
        <v>43392.0</v>
      </c>
      <c r="D476" s="14">
        <v>1065.0</v>
      </c>
      <c r="E476" s="24">
        <v>43139.62568287037</v>
      </c>
      <c r="F476" s="16">
        <v>244.0</v>
      </c>
      <c r="G476" s="17" t="s">
        <v>25</v>
      </c>
      <c r="H476" s="14">
        <v>144.25</v>
      </c>
      <c r="I476" s="14">
        <f t="shared" si="1"/>
        <v>989.4</v>
      </c>
      <c r="J476" s="18">
        <v>2.0</v>
      </c>
      <c r="K476" s="17">
        <v>3.0</v>
      </c>
      <c r="L476" s="19">
        <v>2.0</v>
      </c>
      <c r="M476" s="19">
        <v>34.0</v>
      </c>
      <c r="N476" s="17">
        <v>5.0</v>
      </c>
      <c r="O476" s="17" t="s">
        <v>71</v>
      </c>
      <c r="P476" s="17">
        <v>9.0</v>
      </c>
      <c r="Q476" s="17">
        <v>3.0</v>
      </c>
      <c r="R476" s="17">
        <v>1.0</v>
      </c>
      <c r="S476" s="7">
        <f t="shared" si="2"/>
        <v>4</v>
      </c>
      <c r="T476" s="20">
        <v>33.0</v>
      </c>
      <c r="U476" s="14">
        <f t="shared" si="51"/>
        <v>42.6</v>
      </c>
      <c r="V476" s="21" t="s">
        <v>26</v>
      </c>
      <c r="W476" s="35">
        <f>VLOOKUP(A476,airbnb_listings_orlando!C:Q,14,0)</f>
        <v>253</v>
      </c>
      <c r="X476" s="35">
        <f>VLOOKUP(A476,airbnb_listings_orlando!C:Q,15,0)</f>
        <v>6</v>
      </c>
      <c r="Y476" s="11">
        <f t="shared" si="4"/>
        <v>118.3333333</v>
      </c>
      <c r="AA476" s="11"/>
    </row>
    <row r="477">
      <c r="A477" s="12" t="s">
        <v>72</v>
      </c>
      <c r="B477" s="13">
        <v>43378.0</v>
      </c>
      <c r="C477" s="25">
        <v>43383.0</v>
      </c>
      <c r="D477" s="14">
        <v>645.0</v>
      </c>
      <c r="E477" s="24">
        <v>43137.22484953704</v>
      </c>
      <c r="F477" s="16">
        <v>241.0</v>
      </c>
      <c r="G477" s="17" t="s">
        <v>25</v>
      </c>
      <c r="H477" s="14">
        <v>79.47</v>
      </c>
      <c r="I477" s="14">
        <f t="shared" si="1"/>
        <v>599.2</v>
      </c>
      <c r="J477" s="18">
        <v>2.0</v>
      </c>
      <c r="K477" s="17">
        <v>3.0</v>
      </c>
      <c r="L477" s="19">
        <v>2.0</v>
      </c>
      <c r="M477" s="19">
        <v>34.0</v>
      </c>
      <c r="N477" s="17">
        <v>5.0</v>
      </c>
      <c r="O477" s="17" t="s">
        <v>71</v>
      </c>
      <c r="P477" s="17">
        <v>5.0</v>
      </c>
      <c r="Q477" s="17">
        <v>2.0</v>
      </c>
      <c r="R477" s="17">
        <v>2.0</v>
      </c>
      <c r="S477" s="7">
        <f t="shared" si="2"/>
        <v>4</v>
      </c>
      <c r="T477" s="20">
        <v>20.0</v>
      </c>
      <c r="U477" s="14">
        <f t="shared" si="51"/>
        <v>25.8</v>
      </c>
      <c r="V477" s="21" t="s">
        <v>26</v>
      </c>
      <c r="W477" s="35">
        <f>VLOOKUP(A477,airbnb_listings_orlando!C:Q,14,0)</f>
        <v>253</v>
      </c>
      <c r="X477" s="35">
        <f>VLOOKUP(A477,airbnb_listings_orlando!C:Q,15,0)</f>
        <v>6</v>
      </c>
      <c r="Y477" s="11">
        <f t="shared" si="4"/>
        <v>129</v>
      </c>
      <c r="AA477" s="11"/>
    </row>
    <row r="478">
      <c r="A478" s="12" t="s">
        <v>72</v>
      </c>
      <c r="B478" s="13">
        <v>43370.0</v>
      </c>
      <c r="C478" s="12">
        <v>43373.0</v>
      </c>
      <c r="D478" s="14">
        <v>452.99</v>
      </c>
      <c r="E478" s="24">
        <v>43355.28710648148</v>
      </c>
      <c r="F478" s="16">
        <v>15.0</v>
      </c>
      <c r="G478" s="17" t="s">
        <v>25</v>
      </c>
      <c r="H478" s="14">
        <v>49.3</v>
      </c>
      <c r="I478" s="14">
        <f t="shared" si="1"/>
        <v>420.8604</v>
      </c>
      <c r="J478" s="18">
        <v>2.0</v>
      </c>
      <c r="K478" s="17">
        <v>3.0</v>
      </c>
      <c r="L478" s="19">
        <v>2.0</v>
      </c>
      <c r="M478" s="19">
        <v>34.0</v>
      </c>
      <c r="N478" s="17">
        <v>5.0</v>
      </c>
      <c r="O478" s="17" t="s">
        <v>71</v>
      </c>
      <c r="P478" s="17">
        <v>3.0</v>
      </c>
      <c r="Q478" s="17">
        <v>3.0</v>
      </c>
      <c r="R478" s="17">
        <v>0.0</v>
      </c>
      <c r="S478" s="7">
        <f t="shared" si="2"/>
        <v>3</v>
      </c>
      <c r="T478" s="20">
        <v>14.01</v>
      </c>
      <c r="U478" s="14">
        <f t="shared" si="51"/>
        <v>18.1196</v>
      </c>
      <c r="V478" s="21" t="s">
        <v>26</v>
      </c>
      <c r="W478" s="35">
        <f>VLOOKUP(A478,airbnb_listings_orlando!C:Q,14,0)</f>
        <v>253</v>
      </c>
      <c r="X478" s="35">
        <f>VLOOKUP(A478,airbnb_listings_orlando!C:Q,15,0)</f>
        <v>6</v>
      </c>
      <c r="Y478" s="11">
        <f t="shared" si="4"/>
        <v>150.9966667</v>
      </c>
      <c r="AA478" s="11"/>
    </row>
    <row r="479">
      <c r="A479" s="12" t="s">
        <v>72</v>
      </c>
      <c r="B479" s="13">
        <v>43360.0</v>
      </c>
      <c r="C479" s="12">
        <v>43370.0</v>
      </c>
      <c r="D479" s="14">
        <v>1129.52</v>
      </c>
      <c r="E479" s="24">
        <v>43171.12799768519</v>
      </c>
      <c r="F479" s="16">
        <v>189.0</v>
      </c>
      <c r="G479" s="17" t="s">
        <v>25</v>
      </c>
      <c r="H479" s="14">
        <v>155.72</v>
      </c>
      <c r="I479" s="14">
        <f t="shared" si="1"/>
        <v>1049.3392</v>
      </c>
      <c r="J479" s="18">
        <v>2.0</v>
      </c>
      <c r="K479" s="17">
        <v>3.0</v>
      </c>
      <c r="L479" s="19">
        <v>2.0</v>
      </c>
      <c r="M479" s="19">
        <v>34.0</v>
      </c>
      <c r="N479" s="17">
        <v>5.0</v>
      </c>
      <c r="O479" s="17" t="s">
        <v>71</v>
      </c>
      <c r="P479" s="17">
        <v>10.0</v>
      </c>
      <c r="Q479" s="17">
        <v>2.0</v>
      </c>
      <c r="R479" s="17">
        <v>1.0</v>
      </c>
      <c r="S479" s="7">
        <f t="shared" si="2"/>
        <v>3</v>
      </c>
      <c r="T479" s="20">
        <v>35.0</v>
      </c>
      <c r="U479" s="14">
        <f t="shared" si="51"/>
        <v>45.1808</v>
      </c>
      <c r="V479" s="21" t="s">
        <v>26</v>
      </c>
      <c r="W479" s="35">
        <f>VLOOKUP(A479,airbnb_listings_orlando!C:Q,14,0)</f>
        <v>253</v>
      </c>
      <c r="X479" s="35">
        <f>VLOOKUP(A479,airbnb_listings_orlando!C:Q,15,0)</f>
        <v>6</v>
      </c>
      <c r="Y479" s="11">
        <f t="shared" si="4"/>
        <v>112.952</v>
      </c>
      <c r="AA479" s="11"/>
    </row>
    <row r="480">
      <c r="A480" s="12" t="s">
        <v>72</v>
      </c>
      <c r="B480" s="13">
        <v>43351.0</v>
      </c>
      <c r="C480" s="12">
        <v>43359.0</v>
      </c>
      <c r="D480" s="14">
        <v>925.0</v>
      </c>
      <c r="E480" s="24">
        <v>43171.12452546296</v>
      </c>
      <c r="F480" s="16">
        <v>180.0</v>
      </c>
      <c r="G480" s="17" t="s">
        <v>25</v>
      </c>
      <c r="H480" s="14">
        <v>123.2</v>
      </c>
      <c r="I480" s="14">
        <f t="shared" si="1"/>
        <v>859</v>
      </c>
      <c r="J480" s="18">
        <v>2.0</v>
      </c>
      <c r="K480" s="17">
        <v>3.0</v>
      </c>
      <c r="L480" s="19">
        <v>2.0</v>
      </c>
      <c r="M480" s="19">
        <v>34.0</v>
      </c>
      <c r="N480" s="17">
        <v>5.0</v>
      </c>
      <c r="O480" s="17" t="s">
        <v>71</v>
      </c>
      <c r="P480" s="17">
        <v>8.0</v>
      </c>
      <c r="Q480" s="17">
        <v>4.0</v>
      </c>
      <c r="R480" s="17">
        <v>0.0</v>
      </c>
      <c r="S480" s="7">
        <f t="shared" si="2"/>
        <v>4</v>
      </c>
      <c r="T480" s="20">
        <v>29.0</v>
      </c>
      <c r="U480" s="14">
        <f t="shared" si="51"/>
        <v>37</v>
      </c>
      <c r="V480" s="21" t="s">
        <v>26</v>
      </c>
      <c r="W480" s="35">
        <f>VLOOKUP(A480,airbnb_listings_orlando!C:Q,14,0)</f>
        <v>253</v>
      </c>
      <c r="X480" s="35">
        <f>VLOOKUP(A480,airbnb_listings_orlando!C:Q,15,0)</f>
        <v>6</v>
      </c>
      <c r="Y480" s="11">
        <f t="shared" si="4"/>
        <v>115.625</v>
      </c>
      <c r="AA480" s="11"/>
    </row>
    <row r="481">
      <c r="A481" s="12" t="s">
        <v>72</v>
      </c>
      <c r="B481" s="13">
        <v>43347.0</v>
      </c>
      <c r="C481" s="12">
        <v>43350.0</v>
      </c>
      <c r="D481" s="14">
        <v>452.99</v>
      </c>
      <c r="E481" s="24">
        <v>43334.26375</v>
      </c>
      <c r="F481" s="16">
        <v>13.0</v>
      </c>
      <c r="G481" s="17" t="s">
        <v>25</v>
      </c>
      <c r="H481" s="14">
        <v>49.3</v>
      </c>
      <c r="I481" s="14">
        <f t="shared" si="1"/>
        <v>420.8604</v>
      </c>
      <c r="J481" s="18">
        <v>2.0</v>
      </c>
      <c r="K481" s="17">
        <v>3.0</v>
      </c>
      <c r="L481" s="19">
        <v>2.0</v>
      </c>
      <c r="M481" s="19">
        <v>34.0</v>
      </c>
      <c r="N481" s="17">
        <v>5.0</v>
      </c>
      <c r="O481" s="17" t="s">
        <v>71</v>
      </c>
      <c r="P481" s="17">
        <v>3.0</v>
      </c>
      <c r="Q481" s="17">
        <v>2.0</v>
      </c>
      <c r="R481" s="17">
        <v>2.0</v>
      </c>
      <c r="S481" s="7">
        <f t="shared" si="2"/>
        <v>4</v>
      </c>
      <c r="T481" s="20">
        <v>14.01</v>
      </c>
      <c r="U481" s="14">
        <f t="shared" si="51"/>
        <v>18.1196</v>
      </c>
      <c r="V481" s="21" t="s">
        <v>26</v>
      </c>
      <c r="W481" s="35">
        <f>VLOOKUP(A481,airbnb_listings_orlando!C:Q,14,0)</f>
        <v>253</v>
      </c>
      <c r="X481" s="35">
        <f>VLOOKUP(A481,airbnb_listings_orlando!C:Q,15,0)</f>
        <v>6</v>
      </c>
      <c r="Y481" s="11">
        <f t="shared" si="4"/>
        <v>150.9966667</v>
      </c>
      <c r="AA481" s="11"/>
    </row>
    <row r="482">
      <c r="A482" s="12" t="s">
        <v>72</v>
      </c>
      <c r="B482" s="13">
        <v>43316.0</v>
      </c>
      <c r="C482" s="12">
        <v>43319.0</v>
      </c>
      <c r="D482" s="14">
        <v>430.0</v>
      </c>
      <c r="E482" s="24">
        <v>43122.463958333334</v>
      </c>
      <c r="F482" s="16">
        <v>194.0</v>
      </c>
      <c r="G482" s="17" t="s">
        <v>25</v>
      </c>
      <c r="H482" s="14">
        <v>45.98</v>
      </c>
      <c r="I482" s="14">
        <f t="shared" si="1"/>
        <v>399.8</v>
      </c>
      <c r="J482" s="18">
        <v>2.0</v>
      </c>
      <c r="K482" s="17">
        <v>3.0</v>
      </c>
      <c r="L482" s="19">
        <v>2.0</v>
      </c>
      <c r="M482" s="19" t="e">
        <v>#N/A</v>
      </c>
      <c r="N482" s="17">
        <v>5.0</v>
      </c>
      <c r="O482" s="17" t="s">
        <v>71</v>
      </c>
      <c r="P482" s="17">
        <v>3.0</v>
      </c>
      <c r="Q482" s="17">
        <v>4.0</v>
      </c>
      <c r="R482" s="17">
        <v>0.0</v>
      </c>
      <c r="S482" s="7">
        <f t="shared" si="2"/>
        <v>4</v>
      </c>
      <c r="T482" s="20">
        <v>13.0</v>
      </c>
      <c r="U482" s="14">
        <f t="shared" si="51"/>
        <v>17.2</v>
      </c>
      <c r="V482" s="21" t="s">
        <v>26</v>
      </c>
      <c r="W482" s="35">
        <f>VLOOKUP(A482,airbnb_listings_orlando!C:Q,14,0)</f>
        <v>253</v>
      </c>
      <c r="X482" s="35">
        <f>VLOOKUP(A482,airbnb_listings_orlando!C:Q,15,0)</f>
        <v>6</v>
      </c>
      <c r="Y482" s="11">
        <f t="shared" si="4"/>
        <v>143.3333333</v>
      </c>
      <c r="AA482" s="11"/>
    </row>
    <row r="483">
      <c r="A483" s="12" t="s">
        <v>72</v>
      </c>
      <c r="B483" s="13">
        <v>43305.0</v>
      </c>
      <c r="C483" s="12">
        <v>43307.0</v>
      </c>
      <c r="D483" s="14">
        <v>429.0</v>
      </c>
      <c r="E483" s="24">
        <v>43236.44445601852</v>
      </c>
      <c r="F483" s="16">
        <v>69.0</v>
      </c>
      <c r="G483" s="17" t="s">
        <v>25</v>
      </c>
      <c r="H483" s="14">
        <v>45.8</v>
      </c>
      <c r="I483" s="14">
        <f t="shared" si="1"/>
        <v>398.84</v>
      </c>
      <c r="J483" s="18">
        <v>2.0</v>
      </c>
      <c r="K483" s="17">
        <v>3.0</v>
      </c>
      <c r="L483" s="19">
        <v>2.0</v>
      </c>
      <c r="M483" s="19" t="e">
        <v>#N/A</v>
      </c>
      <c r="N483" s="17">
        <v>5.0</v>
      </c>
      <c r="O483" s="17" t="s">
        <v>71</v>
      </c>
      <c r="P483" s="17">
        <v>2.0</v>
      </c>
      <c r="Q483" s="17">
        <v>2.0</v>
      </c>
      <c r="R483" s="17">
        <v>1.0</v>
      </c>
      <c r="S483" s="7">
        <f t="shared" si="2"/>
        <v>3</v>
      </c>
      <c r="T483" s="20">
        <v>13.0</v>
      </c>
      <c r="U483" s="14">
        <f t="shared" si="51"/>
        <v>17.16</v>
      </c>
      <c r="V483" s="21" t="s">
        <v>26</v>
      </c>
      <c r="W483" s="35">
        <f>VLOOKUP(A483,airbnb_listings_orlando!C:Q,14,0)</f>
        <v>253</v>
      </c>
      <c r="X483" s="35">
        <f>VLOOKUP(A483,airbnb_listings_orlando!C:Q,15,0)</f>
        <v>6</v>
      </c>
      <c r="Y483" s="11">
        <f t="shared" si="4"/>
        <v>214.5</v>
      </c>
      <c r="AA483" s="11"/>
    </row>
    <row r="484">
      <c r="A484" s="12" t="s">
        <v>72</v>
      </c>
      <c r="B484" s="13">
        <v>43287.0</v>
      </c>
      <c r="C484" s="12">
        <v>43290.0</v>
      </c>
      <c r="D484" s="14">
        <v>580.06</v>
      </c>
      <c r="E484" s="24">
        <v>43268.3900462963</v>
      </c>
      <c r="F484" s="16">
        <v>19.0</v>
      </c>
      <c r="G484" s="17" t="s">
        <v>25</v>
      </c>
      <c r="H484" s="14">
        <v>69.3</v>
      </c>
      <c r="I484" s="14">
        <f t="shared" si="1"/>
        <v>538.9176</v>
      </c>
      <c r="J484" s="18">
        <v>2.0</v>
      </c>
      <c r="K484" s="17">
        <v>3.0</v>
      </c>
      <c r="L484" s="19">
        <v>2.0</v>
      </c>
      <c r="M484" s="19" t="e">
        <v>#N/A</v>
      </c>
      <c r="N484" s="17">
        <v>5.0</v>
      </c>
      <c r="O484" s="17" t="s">
        <v>71</v>
      </c>
      <c r="P484" s="17">
        <v>3.0</v>
      </c>
      <c r="Q484" s="17">
        <v>2.0</v>
      </c>
      <c r="R484" s="17">
        <v>2.0</v>
      </c>
      <c r="S484" s="7">
        <f t="shared" si="2"/>
        <v>4</v>
      </c>
      <c r="T484" s="20">
        <v>17.94</v>
      </c>
      <c r="U484" s="14">
        <f t="shared" si="51"/>
        <v>23.2024</v>
      </c>
      <c r="V484" s="21" t="s">
        <v>26</v>
      </c>
      <c r="W484" s="35">
        <f>VLOOKUP(A484,airbnb_listings_orlando!C:Q,14,0)</f>
        <v>253</v>
      </c>
      <c r="X484" s="35">
        <f>VLOOKUP(A484,airbnb_listings_orlando!C:Q,15,0)</f>
        <v>6</v>
      </c>
      <c r="Y484" s="11">
        <f t="shared" si="4"/>
        <v>193.3533333</v>
      </c>
      <c r="AA484" s="11"/>
    </row>
    <row r="485">
      <c r="A485" s="12" t="s">
        <v>72</v>
      </c>
      <c r="B485" s="13">
        <v>43281.0</v>
      </c>
      <c r="C485" s="12">
        <v>43287.0</v>
      </c>
      <c r="D485" s="14">
        <v>995.0</v>
      </c>
      <c r="E485" s="24">
        <v>43102.72628472222</v>
      </c>
      <c r="F485" s="16">
        <v>179.0</v>
      </c>
      <c r="G485" s="17" t="s">
        <v>25</v>
      </c>
      <c r="H485" s="14">
        <v>133.63</v>
      </c>
      <c r="I485" s="14">
        <f t="shared" si="1"/>
        <v>924.2</v>
      </c>
      <c r="J485" s="18">
        <v>2.0</v>
      </c>
      <c r="K485" s="17">
        <v>3.0</v>
      </c>
      <c r="L485" s="19">
        <v>2.0</v>
      </c>
      <c r="M485" s="19" t="e">
        <v>#N/A</v>
      </c>
      <c r="N485" s="17">
        <v>5.0</v>
      </c>
      <c r="O485" s="17" t="s">
        <v>71</v>
      </c>
      <c r="P485" s="17">
        <v>6.0</v>
      </c>
      <c r="Q485" s="17">
        <v>3.0</v>
      </c>
      <c r="R485" s="17">
        <v>1.0</v>
      </c>
      <c r="S485" s="7">
        <f t="shared" si="2"/>
        <v>4</v>
      </c>
      <c r="T485" s="20">
        <v>31.0</v>
      </c>
      <c r="U485" s="14">
        <f t="shared" si="51"/>
        <v>39.8</v>
      </c>
      <c r="V485" s="21" t="s">
        <v>26</v>
      </c>
      <c r="W485" s="35">
        <f>VLOOKUP(A485,airbnb_listings_orlando!C:Q,14,0)</f>
        <v>253</v>
      </c>
      <c r="X485" s="35">
        <f>VLOOKUP(A485,airbnb_listings_orlando!C:Q,15,0)</f>
        <v>6</v>
      </c>
      <c r="Y485" s="11">
        <f t="shared" si="4"/>
        <v>165.8333333</v>
      </c>
      <c r="AA485" s="11"/>
    </row>
    <row r="486">
      <c r="A486" s="12" t="s">
        <v>72</v>
      </c>
      <c r="B486" s="13">
        <v>43274.0</v>
      </c>
      <c r="C486" s="12">
        <v>43280.0</v>
      </c>
      <c r="D486" s="14">
        <v>752.0</v>
      </c>
      <c r="E486" s="15">
        <v>43091.77149305555</v>
      </c>
      <c r="F486" s="16">
        <v>183.0</v>
      </c>
      <c r="G486" s="17" t="s">
        <v>25</v>
      </c>
      <c r="H486" s="14">
        <v>95.62</v>
      </c>
      <c r="I486" s="14">
        <f t="shared" si="1"/>
        <v>697.92</v>
      </c>
      <c r="J486" s="18">
        <v>2.0</v>
      </c>
      <c r="K486" s="17">
        <v>3.0</v>
      </c>
      <c r="L486" s="19">
        <v>2.0</v>
      </c>
      <c r="M486" s="19" t="e">
        <v>#N/A</v>
      </c>
      <c r="N486" s="17">
        <v>5.0</v>
      </c>
      <c r="O486" s="17" t="s">
        <v>71</v>
      </c>
      <c r="P486" s="17">
        <v>6.0</v>
      </c>
      <c r="Q486" s="17">
        <v>2.0</v>
      </c>
      <c r="R486" s="17">
        <v>2.0</v>
      </c>
      <c r="S486" s="7">
        <f t="shared" si="2"/>
        <v>4</v>
      </c>
      <c r="T486" s="20">
        <v>24.0</v>
      </c>
      <c r="U486" s="14">
        <f t="shared" si="51"/>
        <v>30.08</v>
      </c>
      <c r="V486" s="21" t="s">
        <v>26</v>
      </c>
      <c r="W486" s="35">
        <f>VLOOKUP(A486,airbnb_listings_orlando!C:Q,14,0)</f>
        <v>253</v>
      </c>
      <c r="X486" s="35">
        <f>VLOOKUP(A486,airbnb_listings_orlando!C:Q,15,0)</f>
        <v>6</v>
      </c>
      <c r="Y486" s="11">
        <f t="shared" si="4"/>
        <v>125.3333333</v>
      </c>
      <c r="AA486" s="11"/>
    </row>
    <row r="487">
      <c r="A487" s="12" t="s">
        <v>72</v>
      </c>
      <c r="B487" s="13">
        <v>43262.0</v>
      </c>
      <c r="C487" s="12">
        <v>43265.0</v>
      </c>
      <c r="D487" s="14">
        <v>430.0</v>
      </c>
      <c r="E487" s="24">
        <v>43212.41689814815</v>
      </c>
      <c r="F487" s="16">
        <v>50.0</v>
      </c>
      <c r="G487" s="17" t="s">
        <v>25</v>
      </c>
      <c r="H487" s="14">
        <v>45.98</v>
      </c>
      <c r="I487" s="14">
        <f t="shared" si="1"/>
        <v>399.8</v>
      </c>
      <c r="J487" s="18">
        <v>2.0</v>
      </c>
      <c r="K487" s="17">
        <v>3.0</v>
      </c>
      <c r="L487" s="19">
        <v>2.0</v>
      </c>
      <c r="M487" s="19" t="e">
        <v>#REF!</v>
      </c>
      <c r="N487" s="17">
        <v>5.0</v>
      </c>
      <c r="O487" s="17" t="s">
        <v>71</v>
      </c>
      <c r="P487" s="17">
        <v>3.0</v>
      </c>
      <c r="Q487" s="17">
        <v>3.0</v>
      </c>
      <c r="R487" s="17">
        <v>1.0</v>
      </c>
      <c r="S487" s="7">
        <f t="shared" si="2"/>
        <v>4</v>
      </c>
      <c r="T487" s="20">
        <v>13.0</v>
      </c>
      <c r="U487" s="14">
        <f t="shared" si="51"/>
        <v>17.2</v>
      </c>
      <c r="V487" s="21" t="s">
        <v>26</v>
      </c>
      <c r="W487" s="35">
        <f>VLOOKUP(A487,airbnb_listings_orlando!C:Q,14,0)</f>
        <v>253</v>
      </c>
      <c r="X487" s="35">
        <f>VLOOKUP(A487,airbnb_listings_orlando!C:Q,15,0)</f>
        <v>6</v>
      </c>
      <c r="Y487" s="11">
        <f t="shared" si="4"/>
        <v>143.3333333</v>
      </c>
      <c r="AA487" s="11"/>
    </row>
    <row r="488">
      <c r="A488" s="12" t="s">
        <v>72</v>
      </c>
      <c r="B488" s="13">
        <v>43257.0</v>
      </c>
      <c r="C488" s="12">
        <v>43261.0</v>
      </c>
      <c r="D488" s="14">
        <v>537.0</v>
      </c>
      <c r="E488" s="24">
        <v>43108.122615740744</v>
      </c>
      <c r="F488" s="16">
        <v>149.0</v>
      </c>
      <c r="G488" s="17" t="s">
        <v>25</v>
      </c>
      <c r="H488" s="14">
        <v>62.13</v>
      </c>
      <c r="I488" s="14">
        <f t="shared" si="1"/>
        <v>498.52</v>
      </c>
      <c r="J488" s="18">
        <v>2.0</v>
      </c>
      <c r="K488" s="17">
        <v>3.0</v>
      </c>
      <c r="L488" s="19">
        <v>2.0</v>
      </c>
      <c r="M488" s="19" t="e">
        <v>#REF!</v>
      </c>
      <c r="N488" s="17">
        <v>5.0</v>
      </c>
      <c r="O488" s="17" t="s">
        <v>71</v>
      </c>
      <c r="P488" s="17">
        <v>4.0</v>
      </c>
      <c r="Q488" s="17">
        <v>4.0</v>
      </c>
      <c r="R488" s="17">
        <v>0.0</v>
      </c>
      <c r="S488" s="7">
        <f t="shared" si="2"/>
        <v>4</v>
      </c>
      <c r="T488" s="20">
        <v>17.0</v>
      </c>
      <c r="U488" s="14">
        <f t="shared" si="51"/>
        <v>21.48</v>
      </c>
      <c r="V488" s="21" t="s">
        <v>26</v>
      </c>
      <c r="W488" s="35">
        <f>VLOOKUP(A488,airbnb_listings_orlando!C:Q,14,0)</f>
        <v>253</v>
      </c>
      <c r="X488" s="35">
        <f>VLOOKUP(A488,airbnb_listings_orlando!C:Q,15,0)</f>
        <v>6</v>
      </c>
      <c r="Y488" s="11">
        <f t="shared" si="4"/>
        <v>134.25</v>
      </c>
      <c r="AA488" s="11"/>
    </row>
    <row r="489">
      <c r="A489" s="12" t="s">
        <v>72</v>
      </c>
      <c r="B489" s="13">
        <v>43255.0</v>
      </c>
      <c r="C489" s="12">
        <v>43257.0</v>
      </c>
      <c r="D489" s="14">
        <v>321.99</v>
      </c>
      <c r="E489" s="24">
        <v>43244.18204861111</v>
      </c>
      <c r="F489" s="16">
        <v>11.0</v>
      </c>
      <c r="G489" s="17" t="s">
        <v>25</v>
      </c>
      <c r="H489" s="14">
        <v>28.64</v>
      </c>
      <c r="I489" s="14">
        <f t="shared" si="1"/>
        <v>299.1104</v>
      </c>
      <c r="J489" s="18">
        <v>2.0</v>
      </c>
      <c r="K489" s="17">
        <v>3.0</v>
      </c>
      <c r="L489" s="19">
        <v>2.0</v>
      </c>
      <c r="M489" s="19" t="e">
        <v>#REF!</v>
      </c>
      <c r="N489" s="17">
        <v>5.0</v>
      </c>
      <c r="O489" s="17" t="s">
        <v>71</v>
      </c>
      <c r="P489" s="17">
        <v>2.0</v>
      </c>
      <c r="Q489" s="17">
        <v>3.0</v>
      </c>
      <c r="R489" s="17">
        <v>0.0</v>
      </c>
      <c r="S489" s="7">
        <f t="shared" si="2"/>
        <v>3</v>
      </c>
      <c r="T489" s="20">
        <v>10.0</v>
      </c>
      <c r="U489" s="14">
        <f t="shared" si="51"/>
        <v>12.8796</v>
      </c>
      <c r="V489" s="21" t="s">
        <v>26</v>
      </c>
      <c r="W489" s="35">
        <f>VLOOKUP(A489,airbnb_listings_orlando!C:Q,14,0)</f>
        <v>253</v>
      </c>
      <c r="X489" s="35">
        <f>VLOOKUP(A489,airbnb_listings_orlando!C:Q,15,0)</f>
        <v>6</v>
      </c>
      <c r="Y489" s="11">
        <f t="shared" si="4"/>
        <v>160.995</v>
      </c>
      <c r="AA489" s="11"/>
    </row>
    <row r="490">
      <c r="A490" s="12" t="s">
        <v>72</v>
      </c>
      <c r="B490" s="13">
        <v>43252.0</v>
      </c>
      <c r="C490" s="12">
        <v>43254.0</v>
      </c>
      <c r="D490" s="14">
        <v>322.0</v>
      </c>
      <c r="E490" s="24">
        <v>43221.70854166667</v>
      </c>
      <c r="F490" s="16">
        <v>31.0</v>
      </c>
      <c r="G490" s="17" t="s">
        <v>25</v>
      </c>
      <c r="H490" s="14">
        <v>28.64</v>
      </c>
      <c r="I490" s="14">
        <f t="shared" si="1"/>
        <v>299.12</v>
      </c>
      <c r="J490" s="18">
        <v>2.0</v>
      </c>
      <c r="K490" s="17">
        <v>3.0</v>
      </c>
      <c r="L490" s="19">
        <v>2.0</v>
      </c>
      <c r="M490" s="19" t="e">
        <v>#REF!</v>
      </c>
      <c r="N490" s="17">
        <v>5.0</v>
      </c>
      <c r="O490" s="17" t="s">
        <v>71</v>
      </c>
      <c r="P490" s="17">
        <v>2.0</v>
      </c>
      <c r="Q490" s="17">
        <v>1.0</v>
      </c>
      <c r="R490" s="17">
        <v>0.0</v>
      </c>
      <c r="S490" s="7">
        <f t="shared" si="2"/>
        <v>1</v>
      </c>
      <c r="T490" s="20">
        <v>10.0</v>
      </c>
      <c r="U490" s="14">
        <f t="shared" si="51"/>
        <v>12.88</v>
      </c>
      <c r="V490" s="21" t="s">
        <v>26</v>
      </c>
      <c r="W490" s="35">
        <f>VLOOKUP(A490,airbnb_listings_orlando!C:Q,14,0)</f>
        <v>253</v>
      </c>
      <c r="X490" s="35">
        <f>VLOOKUP(A490,airbnb_listings_orlando!C:Q,15,0)</f>
        <v>6</v>
      </c>
      <c r="Y490" s="11">
        <f t="shared" si="4"/>
        <v>161</v>
      </c>
      <c r="AA490" s="11"/>
    </row>
    <row r="491">
      <c r="A491" s="12" t="s">
        <v>72</v>
      </c>
      <c r="B491" s="13">
        <v>43232.0</v>
      </c>
      <c r="C491" s="12">
        <v>43235.0</v>
      </c>
      <c r="D491" s="14">
        <v>430.0</v>
      </c>
      <c r="E491" s="24">
        <v>43196.803981481484</v>
      </c>
      <c r="F491" s="16">
        <v>36.0</v>
      </c>
      <c r="G491" s="17" t="s">
        <v>25</v>
      </c>
      <c r="H491" s="14">
        <v>45.98</v>
      </c>
      <c r="I491" s="14">
        <f t="shared" si="1"/>
        <v>399.8</v>
      </c>
      <c r="J491" s="18">
        <v>2.0</v>
      </c>
      <c r="K491" s="17">
        <v>3.0</v>
      </c>
      <c r="L491" s="19">
        <v>2.0</v>
      </c>
      <c r="M491" s="19" t="e">
        <v>#REF!</v>
      </c>
      <c r="N491" s="17">
        <v>5.0</v>
      </c>
      <c r="O491" s="17" t="s">
        <v>71</v>
      </c>
      <c r="P491" s="17">
        <v>3.0</v>
      </c>
      <c r="Q491" s="17">
        <v>2.0</v>
      </c>
      <c r="R491" s="17">
        <v>0.0</v>
      </c>
      <c r="S491" s="7">
        <f t="shared" si="2"/>
        <v>2</v>
      </c>
      <c r="T491" s="20">
        <v>13.0</v>
      </c>
      <c r="U491" s="14">
        <f t="shared" si="51"/>
        <v>17.2</v>
      </c>
      <c r="V491" s="21" t="s">
        <v>26</v>
      </c>
      <c r="W491" s="35">
        <f>VLOOKUP(A491,airbnb_listings_orlando!C:Q,14,0)</f>
        <v>253</v>
      </c>
      <c r="X491" s="35">
        <f>VLOOKUP(A491,airbnb_listings_orlando!C:Q,15,0)</f>
        <v>6</v>
      </c>
      <c r="Y491" s="11">
        <f t="shared" si="4"/>
        <v>143.3333333</v>
      </c>
      <c r="AA491" s="11"/>
    </row>
    <row r="492">
      <c r="A492" s="12" t="s">
        <v>72</v>
      </c>
      <c r="B492" s="13">
        <v>43225.0</v>
      </c>
      <c r="C492" s="12">
        <v>43231.0</v>
      </c>
      <c r="D492" s="14">
        <v>753.0</v>
      </c>
      <c r="E492" s="24">
        <v>43108.89160879629</v>
      </c>
      <c r="F492" s="16">
        <v>117.0</v>
      </c>
      <c r="G492" s="17" t="s">
        <v>25</v>
      </c>
      <c r="H492" s="14">
        <v>96.82</v>
      </c>
      <c r="I492" s="14">
        <f t="shared" si="1"/>
        <v>699.88</v>
      </c>
      <c r="J492" s="18">
        <v>2.0</v>
      </c>
      <c r="K492" s="17">
        <v>3.0</v>
      </c>
      <c r="L492" s="19">
        <v>2.0</v>
      </c>
      <c r="M492" s="19" t="e">
        <v>#REF!</v>
      </c>
      <c r="N492" s="17">
        <v>5.0</v>
      </c>
      <c r="O492" s="17" t="s">
        <v>71</v>
      </c>
      <c r="P492" s="17">
        <v>6.0</v>
      </c>
      <c r="Q492" s="17">
        <v>1.0</v>
      </c>
      <c r="R492" s="17">
        <v>3.0</v>
      </c>
      <c r="S492" s="7">
        <f t="shared" si="2"/>
        <v>4</v>
      </c>
      <c r="T492" s="20">
        <v>23.0</v>
      </c>
      <c r="U492" s="14">
        <f t="shared" si="51"/>
        <v>30.12</v>
      </c>
      <c r="V492" s="21" t="s">
        <v>26</v>
      </c>
      <c r="W492" s="35">
        <f>VLOOKUP(A492,airbnb_listings_orlando!C:Q,14,0)</f>
        <v>253</v>
      </c>
      <c r="X492" s="35">
        <f>VLOOKUP(A492,airbnb_listings_orlando!C:Q,15,0)</f>
        <v>6</v>
      </c>
      <c r="Y492" s="11">
        <f t="shared" si="4"/>
        <v>125.5</v>
      </c>
      <c r="AA492" s="11"/>
    </row>
    <row r="493">
      <c r="A493" s="12" t="s">
        <v>72</v>
      </c>
      <c r="B493" s="13">
        <v>43194.0</v>
      </c>
      <c r="C493" s="12">
        <v>43199.0</v>
      </c>
      <c r="D493" s="14">
        <v>645.0</v>
      </c>
      <c r="E493" s="24">
        <v>43104.486180555556</v>
      </c>
      <c r="F493" s="16">
        <v>90.0</v>
      </c>
      <c r="G493" s="17" t="s">
        <v>25</v>
      </c>
      <c r="H493" s="14">
        <v>79.47</v>
      </c>
      <c r="I493" s="14">
        <f t="shared" si="1"/>
        <v>599.2</v>
      </c>
      <c r="J493" s="18">
        <v>2.0</v>
      </c>
      <c r="K493" s="17">
        <v>3.0</v>
      </c>
      <c r="L493" s="19">
        <v>2.0</v>
      </c>
      <c r="M493" s="19" t="e">
        <v>#REF!</v>
      </c>
      <c r="N493" s="17">
        <v>5.0</v>
      </c>
      <c r="O493" s="17" t="s">
        <v>71</v>
      </c>
      <c r="P493" s="17">
        <v>5.0</v>
      </c>
      <c r="Q493" s="17">
        <v>2.0</v>
      </c>
      <c r="R493" s="17">
        <v>0.0</v>
      </c>
      <c r="S493" s="7">
        <f t="shared" si="2"/>
        <v>2</v>
      </c>
      <c r="T493" s="20">
        <v>20.0</v>
      </c>
      <c r="U493" s="14">
        <f t="shared" si="51"/>
        <v>25.8</v>
      </c>
      <c r="V493" s="21" t="s">
        <v>26</v>
      </c>
      <c r="W493" s="35">
        <f>VLOOKUP(A493,airbnb_listings_orlando!C:Q,14,0)</f>
        <v>253</v>
      </c>
      <c r="X493" s="35">
        <f>VLOOKUP(A493,airbnb_listings_orlando!C:Q,15,0)</f>
        <v>6</v>
      </c>
      <c r="Y493" s="11">
        <f t="shared" si="4"/>
        <v>129</v>
      </c>
      <c r="AA493" s="11"/>
    </row>
    <row r="494">
      <c r="A494" s="12" t="s">
        <v>72</v>
      </c>
      <c r="B494" s="13">
        <v>43177.0</v>
      </c>
      <c r="C494" s="12">
        <v>43179.0</v>
      </c>
      <c r="D494" s="14">
        <v>374.0</v>
      </c>
      <c r="E494" s="24">
        <v>43114.75655092593</v>
      </c>
      <c r="F494" s="16">
        <v>63.0</v>
      </c>
      <c r="G494" s="17" t="s">
        <v>25</v>
      </c>
      <c r="H494" s="14">
        <v>36.43</v>
      </c>
      <c r="I494" s="14">
        <f t="shared" si="1"/>
        <v>347.04</v>
      </c>
      <c r="J494" s="18">
        <v>2.0</v>
      </c>
      <c r="K494" s="17">
        <v>3.0</v>
      </c>
      <c r="L494" s="19">
        <v>2.0</v>
      </c>
      <c r="M494" s="19" t="e">
        <v>#REF!</v>
      </c>
      <c r="N494" s="17">
        <v>5.0</v>
      </c>
      <c r="O494" s="17" t="s">
        <v>71</v>
      </c>
      <c r="P494" s="17">
        <v>2.0</v>
      </c>
      <c r="Q494" s="17">
        <v>4.0</v>
      </c>
      <c r="R494" s="17">
        <v>0.0</v>
      </c>
      <c r="S494" s="7">
        <f t="shared" si="2"/>
        <v>4</v>
      </c>
      <c r="T494" s="20">
        <v>12.0</v>
      </c>
      <c r="U494" s="14">
        <f t="shared" si="51"/>
        <v>14.96</v>
      </c>
      <c r="V494" s="21" t="s">
        <v>26</v>
      </c>
      <c r="W494" s="35">
        <f>VLOOKUP(A494,airbnb_listings_orlando!C:Q,14,0)</f>
        <v>253</v>
      </c>
      <c r="X494" s="35">
        <f>VLOOKUP(A494,airbnb_listings_orlando!C:Q,15,0)</f>
        <v>6</v>
      </c>
      <c r="Y494" s="11">
        <f t="shared" si="4"/>
        <v>187</v>
      </c>
      <c r="AA494" s="11"/>
    </row>
    <row r="495">
      <c r="A495" s="12" t="s">
        <v>72</v>
      </c>
      <c r="B495" s="13">
        <v>43175.0</v>
      </c>
      <c r="C495" s="12">
        <v>43177.0</v>
      </c>
      <c r="D495" s="14">
        <v>374.0</v>
      </c>
      <c r="E495" s="24">
        <v>43164.90803240741</v>
      </c>
      <c r="F495" s="16">
        <v>11.0</v>
      </c>
      <c r="G495" s="17" t="s">
        <v>25</v>
      </c>
      <c r="H495" s="14">
        <v>36.43</v>
      </c>
      <c r="I495" s="14">
        <f t="shared" si="1"/>
        <v>347.04</v>
      </c>
      <c r="J495" s="18">
        <v>2.0</v>
      </c>
      <c r="K495" s="17">
        <v>3.0</v>
      </c>
      <c r="L495" s="19">
        <v>2.0</v>
      </c>
      <c r="M495" s="19" t="e">
        <v>#REF!</v>
      </c>
      <c r="N495" s="17">
        <v>5.0</v>
      </c>
      <c r="O495" s="17" t="s">
        <v>71</v>
      </c>
      <c r="P495" s="17">
        <v>2.0</v>
      </c>
      <c r="Q495" s="17">
        <v>4.0</v>
      </c>
      <c r="R495" s="17">
        <v>0.0</v>
      </c>
      <c r="S495" s="7">
        <f t="shared" si="2"/>
        <v>4</v>
      </c>
      <c r="T495" s="20">
        <v>12.0</v>
      </c>
      <c r="U495" s="14">
        <f t="shared" si="51"/>
        <v>14.96</v>
      </c>
      <c r="V495" s="21" t="s">
        <v>26</v>
      </c>
      <c r="W495" s="35">
        <f>VLOOKUP(A495,airbnb_listings_orlando!C:Q,14,0)</f>
        <v>253</v>
      </c>
      <c r="X495" s="35">
        <f>VLOOKUP(A495,airbnb_listings_orlando!C:Q,15,0)</f>
        <v>6</v>
      </c>
      <c r="Y495" s="11">
        <f t="shared" si="4"/>
        <v>187</v>
      </c>
      <c r="AA495" s="11"/>
    </row>
    <row r="496">
      <c r="A496" s="12" t="s">
        <v>72</v>
      </c>
      <c r="B496" s="13">
        <v>43169.0</v>
      </c>
      <c r="C496" s="12">
        <v>43171.0</v>
      </c>
      <c r="D496" s="14">
        <v>374.0</v>
      </c>
      <c r="E496" s="24">
        <v>43108.45903935185</v>
      </c>
      <c r="F496" s="16">
        <v>61.0</v>
      </c>
      <c r="G496" s="17" t="s">
        <v>25</v>
      </c>
      <c r="H496" s="14">
        <v>36.43</v>
      </c>
      <c r="I496" s="14">
        <f t="shared" si="1"/>
        <v>347.04</v>
      </c>
      <c r="J496" s="18">
        <v>2.0</v>
      </c>
      <c r="K496" s="17">
        <v>3.0</v>
      </c>
      <c r="L496" s="19">
        <v>2.0</v>
      </c>
      <c r="M496" s="19" t="e">
        <v>#REF!</v>
      </c>
      <c r="N496" s="17">
        <v>5.0</v>
      </c>
      <c r="O496" s="17" t="s">
        <v>71</v>
      </c>
      <c r="P496" s="17">
        <v>2.0</v>
      </c>
      <c r="Q496" s="17">
        <v>4.0</v>
      </c>
      <c r="R496" s="17">
        <v>0.0</v>
      </c>
      <c r="S496" s="7">
        <f t="shared" si="2"/>
        <v>4</v>
      </c>
      <c r="T496" s="20">
        <v>12.0</v>
      </c>
      <c r="U496" s="14">
        <f t="shared" si="51"/>
        <v>14.96</v>
      </c>
      <c r="V496" s="21" t="s">
        <v>26</v>
      </c>
      <c r="W496" s="35">
        <f>VLOOKUP(A496,airbnb_listings_orlando!C:Q,14,0)</f>
        <v>253</v>
      </c>
      <c r="X496" s="35">
        <f>VLOOKUP(A496,airbnb_listings_orlando!C:Q,15,0)</f>
        <v>6</v>
      </c>
      <c r="Y496" s="11">
        <f t="shared" si="4"/>
        <v>187</v>
      </c>
      <c r="AA496" s="11"/>
    </row>
    <row r="497">
      <c r="A497" s="12" t="s">
        <v>72</v>
      </c>
      <c r="B497" s="13">
        <v>43157.0</v>
      </c>
      <c r="C497" s="12">
        <v>43160.0</v>
      </c>
      <c r="D497" s="14">
        <v>430.0</v>
      </c>
      <c r="E497" s="24">
        <v>43117.74538194444</v>
      </c>
      <c r="F497" s="16">
        <v>40.0</v>
      </c>
      <c r="G497" s="17" t="s">
        <v>25</v>
      </c>
      <c r="H497" s="14">
        <v>45.98</v>
      </c>
      <c r="I497" s="14">
        <f t="shared" si="1"/>
        <v>399.8</v>
      </c>
      <c r="J497" s="18">
        <v>2.0</v>
      </c>
      <c r="K497" s="17">
        <v>3.0</v>
      </c>
      <c r="L497" s="19">
        <v>2.0</v>
      </c>
      <c r="M497" s="19" t="e">
        <v>#REF!</v>
      </c>
      <c r="N497" s="17">
        <v>5.0</v>
      </c>
      <c r="O497" s="17" t="s">
        <v>71</v>
      </c>
      <c r="P497" s="17">
        <v>3.0</v>
      </c>
      <c r="Q497" s="17">
        <v>4.0</v>
      </c>
      <c r="R497" s="17">
        <v>0.0</v>
      </c>
      <c r="S497" s="7">
        <f t="shared" si="2"/>
        <v>4</v>
      </c>
      <c r="T497" s="20">
        <v>13.0</v>
      </c>
      <c r="U497" s="14">
        <f t="shared" si="51"/>
        <v>17.2</v>
      </c>
      <c r="V497" s="21" t="s">
        <v>26</v>
      </c>
      <c r="W497" s="35">
        <f>VLOOKUP(A497,airbnb_listings_orlando!C:Q,14,0)</f>
        <v>253</v>
      </c>
      <c r="X497" s="35">
        <f>VLOOKUP(A497,airbnb_listings_orlando!C:Q,15,0)</f>
        <v>6</v>
      </c>
      <c r="Y497" s="11">
        <f t="shared" si="4"/>
        <v>143.3333333</v>
      </c>
      <c r="AA497" s="11"/>
    </row>
    <row r="498">
      <c r="A498" s="12" t="s">
        <v>72</v>
      </c>
      <c r="B498" s="13">
        <v>43146.0</v>
      </c>
      <c r="C498" s="12">
        <v>43150.0</v>
      </c>
      <c r="D498" s="14">
        <v>452.0</v>
      </c>
      <c r="E498" s="15">
        <v>43093.827731481484</v>
      </c>
      <c r="F498" s="16">
        <v>53.0</v>
      </c>
      <c r="G498" s="17" t="s">
        <v>25</v>
      </c>
      <c r="H498" s="14">
        <v>49.13</v>
      </c>
      <c r="I498" s="14">
        <f t="shared" si="1"/>
        <v>419.92</v>
      </c>
      <c r="J498" s="18">
        <v>2.0</v>
      </c>
      <c r="K498" s="17">
        <v>3.0</v>
      </c>
      <c r="L498" s="19">
        <v>2.0</v>
      </c>
      <c r="M498" s="19" t="e">
        <v>#REF!</v>
      </c>
      <c r="N498" s="17">
        <v>5.0</v>
      </c>
      <c r="O498" s="17" t="s">
        <v>71</v>
      </c>
      <c r="P498" s="17">
        <v>4.0</v>
      </c>
      <c r="Q498" s="17">
        <v>3.0</v>
      </c>
      <c r="R498" s="17">
        <v>0.0</v>
      </c>
      <c r="S498" s="7">
        <f t="shared" si="2"/>
        <v>3</v>
      </c>
      <c r="T498" s="20">
        <v>14.0</v>
      </c>
      <c r="U498" s="14">
        <f t="shared" si="51"/>
        <v>18.08</v>
      </c>
      <c r="V498" s="21" t="s">
        <v>26</v>
      </c>
      <c r="W498" s="35">
        <f>VLOOKUP(A498,airbnb_listings_orlando!C:Q,14,0)</f>
        <v>253</v>
      </c>
      <c r="X498" s="35">
        <f>VLOOKUP(A498,airbnb_listings_orlando!C:Q,15,0)</f>
        <v>6</v>
      </c>
      <c r="Y498" s="11">
        <f t="shared" si="4"/>
        <v>113</v>
      </c>
      <c r="AA498" s="11"/>
    </row>
    <row r="499">
      <c r="A499" s="12" t="s">
        <v>72</v>
      </c>
      <c r="B499" s="13">
        <v>43141.0</v>
      </c>
      <c r="C499" s="12">
        <v>43146.0</v>
      </c>
      <c r="D499" s="14">
        <v>645.0</v>
      </c>
      <c r="E499" s="15">
        <v>43100.47622685185</v>
      </c>
      <c r="F499" s="16">
        <v>41.0</v>
      </c>
      <c r="G499" s="17" t="s">
        <v>25</v>
      </c>
      <c r="H499" s="14">
        <v>79.47</v>
      </c>
      <c r="I499" s="14">
        <f t="shared" si="1"/>
        <v>599.2</v>
      </c>
      <c r="J499" s="18">
        <v>2.0</v>
      </c>
      <c r="K499" s="17">
        <v>3.0</v>
      </c>
      <c r="L499" s="19">
        <v>2.0</v>
      </c>
      <c r="M499" s="19" t="e">
        <v>#REF!</v>
      </c>
      <c r="N499" s="17">
        <v>5.0</v>
      </c>
      <c r="O499" s="17" t="s">
        <v>71</v>
      </c>
      <c r="P499" s="17">
        <v>5.0</v>
      </c>
      <c r="Q499" s="17">
        <v>2.0</v>
      </c>
      <c r="R499" s="17">
        <v>2.0</v>
      </c>
      <c r="S499" s="7">
        <f t="shared" si="2"/>
        <v>4</v>
      </c>
      <c r="T499" s="20">
        <v>20.0</v>
      </c>
      <c r="U499" s="14">
        <f t="shared" si="51"/>
        <v>25.8</v>
      </c>
      <c r="V499" s="21" t="s">
        <v>26</v>
      </c>
      <c r="W499" s="35">
        <f>VLOOKUP(A499,airbnb_listings_orlando!C:Q,14,0)</f>
        <v>253</v>
      </c>
      <c r="X499" s="35">
        <f>VLOOKUP(A499,airbnb_listings_orlando!C:Q,15,0)</f>
        <v>6</v>
      </c>
      <c r="Y499" s="11">
        <f t="shared" si="4"/>
        <v>129</v>
      </c>
      <c r="AA499" s="11"/>
    </row>
    <row r="500">
      <c r="A500" s="12" t="s">
        <v>72</v>
      </c>
      <c r="B500" s="13">
        <v>43128.0</v>
      </c>
      <c r="C500" s="12">
        <v>43141.0</v>
      </c>
      <c r="D500" s="14">
        <v>1310.28</v>
      </c>
      <c r="E500" s="15">
        <v>43090.804814814815</v>
      </c>
      <c r="F500" s="16">
        <v>38.0</v>
      </c>
      <c r="G500" s="17" t="s">
        <v>25</v>
      </c>
      <c r="H500" s="14">
        <v>183.11</v>
      </c>
      <c r="I500" s="14">
        <f t="shared" si="1"/>
        <v>1216.8688</v>
      </c>
      <c r="J500" s="18">
        <v>2.0</v>
      </c>
      <c r="K500" s="17">
        <v>3.0</v>
      </c>
      <c r="L500" s="19">
        <v>2.0</v>
      </c>
      <c r="M500" s="19" t="e">
        <v>#REF!</v>
      </c>
      <c r="N500" s="17">
        <v>5.0</v>
      </c>
      <c r="O500" s="17" t="s">
        <v>71</v>
      </c>
      <c r="P500" s="17">
        <v>13.0</v>
      </c>
      <c r="Q500" s="17">
        <v>2.0</v>
      </c>
      <c r="R500" s="17">
        <v>1.0</v>
      </c>
      <c r="S500" s="7">
        <f t="shared" si="2"/>
        <v>3</v>
      </c>
      <c r="T500" s="20">
        <v>41.0</v>
      </c>
      <c r="U500" s="14">
        <f t="shared" si="51"/>
        <v>52.4112</v>
      </c>
      <c r="V500" s="21" t="s">
        <v>26</v>
      </c>
      <c r="W500" s="35">
        <f>VLOOKUP(A500,airbnb_listings_orlando!C:Q,14,0)</f>
        <v>253</v>
      </c>
      <c r="X500" s="35">
        <f>VLOOKUP(A500,airbnb_listings_orlando!C:Q,15,0)</f>
        <v>6</v>
      </c>
      <c r="Y500" s="11">
        <f t="shared" si="4"/>
        <v>100.7907692</v>
      </c>
      <c r="AA500" s="11"/>
    </row>
    <row r="501">
      <c r="A501" s="12" t="s">
        <v>72</v>
      </c>
      <c r="B501" s="13">
        <v>43116.0</v>
      </c>
      <c r="C501" s="12">
        <v>43123.0</v>
      </c>
      <c r="D501" s="14">
        <v>997.0</v>
      </c>
      <c r="E501" s="24">
        <v>43114.6187037037</v>
      </c>
      <c r="F501" s="16">
        <v>2.0</v>
      </c>
      <c r="G501" s="17" t="s">
        <v>25</v>
      </c>
      <c r="H501" s="14">
        <v>134.58</v>
      </c>
      <c r="I501" s="14">
        <f t="shared" si="1"/>
        <v>926.12</v>
      </c>
      <c r="J501" s="18">
        <v>2.0</v>
      </c>
      <c r="K501" s="17">
        <v>3.0</v>
      </c>
      <c r="L501" s="19">
        <v>2.0</v>
      </c>
      <c r="M501" s="19" t="e">
        <v>#REF!</v>
      </c>
      <c r="N501" s="17">
        <v>5.0</v>
      </c>
      <c r="O501" s="17" t="s">
        <v>71</v>
      </c>
      <c r="P501" s="17">
        <v>7.0</v>
      </c>
      <c r="Q501" s="17">
        <v>2.0</v>
      </c>
      <c r="R501" s="17">
        <v>0.0</v>
      </c>
      <c r="S501" s="7">
        <f t="shared" si="2"/>
        <v>2</v>
      </c>
      <c r="T501" s="20">
        <v>31.0</v>
      </c>
      <c r="U501" s="14">
        <f t="shared" si="51"/>
        <v>39.88</v>
      </c>
      <c r="V501" s="21" t="s">
        <v>26</v>
      </c>
      <c r="W501" s="35">
        <f>VLOOKUP(A501,airbnb_listings_orlando!C:Q,14,0)</f>
        <v>253</v>
      </c>
      <c r="X501" s="35">
        <f>VLOOKUP(A501,airbnb_listings_orlando!C:Q,15,0)</f>
        <v>6</v>
      </c>
      <c r="Y501" s="11">
        <f t="shared" si="4"/>
        <v>142.4285714</v>
      </c>
      <c r="AA501" s="11"/>
    </row>
    <row r="502">
      <c r="A502" s="12" t="s">
        <v>72</v>
      </c>
      <c r="B502" s="13">
        <v>43112.0</v>
      </c>
      <c r="C502" s="12">
        <v>43115.0</v>
      </c>
      <c r="D502" s="14">
        <v>508.0</v>
      </c>
      <c r="E502" s="24">
        <v>43103.92422453704</v>
      </c>
      <c r="F502" s="16">
        <v>9.0</v>
      </c>
      <c r="G502" s="17" t="s">
        <v>25</v>
      </c>
      <c r="H502" s="14">
        <v>57.67</v>
      </c>
      <c r="I502" s="14">
        <f t="shared" si="1"/>
        <v>471.68</v>
      </c>
      <c r="J502" s="18">
        <v>2.0</v>
      </c>
      <c r="K502" s="17">
        <v>3.0</v>
      </c>
      <c r="L502" s="19">
        <v>2.0</v>
      </c>
      <c r="M502" s="19" t="e">
        <v>#REF!</v>
      </c>
      <c r="N502" s="17">
        <v>5.0</v>
      </c>
      <c r="O502" s="17" t="s">
        <v>71</v>
      </c>
      <c r="P502" s="17">
        <v>3.0</v>
      </c>
      <c r="Q502" s="17">
        <v>2.0</v>
      </c>
      <c r="R502" s="17">
        <v>0.0</v>
      </c>
      <c r="S502" s="7">
        <f t="shared" si="2"/>
        <v>2</v>
      </c>
      <c r="T502" s="20">
        <v>16.0</v>
      </c>
      <c r="U502" s="14">
        <f t="shared" si="51"/>
        <v>20.32</v>
      </c>
      <c r="V502" s="21" t="s">
        <v>26</v>
      </c>
      <c r="W502" s="35">
        <f>VLOOKUP(A502,airbnb_listings_orlando!C:Q,14,0)</f>
        <v>253</v>
      </c>
      <c r="X502" s="35">
        <f>VLOOKUP(A502,airbnb_listings_orlando!C:Q,15,0)</f>
        <v>6</v>
      </c>
      <c r="Y502" s="11">
        <f t="shared" si="4"/>
        <v>169.3333333</v>
      </c>
      <c r="AA502" s="11"/>
    </row>
    <row r="503">
      <c r="A503" s="12" t="s">
        <v>72</v>
      </c>
      <c r="B503" s="13">
        <v>43109.0</v>
      </c>
      <c r="C503" s="12">
        <v>43112.0</v>
      </c>
      <c r="D503" s="14">
        <v>508.0</v>
      </c>
      <c r="E503" s="15">
        <v>43091.7469212963</v>
      </c>
      <c r="F503" s="16">
        <v>18.0</v>
      </c>
      <c r="G503" s="17" t="s">
        <v>25</v>
      </c>
      <c r="H503" s="14">
        <v>57.67</v>
      </c>
      <c r="I503" s="14">
        <f t="shared" si="1"/>
        <v>471.68</v>
      </c>
      <c r="J503" s="18">
        <v>2.0</v>
      </c>
      <c r="K503" s="17">
        <v>3.0</v>
      </c>
      <c r="L503" s="19">
        <v>2.0</v>
      </c>
      <c r="M503" s="19" t="e">
        <v>#REF!</v>
      </c>
      <c r="N503" s="17">
        <v>5.0</v>
      </c>
      <c r="O503" s="17" t="s">
        <v>71</v>
      </c>
      <c r="P503" s="17">
        <v>3.0</v>
      </c>
      <c r="Q503" s="17">
        <v>3.0</v>
      </c>
      <c r="R503" s="17">
        <v>0.0</v>
      </c>
      <c r="S503" s="7">
        <f t="shared" si="2"/>
        <v>3</v>
      </c>
      <c r="T503" s="20">
        <v>16.0</v>
      </c>
      <c r="U503" s="14">
        <f t="shared" si="51"/>
        <v>20.32</v>
      </c>
      <c r="V503" s="21" t="s">
        <v>26</v>
      </c>
      <c r="W503" s="35">
        <f>VLOOKUP(A503,airbnb_listings_orlando!C:Q,14,0)</f>
        <v>253</v>
      </c>
      <c r="X503" s="35">
        <f>VLOOKUP(A503,airbnb_listings_orlando!C:Q,15,0)</f>
        <v>6</v>
      </c>
      <c r="Y503" s="11">
        <f t="shared" si="4"/>
        <v>169.3333333</v>
      </c>
      <c r="AA503" s="11"/>
    </row>
    <row r="504">
      <c r="A504" s="12" t="s">
        <v>72</v>
      </c>
      <c r="B504" s="13">
        <v>43102.0</v>
      </c>
      <c r="C504" s="12">
        <v>43107.0</v>
      </c>
      <c r="D504" s="14">
        <v>731.0</v>
      </c>
      <c r="E504" s="15">
        <v>43091.365752314814</v>
      </c>
      <c r="F504" s="16">
        <v>11.0</v>
      </c>
      <c r="G504" s="17" t="s">
        <v>25</v>
      </c>
      <c r="H504" s="14">
        <v>91.92</v>
      </c>
      <c r="I504" s="14">
        <f t="shared" si="1"/>
        <v>678.76</v>
      </c>
      <c r="J504" s="18">
        <v>2.0</v>
      </c>
      <c r="K504" s="17">
        <v>3.0</v>
      </c>
      <c r="L504" s="19">
        <v>2.0</v>
      </c>
      <c r="M504" s="19" t="e">
        <v>#REF!</v>
      </c>
      <c r="N504" s="17">
        <v>5.0</v>
      </c>
      <c r="O504" s="17" t="s">
        <v>71</v>
      </c>
      <c r="P504" s="17">
        <v>5.0</v>
      </c>
      <c r="Q504" s="17">
        <v>2.0</v>
      </c>
      <c r="R504" s="17">
        <v>1.0</v>
      </c>
      <c r="S504" s="7">
        <f t="shared" si="2"/>
        <v>3</v>
      </c>
      <c r="T504" s="20">
        <v>23.0</v>
      </c>
      <c r="U504" s="14">
        <f t="shared" si="51"/>
        <v>29.24</v>
      </c>
      <c r="V504" s="21" t="s">
        <v>26</v>
      </c>
      <c r="W504" s="35">
        <f>VLOOKUP(A504,airbnb_listings_orlando!C:Q,14,0)</f>
        <v>253</v>
      </c>
      <c r="X504" s="35">
        <f>VLOOKUP(A504,airbnb_listings_orlando!C:Q,15,0)</f>
        <v>6</v>
      </c>
      <c r="Y504" s="11">
        <f t="shared" si="4"/>
        <v>146.2</v>
      </c>
      <c r="AA504" s="11"/>
    </row>
    <row r="505">
      <c r="A505" s="12" t="s">
        <v>72</v>
      </c>
      <c r="B505" s="13">
        <v>43100.0</v>
      </c>
      <c r="C505" s="12">
        <v>43102.0</v>
      </c>
      <c r="D505" s="14">
        <v>419.0</v>
      </c>
      <c r="E505" s="15">
        <v>43095.9615162037</v>
      </c>
      <c r="F505" s="16">
        <v>5.0</v>
      </c>
      <c r="G505" s="17" t="s">
        <v>25</v>
      </c>
      <c r="H505" s="14">
        <v>43.91</v>
      </c>
      <c r="I505" s="14">
        <f t="shared" si="1"/>
        <v>389.24</v>
      </c>
      <c r="J505" s="18">
        <v>2.0</v>
      </c>
      <c r="K505" s="17">
        <v>3.0</v>
      </c>
      <c r="L505" s="19">
        <v>2.0</v>
      </c>
      <c r="M505" s="19" t="e">
        <v>#REF!</v>
      </c>
      <c r="N505" s="17">
        <v>5.0</v>
      </c>
      <c r="O505" s="17" t="s">
        <v>71</v>
      </c>
      <c r="P505" s="17">
        <v>2.0</v>
      </c>
      <c r="Q505" s="17">
        <v>4.0</v>
      </c>
      <c r="R505" s="17">
        <v>0.0</v>
      </c>
      <c r="S505" s="7">
        <f t="shared" si="2"/>
        <v>4</v>
      </c>
      <c r="T505" s="20">
        <v>13.0</v>
      </c>
      <c r="U505" s="14">
        <f t="shared" si="51"/>
        <v>16.76</v>
      </c>
      <c r="V505" s="21" t="s">
        <v>26</v>
      </c>
      <c r="W505" s="35">
        <f>VLOOKUP(A505,airbnb_listings_orlando!C:Q,14,0)</f>
        <v>253</v>
      </c>
      <c r="X505" s="35">
        <f>VLOOKUP(A505,airbnb_listings_orlando!C:Q,15,0)</f>
        <v>6</v>
      </c>
      <c r="Y505" s="11">
        <f t="shared" si="4"/>
        <v>209.5</v>
      </c>
      <c r="AA505" s="11"/>
    </row>
    <row r="506">
      <c r="A506" s="12" t="s">
        <v>72</v>
      </c>
      <c r="B506" s="13">
        <v>43455.0</v>
      </c>
      <c r="C506" s="25">
        <v>43457.0</v>
      </c>
      <c r="D506" s="14">
        <v>110.0</v>
      </c>
      <c r="E506" s="24">
        <v>43143.598599537036</v>
      </c>
      <c r="F506" s="16">
        <v>312.0</v>
      </c>
      <c r="G506" s="17" t="s">
        <v>25</v>
      </c>
      <c r="H506" s="14">
        <v>0.0</v>
      </c>
      <c r="I506" s="14">
        <f t="shared" si="1"/>
        <v>110</v>
      </c>
      <c r="J506" s="18">
        <v>2.0</v>
      </c>
      <c r="K506" s="17">
        <v>3.0</v>
      </c>
      <c r="L506" s="19">
        <v>2.0</v>
      </c>
      <c r="M506" s="19" t="e">
        <v>#REF!</v>
      </c>
      <c r="N506" s="17">
        <v>5.0</v>
      </c>
      <c r="O506" s="17" t="s">
        <v>71</v>
      </c>
      <c r="P506" s="17">
        <v>2.0</v>
      </c>
      <c r="Q506" s="17">
        <v>2.0</v>
      </c>
      <c r="R506" s="17">
        <v>0.0</v>
      </c>
      <c r="S506" s="7">
        <f t="shared" si="2"/>
        <v>2</v>
      </c>
      <c r="T506" s="20">
        <v>0.0</v>
      </c>
      <c r="U506" s="14">
        <v>0.0</v>
      </c>
      <c r="V506" s="21" t="s">
        <v>37</v>
      </c>
      <c r="W506" s="35">
        <f>VLOOKUP(A506,airbnb_listings_orlando!C:Q,14,0)</f>
        <v>253</v>
      </c>
      <c r="X506" s="35">
        <f>VLOOKUP(A506,airbnb_listings_orlando!C:Q,15,0)</f>
        <v>6</v>
      </c>
      <c r="Y506" s="11">
        <f t="shared" si="4"/>
        <v>55</v>
      </c>
      <c r="AA506" s="11"/>
    </row>
    <row r="507">
      <c r="A507" s="12" t="s">
        <v>72</v>
      </c>
      <c r="B507" s="13">
        <v>43407.0</v>
      </c>
      <c r="C507" s="12">
        <v>43412.0</v>
      </c>
      <c r="D507" s="14">
        <v>657.74</v>
      </c>
      <c r="E507" s="24">
        <v>43143.20239583333</v>
      </c>
      <c r="F507" s="16">
        <v>264.0</v>
      </c>
      <c r="G507" s="17" t="s">
        <v>25</v>
      </c>
      <c r="H507" s="14">
        <v>75.09</v>
      </c>
      <c r="I507" s="14">
        <f t="shared" si="1"/>
        <v>636.98</v>
      </c>
      <c r="J507" s="18">
        <v>2.0</v>
      </c>
      <c r="K507" s="17">
        <v>3.0</v>
      </c>
      <c r="L507" s="19">
        <v>2.0</v>
      </c>
      <c r="M507" s="19" t="e">
        <v>#REF!</v>
      </c>
      <c r="N507" s="17">
        <v>5.0</v>
      </c>
      <c r="O507" s="17" t="s">
        <v>71</v>
      </c>
      <c r="P507" s="17">
        <v>5.0</v>
      </c>
      <c r="Q507" s="17">
        <v>3.0</v>
      </c>
      <c r="R507" s="17">
        <v>0.0</v>
      </c>
      <c r="S507" s="7">
        <f t="shared" si="2"/>
        <v>3</v>
      </c>
      <c r="T507" s="20">
        <v>20.76</v>
      </c>
      <c r="U507" s="14">
        <v>0.0</v>
      </c>
      <c r="V507" s="21" t="s">
        <v>37</v>
      </c>
      <c r="W507" s="35">
        <f>VLOOKUP(A507,airbnb_listings_orlando!C:Q,14,0)</f>
        <v>253</v>
      </c>
      <c r="X507" s="35">
        <f>VLOOKUP(A507,airbnb_listings_orlando!C:Q,15,0)</f>
        <v>6</v>
      </c>
      <c r="Y507" s="11">
        <f t="shared" si="4"/>
        <v>131.548</v>
      </c>
      <c r="AA507" s="11"/>
    </row>
    <row r="508">
      <c r="A508" s="12" t="s">
        <v>72</v>
      </c>
      <c r="B508" s="13">
        <v>43320.0</v>
      </c>
      <c r="C508" s="12">
        <v>43330.0</v>
      </c>
      <c r="D508" s="14">
        <v>1196.87</v>
      </c>
      <c r="E508" s="24">
        <v>43112.218310185184</v>
      </c>
      <c r="F508" s="16">
        <v>208.0</v>
      </c>
      <c r="G508" s="17" t="s">
        <v>25</v>
      </c>
      <c r="H508" s="14">
        <v>124.42</v>
      </c>
      <c r="I508" s="14">
        <f t="shared" si="1"/>
        <v>1133.89</v>
      </c>
      <c r="J508" s="18">
        <v>2.0</v>
      </c>
      <c r="K508" s="17">
        <v>3.0</v>
      </c>
      <c r="L508" s="19">
        <v>2.0</v>
      </c>
      <c r="M508" s="19" t="e">
        <v>#REF!</v>
      </c>
      <c r="N508" s="17">
        <v>5.0</v>
      </c>
      <c r="O508" s="17" t="s">
        <v>71</v>
      </c>
      <c r="P508" s="17">
        <v>10.0</v>
      </c>
      <c r="Q508" s="17">
        <v>2.0</v>
      </c>
      <c r="R508" s="17">
        <v>1.0</v>
      </c>
      <c r="S508" s="7">
        <f t="shared" si="2"/>
        <v>3</v>
      </c>
      <c r="T508" s="20">
        <v>62.98</v>
      </c>
      <c r="U508" s="14">
        <v>0.0</v>
      </c>
      <c r="V508" s="21" t="s">
        <v>37</v>
      </c>
      <c r="W508" s="35">
        <f>VLOOKUP(A508,airbnb_listings_orlando!C:Q,14,0)</f>
        <v>253</v>
      </c>
      <c r="X508" s="35">
        <f>VLOOKUP(A508,airbnb_listings_orlando!C:Q,15,0)</f>
        <v>6</v>
      </c>
      <c r="Y508" s="11">
        <f t="shared" si="4"/>
        <v>119.687</v>
      </c>
      <c r="AA508" s="11"/>
    </row>
    <row r="509">
      <c r="A509" s="12" t="s">
        <v>72</v>
      </c>
      <c r="B509" s="13">
        <v>43290.0</v>
      </c>
      <c r="C509" s="12">
        <v>43305.0</v>
      </c>
      <c r="D509" s="14">
        <v>2943.68</v>
      </c>
      <c r="E509" s="24">
        <v>43149.406851851854</v>
      </c>
      <c r="F509" s="16">
        <v>141.0</v>
      </c>
      <c r="G509" s="17" t="s">
        <v>25</v>
      </c>
      <c r="H509" s="14">
        <v>435.0</v>
      </c>
      <c r="I509" s="14">
        <f t="shared" si="1"/>
        <v>2943.68</v>
      </c>
      <c r="J509" s="18">
        <v>2.0</v>
      </c>
      <c r="K509" s="17">
        <v>3.0</v>
      </c>
      <c r="L509" s="19">
        <v>2.0</v>
      </c>
      <c r="M509" s="19" t="e">
        <v>#REF!</v>
      </c>
      <c r="N509" s="17">
        <v>5.0</v>
      </c>
      <c r="O509" s="17" t="s">
        <v>71</v>
      </c>
      <c r="P509" s="17">
        <v>15.0</v>
      </c>
      <c r="Q509" s="17">
        <v>2.0</v>
      </c>
      <c r="R509" s="17">
        <v>1.0</v>
      </c>
      <c r="S509" s="7">
        <f t="shared" si="2"/>
        <v>3</v>
      </c>
      <c r="T509" s="20">
        <v>0.0</v>
      </c>
      <c r="U509" s="14">
        <v>0.0</v>
      </c>
      <c r="V509" s="21" t="s">
        <v>37</v>
      </c>
      <c r="W509" s="35">
        <f>VLOOKUP(A509,airbnb_listings_orlando!C:Q,14,0)</f>
        <v>253</v>
      </c>
      <c r="X509" s="35">
        <f>VLOOKUP(A509,airbnb_listings_orlando!C:Q,15,0)</f>
        <v>6</v>
      </c>
      <c r="Y509" s="11">
        <f t="shared" si="4"/>
        <v>196.2453333</v>
      </c>
      <c r="AA509" s="11"/>
    </row>
    <row r="510">
      <c r="A510" s="12" t="s">
        <v>72</v>
      </c>
      <c r="B510" s="13">
        <v>43236.0</v>
      </c>
      <c r="C510" s="12">
        <v>43250.0</v>
      </c>
      <c r="D510" s="14">
        <v>1614.0</v>
      </c>
      <c r="E510" s="24">
        <v>43105.78790509259</v>
      </c>
      <c r="F510" s="16">
        <v>131.0</v>
      </c>
      <c r="G510" s="17" t="s">
        <v>25</v>
      </c>
      <c r="H510" s="14">
        <v>231.96</v>
      </c>
      <c r="I510" s="14">
        <f t="shared" si="1"/>
        <v>1564</v>
      </c>
      <c r="J510" s="18">
        <v>2.0</v>
      </c>
      <c r="K510" s="17">
        <v>3.0</v>
      </c>
      <c r="L510" s="19">
        <v>2.0</v>
      </c>
      <c r="M510" s="19" t="e">
        <v>#REF!</v>
      </c>
      <c r="N510" s="17">
        <v>5.0</v>
      </c>
      <c r="O510" s="17" t="s">
        <v>71</v>
      </c>
      <c r="P510" s="17">
        <v>14.0</v>
      </c>
      <c r="Q510" s="17">
        <v>2.0</v>
      </c>
      <c r="R510" s="17">
        <v>2.0</v>
      </c>
      <c r="S510" s="7">
        <f t="shared" si="2"/>
        <v>4</v>
      </c>
      <c r="T510" s="20">
        <v>50.0</v>
      </c>
      <c r="U510" s="14">
        <v>0.0</v>
      </c>
      <c r="V510" s="21" t="s">
        <v>37</v>
      </c>
      <c r="W510" s="35">
        <f>VLOOKUP(A510,airbnb_listings_orlando!C:Q,14,0)</f>
        <v>253</v>
      </c>
      <c r="X510" s="35">
        <f>VLOOKUP(A510,airbnb_listings_orlando!C:Q,15,0)</f>
        <v>6</v>
      </c>
      <c r="Y510" s="11">
        <f t="shared" si="4"/>
        <v>115.2857143</v>
      </c>
      <c r="AA510" s="11"/>
    </row>
    <row r="511">
      <c r="A511" s="12" t="s">
        <v>72</v>
      </c>
      <c r="B511" s="13">
        <v>43199.0</v>
      </c>
      <c r="C511" s="12">
        <v>43211.0</v>
      </c>
      <c r="D511" s="14">
        <v>1605.32</v>
      </c>
      <c r="E511" s="15">
        <v>43091.40907407407</v>
      </c>
      <c r="F511" s="16">
        <v>108.0</v>
      </c>
      <c r="G511" s="17" t="s">
        <v>25</v>
      </c>
      <c r="H511" s="14">
        <v>168.64</v>
      </c>
      <c r="I511" s="14">
        <f t="shared" si="1"/>
        <v>1545.85</v>
      </c>
      <c r="J511" s="18">
        <v>2.0</v>
      </c>
      <c r="K511" s="17">
        <v>3.0</v>
      </c>
      <c r="L511" s="19">
        <v>2.0</v>
      </c>
      <c r="M511" s="19" t="e">
        <v>#REF!</v>
      </c>
      <c r="N511" s="17">
        <v>5.0</v>
      </c>
      <c r="O511" s="17" t="s">
        <v>71</v>
      </c>
      <c r="P511" s="17">
        <v>12.0</v>
      </c>
      <c r="Q511" s="17">
        <v>2.0</v>
      </c>
      <c r="R511" s="17">
        <v>1.0</v>
      </c>
      <c r="S511" s="7">
        <f t="shared" si="2"/>
        <v>3</v>
      </c>
      <c r="T511" s="20">
        <v>59.47</v>
      </c>
      <c r="U511" s="14">
        <v>0.0</v>
      </c>
      <c r="V511" s="21" t="s">
        <v>37</v>
      </c>
      <c r="W511" s="35">
        <f>VLOOKUP(A511,airbnb_listings_orlando!C:Q,14,0)</f>
        <v>253</v>
      </c>
      <c r="X511" s="35">
        <f>VLOOKUP(A511,airbnb_listings_orlando!C:Q,15,0)</f>
        <v>6</v>
      </c>
      <c r="Y511" s="11">
        <f t="shared" si="4"/>
        <v>133.7766667</v>
      </c>
      <c r="AA511" s="11"/>
    </row>
    <row r="512">
      <c r="A512" s="12" t="s">
        <v>72</v>
      </c>
      <c r="B512" s="13">
        <v>43107.0</v>
      </c>
      <c r="C512" s="12">
        <v>43109.0</v>
      </c>
      <c r="D512" s="14">
        <v>483.94</v>
      </c>
      <c r="E512" s="15">
        <v>43098.38917824074</v>
      </c>
      <c r="F512" s="16">
        <v>9.0</v>
      </c>
      <c r="G512" s="17" t="s">
        <v>25</v>
      </c>
      <c r="H512" s="14">
        <v>50.0</v>
      </c>
      <c r="I512" s="14">
        <f t="shared" si="1"/>
        <v>483.94</v>
      </c>
      <c r="J512" s="18">
        <v>2.0</v>
      </c>
      <c r="K512" s="17">
        <v>3.0</v>
      </c>
      <c r="L512" s="19">
        <v>2.0</v>
      </c>
      <c r="M512" s="19" t="e">
        <v>#REF!</v>
      </c>
      <c r="N512" s="17">
        <v>5.0</v>
      </c>
      <c r="O512" s="17" t="s">
        <v>71</v>
      </c>
      <c r="P512" s="17">
        <v>2.0</v>
      </c>
      <c r="Q512" s="17">
        <v>1.0</v>
      </c>
      <c r="R512" s="17">
        <v>0.0</v>
      </c>
      <c r="S512" s="7">
        <f t="shared" si="2"/>
        <v>1</v>
      </c>
      <c r="T512" s="20">
        <v>0.0</v>
      </c>
      <c r="U512" s="14">
        <v>0.0</v>
      </c>
      <c r="V512" s="21" t="s">
        <v>37</v>
      </c>
      <c r="W512" s="35">
        <f>VLOOKUP(A512,airbnb_listings_orlando!C:Q,14,0)</f>
        <v>253</v>
      </c>
      <c r="X512" s="35">
        <f>VLOOKUP(A512,airbnb_listings_orlando!C:Q,15,0)</f>
        <v>6</v>
      </c>
      <c r="Y512" s="11">
        <f t="shared" si="4"/>
        <v>241.97</v>
      </c>
      <c r="AA512" s="11"/>
    </row>
    <row r="513">
      <c r="A513" s="12" t="s">
        <v>72</v>
      </c>
      <c r="B513" s="13">
        <v>43096.0</v>
      </c>
      <c r="C513" s="25">
        <v>43100.0</v>
      </c>
      <c r="D513" s="14">
        <v>873.48</v>
      </c>
      <c r="E513" s="15">
        <v>43090.60934027778</v>
      </c>
      <c r="F513" s="16">
        <v>6.0</v>
      </c>
      <c r="G513" s="17" t="s">
        <v>25</v>
      </c>
      <c r="H513" s="14">
        <v>116.0</v>
      </c>
      <c r="I513" s="14">
        <f t="shared" si="1"/>
        <v>873.48</v>
      </c>
      <c r="J513" s="18">
        <v>2.0</v>
      </c>
      <c r="K513" s="17">
        <v>3.0</v>
      </c>
      <c r="L513" s="19">
        <v>2.0</v>
      </c>
      <c r="M513" s="19" t="e">
        <v>#REF!</v>
      </c>
      <c r="N513" s="17">
        <v>5.0</v>
      </c>
      <c r="O513" s="17" t="s">
        <v>71</v>
      </c>
      <c r="P513" s="17">
        <v>4.0</v>
      </c>
      <c r="Q513" s="17">
        <v>2.0</v>
      </c>
      <c r="R513" s="17">
        <v>1.0</v>
      </c>
      <c r="S513" s="7">
        <f t="shared" si="2"/>
        <v>3</v>
      </c>
      <c r="T513" s="20">
        <v>0.0</v>
      </c>
      <c r="U513" s="14">
        <v>0.0</v>
      </c>
      <c r="V513" s="21" t="s">
        <v>37</v>
      </c>
      <c r="W513" s="35">
        <f>VLOOKUP(A513,airbnb_listings_orlando!C:Q,14,0)</f>
        <v>253</v>
      </c>
      <c r="X513" s="35">
        <f>VLOOKUP(A513,airbnb_listings_orlando!C:Q,15,0)</f>
        <v>6</v>
      </c>
      <c r="Y513" s="11">
        <f t="shared" si="4"/>
        <v>218.37</v>
      </c>
      <c r="AA513" s="11"/>
    </row>
    <row r="514">
      <c r="A514" s="12" t="s">
        <v>72</v>
      </c>
      <c r="B514" s="13">
        <v>43392.0</v>
      </c>
      <c r="C514" s="25">
        <v>43395.0</v>
      </c>
      <c r="D514" s="14">
        <v>451.39</v>
      </c>
      <c r="E514" s="24">
        <v>43131.362291666665</v>
      </c>
      <c r="F514" s="16">
        <v>261.0</v>
      </c>
      <c r="G514" s="17" t="s">
        <v>25</v>
      </c>
      <c r="H514" s="14">
        <v>43.25</v>
      </c>
      <c r="I514" s="14">
        <f t="shared" si="1"/>
        <v>423.8883</v>
      </c>
      <c r="J514" s="18">
        <v>2.0</v>
      </c>
      <c r="K514" s="17">
        <v>3.0</v>
      </c>
      <c r="L514" s="19">
        <v>2.0</v>
      </c>
      <c r="M514" s="19" t="e">
        <v>#REF!</v>
      </c>
      <c r="N514" s="17">
        <v>5.0</v>
      </c>
      <c r="O514" s="17" t="s">
        <v>71</v>
      </c>
      <c r="P514" s="17">
        <v>3.0</v>
      </c>
      <c r="Q514" s="17">
        <v>2.0</v>
      </c>
      <c r="R514" s="17">
        <v>0.0</v>
      </c>
      <c r="S514" s="7">
        <f t="shared" si="2"/>
        <v>2</v>
      </c>
      <c r="T514" s="20">
        <v>13.96</v>
      </c>
      <c r="U514" s="14">
        <f>D514*3%</f>
        <v>13.5417</v>
      </c>
      <c r="V514" s="21" t="s">
        <v>39</v>
      </c>
      <c r="W514" s="35">
        <f>VLOOKUP(A514,airbnb_listings_orlando!C:Q,14,0)</f>
        <v>253</v>
      </c>
      <c r="X514" s="35">
        <f>VLOOKUP(A514,airbnb_listings_orlando!C:Q,15,0)</f>
        <v>6</v>
      </c>
      <c r="Y514" s="11">
        <f t="shared" si="4"/>
        <v>150.4633333</v>
      </c>
      <c r="AA514" s="11"/>
    </row>
    <row r="515">
      <c r="A515" s="12" t="s">
        <v>72</v>
      </c>
      <c r="B515" s="13">
        <v>43333.0</v>
      </c>
      <c r="C515" s="12">
        <v>43345.0</v>
      </c>
      <c r="D515" s="14">
        <v>1412.52</v>
      </c>
      <c r="E515" s="24">
        <v>43103.39145833333</v>
      </c>
      <c r="F515" s="16">
        <v>230.0</v>
      </c>
      <c r="G515" s="17" t="s">
        <v>25</v>
      </c>
      <c r="H515" s="14">
        <v>150.8</v>
      </c>
      <c r="I515" s="14">
        <f t="shared" si="1"/>
        <v>1281.6892</v>
      </c>
      <c r="J515" s="18">
        <v>2.0</v>
      </c>
      <c r="K515" s="17">
        <v>3.0</v>
      </c>
      <c r="L515" s="19">
        <v>2.0</v>
      </c>
      <c r="M515" s="19" t="e">
        <v>#REF!</v>
      </c>
      <c r="N515" s="17">
        <v>5.0</v>
      </c>
      <c r="O515" s="17" t="s">
        <v>71</v>
      </c>
      <c r="P515" s="17">
        <v>12.0</v>
      </c>
      <c r="Q515" s="17">
        <v>2.0</v>
      </c>
      <c r="R515" s="17">
        <v>2.0</v>
      </c>
      <c r="S515" s="7">
        <f t="shared" si="2"/>
        <v>4</v>
      </c>
      <c r="T515" s="20">
        <v>74.33</v>
      </c>
      <c r="U515" s="14">
        <f>D515*4%</f>
        <v>56.5008</v>
      </c>
      <c r="V515" s="21" t="s">
        <v>39</v>
      </c>
      <c r="W515" s="35">
        <f>VLOOKUP(A515,airbnb_listings_orlando!C:Q,14,0)</f>
        <v>253</v>
      </c>
      <c r="X515" s="35">
        <f>VLOOKUP(A515,airbnb_listings_orlando!C:Q,15,0)</f>
        <v>6</v>
      </c>
      <c r="Y515" s="11">
        <f t="shared" si="4"/>
        <v>117.71</v>
      </c>
      <c r="AA515" s="11"/>
    </row>
    <row r="516">
      <c r="A516" s="12" t="s">
        <v>72</v>
      </c>
      <c r="B516" s="13">
        <v>43307.0</v>
      </c>
      <c r="C516" s="12">
        <v>43314.0</v>
      </c>
      <c r="D516" s="14">
        <v>1196.87</v>
      </c>
      <c r="E516" s="24">
        <v>43140.326898148145</v>
      </c>
      <c r="F516" s="16">
        <v>167.0</v>
      </c>
      <c r="G516" s="17" t="s">
        <v>25</v>
      </c>
      <c r="H516" s="14">
        <v>144.85</v>
      </c>
      <c r="I516" s="14">
        <f t="shared" si="1"/>
        <v>1115.0039</v>
      </c>
      <c r="J516" s="18">
        <v>2.0</v>
      </c>
      <c r="K516" s="17">
        <v>3.0</v>
      </c>
      <c r="L516" s="19">
        <v>2.0</v>
      </c>
      <c r="M516" s="19" t="e">
        <v>#REF!</v>
      </c>
      <c r="N516" s="17">
        <v>5.0</v>
      </c>
      <c r="O516" s="17" t="s">
        <v>71</v>
      </c>
      <c r="P516" s="17">
        <v>7.0</v>
      </c>
      <c r="Q516" s="17">
        <v>2.0</v>
      </c>
      <c r="R516" s="17">
        <v>1.0</v>
      </c>
      <c r="S516" s="7">
        <f t="shared" si="2"/>
        <v>3</v>
      </c>
      <c r="T516" s="20">
        <v>45.96</v>
      </c>
      <c r="U516" s="14">
        <f t="shared" ref="U516:U518" si="52">D516*3%</f>
        <v>35.9061</v>
      </c>
      <c r="V516" s="21" t="s">
        <v>39</v>
      </c>
      <c r="W516" s="35">
        <f>VLOOKUP(A516,airbnb_listings_orlando!C:Q,14,0)</f>
        <v>253</v>
      </c>
      <c r="X516" s="35">
        <f>VLOOKUP(A516,airbnb_listings_orlando!C:Q,15,0)</f>
        <v>6</v>
      </c>
      <c r="Y516" s="11">
        <f t="shared" si="4"/>
        <v>170.9814286</v>
      </c>
      <c r="AA516" s="11"/>
    </row>
    <row r="517">
      <c r="A517" s="12" t="s">
        <v>72</v>
      </c>
      <c r="B517" s="13">
        <v>43265.0</v>
      </c>
      <c r="C517" s="12">
        <v>43274.0</v>
      </c>
      <c r="D517" s="14">
        <v>1111.97</v>
      </c>
      <c r="E517" s="15">
        <v>43096.72002314815</v>
      </c>
      <c r="F517" s="16">
        <v>169.0</v>
      </c>
      <c r="G517" s="17" t="s">
        <v>25</v>
      </c>
      <c r="H517" s="14">
        <v>138.74</v>
      </c>
      <c r="I517" s="14">
        <f t="shared" si="1"/>
        <v>1044.2309</v>
      </c>
      <c r="J517" s="18">
        <v>2.0</v>
      </c>
      <c r="K517" s="17">
        <v>3.0</v>
      </c>
      <c r="L517" s="19">
        <v>2.0</v>
      </c>
      <c r="M517" s="19" t="e">
        <v>#REF!</v>
      </c>
      <c r="N517" s="17">
        <v>5.0</v>
      </c>
      <c r="O517" s="17" t="s">
        <v>71</v>
      </c>
      <c r="P517" s="17">
        <v>9.0</v>
      </c>
      <c r="Q517" s="17">
        <v>2.0</v>
      </c>
      <c r="R517" s="17">
        <v>2.0</v>
      </c>
      <c r="S517" s="7">
        <f t="shared" si="2"/>
        <v>4</v>
      </c>
      <c r="T517" s="20">
        <v>34.38</v>
      </c>
      <c r="U517" s="14">
        <f t="shared" si="52"/>
        <v>33.3591</v>
      </c>
      <c r="V517" s="21" t="s">
        <v>39</v>
      </c>
      <c r="W517" s="35">
        <f>VLOOKUP(A517,airbnb_listings_orlando!C:Q,14,0)</f>
        <v>253</v>
      </c>
      <c r="X517" s="35">
        <f>VLOOKUP(A517,airbnb_listings_orlando!C:Q,15,0)</f>
        <v>6</v>
      </c>
      <c r="Y517" s="11">
        <f t="shared" si="4"/>
        <v>123.5522222</v>
      </c>
      <c r="AA517" s="11"/>
    </row>
    <row r="518">
      <c r="A518" s="12" t="s">
        <v>72</v>
      </c>
      <c r="B518" s="13">
        <v>43211.0</v>
      </c>
      <c r="C518" s="12">
        <v>43225.0</v>
      </c>
      <c r="D518" s="14">
        <v>1628.17</v>
      </c>
      <c r="E518" s="24">
        <v>43128.50572916667</v>
      </c>
      <c r="F518" s="16">
        <v>83.0</v>
      </c>
      <c r="G518" s="17" t="s">
        <v>25</v>
      </c>
      <c r="H518" s="14">
        <v>177.18</v>
      </c>
      <c r="I518" s="14">
        <f t="shared" si="1"/>
        <v>1493.6449</v>
      </c>
      <c r="J518" s="18">
        <v>2.0</v>
      </c>
      <c r="K518" s="17">
        <v>3.0</v>
      </c>
      <c r="L518" s="19">
        <v>2.0</v>
      </c>
      <c r="M518" s="19" t="e">
        <v>#REF!</v>
      </c>
      <c r="N518" s="17">
        <v>5.0</v>
      </c>
      <c r="O518" s="17" t="s">
        <v>71</v>
      </c>
      <c r="P518" s="17">
        <v>14.0</v>
      </c>
      <c r="Q518" s="17">
        <v>2.0</v>
      </c>
      <c r="R518" s="17">
        <v>1.0</v>
      </c>
      <c r="S518" s="7">
        <f t="shared" si="2"/>
        <v>3</v>
      </c>
      <c r="T518" s="20">
        <v>85.68</v>
      </c>
      <c r="U518" s="14">
        <f t="shared" si="52"/>
        <v>48.8451</v>
      </c>
      <c r="V518" s="21" t="s">
        <v>39</v>
      </c>
      <c r="W518" s="35">
        <f>VLOOKUP(A518,airbnb_listings_orlando!C:Q,14,0)</f>
        <v>253</v>
      </c>
      <c r="X518" s="35">
        <f>VLOOKUP(A518,airbnb_listings_orlando!C:Q,15,0)</f>
        <v>6</v>
      </c>
      <c r="Y518" s="11">
        <f t="shared" si="4"/>
        <v>116.2978571</v>
      </c>
      <c r="AA518" s="11"/>
    </row>
    <row r="519">
      <c r="A519" s="12" t="s">
        <v>72</v>
      </c>
      <c r="B519" s="13">
        <v>43180.0</v>
      </c>
      <c r="C519" s="12">
        <v>43194.0</v>
      </c>
      <c r="D519" s="14">
        <v>1965.17</v>
      </c>
      <c r="E519" s="15">
        <v>43100.47318287037</v>
      </c>
      <c r="F519" s="16">
        <v>80.0</v>
      </c>
      <c r="G519" s="17" t="s">
        <v>25</v>
      </c>
      <c r="H519" s="14">
        <v>262.08</v>
      </c>
      <c r="I519" s="14">
        <f t="shared" si="1"/>
        <v>1825.8032</v>
      </c>
      <c r="J519" s="18">
        <v>2.0</v>
      </c>
      <c r="K519" s="17">
        <v>3.0</v>
      </c>
      <c r="L519" s="19">
        <v>2.0</v>
      </c>
      <c r="M519" s="19" t="e">
        <v>#REF!</v>
      </c>
      <c r="N519" s="17">
        <v>5.0</v>
      </c>
      <c r="O519" s="17" t="s">
        <v>71</v>
      </c>
      <c r="P519" s="17">
        <v>14.0</v>
      </c>
      <c r="Q519" s="17">
        <v>2.0</v>
      </c>
      <c r="R519" s="17">
        <v>0.0</v>
      </c>
      <c r="S519" s="7">
        <f t="shared" si="2"/>
        <v>2</v>
      </c>
      <c r="T519" s="20">
        <v>60.76</v>
      </c>
      <c r="U519" s="14">
        <f t="shared" ref="U519:U524" si="53">D519*4%</f>
        <v>78.6068</v>
      </c>
      <c r="V519" s="21" t="s">
        <v>39</v>
      </c>
      <c r="W519" s="35">
        <f>VLOOKUP(A519,airbnb_listings_orlando!C:Q,14,0)</f>
        <v>253</v>
      </c>
      <c r="X519" s="35">
        <f>VLOOKUP(A519,airbnb_listings_orlando!C:Q,15,0)</f>
        <v>6</v>
      </c>
      <c r="Y519" s="11">
        <f t="shared" si="4"/>
        <v>140.3692857</v>
      </c>
      <c r="AA519" s="11"/>
    </row>
    <row r="520">
      <c r="A520" s="12" t="s">
        <v>72</v>
      </c>
      <c r="B520" s="13">
        <v>43162.0</v>
      </c>
      <c r="C520" s="12">
        <v>43168.0</v>
      </c>
      <c r="D520" s="14">
        <v>946.83</v>
      </c>
      <c r="E520" s="15">
        <v>43091.75714120371</v>
      </c>
      <c r="F520" s="16">
        <v>71.0</v>
      </c>
      <c r="G520" s="17" t="s">
        <v>25</v>
      </c>
      <c r="H520" s="14">
        <v>114.88</v>
      </c>
      <c r="I520" s="14">
        <f t="shared" si="1"/>
        <v>879.6868</v>
      </c>
      <c r="J520" s="18">
        <v>2.0</v>
      </c>
      <c r="K520" s="17">
        <v>3.0</v>
      </c>
      <c r="L520" s="19">
        <v>2.0</v>
      </c>
      <c r="M520" s="19" t="e">
        <v>#REF!</v>
      </c>
      <c r="N520" s="17">
        <v>5.0</v>
      </c>
      <c r="O520" s="17" t="s">
        <v>71</v>
      </c>
      <c r="P520" s="17">
        <v>6.0</v>
      </c>
      <c r="Q520" s="17">
        <v>4.0</v>
      </c>
      <c r="R520" s="17">
        <v>0.0</v>
      </c>
      <c r="S520" s="7">
        <f t="shared" si="2"/>
        <v>4</v>
      </c>
      <c r="T520" s="20">
        <v>29.27</v>
      </c>
      <c r="U520" s="14">
        <f t="shared" si="53"/>
        <v>37.8732</v>
      </c>
      <c r="V520" s="21" t="s">
        <v>39</v>
      </c>
      <c r="W520" s="35">
        <f>VLOOKUP(A520,airbnb_listings_orlando!C:Q,14,0)</f>
        <v>253</v>
      </c>
      <c r="X520" s="35">
        <f>VLOOKUP(A520,airbnb_listings_orlando!C:Q,15,0)</f>
        <v>6</v>
      </c>
      <c r="Y520" s="11">
        <f t="shared" si="4"/>
        <v>157.805</v>
      </c>
      <c r="AA520" s="11"/>
    </row>
    <row r="521">
      <c r="A521" s="12" t="s">
        <v>72</v>
      </c>
      <c r="B521" s="13">
        <v>43151.0</v>
      </c>
      <c r="C521" s="12">
        <v>43156.0</v>
      </c>
      <c r="D521" s="14">
        <v>671.59</v>
      </c>
      <c r="E521" s="15">
        <v>43097.54614583333</v>
      </c>
      <c r="F521" s="16">
        <v>54.0</v>
      </c>
      <c r="G521" s="17" t="s">
        <v>25</v>
      </c>
      <c r="H521" s="14">
        <v>75.09</v>
      </c>
      <c r="I521" s="14">
        <f t="shared" si="1"/>
        <v>623.9664</v>
      </c>
      <c r="J521" s="18">
        <v>2.0</v>
      </c>
      <c r="K521" s="17">
        <v>3.0</v>
      </c>
      <c r="L521" s="19">
        <v>2.0</v>
      </c>
      <c r="M521" s="19" t="e">
        <v>#REF!</v>
      </c>
      <c r="N521" s="17">
        <v>5.0</v>
      </c>
      <c r="O521" s="17" t="s">
        <v>71</v>
      </c>
      <c r="P521" s="17">
        <v>5.0</v>
      </c>
      <c r="Q521" s="17">
        <v>2.0</v>
      </c>
      <c r="R521" s="17">
        <v>1.0</v>
      </c>
      <c r="S521" s="7">
        <f t="shared" si="2"/>
        <v>3</v>
      </c>
      <c r="T521" s="20">
        <v>20.76</v>
      </c>
      <c r="U521" s="14">
        <f t="shared" si="53"/>
        <v>26.8636</v>
      </c>
      <c r="V521" s="21" t="s">
        <v>39</v>
      </c>
      <c r="W521" s="35">
        <f>VLOOKUP(A521,airbnb_listings_orlando!C:Q,14,0)</f>
        <v>253</v>
      </c>
      <c r="X521" s="35">
        <f>VLOOKUP(A521,airbnb_listings_orlando!C:Q,15,0)</f>
        <v>6</v>
      </c>
      <c r="Y521" s="11">
        <f t="shared" si="4"/>
        <v>134.318</v>
      </c>
      <c r="AA521" s="11"/>
    </row>
    <row r="522">
      <c r="A522" s="12" t="s">
        <v>72</v>
      </c>
      <c r="B522" s="13">
        <v>43125.0</v>
      </c>
      <c r="C522" s="12">
        <v>43128.0</v>
      </c>
      <c r="D522" s="14">
        <v>533.97</v>
      </c>
      <c r="E522" s="24">
        <v>43102.73582175926</v>
      </c>
      <c r="F522" s="16">
        <v>23.0</v>
      </c>
      <c r="G522" s="17" t="s">
        <v>25</v>
      </c>
      <c r="H522" s="14">
        <v>55.19</v>
      </c>
      <c r="I522" s="14">
        <f t="shared" si="1"/>
        <v>496.1012</v>
      </c>
      <c r="J522" s="18">
        <v>2.0</v>
      </c>
      <c r="K522" s="17">
        <v>3.0</v>
      </c>
      <c r="L522" s="19">
        <v>2.0</v>
      </c>
      <c r="M522" s="19" t="e">
        <v>#REF!</v>
      </c>
      <c r="N522" s="17">
        <v>5.0</v>
      </c>
      <c r="O522" s="17" t="s">
        <v>71</v>
      </c>
      <c r="P522" s="17">
        <v>3.0</v>
      </c>
      <c r="Q522" s="17">
        <v>2.0</v>
      </c>
      <c r="R522" s="17">
        <v>0.0</v>
      </c>
      <c r="S522" s="7">
        <f t="shared" si="2"/>
        <v>2</v>
      </c>
      <c r="T522" s="20">
        <v>16.51</v>
      </c>
      <c r="U522" s="14">
        <f t="shared" si="53"/>
        <v>21.3588</v>
      </c>
      <c r="V522" s="21" t="s">
        <v>39</v>
      </c>
      <c r="W522" s="35">
        <f>VLOOKUP(A522,airbnb_listings_orlando!C:Q,14,0)</f>
        <v>253</v>
      </c>
      <c r="X522" s="35">
        <f>VLOOKUP(A522,airbnb_listings_orlando!C:Q,15,0)</f>
        <v>6</v>
      </c>
      <c r="Y522" s="11">
        <f t="shared" si="4"/>
        <v>177.99</v>
      </c>
      <c r="AA522" s="11"/>
    </row>
    <row r="523">
      <c r="A523" s="12" t="s">
        <v>72</v>
      </c>
      <c r="B523" s="13">
        <v>43094.0</v>
      </c>
      <c r="C523" s="25">
        <v>43096.0</v>
      </c>
      <c r="D523" s="14">
        <v>440.38</v>
      </c>
      <c r="E523" s="15">
        <v>43091.789143518516</v>
      </c>
      <c r="F523" s="16">
        <v>3.0</v>
      </c>
      <c r="G523" s="17" t="s">
        <v>25</v>
      </c>
      <c r="H523" s="14">
        <v>41.66</v>
      </c>
      <c r="I523" s="14">
        <f t="shared" si="1"/>
        <v>409.1448</v>
      </c>
      <c r="J523" s="18">
        <v>2.0</v>
      </c>
      <c r="K523" s="17">
        <v>3.0</v>
      </c>
      <c r="L523" s="19">
        <v>2.0</v>
      </c>
      <c r="M523" s="19" t="e">
        <v>#REF!</v>
      </c>
      <c r="N523" s="17">
        <v>5.0</v>
      </c>
      <c r="O523" s="17" t="s">
        <v>71</v>
      </c>
      <c r="P523" s="17">
        <v>2.0</v>
      </c>
      <c r="Q523" s="17">
        <v>3.0</v>
      </c>
      <c r="R523" s="17">
        <v>1.0</v>
      </c>
      <c r="S523" s="7">
        <f t="shared" si="2"/>
        <v>4</v>
      </c>
      <c r="T523" s="20">
        <v>13.62</v>
      </c>
      <c r="U523" s="14">
        <f t="shared" si="53"/>
        <v>17.6152</v>
      </c>
      <c r="V523" s="21" t="s">
        <v>39</v>
      </c>
      <c r="W523" s="35">
        <f>VLOOKUP(A523,airbnb_listings_orlando!C:Q,14,0)</f>
        <v>253</v>
      </c>
      <c r="X523" s="35">
        <f>VLOOKUP(A523,airbnb_listings_orlando!C:Q,15,0)</f>
        <v>6</v>
      </c>
      <c r="Y523" s="11">
        <f t="shared" si="4"/>
        <v>220.19</v>
      </c>
      <c r="AA523" s="11"/>
    </row>
    <row r="524">
      <c r="A524" s="12" t="s">
        <v>72</v>
      </c>
      <c r="B524" s="13">
        <v>43092.0</v>
      </c>
      <c r="C524" s="25">
        <v>43094.0</v>
      </c>
      <c r="D524" s="14">
        <v>440.38</v>
      </c>
      <c r="E524" s="15">
        <v>43090.57392361111</v>
      </c>
      <c r="F524" s="16">
        <v>2.0</v>
      </c>
      <c r="G524" s="17" t="s">
        <v>25</v>
      </c>
      <c r="H524" s="14">
        <v>41.66</v>
      </c>
      <c r="I524" s="14">
        <f t="shared" si="1"/>
        <v>409.1448</v>
      </c>
      <c r="J524" s="18">
        <v>2.0</v>
      </c>
      <c r="K524" s="17">
        <v>3.0</v>
      </c>
      <c r="L524" s="19">
        <v>2.0</v>
      </c>
      <c r="M524" s="19" t="e">
        <v>#REF!</v>
      </c>
      <c r="N524" s="17">
        <v>5.0</v>
      </c>
      <c r="O524" s="17" t="s">
        <v>71</v>
      </c>
      <c r="P524" s="17">
        <v>2.0</v>
      </c>
      <c r="Q524" s="17">
        <v>2.0</v>
      </c>
      <c r="R524" s="17">
        <v>2.0</v>
      </c>
      <c r="S524" s="7">
        <f t="shared" si="2"/>
        <v>4</v>
      </c>
      <c r="T524" s="20">
        <v>13.62</v>
      </c>
      <c r="U524" s="14">
        <f t="shared" si="53"/>
        <v>17.6152</v>
      </c>
      <c r="V524" s="21" t="s">
        <v>39</v>
      </c>
      <c r="W524" s="35">
        <f>VLOOKUP(A524,airbnb_listings_orlando!C:Q,14,0)</f>
        <v>253</v>
      </c>
      <c r="X524" s="35">
        <f>VLOOKUP(A524,airbnb_listings_orlando!C:Q,15,0)</f>
        <v>6</v>
      </c>
      <c r="Y524" s="11">
        <f t="shared" si="4"/>
        <v>220.19</v>
      </c>
      <c r="AA524" s="11"/>
    </row>
    <row r="525">
      <c r="A525" s="12" t="s">
        <v>72</v>
      </c>
      <c r="B525" s="13">
        <v>43171.0</v>
      </c>
      <c r="C525" s="12">
        <v>43174.0</v>
      </c>
      <c r="D525" s="14">
        <v>110.0</v>
      </c>
      <c r="E525" s="24">
        <v>43105.600497685184</v>
      </c>
      <c r="F525" s="16">
        <v>66.0</v>
      </c>
      <c r="G525" s="17" t="s">
        <v>25</v>
      </c>
      <c r="H525" s="14">
        <v>0.0</v>
      </c>
      <c r="I525" s="14">
        <f t="shared" si="1"/>
        <v>110</v>
      </c>
      <c r="J525" s="18">
        <v>2.0</v>
      </c>
      <c r="K525" s="17">
        <v>3.0</v>
      </c>
      <c r="L525" s="19">
        <v>2.0</v>
      </c>
      <c r="M525" s="19" t="e">
        <v>#REF!</v>
      </c>
      <c r="N525" s="17">
        <v>5.0</v>
      </c>
      <c r="O525" s="17" t="s">
        <v>71</v>
      </c>
      <c r="P525" s="17">
        <v>3.0</v>
      </c>
      <c r="Q525" s="17">
        <v>2.0</v>
      </c>
      <c r="R525" s="17">
        <v>0.0</v>
      </c>
      <c r="S525" s="7">
        <f t="shared" si="2"/>
        <v>2</v>
      </c>
      <c r="T525" s="20">
        <v>0.0</v>
      </c>
      <c r="U525" s="14">
        <v>0.0</v>
      </c>
      <c r="V525" s="21" t="s">
        <v>40</v>
      </c>
      <c r="W525" s="35">
        <f>VLOOKUP(A525,airbnb_listings_orlando!C:Q,14,0)</f>
        <v>253</v>
      </c>
      <c r="X525" s="35">
        <f>VLOOKUP(A525,airbnb_listings_orlando!C:Q,15,0)</f>
        <v>6</v>
      </c>
      <c r="Y525" s="11">
        <f t="shared" si="4"/>
        <v>36.66666667</v>
      </c>
      <c r="AA525" s="11"/>
    </row>
    <row r="526">
      <c r="A526" s="12" t="s">
        <v>72</v>
      </c>
      <c r="B526" s="13">
        <v>43439.0</v>
      </c>
      <c r="C526" s="12">
        <v>43440.0</v>
      </c>
      <c r="D526" s="14">
        <v>135.07</v>
      </c>
      <c r="E526" s="15">
        <v>43424.742118055554</v>
      </c>
      <c r="F526" s="16">
        <v>15.0</v>
      </c>
      <c r="G526" s="17" t="s">
        <v>25</v>
      </c>
      <c r="H526" s="14">
        <v>23.8</v>
      </c>
      <c r="I526" s="14">
        <f t="shared" si="1"/>
        <v>129.6672</v>
      </c>
      <c r="J526" s="18">
        <v>2.0</v>
      </c>
      <c r="K526" s="17">
        <v>3.0</v>
      </c>
      <c r="L526" s="19">
        <v>2.0</v>
      </c>
      <c r="M526" s="19" t="e">
        <v>#REF!</v>
      </c>
      <c r="N526" s="17">
        <v>5.0</v>
      </c>
      <c r="O526" s="17" t="s">
        <v>71</v>
      </c>
      <c r="P526" s="17">
        <v>1.0</v>
      </c>
      <c r="Q526" s="17">
        <v>2.0</v>
      </c>
      <c r="R526" s="17">
        <v>0.0</v>
      </c>
      <c r="S526" s="7">
        <f t="shared" si="2"/>
        <v>2</v>
      </c>
      <c r="T526" s="20">
        <v>0.0</v>
      </c>
      <c r="U526" s="14">
        <f t="shared" ref="U526:U570" si="54">D526*4%</f>
        <v>5.4028</v>
      </c>
      <c r="V526" s="21" t="s">
        <v>50</v>
      </c>
      <c r="W526" s="35">
        <f>VLOOKUP(A526,airbnb_listings_orlando!C:Q,14,0)</f>
        <v>253</v>
      </c>
      <c r="X526" s="35">
        <f>VLOOKUP(A526,airbnb_listings_orlando!C:Q,15,0)</f>
        <v>6</v>
      </c>
      <c r="Y526" s="11">
        <f t="shared" si="4"/>
        <v>135.07</v>
      </c>
      <c r="AA526" s="11"/>
    </row>
    <row r="527">
      <c r="A527" s="12" t="s">
        <v>73</v>
      </c>
      <c r="B527" s="13">
        <v>43480.0</v>
      </c>
      <c r="C527" s="12">
        <v>43483.0</v>
      </c>
      <c r="D527" s="14">
        <v>1001.03</v>
      </c>
      <c r="E527" s="15">
        <v>43400.638865740744</v>
      </c>
      <c r="F527" s="16">
        <v>80.0</v>
      </c>
      <c r="G527" s="17" t="s">
        <v>25</v>
      </c>
      <c r="H527" s="14">
        <v>112.56</v>
      </c>
      <c r="I527" s="14">
        <f t="shared" si="1"/>
        <v>930.0288</v>
      </c>
      <c r="J527" s="18">
        <v>5.0</v>
      </c>
      <c r="K527" s="17">
        <v>9.0</v>
      </c>
      <c r="L527" s="19">
        <v>5.0</v>
      </c>
      <c r="M527" s="19">
        <v>30.0</v>
      </c>
      <c r="N527" s="17">
        <v>5.0</v>
      </c>
      <c r="O527" s="17" t="s">
        <v>66</v>
      </c>
      <c r="P527" s="17">
        <v>3.0</v>
      </c>
      <c r="Q527" s="17">
        <v>2.0</v>
      </c>
      <c r="R527" s="17">
        <v>0.0</v>
      </c>
      <c r="S527" s="7">
        <f t="shared" si="2"/>
        <v>2</v>
      </c>
      <c r="T527" s="20">
        <v>30.96</v>
      </c>
      <c r="U527" s="14">
        <f t="shared" si="54"/>
        <v>40.0412</v>
      </c>
      <c r="V527" s="21" t="s">
        <v>26</v>
      </c>
      <c r="W527" s="35">
        <f>VLOOKUP(A527,airbnb_listings_orlando!C:Q,14,0)</f>
        <v>123</v>
      </c>
      <c r="X527" s="35">
        <f>VLOOKUP(A527,airbnb_listings_orlando!C:Q,15,0)</f>
        <v>6</v>
      </c>
      <c r="Y527" s="11">
        <f t="shared" si="4"/>
        <v>333.6766667</v>
      </c>
      <c r="AA527" s="11"/>
    </row>
    <row r="528">
      <c r="A528" s="12" t="s">
        <v>73</v>
      </c>
      <c r="B528" s="13">
        <v>43465.0</v>
      </c>
      <c r="C528" s="12">
        <v>43469.0</v>
      </c>
      <c r="D528" s="14">
        <v>1730.33</v>
      </c>
      <c r="E528" s="24">
        <v>43209.575150462966</v>
      </c>
      <c r="F528" s="16">
        <v>256.0</v>
      </c>
      <c r="G528" s="17" t="s">
        <v>25</v>
      </c>
      <c r="H528" s="14">
        <v>229.84</v>
      </c>
      <c r="I528" s="14">
        <f t="shared" si="1"/>
        <v>1610.1168</v>
      </c>
      <c r="J528" s="18">
        <v>5.0</v>
      </c>
      <c r="K528" s="17">
        <v>9.0</v>
      </c>
      <c r="L528" s="19">
        <v>5.0</v>
      </c>
      <c r="M528" s="19">
        <v>30.0</v>
      </c>
      <c r="N528" s="17">
        <v>5.0</v>
      </c>
      <c r="O528" s="17" t="s">
        <v>66</v>
      </c>
      <c r="P528" s="17">
        <v>4.0</v>
      </c>
      <c r="Q528" s="17">
        <v>8.0</v>
      </c>
      <c r="R528" s="17">
        <v>4.0</v>
      </c>
      <c r="S528" s="7">
        <f t="shared" si="2"/>
        <v>12</v>
      </c>
      <c r="T528" s="20">
        <v>51.0</v>
      </c>
      <c r="U528" s="14">
        <f t="shared" si="54"/>
        <v>69.2132</v>
      </c>
      <c r="V528" s="21" t="s">
        <v>26</v>
      </c>
      <c r="W528" s="35">
        <f>VLOOKUP(A528,airbnb_listings_orlando!C:Q,14,0)</f>
        <v>123</v>
      </c>
      <c r="X528" s="35">
        <f>VLOOKUP(A528,airbnb_listings_orlando!C:Q,15,0)</f>
        <v>6</v>
      </c>
      <c r="Y528" s="11">
        <f t="shared" si="4"/>
        <v>432.5825</v>
      </c>
      <c r="AA528" s="11"/>
    </row>
    <row r="529">
      <c r="A529" s="12" t="s">
        <v>73</v>
      </c>
      <c r="B529" s="13">
        <v>43456.0</v>
      </c>
      <c r="C529" s="25">
        <v>43461.0</v>
      </c>
      <c r="D529" s="14">
        <v>2309.15</v>
      </c>
      <c r="E529" s="24">
        <v>43125.635659722226</v>
      </c>
      <c r="F529" s="16">
        <v>331.0</v>
      </c>
      <c r="G529" s="17" t="s">
        <v>25</v>
      </c>
      <c r="H529" s="14">
        <v>324.09</v>
      </c>
      <c r="I529" s="14">
        <f t="shared" si="1"/>
        <v>2150.934</v>
      </c>
      <c r="J529" s="18">
        <v>5.0</v>
      </c>
      <c r="K529" s="17">
        <v>9.0</v>
      </c>
      <c r="L529" s="19">
        <v>5.0</v>
      </c>
      <c r="M529" s="19">
        <v>30.0</v>
      </c>
      <c r="N529" s="17">
        <v>5.0</v>
      </c>
      <c r="O529" s="17" t="s">
        <v>66</v>
      </c>
      <c r="P529" s="17">
        <v>5.0</v>
      </c>
      <c r="Q529" s="17">
        <v>8.0</v>
      </c>
      <c r="R529" s="17">
        <v>2.0</v>
      </c>
      <c r="S529" s="7">
        <f t="shared" si="2"/>
        <v>10</v>
      </c>
      <c r="T529" s="20">
        <v>65.85</v>
      </c>
      <c r="U529" s="14">
        <f t="shared" si="54"/>
        <v>92.366</v>
      </c>
      <c r="V529" s="21" t="s">
        <v>26</v>
      </c>
      <c r="W529" s="35">
        <f>VLOOKUP(A529,airbnb_listings_orlando!C:Q,14,0)</f>
        <v>123</v>
      </c>
      <c r="X529" s="35">
        <f>VLOOKUP(A529,airbnb_listings_orlando!C:Q,15,0)</f>
        <v>6</v>
      </c>
      <c r="Y529" s="11">
        <f t="shared" si="4"/>
        <v>461.83</v>
      </c>
      <c r="AA529" s="11"/>
    </row>
    <row r="530">
      <c r="A530" s="12" t="s">
        <v>73</v>
      </c>
      <c r="B530" s="13">
        <v>43442.0</v>
      </c>
      <c r="C530" s="25">
        <v>43449.0</v>
      </c>
      <c r="D530" s="14">
        <v>2044.76</v>
      </c>
      <c r="E530" s="24">
        <v>43292.31699074074</v>
      </c>
      <c r="F530" s="16">
        <v>150.0</v>
      </c>
      <c r="G530" s="17" t="s">
        <v>25</v>
      </c>
      <c r="H530" s="14">
        <v>276.84</v>
      </c>
      <c r="I530" s="14">
        <f t="shared" si="1"/>
        <v>1899.7296</v>
      </c>
      <c r="J530" s="18">
        <v>5.0</v>
      </c>
      <c r="K530" s="17">
        <v>9.0</v>
      </c>
      <c r="L530" s="19">
        <v>5.0</v>
      </c>
      <c r="M530" s="19">
        <v>30.0</v>
      </c>
      <c r="N530" s="17">
        <v>5.0</v>
      </c>
      <c r="O530" s="17" t="s">
        <v>66</v>
      </c>
      <c r="P530" s="17">
        <v>7.0</v>
      </c>
      <c r="Q530" s="17">
        <v>6.0</v>
      </c>
      <c r="R530" s="17">
        <v>4.0</v>
      </c>
      <c r="S530" s="7">
        <f t="shared" si="2"/>
        <v>10</v>
      </c>
      <c r="T530" s="20">
        <v>63.24</v>
      </c>
      <c r="U530" s="14">
        <f t="shared" si="54"/>
        <v>81.7904</v>
      </c>
      <c r="V530" s="21" t="s">
        <v>26</v>
      </c>
      <c r="W530" s="35">
        <f>VLOOKUP(A530,airbnb_listings_orlando!C:Q,14,0)</f>
        <v>123</v>
      </c>
      <c r="X530" s="35">
        <f>VLOOKUP(A530,airbnb_listings_orlando!C:Q,15,0)</f>
        <v>6</v>
      </c>
      <c r="Y530" s="11">
        <f t="shared" si="4"/>
        <v>292.1085714</v>
      </c>
      <c r="AA530" s="11"/>
    </row>
    <row r="531">
      <c r="A531" s="12" t="s">
        <v>73</v>
      </c>
      <c r="B531" s="13">
        <v>43430.0</v>
      </c>
      <c r="C531" s="25">
        <v>43434.0</v>
      </c>
      <c r="D531" s="14">
        <v>990.37</v>
      </c>
      <c r="E531" s="15">
        <v>43388.778020833335</v>
      </c>
      <c r="F531" s="16">
        <v>42.0</v>
      </c>
      <c r="G531" s="17" t="s">
        <v>25</v>
      </c>
      <c r="H531" s="14">
        <v>110.89</v>
      </c>
      <c r="I531" s="14">
        <f t="shared" si="1"/>
        <v>920.1252</v>
      </c>
      <c r="J531" s="18">
        <v>5.0</v>
      </c>
      <c r="K531" s="17">
        <v>9.0</v>
      </c>
      <c r="L531" s="19">
        <v>5.0</v>
      </c>
      <c r="M531" s="19">
        <v>30.0</v>
      </c>
      <c r="N531" s="17">
        <v>5.0</v>
      </c>
      <c r="O531" s="17" t="s">
        <v>66</v>
      </c>
      <c r="P531" s="17">
        <v>4.0</v>
      </c>
      <c r="Q531" s="17">
        <v>9.0</v>
      </c>
      <c r="R531" s="17">
        <v>0.0</v>
      </c>
      <c r="S531" s="7">
        <f t="shared" si="2"/>
        <v>9</v>
      </c>
      <c r="T531" s="20">
        <v>30.63</v>
      </c>
      <c r="U531" s="14">
        <f t="shared" si="54"/>
        <v>39.6148</v>
      </c>
      <c r="V531" s="21" t="s">
        <v>26</v>
      </c>
      <c r="W531" s="35">
        <f>VLOOKUP(A531,airbnb_listings_orlando!C:Q,14,0)</f>
        <v>123</v>
      </c>
      <c r="X531" s="35">
        <f>VLOOKUP(A531,airbnb_listings_orlando!C:Q,15,0)</f>
        <v>6</v>
      </c>
      <c r="Y531" s="11">
        <f t="shared" si="4"/>
        <v>247.5925</v>
      </c>
      <c r="AA531" s="11"/>
    </row>
    <row r="532">
      <c r="A532" s="12" t="s">
        <v>73</v>
      </c>
      <c r="B532" s="13">
        <v>43427.0</v>
      </c>
      <c r="C532" s="25">
        <v>43430.0</v>
      </c>
      <c r="D532" s="14">
        <v>1321.14</v>
      </c>
      <c r="E532" s="24">
        <v>43331.92791666667</v>
      </c>
      <c r="F532" s="16">
        <v>96.0</v>
      </c>
      <c r="G532" s="17" t="s">
        <v>25</v>
      </c>
      <c r="H532" s="14">
        <v>162.95</v>
      </c>
      <c r="I532" s="14">
        <f t="shared" si="1"/>
        <v>1227.4344</v>
      </c>
      <c r="J532" s="18">
        <v>5.0</v>
      </c>
      <c r="K532" s="17">
        <v>9.0</v>
      </c>
      <c r="L532" s="19">
        <v>5.0</v>
      </c>
      <c r="M532" s="19">
        <v>30.0</v>
      </c>
      <c r="N532" s="17">
        <v>5.0</v>
      </c>
      <c r="O532" s="17" t="s">
        <v>66</v>
      </c>
      <c r="P532" s="17">
        <v>3.0</v>
      </c>
      <c r="Q532" s="17">
        <v>10.0</v>
      </c>
      <c r="R532" s="17">
        <v>2.0</v>
      </c>
      <c r="S532" s="7">
        <f t="shared" si="2"/>
        <v>12</v>
      </c>
      <c r="T532" s="20">
        <v>40.86</v>
      </c>
      <c r="U532" s="14">
        <f t="shared" si="54"/>
        <v>52.8456</v>
      </c>
      <c r="V532" s="21" t="s">
        <v>26</v>
      </c>
      <c r="W532" s="35">
        <f>VLOOKUP(A532,airbnb_listings_orlando!C:Q,14,0)</f>
        <v>123</v>
      </c>
      <c r="X532" s="35">
        <f>VLOOKUP(A532,airbnb_listings_orlando!C:Q,15,0)</f>
        <v>6</v>
      </c>
      <c r="Y532" s="11">
        <f t="shared" si="4"/>
        <v>440.38</v>
      </c>
      <c r="AA532" s="11"/>
    </row>
    <row r="533">
      <c r="A533" s="12" t="s">
        <v>73</v>
      </c>
      <c r="B533" s="13">
        <v>43415.0</v>
      </c>
      <c r="C533" s="25">
        <v>43418.0</v>
      </c>
      <c r="D533" s="14">
        <v>768.24</v>
      </c>
      <c r="E533" s="15">
        <v>43396.93292824074</v>
      </c>
      <c r="F533" s="16">
        <v>19.0</v>
      </c>
      <c r="G533" s="17" t="s">
        <v>25</v>
      </c>
      <c r="H533" s="14">
        <v>75.92</v>
      </c>
      <c r="I533" s="14">
        <f t="shared" si="1"/>
        <v>713.7504</v>
      </c>
      <c r="J533" s="18">
        <v>5.0</v>
      </c>
      <c r="K533" s="17">
        <v>9.0</v>
      </c>
      <c r="L533" s="19">
        <v>5.0</v>
      </c>
      <c r="M533" s="19">
        <v>30.0</v>
      </c>
      <c r="N533" s="17">
        <v>5.0</v>
      </c>
      <c r="O533" s="17" t="s">
        <v>66</v>
      </c>
      <c r="P533" s="17">
        <v>3.0</v>
      </c>
      <c r="Q533" s="17">
        <v>2.0</v>
      </c>
      <c r="R533" s="17">
        <v>4.0</v>
      </c>
      <c r="S533" s="7">
        <f t="shared" si="2"/>
        <v>6</v>
      </c>
      <c r="T533" s="20">
        <v>23.76</v>
      </c>
      <c r="U533" s="14">
        <f t="shared" si="54"/>
        <v>30.7296</v>
      </c>
      <c r="V533" s="21" t="s">
        <v>26</v>
      </c>
      <c r="W533" s="35">
        <f>VLOOKUP(A533,airbnb_listings_orlando!C:Q,14,0)</f>
        <v>123</v>
      </c>
      <c r="X533" s="35">
        <f>VLOOKUP(A533,airbnb_listings_orlando!C:Q,15,0)</f>
        <v>6</v>
      </c>
      <c r="Y533" s="11">
        <f t="shared" si="4"/>
        <v>256.08</v>
      </c>
      <c r="AA533" s="11"/>
    </row>
    <row r="534">
      <c r="A534" s="12" t="s">
        <v>73</v>
      </c>
      <c r="B534" s="13">
        <v>43401.0</v>
      </c>
      <c r="C534" s="12">
        <v>43406.0</v>
      </c>
      <c r="D534" s="14">
        <v>1658.7</v>
      </c>
      <c r="E534" s="24">
        <v>43306.651400462964</v>
      </c>
      <c r="F534" s="16">
        <v>95.0</v>
      </c>
      <c r="G534" s="17" t="s">
        <v>25</v>
      </c>
      <c r="H534" s="14">
        <v>216.08</v>
      </c>
      <c r="I534" s="14">
        <f t="shared" si="1"/>
        <v>1541.052</v>
      </c>
      <c r="J534" s="18">
        <v>5.0</v>
      </c>
      <c r="K534" s="17">
        <v>9.0</v>
      </c>
      <c r="L534" s="19">
        <v>5.0</v>
      </c>
      <c r="M534" s="19">
        <v>30.0</v>
      </c>
      <c r="N534" s="17">
        <v>5.0</v>
      </c>
      <c r="O534" s="17" t="s">
        <v>66</v>
      </c>
      <c r="P534" s="17">
        <v>5.0</v>
      </c>
      <c r="Q534" s="17">
        <v>2.0</v>
      </c>
      <c r="R534" s="17">
        <v>3.0</v>
      </c>
      <c r="S534" s="7">
        <f t="shared" si="2"/>
        <v>5</v>
      </c>
      <c r="T534" s="20">
        <v>51.3</v>
      </c>
      <c r="U534" s="14">
        <f t="shared" si="54"/>
        <v>66.348</v>
      </c>
      <c r="V534" s="21" t="s">
        <v>26</v>
      </c>
      <c r="W534" s="35">
        <f>VLOOKUP(A534,airbnb_listings_orlando!C:Q,14,0)</f>
        <v>123</v>
      </c>
      <c r="X534" s="35">
        <f>VLOOKUP(A534,airbnb_listings_orlando!C:Q,15,0)</f>
        <v>6</v>
      </c>
      <c r="Y534" s="11">
        <f t="shared" si="4"/>
        <v>331.74</v>
      </c>
      <c r="AA534" s="11"/>
    </row>
    <row r="535">
      <c r="A535" s="12" t="s">
        <v>73</v>
      </c>
      <c r="B535" s="13">
        <v>43398.0</v>
      </c>
      <c r="C535" s="25">
        <v>43401.0</v>
      </c>
      <c r="D535" s="14">
        <v>847.14</v>
      </c>
      <c r="E535" s="15">
        <v>43383.42481481482</v>
      </c>
      <c r="F535" s="16">
        <v>15.0</v>
      </c>
      <c r="G535" s="17" t="s">
        <v>25</v>
      </c>
      <c r="H535" s="14">
        <v>73.72</v>
      </c>
      <c r="I535" s="14">
        <f t="shared" si="1"/>
        <v>790.3944</v>
      </c>
      <c r="J535" s="18">
        <v>5.0</v>
      </c>
      <c r="K535" s="17">
        <v>9.0</v>
      </c>
      <c r="L535" s="19">
        <v>5.0</v>
      </c>
      <c r="M535" s="19">
        <v>30.0</v>
      </c>
      <c r="N535" s="17">
        <v>5.0</v>
      </c>
      <c r="O535" s="17" t="s">
        <v>66</v>
      </c>
      <c r="P535" s="17">
        <v>3.0</v>
      </c>
      <c r="Q535" s="17">
        <v>5.0</v>
      </c>
      <c r="R535" s="17">
        <v>5.0</v>
      </c>
      <c r="S535" s="7">
        <f t="shared" si="2"/>
        <v>10</v>
      </c>
      <c r="T535" s="20">
        <v>22.86</v>
      </c>
      <c r="U535" s="14">
        <f t="shared" si="54"/>
        <v>33.8856</v>
      </c>
      <c r="V535" s="21" t="s">
        <v>26</v>
      </c>
      <c r="W535" s="35">
        <f>VLOOKUP(A535,airbnb_listings_orlando!C:Q,14,0)</f>
        <v>123</v>
      </c>
      <c r="X535" s="35">
        <f>VLOOKUP(A535,airbnb_listings_orlando!C:Q,15,0)</f>
        <v>6</v>
      </c>
      <c r="Y535" s="11">
        <f t="shared" si="4"/>
        <v>282.38</v>
      </c>
      <c r="AA535" s="11"/>
    </row>
    <row r="536">
      <c r="A536" s="12" t="s">
        <v>73</v>
      </c>
      <c r="B536" s="13">
        <v>43381.0</v>
      </c>
      <c r="C536" s="25">
        <v>43388.0</v>
      </c>
      <c r="D536" s="14">
        <v>1963.0</v>
      </c>
      <c r="E536" s="24">
        <v>43173.595046296294</v>
      </c>
      <c r="F536" s="16">
        <v>208.0</v>
      </c>
      <c r="G536" s="17" t="s">
        <v>25</v>
      </c>
      <c r="H536" s="14">
        <v>263.68</v>
      </c>
      <c r="I536" s="14">
        <f t="shared" si="1"/>
        <v>1823.48</v>
      </c>
      <c r="J536" s="18">
        <v>5.0</v>
      </c>
      <c r="K536" s="17">
        <v>9.0</v>
      </c>
      <c r="L536" s="19">
        <v>5.0</v>
      </c>
      <c r="M536" s="19">
        <v>30.0</v>
      </c>
      <c r="N536" s="17">
        <v>5.0</v>
      </c>
      <c r="O536" s="17" t="s">
        <v>66</v>
      </c>
      <c r="P536" s="17">
        <v>7.0</v>
      </c>
      <c r="Q536" s="17">
        <v>7.0</v>
      </c>
      <c r="R536" s="17">
        <v>4.0</v>
      </c>
      <c r="S536" s="7">
        <f t="shared" si="2"/>
        <v>11</v>
      </c>
      <c r="T536" s="20">
        <v>61.0</v>
      </c>
      <c r="U536" s="14">
        <f t="shared" si="54"/>
        <v>78.52</v>
      </c>
      <c r="V536" s="21" t="s">
        <v>26</v>
      </c>
      <c r="W536" s="35">
        <f>VLOOKUP(A536,airbnb_listings_orlando!C:Q,14,0)</f>
        <v>123</v>
      </c>
      <c r="X536" s="35">
        <f>VLOOKUP(A536,airbnb_listings_orlando!C:Q,15,0)</f>
        <v>6</v>
      </c>
      <c r="Y536" s="11">
        <f t="shared" si="4"/>
        <v>280.4285714</v>
      </c>
      <c r="AA536" s="11"/>
    </row>
    <row r="537">
      <c r="A537" s="12" t="s">
        <v>73</v>
      </c>
      <c r="B537" s="13">
        <v>43367.0</v>
      </c>
      <c r="C537" s="12">
        <v>43372.0</v>
      </c>
      <c r="D537" s="14">
        <v>1522.9</v>
      </c>
      <c r="E537" s="24">
        <v>43300.61126157407</v>
      </c>
      <c r="F537" s="16">
        <v>67.0</v>
      </c>
      <c r="G537" s="17" t="s">
        <v>25</v>
      </c>
      <c r="H537" s="14">
        <v>194.71</v>
      </c>
      <c r="I537" s="14">
        <f t="shared" si="1"/>
        <v>1414.884</v>
      </c>
      <c r="J537" s="18">
        <v>5.0</v>
      </c>
      <c r="K537" s="17">
        <v>9.0</v>
      </c>
      <c r="L537" s="19">
        <v>5.0</v>
      </c>
      <c r="M537" s="19">
        <v>30.0</v>
      </c>
      <c r="N537" s="17">
        <v>5.0</v>
      </c>
      <c r="O537" s="17" t="s">
        <v>66</v>
      </c>
      <c r="P537" s="17">
        <v>5.0</v>
      </c>
      <c r="Q537" s="17">
        <v>2.0</v>
      </c>
      <c r="R537" s="17">
        <v>2.0</v>
      </c>
      <c r="S537" s="7">
        <f t="shared" si="2"/>
        <v>4</v>
      </c>
      <c r="T537" s="20">
        <v>47.1</v>
      </c>
      <c r="U537" s="14">
        <f t="shared" si="54"/>
        <v>60.916</v>
      </c>
      <c r="V537" s="21" t="s">
        <v>26</v>
      </c>
      <c r="W537" s="35">
        <f>VLOOKUP(A537,airbnb_listings_orlando!C:Q,14,0)</f>
        <v>123</v>
      </c>
      <c r="X537" s="35">
        <f>VLOOKUP(A537,airbnb_listings_orlando!C:Q,15,0)</f>
        <v>6</v>
      </c>
      <c r="Y537" s="11">
        <f t="shared" si="4"/>
        <v>304.58</v>
      </c>
      <c r="AA537" s="11"/>
    </row>
    <row r="538">
      <c r="A538" s="12" t="s">
        <v>73</v>
      </c>
      <c r="B538" s="13">
        <v>43355.0</v>
      </c>
      <c r="C538" s="12">
        <v>43360.0</v>
      </c>
      <c r="D538" s="14">
        <v>1537.47</v>
      </c>
      <c r="E538" s="24">
        <v>43197.531377314815</v>
      </c>
      <c r="F538" s="16">
        <v>158.0</v>
      </c>
      <c r="G538" s="17" t="s">
        <v>25</v>
      </c>
      <c r="H538" s="14">
        <v>197.0</v>
      </c>
      <c r="I538" s="14">
        <f t="shared" si="1"/>
        <v>1428.4212</v>
      </c>
      <c r="J538" s="18">
        <v>5.0</v>
      </c>
      <c r="K538" s="17">
        <v>9.0</v>
      </c>
      <c r="L538" s="19">
        <v>5.0</v>
      </c>
      <c r="M538" s="19">
        <v>30.0</v>
      </c>
      <c r="N538" s="17">
        <v>5.0</v>
      </c>
      <c r="O538" s="17" t="s">
        <v>66</v>
      </c>
      <c r="P538" s="17">
        <v>5.0</v>
      </c>
      <c r="Q538" s="17">
        <v>7.0</v>
      </c>
      <c r="R538" s="17">
        <v>3.0</v>
      </c>
      <c r="S538" s="7">
        <f t="shared" si="2"/>
        <v>10</v>
      </c>
      <c r="T538" s="20">
        <v>47.55</v>
      </c>
      <c r="U538" s="14">
        <f t="shared" si="54"/>
        <v>61.4988</v>
      </c>
      <c r="V538" s="21" t="s">
        <v>26</v>
      </c>
      <c r="W538" s="35">
        <f>VLOOKUP(A538,airbnb_listings_orlando!C:Q,14,0)</f>
        <v>123</v>
      </c>
      <c r="X538" s="35">
        <f>VLOOKUP(A538,airbnb_listings_orlando!C:Q,15,0)</f>
        <v>6</v>
      </c>
      <c r="Y538" s="11">
        <f t="shared" si="4"/>
        <v>307.494</v>
      </c>
      <c r="AA538" s="11"/>
    </row>
    <row r="539">
      <c r="A539" s="12" t="s">
        <v>73</v>
      </c>
      <c r="B539" s="13">
        <v>43349.0</v>
      </c>
      <c r="C539" s="12">
        <v>43352.0</v>
      </c>
      <c r="D539" s="14">
        <v>1117.77</v>
      </c>
      <c r="E539" s="24">
        <v>43234.567777777775</v>
      </c>
      <c r="F539" s="16">
        <v>115.0</v>
      </c>
      <c r="G539" s="17" t="s">
        <v>25</v>
      </c>
      <c r="H539" s="14">
        <v>116.32</v>
      </c>
      <c r="I539" s="14">
        <f t="shared" si="1"/>
        <v>1041.8292</v>
      </c>
      <c r="J539" s="18">
        <v>5.0</v>
      </c>
      <c r="K539" s="17">
        <v>9.0</v>
      </c>
      <c r="L539" s="19">
        <v>5.0</v>
      </c>
      <c r="M539" s="19">
        <v>30.0</v>
      </c>
      <c r="N539" s="17">
        <v>5.0</v>
      </c>
      <c r="O539" s="17" t="s">
        <v>66</v>
      </c>
      <c r="P539" s="17">
        <v>3.0</v>
      </c>
      <c r="Q539" s="17">
        <v>11.0</v>
      </c>
      <c r="R539" s="17">
        <v>0.0</v>
      </c>
      <c r="S539" s="7">
        <f t="shared" si="2"/>
        <v>11</v>
      </c>
      <c r="T539" s="20">
        <v>31.23</v>
      </c>
      <c r="U539" s="14">
        <f t="shared" si="54"/>
        <v>44.7108</v>
      </c>
      <c r="V539" s="21" t="s">
        <v>26</v>
      </c>
      <c r="W539" s="35">
        <f>VLOOKUP(A539,airbnb_listings_orlando!C:Q,14,0)</f>
        <v>123</v>
      </c>
      <c r="X539" s="35">
        <f>VLOOKUP(A539,airbnb_listings_orlando!C:Q,15,0)</f>
        <v>6</v>
      </c>
      <c r="Y539" s="11">
        <f t="shared" si="4"/>
        <v>372.59</v>
      </c>
      <c r="AA539" s="11"/>
    </row>
    <row r="540">
      <c r="A540" s="12" t="s">
        <v>73</v>
      </c>
      <c r="B540" s="13">
        <v>43329.0</v>
      </c>
      <c r="C540" s="12">
        <v>43336.0</v>
      </c>
      <c r="D540" s="14">
        <v>2064.97</v>
      </c>
      <c r="E540" s="24">
        <v>43248.15357638889</v>
      </c>
      <c r="F540" s="16">
        <v>81.0</v>
      </c>
      <c r="G540" s="17" t="s">
        <v>25</v>
      </c>
      <c r="H540" s="14">
        <v>279.89</v>
      </c>
      <c r="I540" s="14">
        <f t="shared" si="1"/>
        <v>1918.3712</v>
      </c>
      <c r="J540" s="18">
        <v>5.0</v>
      </c>
      <c r="K540" s="17">
        <v>9.0</v>
      </c>
      <c r="L540" s="19">
        <v>5.0</v>
      </c>
      <c r="M540" s="19">
        <v>30.0</v>
      </c>
      <c r="N540" s="17">
        <v>5.0</v>
      </c>
      <c r="O540" s="17" t="s">
        <v>66</v>
      </c>
      <c r="P540" s="17">
        <v>7.0</v>
      </c>
      <c r="Q540" s="17">
        <v>6.0</v>
      </c>
      <c r="R540" s="17">
        <v>6.0</v>
      </c>
      <c r="S540" s="7">
        <f t="shared" si="2"/>
        <v>12</v>
      </c>
      <c r="T540" s="20">
        <v>64.0</v>
      </c>
      <c r="U540" s="14">
        <f t="shared" si="54"/>
        <v>82.5988</v>
      </c>
      <c r="V540" s="21" t="s">
        <v>26</v>
      </c>
      <c r="W540" s="35">
        <f>VLOOKUP(A540,airbnb_listings_orlando!C:Q,14,0)</f>
        <v>123</v>
      </c>
      <c r="X540" s="35">
        <f>VLOOKUP(A540,airbnb_listings_orlando!C:Q,15,0)</f>
        <v>6</v>
      </c>
      <c r="Y540" s="11">
        <f t="shared" si="4"/>
        <v>294.9957143</v>
      </c>
      <c r="AA540" s="11"/>
    </row>
    <row r="541">
      <c r="A541" s="12" t="s">
        <v>73</v>
      </c>
      <c r="B541" s="13">
        <v>43324.0</v>
      </c>
      <c r="C541" s="12">
        <v>43329.0</v>
      </c>
      <c r="D541" s="14">
        <v>1465.0</v>
      </c>
      <c r="E541" s="24">
        <v>43158.57533564815</v>
      </c>
      <c r="F541" s="16">
        <v>166.0</v>
      </c>
      <c r="G541" s="17" t="s">
        <v>25</v>
      </c>
      <c r="H541" s="14">
        <v>185.91</v>
      </c>
      <c r="I541" s="14">
        <f t="shared" si="1"/>
        <v>1361.4</v>
      </c>
      <c r="J541" s="18">
        <v>5.0</v>
      </c>
      <c r="K541" s="17">
        <v>9.0</v>
      </c>
      <c r="L541" s="19">
        <v>5.0</v>
      </c>
      <c r="M541" s="19">
        <v>30.0</v>
      </c>
      <c r="N541" s="17">
        <v>5.0</v>
      </c>
      <c r="O541" s="17" t="s">
        <v>66</v>
      </c>
      <c r="P541" s="17">
        <v>5.0</v>
      </c>
      <c r="Q541" s="17">
        <v>7.0</v>
      </c>
      <c r="R541" s="17">
        <v>5.0</v>
      </c>
      <c r="S541" s="7">
        <f t="shared" si="2"/>
        <v>12</v>
      </c>
      <c r="T541" s="20">
        <v>45.0</v>
      </c>
      <c r="U541" s="14">
        <f t="shared" si="54"/>
        <v>58.6</v>
      </c>
      <c r="V541" s="21" t="s">
        <v>26</v>
      </c>
      <c r="W541" s="35">
        <f>VLOOKUP(A541,airbnb_listings_orlando!C:Q,14,0)</f>
        <v>123</v>
      </c>
      <c r="X541" s="35">
        <f>VLOOKUP(A541,airbnb_listings_orlando!C:Q,15,0)</f>
        <v>6</v>
      </c>
      <c r="Y541" s="11">
        <f t="shared" si="4"/>
        <v>293</v>
      </c>
      <c r="AA541" s="11"/>
    </row>
    <row r="542">
      <c r="A542" s="12" t="s">
        <v>73</v>
      </c>
      <c r="B542" s="13">
        <v>43309.0</v>
      </c>
      <c r="C542" s="12">
        <v>43314.0</v>
      </c>
      <c r="D542" s="14">
        <v>1537.02</v>
      </c>
      <c r="E542" s="24">
        <v>43241.25090277778</v>
      </c>
      <c r="F542" s="16">
        <v>68.0</v>
      </c>
      <c r="G542" s="17" t="s">
        <v>25</v>
      </c>
      <c r="H542" s="14">
        <v>196.46</v>
      </c>
      <c r="I542" s="14">
        <f t="shared" si="1"/>
        <v>1427.5392</v>
      </c>
      <c r="J542" s="18">
        <v>5.0</v>
      </c>
      <c r="K542" s="17">
        <v>9.0</v>
      </c>
      <c r="L542" s="19">
        <v>5.0</v>
      </c>
      <c r="M542" s="19" t="e">
        <v>#N/A</v>
      </c>
      <c r="N542" s="17">
        <v>5.0</v>
      </c>
      <c r="O542" s="17" t="s">
        <v>66</v>
      </c>
      <c r="P542" s="17">
        <v>5.0</v>
      </c>
      <c r="Q542" s="17">
        <v>2.0</v>
      </c>
      <c r="R542" s="17">
        <v>0.0</v>
      </c>
      <c r="S542" s="7">
        <f t="shared" si="2"/>
        <v>2</v>
      </c>
      <c r="T542" s="20">
        <v>48.0</v>
      </c>
      <c r="U542" s="14">
        <f t="shared" si="54"/>
        <v>61.4808</v>
      </c>
      <c r="V542" s="21" t="s">
        <v>26</v>
      </c>
      <c r="W542" s="35">
        <f>VLOOKUP(A542,airbnb_listings_orlando!C:Q,14,0)</f>
        <v>123</v>
      </c>
      <c r="X542" s="35">
        <f>VLOOKUP(A542,airbnb_listings_orlando!C:Q,15,0)</f>
        <v>6</v>
      </c>
      <c r="Y542" s="11">
        <f t="shared" si="4"/>
        <v>307.404</v>
      </c>
      <c r="AA542" s="11"/>
    </row>
    <row r="543">
      <c r="A543" s="12" t="s">
        <v>73</v>
      </c>
      <c r="B543" s="13">
        <v>43304.0</v>
      </c>
      <c r="C543" s="12">
        <v>43309.0</v>
      </c>
      <c r="D543" s="14">
        <v>2303.75</v>
      </c>
      <c r="E543" s="24">
        <v>43121.4540625</v>
      </c>
      <c r="F543" s="16">
        <v>183.0</v>
      </c>
      <c r="G543" s="17" t="s">
        <v>25</v>
      </c>
      <c r="H543" s="14">
        <v>317.62</v>
      </c>
      <c r="I543" s="14">
        <f t="shared" si="1"/>
        <v>2140.35</v>
      </c>
      <c r="J543" s="18">
        <v>5.0</v>
      </c>
      <c r="K543" s="17">
        <v>9.0</v>
      </c>
      <c r="L543" s="19">
        <v>5.0</v>
      </c>
      <c r="M543" s="19" t="e">
        <v>#N/A</v>
      </c>
      <c r="N543" s="17">
        <v>5.0</v>
      </c>
      <c r="O543" s="17" t="s">
        <v>66</v>
      </c>
      <c r="P543" s="17">
        <v>5.0</v>
      </c>
      <c r="Q543" s="17">
        <v>4.0</v>
      </c>
      <c r="R543" s="17">
        <v>4.0</v>
      </c>
      <c r="S543" s="7">
        <f t="shared" si="2"/>
        <v>8</v>
      </c>
      <c r="T543" s="20">
        <v>71.25</v>
      </c>
      <c r="U543" s="14">
        <f t="shared" si="54"/>
        <v>92.15</v>
      </c>
      <c r="V543" s="21" t="s">
        <v>26</v>
      </c>
      <c r="W543" s="35">
        <f>VLOOKUP(A543,airbnb_listings_orlando!C:Q,14,0)</f>
        <v>123</v>
      </c>
      <c r="X543" s="35">
        <f>VLOOKUP(A543,airbnb_listings_orlando!C:Q,15,0)</f>
        <v>6</v>
      </c>
      <c r="Y543" s="11">
        <f t="shared" si="4"/>
        <v>460.75</v>
      </c>
      <c r="AA543" s="11"/>
    </row>
    <row r="544">
      <c r="A544" s="12" t="s">
        <v>73</v>
      </c>
      <c r="B544" s="13">
        <v>43300.0</v>
      </c>
      <c r="C544" s="12">
        <v>43303.0</v>
      </c>
      <c r="D544" s="14">
        <v>1009.77</v>
      </c>
      <c r="E544" s="24">
        <v>43276.85891203704</v>
      </c>
      <c r="F544" s="16">
        <v>24.0</v>
      </c>
      <c r="G544" s="17" t="s">
        <v>25</v>
      </c>
      <c r="H544" s="14">
        <v>113.94</v>
      </c>
      <c r="I544" s="14">
        <f t="shared" si="1"/>
        <v>938.1492</v>
      </c>
      <c r="J544" s="18">
        <v>5.0</v>
      </c>
      <c r="K544" s="17">
        <v>9.0</v>
      </c>
      <c r="L544" s="19">
        <v>5.0</v>
      </c>
      <c r="M544" s="19" t="e">
        <v>#N/A</v>
      </c>
      <c r="N544" s="17">
        <v>5.0</v>
      </c>
      <c r="O544" s="17" t="s">
        <v>66</v>
      </c>
      <c r="P544" s="17">
        <v>3.0</v>
      </c>
      <c r="Q544" s="17">
        <v>8.0</v>
      </c>
      <c r="R544" s="17">
        <v>0.0</v>
      </c>
      <c r="S544" s="7">
        <f t="shared" si="2"/>
        <v>8</v>
      </c>
      <c r="T544" s="20">
        <v>31.23</v>
      </c>
      <c r="U544" s="14">
        <f t="shared" si="54"/>
        <v>40.3908</v>
      </c>
      <c r="V544" s="21" t="s">
        <v>26</v>
      </c>
      <c r="W544" s="35">
        <f>VLOOKUP(A544,airbnb_listings_orlando!C:Q,14,0)</f>
        <v>123</v>
      </c>
      <c r="X544" s="35">
        <f>VLOOKUP(A544,airbnb_listings_orlando!C:Q,15,0)</f>
        <v>6</v>
      </c>
      <c r="Y544" s="11">
        <f t="shared" si="4"/>
        <v>336.59</v>
      </c>
      <c r="AA544" s="11"/>
    </row>
    <row r="545">
      <c r="A545" s="12" t="s">
        <v>73</v>
      </c>
      <c r="B545" s="13">
        <v>43295.0</v>
      </c>
      <c r="C545" s="12">
        <v>43297.0</v>
      </c>
      <c r="D545" s="14">
        <v>746.0</v>
      </c>
      <c r="E545" s="24">
        <v>43193.83909722222</v>
      </c>
      <c r="F545" s="16">
        <v>102.0</v>
      </c>
      <c r="G545" s="17" t="s">
        <v>25</v>
      </c>
      <c r="H545" s="14">
        <v>72.5</v>
      </c>
      <c r="I545" s="14">
        <f t="shared" si="1"/>
        <v>693.16</v>
      </c>
      <c r="J545" s="18">
        <v>5.0</v>
      </c>
      <c r="K545" s="17">
        <v>9.0</v>
      </c>
      <c r="L545" s="19">
        <v>5.0</v>
      </c>
      <c r="M545" s="19" t="e">
        <v>#N/A</v>
      </c>
      <c r="N545" s="17">
        <v>5.0</v>
      </c>
      <c r="O545" s="17" t="s">
        <v>66</v>
      </c>
      <c r="P545" s="17">
        <v>2.0</v>
      </c>
      <c r="Q545" s="17">
        <v>10.0</v>
      </c>
      <c r="R545" s="17">
        <v>2.0</v>
      </c>
      <c r="S545" s="7">
        <f t="shared" si="2"/>
        <v>12</v>
      </c>
      <c r="T545" s="20">
        <v>23.0</v>
      </c>
      <c r="U545" s="14">
        <f t="shared" si="54"/>
        <v>29.84</v>
      </c>
      <c r="V545" s="21" t="s">
        <v>26</v>
      </c>
      <c r="W545" s="35">
        <f>VLOOKUP(A545,airbnb_listings_orlando!C:Q,14,0)</f>
        <v>123</v>
      </c>
      <c r="X545" s="35">
        <f>VLOOKUP(A545,airbnb_listings_orlando!C:Q,15,0)</f>
        <v>6</v>
      </c>
      <c r="Y545" s="11">
        <f t="shared" si="4"/>
        <v>373</v>
      </c>
      <c r="AA545" s="11"/>
    </row>
    <row r="546">
      <c r="A546" s="12" t="s">
        <v>73</v>
      </c>
      <c r="B546" s="13">
        <v>43287.0</v>
      </c>
      <c r="C546" s="12">
        <v>43292.0</v>
      </c>
      <c r="D546" s="14">
        <v>1571.4</v>
      </c>
      <c r="E546" s="24">
        <v>43286.937685185185</v>
      </c>
      <c r="F546" s="16">
        <v>1.0</v>
      </c>
      <c r="G546" s="17" t="s">
        <v>25</v>
      </c>
      <c r="H546" s="14">
        <v>202.34</v>
      </c>
      <c r="I546" s="14">
        <f t="shared" si="1"/>
        <v>1459.944</v>
      </c>
      <c r="J546" s="18">
        <v>5.0</v>
      </c>
      <c r="K546" s="17">
        <v>9.0</v>
      </c>
      <c r="L546" s="19">
        <v>5.0</v>
      </c>
      <c r="M546" s="19" t="e">
        <v>#N/A</v>
      </c>
      <c r="N546" s="17">
        <v>5.0</v>
      </c>
      <c r="O546" s="17" t="s">
        <v>66</v>
      </c>
      <c r="P546" s="17">
        <v>5.0</v>
      </c>
      <c r="Q546" s="17">
        <v>5.0</v>
      </c>
      <c r="R546" s="17">
        <v>4.0</v>
      </c>
      <c r="S546" s="7">
        <f t="shared" si="2"/>
        <v>9</v>
      </c>
      <c r="T546" s="20">
        <v>48.6</v>
      </c>
      <c r="U546" s="14">
        <f t="shared" si="54"/>
        <v>62.856</v>
      </c>
      <c r="V546" s="21" t="s">
        <v>26</v>
      </c>
      <c r="W546" s="35">
        <f>VLOOKUP(A546,airbnb_listings_orlando!C:Q,14,0)</f>
        <v>123</v>
      </c>
      <c r="X546" s="35">
        <f>VLOOKUP(A546,airbnb_listings_orlando!C:Q,15,0)</f>
        <v>6</v>
      </c>
      <c r="Y546" s="11">
        <f t="shared" si="4"/>
        <v>314.28</v>
      </c>
      <c r="AA546" s="11"/>
    </row>
    <row r="547">
      <c r="A547" s="12" t="s">
        <v>73</v>
      </c>
      <c r="B547" s="13">
        <v>43284.0</v>
      </c>
      <c r="C547" s="12">
        <v>43287.0</v>
      </c>
      <c r="D547" s="14">
        <v>1207.65</v>
      </c>
      <c r="E547" s="24">
        <v>43238.64398148148</v>
      </c>
      <c r="F547" s="16">
        <v>46.0</v>
      </c>
      <c r="G547" s="17" t="s">
        <v>25</v>
      </c>
      <c r="H547" s="14">
        <v>145.09</v>
      </c>
      <c r="I547" s="14">
        <f t="shared" si="1"/>
        <v>1121.994</v>
      </c>
      <c r="J547" s="18">
        <v>5.0</v>
      </c>
      <c r="K547" s="17">
        <v>9.0</v>
      </c>
      <c r="L547" s="19">
        <v>5.0</v>
      </c>
      <c r="M547" s="19" t="e">
        <v>#N/A</v>
      </c>
      <c r="N547" s="17">
        <v>5.0</v>
      </c>
      <c r="O547" s="17" t="s">
        <v>66</v>
      </c>
      <c r="P547" s="17">
        <v>3.0</v>
      </c>
      <c r="Q547" s="17">
        <v>2.0</v>
      </c>
      <c r="R547" s="17">
        <v>4.0</v>
      </c>
      <c r="S547" s="7">
        <f t="shared" si="2"/>
        <v>6</v>
      </c>
      <c r="T547" s="20">
        <v>37.35</v>
      </c>
      <c r="U547" s="14">
        <f t="shared" si="54"/>
        <v>48.306</v>
      </c>
      <c r="V547" s="21" t="s">
        <v>26</v>
      </c>
      <c r="W547" s="35">
        <f>VLOOKUP(A547,airbnb_listings_orlando!C:Q,14,0)</f>
        <v>123</v>
      </c>
      <c r="X547" s="35">
        <f>VLOOKUP(A547,airbnb_listings_orlando!C:Q,15,0)</f>
        <v>6</v>
      </c>
      <c r="Y547" s="11">
        <f t="shared" si="4"/>
        <v>402.55</v>
      </c>
      <c r="AA547" s="11"/>
    </row>
    <row r="548">
      <c r="A548" s="12" t="s">
        <v>73</v>
      </c>
      <c r="B548" s="13">
        <v>43279.0</v>
      </c>
      <c r="C548" s="12">
        <v>43282.0</v>
      </c>
      <c r="D548" s="14">
        <v>966.0</v>
      </c>
      <c r="E548" s="24">
        <v>43132.93368055556</v>
      </c>
      <c r="F548" s="16">
        <v>147.0</v>
      </c>
      <c r="G548" s="17" t="s">
        <v>25</v>
      </c>
      <c r="H548" s="14">
        <v>106.93</v>
      </c>
      <c r="I548" s="14">
        <f t="shared" si="1"/>
        <v>897.36</v>
      </c>
      <c r="J548" s="18">
        <v>5.0</v>
      </c>
      <c r="K548" s="17">
        <v>9.0</v>
      </c>
      <c r="L548" s="19">
        <v>5.0</v>
      </c>
      <c r="M548" s="19" t="e">
        <v>#N/A</v>
      </c>
      <c r="N548" s="17">
        <v>5.0</v>
      </c>
      <c r="O548" s="17" t="s">
        <v>66</v>
      </c>
      <c r="P548" s="17">
        <v>3.0</v>
      </c>
      <c r="Q548" s="17">
        <v>10.0</v>
      </c>
      <c r="R548" s="17">
        <v>0.0</v>
      </c>
      <c r="S548" s="7">
        <f t="shared" si="2"/>
        <v>10</v>
      </c>
      <c r="T548" s="20">
        <v>30.0</v>
      </c>
      <c r="U548" s="14">
        <f t="shared" si="54"/>
        <v>38.64</v>
      </c>
      <c r="V548" s="21" t="s">
        <v>26</v>
      </c>
      <c r="W548" s="35">
        <f>VLOOKUP(A548,airbnb_listings_orlando!C:Q,14,0)</f>
        <v>123</v>
      </c>
      <c r="X548" s="35">
        <f>VLOOKUP(A548,airbnb_listings_orlando!C:Q,15,0)</f>
        <v>6</v>
      </c>
      <c r="Y548" s="11">
        <f t="shared" si="4"/>
        <v>322</v>
      </c>
      <c r="AA548" s="11"/>
    </row>
    <row r="549">
      <c r="A549" s="12" t="s">
        <v>73</v>
      </c>
      <c r="B549" s="13">
        <v>43266.0</v>
      </c>
      <c r="C549" s="12">
        <v>43271.0</v>
      </c>
      <c r="D549" s="14">
        <v>1465.0</v>
      </c>
      <c r="E549" s="24">
        <v>43142.439375</v>
      </c>
      <c r="F549" s="16">
        <v>124.0</v>
      </c>
      <c r="G549" s="17" t="s">
        <v>25</v>
      </c>
      <c r="H549" s="14">
        <v>185.91</v>
      </c>
      <c r="I549" s="14">
        <f t="shared" si="1"/>
        <v>1361.4</v>
      </c>
      <c r="J549" s="18">
        <v>5.0</v>
      </c>
      <c r="K549" s="17">
        <v>9.0</v>
      </c>
      <c r="L549" s="19">
        <v>5.0</v>
      </c>
      <c r="M549" s="19" t="e">
        <v>#N/A</v>
      </c>
      <c r="N549" s="17">
        <v>5.0</v>
      </c>
      <c r="O549" s="17" t="s">
        <v>66</v>
      </c>
      <c r="P549" s="17">
        <v>5.0</v>
      </c>
      <c r="Q549" s="17">
        <v>3.0</v>
      </c>
      <c r="R549" s="17">
        <v>5.0</v>
      </c>
      <c r="S549" s="7">
        <f t="shared" si="2"/>
        <v>8</v>
      </c>
      <c r="T549" s="20">
        <v>45.0</v>
      </c>
      <c r="U549" s="14">
        <f t="shared" si="54"/>
        <v>58.6</v>
      </c>
      <c r="V549" s="21" t="s">
        <v>26</v>
      </c>
      <c r="W549" s="35">
        <f>VLOOKUP(A549,airbnb_listings_orlando!C:Q,14,0)</f>
        <v>123</v>
      </c>
      <c r="X549" s="35">
        <f>VLOOKUP(A549,airbnb_listings_orlando!C:Q,15,0)</f>
        <v>6</v>
      </c>
      <c r="Y549" s="11">
        <f t="shared" si="4"/>
        <v>293</v>
      </c>
      <c r="AA549" s="11"/>
    </row>
    <row r="550">
      <c r="A550" s="12" t="s">
        <v>73</v>
      </c>
      <c r="B550" s="13">
        <v>43263.0</v>
      </c>
      <c r="C550" s="12">
        <v>43265.0</v>
      </c>
      <c r="D550" s="14">
        <v>746.01</v>
      </c>
      <c r="E550" s="24">
        <v>43199.16076388889</v>
      </c>
      <c r="F550" s="16">
        <v>64.0</v>
      </c>
      <c r="G550" s="17" t="s">
        <v>25</v>
      </c>
      <c r="H550" s="14">
        <v>72.5</v>
      </c>
      <c r="I550" s="14">
        <f t="shared" si="1"/>
        <v>693.1696</v>
      </c>
      <c r="J550" s="18">
        <v>5.0</v>
      </c>
      <c r="K550" s="17">
        <v>9.0</v>
      </c>
      <c r="L550" s="19">
        <v>5.0</v>
      </c>
      <c r="M550" s="19" t="e">
        <v>#N/A</v>
      </c>
      <c r="N550" s="17">
        <v>5.0</v>
      </c>
      <c r="O550" s="17" t="s">
        <v>66</v>
      </c>
      <c r="P550" s="17">
        <v>2.0</v>
      </c>
      <c r="Q550" s="17">
        <v>10.0</v>
      </c>
      <c r="R550" s="17">
        <v>4.0</v>
      </c>
      <c r="S550" s="7">
        <f t="shared" si="2"/>
        <v>14</v>
      </c>
      <c r="T550" s="20">
        <v>23.0</v>
      </c>
      <c r="U550" s="14">
        <f t="shared" si="54"/>
        <v>29.8404</v>
      </c>
      <c r="V550" s="21" t="s">
        <v>26</v>
      </c>
      <c r="W550" s="35">
        <f>VLOOKUP(A550,airbnb_listings_orlando!C:Q,14,0)</f>
        <v>123</v>
      </c>
      <c r="X550" s="35">
        <f>VLOOKUP(A550,airbnb_listings_orlando!C:Q,15,0)</f>
        <v>6</v>
      </c>
      <c r="Y550" s="11">
        <f t="shared" si="4"/>
        <v>373.005</v>
      </c>
      <c r="AA550" s="11"/>
    </row>
    <row r="551">
      <c r="A551" s="12" t="s">
        <v>73</v>
      </c>
      <c r="B551" s="13">
        <v>43257.0</v>
      </c>
      <c r="C551" s="12">
        <v>43261.0</v>
      </c>
      <c r="D551" s="14">
        <v>1215.0</v>
      </c>
      <c r="E551" s="24">
        <v>43114.91741898148</v>
      </c>
      <c r="F551" s="16">
        <v>143.0</v>
      </c>
      <c r="G551" s="17" t="s">
        <v>25</v>
      </c>
      <c r="H551" s="14">
        <v>145.82</v>
      </c>
      <c r="I551" s="14">
        <f t="shared" si="1"/>
        <v>1128.4</v>
      </c>
      <c r="J551" s="18">
        <v>5.0</v>
      </c>
      <c r="K551" s="17">
        <v>9.0</v>
      </c>
      <c r="L551" s="19">
        <v>5.0</v>
      </c>
      <c r="M551" s="19" t="e">
        <v>#REF!</v>
      </c>
      <c r="N551" s="17">
        <v>5.0</v>
      </c>
      <c r="O551" s="17" t="s">
        <v>66</v>
      </c>
      <c r="P551" s="17">
        <v>4.0</v>
      </c>
      <c r="Q551" s="17">
        <v>10.0</v>
      </c>
      <c r="R551" s="17">
        <v>0.0</v>
      </c>
      <c r="S551" s="7">
        <f t="shared" si="2"/>
        <v>10</v>
      </c>
      <c r="T551" s="20">
        <v>38.0</v>
      </c>
      <c r="U551" s="14">
        <f t="shared" si="54"/>
        <v>48.6</v>
      </c>
      <c r="V551" s="21" t="s">
        <v>26</v>
      </c>
      <c r="W551" s="35">
        <f>VLOOKUP(A551,airbnb_listings_orlando!C:Q,14,0)</f>
        <v>123</v>
      </c>
      <c r="X551" s="35">
        <f>VLOOKUP(A551,airbnb_listings_orlando!C:Q,15,0)</f>
        <v>6</v>
      </c>
      <c r="Y551" s="11">
        <f t="shared" si="4"/>
        <v>303.75</v>
      </c>
      <c r="AA551" s="11"/>
    </row>
    <row r="552">
      <c r="A552" s="12" t="s">
        <v>73</v>
      </c>
      <c r="B552" s="13">
        <v>43252.0</v>
      </c>
      <c r="C552" s="12">
        <v>43255.0</v>
      </c>
      <c r="D552" s="14">
        <v>1010.0</v>
      </c>
      <c r="E552" s="24">
        <v>43193.769733796296</v>
      </c>
      <c r="F552" s="16">
        <v>59.0</v>
      </c>
      <c r="G552" s="17" t="s">
        <v>25</v>
      </c>
      <c r="H552" s="14">
        <v>114.22</v>
      </c>
      <c r="I552" s="14">
        <f t="shared" si="1"/>
        <v>938.6</v>
      </c>
      <c r="J552" s="18">
        <v>5.0</v>
      </c>
      <c r="K552" s="17">
        <v>9.0</v>
      </c>
      <c r="L552" s="19">
        <v>5.0</v>
      </c>
      <c r="M552" s="19" t="e">
        <v>#REF!</v>
      </c>
      <c r="N552" s="17">
        <v>5.0</v>
      </c>
      <c r="O552" s="17" t="s">
        <v>66</v>
      </c>
      <c r="P552" s="17">
        <v>3.0</v>
      </c>
      <c r="Q552" s="17">
        <v>10.0</v>
      </c>
      <c r="R552" s="17">
        <v>4.0</v>
      </c>
      <c r="S552" s="7">
        <f t="shared" si="2"/>
        <v>14</v>
      </c>
      <c r="T552" s="20">
        <v>31.0</v>
      </c>
      <c r="U552" s="14">
        <f t="shared" si="54"/>
        <v>40.4</v>
      </c>
      <c r="V552" s="21" t="s">
        <v>26</v>
      </c>
      <c r="W552" s="35">
        <f>VLOOKUP(A552,airbnb_listings_orlando!C:Q,14,0)</f>
        <v>123</v>
      </c>
      <c r="X552" s="35">
        <f>VLOOKUP(A552,airbnb_listings_orlando!C:Q,15,0)</f>
        <v>6</v>
      </c>
      <c r="Y552" s="11">
        <f t="shared" si="4"/>
        <v>336.6666667</v>
      </c>
      <c r="AA552" s="11"/>
    </row>
    <row r="553">
      <c r="A553" s="12" t="s">
        <v>73</v>
      </c>
      <c r="B553" s="13">
        <v>43244.0</v>
      </c>
      <c r="C553" s="12">
        <v>43247.0</v>
      </c>
      <c r="D553" s="14">
        <v>966.0</v>
      </c>
      <c r="E553" s="15">
        <v>43087.49518518519</v>
      </c>
      <c r="F553" s="16">
        <v>157.0</v>
      </c>
      <c r="G553" s="17" t="s">
        <v>25</v>
      </c>
      <c r="H553" s="14">
        <v>106.93</v>
      </c>
      <c r="I553" s="14">
        <f t="shared" si="1"/>
        <v>897.36</v>
      </c>
      <c r="J553" s="18">
        <v>5.0</v>
      </c>
      <c r="K553" s="17">
        <v>9.0</v>
      </c>
      <c r="L553" s="19">
        <v>5.0</v>
      </c>
      <c r="M553" s="19" t="e">
        <v>#REF!</v>
      </c>
      <c r="N553" s="17">
        <v>5.0</v>
      </c>
      <c r="O553" s="17" t="s">
        <v>66</v>
      </c>
      <c r="P553" s="17">
        <v>3.0</v>
      </c>
      <c r="Q553" s="17">
        <v>5.0</v>
      </c>
      <c r="R553" s="17">
        <v>2.0</v>
      </c>
      <c r="S553" s="7">
        <f t="shared" si="2"/>
        <v>7</v>
      </c>
      <c r="T553" s="20">
        <v>30.0</v>
      </c>
      <c r="U553" s="14">
        <f t="shared" si="54"/>
        <v>38.64</v>
      </c>
      <c r="V553" s="21" t="s">
        <v>26</v>
      </c>
      <c r="W553" s="35">
        <f>VLOOKUP(A553,airbnb_listings_orlando!C:Q,14,0)</f>
        <v>123</v>
      </c>
      <c r="X553" s="35">
        <f>VLOOKUP(A553,airbnb_listings_orlando!C:Q,15,0)</f>
        <v>6</v>
      </c>
      <c r="Y553" s="11">
        <f t="shared" si="4"/>
        <v>322</v>
      </c>
      <c r="AA553" s="11"/>
    </row>
    <row r="554">
      <c r="A554" s="12" t="s">
        <v>73</v>
      </c>
      <c r="B554" s="13">
        <v>43238.0</v>
      </c>
      <c r="C554" s="12">
        <v>43240.0</v>
      </c>
      <c r="D554" s="14">
        <v>746.0</v>
      </c>
      <c r="E554" s="24">
        <v>43208.72670138889</v>
      </c>
      <c r="F554" s="16">
        <v>30.0</v>
      </c>
      <c r="G554" s="17" t="s">
        <v>25</v>
      </c>
      <c r="H554" s="14">
        <v>72.5</v>
      </c>
      <c r="I554" s="14">
        <f t="shared" si="1"/>
        <v>693.16</v>
      </c>
      <c r="J554" s="18">
        <v>5.0</v>
      </c>
      <c r="K554" s="17">
        <v>9.0</v>
      </c>
      <c r="L554" s="19">
        <v>5.0</v>
      </c>
      <c r="M554" s="19" t="e">
        <v>#REF!</v>
      </c>
      <c r="N554" s="17">
        <v>5.0</v>
      </c>
      <c r="O554" s="17" t="s">
        <v>66</v>
      </c>
      <c r="P554" s="17">
        <v>2.0</v>
      </c>
      <c r="Q554" s="17">
        <v>8.0</v>
      </c>
      <c r="R554" s="17">
        <v>2.0</v>
      </c>
      <c r="S554" s="7">
        <f t="shared" si="2"/>
        <v>10</v>
      </c>
      <c r="T554" s="20">
        <v>23.0</v>
      </c>
      <c r="U554" s="14">
        <f t="shared" si="54"/>
        <v>29.84</v>
      </c>
      <c r="V554" s="21" t="s">
        <v>26</v>
      </c>
      <c r="W554" s="35">
        <f>VLOOKUP(A554,airbnb_listings_orlando!C:Q,14,0)</f>
        <v>123</v>
      </c>
      <c r="X554" s="35">
        <f>VLOOKUP(A554,airbnb_listings_orlando!C:Q,15,0)</f>
        <v>6</v>
      </c>
      <c r="Y554" s="11">
        <f t="shared" si="4"/>
        <v>373</v>
      </c>
      <c r="AA554" s="11"/>
    </row>
    <row r="555">
      <c r="A555" s="12" t="s">
        <v>73</v>
      </c>
      <c r="B555" s="13">
        <v>43231.0</v>
      </c>
      <c r="C555" s="12">
        <v>43235.0</v>
      </c>
      <c r="D555" s="14">
        <v>1215.0</v>
      </c>
      <c r="E555" s="24">
        <v>43125.37631944445</v>
      </c>
      <c r="F555" s="16">
        <v>106.0</v>
      </c>
      <c r="G555" s="17" t="s">
        <v>25</v>
      </c>
      <c r="H555" s="14">
        <v>145.82</v>
      </c>
      <c r="I555" s="14">
        <f t="shared" si="1"/>
        <v>1128.4</v>
      </c>
      <c r="J555" s="18">
        <v>5.0</v>
      </c>
      <c r="K555" s="17">
        <v>9.0</v>
      </c>
      <c r="L555" s="19">
        <v>5.0</v>
      </c>
      <c r="M555" s="19" t="e">
        <v>#REF!</v>
      </c>
      <c r="N555" s="17">
        <v>5.0</v>
      </c>
      <c r="O555" s="17" t="s">
        <v>66</v>
      </c>
      <c r="P555" s="17">
        <v>4.0</v>
      </c>
      <c r="Q555" s="17">
        <v>6.0</v>
      </c>
      <c r="R555" s="17">
        <v>3.0</v>
      </c>
      <c r="S555" s="7">
        <f t="shared" si="2"/>
        <v>9</v>
      </c>
      <c r="T555" s="20">
        <v>38.0</v>
      </c>
      <c r="U555" s="14">
        <f t="shared" si="54"/>
        <v>48.6</v>
      </c>
      <c r="V555" s="21" t="s">
        <v>26</v>
      </c>
      <c r="W555" s="35">
        <f>VLOOKUP(A555,airbnb_listings_orlando!C:Q,14,0)</f>
        <v>123</v>
      </c>
      <c r="X555" s="35">
        <f>VLOOKUP(A555,airbnb_listings_orlando!C:Q,15,0)</f>
        <v>6</v>
      </c>
      <c r="Y555" s="11">
        <f t="shared" si="4"/>
        <v>303.75</v>
      </c>
      <c r="AA555" s="11"/>
    </row>
    <row r="556">
      <c r="A556" s="12" t="s">
        <v>73</v>
      </c>
      <c r="B556" s="13">
        <v>43211.0</v>
      </c>
      <c r="C556" s="12">
        <v>43225.0</v>
      </c>
      <c r="D556" s="14">
        <v>3707.95</v>
      </c>
      <c r="E556" s="24">
        <v>43106.51898148148</v>
      </c>
      <c r="F556" s="16">
        <v>105.0</v>
      </c>
      <c r="G556" s="17" t="s">
        <v>25</v>
      </c>
      <c r="H556" s="14">
        <v>538.31</v>
      </c>
      <c r="I556" s="14">
        <f t="shared" si="1"/>
        <v>3444.632</v>
      </c>
      <c r="J556" s="18">
        <v>5.0</v>
      </c>
      <c r="K556" s="17">
        <v>9.0</v>
      </c>
      <c r="L556" s="19">
        <v>5.0</v>
      </c>
      <c r="M556" s="19" t="e">
        <v>#REF!</v>
      </c>
      <c r="N556" s="17">
        <v>5.0</v>
      </c>
      <c r="O556" s="17" t="s">
        <v>66</v>
      </c>
      <c r="P556" s="17">
        <v>14.0</v>
      </c>
      <c r="Q556" s="17">
        <v>8.0</v>
      </c>
      <c r="R556" s="17">
        <v>1.0</v>
      </c>
      <c r="S556" s="7">
        <f t="shared" si="2"/>
        <v>9</v>
      </c>
      <c r="T556" s="20">
        <v>115.0</v>
      </c>
      <c r="U556" s="14">
        <f t="shared" si="54"/>
        <v>148.318</v>
      </c>
      <c r="V556" s="21" t="s">
        <v>26</v>
      </c>
      <c r="W556" s="35">
        <f>VLOOKUP(A556,airbnb_listings_orlando!C:Q,14,0)</f>
        <v>123</v>
      </c>
      <c r="X556" s="35">
        <f>VLOOKUP(A556,airbnb_listings_orlando!C:Q,15,0)</f>
        <v>6</v>
      </c>
      <c r="Y556" s="11">
        <f t="shared" si="4"/>
        <v>264.8535714</v>
      </c>
      <c r="AA556" s="11"/>
    </row>
    <row r="557">
      <c r="A557" s="12" t="s">
        <v>73</v>
      </c>
      <c r="B557" s="13">
        <v>43204.0</v>
      </c>
      <c r="C557" s="12">
        <v>43211.0</v>
      </c>
      <c r="D557" s="14">
        <v>2185.6</v>
      </c>
      <c r="E557" s="24">
        <v>43114.254699074074</v>
      </c>
      <c r="F557" s="16">
        <v>90.0</v>
      </c>
      <c r="G557" s="17" t="s">
        <v>25</v>
      </c>
      <c r="H557" s="14">
        <v>263.68</v>
      </c>
      <c r="I557" s="14">
        <f t="shared" si="1"/>
        <v>2037.176</v>
      </c>
      <c r="J557" s="18">
        <v>5.0</v>
      </c>
      <c r="K557" s="17">
        <v>9.0</v>
      </c>
      <c r="L557" s="19">
        <v>5.0</v>
      </c>
      <c r="M557" s="19" t="e">
        <v>#REF!</v>
      </c>
      <c r="N557" s="17">
        <v>5.0</v>
      </c>
      <c r="O557" s="17" t="s">
        <v>66</v>
      </c>
      <c r="P557" s="17">
        <v>7.0</v>
      </c>
      <c r="Q557" s="17">
        <v>14.0</v>
      </c>
      <c r="R557" s="17">
        <v>0.0</v>
      </c>
      <c r="S557" s="7">
        <f t="shared" si="2"/>
        <v>14</v>
      </c>
      <c r="T557" s="20">
        <v>61.0</v>
      </c>
      <c r="U557" s="14">
        <f t="shared" si="54"/>
        <v>87.424</v>
      </c>
      <c r="V557" s="21" t="s">
        <v>26</v>
      </c>
      <c r="W557" s="35">
        <f>VLOOKUP(A557,airbnb_listings_orlando!C:Q,14,0)</f>
        <v>123</v>
      </c>
      <c r="X557" s="35">
        <f>VLOOKUP(A557,airbnb_listings_orlando!C:Q,15,0)</f>
        <v>6</v>
      </c>
      <c r="Y557" s="11">
        <f t="shared" si="4"/>
        <v>312.2285714</v>
      </c>
      <c r="AA557" s="11"/>
    </row>
    <row r="558">
      <c r="A558" s="12" t="s">
        <v>73</v>
      </c>
      <c r="B558" s="13">
        <v>43198.0</v>
      </c>
      <c r="C558" s="12">
        <v>43204.0</v>
      </c>
      <c r="D558" s="14">
        <v>1714.0</v>
      </c>
      <c r="E558" s="24">
        <v>43135.957291666666</v>
      </c>
      <c r="F558" s="16">
        <v>63.0</v>
      </c>
      <c r="G558" s="17" t="s">
        <v>25</v>
      </c>
      <c r="H558" s="14">
        <v>224.8</v>
      </c>
      <c r="I558" s="14">
        <f t="shared" si="1"/>
        <v>1592.44</v>
      </c>
      <c r="J558" s="18">
        <v>5.0</v>
      </c>
      <c r="K558" s="17">
        <v>9.0</v>
      </c>
      <c r="L558" s="19">
        <v>5.0</v>
      </c>
      <c r="M558" s="19" t="e">
        <v>#REF!</v>
      </c>
      <c r="N558" s="17">
        <v>5.0</v>
      </c>
      <c r="O558" s="17" t="s">
        <v>66</v>
      </c>
      <c r="P558" s="17">
        <v>6.0</v>
      </c>
      <c r="Q558" s="17">
        <v>10.0</v>
      </c>
      <c r="R558" s="17">
        <v>4.0</v>
      </c>
      <c r="S558" s="7">
        <f t="shared" si="2"/>
        <v>14</v>
      </c>
      <c r="T558" s="20">
        <v>53.0</v>
      </c>
      <c r="U558" s="14">
        <f t="shared" si="54"/>
        <v>68.56</v>
      </c>
      <c r="V558" s="21" t="s">
        <v>26</v>
      </c>
      <c r="W558" s="35">
        <f>VLOOKUP(A558,airbnb_listings_orlando!C:Q,14,0)</f>
        <v>123</v>
      </c>
      <c r="X558" s="35">
        <f>VLOOKUP(A558,airbnb_listings_orlando!C:Q,15,0)</f>
        <v>6</v>
      </c>
      <c r="Y558" s="11">
        <f t="shared" si="4"/>
        <v>285.6666667</v>
      </c>
      <c r="AA558" s="11"/>
    </row>
    <row r="559">
      <c r="A559" s="12" t="s">
        <v>73</v>
      </c>
      <c r="B559" s="13">
        <v>43192.0</v>
      </c>
      <c r="C559" s="12">
        <v>43198.0</v>
      </c>
      <c r="D559" s="14">
        <v>1905.12</v>
      </c>
      <c r="E559" s="15">
        <v>43066.97400462963</v>
      </c>
      <c r="F559" s="16">
        <v>126.0</v>
      </c>
      <c r="G559" s="17" t="s">
        <v>25</v>
      </c>
      <c r="H559" s="14">
        <v>224.86</v>
      </c>
      <c r="I559" s="14">
        <f t="shared" si="1"/>
        <v>1775.9152</v>
      </c>
      <c r="J559" s="18">
        <v>5.0</v>
      </c>
      <c r="K559" s="17">
        <v>9.0</v>
      </c>
      <c r="L559" s="19">
        <v>5.0</v>
      </c>
      <c r="M559" s="19" t="e">
        <v>#REF!</v>
      </c>
      <c r="N559" s="17">
        <v>5.0</v>
      </c>
      <c r="O559" s="17" t="s">
        <v>66</v>
      </c>
      <c r="P559" s="17">
        <v>6.0</v>
      </c>
      <c r="Q559" s="17">
        <v>4.0</v>
      </c>
      <c r="R559" s="17">
        <v>2.0</v>
      </c>
      <c r="S559" s="7">
        <f t="shared" si="2"/>
        <v>6</v>
      </c>
      <c r="T559" s="20">
        <v>53.0</v>
      </c>
      <c r="U559" s="14">
        <f t="shared" si="54"/>
        <v>76.2048</v>
      </c>
      <c r="V559" s="21" t="s">
        <v>26</v>
      </c>
      <c r="W559" s="35">
        <f>VLOOKUP(A559,airbnb_listings_orlando!C:Q,14,0)</f>
        <v>123</v>
      </c>
      <c r="X559" s="35">
        <f>VLOOKUP(A559,airbnb_listings_orlando!C:Q,15,0)</f>
        <v>6</v>
      </c>
      <c r="Y559" s="11">
        <f t="shared" si="4"/>
        <v>317.52</v>
      </c>
      <c r="AA559" s="11"/>
    </row>
    <row r="560">
      <c r="A560" s="12" t="s">
        <v>73</v>
      </c>
      <c r="B560" s="13">
        <v>43183.0</v>
      </c>
      <c r="C560" s="12">
        <v>43192.0</v>
      </c>
      <c r="D560" s="14">
        <v>4026.6</v>
      </c>
      <c r="E560" s="24">
        <v>43106.9187962963</v>
      </c>
      <c r="F560" s="16">
        <v>77.0</v>
      </c>
      <c r="G560" s="17" t="s">
        <v>25</v>
      </c>
      <c r="H560" s="14">
        <v>552.08</v>
      </c>
      <c r="I560" s="14">
        <f t="shared" si="1"/>
        <v>3747.536</v>
      </c>
      <c r="J560" s="18">
        <v>5.0</v>
      </c>
      <c r="K560" s="17">
        <v>9.0</v>
      </c>
      <c r="L560" s="19">
        <v>5.0</v>
      </c>
      <c r="M560" s="19" t="e">
        <v>#REF!</v>
      </c>
      <c r="N560" s="17">
        <v>5.0</v>
      </c>
      <c r="O560" s="17" t="s">
        <v>66</v>
      </c>
      <c r="P560" s="17">
        <v>9.0</v>
      </c>
      <c r="Q560" s="17">
        <v>12.0</v>
      </c>
      <c r="R560" s="17">
        <v>0.0</v>
      </c>
      <c r="S560" s="7">
        <f t="shared" si="2"/>
        <v>12</v>
      </c>
      <c r="T560" s="20">
        <v>118.0</v>
      </c>
      <c r="U560" s="14">
        <f t="shared" si="54"/>
        <v>161.064</v>
      </c>
      <c r="V560" s="21" t="s">
        <v>26</v>
      </c>
      <c r="W560" s="35">
        <f>VLOOKUP(A560,airbnb_listings_orlando!C:Q,14,0)</f>
        <v>123</v>
      </c>
      <c r="X560" s="35">
        <f>VLOOKUP(A560,airbnb_listings_orlando!C:Q,15,0)</f>
        <v>6</v>
      </c>
      <c r="Y560" s="11">
        <f t="shared" si="4"/>
        <v>447.4</v>
      </c>
      <c r="AA560" s="11"/>
    </row>
    <row r="561">
      <c r="A561" s="12" t="s">
        <v>73</v>
      </c>
      <c r="B561" s="13">
        <v>43175.0</v>
      </c>
      <c r="C561" s="12">
        <v>43177.0</v>
      </c>
      <c r="D561" s="14">
        <v>919.0</v>
      </c>
      <c r="E561" s="24">
        <v>43143.872037037036</v>
      </c>
      <c r="F561" s="16">
        <v>32.0</v>
      </c>
      <c r="G561" s="17" t="s">
        <v>25</v>
      </c>
      <c r="H561" s="14">
        <v>102.48</v>
      </c>
      <c r="I561" s="14">
        <f t="shared" si="1"/>
        <v>856.24</v>
      </c>
      <c r="J561" s="18">
        <v>5.0</v>
      </c>
      <c r="K561" s="17">
        <v>9.0</v>
      </c>
      <c r="L561" s="19">
        <v>5.0</v>
      </c>
      <c r="M561" s="19" t="e">
        <v>#REF!</v>
      </c>
      <c r="N561" s="17">
        <v>5.0</v>
      </c>
      <c r="O561" s="17" t="s">
        <v>66</v>
      </c>
      <c r="P561" s="17">
        <v>2.0</v>
      </c>
      <c r="Q561" s="17">
        <v>10.0</v>
      </c>
      <c r="R561" s="17">
        <v>0.0</v>
      </c>
      <c r="S561" s="7">
        <f t="shared" si="2"/>
        <v>10</v>
      </c>
      <c r="T561" s="20">
        <v>26.0</v>
      </c>
      <c r="U561" s="14">
        <f t="shared" si="54"/>
        <v>36.76</v>
      </c>
      <c r="V561" s="21" t="s">
        <v>26</v>
      </c>
      <c r="W561" s="35">
        <f>VLOOKUP(A561,airbnb_listings_orlando!C:Q,14,0)</f>
        <v>123</v>
      </c>
      <c r="X561" s="35">
        <f>VLOOKUP(A561,airbnb_listings_orlando!C:Q,15,0)</f>
        <v>6</v>
      </c>
      <c r="Y561" s="11">
        <f t="shared" si="4"/>
        <v>459.5</v>
      </c>
      <c r="AA561" s="11"/>
    </row>
    <row r="562">
      <c r="A562" s="12" t="s">
        <v>73</v>
      </c>
      <c r="B562" s="13">
        <v>43156.0</v>
      </c>
      <c r="C562" s="12">
        <v>43160.0</v>
      </c>
      <c r="D562" s="14">
        <v>1215.0</v>
      </c>
      <c r="E562" s="24">
        <v>43128.71046296296</v>
      </c>
      <c r="F562" s="16">
        <v>28.0</v>
      </c>
      <c r="G562" s="17" t="s">
        <v>25</v>
      </c>
      <c r="H562" s="14">
        <v>145.82</v>
      </c>
      <c r="I562" s="14">
        <f t="shared" si="1"/>
        <v>1128.4</v>
      </c>
      <c r="J562" s="18">
        <v>5.0</v>
      </c>
      <c r="K562" s="17">
        <v>9.0</v>
      </c>
      <c r="L562" s="19">
        <v>5.0</v>
      </c>
      <c r="M562" s="19" t="e">
        <v>#REF!</v>
      </c>
      <c r="N562" s="17">
        <v>5.0</v>
      </c>
      <c r="O562" s="17" t="s">
        <v>66</v>
      </c>
      <c r="P562" s="17">
        <v>4.0</v>
      </c>
      <c r="Q562" s="17">
        <v>11.0</v>
      </c>
      <c r="R562" s="17">
        <v>0.0</v>
      </c>
      <c r="S562" s="7">
        <f t="shared" si="2"/>
        <v>11</v>
      </c>
      <c r="T562" s="20">
        <v>38.0</v>
      </c>
      <c r="U562" s="14">
        <f t="shared" si="54"/>
        <v>48.6</v>
      </c>
      <c r="V562" s="21" t="s">
        <v>26</v>
      </c>
      <c r="W562" s="35">
        <f>VLOOKUP(A562,airbnb_listings_orlando!C:Q,14,0)</f>
        <v>123</v>
      </c>
      <c r="X562" s="35">
        <f>VLOOKUP(A562,airbnb_listings_orlando!C:Q,15,0)</f>
        <v>6</v>
      </c>
      <c r="Y562" s="11">
        <f t="shared" si="4"/>
        <v>303.75</v>
      </c>
      <c r="AA562" s="11"/>
    </row>
    <row r="563">
      <c r="A563" s="12" t="s">
        <v>73</v>
      </c>
      <c r="B563" s="13">
        <v>43154.0</v>
      </c>
      <c r="C563" s="12">
        <v>43156.0</v>
      </c>
      <c r="D563" s="14">
        <v>716.82</v>
      </c>
      <c r="E563" s="24">
        <v>43109.38087962963</v>
      </c>
      <c r="F563" s="16">
        <v>45.0</v>
      </c>
      <c r="G563" s="17" t="s">
        <v>25</v>
      </c>
      <c r="H563" s="14">
        <v>68.0</v>
      </c>
      <c r="I563" s="14">
        <f t="shared" si="1"/>
        <v>666.1472</v>
      </c>
      <c r="J563" s="18">
        <v>5.0</v>
      </c>
      <c r="K563" s="17">
        <v>9.0</v>
      </c>
      <c r="L563" s="19">
        <v>5.0</v>
      </c>
      <c r="M563" s="19" t="e">
        <v>#REF!</v>
      </c>
      <c r="N563" s="17">
        <v>5.0</v>
      </c>
      <c r="O563" s="17" t="s">
        <v>66</v>
      </c>
      <c r="P563" s="17">
        <v>2.0</v>
      </c>
      <c r="Q563" s="17">
        <v>13.0</v>
      </c>
      <c r="R563" s="17">
        <v>0.0</v>
      </c>
      <c r="S563" s="7">
        <f t="shared" si="2"/>
        <v>13</v>
      </c>
      <c r="T563" s="20">
        <v>22.0</v>
      </c>
      <c r="U563" s="14">
        <f t="shared" si="54"/>
        <v>28.6728</v>
      </c>
      <c r="V563" s="21" t="s">
        <v>26</v>
      </c>
      <c r="W563" s="35">
        <f>VLOOKUP(A563,airbnb_listings_orlando!C:Q,14,0)</f>
        <v>123</v>
      </c>
      <c r="X563" s="35">
        <f>VLOOKUP(A563,airbnb_listings_orlando!C:Q,15,0)</f>
        <v>6</v>
      </c>
      <c r="Y563" s="11">
        <f t="shared" si="4"/>
        <v>358.41</v>
      </c>
      <c r="AA563" s="11"/>
    </row>
    <row r="564">
      <c r="A564" s="12" t="s">
        <v>73</v>
      </c>
      <c r="B564" s="13">
        <v>43150.0</v>
      </c>
      <c r="C564" s="12">
        <v>43153.0</v>
      </c>
      <c r="D564" s="14">
        <v>966.01</v>
      </c>
      <c r="E564" s="24">
        <v>43150.14755787037</v>
      </c>
      <c r="F564" s="16">
        <v>0.0</v>
      </c>
      <c r="G564" s="17" t="s">
        <v>25</v>
      </c>
      <c r="H564" s="14">
        <v>106.93</v>
      </c>
      <c r="I564" s="14">
        <f t="shared" si="1"/>
        <v>897.3696</v>
      </c>
      <c r="J564" s="18">
        <v>5.0</v>
      </c>
      <c r="K564" s="17">
        <v>9.0</v>
      </c>
      <c r="L564" s="19">
        <v>5.0</v>
      </c>
      <c r="M564" s="19" t="e">
        <v>#REF!</v>
      </c>
      <c r="N564" s="17">
        <v>5.0</v>
      </c>
      <c r="O564" s="17" t="s">
        <v>66</v>
      </c>
      <c r="P564" s="17">
        <v>3.0</v>
      </c>
      <c r="Q564" s="17">
        <v>7.0</v>
      </c>
      <c r="R564" s="17">
        <v>1.0</v>
      </c>
      <c r="S564" s="7">
        <f t="shared" si="2"/>
        <v>8</v>
      </c>
      <c r="T564" s="20">
        <v>30.0</v>
      </c>
      <c r="U564" s="14">
        <f t="shared" si="54"/>
        <v>38.6404</v>
      </c>
      <c r="V564" s="21" t="s">
        <v>26</v>
      </c>
      <c r="W564" s="35">
        <f>VLOOKUP(A564,airbnb_listings_orlando!C:Q,14,0)</f>
        <v>123</v>
      </c>
      <c r="X564" s="35">
        <f>VLOOKUP(A564,airbnb_listings_orlando!C:Q,15,0)</f>
        <v>6</v>
      </c>
      <c r="Y564" s="11">
        <f t="shared" si="4"/>
        <v>322.0033333</v>
      </c>
      <c r="AA564" s="11"/>
    </row>
    <row r="565">
      <c r="A565" s="12" t="s">
        <v>73</v>
      </c>
      <c r="B565" s="13">
        <v>43133.0</v>
      </c>
      <c r="C565" s="12">
        <v>43135.0</v>
      </c>
      <c r="D565" s="14">
        <v>759.4</v>
      </c>
      <c r="E565" s="24">
        <v>43116.91206018518</v>
      </c>
      <c r="F565" s="16">
        <v>17.0</v>
      </c>
      <c r="G565" s="17" t="s">
        <v>25</v>
      </c>
      <c r="H565" s="14">
        <v>68.03</v>
      </c>
      <c r="I565" s="14">
        <f t="shared" si="1"/>
        <v>707.024</v>
      </c>
      <c r="J565" s="18">
        <v>5.0</v>
      </c>
      <c r="K565" s="17">
        <v>9.0</v>
      </c>
      <c r="L565" s="19">
        <v>5.0</v>
      </c>
      <c r="M565" s="19" t="e">
        <v>#REF!</v>
      </c>
      <c r="N565" s="17">
        <v>5.0</v>
      </c>
      <c r="O565" s="17" t="s">
        <v>66</v>
      </c>
      <c r="P565" s="17">
        <v>2.0</v>
      </c>
      <c r="Q565" s="17">
        <v>10.0</v>
      </c>
      <c r="R565" s="17">
        <v>0.0</v>
      </c>
      <c r="S565" s="7">
        <f t="shared" si="2"/>
        <v>10</v>
      </c>
      <c r="T565" s="20">
        <v>22.0</v>
      </c>
      <c r="U565" s="14">
        <f t="shared" si="54"/>
        <v>30.376</v>
      </c>
      <c r="V565" s="21" t="s">
        <v>26</v>
      </c>
      <c r="W565" s="35">
        <f>VLOOKUP(A565,airbnb_listings_orlando!C:Q,14,0)</f>
        <v>123</v>
      </c>
      <c r="X565" s="35">
        <f>VLOOKUP(A565,airbnb_listings_orlando!C:Q,15,0)</f>
        <v>6</v>
      </c>
      <c r="Y565" s="11">
        <f t="shared" si="4"/>
        <v>379.7</v>
      </c>
      <c r="AA565" s="11"/>
    </row>
    <row r="566">
      <c r="A566" s="12" t="s">
        <v>73</v>
      </c>
      <c r="B566" s="13">
        <v>43125.0</v>
      </c>
      <c r="C566" s="12">
        <v>43127.0</v>
      </c>
      <c r="D566" s="14">
        <v>948.0</v>
      </c>
      <c r="E566" s="24">
        <v>43118.543703703705</v>
      </c>
      <c r="F566" s="16">
        <v>7.0</v>
      </c>
      <c r="G566" s="17" t="s">
        <v>25</v>
      </c>
      <c r="H566" s="14">
        <v>104.54</v>
      </c>
      <c r="I566" s="14">
        <f t="shared" si="1"/>
        <v>881.08</v>
      </c>
      <c r="J566" s="18">
        <v>5.0</v>
      </c>
      <c r="K566" s="17">
        <v>9.0</v>
      </c>
      <c r="L566" s="19">
        <v>5.0</v>
      </c>
      <c r="M566" s="19" t="e">
        <v>#REF!</v>
      </c>
      <c r="N566" s="17">
        <v>5.0</v>
      </c>
      <c r="O566" s="17" t="s">
        <v>66</v>
      </c>
      <c r="P566" s="17">
        <v>2.0</v>
      </c>
      <c r="Q566" s="17">
        <v>8.0</v>
      </c>
      <c r="R566" s="17">
        <v>0.0</v>
      </c>
      <c r="S566" s="7">
        <f t="shared" si="2"/>
        <v>8</v>
      </c>
      <c r="T566" s="20">
        <v>29.0</v>
      </c>
      <c r="U566" s="14">
        <f t="shared" si="54"/>
        <v>37.92</v>
      </c>
      <c r="V566" s="21" t="s">
        <v>26</v>
      </c>
      <c r="W566" s="35">
        <f>VLOOKUP(A566,airbnb_listings_orlando!C:Q,14,0)</f>
        <v>123</v>
      </c>
      <c r="X566" s="35">
        <f>VLOOKUP(A566,airbnb_listings_orlando!C:Q,15,0)</f>
        <v>6</v>
      </c>
      <c r="Y566" s="11">
        <f t="shared" si="4"/>
        <v>474</v>
      </c>
      <c r="AA566" s="11"/>
    </row>
    <row r="567">
      <c r="A567" s="12" t="s">
        <v>73</v>
      </c>
      <c r="B567" s="13">
        <v>43118.0</v>
      </c>
      <c r="C567" s="12">
        <v>43122.0</v>
      </c>
      <c r="D567" s="14">
        <v>1804.2</v>
      </c>
      <c r="E567" s="24">
        <v>43102.61571759259</v>
      </c>
      <c r="F567" s="16">
        <v>16.0</v>
      </c>
      <c r="G567" s="17" t="s">
        <v>25</v>
      </c>
      <c r="H567" s="14">
        <v>218.82</v>
      </c>
      <c r="I567" s="14">
        <f t="shared" si="1"/>
        <v>1680.032</v>
      </c>
      <c r="J567" s="18">
        <v>5.0</v>
      </c>
      <c r="K567" s="17">
        <v>9.0</v>
      </c>
      <c r="L567" s="19">
        <v>5.0</v>
      </c>
      <c r="M567" s="19" t="e">
        <v>#REF!</v>
      </c>
      <c r="N567" s="17">
        <v>5.0</v>
      </c>
      <c r="O567" s="17" t="s">
        <v>66</v>
      </c>
      <c r="P567" s="17">
        <v>4.0</v>
      </c>
      <c r="Q567" s="17">
        <v>1.0</v>
      </c>
      <c r="R567" s="17">
        <v>0.0</v>
      </c>
      <c r="S567" s="7">
        <f t="shared" si="2"/>
        <v>1</v>
      </c>
      <c r="T567" s="20">
        <v>52.0</v>
      </c>
      <c r="U567" s="14">
        <f t="shared" si="54"/>
        <v>72.168</v>
      </c>
      <c r="V567" s="21" t="s">
        <v>26</v>
      </c>
      <c r="W567" s="35">
        <f>VLOOKUP(A567,airbnb_listings_orlando!C:Q,14,0)</f>
        <v>123</v>
      </c>
      <c r="X567" s="35">
        <f>VLOOKUP(A567,airbnb_listings_orlando!C:Q,15,0)</f>
        <v>6</v>
      </c>
      <c r="Y567" s="11">
        <f t="shared" si="4"/>
        <v>451.05</v>
      </c>
      <c r="AA567" s="11"/>
    </row>
    <row r="568">
      <c r="A568" s="12" t="s">
        <v>73</v>
      </c>
      <c r="B568" s="13">
        <v>43083.0</v>
      </c>
      <c r="C568" s="25">
        <v>43087.0</v>
      </c>
      <c r="D568" s="14">
        <v>1061.0</v>
      </c>
      <c r="E568" s="15">
        <v>43067.718668981484</v>
      </c>
      <c r="F568" s="16">
        <v>16.0</v>
      </c>
      <c r="G568" s="17" t="s">
        <v>25</v>
      </c>
      <c r="H568" s="14">
        <v>122.44</v>
      </c>
      <c r="I568" s="14">
        <f t="shared" si="1"/>
        <v>985.56</v>
      </c>
      <c r="J568" s="18">
        <v>5.0</v>
      </c>
      <c r="K568" s="17">
        <v>9.0</v>
      </c>
      <c r="L568" s="19">
        <v>5.0</v>
      </c>
      <c r="M568" s="19" t="e">
        <v>#REF!</v>
      </c>
      <c r="N568" s="17">
        <v>5.0</v>
      </c>
      <c r="O568" s="17" t="s">
        <v>66</v>
      </c>
      <c r="P568" s="17">
        <v>4.0</v>
      </c>
      <c r="Q568" s="17">
        <v>1.0</v>
      </c>
      <c r="R568" s="17">
        <v>0.0</v>
      </c>
      <c r="S568" s="7">
        <f t="shared" si="2"/>
        <v>1</v>
      </c>
      <c r="T568" s="20">
        <v>33.0</v>
      </c>
      <c r="U568" s="14">
        <f t="shared" si="54"/>
        <v>42.44</v>
      </c>
      <c r="V568" s="21" t="s">
        <v>26</v>
      </c>
      <c r="W568" s="35">
        <f>VLOOKUP(A568,airbnb_listings_orlando!C:Q,14,0)</f>
        <v>123</v>
      </c>
      <c r="X568" s="35">
        <f>VLOOKUP(A568,airbnb_listings_orlando!C:Q,15,0)</f>
        <v>6</v>
      </c>
      <c r="Y568" s="11">
        <f t="shared" si="4"/>
        <v>265.25</v>
      </c>
      <c r="AA568" s="11"/>
    </row>
    <row r="569">
      <c r="A569" s="12" t="s">
        <v>73</v>
      </c>
      <c r="B569" s="13">
        <v>43077.0</v>
      </c>
      <c r="C569" s="25">
        <v>43079.0</v>
      </c>
      <c r="D569" s="14">
        <v>712.0</v>
      </c>
      <c r="E569" s="24">
        <v>43075.461909722224</v>
      </c>
      <c r="F569" s="16">
        <v>2.0</v>
      </c>
      <c r="G569" s="17" t="s">
        <v>25</v>
      </c>
      <c r="H569" s="14">
        <v>68.09</v>
      </c>
      <c r="I569" s="14">
        <f t="shared" si="1"/>
        <v>661.52</v>
      </c>
      <c r="J569" s="18">
        <v>5.0</v>
      </c>
      <c r="K569" s="17">
        <v>9.0</v>
      </c>
      <c r="L569" s="19">
        <v>5.0</v>
      </c>
      <c r="M569" s="19" t="e">
        <v>#REF!</v>
      </c>
      <c r="N569" s="17">
        <v>5.0</v>
      </c>
      <c r="O569" s="17" t="s">
        <v>66</v>
      </c>
      <c r="P569" s="17">
        <v>2.0</v>
      </c>
      <c r="Q569" s="17">
        <v>12.0</v>
      </c>
      <c r="R569" s="17">
        <v>0.0</v>
      </c>
      <c r="S569" s="7">
        <f t="shared" si="2"/>
        <v>12</v>
      </c>
      <c r="T569" s="20">
        <v>22.0</v>
      </c>
      <c r="U569" s="14">
        <f t="shared" si="54"/>
        <v>28.48</v>
      </c>
      <c r="V569" s="21" t="s">
        <v>26</v>
      </c>
      <c r="W569" s="35">
        <f>VLOOKUP(A569,airbnb_listings_orlando!C:Q,14,0)</f>
        <v>123</v>
      </c>
      <c r="X569" s="35">
        <f>VLOOKUP(A569,airbnb_listings_orlando!C:Q,15,0)</f>
        <v>6</v>
      </c>
      <c r="Y569" s="11">
        <f t="shared" si="4"/>
        <v>356</v>
      </c>
      <c r="AA569" s="11"/>
    </row>
    <row r="570">
      <c r="A570" s="12" t="s">
        <v>73</v>
      </c>
      <c r="B570" s="13">
        <v>43484.0</v>
      </c>
      <c r="C570" s="12">
        <v>43495.0</v>
      </c>
      <c r="D570" s="14">
        <v>4466.61</v>
      </c>
      <c r="E570" s="15">
        <v>43400.59758101852</v>
      </c>
      <c r="F570" s="16">
        <v>84.0</v>
      </c>
      <c r="G570" s="17" t="s">
        <v>25</v>
      </c>
      <c r="H570" s="14">
        <v>0.0</v>
      </c>
      <c r="I570" s="14">
        <f t="shared" si="1"/>
        <v>4287.9456</v>
      </c>
      <c r="J570" s="18">
        <v>5.0</v>
      </c>
      <c r="K570" s="17">
        <v>9.0</v>
      </c>
      <c r="L570" s="19">
        <v>5.0</v>
      </c>
      <c r="M570" s="19" t="e">
        <v>#REF!</v>
      </c>
      <c r="N570" s="17">
        <v>5.0</v>
      </c>
      <c r="O570" s="17" t="s">
        <v>66</v>
      </c>
      <c r="P570" s="17">
        <v>11.0</v>
      </c>
      <c r="Q570" s="17">
        <v>1.0</v>
      </c>
      <c r="R570" s="17">
        <v>0.0</v>
      </c>
      <c r="S570" s="7">
        <f t="shared" si="2"/>
        <v>1</v>
      </c>
      <c r="T570" s="20">
        <v>0.0</v>
      </c>
      <c r="U570" s="14">
        <f t="shared" si="54"/>
        <v>178.6644</v>
      </c>
      <c r="V570" s="21" t="s">
        <v>37</v>
      </c>
      <c r="W570" s="35">
        <f>VLOOKUP(A570,airbnb_listings_orlando!C:Q,14,0)</f>
        <v>123</v>
      </c>
      <c r="X570" s="35">
        <f>VLOOKUP(A570,airbnb_listings_orlando!C:Q,15,0)</f>
        <v>6</v>
      </c>
      <c r="Y570" s="11">
        <f t="shared" si="4"/>
        <v>406.0554545</v>
      </c>
      <c r="AA570" s="11"/>
    </row>
    <row r="571">
      <c r="A571" s="12" t="s">
        <v>73</v>
      </c>
      <c r="B571" s="13">
        <v>43474.0</v>
      </c>
      <c r="C571" s="12">
        <v>43479.0</v>
      </c>
      <c r="D571" s="14">
        <v>225.0</v>
      </c>
      <c r="E571" s="24">
        <v>43436.55130787037</v>
      </c>
      <c r="F571" s="16">
        <v>38.0</v>
      </c>
      <c r="G571" s="17" t="s">
        <v>25</v>
      </c>
      <c r="H571" s="14">
        <v>0.0</v>
      </c>
      <c r="I571" s="14">
        <f t="shared" si="1"/>
        <v>225</v>
      </c>
      <c r="J571" s="18">
        <v>5.0</v>
      </c>
      <c r="K571" s="17">
        <v>9.0</v>
      </c>
      <c r="L571" s="19">
        <v>5.0</v>
      </c>
      <c r="M571" s="19" t="e">
        <v>#REF!</v>
      </c>
      <c r="N571" s="17">
        <v>5.0</v>
      </c>
      <c r="O571" s="17" t="s">
        <v>66</v>
      </c>
      <c r="P571" s="17">
        <v>5.0</v>
      </c>
      <c r="Q571" s="17">
        <v>2.0</v>
      </c>
      <c r="R571" s="17">
        <v>0.0</v>
      </c>
      <c r="S571" s="7">
        <f t="shared" si="2"/>
        <v>2</v>
      </c>
      <c r="T571" s="20">
        <v>0.0</v>
      </c>
      <c r="U571" s="14">
        <v>0.0</v>
      </c>
      <c r="V571" s="21" t="s">
        <v>37</v>
      </c>
      <c r="W571" s="35">
        <f>VLOOKUP(A571,airbnb_listings_orlando!C:Q,14,0)</f>
        <v>123</v>
      </c>
      <c r="X571" s="35">
        <f>VLOOKUP(A571,airbnb_listings_orlando!C:Q,15,0)</f>
        <v>6</v>
      </c>
      <c r="Y571" s="11">
        <f t="shared" si="4"/>
        <v>45</v>
      </c>
      <c r="AA571" s="11"/>
    </row>
    <row r="572">
      <c r="A572" s="12" t="s">
        <v>73</v>
      </c>
      <c r="B572" s="13">
        <v>43434.0</v>
      </c>
      <c r="C572" s="12">
        <v>43437.0</v>
      </c>
      <c r="D572" s="14">
        <v>225.0</v>
      </c>
      <c r="E572" s="15">
        <v>43398.4031712963</v>
      </c>
      <c r="F572" s="16">
        <v>36.0</v>
      </c>
      <c r="G572" s="17" t="s">
        <v>25</v>
      </c>
      <c r="H572" s="14">
        <v>0.0</v>
      </c>
      <c r="I572" s="14">
        <f t="shared" si="1"/>
        <v>225</v>
      </c>
      <c r="J572" s="18">
        <v>5.0</v>
      </c>
      <c r="K572" s="17">
        <v>9.0</v>
      </c>
      <c r="L572" s="19">
        <v>5.0</v>
      </c>
      <c r="M572" s="19" t="e">
        <v>#REF!</v>
      </c>
      <c r="N572" s="17">
        <v>5.0</v>
      </c>
      <c r="O572" s="17" t="s">
        <v>66</v>
      </c>
      <c r="P572" s="17">
        <v>3.0</v>
      </c>
      <c r="Q572" s="17">
        <v>2.0</v>
      </c>
      <c r="R572" s="17">
        <v>0.0</v>
      </c>
      <c r="S572" s="7">
        <f t="shared" si="2"/>
        <v>2</v>
      </c>
      <c r="T572" s="20">
        <v>0.0</v>
      </c>
      <c r="U572" s="14">
        <v>0.0</v>
      </c>
      <c r="V572" s="21" t="s">
        <v>37</v>
      </c>
      <c r="W572" s="35">
        <f>VLOOKUP(A572,airbnb_listings_orlando!C:Q,14,0)</f>
        <v>123</v>
      </c>
      <c r="X572" s="35">
        <f>VLOOKUP(A572,airbnb_listings_orlando!C:Q,15,0)</f>
        <v>6</v>
      </c>
      <c r="Y572" s="11">
        <f t="shared" si="4"/>
        <v>75</v>
      </c>
      <c r="AA572" s="11"/>
    </row>
    <row r="573">
      <c r="A573" s="12" t="s">
        <v>73</v>
      </c>
      <c r="B573" s="13">
        <v>43389.0</v>
      </c>
      <c r="C573" s="25">
        <v>43392.0</v>
      </c>
      <c r="D573" s="14">
        <v>1277.17</v>
      </c>
      <c r="E573" s="24">
        <v>43347.61125</v>
      </c>
      <c r="F573" s="16">
        <v>42.0</v>
      </c>
      <c r="G573" s="17" t="s">
        <v>25</v>
      </c>
      <c r="H573" s="14">
        <v>161.4</v>
      </c>
      <c r="I573" s="14">
        <f t="shared" si="1"/>
        <v>1277.17</v>
      </c>
      <c r="J573" s="18">
        <v>5.0</v>
      </c>
      <c r="K573" s="17">
        <v>9.0</v>
      </c>
      <c r="L573" s="19">
        <v>5.0</v>
      </c>
      <c r="M573" s="19" t="e">
        <v>#REF!</v>
      </c>
      <c r="N573" s="17">
        <v>5.0</v>
      </c>
      <c r="O573" s="17" t="s">
        <v>66</v>
      </c>
      <c r="P573" s="17">
        <v>3.0</v>
      </c>
      <c r="Q573" s="17">
        <v>7.0</v>
      </c>
      <c r="R573" s="17">
        <v>0.0</v>
      </c>
      <c r="S573" s="7">
        <f t="shared" si="2"/>
        <v>7</v>
      </c>
      <c r="T573" s="20">
        <v>0.0</v>
      </c>
      <c r="U573" s="14">
        <v>0.0</v>
      </c>
      <c r="V573" s="21" t="s">
        <v>37</v>
      </c>
      <c r="W573" s="35">
        <f>VLOOKUP(A573,airbnb_listings_orlando!C:Q,14,0)</f>
        <v>123</v>
      </c>
      <c r="X573" s="35">
        <f>VLOOKUP(A573,airbnb_listings_orlando!C:Q,15,0)</f>
        <v>6</v>
      </c>
      <c r="Y573" s="11">
        <f t="shared" si="4"/>
        <v>425.7233333</v>
      </c>
      <c r="AA573" s="11"/>
    </row>
    <row r="574">
      <c r="A574" s="12" t="s">
        <v>73</v>
      </c>
      <c r="B574" s="13">
        <v>43297.0</v>
      </c>
      <c r="C574" s="12">
        <v>43299.0</v>
      </c>
      <c r="D574" s="14">
        <v>225.0</v>
      </c>
      <c r="E574" s="24">
        <v>43260.15398148148</v>
      </c>
      <c r="F574" s="16">
        <v>37.0</v>
      </c>
      <c r="G574" s="17" t="s">
        <v>25</v>
      </c>
      <c r="H574" s="14">
        <v>0.0</v>
      </c>
      <c r="I574" s="14">
        <f t="shared" si="1"/>
        <v>225</v>
      </c>
      <c r="J574" s="18">
        <v>5.0</v>
      </c>
      <c r="K574" s="17">
        <v>9.0</v>
      </c>
      <c r="L574" s="19">
        <v>5.0</v>
      </c>
      <c r="M574" s="19" t="e">
        <v>#REF!</v>
      </c>
      <c r="N574" s="17">
        <v>5.0</v>
      </c>
      <c r="O574" s="17" t="s">
        <v>66</v>
      </c>
      <c r="P574" s="17">
        <v>2.0</v>
      </c>
      <c r="Q574" s="17">
        <v>2.0</v>
      </c>
      <c r="R574" s="17">
        <v>0.0</v>
      </c>
      <c r="S574" s="7">
        <f t="shared" si="2"/>
        <v>2</v>
      </c>
      <c r="T574" s="20">
        <v>0.0</v>
      </c>
      <c r="U574" s="14">
        <v>0.0</v>
      </c>
      <c r="V574" s="21" t="s">
        <v>37</v>
      </c>
      <c r="W574" s="35">
        <f>VLOOKUP(A574,airbnb_listings_orlando!C:Q,14,0)</f>
        <v>123</v>
      </c>
      <c r="X574" s="35">
        <f>VLOOKUP(A574,airbnb_listings_orlando!C:Q,15,0)</f>
        <v>6</v>
      </c>
      <c r="Y574" s="11">
        <f t="shared" si="4"/>
        <v>112.5</v>
      </c>
      <c r="AA574" s="11"/>
    </row>
    <row r="575">
      <c r="A575" s="12" t="s">
        <v>73</v>
      </c>
      <c r="B575" s="13">
        <v>43145.0</v>
      </c>
      <c r="C575" s="12">
        <v>43150.0</v>
      </c>
      <c r="D575" s="14">
        <v>1269.0</v>
      </c>
      <c r="E575" s="15">
        <v>43063.50545138889</v>
      </c>
      <c r="F575" s="16">
        <v>82.0</v>
      </c>
      <c r="G575" s="17" t="s">
        <v>25</v>
      </c>
      <c r="H575" s="14">
        <v>155.43</v>
      </c>
      <c r="I575" s="14">
        <f t="shared" si="1"/>
        <v>1230</v>
      </c>
      <c r="J575" s="18">
        <v>5.0</v>
      </c>
      <c r="K575" s="17">
        <v>9.0</v>
      </c>
      <c r="L575" s="19">
        <v>5.0</v>
      </c>
      <c r="M575" s="19" t="e">
        <v>#REF!</v>
      </c>
      <c r="N575" s="17">
        <v>5.0</v>
      </c>
      <c r="O575" s="17" t="s">
        <v>66</v>
      </c>
      <c r="P575" s="17">
        <v>5.0</v>
      </c>
      <c r="Q575" s="17">
        <v>8.0</v>
      </c>
      <c r="R575" s="17">
        <v>0.0</v>
      </c>
      <c r="S575" s="7">
        <f t="shared" si="2"/>
        <v>8</v>
      </c>
      <c r="T575" s="20">
        <v>39.0</v>
      </c>
      <c r="U575" s="14">
        <v>0.0</v>
      </c>
      <c r="V575" s="21" t="s">
        <v>37</v>
      </c>
      <c r="W575" s="35">
        <f>VLOOKUP(A575,airbnb_listings_orlando!C:Q,14,0)</f>
        <v>123</v>
      </c>
      <c r="X575" s="35">
        <f>VLOOKUP(A575,airbnb_listings_orlando!C:Q,15,0)</f>
        <v>6</v>
      </c>
      <c r="Y575" s="11">
        <f t="shared" si="4"/>
        <v>253.8</v>
      </c>
      <c r="AA575" s="11"/>
    </row>
    <row r="576">
      <c r="A576" s="12" t="s">
        <v>73</v>
      </c>
      <c r="B576" s="13">
        <v>43068.0</v>
      </c>
      <c r="C576" s="12">
        <v>43075.0</v>
      </c>
      <c r="D576" s="14">
        <v>220.0</v>
      </c>
      <c r="E576" s="15">
        <v>43061.5477662037</v>
      </c>
      <c r="F576" s="16">
        <v>7.0</v>
      </c>
      <c r="G576" s="17" t="s">
        <v>25</v>
      </c>
      <c r="H576" s="14">
        <v>0.0</v>
      </c>
      <c r="I576" s="14">
        <f t="shared" si="1"/>
        <v>220</v>
      </c>
      <c r="J576" s="18">
        <v>5.0</v>
      </c>
      <c r="K576" s="17">
        <v>9.0</v>
      </c>
      <c r="L576" s="19">
        <v>5.0</v>
      </c>
      <c r="M576" s="19" t="e">
        <v>#REF!</v>
      </c>
      <c r="N576" s="17">
        <v>5.0</v>
      </c>
      <c r="O576" s="17" t="s">
        <v>66</v>
      </c>
      <c r="P576" s="17">
        <v>7.0</v>
      </c>
      <c r="Q576" s="17">
        <v>2.0</v>
      </c>
      <c r="R576" s="17">
        <v>2.0</v>
      </c>
      <c r="S576" s="7">
        <f t="shared" si="2"/>
        <v>4</v>
      </c>
      <c r="T576" s="20">
        <v>0.0</v>
      </c>
      <c r="U576" s="14">
        <v>0.0</v>
      </c>
      <c r="V576" s="21" t="s">
        <v>37</v>
      </c>
      <c r="W576" s="35">
        <f>VLOOKUP(A576,airbnb_listings_orlando!C:Q,14,0)</f>
        <v>123</v>
      </c>
      <c r="X576" s="35">
        <f>VLOOKUP(A576,airbnb_listings_orlando!C:Q,15,0)</f>
        <v>6</v>
      </c>
      <c r="Y576" s="11">
        <f t="shared" si="4"/>
        <v>31.42857143</v>
      </c>
      <c r="AA576" s="11"/>
    </row>
    <row r="577">
      <c r="A577" s="12" t="s">
        <v>73</v>
      </c>
      <c r="B577" s="13">
        <v>43114.0</v>
      </c>
      <c r="C577" s="12">
        <v>43118.0</v>
      </c>
      <c r="D577" s="14">
        <v>1438.89</v>
      </c>
      <c r="E577" s="24">
        <v>43111.62006944444</v>
      </c>
      <c r="F577" s="16">
        <v>3.0</v>
      </c>
      <c r="G577" s="17" t="s">
        <v>25</v>
      </c>
      <c r="H577" s="14">
        <v>0.0</v>
      </c>
      <c r="I577" s="14">
        <f t="shared" si="1"/>
        <v>1410.1122</v>
      </c>
      <c r="J577" s="18">
        <v>5.0</v>
      </c>
      <c r="K577" s="17">
        <v>9.0</v>
      </c>
      <c r="L577" s="19">
        <v>5.0</v>
      </c>
      <c r="M577" s="19" t="e">
        <v>#REF!</v>
      </c>
      <c r="N577" s="17">
        <v>5.0</v>
      </c>
      <c r="O577" s="17" t="s">
        <v>66</v>
      </c>
      <c r="P577" s="17">
        <v>4.0</v>
      </c>
      <c r="Q577" s="17">
        <v>10.0</v>
      </c>
      <c r="R577" s="17">
        <v>0.0</v>
      </c>
      <c r="S577" s="7">
        <f t="shared" si="2"/>
        <v>10</v>
      </c>
      <c r="T577" s="20">
        <v>0.0</v>
      </c>
      <c r="U577" s="14">
        <f t="shared" ref="U577:U579" si="55">D577*2%</f>
        <v>28.7778</v>
      </c>
      <c r="V577" s="21" t="s">
        <v>38</v>
      </c>
      <c r="W577" s="35">
        <f>VLOOKUP(A577,airbnb_listings_orlando!C:Q,14,0)</f>
        <v>123</v>
      </c>
      <c r="X577" s="35">
        <f>VLOOKUP(A577,airbnb_listings_orlando!C:Q,15,0)</f>
        <v>6</v>
      </c>
      <c r="Y577" s="11">
        <f t="shared" si="4"/>
        <v>359.7225</v>
      </c>
      <c r="AA577" s="11"/>
    </row>
    <row r="578">
      <c r="A578" s="12" t="s">
        <v>73</v>
      </c>
      <c r="B578" s="13">
        <v>43106.0</v>
      </c>
      <c r="C578" s="12">
        <v>43114.0</v>
      </c>
      <c r="D578" s="14">
        <v>0.0</v>
      </c>
      <c r="E578" s="15">
        <v>43061.82913194445</v>
      </c>
      <c r="F578" s="16">
        <v>45.0</v>
      </c>
      <c r="G578" s="17" t="s">
        <v>25</v>
      </c>
      <c r="H578" s="14">
        <v>0.0</v>
      </c>
      <c r="I578" s="14">
        <f t="shared" si="1"/>
        <v>0</v>
      </c>
      <c r="J578" s="18">
        <v>5.0</v>
      </c>
      <c r="K578" s="17">
        <v>9.0</v>
      </c>
      <c r="L578" s="19">
        <v>5.0</v>
      </c>
      <c r="M578" s="19" t="e">
        <v>#REF!</v>
      </c>
      <c r="N578" s="17">
        <v>5.0</v>
      </c>
      <c r="O578" s="17" t="s">
        <v>66</v>
      </c>
      <c r="P578" s="17">
        <v>8.0</v>
      </c>
      <c r="Q578" s="17">
        <v>2.0</v>
      </c>
      <c r="R578" s="17">
        <v>0.0</v>
      </c>
      <c r="S578" s="7">
        <f t="shared" si="2"/>
        <v>2</v>
      </c>
      <c r="T578" s="20">
        <v>0.0</v>
      </c>
      <c r="U578" s="14">
        <f t="shared" si="55"/>
        <v>0</v>
      </c>
      <c r="V578" s="21" t="s">
        <v>38</v>
      </c>
      <c r="W578" s="35">
        <f>VLOOKUP(A578,airbnb_listings_orlando!C:Q,14,0)</f>
        <v>123</v>
      </c>
      <c r="X578" s="35">
        <f>VLOOKUP(A578,airbnb_listings_orlando!C:Q,15,0)</f>
        <v>6</v>
      </c>
      <c r="Y578" s="11">
        <f t="shared" si="4"/>
        <v>0</v>
      </c>
      <c r="AA578" s="11"/>
    </row>
    <row r="579">
      <c r="A579" s="12" t="s">
        <v>73</v>
      </c>
      <c r="B579" s="13">
        <v>43097.0</v>
      </c>
      <c r="C579" s="12">
        <v>43106.0</v>
      </c>
      <c r="D579" s="14">
        <v>2805.08</v>
      </c>
      <c r="E579" s="15">
        <v>43061.826469907406</v>
      </c>
      <c r="F579" s="16">
        <v>36.0</v>
      </c>
      <c r="G579" s="17" t="s">
        <v>25</v>
      </c>
      <c r="H579" s="14">
        <v>0.0</v>
      </c>
      <c r="I579" s="14">
        <f t="shared" si="1"/>
        <v>2748.9784</v>
      </c>
      <c r="J579" s="18">
        <v>5.0</v>
      </c>
      <c r="K579" s="17">
        <v>9.0</v>
      </c>
      <c r="L579" s="19">
        <v>5.0</v>
      </c>
      <c r="M579" s="19" t="e">
        <v>#REF!</v>
      </c>
      <c r="N579" s="17">
        <v>5.0</v>
      </c>
      <c r="O579" s="17" t="s">
        <v>66</v>
      </c>
      <c r="P579" s="17">
        <v>9.0</v>
      </c>
      <c r="Q579" s="17">
        <v>10.0</v>
      </c>
      <c r="R579" s="17">
        <v>0.0</v>
      </c>
      <c r="S579" s="7">
        <f t="shared" si="2"/>
        <v>10</v>
      </c>
      <c r="T579" s="20">
        <v>0.0</v>
      </c>
      <c r="U579" s="14">
        <f t="shared" si="55"/>
        <v>56.1016</v>
      </c>
      <c r="V579" s="21" t="s">
        <v>38</v>
      </c>
      <c r="W579" s="35">
        <f>VLOOKUP(A579,airbnb_listings_orlando!C:Q,14,0)</f>
        <v>123</v>
      </c>
      <c r="X579" s="35">
        <f>VLOOKUP(A579,airbnb_listings_orlando!C:Q,15,0)</f>
        <v>6</v>
      </c>
      <c r="Y579" s="11">
        <f t="shared" si="4"/>
        <v>311.6755556</v>
      </c>
      <c r="AA579" s="11"/>
    </row>
    <row r="580">
      <c r="A580" s="12" t="s">
        <v>73</v>
      </c>
      <c r="B580" s="13">
        <v>43461.0</v>
      </c>
      <c r="C580" s="25">
        <v>43464.0</v>
      </c>
      <c r="D580" s="14">
        <v>1442.43</v>
      </c>
      <c r="E580" s="24">
        <v>43345.44969907407</v>
      </c>
      <c r="F580" s="16">
        <v>116.0</v>
      </c>
      <c r="G580" s="17" t="s">
        <v>25</v>
      </c>
      <c r="H580" s="14">
        <v>182.04</v>
      </c>
      <c r="I580" s="14">
        <f t="shared" si="1"/>
        <v>1354.5471</v>
      </c>
      <c r="J580" s="18">
        <v>5.0</v>
      </c>
      <c r="K580" s="17">
        <v>9.0</v>
      </c>
      <c r="L580" s="19">
        <v>5.0</v>
      </c>
      <c r="M580" s="19" t="e">
        <v>#REF!</v>
      </c>
      <c r="N580" s="17">
        <v>5.0</v>
      </c>
      <c r="O580" s="17" t="s">
        <v>66</v>
      </c>
      <c r="P580" s="17">
        <v>3.0</v>
      </c>
      <c r="Q580" s="17">
        <v>13.0</v>
      </c>
      <c r="R580" s="17">
        <v>1.0</v>
      </c>
      <c r="S580" s="7">
        <f t="shared" si="2"/>
        <v>14</v>
      </c>
      <c r="T580" s="20">
        <v>44.61</v>
      </c>
      <c r="U580" s="14">
        <f t="shared" ref="U580:U584" si="56">D580*3%</f>
        <v>43.2729</v>
      </c>
      <c r="V580" s="21" t="s">
        <v>39</v>
      </c>
      <c r="W580" s="35">
        <f>VLOOKUP(A580,airbnb_listings_orlando!C:Q,14,0)</f>
        <v>123</v>
      </c>
      <c r="X580" s="35">
        <f>VLOOKUP(A580,airbnb_listings_orlando!C:Q,15,0)</f>
        <v>6</v>
      </c>
      <c r="Y580" s="11">
        <f t="shared" si="4"/>
        <v>480.81</v>
      </c>
      <c r="AA580" s="11"/>
    </row>
    <row r="581">
      <c r="A581" s="12" t="s">
        <v>73</v>
      </c>
      <c r="B581" s="13">
        <v>43438.0</v>
      </c>
      <c r="C581" s="12">
        <v>43442.0</v>
      </c>
      <c r="D581" s="14">
        <v>1466.34</v>
      </c>
      <c r="E581" s="24">
        <v>43265.40008101852</v>
      </c>
      <c r="F581" s="16">
        <v>173.0</v>
      </c>
      <c r="G581" s="17" t="s">
        <v>25</v>
      </c>
      <c r="H581" s="14">
        <v>186.43</v>
      </c>
      <c r="I581" s="14">
        <f t="shared" si="1"/>
        <v>1376.9998</v>
      </c>
      <c r="J581" s="18">
        <v>5.0</v>
      </c>
      <c r="K581" s="17">
        <v>9.0</v>
      </c>
      <c r="L581" s="19">
        <v>5.0</v>
      </c>
      <c r="M581" s="19" t="e">
        <v>#REF!</v>
      </c>
      <c r="N581" s="17">
        <v>5.0</v>
      </c>
      <c r="O581" s="17" t="s">
        <v>66</v>
      </c>
      <c r="P581" s="17">
        <v>4.0</v>
      </c>
      <c r="Q581" s="17">
        <v>7.0</v>
      </c>
      <c r="R581" s="17">
        <v>4.0</v>
      </c>
      <c r="S581" s="7">
        <f t="shared" si="2"/>
        <v>11</v>
      </c>
      <c r="T581" s="20">
        <v>45.35</v>
      </c>
      <c r="U581" s="14">
        <f t="shared" si="56"/>
        <v>43.9902</v>
      </c>
      <c r="V581" s="21" t="s">
        <v>39</v>
      </c>
      <c r="W581" s="35">
        <f>VLOOKUP(A581,airbnb_listings_orlando!C:Q,14,0)</f>
        <v>123</v>
      </c>
      <c r="X581" s="35">
        <f>VLOOKUP(A581,airbnb_listings_orlando!C:Q,15,0)</f>
        <v>6</v>
      </c>
      <c r="Y581" s="11">
        <f t="shared" si="4"/>
        <v>366.585</v>
      </c>
      <c r="AA581" s="11"/>
    </row>
    <row r="582">
      <c r="A582" s="12" t="s">
        <v>73</v>
      </c>
      <c r="B582" s="13">
        <v>43421.0</v>
      </c>
      <c r="C582" s="25">
        <v>43427.0</v>
      </c>
      <c r="D582" s="14">
        <v>2916.45</v>
      </c>
      <c r="E582" s="24">
        <v>43157.7365162037</v>
      </c>
      <c r="F582" s="16">
        <v>264.0</v>
      </c>
      <c r="G582" s="17" t="s">
        <v>25</v>
      </c>
      <c r="H582" s="14">
        <v>376.6</v>
      </c>
      <c r="I582" s="14">
        <f t="shared" si="1"/>
        <v>2738.7865</v>
      </c>
      <c r="J582" s="18">
        <v>5.0</v>
      </c>
      <c r="K582" s="17">
        <v>9.0</v>
      </c>
      <c r="L582" s="19">
        <v>5.0</v>
      </c>
      <c r="M582" s="19" t="e">
        <v>#REF!</v>
      </c>
      <c r="N582" s="17">
        <v>5.0</v>
      </c>
      <c r="O582" s="17" t="s">
        <v>66</v>
      </c>
      <c r="P582" s="17">
        <v>6.0</v>
      </c>
      <c r="Q582" s="17">
        <v>6.0</v>
      </c>
      <c r="R582" s="17">
        <v>5.0</v>
      </c>
      <c r="S582" s="7">
        <f t="shared" si="2"/>
        <v>11</v>
      </c>
      <c r="T582" s="20">
        <v>90.17</v>
      </c>
      <c r="U582" s="14">
        <f t="shared" si="56"/>
        <v>87.4935</v>
      </c>
      <c r="V582" s="21" t="s">
        <v>39</v>
      </c>
      <c r="W582" s="35">
        <f>VLOOKUP(A582,airbnb_listings_orlando!C:Q,14,0)</f>
        <v>123</v>
      </c>
      <c r="X582" s="35">
        <f>VLOOKUP(A582,airbnb_listings_orlando!C:Q,15,0)</f>
        <v>6</v>
      </c>
      <c r="Y582" s="11">
        <f t="shared" si="4"/>
        <v>486.075</v>
      </c>
      <c r="AA582" s="11"/>
    </row>
    <row r="583">
      <c r="A583" s="12" t="s">
        <v>73</v>
      </c>
      <c r="B583" s="13">
        <v>43412.0</v>
      </c>
      <c r="C583" s="25">
        <v>43415.0</v>
      </c>
      <c r="D583" s="14">
        <v>1136.19</v>
      </c>
      <c r="E583" s="15">
        <v>43385.49658564815</v>
      </c>
      <c r="F583" s="16">
        <v>27.0</v>
      </c>
      <c r="G583" s="17" t="s">
        <v>25</v>
      </c>
      <c r="H583" s="14">
        <v>119.24</v>
      </c>
      <c r="I583" s="14">
        <f t="shared" si="1"/>
        <v>1066.9743</v>
      </c>
      <c r="J583" s="18">
        <v>5.0</v>
      </c>
      <c r="K583" s="17">
        <v>9.0</v>
      </c>
      <c r="L583" s="19">
        <v>5.0</v>
      </c>
      <c r="M583" s="19" t="e">
        <v>#REF!</v>
      </c>
      <c r="N583" s="17">
        <v>5.0</v>
      </c>
      <c r="O583" s="17" t="s">
        <v>66</v>
      </c>
      <c r="P583" s="17">
        <v>3.0</v>
      </c>
      <c r="Q583" s="17">
        <v>10.0</v>
      </c>
      <c r="R583" s="17">
        <v>0.0</v>
      </c>
      <c r="S583" s="7">
        <f t="shared" si="2"/>
        <v>10</v>
      </c>
      <c r="T583" s="20">
        <v>35.13</v>
      </c>
      <c r="U583" s="14">
        <f t="shared" si="56"/>
        <v>34.0857</v>
      </c>
      <c r="V583" s="21" t="s">
        <v>39</v>
      </c>
      <c r="W583" s="35">
        <f>VLOOKUP(A583,airbnb_listings_orlando!C:Q,14,0)</f>
        <v>123</v>
      </c>
      <c r="X583" s="35">
        <f>VLOOKUP(A583,airbnb_listings_orlando!C:Q,15,0)</f>
        <v>6</v>
      </c>
      <c r="Y583" s="11">
        <f t="shared" si="4"/>
        <v>378.73</v>
      </c>
      <c r="AA583" s="11"/>
    </row>
    <row r="584">
      <c r="A584" s="12" t="s">
        <v>73</v>
      </c>
      <c r="B584" s="13">
        <v>43392.0</v>
      </c>
      <c r="C584" s="25">
        <v>43397.0</v>
      </c>
      <c r="D584" s="14">
        <v>1596.39</v>
      </c>
      <c r="E584" s="24">
        <v>43321.858761574076</v>
      </c>
      <c r="F584" s="16">
        <v>71.0</v>
      </c>
      <c r="G584" s="17" t="s">
        <v>25</v>
      </c>
      <c r="H584" s="14">
        <v>185.77</v>
      </c>
      <c r="I584" s="14">
        <f t="shared" si="1"/>
        <v>1499.1383</v>
      </c>
      <c r="J584" s="18">
        <v>5.0</v>
      </c>
      <c r="K584" s="17">
        <v>9.0</v>
      </c>
      <c r="L584" s="19">
        <v>5.0</v>
      </c>
      <c r="M584" s="19" t="e">
        <v>#REF!</v>
      </c>
      <c r="N584" s="17">
        <v>5.0</v>
      </c>
      <c r="O584" s="17" t="s">
        <v>66</v>
      </c>
      <c r="P584" s="17">
        <v>5.0</v>
      </c>
      <c r="Q584" s="17">
        <v>4.0</v>
      </c>
      <c r="R584" s="17">
        <v>5.0</v>
      </c>
      <c r="S584" s="7">
        <f t="shared" si="2"/>
        <v>9</v>
      </c>
      <c r="T584" s="20">
        <v>49.36</v>
      </c>
      <c r="U584" s="14">
        <f t="shared" si="56"/>
        <v>47.8917</v>
      </c>
      <c r="V584" s="21" t="s">
        <v>39</v>
      </c>
      <c r="W584" s="35">
        <f>VLOOKUP(A584,airbnb_listings_orlando!C:Q,14,0)</f>
        <v>123</v>
      </c>
      <c r="X584" s="35">
        <f>VLOOKUP(A584,airbnb_listings_orlando!C:Q,15,0)</f>
        <v>6</v>
      </c>
      <c r="Y584" s="11">
        <f t="shared" si="4"/>
        <v>319.278</v>
      </c>
      <c r="AA584" s="11"/>
    </row>
    <row r="585">
      <c r="A585" s="12" t="s">
        <v>73</v>
      </c>
      <c r="B585" s="13">
        <v>43364.0</v>
      </c>
      <c r="C585" s="12">
        <v>43367.0</v>
      </c>
      <c r="D585" s="14">
        <v>1056.93</v>
      </c>
      <c r="E585" s="24">
        <v>43330.44385416667</v>
      </c>
      <c r="F585" s="16">
        <v>34.0</v>
      </c>
      <c r="G585" s="17" t="s">
        <v>25</v>
      </c>
      <c r="H585" s="14">
        <v>107.79</v>
      </c>
      <c r="I585" s="14">
        <f t="shared" si="1"/>
        <v>981.9728</v>
      </c>
      <c r="J585" s="18">
        <v>5.0</v>
      </c>
      <c r="K585" s="17">
        <v>9.0</v>
      </c>
      <c r="L585" s="19">
        <v>5.0</v>
      </c>
      <c r="M585" s="19" t="e">
        <v>#REF!</v>
      </c>
      <c r="N585" s="17">
        <v>5.0</v>
      </c>
      <c r="O585" s="17" t="s">
        <v>66</v>
      </c>
      <c r="P585" s="17">
        <v>3.0</v>
      </c>
      <c r="Q585" s="17">
        <v>10.0</v>
      </c>
      <c r="R585" s="17">
        <v>4.0</v>
      </c>
      <c r="S585" s="7">
        <f t="shared" si="2"/>
        <v>14</v>
      </c>
      <c r="T585" s="20">
        <v>32.68</v>
      </c>
      <c r="U585" s="14">
        <f t="shared" ref="U585:U590" si="57">D585*4%</f>
        <v>42.2772</v>
      </c>
      <c r="V585" s="21" t="s">
        <v>39</v>
      </c>
      <c r="W585" s="35">
        <f>VLOOKUP(A585,airbnb_listings_orlando!C:Q,14,0)</f>
        <v>123</v>
      </c>
      <c r="X585" s="35">
        <f>VLOOKUP(A585,airbnb_listings_orlando!C:Q,15,0)</f>
        <v>6</v>
      </c>
      <c r="Y585" s="11">
        <f t="shared" si="4"/>
        <v>352.31</v>
      </c>
      <c r="AA585" s="11"/>
    </row>
    <row r="586">
      <c r="A586" s="12" t="s">
        <v>73</v>
      </c>
      <c r="B586" s="13">
        <v>43343.0</v>
      </c>
      <c r="C586" s="12">
        <v>43346.0</v>
      </c>
      <c r="D586" s="14">
        <v>1056.92</v>
      </c>
      <c r="E586" s="24">
        <v>43282.88891203704</v>
      </c>
      <c r="F586" s="16">
        <v>61.0</v>
      </c>
      <c r="G586" s="17" t="s">
        <v>25</v>
      </c>
      <c r="H586" s="14">
        <v>107.57</v>
      </c>
      <c r="I586" s="14">
        <f t="shared" si="1"/>
        <v>981.7832</v>
      </c>
      <c r="J586" s="18">
        <v>5.0</v>
      </c>
      <c r="K586" s="17">
        <v>9.0</v>
      </c>
      <c r="L586" s="19">
        <v>5.0</v>
      </c>
      <c r="M586" s="19" t="e">
        <v>#REF!</v>
      </c>
      <c r="N586" s="17">
        <v>5.0</v>
      </c>
      <c r="O586" s="17" t="s">
        <v>66</v>
      </c>
      <c r="P586" s="17">
        <v>3.0</v>
      </c>
      <c r="Q586" s="17">
        <v>5.0</v>
      </c>
      <c r="R586" s="17">
        <v>4.0</v>
      </c>
      <c r="S586" s="7">
        <f t="shared" si="2"/>
        <v>9</v>
      </c>
      <c r="T586" s="20">
        <v>32.86</v>
      </c>
      <c r="U586" s="14">
        <f t="shared" si="57"/>
        <v>42.2768</v>
      </c>
      <c r="V586" s="21" t="s">
        <v>39</v>
      </c>
      <c r="W586" s="35">
        <f>VLOOKUP(A586,airbnb_listings_orlando!C:Q,14,0)</f>
        <v>123</v>
      </c>
      <c r="X586" s="35">
        <f>VLOOKUP(A586,airbnb_listings_orlando!C:Q,15,0)</f>
        <v>6</v>
      </c>
      <c r="Y586" s="11">
        <f t="shared" si="4"/>
        <v>352.3066667</v>
      </c>
      <c r="AA586" s="11"/>
    </row>
    <row r="587">
      <c r="A587" s="12" t="s">
        <v>73</v>
      </c>
      <c r="B587" s="13">
        <v>43336.0</v>
      </c>
      <c r="C587" s="12">
        <v>43343.0</v>
      </c>
      <c r="D587" s="14">
        <v>2135.87</v>
      </c>
      <c r="E587" s="24">
        <v>43288.467673611114</v>
      </c>
      <c r="F587" s="16">
        <v>48.0</v>
      </c>
      <c r="G587" s="17" t="s">
        <v>25</v>
      </c>
      <c r="H587" s="14">
        <v>263.76</v>
      </c>
      <c r="I587" s="14">
        <f t="shared" si="1"/>
        <v>1984.4052</v>
      </c>
      <c r="J587" s="18">
        <v>5.0</v>
      </c>
      <c r="K587" s="17">
        <v>9.0</v>
      </c>
      <c r="L587" s="19">
        <v>5.0</v>
      </c>
      <c r="M587" s="19" t="e">
        <v>#REF!</v>
      </c>
      <c r="N587" s="17">
        <v>5.0</v>
      </c>
      <c r="O587" s="17" t="s">
        <v>66</v>
      </c>
      <c r="P587" s="17">
        <v>7.0</v>
      </c>
      <c r="Q587" s="17">
        <v>4.0</v>
      </c>
      <c r="R587" s="17">
        <v>5.0</v>
      </c>
      <c r="S587" s="7">
        <f t="shared" si="2"/>
        <v>9</v>
      </c>
      <c r="T587" s="20">
        <v>66.03</v>
      </c>
      <c r="U587" s="14">
        <f t="shared" si="57"/>
        <v>85.4348</v>
      </c>
      <c r="V587" s="21" t="s">
        <v>39</v>
      </c>
      <c r="W587" s="35">
        <f>VLOOKUP(A587,airbnb_listings_orlando!C:Q,14,0)</f>
        <v>123</v>
      </c>
      <c r="X587" s="35">
        <f>VLOOKUP(A587,airbnb_listings_orlando!C:Q,15,0)</f>
        <v>6</v>
      </c>
      <c r="Y587" s="11">
        <f t="shared" si="4"/>
        <v>305.1242857</v>
      </c>
      <c r="AA587" s="11"/>
    </row>
    <row r="588">
      <c r="A588" s="12" t="s">
        <v>73</v>
      </c>
      <c r="B588" s="13">
        <v>43322.0</v>
      </c>
      <c r="C588" s="12">
        <v>43324.0</v>
      </c>
      <c r="D588" s="14">
        <v>787.19</v>
      </c>
      <c r="E588" s="24">
        <v>43303.67221064815</v>
      </c>
      <c r="F588" s="16">
        <v>19.0</v>
      </c>
      <c r="G588" s="17" t="s">
        <v>25</v>
      </c>
      <c r="H588" s="14">
        <v>68.79</v>
      </c>
      <c r="I588" s="14">
        <f t="shared" si="1"/>
        <v>731.3624</v>
      </c>
      <c r="J588" s="18">
        <v>5.0</v>
      </c>
      <c r="K588" s="17">
        <v>9.0</v>
      </c>
      <c r="L588" s="19">
        <v>5.0</v>
      </c>
      <c r="M588" s="19" t="e">
        <v>#REF!</v>
      </c>
      <c r="N588" s="17">
        <v>5.0</v>
      </c>
      <c r="O588" s="17" t="s">
        <v>66</v>
      </c>
      <c r="P588" s="17">
        <v>2.0</v>
      </c>
      <c r="Q588" s="17">
        <v>6.0</v>
      </c>
      <c r="R588" s="17">
        <v>7.0</v>
      </c>
      <c r="S588" s="7">
        <f t="shared" si="2"/>
        <v>13</v>
      </c>
      <c r="T588" s="20">
        <v>24.34</v>
      </c>
      <c r="U588" s="14">
        <f t="shared" si="57"/>
        <v>31.4876</v>
      </c>
      <c r="V588" s="21" t="s">
        <v>39</v>
      </c>
      <c r="W588" s="35">
        <f>VLOOKUP(A588,airbnb_listings_orlando!C:Q,14,0)</f>
        <v>123</v>
      </c>
      <c r="X588" s="35">
        <f>VLOOKUP(A588,airbnb_listings_orlando!C:Q,15,0)</f>
        <v>6</v>
      </c>
      <c r="Y588" s="11">
        <f t="shared" si="4"/>
        <v>393.595</v>
      </c>
      <c r="AA588" s="11"/>
    </row>
    <row r="589">
      <c r="A589" s="12" t="s">
        <v>73</v>
      </c>
      <c r="B589" s="13">
        <v>43317.0</v>
      </c>
      <c r="C589" s="12">
        <v>43322.0</v>
      </c>
      <c r="D589" s="14">
        <v>1707.94</v>
      </c>
      <c r="E589" s="24">
        <v>43209.93292824074</v>
      </c>
      <c r="F589" s="16">
        <v>108.0</v>
      </c>
      <c r="G589" s="17" t="s">
        <v>25</v>
      </c>
      <c r="H589" s="14">
        <v>181.9</v>
      </c>
      <c r="I589" s="14">
        <f t="shared" si="1"/>
        <v>1586.8224</v>
      </c>
      <c r="J589" s="18">
        <v>5.0</v>
      </c>
      <c r="K589" s="17">
        <v>9.0</v>
      </c>
      <c r="L589" s="19">
        <v>5.0</v>
      </c>
      <c r="M589" s="19" t="e">
        <v>#REF!</v>
      </c>
      <c r="N589" s="17">
        <v>5.0</v>
      </c>
      <c r="O589" s="17" t="s">
        <v>66</v>
      </c>
      <c r="P589" s="17">
        <v>5.0</v>
      </c>
      <c r="Q589" s="17">
        <v>8.0</v>
      </c>
      <c r="R589" s="17">
        <v>6.0</v>
      </c>
      <c r="S589" s="7">
        <f t="shared" si="2"/>
        <v>14</v>
      </c>
      <c r="T589" s="20">
        <v>52.8</v>
      </c>
      <c r="U589" s="14">
        <f t="shared" si="57"/>
        <v>68.3176</v>
      </c>
      <c r="V589" s="21" t="s">
        <v>39</v>
      </c>
      <c r="W589" s="35">
        <f>VLOOKUP(A589,airbnb_listings_orlando!C:Q,14,0)</f>
        <v>123</v>
      </c>
      <c r="X589" s="35">
        <f>VLOOKUP(A589,airbnb_listings_orlando!C:Q,15,0)</f>
        <v>6</v>
      </c>
      <c r="Y589" s="11">
        <f t="shared" si="4"/>
        <v>341.588</v>
      </c>
      <c r="AA589" s="11"/>
    </row>
    <row r="590">
      <c r="A590" s="12" t="s">
        <v>73</v>
      </c>
      <c r="B590" s="13">
        <v>43315.0</v>
      </c>
      <c r="C590" s="12">
        <v>43317.0</v>
      </c>
      <c r="D590" s="14">
        <v>886.28</v>
      </c>
      <c r="E590" s="15">
        <v>43089.824849537035</v>
      </c>
      <c r="F590" s="16">
        <v>226.0</v>
      </c>
      <c r="G590" s="17" t="s">
        <v>25</v>
      </c>
      <c r="H590" s="14">
        <v>83.12</v>
      </c>
      <c r="I590" s="14">
        <f t="shared" si="1"/>
        <v>823.4288</v>
      </c>
      <c r="J590" s="18">
        <v>5.0</v>
      </c>
      <c r="K590" s="17">
        <v>9.0</v>
      </c>
      <c r="L590" s="19">
        <v>5.0</v>
      </c>
      <c r="M590" s="19" t="e">
        <v>#REF!</v>
      </c>
      <c r="N590" s="17">
        <v>5.0</v>
      </c>
      <c r="O590" s="17" t="s">
        <v>66</v>
      </c>
      <c r="P590" s="17">
        <v>2.0</v>
      </c>
      <c r="Q590" s="17">
        <v>8.0</v>
      </c>
      <c r="R590" s="17">
        <v>3.0</v>
      </c>
      <c r="S590" s="7">
        <f t="shared" si="2"/>
        <v>11</v>
      </c>
      <c r="T590" s="20">
        <v>27.4</v>
      </c>
      <c r="U590" s="14">
        <f t="shared" si="57"/>
        <v>35.4512</v>
      </c>
      <c r="V590" s="21" t="s">
        <v>39</v>
      </c>
      <c r="W590" s="35">
        <f>VLOOKUP(A590,airbnb_listings_orlando!C:Q,14,0)</f>
        <v>123</v>
      </c>
      <c r="X590" s="35">
        <f>VLOOKUP(A590,airbnb_listings_orlando!C:Q,15,0)</f>
        <v>6</v>
      </c>
      <c r="Y590" s="11">
        <f t="shared" si="4"/>
        <v>443.14</v>
      </c>
      <c r="AA590" s="11"/>
    </row>
    <row r="591">
      <c r="A591" s="12" t="s">
        <v>73</v>
      </c>
      <c r="B591" s="13">
        <v>43273.0</v>
      </c>
      <c r="C591" s="12">
        <v>43275.0</v>
      </c>
      <c r="D591" s="14">
        <v>886.28</v>
      </c>
      <c r="E591" s="15">
        <v>43089.66516203704</v>
      </c>
      <c r="F591" s="16">
        <v>184.0</v>
      </c>
      <c r="G591" s="17" t="s">
        <v>25</v>
      </c>
      <c r="H591" s="14">
        <v>83.12</v>
      </c>
      <c r="I591" s="14">
        <f t="shared" si="1"/>
        <v>832.2916</v>
      </c>
      <c r="J591" s="18">
        <v>5.0</v>
      </c>
      <c r="K591" s="17">
        <v>9.0</v>
      </c>
      <c r="L591" s="19">
        <v>5.0</v>
      </c>
      <c r="M591" s="19" t="e">
        <v>#REF!</v>
      </c>
      <c r="N591" s="17">
        <v>5.0</v>
      </c>
      <c r="O591" s="17" t="s">
        <v>66</v>
      </c>
      <c r="P591" s="17">
        <v>2.0</v>
      </c>
      <c r="Q591" s="17">
        <v>10.0</v>
      </c>
      <c r="R591" s="17">
        <v>4.0</v>
      </c>
      <c r="S591" s="7">
        <f t="shared" si="2"/>
        <v>14</v>
      </c>
      <c r="T591" s="20">
        <v>27.4</v>
      </c>
      <c r="U591" s="14">
        <f t="shared" ref="U591:U594" si="58">D591*3%</f>
        <v>26.5884</v>
      </c>
      <c r="V591" s="21" t="s">
        <v>39</v>
      </c>
      <c r="W591" s="35">
        <f>VLOOKUP(A591,airbnb_listings_orlando!C:Q,14,0)</f>
        <v>123</v>
      </c>
      <c r="X591" s="35">
        <f>VLOOKUP(A591,airbnb_listings_orlando!C:Q,15,0)</f>
        <v>6</v>
      </c>
      <c r="Y591" s="11">
        <f t="shared" si="4"/>
        <v>443.14</v>
      </c>
      <c r="AA591" s="11"/>
    </row>
    <row r="592">
      <c r="A592" s="12" t="s">
        <v>73</v>
      </c>
      <c r="B592" s="13">
        <v>43271.0</v>
      </c>
      <c r="C592" s="12">
        <v>43273.0</v>
      </c>
      <c r="D592" s="14">
        <v>787.19</v>
      </c>
      <c r="E592" s="24">
        <v>43256.47284722222</v>
      </c>
      <c r="F592" s="16">
        <v>15.0</v>
      </c>
      <c r="G592" s="17" t="s">
        <v>25</v>
      </c>
      <c r="H592" s="14">
        <v>68.79</v>
      </c>
      <c r="I592" s="14">
        <f t="shared" si="1"/>
        <v>739.2343</v>
      </c>
      <c r="J592" s="18">
        <v>5.0</v>
      </c>
      <c r="K592" s="17">
        <v>9.0</v>
      </c>
      <c r="L592" s="19">
        <v>5.0</v>
      </c>
      <c r="M592" s="19" t="e">
        <v>#REF!</v>
      </c>
      <c r="N592" s="17">
        <v>5.0</v>
      </c>
      <c r="O592" s="17" t="s">
        <v>66</v>
      </c>
      <c r="P592" s="17">
        <v>2.0</v>
      </c>
      <c r="Q592" s="17">
        <v>9.0</v>
      </c>
      <c r="R592" s="17">
        <v>5.0</v>
      </c>
      <c r="S592" s="7">
        <f t="shared" si="2"/>
        <v>14</v>
      </c>
      <c r="T592" s="20">
        <v>24.34</v>
      </c>
      <c r="U592" s="14">
        <f t="shared" si="58"/>
        <v>23.6157</v>
      </c>
      <c r="V592" s="21" t="s">
        <v>39</v>
      </c>
      <c r="W592" s="35">
        <f>VLOOKUP(A592,airbnb_listings_orlando!C:Q,14,0)</f>
        <v>123</v>
      </c>
      <c r="X592" s="35">
        <f>VLOOKUP(A592,airbnb_listings_orlando!C:Q,15,0)</f>
        <v>6</v>
      </c>
      <c r="Y592" s="11">
        <f t="shared" si="4"/>
        <v>393.595</v>
      </c>
      <c r="AA592" s="11"/>
    </row>
    <row r="593">
      <c r="A593" s="12" t="s">
        <v>73</v>
      </c>
      <c r="B593" s="13">
        <v>43248.0</v>
      </c>
      <c r="C593" s="12">
        <v>43252.0</v>
      </c>
      <c r="D593" s="14">
        <v>1392.72</v>
      </c>
      <c r="E593" s="24">
        <v>43226.454363425924</v>
      </c>
      <c r="F593" s="16">
        <v>22.0</v>
      </c>
      <c r="G593" s="17" t="s">
        <v>25</v>
      </c>
      <c r="H593" s="14">
        <v>144.33</v>
      </c>
      <c r="I593" s="14">
        <f t="shared" si="1"/>
        <v>1307.8784</v>
      </c>
      <c r="J593" s="18">
        <v>5.0</v>
      </c>
      <c r="K593" s="17">
        <v>9.0</v>
      </c>
      <c r="L593" s="19">
        <v>5.0</v>
      </c>
      <c r="M593" s="19" t="e">
        <v>#REF!</v>
      </c>
      <c r="N593" s="17">
        <v>5.0</v>
      </c>
      <c r="O593" s="17" t="s">
        <v>66</v>
      </c>
      <c r="P593" s="17">
        <v>4.0</v>
      </c>
      <c r="Q593" s="17">
        <v>8.0</v>
      </c>
      <c r="R593" s="17">
        <v>3.0</v>
      </c>
      <c r="S593" s="7">
        <f t="shared" si="2"/>
        <v>11</v>
      </c>
      <c r="T593" s="20">
        <v>43.06</v>
      </c>
      <c r="U593" s="14">
        <f t="shared" si="58"/>
        <v>41.7816</v>
      </c>
      <c r="V593" s="21" t="s">
        <v>39</v>
      </c>
      <c r="W593" s="35">
        <f>VLOOKUP(A593,airbnb_listings_orlando!C:Q,14,0)</f>
        <v>123</v>
      </c>
      <c r="X593" s="35">
        <f>VLOOKUP(A593,airbnb_listings_orlando!C:Q,15,0)</f>
        <v>6</v>
      </c>
      <c r="Y593" s="11">
        <f t="shared" si="4"/>
        <v>348.18</v>
      </c>
      <c r="AA593" s="11"/>
    </row>
    <row r="594">
      <c r="A594" s="12" t="s">
        <v>73</v>
      </c>
      <c r="B594" s="13">
        <v>43225.0</v>
      </c>
      <c r="C594" s="12">
        <v>43228.0</v>
      </c>
      <c r="D594" s="14">
        <v>1056.92</v>
      </c>
      <c r="E594" s="24">
        <v>43189.748240740744</v>
      </c>
      <c r="F594" s="16">
        <v>36.0</v>
      </c>
      <c r="G594" s="17" t="s">
        <v>25</v>
      </c>
      <c r="H594" s="14">
        <v>107.78</v>
      </c>
      <c r="I594" s="14">
        <f t="shared" si="1"/>
        <v>992.5324</v>
      </c>
      <c r="J594" s="18">
        <v>5.0</v>
      </c>
      <c r="K594" s="17">
        <v>9.0</v>
      </c>
      <c r="L594" s="19">
        <v>5.0</v>
      </c>
      <c r="M594" s="19" t="e">
        <v>#REF!</v>
      </c>
      <c r="N594" s="17">
        <v>5.0</v>
      </c>
      <c r="O594" s="17" t="s">
        <v>66</v>
      </c>
      <c r="P594" s="17">
        <v>3.0</v>
      </c>
      <c r="Q594" s="17">
        <v>12.0</v>
      </c>
      <c r="R594" s="17">
        <v>0.0</v>
      </c>
      <c r="S594" s="7">
        <f t="shared" si="2"/>
        <v>12</v>
      </c>
      <c r="T594" s="20">
        <v>32.68</v>
      </c>
      <c r="U594" s="14">
        <f t="shared" si="58"/>
        <v>31.7076</v>
      </c>
      <c r="V594" s="21" t="s">
        <v>39</v>
      </c>
      <c r="W594" s="35">
        <f>VLOOKUP(A594,airbnb_listings_orlando!C:Q,14,0)</f>
        <v>123</v>
      </c>
      <c r="X594" s="35">
        <f>VLOOKUP(A594,airbnb_listings_orlando!C:Q,15,0)</f>
        <v>6</v>
      </c>
      <c r="Y594" s="11">
        <f t="shared" si="4"/>
        <v>352.3066667</v>
      </c>
      <c r="AA594" s="11"/>
    </row>
    <row r="595">
      <c r="A595" s="12" t="s">
        <v>73</v>
      </c>
      <c r="B595" s="13">
        <v>43138.0</v>
      </c>
      <c r="C595" s="12">
        <v>43143.0</v>
      </c>
      <c r="D595" s="14">
        <v>1348.68</v>
      </c>
      <c r="E595" s="24">
        <v>43045.45025462963</v>
      </c>
      <c r="F595" s="16">
        <v>93.0</v>
      </c>
      <c r="G595" s="17" t="s">
        <v>25</v>
      </c>
      <c r="H595" s="14">
        <v>172.22</v>
      </c>
      <c r="I595" s="14">
        <f t="shared" si="1"/>
        <v>1234.0828</v>
      </c>
      <c r="J595" s="18">
        <v>5.0</v>
      </c>
      <c r="K595" s="17">
        <v>9.0</v>
      </c>
      <c r="L595" s="19">
        <v>5.0</v>
      </c>
      <c r="M595" s="19" t="e">
        <v>#REF!</v>
      </c>
      <c r="N595" s="17">
        <v>5.0</v>
      </c>
      <c r="O595" s="17" t="s">
        <v>66</v>
      </c>
      <c r="P595" s="17">
        <v>5.0</v>
      </c>
      <c r="Q595" s="17">
        <v>4.0</v>
      </c>
      <c r="R595" s="17">
        <v>0.0</v>
      </c>
      <c r="S595" s="7">
        <f t="shared" si="2"/>
        <v>4</v>
      </c>
      <c r="T595" s="20">
        <v>60.65</v>
      </c>
      <c r="U595" s="14">
        <f t="shared" ref="U595:U597" si="59">D595*4%</f>
        <v>53.9472</v>
      </c>
      <c r="V595" s="21" t="s">
        <v>39</v>
      </c>
      <c r="W595" s="35">
        <f>VLOOKUP(A595,airbnb_listings_orlando!C:Q,14,0)</f>
        <v>123</v>
      </c>
      <c r="X595" s="35">
        <f>VLOOKUP(A595,airbnb_listings_orlando!C:Q,15,0)</f>
        <v>6</v>
      </c>
      <c r="Y595" s="11">
        <f t="shared" si="4"/>
        <v>269.736</v>
      </c>
      <c r="AA595" s="11"/>
    </row>
    <row r="596">
      <c r="A596" s="12" t="s">
        <v>73</v>
      </c>
      <c r="B596" s="13">
        <v>43092.0</v>
      </c>
      <c r="C596" s="25">
        <v>43097.0</v>
      </c>
      <c r="D596" s="14">
        <v>2419.8</v>
      </c>
      <c r="E596" s="15">
        <v>43081.70863425926</v>
      </c>
      <c r="F596" s="16">
        <v>11.0</v>
      </c>
      <c r="G596" s="17" t="s">
        <v>25</v>
      </c>
      <c r="H596" s="14">
        <v>355.0</v>
      </c>
      <c r="I596" s="14">
        <f t="shared" si="1"/>
        <v>2323.008</v>
      </c>
      <c r="J596" s="18">
        <v>5.0</v>
      </c>
      <c r="K596" s="17">
        <v>9.0</v>
      </c>
      <c r="L596" s="19">
        <v>5.0</v>
      </c>
      <c r="M596" s="19" t="e">
        <v>#REF!</v>
      </c>
      <c r="N596" s="17">
        <v>5.0</v>
      </c>
      <c r="O596" s="17" t="s">
        <v>66</v>
      </c>
      <c r="P596" s="17">
        <v>5.0</v>
      </c>
      <c r="Q596" s="17">
        <v>1.0</v>
      </c>
      <c r="R596" s="17">
        <v>0.0</v>
      </c>
      <c r="S596" s="7">
        <f t="shared" si="2"/>
        <v>1</v>
      </c>
      <c r="T596" s="20">
        <v>0.0</v>
      </c>
      <c r="U596" s="14">
        <f t="shared" si="59"/>
        <v>96.792</v>
      </c>
      <c r="V596" s="21" t="s">
        <v>39</v>
      </c>
      <c r="W596" s="35">
        <f>VLOOKUP(A596,airbnb_listings_orlando!C:Q,14,0)</f>
        <v>123</v>
      </c>
      <c r="X596" s="35">
        <f>VLOOKUP(A596,airbnb_listings_orlando!C:Q,15,0)</f>
        <v>6</v>
      </c>
      <c r="Y596" s="11">
        <f t="shared" si="4"/>
        <v>483.96</v>
      </c>
      <c r="AA596" s="11"/>
    </row>
    <row r="597">
      <c r="A597" s="12" t="s">
        <v>73</v>
      </c>
      <c r="B597" s="13">
        <v>43470.0</v>
      </c>
      <c r="C597" s="12">
        <v>43474.0</v>
      </c>
      <c r="D597" s="14">
        <v>1617.81</v>
      </c>
      <c r="E597" s="24">
        <v>43360.7133912037</v>
      </c>
      <c r="F597" s="16">
        <v>110.0</v>
      </c>
      <c r="G597" s="17" t="s">
        <v>25</v>
      </c>
      <c r="H597" s="14">
        <v>229.68</v>
      </c>
      <c r="I597" s="14">
        <f t="shared" si="1"/>
        <v>1553.0976</v>
      </c>
      <c r="J597" s="18">
        <v>5.0</v>
      </c>
      <c r="K597" s="17">
        <v>9.0</v>
      </c>
      <c r="L597" s="19">
        <v>5.0</v>
      </c>
      <c r="M597" s="19" t="e">
        <v>#REF!</v>
      </c>
      <c r="N597" s="17">
        <v>5.0</v>
      </c>
      <c r="O597" s="17" t="s">
        <v>66</v>
      </c>
      <c r="P597" s="17">
        <v>4.0</v>
      </c>
      <c r="Q597" s="17">
        <v>10.0</v>
      </c>
      <c r="R597" s="17">
        <v>2.0</v>
      </c>
      <c r="S597" s="7">
        <f t="shared" si="2"/>
        <v>12</v>
      </c>
      <c r="T597" s="20">
        <v>0.0</v>
      </c>
      <c r="U597" s="14">
        <f t="shared" si="59"/>
        <v>64.7124</v>
      </c>
      <c r="V597" s="21" t="s">
        <v>51</v>
      </c>
      <c r="W597" s="35">
        <f>VLOOKUP(A597,airbnb_listings_orlando!C:Q,14,0)</f>
        <v>123</v>
      </c>
      <c r="X597" s="35">
        <f>VLOOKUP(A597,airbnb_listings_orlando!C:Q,15,0)</f>
        <v>6</v>
      </c>
      <c r="Y597" s="11">
        <f t="shared" si="4"/>
        <v>404.4525</v>
      </c>
      <c r="AA597" s="11"/>
    </row>
    <row r="598">
      <c r="A598" s="12" t="s">
        <v>73</v>
      </c>
      <c r="B598" s="13">
        <v>43160.0</v>
      </c>
      <c r="C598" s="12">
        <v>43172.0</v>
      </c>
      <c r="D598" s="14">
        <v>225.0</v>
      </c>
      <c r="E598" s="24">
        <v>43146.91547453704</v>
      </c>
      <c r="F598" s="16">
        <v>14.0</v>
      </c>
      <c r="G598" s="17" t="s">
        <v>25</v>
      </c>
      <c r="H598" s="14">
        <v>0.0</v>
      </c>
      <c r="I598" s="14">
        <f t="shared" si="1"/>
        <v>225</v>
      </c>
      <c r="J598" s="18">
        <v>5.0</v>
      </c>
      <c r="K598" s="17">
        <v>9.0</v>
      </c>
      <c r="L598" s="19">
        <v>5.0</v>
      </c>
      <c r="M598" s="19" t="e">
        <v>#REF!</v>
      </c>
      <c r="N598" s="17">
        <v>5.0</v>
      </c>
      <c r="O598" s="17" t="s">
        <v>66</v>
      </c>
      <c r="P598" s="17">
        <v>12.0</v>
      </c>
      <c r="Q598" s="17">
        <v>2.0</v>
      </c>
      <c r="R598" s="17">
        <v>0.0</v>
      </c>
      <c r="S598" s="7">
        <f t="shared" si="2"/>
        <v>2</v>
      </c>
      <c r="T598" s="20">
        <v>0.0</v>
      </c>
      <c r="U598" s="14">
        <v>0.0</v>
      </c>
      <c r="V598" s="21" t="s">
        <v>40</v>
      </c>
      <c r="W598" s="35">
        <f>VLOOKUP(A598,airbnb_listings_orlando!C:Q,14,0)</f>
        <v>123</v>
      </c>
      <c r="X598" s="35">
        <f>VLOOKUP(A598,airbnb_listings_orlando!C:Q,15,0)</f>
        <v>6</v>
      </c>
      <c r="Y598" s="11">
        <f t="shared" si="4"/>
        <v>18.75</v>
      </c>
      <c r="AA598" s="11"/>
    </row>
    <row r="599">
      <c r="A599" s="12" t="s">
        <v>73</v>
      </c>
      <c r="B599" s="13">
        <v>43378.0</v>
      </c>
      <c r="C599" s="12">
        <v>43381.0</v>
      </c>
      <c r="D599" s="14">
        <v>1348.0</v>
      </c>
      <c r="E599" s="24">
        <v>43298.8080787037</v>
      </c>
      <c r="F599" s="16">
        <v>80.0</v>
      </c>
      <c r="G599" s="17" t="s">
        <v>25</v>
      </c>
      <c r="H599" s="14">
        <v>161.4</v>
      </c>
      <c r="I599" s="14">
        <f t="shared" si="1"/>
        <v>1280.6</v>
      </c>
      <c r="J599" s="18">
        <v>5.0</v>
      </c>
      <c r="K599" s="17">
        <v>9.0</v>
      </c>
      <c r="L599" s="19">
        <v>5.0</v>
      </c>
      <c r="M599" s="19" t="e">
        <v>#REF!</v>
      </c>
      <c r="N599" s="17">
        <v>5.0</v>
      </c>
      <c r="O599" s="17" t="s">
        <v>66</v>
      </c>
      <c r="P599" s="17">
        <v>3.0</v>
      </c>
      <c r="Q599" s="17">
        <v>2.0</v>
      </c>
      <c r="R599" s="17">
        <v>2.0</v>
      </c>
      <c r="S599" s="7">
        <f t="shared" si="2"/>
        <v>4</v>
      </c>
      <c r="T599" s="20">
        <v>0.0</v>
      </c>
      <c r="U599" s="14">
        <f>D599*5%</f>
        <v>67.4</v>
      </c>
      <c r="V599" s="21" t="s">
        <v>50</v>
      </c>
      <c r="W599" s="35">
        <f>VLOOKUP(A599,airbnb_listings_orlando!C:Q,14,0)</f>
        <v>123</v>
      </c>
      <c r="X599" s="35">
        <f>VLOOKUP(A599,airbnb_listings_orlando!C:Q,15,0)</f>
        <v>6</v>
      </c>
      <c r="Y599" s="11">
        <f t="shared" si="4"/>
        <v>449.3333333</v>
      </c>
      <c r="AA599" s="11"/>
    </row>
    <row r="600">
      <c r="A600" s="12" t="s">
        <v>74</v>
      </c>
      <c r="B600" s="13">
        <v>43484.0</v>
      </c>
      <c r="C600" s="12">
        <v>43494.0</v>
      </c>
      <c r="D600" s="14">
        <v>1078.29</v>
      </c>
      <c r="E600" s="24">
        <v>43482.9852662037</v>
      </c>
      <c r="F600" s="16">
        <v>2.0</v>
      </c>
      <c r="G600" s="17" t="s">
        <v>25</v>
      </c>
      <c r="H600" s="14">
        <v>33.35</v>
      </c>
      <c r="I600" s="14">
        <f t="shared" si="1"/>
        <v>1001.8084</v>
      </c>
      <c r="J600" s="18">
        <v>4.0</v>
      </c>
      <c r="K600" s="17">
        <v>6.0</v>
      </c>
      <c r="L600" s="19">
        <v>3.0</v>
      </c>
      <c r="M600" s="19">
        <v>4.0</v>
      </c>
      <c r="N600" s="17">
        <v>4.5</v>
      </c>
      <c r="O600" s="17" t="s">
        <v>62</v>
      </c>
      <c r="P600" s="17">
        <v>10.0</v>
      </c>
      <c r="Q600" s="17">
        <v>6.0</v>
      </c>
      <c r="R600" s="17">
        <v>0.0</v>
      </c>
      <c r="S600" s="7">
        <f t="shared" si="2"/>
        <v>6</v>
      </c>
      <c r="T600" s="20">
        <v>33.35</v>
      </c>
      <c r="U600" s="14">
        <f t="shared" ref="U600:U613" si="60">D600*4%</f>
        <v>43.1316</v>
      </c>
      <c r="V600" s="21" t="s">
        <v>26</v>
      </c>
      <c r="W600" s="35">
        <f>VLOOKUP(A600,airbnb_listings_orlando!C:Q,14,0)</f>
        <v>111</v>
      </c>
      <c r="X600" s="35">
        <f>VLOOKUP(A600,airbnb_listings_orlando!C:Q,15,0)</f>
        <v>6</v>
      </c>
      <c r="Y600" s="11">
        <f t="shared" si="4"/>
        <v>107.829</v>
      </c>
      <c r="AA600" s="11"/>
    </row>
    <row r="601">
      <c r="A601" s="12" t="s">
        <v>74</v>
      </c>
      <c r="B601" s="13">
        <v>43466.0</v>
      </c>
      <c r="C601" s="12">
        <v>43471.0</v>
      </c>
      <c r="D601" s="14">
        <v>949.61</v>
      </c>
      <c r="E601" s="15">
        <v>43449.53563657407</v>
      </c>
      <c r="F601" s="16">
        <v>17.0</v>
      </c>
      <c r="G601" s="17" t="s">
        <v>25</v>
      </c>
      <c r="H601" s="14">
        <v>125.47</v>
      </c>
      <c r="I601" s="14">
        <f t="shared" si="1"/>
        <v>885.2256</v>
      </c>
      <c r="J601" s="18">
        <v>4.0</v>
      </c>
      <c r="K601" s="17">
        <v>6.0</v>
      </c>
      <c r="L601" s="19">
        <v>3.0</v>
      </c>
      <c r="M601" s="19">
        <v>4.0</v>
      </c>
      <c r="N601" s="17">
        <v>4.5</v>
      </c>
      <c r="O601" s="17" t="s">
        <v>62</v>
      </c>
      <c r="P601" s="17">
        <v>5.0</v>
      </c>
      <c r="Q601" s="17">
        <v>2.0</v>
      </c>
      <c r="R601" s="17">
        <v>3.0</v>
      </c>
      <c r="S601" s="7">
        <f t="shared" si="2"/>
        <v>5</v>
      </c>
      <c r="T601" s="20">
        <v>26.4</v>
      </c>
      <c r="U601" s="14">
        <f t="shared" si="60"/>
        <v>37.9844</v>
      </c>
      <c r="V601" s="21" t="s">
        <v>26</v>
      </c>
      <c r="W601" s="35">
        <f>VLOOKUP(A601,airbnb_listings_orlando!C:Q,14,0)</f>
        <v>111</v>
      </c>
      <c r="X601" s="35">
        <f>VLOOKUP(A601,airbnb_listings_orlando!C:Q,15,0)</f>
        <v>6</v>
      </c>
      <c r="Y601" s="11">
        <f t="shared" si="4"/>
        <v>189.922</v>
      </c>
      <c r="AA601" s="11"/>
    </row>
    <row r="602">
      <c r="A602" s="12" t="s">
        <v>74</v>
      </c>
      <c r="B602" s="13">
        <v>43463.0</v>
      </c>
      <c r="C602" s="12">
        <v>43466.0</v>
      </c>
      <c r="D602" s="14">
        <v>739.14</v>
      </c>
      <c r="E602" s="15">
        <v>43396.5174537037</v>
      </c>
      <c r="F602" s="16">
        <v>67.0</v>
      </c>
      <c r="G602" s="17" t="s">
        <v>25</v>
      </c>
      <c r="H602" s="14">
        <v>89.34</v>
      </c>
      <c r="I602" s="14">
        <f t="shared" si="1"/>
        <v>686.7144</v>
      </c>
      <c r="J602" s="18">
        <v>4.0</v>
      </c>
      <c r="K602" s="17">
        <v>6.0</v>
      </c>
      <c r="L602" s="19">
        <v>3.0</v>
      </c>
      <c r="M602" s="19">
        <v>4.0</v>
      </c>
      <c r="N602" s="17">
        <v>4.5</v>
      </c>
      <c r="O602" s="17" t="s">
        <v>62</v>
      </c>
      <c r="P602" s="17">
        <v>3.0</v>
      </c>
      <c r="Q602" s="17">
        <v>6.0</v>
      </c>
      <c r="R602" s="17">
        <v>2.0</v>
      </c>
      <c r="S602" s="7">
        <f t="shared" si="2"/>
        <v>8</v>
      </c>
      <c r="T602" s="20">
        <v>22.86</v>
      </c>
      <c r="U602" s="14">
        <f t="shared" si="60"/>
        <v>29.5656</v>
      </c>
      <c r="V602" s="21" t="s">
        <v>26</v>
      </c>
      <c r="W602" s="35">
        <f>VLOOKUP(A602,airbnb_listings_orlando!C:Q,14,0)</f>
        <v>111</v>
      </c>
      <c r="X602" s="35">
        <f>VLOOKUP(A602,airbnb_listings_orlando!C:Q,15,0)</f>
        <v>6</v>
      </c>
      <c r="Y602" s="11">
        <f t="shared" si="4"/>
        <v>246.38</v>
      </c>
      <c r="AA602" s="11"/>
    </row>
    <row r="603">
      <c r="A603" s="12" t="s">
        <v>74</v>
      </c>
      <c r="B603" s="13">
        <v>43461.0</v>
      </c>
      <c r="C603" s="25">
        <v>43463.0</v>
      </c>
      <c r="D603" s="14">
        <v>532.53</v>
      </c>
      <c r="E603" s="24">
        <v>43250.68454861111</v>
      </c>
      <c r="F603" s="16">
        <v>211.0</v>
      </c>
      <c r="G603" s="17" t="s">
        <v>25</v>
      </c>
      <c r="H603" s="14">
        <v>56.82</v>
      </c>
      <c r="I603" s="14">
        <f t="shared" si="1"/>
        <v>494.7588</v>
      </c>
      <c r="J603" s="18">
        <v>4.0</v>
      </c>
      <c r="K603" s="17">
        <v>6.0</v>
      </c>
      <c r="L603" s="19">
        <v>3.0</v>
      </c>
      <c r="M603" s="19">
        <v>4.0</v>
      </c>
      <c r="N603" s="17">
        <v>4.5</v>
      </c>
      <c r="O603" s="17" t="s">
        <v>62</v>
      </c>
      <c r="P603" s="17">
        <v>2.0</v>
      </c>
      <c r="Q603" s="17">
        <v>6.0</v>
      </c>
      <c r="R603" s="17">
        <v>0.0</v>
      </c>
      <c r="S603" s="7">
        <f t="shared" si="2"/>
        <v>6</v>
      </c>
      <c r="T603" s="20">
        <v>16.47</v>
      </c>
      <c r="U603" s="14">
        <f t="shared" si="60"/>
        <v>21.3012</v>
      </c>
      <c r="V603" s="21" t="s">
        <v>26</v>
      </c>
      <c r="W603" s="35">
        <f>VLOOKUP(A603,airbnb_listings_orlando!C:Q,14,0)</f>
        <v>111</v>
      </c>
      <c r="X603" s="35">
        <f>VLOOKUP(A603,airbnb_listings_orlando!C:Q,15,0)</f>
        <v>6</v>
      </c>
      <c r="Y603" s="11">
        <f t="shared" si="4"/>
        <v>266.265</v>
      </c>
      <c r="AA603" s="11"/>
    </row>
    <row r="604">
      <c r="A604" s="12" t="s">
        <v>74</v>
      </c>
      <c r="B604" s="13">
        <v>43456.0</v>
      </c>
      <c r="C604" s="25">
        <v>43460.0</v>
      </c>
      <c r="D604" s="14">
        <v>873.47</v>
      </c>
      <c r="E604" s="24">
        <v>43413.172847222224</v>
      </c>
      <c r="F604" s="16">
        <v>43.0</v>
      </c>
      <c r="G604" s="17" t="s">
        <v>25</v>
      </c>
      <c r="H604" s="14">
        <v>111.99</v>
      </c>
      <c r="I604" s="14">
        <f t="shared" si="1"/>
        <v>813.0012</v>
      </c>
      <c r="J604" s="18">
        <v>4.0</v>
      </c>
      <c r="K604" s="17">
        <v>6.0</v>
      </c>
      <c r="L604" s="19">
        <v>3.0</v>
      </c>
      <c r="M604" s="19">
        <v>4.0</v>
      </c>
      <c r="N604" s="17">
        <v>4.5</v>
      </c>
      <c r="O604" s="17" t="s">
        <v>62</v>
      </c>
      <c r="P604" s="17">
        <v>4.0</v>
      </c>
      <c r="Q604" s="17">
        <v>8.0</v>
      </c>
      <c r="R604" s="17">
        <v>0.0</v>
      </c>
      <c r="S604" s="7">
        <f t="shared" si="2"/>
        <v>8</v>
      </c>
      <c r="T604" s="20">
        <v>25.53</v>
      </c>
      <c r="U604" s="14">
        <f t="shared" si="60"/>
        <v>34.9388</v>
      </c>
      <c r="V604" s="21" t="s">
        <v>26</v>
      </c>
      <c r="W604" s="35">
        <f>VLOOKUP(A604,airbnb_listings_orlando!C:Q,14,0)</f>
        <v>111</v>
      </c>
      <c r="X604" s="35">
        <f>VLOOKUP(A604,airbnb_listings_orlando!C:Q,15,0)</f>
        <v>6</v>
      </c>
      <c r="Y604" s="11">
        <f t="shared" si="4"/>
        <v>218.3675</v>
      </c>
      <c r="AA604" s="11"/>
    </row>
    <row r="605">
      <c r="A605" s="12" t="s">
        <v>74</v>
      </c>
      <c r="B605" s="13">
        <v>43452.0</v>
      </c>
      <c r="C605" s="25">
        <v>43456.0</v>
      </c>
      <c r="D605" s="14">
        <v>535.44</v>
      </c>
      <c r="E605" s="15">
        <v>43449.99337962963</v>
      </c>
      <c r="F605" s="16">
        <v>3.0</v>
      </c>
      <c r="G605" s="17" t="s">
        <v>25</v>
      </c>
      <c r="H605" s="14">
        <v>57.28</v>
      </c>
      <c r="I605" s="14">
        <f t="shared" si="1"/>
        <v>497.4624</v>
      </c>
      <c r="J605" s="18">
        <v>4.0</v>
      </c>
      <c r="K605" s="17">
        <v>6.0</v>
      </c>
      <c r="L605" s="19">
        <v>3.0</v>
      </c>
      <c r="M605" s="19">
        <v>4.0</v>
      </c>
      <c r="N605" s="17">
        <v>4.5</v>
      </c>
      <c r="O605" s="17" t="s">
        <v>62</v>
      </c>
      <c r="P605" s="17">
        <v>4.0</v>
      </c>
      <c r="Q605" s="17">
        <v>5.0</v>
      </c>
      <c r="R605" s="17">
        <v>0.0</v>
      </c>
      <c r="S605" s="7">
        <f t="shared" si="2"/>
        <v>5</v>
      </c>
      <c r="T605" s="20">
        <v>16.56</v>
      </c>
      <c r="U605" s="14">
        <f t="shared" si="60"/>
        <v>21.4176</v>
      </c>
      <c r="V605" s="21" t="s">
        <v>26</v>
      </c>
      <c r="W605" s="35">
        <f>VLOOKUP(A605,airbnb_listings_orlando!C:Q,14,0)</f>
        <v>111</v>
      </c>
      <c r="X605" s="35">
        <f>VLOOKUP(A605,airbnb_listings_orlando!C:Q,15,0)</f>
        <v>6</v>
      </c>
      <c r="Y605" s="11">
        <f t="shared" si="4"/>
        <v>133.86</v>
      </c>
      <c r="AA605" s="11"/>
    </row>
    <row r="606">
      <c r="A606" s="12" t="s">
        <v>74</v>
      </c>
      <c r="B606" s="13">
        <v>43427.0</v>
      </c>
      <c r="C606" s="25">
        <v>43429.0</v>
      </c>
      <c r="D606" s="14">
        <v>342.41</v>
      </c>
      <c r="E606" s="15">
        <v>43422.338113425925</v>
      </c>
      <c r="F606" s="16">
        <v>5.0</v>
      </c>
      <c r="G606" s="17" t="s">
        <v>25</v>
      </c>
      <c r="H606" s="14">
        <v>26.9</v>
      </c>
      <c r="I606" s="14">
        <f t="shared" si="1"/>
        <v>318.1236</v>
      </c>
      <c r="J606" s="18">
        <v>4.0</v>
      </c>
      <c r="K606" s="17">
        <v>6.0</v>
      </c>
      <c r="L606" s="19">
        <v>3.0</v>
      </c>
      <c r="M606" s="19">
        <v>4.0</v>
      </c>
      <c r="N606" s="17">
        <v>4.5</v>
      </c>
      <c r="O606" s="17" t="s">
        <v>62</v>
      </c>
      <c r="P606" s="17">
        <v>2.0</v>
      </c>
      <c r="Q606" s="17">
        <v>6.0</v>
      </c>
      <c r="R606" s="17">
        <v>0.0</v>
      </c>
      <c r="S606" s="7">
        <f t="shared" si="2"/>
        <v>6</v>
      </c>
      <c r="T606" s="20">
        <v>10.59</v>
      </c>
      <c r="U606" s="14">
        <f t="shared" si="60"/>
        <v>13.6964</v>
      </c>
      <c r="V606" s="21" t="s">
        <v>26</v>
      </c>
      <c r="W606" s="35">
        <f>VLOOKUP(A606,airbnb_listings_orlando!C:Q,14,0)</f>
        <v>111</v>
      </c>
      <c r="X606" s="35">
        <f>VLOOKUP(A606,airbnb_listings_orlando!C:Q,15,0)</f>
        <v>6</v>
      </c>
      <c r="Y606" s="11">
        <f t="shared" si="4"/>
        <v>171.205</v>
      </c>
      <c r="AA606" s="11"/>
    </row>
    <row r="607">
      <c r="A607" s="12" t="s">
        <v>74</v>
      </c>
      <c r="B607" s="13">
        <v>43421.0</v>
      </c>
      <c r="C607" s="25">
        <v>43427.0</v>
      </c>
      <c r="D607" s="14">
        <v>687.73</v>
      </c>
      <c r="E607" s="15">
        <v>43417.846087962964</v>
      </c>
      <c r="F607" s="16">
        <v>4.0</v>
      </c>
      <c r="G607" s="17" t="s">
        <v>25</v>
      </c>
      <c r="H607" s="14">
        <v>81.25</v>
      </c>
      <c r="I607" s="14">
        <f t="shared" si="1"/>
        <v>638.9508</v>
      </c>
      <c r="J607" s="18">
        <v>4.0</v>
      </c>
      <c r="K607" s="17">
        <v>6.0</v>
      </c>
      <c r="L607" s="19">
        <v>3.0</v>
      </c>
      <c r="M607" s="19">
        <v>4.0</v>
      </c>
      <c r="N607" s="17">
        <v>4.5</v>
      </c>
      <c r="O607" s="17" t="s">
        <v>62</v>
      </c>
      <c r="P607" s="17">
        <v>6.0</v>
      </c>
      <c r="Q607" s="17">
        <v>4.0</v>
      </c>
      <c r="R607" s="17">
        <v>3.0</v>
      </c>
      <c r="S607" s="7">
        <f t="shared" si="2"/>
        <v>7</v>
      </c>
      <c r="T607" s="20">
        <v>21.27</v>
      </c>
      <c r="U607" s="14">
        <f t="shared" si="60"/>
        <v>27.5092</v>
      </c>
      <c r="V607" s="21" t="s">
        <v>26</v>
      </c>
      <c r="W607" s="35">
        <f>VLOOKUP(A607,airbnb_listings_orlando!C:Q,14,0)</f>
        <v>111</v>
      </c>
      <c r="X607" s="35">
        <f>VLOOKUP(A607,airbnb_listings_orlando!C:Q,15,0)</f>
        <v>6</v>
      </c>
      <c r="Y607" s="11">
        <f t="shared" si="4"/>
        <v>114.6216667</v>
      </c>
      <c r="AA607" s="11"/>
    </row>
    <row r="608">
      <c r="A608" s="12" t="s">
        <v>74</v>
      </c>
      <c r="B608" s="13">
        <v>43399.0</v>
      </c>
      <c r="C608" s="25">
        <v>43401.0</v>
      </c>
      <c r="D608" s="14">
        <v>323.01</v>
      </c>
      <c r="E608" s="15">
        <v>43391.84824074074</v>
      </c>
      <c r="F608" s="16">
        <v>8.0</v>
      </c>
      <c r="G608" s="17" t="s">
        <v>25</v>
      </c>
      <c r="H608" s="14">
        <v>23.84</v>
      </c>
      <c r="I608" s="14">
        <f t="shared" si="1"/>
        <v>300.0996</v>
      </c>
      <c r="J608" s="18">
        <v>4.0</v>
      </c>
      <c r="K608" s="17">
        <v>6.0</v>
      </c>
      <c r="L608" s="19">
        <v>3.0</v>
      </c>
      <c r="M608" s="19">
        <v>4.0</v>
      </c>
      <c r="N608" s="17">
        <v>4.5</v>
      </c>
      <c r="O608" s="17" t="s">
        <v>62</v>
      </c>
      <c r="P608" s="17">
        <v>2.0</v>
      </c>
      <c r="Q608" s="17">
        <v>2.0</v>
      </c>
      <c r="R608" s="17">
        <v>0.0</v>
      </c>
      <c r="S608" s="7">
        <f t="shared" si="2"/>
        <v>2</v>
      </c>
      <c r="T608" s="20">
        <v>9.99</v>
      </c>
      <c r="U608" s="14">
        <f t="shared" si="60"/>
        <v>12.9204</v>
      </c>
      <c r="V608" s="21" t="s">
        <v>26</v>
      </c>
      <c r="W608" s="35">
        <f>VLOOKUP(A608,airbnb_listings_orlando!C:Q,14,0)</f>
        <v>111</v>
      </c>
      <c r="X608" s="35">
        <f>VLOOKUP(A608,airbnb_listings_orlando!C:Q,15,0)</f>
        <v>6</v>
      </c>
      <c r="Y608" s="11">
        <f t="shared" si="4"/>
        <v>161.505</v>
      </c>
      <c r="AA608" s="11"/>
    </row>
    <row r="609">
      <c r="A609" s="12" t="s">
        <v>74</v>
      </c>
      <c r="B609" s="13">
        <v>43392.0</v>
      </c>
      <c r="C609" s="25">
        <v>43394.0</v>
      </c>
      <c r="D609" s="14">
        <v>323.01</v>
      </c>
      <c r="E609" s="15">
        <v>43387.92228009259</v>
      </c>
      <c r="F609" s="16">
        <v>5.0</v>
      </c>
      <c r="G609" s="17" t="s">
        <v>25</v>
      </c>
      <c r="H609" s="14">
        <v>23.84</v>
      </c>
      <c r="I609" s="14">
        <f t="shared" si="1"/>
        <v>300.0996</v>
      </c>
      <c r="J609" s="18">
        <v>4.0</v>
      </c>
      <c r="K609" s="17">
        <v>6.0</v>
      </c>
      <c r="L609" s="19">
        <v>3.0</v>
      </c>
      <c r="M609" s="19">
        <v>4.0</v>
      </c>
      <c r="N609" s="17">
        <v>4.5</v>
      </c>
      <c r="O609" s="17" t="s">
        <v>62</v>
      </c>
      <c r="P609" s="17">
        <v>2.0</v>
      </c>
      <c r="Q609" s="17">
        <v>8.0</v>
      </c>
      <c r="R609" s="17">
        <v>0.0</v>
      </c>
      <c r="S609" s="7">
        <f t="shared" si="2"/>
        <v>8</v>
      </c>
      <c r="T609" s="20">
        <v>9.99</v>
      </c>
      <c r="U609" s="14">
        <f t="shared" si="60"/>
        <v>12.9204</v>
      </c>
      <c r="V609" s="21" t="s">
        <v>26</v>
      </c>
      <c r="W609" s="35">
        <f>VLOOKUP(A609,airbnb_listings_orlando!C:Q,14,0)</f>
        <v>111</v>
      </c>
      <c r="X609" s="35">
        <f>VLOOKUP(A609,airbnb_listings_orlando!C:Q,15,0)</f>
        <v>6</v>
      </c>
      <c r="Y609" s="11">
        <f t="shared" si="4"/>
        <v>161.505</v>
      </c>
      <c r="AA609" s="11"/>
    </row>
    <row r="610">
      <c r="A610" s="12" t="s">
        <v>74</v>
      </c>
      <c r="B610" s="13">
        <v>43095.0</v>
      </c>
      <c r="C610" s="25">
        <v>43098.0</v>
      </c>
      <c r="D610" s="14">
        <v>775.6</v>
      </c>
      <c r="E610" s="15">
        <v>43020.463055555556</v>
      </c>
      <c r="F610" s="16">
        <v>75.0</v>
      </c>
      <c r="G610" s="17" t="s">
        <v>25</v>
      </c>
      <c r="H610" s="14">
        <v>84.07</v>
      </c>
      <c r="I610" s="14">
        <f t="shared" si="1"/>
        <v>720.576</v>
      </c>
      <c r="J610" s="18">
        <v>4.0</v>
      </c>
      <c r="K610" s="17">
        <v>6.0</v>
      </c>
      <c r="L610" s="19">
        <v>3.0</v>
      </c>
      <c r="M610" s="19" t="e">
        <v>#REF!</v>
      </c>
      <c r="N610" s="17">
        <v>4.5</v>
      </c>
      <c r="O610" s="17" t="s">
        <v>62</v>
      </c>
      <c r="P610" s="17">
        <v>3.0</v>
      </c>
      <c r="Q610" s="17">
        <v>6.0</v>
      </c>
      <c r="R610" s="17">
        <v>2.0</v>
      </c>
      <c r="S610" s="7">
        <f t="shared" si="2"/>
        <v>8</v>
      </c>
      <c r="T610" s="20">
        <v>24.0</v>
      </c>
      <c r="U610" s="14">
        <f t="shared" si="60"/>
        <v>31.024</v>
      </c>
      <c r="V610" s="21" t="s">
        <v>26</v>
      </c>
      <c r="W610" s="35">
        <f>VLOOKUP(A610,airbnb_listings_orlando!C:Q,14,0)</f>
        <v>111</v>
      </c>
      <c r="X610" s="35">
        <f>VLOOKUP(A610,airbnb_listings_orlando!C:Q,15,0)</f>
        <v>6</v>
      </c>
      <c r="Y610" s="11">
        <f t="shared" si="4"/>
        <v>258.5333333</v>
      </c>
      <c r="AA610" s="11"/>
    </row>
    <row r="611">
      <c r="A611" s="12" t="s">
        <v>74</v>
      </c>
      <c r="B611" s="13">
        <v>43092.0</v>
      </c>
      <c r="C611" s="25">
        <v>43094.0</v>
      </c>
      <c r="D611" s="14">
        <v>557.0</v>
      </c>
      <c r="E611" s="15">
        <v>43021.4175</v>
      </c>
      <c r="F611" s="16">
        <v>71.0</v>
      </c>
      <c r="G611" s="17" t="s">
        <v>25</v>
      </c>
      <c r="H611" s="14">
        <v>61.9</v>
      </c>
      <c r="I611" s="14">
        <f t="shared" si="1"/>
        <v>517.72</v>
      </c>
      <c r="J611" s="18">
        <v>4.0</v>
      </c>
      <c r="K611" s="17">
        <v>6.0</v>
      </c>
      <c r="L611" s="19">
        <v>3.0</v>
      </c>
      <c r="M611" s="19" t="e">
        <v>#REF!</v>
      </c>
      <c r="N611" s="17">
        <v>4.5</v>
      </c>
      <c r="O611" s="17" t="s">
        <v>62</v>
      </c>
      <c r="P611" s="17">
        <v>2.0</v>
      </c>
      <c r="Q611" s="17">
        <v>9.0</v>
      </c>
      <c r="R611" s="17">
        <v>1.0</v>
      </c>
      <c r="S611" s="7">
        <f t="shared" si="2"/>
        <v>10</v>
      </c>
      <c r="T611" s="20">
        <v>17.0</v>
      </c>
      <c r="U611" s="14">
        <f t="shared" si="60"/>
        <v>22.28</v>
      </c>
      <c r="V611" s="21" t="s">
        <v>26</v>
      </c>
      <c r="W611" s="35">
        <f>VLOOKUP(A611,airbnb_listings_orlando!C:Q,14,0)</f>
        <v>111</v>
      </c>
      <c r="X611" s="35">
        <f>VLOOKUP(A611,airbnb_listings_orlando!C:Q,15,0)</f>
        <v>6</v>
      </c>
      <c r="Y611" s="11">
        <f t="shared" si="4"/>
        <v>278.5</v>
      </c>
      <c r="AA611" s="11"/>
    </row>
    <row r="612">
      <c r="A612" s="12" t="s">
        <v>74</v>
      </c>
      <c r="B612" s="13">
        <v>43049.0</v>
      </c>
      <c r="C612" s="25">
        <v>43051.0</v>
      </c>
      <c r="D612" s="14">
        <v>384.01</v>
      </c>
      <c r="E612" s="15">
        <v>43023.589780092596</v>
      </c>
      <c r="F612" s="16">
        <v>26.0</v>
      </c>
      <c r="G612" s="17" t="s">
        <v>25</v>
      </c>
      <c r="H612" s="14">
        <v>34.32</v>
      </c>
      <c r="I612" s="14">
        <f t="shared" si="1"/>
        <v>356.6496</v>
      </c>
      <c r="J612" s="18">
        <v>4.0</v>
      </c>
      <c r="K612" s="17">
        <v>6.0</v>
      </c>
      <c r="L612" s="19">
        <v>3.0</v>
      </c>
      <c r="M612" s="19" t="e">
        <v>#REF!</v>
      </c>
      <c r="N612" s="17">
        <v>4.5</v>
      </c>
      <c r="O612" s="17" t="s">
        <v>62</v>
      </c>
      <c r="P612" s="17">
        <v>2.0</v>
      </c>
      <c r="Q612" s="17">
        <v>10.0</v>
      </c>
      <c r="R612" s="17">
        <v>0.0</v>
      </c>
      <c r="S612" s="7">
        <f t="shared" si="2"/>
        <v>10</v>
      </c>
      <c r="T612" s="20">
        <v>12.0</v>
      </c>
      <c r="U612" s="14">
        <f t="shared" si="60"/>
        <v>15.3604</v>
      </c>
      <c r="V612" s="21" t="s">
        <v>26</v>
      </c>
      <c r="W612" s="35">
        <f>VLOOKUP(A612,airbnb_listings_orlando!C:Q,14,0)</f>
        <v>111</v>
      </c>
      <c r="X612" s="35">
        <f>VLOOKUP(A612,airbnb_listings_orlando!C:Q,15,0)</f>
        <v>6</v>
      </c>
      <c r="Y612" s="11">
        <f t="shared" si="4"/>
        <v>192.005</v>
      </c>
      <c r="AA612" s="11"/>
    </row>
    <row r="613">
      <c r="A613" s="12" t="s">
        <v>74</v>
      </c>
      <c r="B613" s="13">
        <v>43035.0</v>
      </c>
      <c r="C613" s="25">
        <v>43037.0</v>
      </c>
      <c r="D613" s="14">
        <v>333.01</v>
      </c>
      <c r="E613" s="15">
        <v>43018.591678240744</v>
      </c>
      <c r="F613" s="16">
        <v>17.0</v>
      </c>
      <c r="G613" s="17" t="s">
        <v>25</v>
      </c>
      <c r="H613" s="14">
        <v>26.46</v>
      </c>
      <c r="I613" s="14">
        <f t="shared" si="1"/>
        <v>309.6896</v>
      </c>
      <c r="J613" s="18">
        <v>4.0</v>
      </c>
      <c r="K613" s="17">
        <v>6.0</v>
      </c>
      <c r="L613" s="19">
        <v>3.0</v>
      </c>
      <c r="M613" s="19" t="e">
        <v>#REF!</v>
      </c>
      <c r="N613" s="17">
        <v>4.5</v>
      </c>
      <c r="O613" s="17" t="s">
        <v>62</v>
      </c>
      <c r="P613" s="17">
        <v>2.0</v>
      </c>
      <c r="Q613" s="17">
        <v>5.0</v>
      </c>
      <c r="R613" s="17">
        <v>0.0</v>
      </c>
      <c r="S613" s="7">
        <f t="shared" si="2"/>
        <v>5</v>
      </c>
      <c r="T613" s="20">
        <v>10.0</v>
      </c>
      <c r="U613" s="14">
        <f t="shared" si="60"/>
        <v>13.3204</v>
      </c>
      <c r="V613" s="21" t="s">
        <v>26</v>
      </c>
      <c r="W613" s="35">
        <f>VLOOKUP(A613,airbnb_listings_orlando!C:Q,14,0)</f>
        <v>111</v>
      </c>
      <c r="X613" s="35">
        <f>VLOOKUP(A613,airbnb_listings_orlando!C:Q,15,0)</f>
        <v>6</v>
      </c>
      <c r="Y613" s="11">
        <f t="shared" si="4"/>
        <v>166.505</v>
      </c>
      <c r="AA613" s="11"/>
    </row>
    <row r="614">
      <c r="A614" s="12" t="s">
        <v>74</v>
      </c>
      <c r="B614" s="13">
        <v>43339.0</v>
      </c>
      <c r="C614" s="12">
        <v>43358.0</v>
      </c>
      <c r="D614" s="14">
        <v>135.0</v>
      </c>
      <c r="E614" s="24">
        <v>43335.58688657408</v>
      </c>
      <c r="F614" s="16">
        <v>4.0</v>
      </c>
      <c r="G614" s="17" t="s">
        <v>25</v>
      </c>
      <c r="H614" s="14">
        <v>0.0</v>
      </c>
      <c r="I614" s="14">
        <f t="shared" si="1"/>
        <v>135</v>
      </c>
      <c r="J614" s="18">
        <v>4.0</v>
      </c>
      <c r="K614" s="17">
        <v>6.0</v>
      </c>
      <c r="L614" s="19">
        <v>3.0</v>
      </c>
      <c r="M614" s="19" t="e">
        <v>#REF!</v>
      </c>
      <c r="N614" s="17">
        <v>4.5</v>
      </c>
      <c r="O614" s="17" t="s">
        <v>62</v>
      </c>
      <c r="P614" s="17">
        <v>19.0</v>
      </c>
      <c r="Q614" s="17">
        <v>2.0</v>
      </c>
      <c r="R614" s="17">
        <v>0.0</v>
      </c>
      <c r="S614" s="7">
        <f t="shared" si="2"/>
        <v>2</v>
      </c>
      <c r="T614" s="20">
        <v>0.0</v>
      </c>
      <c r="U614" s="14">
        <v>0.0</v>
      </c>
      <c r="V614" s="21" t="s">
        <v>37</v>
      </c>
      <c r="W614" s="35">
        <f>VLOOKUP(A614,airbnb_listings_orlando!C:Q,14,0)</f>
        <v>111</v>
      </c>
      <c r="X614" s="35">
        <f>VLOOKUP(A614,airbnb_listings_orlando!C:Q,15,0)</f>
        <v>6</v>
      </c>
      <c r="Y614" s="11">
        <f t="shared" si="4"/>
        <v>7.105263158</v>
      </c>
      <c r="AA614" s="11"/>
    </row>
    <row r="615">
      <c r="A615" s="12" t="s">
        <v>74</v>
      </c>
      <c r="B615" s="13">
        <v>43303.0</v>
      </c>
      <c r="C615" s="12">
        <v>43315.0</v>
      </c>
      <c r="D615" s="14">
        <v>2124.7</v>
      </c>
      <c r="E615" s="24">
        <v>43212.93289351852</v>
      </c>
      <c r="F615" s="16">
        <v>91.0</v>
      </c>
      <c r="G615" s="17" t="s">
        <v>25</v>
      </c>
      <c r="H615" s="14">
        <v>324.0</v>
      </c>
      <c r="I615" s="14">
        <f t="shared" si="1"/>
        <v>2124.7</v>
      </c>
      <c r="J615" s="18">
        <v>4.0</v>
      </c>
      <c r="K615" s="17">
        <v>6.0</v>
      </c>
      <c r="L615" s="19">
        <v>3.0</v>
      </c>
      <c r="M615" s="19" t="e">
        <v>#REF!</v>
      </c>
      <c r="N615" s="17">
        <v>4.5</v>
      </c>
      <c r="O615" s="17" t="s">
        <v>62</v>
      </c>
      <c r="P615" s="17">
        <v>12.0</v>
      </c>
      <c r="Q615" s="17">
        <v>4.0</v>
      </c>
      <c r="R615" s="17">
        <v>0.0</v>
      </c>
      <c r="S615" s="7">
        <f t="shared" si="2"/>
        <v>4</v>
      </c>
      <c r="T615" s="20">
        <v>0.0</v>
      </c>
      <c r="U615" s="14">
        <v>0.0</v>
      </c>
      <c r="V615" s="21" t="s">
        <v>37</v>
      </c>
      <c r="W615" s="35">
        <f>VLOOKUP(A615,airbnb_listings_orlando!C:Q,14,0)</f>
        <v>111</v>
      </c>
      <c r="X615" s="35">
        <f>VLOOKUP(A615,airbnb_listings_orlando!C:Q,15,0)</f>
        <v>6</v>
      </c>
      <c r="Y615" s="11">
        <f t="shared" si="4"/>
        <v>177.0583333</v>
      </c>
      <c r="AA615" s="11"/>
    </row>
    <row r="616">
      <c r="A616" s="12" t="s">
        <v>74</v>
      </c>
      <c r="B616" s="13">
        <v>43231.0</v>
      </c>
      <c r="C616" s="12">
        <v>43255.0</v>
      </c>
      <c r="D616" s="14">
        <v>3045.41</v>
      </c>
      <c r="E616" s="24">
        <v>43161.9216087963</v>
      </c>
      <c r="F616" s="16">
        <v>70.0</v>
      </c>
      <c r="G616" s="17" t="s">
        <v>25</v>
      </c>
      <c r="H616" s="14">
        <v>480.0</v>
      </c>
      <c r="I616" s="14">
        <f t="shared" si="1"/>
        <v>3045.41</v>
      </c>
      <c r="J616" s="18">
        <v>4.0</v>
      </c>
      <c r="K616" s="17">
        <v>6.0</v>
      </c>
      <c r="L616" s="19">
        <v>3.0</v>
      </c>
      <c r="M616" s="19" t="e">
        <v>#REF!</v>
      </c>
      <c r="N616" s="17">
        <v>4.5</v>
      </c>
      <c r="O616" s="17" t="s">
        <v>62</v>
      </c>
      <c r="P616" s="17">
        <v>24.0</v>
      </c>
      <c r="Q616" s="17">
        <v>1.0</v>
      </c>
      <c r="R616" s="17">
        <v>0.0</v>
      </c>
      <c r="S616" s="7">
        <f t="shared" si="2"/>
        <v>1</v>
      </c>
      <c r="T616" s="20">
        <v>0.0</v>
      </c>
      <c r="U616" s="14">
        <v>0.0</v>
      </c>
      <c r="V616" s="21" t="s">
        <v>37</v>
      </c>
      <c r="W616" s="35">
        <f>VLOOKUP(A616,airbnb_listings_orlando!C:Q,14,0)</f>
        <v>111</v>
      </c>
      <c r="X616" s="35">
        <f>VLOOKUP(A616,airbnb_listings_orlando!C:Q,15,0)</f>
        <v>6</v>
      </c>
      <c r="Y616" s="11">
        <f t="shared" si="4"/>
        <v>126.8920833</v>
      </c>
      <c r="AA616" s="11"/>
    </row>
    <row r="617">
      <c r="A617" s="12" t="s">
        <v>74</v>
      </c>
      <c r="B617" s="13">
        <v>43223.0</v>
      </c>
      <c r="C617" s="12">
        <v>43227.0</v>
      </c>
      <c r="D617" s="14">
        <v>728.09</v>
      </c>
      <c r="E617" s="24">
        <v>43179.40244212963</v>
      </c>
      <c r="F617" s="16">
        <v>44.0</v>
      </c>
      <c r="G617" s="17" t="s">
        <v>25</v>
      </c>
      <c r="H617" s="14">
        <v>80.0</v>
      </c>
      <c r="I617" s="14">
        <f t="shared" si="1"/>
        <v>728.09</v>
      </c>
      <c r="J617" s="18">
        <v>4.0</v>
      </c>
      <c r="K617" s="17">
        <v>6.0</v>
      </c>
      <c r="L617" s="19">
        <v>3.0</v>
      </c>
      <c r="M617" s="19" t="e">
        <v>#REF!</v>
      </c>
      <c r="N617" s="17">
        <v>4.5</v>
      </c>
      <c r="O617" s="17" t="s">
        <v>62</v>
      </c>
      <c r="P617" s="17">
        <v>4.0</v>
      </c>
      <c r="Q617" s="17">
        <v>6.0</v>
      </c>
      <c r="R617" s="17">
        <v>0.0</v>
      </c>
      <c r="S617" s="7">
        <f t="shared" si="2"/>
        <v>6</v>
      </c>
      <c r="T617" s="20">
        <v>0.0</v>
      </c>
      <c r="U617" s="14">
        <v>0.0</v>
      </c>
      <c r="V617" s="21" t="s">
        <v>37</v>
      </c>
      <c r="W617" s="35">
        <f>VLOOKUP(A617,airbnb_listings_orlando!C:Q,14,0)</f>
        <v>111</v>
      </c>
      <c r="X617" s="35">
        <f>VLOOKUP(A617,airbnb_listings_orlando!C:Q,15,0)</f>
        <v>6</v>
      </c>
      <c r="Y617" s="11">
        <f t="shared" si="4"/>
        <v>182.0225</v>
      </c>
      <c r="AA617" s="26"/>
    </row>
    <row r="618">
      <c r="A618" s="12" t="s">
        <v>74</v>
      </c>
      <c r="B618" s="13">
        <v>43203.0</v>
      </c>
      <c r="C618" s="12">
        <v>43214.0</v>
      </c>
      <c r="D618" s="14">
        <v>1510.89</v>
      </c>
      <c r="E618" s="24">
        <v>43104.58938657407</v>
      </c>
      <c r="F618" s="16">
        <v>99.0</v>
      </c>
      <c r="G618" s="17" t="s">
        <v>25</v>
      </c>
      <c r="H618" s="14">
        <v>220.0</v>
      </c>
      <c r="I618" s="14">
        <f t="shared" si="1"/>
        <v>1510.89</v>
      </c>
      <c r="J618" s="18">
        <v>4.0</v>
      </c>
      <c r="K618" s="17">
        <v>6.0</v>
      </c>
      <c r="L618" s="19">
        <v>3.0</v>
      </c>
      <c r="M618" s="19" t="e">
        <v>#REF!</v>
      </c>
      <c r="N618" s="17">
        <v>4.5</v>
      </c>
      <c r="O618" s="17" t="s">
        <v>62</v>
      </c>
      <c r="P618" s="17">
        <v>11.0</v>
      </c>
      <c r="Q618" s="17">
        <v>5.0</v>
      </c>
      <c r="R618" s="17">
        <v>2.0</v>
      </c>
      <c r="S618" s="7">
        <f t="shared" si="2"/>
        <v>7</v>
      </c>
      <c r="T618" s="20">
        <v>0.0</v>
      </c>
      <c r="U618" s="14">
        <v>0.0</v>
      </c>
      <c r="V618" s="21" t="s">
        <v>37</v>
      </c>
      <c r="W618" s="35">
        <f>VLOOKUP(A618,airbnb_listings_orlando!C:Q,14,0)</f>
        <v>111</v>
      </c>
      <c r="X618" s="35">
        <f>VLOOKUP(A618,airbnb_listings_orlando!C:Q,15,0)</f>
        <v>6</v>
      </c>
      <c r="Y618" s="11">
        <f t="shared" si="4"/>
        <v>137.3536364</v>
      </c>
      <c r="AA618" s="11"/>
    </row>
    <row r="619">
      <c r="A619" s="12" t="s">
        <v>74</v>
      </c>
      <c r="B619" s="13">
        <v>43197.0</v>
      </c>
      <c r="C619" s="12">
        <v>43203.0</v>
      </c>
      <c r="D619" s="14">
        <v>920.69</v>
      </c>
      <c r="E619" s="24">
        <v>43141.32247685185</v>
      </c>
      <c r="F619" s="16">
        <v>56.0</v>
      </c>
      <c r="G619" s="17" t="s">
        <v>25</v>
      </c>
      <c r="H619" s="14">
        <v>120.0</v>
      </c>
      <c r="I619" s="14">
        <f t="shared" si="1"/>
        <v>920.69</v>
      </c>
      <c r="J619" s="18">
        <v>4.0</v>
      </c>
      <c r="K619" s="17">
        <v>6.0</v>
      </c>
      <c r="L619" s="19">
        <v>3.0</v>
      </c>
      <c r="M619" s="19" t="e">
        <v>#REF!</v>
      </c>
      <c r="N619" s="17">
        <v>4.5</v>
      </c>
      <c r="O619" s="17" t="s">
        <v>62</v>
      </c>
      <c r="P619" s="17">
        <v>6.0</v>
      </c>
      <c r="Q619" s="17">
        <v>3.0</v>
      </c>
      <c r="R619" s="17">
        <v>2.0</v>
      </c>
      <c r="S619" s="7">
        <f t="shared" si="2"/>
        <v>5</v>
      </c>
      <c r="T619" s="20">
        <v>0.0</v>
      </c>
      <c r="U619" s="14">
        <v>0.0</v>
      </c>
      <c r="V619" s="21" t="s">
        <v>37</v>
      </c>
      <c r="W619" s="35">
        <f>VLOOKUP(A619,airbnb_listings_orlando!C:Q,14,0)</f>
        <v>111</v>
      </c>
      <c r="X619" s="35">
        <f>VLOOKUP(A619,airbnb_listings_orlando!C:Q,15,0)</f>
        <v>6</v>
      </c>
      <c r="Y619" s="11">
        <f t="shared" si="4"/>
        <v>153.4483333</v>
      </c>
      <c r="AA619" s="11"/>
    </row>
    <row r="620">
      <c r="A620" s="12" t="s">
        <v>74</v>
      </c>
      <c r="B620" s="13">
        <v>43182.0</v>
      </c>
      <c r="C620" s="12">
        <v>43190.0</v>
      </c>
      <c r="D620" s="14">
        <v>1738.04</v>
      </c>
      <c r="E620" s="24">
        <v>43129.610081018516</v>
      </c>
      <c r="F620" s="16">
        <v>53.0</v>
      </c>
      <c r="G620" s="17" t="s">
        <v>25</v>
      </c>
      <c r="H620" s="14">
        <v>240.0</v>
      </c>
      <c r="I620" s="14">
        <f t="shared" si="1"/>
        <v>1738.04</v>
      </c>
      <c r="J620" s="18">
        <v>4.0</v>
      </c>
      <c r="K620" s="17">
        <v>6.0</v>
      </c>
      <c r="L620" s="19">
        <v>3.0</v>
      </c>
      <c r="M620" s="19" t="e">
        <v>#REF!</v>
      </c>
      <c r="N620" s="17">
        <v>4.5</v>
      </c>
      <c r="O620" s="17" t="s">
        <v>62</v>
      </c>
      <c r="P620" s="17">
        <v>8.0</v>
      </c>
      <c r="Q620" s="17">
        <v>2.0</v>
      </c>
      <c r="R620" s="17">
        <v>1.0</v>
      </c>
      <c r="S620" s="7">
        <f t="shared" si="2"/>
        <v>3</v>
      </c>
      <c r="T620" s="20">
        <v>0.0</v>
      </c>
      <c r="U620" s="14">
        <v>0.0</v>
      </c>
      <c r="V620" s="21" t="s">
        <v>37</v>
      </c>
      <c r="W620" s="35">
        <f>VLOOKUP(A620,airbnb_listings_orlando!C:Q,14,0)</f>
        <v>111</v>
      </c>
      <c r="X620" s="35">
        <f>VLOOKUP(A620,airbnb_listings_orlando!C:Q,15,0)</f>
        <v>6</v>
      </c>
      <c r="Y620" s="11">
        <f t="shared" si="4"/>
        <v>217.255</v>
      </c>
      <c r="AA620" s="11"/>
    </row>
    <row r="621">
      <c r="A621" s="12" t="s">
        <v>74</v>
      </c>
      <c r="B621" s="13">
        <v>43166.0</v>
      </c>
      <c r="C621" s="12">
        <v>43173.0</v>
      </c>
      <c r="D621" s="14">
        <v>1451.87</v>
      </c>
      <c r="E621" s="24">
        <v>43146.8990162037</v>
      </c>
      <c r="F621" s="16">
        <v>20.0</v>
      </c>
      <c r="G621" s="17" t="s">
        <v>25</v>
      </c>
      <c r="H621" s="14">
        <v>210.0</v>
      </c>
      <c r="I621" s="14">
        <f t="shared" si="1"/>
        <v>1451.87</v>
      </c>
      <c r="J621" s="18">
        <v>4.0</v>
      </c>
      <c r="K621" s="17">
        <v>6.0</v>
      </c>
      <c r="L621" s="19">
        <v>3.0</v>
      </c>
      <c r="M621" s="19" t="e">
        <v>#REF!</v>
      </c>
      <c r="N621" s="17">
        <v>4.5</v>
      </c>
      <c r="O621" s="17" t="s">
        <v>62</v>
      </c>
      <c r="P621" s="17">
        <v>7.0</v>
      </c>
      <c r="Q621" s="17">
        <v>4.0</v>
      </c>
      <c r="R621" s="17">
        <v>2.0</v>
      </c>
      <c r="S621" s="7">
        <f t="shared" si="2"/>
        <v>6</v>
      </c>
      <c r="T621" s="20">
        <v>0.0</v>
      </c>
      <c r="U621" s="14">
        <v>0.0</v>
      </c>
      <c r="V621" s="21" t="s">
        <v>37</v>
      </c>
      <c r="W621" s="35">
        <f>VLOOKUP(A621,airbnb_listings_orlando!C:Q,14,0)</f>
        <v>111</v>
      </c>
      <c r="X621" s="35">
        <f>VLOOKUP(A621,airbnb_listings_orlando!C:Q,15,0)</f>
        <v>6</v>
      </c>
      <c r="Y621" s="11">
        <f t="shared" si="4"/>
        <v>207.41</v>
      </c>
      <c r="AA621" s="11"/>
    </row>
    <row r="622">
      <c r="A622" s="12" t="s">
        <v>74</v>
      </c>
      <c r="B622" s="13">
        <v>43141.0</v>
      </c>
      <c r="C622" s="12">
        <v>43153.0</v>
      </c>
      <c r="D622" s="14">
        <v>2021.95</v>
      </c>
      <c r="E622" s="15">
        <v>43049.54641203704</v>
      </c>
      <c r="F622" s="16">
        <v>92.0</v>
      </c>
      <c r="G622" s="17" t="s">
        <v>25</v>
      </c>
      <c r="H622" s="14">
        <v>288.0</v>
      </c>
      <c r="I622" s="14">
        <f t="shared" si="1"/>
        <v>2021.95</v>
      </c>
      <c r="J622" s="18">
        <v>4.0</v>
      </c>
      <c r="K622" s="17">
        <v>6.0</v>
      </c>
      <c r="L622" s="19">
        <v>3.0</v>
      </c>
      <c r="M622" s="19" t="e">
        <v>#REF!</v>
      </c>
      <c r="N622" s="17">
        <v>4.5</v>
      </c>
      <c r="O622" s="17" t="s">
        <v>62</v>
      </c>
      <c r="P622" s="17">
        <v>12.0</v>
      </c>
      <c r="Q622" s="17">
        <v>6.0</v>
      </c>
      <c r="R622" s="17">
        <v>0.0</v>
      </c>
      <c r="S622" s="7">
        <f t="shared" si="2"/>
        <v>6</v>
      </c>
      <c r="T622" s="20">
        <v>0.0</v>
      </c>
      <c r="U622" s="14">
        <v>0.0</v>
      </c>
      <c r="V622" s="21" t="s">
        <v>37</v>
      </c>
      <c r="W622" s="35">
        <f>VLOOKUP(A622,airbnb_listings_orlando!C:Q,14,0)</f>
        <v>111</v>
      </c>
      <c r="X622" s="35">
        <f>VLOOKUP(A622,airbnb_listings_orlando!C:Q,15,0)</f>
        <v>6</v>
      </c>
      <c r="Y622" s="11">
        <f t="shared" si="4"/>
        <v>168.4958333</v>
      </c>
      <c r="AA622" s="11"/>
    </row>
    <row r="623">
      <c r="A623" s="12" t="s">
        <v>74</v>
      </c>
      <c r="B623" s="13">
        <v>43100.0</v>
      </c>
      <c r="C623" s="12">
        <v>43106.0</v>
      </c>
      <c r="D623" s="14">
        <v>1160.0</v>
      </c>
      <c r="E623" s="24">
        <v>43016.58293981481</v>
      </c>
      <c r="F623" s="16">
        <v>84.0</v>
      </c>
      <c r="G623" s="17" t="s">
        <v>25</v>
      </c>
      <c r="H623" s="14">
        <v>198.91</v>
      </c>
      <c r="I623" s="14">
        <f t="shared" si="1"/>
        <v>1160</v>
      </c>
      <c r="J623" s="18">
        <v>4.0</v>
      </c>
      <c r="K623" s="17">
        <v>6.0</v>
      </c>
      <c r="L623" s="19">
        <v>3.0</v>
      </c>
      <c r="M623" s="19" t="e">
        <v>#REF!</v>
      </c>
      <c r="N623" s="17">
        <v>4.5</v>
      </c>
      <c r="O623" s="17" t="s">
        <v>62</v>
      </c>
      <c r="P623" s="17">
        <v>6.0</v>
      </c>
      <c r="Q623" s="17">
        <v>6.0</v>
      </c>
      <c r="R623" s="17">
        <v>1.0</v>
      </c>
      <c r="S623" s="7">
        <f t="shared" si="2"/>
        <v>7</v>
      </c>
      <c r="T623" s="20">
        <v>0.0</v>
      </c>
      <c r="U623" s="14">
        <v>0.0</v>
      </c>
      <c r="V623" s="21" t="s">
        <v>37</v>
      </c>
      <c r="W623" s="35">
        <f>VLOOKUP(A623,airbnb_listings_orlando!C:Q,14,0)</f>
        <v>111</v>
      </c>
      <c r="X623" s="35">
        <f>VLOOKUP(A623,airbnb_listings_orlando!C:Q,15,0)</f>
        <v>6</v>
      </c>
      <c r="Y623" s="11">
        <f t="shared" si="4"/>
        <v>193.3333333</v>
      </c>
      <c r="AA623" s="11"/>
    </row>
    <row r="624">
      <c r="A624" s="12" t="s">
        <v>74</v>
      </c>
      <c r="B624" s="13">
        <v>43070.0</v>
      </c>
      <c r="C624" s="25">
        <v>43079.0</v>
      </c>
      <c r="D624" s="14">
        <v>1590.44</v>
      </c>
      <c r="E624" s="15">
        <v>43053.357037037036</v>
      </c>
      <c r="F624" s="16">
        <v>17.0</v>
      </c>
      <c r="G624" s="17" t="s">
        <v>25</v>
      </c>
      <c r="H624" s="14">
        <v>166.57</v>
      </c>
      <c r="I624" s="14">
        <f t="shared" si="1"/>
        <v>1549.25</v>
      </c>
      <c r="J624" s="18">
        <v>4.0</v>
      </c>
      <c r="K624" s="17">
        <v>6.0</v>
      </c>
      <c r="L624" s="19">
        <v>3.0</v>
      </c>
      <c r="M624" s="19" t="e">
        <v>#REF!</v>
      </c>
      <c r="N624" s="17">
        <v>4.5</v>
      </c>
      <c r="O624" s="17" t="s">
        <v>62</v>
      </c>
      <c r="P624" s="17">
        <v>9.0</v>
      </c>
      <c r="Q624" s="17">
        <v>4.0</v>
      </c>
      <c r="R624" s="17">
        <v>6.0</v>
      </c>
      <c r="S624" s="7">
        <f t="shared" si="2"/>
        <v>10</v>
      </c>
      <c r="T624" s="20">
        <v>41.19</v>
      </c>
      <c r="U624" s="14">
        <v>0.0</v>
      </c>
      <c r="V624" s="21" t="s">
        <v>37</v>
      </c>
      <c r="W624" s="35">
        <f>VLOOKUP(A624,airbnb_listings_orlando!C:Q,14,0)</f>
        <v>111</v>
      </c>
      <c r="X624" s="35">
        <f>VLOOKUP(A624,airbnb_listings_orlando!C:Q,15,0)</f>
        <v>6</v>
      </c>
      <c r="Y624" s="11">
        <f t="shared" si="4"/>
        <v>176.7155556</v>
      </c>
      <c r="AA624" s="11"/>
    </row>
    <row r="625">
      <c r="A625" s="12" t="s">
        <v>74</v>
      </c>
      <c r="B625" s="13">
        <v>43477.0</v>
      </c>
      <c r="C625" s="12">
        <v>43478.0</v>
      </c>
      <c r="D625" s="14">
        <v>135.0</v>
      </c>
      <c r="E625" s="15">
        <v>43445.62902777778</v>
      </c>
      <c r="F625" s="16">
        <v>32.0</v>
      </c>
      <c r="G625" s="17" t="s">
        <v>25</v>
      </c>
      <c r="H625" s="14">
        <v>0.0</v>
      </c>
      <c r="I625" s="14">
        <f t="shared" si="1"/>
        <v>132.3</v>
      </c>
      <c r="J625" s="18">
        <v>4.0</v>
      </c>
      <c r="K625" s="17">
        <v>6.0</v>
      </c>
      <c r="L625" s="19">
        <v>3.0</v>
      </c>
      <c r="M625" s="19" t="e">
        <v>#REF!</v>
      </c>
      <c r="N625" s="17">
        <v>4.5</v>
      </c>
      <c r="O625" s="17" t="s">
        <v>62</v>
      </c>
      <c r="P625" s="17">
        <v>1.0</v>
      </c>
      <c r="Q625" s="17">
        <v>3.0</v>
      </c>
      <c r="R625" s="17">
        <v>0.0</v>
      </c>
      <c r="S625" s="7">
        <f t="shared" si="2"/>
        <v>3</v>
      </c>
      <c r="T625" s="20">
        <v>0.0</v>
      </c>
      <c r="U625" s="14">
        <f t="shared" ref="U625:U626" si="61">D625*2%</f>
        <v>2.7</v>
      </c>
      <c r="V625" s="21" t="s">
        <v>38</v>
      </c>
      <c r="W625" s="35">
        <f>VLOOKUP(A625,airbnb_listings_orlando!C:Q,14,0)</f>
        <v>111</v>
      </c>
      <c r="X625" s="35">
        <f>VLOOKUP(A625,airbnb_listings_orlando!C:Q,15,0)</f>
        <v>6</v>
      </c>
      <c r="Y625" s="11">
        <f t="shared" si="4"/>
        <v>135</v>
      </c>
      <c r="AA625" s="11"/>
    </row>
    <row r="626">
      <c r="A626" s="12" t="s">
        <v>74</v>
      </c>
      <c r="B626" s="13">
        <v>43062.0</v>
      </c>
      <c r="C626" s="25">
        <v>43066.0</v>
      </c>
      <c r="D626" s="14">
        <v>1146.21</v>
      </c>
      <c r="E626" s="15">
        <v>43018.86100694445</v>
      </c>
      <c r="F626" s="16">
        <v>44.0</v>
      </c>
      <c r="G626" s="17" t="s">
        <v>25</v>
      </c>
      <c r="H626" s="14">
        <v>109.28</v>
      </c>
      <c r="I626" s="14">
        <f t="shared" si="1"/>
        <v>1094.3558</v>
      </c>
      <c r="J626" s="18">
        <v>4.0</v>
      </c>
      <c r="K626" s="17">
        <v>6.0</v>
      </c>
      <c r="L626" s="19">
        <v>3.0</v>
      </c>
      <c r="M626" s="19" t="e">
        <v>#REF!</v>
      </c>
      <c r="N626" s="17">
        <v>4.5</v>
      </c>
      <c r="O626" s="17" t="s">
        <v>62</v>
      </c>
      <c r="P626" s="17">
        <v>4.0</v>
      </c>
      <c r="Q626" s="17">
        <v>4.0</v>
      </c>
      <c r="R626" s="17">
        <v>0.0</v>
      </c>
      <c r="S626" s="7">
        <f t="shared" si="2"/>
        <v>4</v>
      </c>
      <c r="T626" s="20">
        <v>28.93</v>
      </c>
      <c r="U626" s="14">
        <f t="shared" si="61"/>
        <v>22.9242</v>
      </c>
      <c r="V626" s="21" t="s">
        <v>38</v>
      </c>
      <c r="W626" s="35">
        <f>VLOOKUP(A626,airbnb_listings_orlando!C:Q,14,0)</f>
        <v>111</v>
      </c>
      <c r="X626" s="35">
        <f>VLOOKUP(A626,airbnb_listings_orlando!C:Q,15,0)</f>
        <v>6</v>
      </c>
      <c r="Y626" s="11">
        <f t="shared" si="4"/>
        <v>286.5525</v>
      </c>
      <c r="AA626" s="11"/>
    </row>
    <row r="627">
      <c r="A627" s="12" t="s">
        <v>74</v>
      </c>
      <c r="B627" s="13">
        <v>43329.0</v>
      </c>
      <c r="C627" s="12">
        <v>43331.0</v>
      </c>
      <c r="D627" s="14">
        <v>445.89</v>
      </c>
      <c r="E627" s="24">
        <v>43310.78539351852</v>
      </c>
      <c r="F627" s="16">
        <v>19.0</v>
      </c>
      <c r="G627" s="17" t="s">
        <v>25</v>
      </c>
      <c r="H627" s="14">
        <v>37.45</v>
      </c>
      <c r="I627" s="14">
        <f t="shared" si="1"/>
        <v>414.2644</v>
      </c>
      <c r="J627" s="18">
        <v>4.0</v>
      </c>
      <c r="K627" s="17">
        <v>6.0</v>
      </c>
      <c r="L627" s="19">
        <v>3.0</v>
      </c>
      <c r="M627" s="19" t="e">
        <v>#REF!</v>
      </c>
      <c r="N627" s="17">
        <v>4.5</v>
      </c>
      <c r="O627" s="17" t="s">
        <v>62</v>
      </c>
      <c r="P627" s="17">
        <v>2.0</v>
      </c>
      <c r="Q627" s="17">
        <v>4.0</v>
      </c>
      <c r="R627" s="17">
        <v>3.0</v>
      </c>
      <c r="S627" s="7">
        <f t="shared" si="2"/>
        <v>7</v>
      </c>
      <c r="T627" s="20">
        <v>13.79</v>
      </c>
      <c r="U627" s="14">
        <f t="shared" ref="U627:U630" si="62">D627*4%</f>
        <v>17.8356</v>
      </c>
      <c r="V627" s="21" t="s">
        <v>39</v>
      </c>
      <c r="W627" s="35">
        <f>VLOOKUP(A627,airbnb_listings_orlando!C:Q,14,0)</f>
        <v>111</v>
      </c>
      <c r="X627" s="35">
        <f>VLOOKUP(A627,airbnb_listings_orlando!C:Q,15,0)</f>
        <v>6</v>
      </c>
      <c r="Y627" s="11">
        <f t="shared" si="4"/>
        <v>222.945</v>
      </c>
      <c r="AA627" s="11"/>
    </row>
    <row r="628">
      <c r="A628" s="12" t="s">
        <v>74</v>
      </c>
      <c r="B628" s="13">
        <v>43322.0</v>
      </c>
      <c r="C628" s="12">
        <v>43324.0</v>
      </c>
      <c r="D628" s="14">
        <v>445.89</v>
      </c>
      <c r="E628" s="24">
        <v>43314.83907407407</v>
      </c>
      <c r="F628" s="16">
        <v>8.0</v>
      </c>
      <c r="G628" s="17" t="s">
        <v>25</v>
      </c>
      <c r="H628" s="14">
        <v>37.45</v>
      </c>
      <c r="I628" s="14">
        <f t="shared" si="1"/>
        <v>414.2644</v>
      </c>
      <c r="J628" s="18">
        <v>4.0</v>
      </c>
      <c r="K628" s="17">
        <v>6.0</v>
      </c>
      <c r="L628" s="19">
        <v>3.0</v>
      </c>
      <c r="M628" s="19" t="e">
        <v>#REF!</v>
      </c>
      <c r="N628" s="17">
        <v>4.5</v>
      </c>
      <c r="O628" s="17" t="s">
        <v>62</v>
      </c>
      <c r="P628" s="17">
        <v>2.0</v>
      </c>
      <c r="Q628" s="17">
        <v>6.0</v>
      </c>
      <c r="R628" s="17">
        <v>2.0</v>
      </c>
      <c r="S628" s="7">
        <f t="shared" si="2"/>
        <v>8</v>
      </c>
      <c r="T628" s="20">
        <v>13.79</v>
      </c>
      <c r="U628" s="14">
        <f t="shared" si="62"/>
        <v>17.8356</v>
      </c>
      <c r="V628" s="21" t="s">
        <v>39</v>
      </c>
      <c r="W628" s="35">
        <f>VLOOKUP(A628,airbnb_listings_orlando!C:Q,14,0)</f>
        <v>111</v>
      </c>
      <c r="X628" s="35">
        <f>VLOOKUP(A628,airbnb_listings_orlando!C:Q,15,0)</f>
        <v>6</v>
      </c>
      <c r="Y628" s="11">
        <f t="shared" si="4"/>
        <v>222.945</v>
      </c>
      <c r="AA628" s="11"/>
    </row>
    <row r="629">
      <c r="A629" s="12" t="s">
        <v>74</v>
      </c>
      <c r="B629" s="13">
        <v>43318.0</v>
      </c>
      <c r="C629" s="12">
        <v>43322.0</v>
      </c>
      <c r="D629" s="14">
        <v>743.15</v>
      </c>
      <c r="E629" s="24">
        <v>43294.74490740741</v>
      </c>
      <c r="F629" s="16">
        <v>24.0</v>
      </c>
      <c r="G629" s="17" t="s">
        <v>25</v>
      </c>
      <c r="H629" s="14">
        <v>80.42</v>
      </c>
      <c r="I629" s="14">
        <f t="shared" si="1"/>
        <v>690.444</v>
      </c>
      <c r="J629" s="18">
        <v>4.0</v>
      </c>
      <c r="K629" s="17">
        <v>6.0</v>
      </c>
      <c r="L629" s="19">
        <v>3.0</v>
      </c>
      <c r="M629" s="19" t="e">
        <v>#REF!</v>
      </c>
      <c r="N629" s="17">
        <v>4.5</v>
      </c>
      <c r="O629" s="17" t="s">
        <v>62</v>
      </c>
      <c r="P629" s="17">
        <v>4.0</v>
      </c>
      <c r="Q629" s="17">
        <v>4.0</v>
      </c>
      <c r="R629" s="17">
        <v>3.0</v>
      </c>
      <c r="S629" s="7">
        <f t="shared" si="2"/>
        <v>7</v>
      </c>
      <c r="T629" s="20">
        <v>22.98</v>
      </c>
      <c r="U629" s="14">
        <f t="shared" si="62"/>
        <v>29.726</v>
      </c>
      <c r="V629" s="21" t="s">
        <v>39</v>
      </c>
      <c r="W629" s="35">
        <f>VLOOKUP(A629,airbnb_listings_orlando!C:Q,14,0)</f>
        <v>111</v>
      </c>
      <c r="X629" s="35">
        <f>VLOOKUP(A629,airbnb_listings_orlando!C:Q,15,0)</f>
        <v>6</v>
      </c>
      <c r="Y629" s="11">
        <f t="shared" si="4"/>
        <v>185.7875</v>
      </c>
      <c r="AA629" s="11"/>
    </row>
    <row r="630">
      <c r="A630" s="12" t="s">
        <v>74</v>
      </c>
      <c r="B630" s="13">
        <v>43315.0</v>
      </c>
      <c r="C630" s="12">
        <v>43317.0</v>
      </c>
      <c r="D630" s="14">
        <v>445.89</v>
      </c>
      <c r="E630" s="24">
        <v>43306.55616898148</v>
      </c>
      <c r="F630" s="16">
        <v>9.0</v>
      </c>
      <c r="G630" s="17" t="s">
        <v>25</v>
      </c>
      <c r="H630" s="14">
        <v>37.45</v>
      </c>
      <c r="I630" s="14">
        <f t="shared" si="1"/>
        <v>414.2644</v>
      </c>
      <c r="J630" s="18">
        <v>4.0</v>
      </c>
      <c r="K630" s="17">
        <v>6.0</v>
      </c>
      <c r="L630" s="19">
        <v>3.0</v>
      </c>
      <c r="M630" s="19" t="e">
        <v>#REF!</v>
      </c>
      <c r="N630" s="17">
        <v>4.5</v>
      </c>
      <c r="O630" s="17" t="s">
        <v>62</v>
      </c>
      <c r="P630" s="17">
        <v>2.0</v>
      </c>
      <c r="Q630" s="17">
        <v>3.0</v>
      </c>
      <c r="R630" s="17">
        <v>3.0</v>
      </c>
      <c r="S630" s="7">
        <f t="shared" si="2"/>
        <v>6</v>
      </c>
      <c r="T630" s="20">
        <v>13.79</v>
      </c>
      <c r="U630" s="14">
        <f t="shared" si="62"/>
        <v>17.8356</v>
      </c>
      <c r="V630" s="21" t="s">
        <v>39</v>
      </c>
      <c r="W630" s="35">
        <f>VLOOKUP(A630,airbnb_listings_orlando!C:Q,14,0)</f>
        <v>111</v>
      </c>
      <c r="X630" s="35">
        <f>VLOOKUP(A630,airbnb_listings_orlando!C:Q,15,0)</f>
        <v>6</v>
      </c>
      <c r="Y630" s="11">
        <f t="shared" si="4"/>
        <v>222.945</v>
      </c>
      <c r="AA630" s="11"/>
    </row>
    <row r="631">
      <c r="A631" s="12" t="s">
        <v>74</v>
      </c>
      <c r="B631" s="13">
        <v>43298.0</v>
      </c>
      <c r="C631" s="12">
        <v>43302.0</v>
      </c>
      <c r="D631" s="14">
        <v>760.77</v>
      </c>
      <c r="E631" s="24">
        <v>43280.56155092592</v>
      </c>
      <c r="F631" s="16">
        <v>18.0</v>
      </c>
      <c r="G631" s="17" t="s">
        <v>25</v>
      </c>
      <c r="H631" s="14">
        <v>82.98</v>
      </c>
      <c r="I631" s="14">
        <f t="shared" si="1"/>
        <v>714.4269</v>
      </c>
      <c r="J631" s="18">
        <v>4.0</v>
      </c>
      <c r="K631" s="17">
        <v>6.0</v>
      </c>
      <c r="L631" s="19">
        <v>3.0</v>
      </c>
      <c r="M631" s="19" t="e">
        <v>#REF!</v>
      </c>
      <c r="N631" s="17">
        <v>4.5</v>
      </c>
      <c r="O631" s="17" t="s">
        <v>62</v>
      </c>
      <c r="P631" s="17">
        <v>4.0</v>
      </c>
      <c r="Q631" s="17">
        <v>5.0</v>
      </c>
      <c r="R631" s="17">
        <v>0.0</v>
      </c>
      <c r="S631" s="7">
        <f t="shared" si="2"/>
        <v>5</v>
      </c>
      <c r="T631" s="20">
        <v>23.52</v>
      </c>
      <c r="U631" s="14">
        <f t="shared" ref="U631:U638" si="63">D631*3%</f>
        <v>22.8231</v>
      </c>
      <c r="V631" s="21" t="s">
        <v>39</v>
      </c>
      <c r="W631" s="35">
        <f>VLOOKUP(A631,airbnb_listings_orlando!C:Q,14,0)</f>
        <v>111</v>
      </c>
      <c r="X631" s="35">
        <f>VLOOKUP(A631,airbnb_listings_orlando!C:Q,15,0)</f>
        <v>6</v>
      </c>
      <c r="Y631" s="11">
        <f t="shared" si="4"/>
        <v>190.1925</v>
      </c>
      <c r="AA631" s="11"/>
    </row>
    <row r="632">
      <c r="A632" s="12" t="s">
        <v>74</v>
      </c>
      <c r="B632" s="13">
        <v>43293.0</v>
      </c>
      <c r="C632" s="12">
        <v>43296.0</v>
      </c>
      <c r="D632" s="14">
        <v>607.73</v>
      </c>
      <c r="E632" s="24">
        <v>43261.22274305556</v>
      </c>
      <c r="F632" s="16">
        <v>32.0</v>
      </c>
      <c r="G632" s="17" t="s">
        <v>25</v>
      </c>
      <c r="H632" s="14">
        <v>60.85</v>
      </c>
      <c r="I632" s="14">
        <f t="shared" si="1"/>
        <v>570.7081</v>
      </c>
      <c r="J632" s="18">
        <v>4.0</v>
      </c>
      <c r="K632" s="17">
        <v>6.0</v>
      </c>
      <c r="L632" s="19">
        <v>3.0</v>
      </c>
      <c r="M632" s="19" t="e">
        <v>#REF!</v>
      </c>
      <c r="N632" s="17">
        <v>4.5</v>
      </c>
      <c r="O632" s="17" t="s">
        <v>62</v>
      </c>
      <c r="P632" s="17">
        <v>3.0</v>
      </c>
      <c r="Q632" s="17">
        <v>4.0</v>
      </c>
      <c r="R632" s="17">
        <v>0.0</v>
      </c>
      <c r="S632" s="7">
        <f t="shared" si="2"/>
        <v>4</v>
      </c>
      <c r="T632" s="20">
        <v>18.79</v>
      </c>
      <c r="U632" s="14">
        <f t="shared" si="63"/>
        <v>18.2319</v>
      </c>
      <c r="V632" s="21" t="s">
        <v>39</v>
      </c>
      <c r="W632" s="35">
        <f>VLOOKUP(A632,airbnb_listings_orlando!C:Q,14,0)</f>
        <v>111</v>
      </c>
      <c r="X632" s="35">
        <f>VLOOKUP(A632,airbnb_listings_orlando!C:Q,15,0)</f>
        <v>6</v>
      </c>
      <c r="Y632" s="11">
        <f t="shared" si="4"/>
        <v>202.5766667</v>
      </c>
      <c r="AA632" s="11"/>
    </row>
    <row r="633">
      <c r="A633" s="12" t="s">
        <v>74</v>
      </c>
      <c r="B633" s="13">
        <v>43285.0</v>
      </c>
      <c r="C633" s="12">
        <v>43288.0</v>
      </c>
      <c r="D633" s="14">
        <v>739.85</v>
      </c>
      <c r="E633" s="24">
        <v>43272.7421412037</v>
      </c>
      <c r="F633" s="16">
        <v>13.0</v>
      </c>
      <c r="G633" s="17" t="s">
        <v>25</v>
      </c>
      <c r="H633" s="14">
        <v>79.96</v>
      </c>
      <c r="I633" s="14">
        <f t="shared" si="1"/>
        <v>694.7845</v>
      </c>
      <c r="J633" s="18">
        <v>4.0</v>
      </c>
      <c r="K633" s="17">
        <v>6.0</v>
      </c>
      <c r="L633" s="19">
        <v>3.0</v>
      </c>
      <c r="M633" s="19" t="e">
        <v>#REF!</v>
      </c>
      <c r="N633" s="17">
        <v>4.5</v>
      </c>
      <c r="O633" s="17" t="s">
        <v>62</v>
      </c>
      <c r="P633" s="17">
        <v>3.0</v>
      </c>
      <c r="Q633" s="17">
        <v>6.0</v>
      </c>
      <c r="R633" s="17">
        <v>2.0</v>
      </c>
      <c r="S633" s="7">
        <f t="shared" si="2"/>
        <v>8</v>
      </c>
      <c r="T633" s="20">
        <v>22.87</v>
      </c>
      <c r="U633" s="14">
        <f t="shared" si="63"/>
        <v>22.1955</v>
      </c>
      <c r="V633" s="21" t="s">
        <v>39</v>
      </c>
      <c r="W633" s="35">
        <f>VLOOKUP(A633,airbnb_listings_orlando!C:Q,14,0)</f>
        <v>111</v>
      </c>
      <c r="X633" s="35">
        <f>VLOOKUP(A633,airbnb_listings_orlando!C:Q,15,0)</f>
        <v>6</v>
      </c>
      <c r="Y633" s="11">
        <f t="shared" si="4"/>
        <v>246.6166667</v>
      </c>
      <c r="AA633" s="11"/>
    </row>
    <row r="634">
      <c r="A634" s="12" t="s">
        <v>74</v>
      </c>
      <c r="B634" s="13">
        <v>43275.0</v>
      </c>
      <c r="C634" s="12">
        <v>43281.0</v>
      </c>
      <c r="D634" s="14">
        <v>1040.41</v>
      </c>
      <c r="E634" s="24">
        <v>43231.119467592594</v>
      </c>
      <c r="F634" s="16">
        <v>44.0</v>
      </c>
      <c r="G634" s="17" t="s">
        <v>25</v>
      </c>
      <c r="H634" s="14">
        <v>123.4</v>
      </c>
      <c r="I634" s="14">
        <f t="shared" si="1"/>
        <v>977.0277</v>
      </c>
      <c r="J634" s="18">
        <v>4.0</v>
      </c>
      <c r="K634" s="17">
        <v>6.0</v>
      </c>
      <c r="L634" s="19">
        <v>3.0</v>
      </c>
      <c r="M634" s="19" t="e">
        <v>#REF!</v>
      </c>
      <c r="N634" s="17">
        <v>4.5</v>
      </c>
      <c r="O634" s="17" t="s">
        <v>62</v>
      </c>
      <c r="P634" s="17">
        <v>6.0</v>
      </c>
      <c r="Q634" s="17">
        <v>2.0</v>
      </c>
      <c r="R634" s="17">
        <v>3.0</v>
      </c>
      <c r="S634" s="7">
        <f t="shared" si="2"/>
        <v>5</v>
      </c>
      <c r="T634" s="20">
        <v>32.17</v>
      </c>
      <c r="U634" s="14">
        <f t="shared" si="63"/>
        <v>31.2123</v>
      </c>
      <c r="V634" s="21" t="s">
        <v>39</v>
      </c>
      <c r="W634" s="35">
        <f>VLOOKUP(A634,airbnb_listings_orlando!C:Q,14,0)</f>
        <v>111</v>
      </c>
      <c r="X634" s="35">
        <f>VLOOKUP(A634,airbnb_listings_orlando!C:Q,15,0)</f>
        <v>6</v>
      </c>
      <c r="Y634" s="11">
        <f t="shared" si="4"/>
        <v>173.4016667</v>
      </c>
      <c r="AA634" s="11"/>
    </row>
    <row r="635">
      <c r="A635" s="12" t="s">
        <v>74</v>
      </c>
      <c r="B635" s="13">
        <v>43273.0</v>
      </c>
      <c r="C635" s="12">
        <v>43275.0</v>
      </c>
      <c r="D635" s="14">
        <v>445.89</v>
      </c>
      <c r="E635" s="24">
        <v>43255.382002314815</v>
      </c>
      <c r="F635" s="16">
        <v>18.0</v>
      </c>
      <c r="G635" s="17" t="s">
        <v>25</v>
      </c>
      <c r="H635" s="14">
        <v>37.45</v>
      </c>
      <c r="I635" s="14">
        <f t="shared" si="1"/>
        <v>418.7233</v>
      </c>
      <c r="J635" s="18">
        <v>4.0</v>
      </c>
      <c r="K635" s="17">
        <v>6.0</v>
      </c>
      <c r="L635" s="19">
        <v>3.0</v>
      </c>
      <c r="M635" s="19" t="e">
        <v>#REF!</v>
      </c>
      <c r="N635" s="17">
        <v>4.5</v>
      </c>
      <c r="O635" s="17" t="s">
        <v>62</v>
      </c>
      <c r="P635" s="17">
        <v>2.0</v>
      </c>
      <c r="Q635" s="17">
        <v>8.0</v>
      </c>
      <c r="R635" s="17">
        <v>0.0</v>
      </c>
      <c r="S635" s="7">
        <f t="shared" si="2"/>
        <v>8</v>
      </c>
      <c r="T635" s="20">
        <v>13.79</v>
      </c>
      <c r="U635" s="14">
        <f t="shared" si="63"/>
        <v>13.3767</v>
      </c>
      <c r="V635" s="21" t="s">
        <v>39</v>
      </c>
      <c r="W635" s="35">
        <f>VLOOKUP(A635,airbnb_listings_orlando!C:Q,14,0)</f>
        <v>111</v>
      </c>
      <c r="X635" s="35">
        <f>VLOOKUP(A635,airbnb_listings_orlando!C:Q,15,0)</f>
        <v>6</v>
      </c>
      <c r="Y635" s="11">
        <f t="shared" si="4"/>
        <v>222.945</v>
      </c>
      <c r="AA635" s="11"/>
    </row>
    <row r="636">
      <c r="A636" s="12" t="s">
        <v>74</v>
      </c>
      <c r="B636" s="13">
        <v>43264.0</v>
      </c>
      <c r="C636" s="12">
        <v>43271.0</v>
      </c>
      <c r="D636" s="14">
        <v>1034.9</v>
      </c>
      <c r="E636" s="24">
        <v>43116.93716435185</v>
      </c>
      <c r="F636" s="16">
        <v>148.0</v>
      </c>
      <c r="G636" s="17" t="s">
        <v>25</v>
      </c>
      <c r="H636" s="14">
        <v>122.6</v>
      </c>
      <c r="I636" s="14">
        <f t="shared" si="1"/>
        <v>971.853</v>
      </c>
      <c r="J636" s="18">
        <v>4.0</v>
      </c>
      <c r="K636" s="17">
        <v>6.0</v>
      </c>
      <c r="L636" s="19">
        <v>3.0</v>
      </c>
      <c r="M636" s="19" t="e">
        <v>#REF!</v>
      </c>
      <c r="N636" s="17">
        <v>4.5</v>
      </c>
      <c r="O636" s="17" t="s">
        <v>62</v>
      </c>
      <c r="P636" s="17">
        <v>7.0</v>
      </c>
      <c r="Q636" s="17">
        <v>3.0</v>
      </c>
      <c r="R636" s="17">
        <v>4.0</v>
      </c>
      <c r="S636" s="7">
        <f t="shared" si="2"/>
        <v>7</v>
      </c>
      <c r="T636" s="20">
        <v>32.0</v>
      </c>
      <c r="U636" s="14">
        <f t="shared" si="63"/>
        <v>31.047</v>
      </c>
      <c r="V636" s="21" t="s">
        <v>39</v>
      </c>
      <c r="W636" s="35">
        <f>VLOOKUP(A636,airbnb_listings_orlando!C:Q,14,0)</f>
        <v>111</v>
      </c>
      <c r="X636" s="35">
        <f>VLOOKUP(A636,airbnb_listings_orlando!C:Q,15,0)</f>
        <v>6</v>
      </c>
      <c r="Y636" s="11">
        <f t="shared" si="4"/>
        <v>147.8428571</v>
      </c>
      <c r="AA636" s="11"/>
    </row>
    <row r="637">
      <c r="A637" s="12" t="s">
        <v>74</v>
      </c>
      <c r="B637" s="13">
        <v>43217.0</v>
      </c>
      <c r="C637" s="12">
        <v>43219.0</v>
      </c>
      <c r="D637" s="14">
        <v>445.89</v>
      </c>
      <c r="E637" s="24">
        <v>43185.83729166666</v>
      </c>
      <c r="F637" s="16">
        <v>32.0</v>
      </c>
      <c r="G637" s="17" t="s">
        <v>25</v>
      </c>
      <c r="H637" s="14">
        <v>37.45</v>
      </c>
      <c r="I637" s="14">
        <f t="shared" si="1"/>
        <v>418.7233</v>
      </c>
      <c r="J637" s="18">
        <v>4.0</v>
      </c>
      <c r="K637" s="17">
        <v>6.0</v>
      </c>
      <c r="L637" s="19">
        <v>3.0</v>
      </c>
      <c r="M637" s="19" t="e">
        <v>#REF!</v>
      </c>
      <c r="N637" s="17">
        <v>4.5</v>
      </c>
      <c r="O637" s="17" t="s">
        <v>62</v>
      </c>
      <c r="P637" s="17">
        <v>2.0</v>
      </c>
      <c r="Q637" s="17">
        <v>3.0</v>
      </c>
      <c r="R637" s="17">
        <v>5.0</v>
      </c>
      <c r="S637" s="7">
        <f t="shared" si="2"/>
        <v>8</v>
      </c>
      <c r="T637" s="20">
        <v>13.79</v>
      </c>
      <c r="U637" s="14">
        <f t="shared" si="63"/>
        <v>13.3767</v>
      </c>
      <c r="V637" s="21" t="s">
        <v>39</v>
      </c>
      <c r="W637" s="35">
        <f>VLOOKUP(A637,airbnb_listings_orlando!C:Q,14,0)</f>
        <v>111</v>
      </c>
      <c r="X637" s="35">
        <f>VLOOKUP(A637,airbnb_listings_orlando!C:Q,15,0)</f>
        <v>6</v>
      </c>
      <c r="Y637" s="11">
        <f t="shared" si="4"/>
        <v>222.945</v>
      </c>
      <c r="AA637" s="11"/>
    </row>
    <row r="638">
      <c r="A638" s="12" t="s">
        <v>74</v>
      </c>
      <c r="B638" s="13">
        <v>43190.0</v>
      </c>
      <c r="C638" s="12">
        <v>43197.0</v>
      </c>
      <c r="D638" s="14">
        <v>1225.33</v>
      </c>
      <c r="E638" s="15">
        <v>43065.56662037037</v>
      </c>
      <c r="F638" s="16">
        <v>125.0</v>
      </c>
      <c r="G638" s="17" t="s">
        <v>25</v>
      </c>
      <c r="H638" s="14">
        <v>151.14</v>
      </c>
      <c r="I638" s="14">
        <f t="shared" si="1"/>
        <v>1150.6901</v>
      </c>
      <c r="J638" s="18">
        <v>4.0</v>
      </c>
      <c r="K638" s="17">
        <v>6.0</v>
      </c>
      <c r="L638" s="19">
        <v>3.0</v>
      </c>
      <c r="M638" s="19" t="e">
        <v>#REF!</v>
      </c>
      <c r="N638" s="17">
        <v>4.5</v>
      </c>
      <c r="O638" s="17" t="s">
        <v>62</v>
      </c>
      <c r="P638" s="17">
        <v>7.0</v>
      </c>
      <c r="Q638" s="17">
        <v>4.0</v>
      </c>
      <c r="R638" s="17">
        <v>4.0</v>
      </c>
      <c r="S638" s="7">
        <f t="shared" si="2"/>
        <v>8</v>
      </c>
      <c r="T638" s="20">
        <v>37.88</v>
      </c>
      <c r="U638" s="14">
        <f t="shared" si="63"/>
        <v>36.7599</v>
      </c>
      <c r="V638" s="21" t="s">
        <v>39</v>
      </c>
      <c r="W638" s="35">
        <f>VLOOKUP(A638,airbnb_listings_orlando!C:Q,14,0)</f>
        <v>111</v>
      </c>
      <c r="X638" s="35">
        <f>VLOOKUP(A638,airbnb_listings_orlando!C:Q,15,0)</f>
        <v>6</v>
      </c>
      <c r="Y638" s="11">
        <f t="shared" si="4"/>
        <v>175.0471429</v>
      </c>
      <c r="AA638" s="11"/>
    </row>
    <row r="639">
      <c r="A639" s="12" t="s">
        <v>74</v>
      </c>
      <c r="B639" s="13">
        <v>43175.0</v>
      </c>
      <c r="C639" s="12">
        <v>43177.0</v>
      </c>
      <c r="D639" s="14">
        <v>529.57</v>
      </c>
      <c r="E639" s="24">
        <v>43160.87061342593</v>
      </c>
      <c r="F639" s="16">
        <v>15.0</v>
      </c>
      <c r="G639" s="17" t="s">
        <v>25</v>
      </c>
      <c r="H639" s="14">
        <v>49.56</v>
      </c>
      <c r="I639" s="14">
        <f t="shared" si="1"/>
        <v>492.0172</v>
      </c>
      <c r="J639" s="18">
        <v>4.0</v>
      </c>
      <c r="K639" s="17">
        <v>6.0</v>
      </c>
      <c r="L639" s="19">
        <v>3.0</v>
      </c>
      <c r="M639" s="19" t="e">
        <v>#REF!</v>
      </c>
      <c r="N639" s="17">
        <v>4.5</v>
      </c>
      <c r="O639" s="17" t="s">
        <v>62</v>
      </c>
      <c r="P639" s="17">
        <v>2.0</v>
      </c>
      <c r="Q639" s="17">
        <v>3.0</v>
      </c>
      <c r="R639" s="17">
        <v>5.0</v>
      </c>
      <c r="S639" s="7">
        <f t="shared" si="2"/>
        <v>8</v>
      </c>
      <c r="T639" s="20">
        <v>16.37</v>
      </c>
      <c r="U639" s="14">
        <f t="shared" ref="U639:U642" si="64">D639*4%</f>
        <v>21.1828</v>
      </c>
      <c r="V639" s="21" t="s">
        <v>39</v>
      </c>
      <c r="W639" s="35">
        <f>VLOOKUP(A639,airbnb_listings_orlando!C:Q,14,0)</f>
        <v>111</v>
      </c>
      <c r="X639" s="35">
        <f>VLOOKUP(A639,airbnb_listings_orlando!C:Q,15,0)</f>
        <v>6</v>
      </c>
      <c r="Y639" s="11">
        <f t="shared" si="4"/>
        <v>264.785</v>
      </c>
      <c r="AA639" s="11"/>
    </row>
    <row r="640">
      <c r="A640" s="12" t="s">
        <v>74</v>
      </c>
      <c r="B640" s="13">
        <v>43154.0</v>
      </c>
      <c r="C640" s="12">
        <v>43157.0</v>
      </c>
      <c r="D640" s="14">
        <v>594.52</v>
      </c>
      <c r="E640" s="24">
        <v>43115.77228009259</v>
      </c>
      <c r="F640" s="16">
        <v>39.0</v>
      </c>
      <c r="G640" s="17" t="s">
        <v>25</v>
      </c>
      <c r="H640" s="14">
        <v>49.39</v>
      </c>
      <c r="I640" s="14">
        <f t="shared" si="1"/>
        <v>554.3992</v>
      </c>
      <c r="J640" s="18">
        <v>4.0</v>
      </c>
      <c r="K640" s="17">
        <v>6.0</v>
      </c>
      <c r="L640" s="19">
        <v>3.0</v>
      </c>
      <c r="M640" s="19" t="e">
        <v>#REF!</v>
      </c>
      <c r="N640" s="17">
        <v>4.5</v>
      </c>
      <c r="O640" s="17" t="s">
        <v>62</v>
      </c>
      <c r="P640" s="17">
        <v>3.0</v>
      </c>
      <c r="Q640" s="17">
        <v>4.0</v>
      </c>
      <c r="R640" s="17">
        <v>0.0</v>
      </c>
      <c r="S640" s="7">
        <f t="shared" si="2"/>
        <v>4</v>
      </c>
      <c r="T640" s="20">
        <v>16.34</v>
      </c>
      <c r="U640" s="14">
        <f t="shared" si="64"/>
        <v>23.7808</v>
      </c>
      <c r="V640" s="21" t="s">
        <v>39</v>
      </c>
      <c r="W640" s="35">
        <f>VLOOKUP(A640,airbnb_listings_orlando!C:Q,14,0)</f>
        <v>111</v>
      </c>
      <c r="X640" s="35">
        <f>VLOOKUP(A640,airbnb_listings_orlando!C:Q,15,0)</f>
        <v>6</v>
      </c>
      <c r="Y640" s="11">
        <f t="shared" si="4"/>
        <v>198.1733333</v>
      </c>
      <c r="AA640" s="11"/>
    </row>
    <row r="641">
      <c r="A641" s="12" t="s">
        <v>74</v>
      </c>
      <c r="B641" s="13">
        <v>43098.0</v>
      </c>
      <c r="C641" s="25">
        <v>43100.0</v>
      </c>
      <c r="D641" s="14">
        <v>647.37</v>
      </c>
      <c r="E641" s="15">
        <v>43065.9384375</v>
      </c>
      <c r="F641" s="16">
        <v>33.0</v>
      </c>
      <c r="G641" s="17" t="s">
        <v>25</v>
      </c>
      <c r="H641" s="14">
        <v>67.6</v>
      </c>
      <c r="I641" s="14">
        <f t="shared" si="1"/>
        <v>601.4752</v>
      </c>
      <c r="J641" s="18">
        <v>4.0</v>
      </c>
      <c r="K641" s="17">
        <v>6.0</v>
      </c>
      <c r="L641" s="19">
        <v>3.0</v>
      </c>
      <c r="M641" s="19" t="e">
        <v>#REF!</v>
      </c>
      <c r="N641" s="17">
        <v>4.5</v>
      </c>
      <c r="O641" s="17" t="s">
        <v>62</v>
      </c>
      <c r="P641" s="17">
        <v>2.0</v>
      </c>
      <c r="Q641" s="17">
        <v>5.0</v>
      </c>
      <c r="R641" s="17">
        <v>5.0</v>
      </c>
      <c r="S641" s="7">
        <f t="shared" si="2"/>
        <v>10</v>
      </c>
      <c r="T641" s="20">
        <v>20.0</v>
      </c>
      <c r="U641" s="14">
        <f t="shared" si="64"/>
        <v>25.8948</v>
      </c>
      <c r="V641" s="21" t="s">
        <v>39</v>
      </c>
      <c r="W641" s="35">
        <f>VLOOKUP(A641,airbnb_listings_orlando!C:Q,14,0)</f>
        <v>111</v>
      </c>
      <c r="X641" s="35">
        <f>VLOOKUP(A641,airbnb_listings_orlando!C:Q,15,0)</f>
        <v>6</v>
      </c>
      <c r="Y641" s="11">
        <f t="shared" si="4"/>
        <v>323.685</v>
      </c>
      <c r="AA641" s="11"/>
    </row>
    <row r="642">
      <c r="A642" s="12" t="s">
        <v>74</v>
      </c>
      <c r="B642" s="13">
        <v>43056.0</v>
      </c>
      <c r="C642" s="25">
        <v>43058.0</v>
      </c>
      <c r="D642" s="14">
        <v>440.38</v>
      </c>
      <c r="E642" s="15">
        <v>43050.41542824074</v>
      </c>
      <c r="F642" s="16">
        <v>6.0</v>
      </c>
      <c r="G642" s="17" t="s">
        <v>25</v>
      </c>
      <c r="H642" s="14">
        <v>37.66</v>
      </c>
      <c r="I642" s="14">
        <f t="shared" si="1"/>
        <v>409.1448</v>
      </c>
      <c r="J642" s="18">
        <v>4.0</v>
      </c>
      <c r="K642" s="17">
        <v>6.0</v>
      </c>
      <c r="L642" s="19">
        <v>3.0</v>
      </c>
      <c r="M642" s="19" t="e">
        <v>#REF!</v>
      </c>
      <c r="N642" s="17">
        <v>4.5</v>
      </c>
      <c r="O642" s="17" t="s">
        <v>62</v>
      </c>
      <c r="P642" s="17">
        <v>2.0</v>
      </c>
      <c r="Q642" s="17">
        <v>10.0</v>
      </c>
      <c r="R642" s="17">
        <v>0.0</v>
      </c>
      <c r="S642" s="7">
        <f t="shared" si="2"/>
        <v>10</v>
      </c>
      <c r="T642" s="20">
        <v>13.62</v>
      </c>
      <c r="U642" s="14">
        <f t="shared" si="64"/>
        <v>17.6152</v>
      </c>
      <c r="V642" s="21" t="s">
        <v>39</v>
      </c>
      <c r="W642" s="35">
        <f>VLOOKUP(A642,airbnb_listings_orlando!C:Q,14,0)</f>
        <v>111</v>
      </c>
      <c r="X642" s="35">
        <f>VLOOKUP(A642,airbnb_listings_orlando!C:Q,15,0)</f>
        <v>6</v>
      </c>
      <c r="Y642" s="11">
        <f t="shared" si="4"/>
        <v>220.19</v>
      </c>
      <c r="AA642" s="11"/>
    </row>
    <row r="643">
      <c r="A643" s="12" t="s">
        <v>74</v>
      </c>
      <c r="B643" s="13">
        <v>43435.0</v>
      </c>
      <c r="C643" s="12">
        <v>43436.0</v>
      </c>
      <c r="D643" s="14">
        <v>135.0</v>
      </c>
      <c r="E643" s="15">
        <v>43432.48355324074</v>
      </c>
      <c r="F643" s="16">
        <v>3.0</v>
      </c>
      <c r="G643" s="17" t="s">
        <v>25</v>
      </c>
      <c r="H643" s="14">
        <v>0.0</v>
      </c>
      <c r="I643" s="14">
        <f t="shared" si="1"/>
        <v>135</v>
      </c>
      <c r="J643" s="18">
        <v>4.0</v>
      </c>
      <c r="K643" s="17">
        <v>6.0</v>
      </c>
      <c r="L643" s="19">
        <v>3.0</v>
      </c>
      <c r="M643" s="19" t="e">
        <v>#REF!</v>
      </c>
      <c r="N643" s="17">
        <v>4.5</v>
      </c>
      <c r="O643" s="17" t="s">
        <v>62</v>
      </c>
      <c r="P643" s="17">
        <v>1.0</v>
      </c>
      <c r="Q643" s="17">
        <v>2.0</v>
      </c>
      <c r="R643" s="17">
        <v>0.0</v>
      </c>
      <c r="S643" s="7">
        <f t="shared" si="2"/>
        <v>2</v>
      </c>
      <c r="T643" s="20">
        <v>0.0</v>
      </c>
      <c r="U643" s="14">
        <v>0.0</v>
      </c>
      <c r="V643" s="21" t="s">
        <v>40</v>
      </c>
      <c r="W643" s="35">
        <f>VLOOKUP(A643,airbnb_listings_orlando!C:Q,14,0)</f>
        <v>111</v>
      </c>
      <c r="X643" s="35">
        <f>VLOOKUP(A643,airbnb_listings_orlando!C:Q,15,0)</f>
        <v>6</v>
      </c>
      <c r="Y643" s="11">
        <f t="shared" si="4"/>
        <v>135</v>
      </c>
      <c r="AA643" s="11"/>
    </row>
    <row r="644">
      <c r="A644" s="12" t="s">
        <v>74</v>
      </c>
      <c r="B644" s="13">
        <v>43118.0</v>
      </c>
      <c r="C644" s="12">
        <v>43139.0</v>
      </c>
      <c r="D644" s="14">
        <v>130.0</v>
      </c>
      <c r="E644" s="24">
        <v>43102.483622685184</v>
      </c>
      <c r="F644" s="16">
        <v>16.0</v>
      </c>
      <c r="G644" s="17" t="s">
        <v>25</v>
      </c>
      <c r="H644" s="14">
        <v>0.0</v>
      </c>
      <c r="I644" s="14">
        <f t="shared" si="1"/>
        <v>130</v>
      </c>
      <c r="J644" s="18">
        <v>4.0</v>
      </c>
      <c r="K644" s="17">
        <v>6.0</v>
      </c>
      <c r="L644" s="19">
        <v>3.0</v>
      </c>
      <c r="M644" s="19" t="e">
        <v>#REF!</v>
      </c>
      <c r="N644" s="17">
        <v>4.5</v>
      </c>
      <c r="O644" s="17" t="s">
        <v>62</v>
      </c>
      <c r="P644" s="17">
        <v>21.0</v>
      </c>
      <c r="Q644" s="17">
        <v>1.0</v>
      </c>
      <c r="R644" s="17">
        <v>0.0</v>
      </c>
      <c r="S644" s="7">
        <f t="shared" si="2"/>
        <v>1</v>
      </c>
      <c r="T644" s="20">
        <v>0.0</v>
      </c>
      <c r="U644" s="14">
        <v>0.0</v>
      </c>
      <c r="V644" s="21" t="s">
        <v>40</v>
      </c>
      <c r="W644" s="35">
        <f>VLOOKUP(A644,airbnb_listings_orlando!C:Q,14,0)</f>
        <v>111</v>
      </c>
      <c r="X644" s="35">
        <f>VLOOKUP(A644,airbnb_listings_orlando!C:Q,15,0)</f>
        <v>6</v>
      </c>
      <c r="Y644" s="11">
        <f t="shared" si="4"/>
        <v>6.19047619</v>
      </c>
      <c r="AA644" s="11"/>
    </row>
    <row r="645">
      <c r="A645" s="12" t="s">
        <v>75</v>
      </c>
      <c r="B645" s="13">
        <v>43308.0</v>
      </c>
      <c r="C645" s="12">
        <v>43312.0</v>
      </c>
      <c r="D645" s="14">
        <v>1274.0</v>
      </c>
      <c r="E645" s="24">
        <v>43219.90412037037</v>
      </c>
      <c r="F645" s="16">
        <v>89.0</v>
      </c>
      <c r="G645" s="17" t="s">
        <v>25</v>
      </c>
      <c r="H645" s="14">
        <v>155.94</v>
      </c>
      <c r="I645" s="14">
        <f t="shared" si="1"/>
        <v>1184.04</v>
      </c>
      <c r="J645" s="18">
        <v>5.0</v>
      </c>
      <c r="K645" s="17">
        <v>7.0</v>
      </c>
      <c r="L645" s="19">
        <v>5.0</v>
      </c>
      <c r="M645" s="19" t="e">
        <v>#N/A</v>
      </c>
      <c r="N645" s="17">
        <v>5.0</v>
      </c>
      <c r="O645" s="17" t="s">
        <v>66</v>
      </c>
      <c r="P645" s="17">
        <v>4.0</v>
      </c>
      <c r="Q645" s="17">
        <v>6.0</v>
      </c>
      <c r="R645" s="17">
        <v>4.0</v>
      </c>
      <c r="S645" s="7">
        <f t="shared" si="2"/>
        <v>10</v>
      </c>
      <c r="T645" s="20">
        <v>39.0</v>
      </c>
      <c r="U645" s="14">
        <f t="shared" ref="U645:U674" si="65">D645*4%</f>
        <v>50.96</v>
      </c>
      <c r="V645" s="21" t="s">
        <v>26</v>
      </c>
      <c r="W645" s="35">
        <f>VLOOKUP(A645,airbnb_listings_orlando!C:Q,14,0)</f>
        <v>259</v>
      </c>
      <c r="X645" s="35">
        <f>VLOOKUP(A645,airbnb_listings_orlando!C:Q,15,0)</f>
        <v>6</v>
      </c>
      <c r="Y645" s="11">
        <f t="shared" si="4"/>
        <v>318.5</v>
      </c>
      <c r="AA645" s="11"/>
    </row>
    <row r="646">
      <c r="A646" s="12" t="s">
        <v>75</v>
      </c>
      <c r="B646" s="13">
        <v>43305.0</v>
      </c>
      <c r="C646" s="12">
        <v>43308.0</v>
      </c>
      <c r="D646" s="14">
        <v>1010.0</v>
      </c>
      <c r="E646" s="24">
        <v>43203.916921296295</v>
      </c>
      <c r="F646" s="16">
        <v>102.0</v>
      </c>
      <c r="G646" s="17" t="s">
        <v>25</v>
      </c>
      <c r="H646" s="14">
        <v>114.22</v>
      </c>
      <c r="I646" s="14">
        <f t="shared" si="1"/>
        <v>938.6</v>
      </c>
      <c r="J646" s="18">
        <v>5.0</v>
      </c>
      <c r="K646" s="17">
        <v>7.0</v>
      </c>
      <c r="L646" s="19">
        <v>5.0</v>
      </c>
      <c r="M646" s="19" t="e">
        <v>#N/A</v>
      </c>
      <c r="N646" s="17">
        <v>5.0</v>
      </c>
      <c r="O646" s="17" t="s">
        <v>66</v>
      </c>
      <c r="P646" s="17">
        <v>3.0</v>
      </c>
      <c r="Q646" s="17">
        <v>3.0</v>
      </c>
      <c r="R646" s="17">
        <v>3.0</v>
      </c>
      <c r="S646" s="7">
        <f t="shared" si="2"/>
        <v>6</v>
      </c>
      <c r="T646" s="20">
        <v>31.0</v>
      </c>
      <c r="U646" s="14">
        <f t="shared" si="65"/>
        <v>40.4</v>
      </c>
      <c r="V646" s="21" t="s">
        <v>26</v>
      </c>
      <c r="W646" s="35">
        <f>VLOOKUP(A646,airbnb_listings_orlando!C:Q,14,0)</f>
        <v>259</v>
      </c>
      <c r="X646" s="35">
        <f>VLOOKUP(A646,airbnb_listings_orlando!C:Q,15,0)</f>
        <v>6</v>
      </c>
      <c r="Y646" s="11">
        <f t="shared" si="4"/>
        <v>336.6666667</v>
      </c>
      <c r="AA646" s="11"/>
    </row>
    <row r="647">
      <c r="A647" s="12" t="s">
        <v>75</v>
      </c>
      <c r="B647" s="13">
        <v>43300.0</v>
      </c>
      <c r="C647" s="12">
        <v>43304.0</v>
      </c>
      <c r="D647" s="14">
        <v>1274.0</v>
      </c>
      <c r="E647" s="24">
        <v>43212.6303125</v>
      </c>
      <c r="F647" s="16">
        <v>88.0</v>
      </c>
      <c r="G647" s="17" t="s">
        <v>25</v>
      </c>
      <c r="H647" s="14">
        <v>155.94</v>
      </c>
      <c r="I647" s="14">
        <f t="shared" si="1"/>
        <v>1184.04</v>
      </c>
      <c r="J647" s="18">
        <v>5.0</v>
      </c>
      <c r="K647" s="17">
        <v>7.0</v>
      </c>
      <c r="L647" s="19">
        <v>5.0</v>
      </c>
      <c r="M647" s="19" t="e">
        <v>#N/A</v>
      </c>
      <c r="N647" s="17">
        <v>5.0</v>
      </c>
      <c r="O647" s="17" t="s">
        <v>66</v>
      </c>
      <c r="P647" s="17">
        <v>4.0</v>
      </c>
      <c r="Q647" s="17">
        <v>9.0</v>
      </c>
      <c r="R647" s="17">
        <v>1.0</v>
      </c>
      <c r="S647" s="7">
        <f t="shared" si="2"/>
        <v>10</v>
      </c>
      <c r="T647" s="20">
        <v>39.0</v>
      </c>
      <c r="U647" s="14">
        <f t="shared" si="65"/>
        <v>50.96</v>
      </c>
      <c r="V647" s="21" t="s">
        <v>26</v>
      </c>
      <c r="W647" s="35">
        <f>VLOOKUP(A647,airbnb_listings_orlando!C:Q,14,0)</f>
        <v>259</v>
      </c>
      <c r="X647" s="35">
        <f>VLOOKUP(A647,airbnb_listings_orlando!C:Q,15,0)</f>
        <v>6</v>
      </c>
      <c r="Y647" s="11">
        <f t="shared" si="4"/>
        <v>318.5</v>
      </c>
      <c r="AA647" s="11"/>
    </row>
    <row r="648">
      <c r="A648" s="12" t="s">
        <v>75</v>
      </c>
      <c r="B648" s="13">
        <v>43293.0</v>
      </c>
      <c r="C648" s="12">
        <v>43300.0</v>
      </c>
      <c r="D648" s="14">
        <v>1973.0</v>
      </c>
      <c r="E648" s="24">
        <v>43198.87196759259</v>
      </c>
      <c r="F648" s="16">
        <v>95.0</v>
      </c>
      <c r="G648" s="17" t="s">
        <v>25</v>
      </c>
      <c r="H648" s="14">
        <v>265.01</v>
      </c>
      <c r="I648" s="14">
        <f t="shared" si="1"/>
        <v>1833.08</v>
      </c>
      <c r="J648" s="18">
        <v>5.0</v>
      </c>
      <c r="K648" s="17">
        <v>7.0</v>
      </c>
      <c r="L648" s="19">
        <v>5.0</v>
      </c>
      <c r="M648" s="19" t="e">
        <v>#N/A</v>
      </c>
      <c r="N648" s="17">
        <v>5.0</v>
      </c>
      <c r="O648" s="17" t="s">
        <v>66</v>
      </c>
      <c r="P648" s="17">
        <v>7.0</v>
      </c>
      <c r="Q648" s="17">
        <v>4.0</v>
      </c>
      <c r="R648" s="17">
        <v>0.0</v>
      </c>
      <c r="S648" s="7">
        <f t="shared" si="2"/>
        <v>4</v>
      </c>
      <c r="T648" s="20">
        <v>61.0</v>
      </c>
      <c r="U648" s="14">
        <f t="shared" si="65"/>
        <v>78.92</v>
      </c>
      <c r="V648" s="21" t="s">
        <v>26</v>
      </c>
      <c r="W648" s="35">
        <f>VLOOKUP(A648,airbnb_listings_orlando!C:Q,14,0)</f>
        <v>259</v>
      </c>
      <c r="X648" s="35">
        <f>VLOOKUP(A648,airbnb_listings_orlando!C:Q,15,0)</f>
        <v>6</v>
      </c>
      <c r="Y648" s="11">
        <f t="shared" si="4"/>
        <v>281.8571429</v>
      </c>
      <c r="AA648" s="11"/>
    </row>
    <row r="649">
      <c r="A649" s="12" t="s">
        <v>75</v>
      </c>
      <c r="B649" s="13">
        <v>43282.0</v>
      </c>
      <c r="C649" s="12">
        <v>43290.0</v>
      </c>
      <c r="D649" s="14">
        <v>3346.41</v>
      </c>
      <c r="E649" s="24">
        <v>43214.585810185185</v>
      </c>
      <c r="F649" s="16">
        <v>68.0</v>
      </c>
      <c r="G649" s="17" t="s">
        <v>25</v>
      </c>
      <c r="H649" s="14">
        <v>458.73</v>
      </c>
      <c r="I649" s="14">
        <f t="shared" si="1"/>
        <v>3117.9636</v>
      </c>
      <c r="J649" s="18">
        <v>5.0</v>
      </c>
      <c r="K649" s="17">
        <v>7.0</v>
      </c>
      <c r="L649" s="19">
        <v>5.0</v>
      </c>
      <c r="M649" s="19" t="e">
        <v>#N/A</v>
      </c>
      <c r="N649" s="17">
        <v>5.0</v>
      </c>
      <c r="O649" s="17" t="s">
        <v>66</v>
      </c>
      <c r="P649" s="17">
        <v>8.0</v>
      </c>
      <c r="Q649" s="17">
        <v>5.0</v>
      </c>
      <c r="R649" s="17">
        <v>3.0</v>
      </c>
      <c r="S649" s="7">
        <f t="shared" si="2"/>
        <v>8</v>
      </c>
      <c r="T649" s="20">
        <v>94.59</v>
      </c>
      <c r="U649" s="14">
        <f t="shared" si="65"/>
        <v>133.8564</v>
      </c>
      <c r="V649" s="21" t="s">
        <v>26</v>
      </c>
      <c r="W649" s="35">
        <f>VLOOKUP(A649,airbnb_listings_orlando!C:Q,14,0)</f>
        <v>259</v>
      </c>
      <c r="X649" s="35">
        <f>VLOOKUP(A649,airbnb_listings_orlando!C:Q,15,0)</f>
        <v>6</v>
      </c>
      <c r="Y649" s="11">
        <f t="shared" si="4"/>
        <v>418.30125</v>
      </c>
      <c r="AA649" s="11"/>
    </row>
    <row r="650">
      <c r="A650" s="12" t="s">
        <v>75</v>
      </c>
      <c r="B650" s="13">
        <v>43253.0</v>
      </c>
      <c r="C650" s="12">
        <v>43258.0</v>
      </c>
      <c r="D650" s="14">
        <v>1465.0</v>
      </c>
      <c r="E650" s="24">
        <v>43144.67377314815</v>
      </c>
      <c r="F650" s="16">
        <v>109.0</v>
      </c>
      <c r="G650" s="17" t="s">
        <v>25</v>
      </c>
      <c r="H650" s="14">
        <v>185.91</v>
      </c>
      <c r="I650" s="14">
        <f t="shared" si="1"/>
        <v>1361.4</v>
      </c>
      <c r="J650" s="18">
        <v>5.0</v>
      </c>
      <c r="K650" s="17">
        <v>7.0</v>
      </c>
      <c r="L650" s="19">
        <v>5.0</v>
      </c>
      <c r="M650" s="19" t="e">
        <v>#REF!</v>
      </c>
      <c r="N650" s="17">
        <v>5.0</v>
      </c>
      <c r="O650" s="17" t="s">
        <v>66</v>
      </c>
      <c r="P650" s="17">
        <v>5.0</v>
      </c>
      <c r="Q650" s="17">
        <v>8.0</v>
      </c>
      <c r="R650" s="17">
        <v>0.0</v>
      </c>
      <c r="S650" s="7">
        <f t="shared" si="2"/>
        <v>8</v>
      </c>
      <c r="T650" s="20">
        <v>45.0</v>
      </c>
      <c r="U650" s="14">
        <f t="shared" si="65"/>
        <v>58.6</v>
      </c>
      <c r="V650" s="21" t="s">
        <v>26</v>
      </c>
      <c r="W650" s="35">
        <f>VLOOKUP(A650,airbnb_listings_orlando!C:Q,14,0)</f>
        <v>259</v>
      </c>
      <c r="X650" s="35">
        <f>VLOOKUP(A650,airbnb_listings_orlando!C:Q,15,0)</f>
        <v>6</v>
      </c>
      <c r="Y650" s="11">
        <f t="shared" si="4"/>
        <v>293</v>
      </c>
      <c r="AA650" s="11"/>
    </row>
    <row r="651">
      <c r="A651" s="12" t="s">
        <v>75</v>
      </c>
      <c r="B651" s="13">
        <v>43246.0</v>
      </c>
      <c r="C651" s="12">
        <v>43248.0</v>
      </c>
      <c r="D651" s="14">
        <v>748.8</v>
      </c>
      <c r="E651" s="24">
        <v>43187.86219907407</v>
      </c>
      <c r="F651" s="16">
        <v>59.0</v>
      </c>
      <c r="G651" s="17" t="s">
        <v>25</v>
      </c>
      <c r="H651" s="14">
        <v>68.03</v>
      </c>
      <c r="I651" s="14">
        <f t="shared" si="1"/>
        <v>696.848</v>
      </c>
      <c r="J651" s="18">
        <v>5.0</v>
      </c>
      <c r="K651" s="17">
        <v>7.0</v>
      </c>
      <c r="L651" s="19">
        <v>5.0</v>
      </c>
      <c r="M651" s="19" t="e">
        <v>#REF!</v>
      </c>
      <c r="N651" s="17">
        <v>5.0</v>
      </c>
      <c r="O651" s="17" t="s">
        <v>66</v>
      </c>
      <c r="P651" s="17">
        <v>2.0</v>
      </c>
      <c r="Q651" s="17">
        <v>10.0</v>
      </c>
      <c r="R651" s="17">
        <v>0.0</v>
      </c>
      <c r="S651" s="7">
        <f t="shared" si="2"/>
        <v>10</v>
      </c>
      <c r="T651" s="20">
        <v>22.0</v>
      </c>
      <c r="U651" s="14">
        <f t="shared" si="65"/>
        <v>29.952</v>
      </c>
      <c r="V651" s="21" t="s">
        <v>26</v>
      </c>
      <c r="W651" s="35">
        <f>VLOOKUP(A651,airbnb_listings_orlando!C:Q,14,0)</f>
        <v>259</v>
      </c>
      <c r="X651" s="35">
        <f>VLOOKUP(A651,airbnb_listings_orlando!C:Q,15,0)</f>
        <v>6</v>
      </c>
      <c r="Y651" s="11">
        <f t="shared" si="4"/>
        <v>374.4</v>
      </c>
      <c r="AA651" s="11"/>
    </row>
    <row r="652">
      <c r="A652" s="12" t="s">
        <v>75</v>
      </c>
      <c r="B652" s="13">
        <v>43236.0</v>
      </c>
      <c r="C652" s="12">
        <v>43240.0</v>
      </c>
      <c r="D652" s="14">
        <v>1274.0</v>
      </c>
      <c r="E652" s="24">
        <v>43220.74673611111</v>
      </c>
      <c r="F652" s="16">
        <v>16.0</v>
      </c>
      <c r="G652" s="17" t="s">
        <v>25</v>
      </c>
      <c r="H652" s="14">
        <v>155.94</v>
      </c>
      <c r="I652" s="14">
        <f t="shared" si="1"/>
        <v>1184.04</v>
      </c>
      <c r="J652" s="18">
        <v>5.0</v>
      </c>
      <c r="K652" s="17">
        <v>7.0</v>
      </c>
      <c r="L652" s="19">
        <v>5.0</v>
      </c>
      <c r="M652" s="19" t="e">
        <v>#REF!</v>
      </c>
      <c r="N652" s="17">
        <v>5.0</v>
      </c>
      <c r="O652" s="17" t="s">
        <v>66</v>
      </c>
      <c r="P652" s="17">
        <v>4.0</v>
      </c>
      <c r="Q652" s="17">
        <v>6.0</v>
      </c>
      <c r="R652" s="17">
        <v>0.0</v>
      </c>
      <c r="S652" s="7">
        <f t="shared" si="2"/>
        <v>6</v>
      </c>
      <c r="T652" s="20">
        <v>39.0</v>
      </c>
      <c r="U652" s="14">
        <f t="shared" si="65"/>
        <v>50.96</v>
      </c>
      <c r="V652" s="21" t="s">
        <v>26</v>
      </c>
      <c r="W652" s="35">
        <f>VLOOKUP(A652,airbnb_listings_orlando!C:Q,14,0)</f>
        <v>259</v>
      </c>
      <c r="X652" s="35">
        <f>VLOOKUP(A652,airbnb_listings_orlando!C:Q,15,0)</f>
        <v>6</v>
      </c>
      <c r="Y652" s="11">
        <f t="shared" si="4"/>
        <v>318.5</v>
      </c>
      <c r="AA652" s="11"/>
    </row>
    <row r="653">
      <c r="A653" s="12" t="s">
        <v>75</v>
      </c>
      <c r="B653" s="13">
        <v>43231.0</v>
      </c>
      <c r="C653" s="12">
        <v>43233.0</v>
      </c>
      <c r="D653" s="14">
        <v>746.0</v>
      </c>
      <c r="E653" s="24">
        <v>43212.43612268518</v>
      </c>
      <c r="F653" s="16">
        <v>19.0</v>
      </c>
      <c r="G653" s="17" t="s">
        <v>25</v>
      </c>
      <c r="H653" s="14">
        <v>72.5</v>
      </c>
      <c r="I653" s="14">
        <f t="shared" si="1"/>
        <v>693.16</v>
      </c>
      <c r="J653" s="18">
        <v>5.0</v>
      </c>
      <c r="K653" s="17">
        <v>7.0</v>
      </c>
      <c r="L653" s="19">
        <v>5.0</v>
      </c>
      <c r="M653" s="19" t="e">
        <v>#REF!</v>
      </c>
      <c r="N653" s="17">
        <v>5.0</v>
      </c>
      <c r="O653" s="17" t="s">
        <v>66</v>
      </c>
      <c r="P653" s="17">
        <v>2.0</v>
      </c>
      <c r="Q653" s="17">
        <v>4.0</v>
      </c>
      <c r="R653" s="17">
        <v>2.0</v>
      </c>
      <c r="S653" s="7">
        <f t="shared" si="2"/>
        <v>6</v>
      </c>
      <c r="T653" s="20">
        <v>23.0</v>
      </c>
      <c r="U653" s="14">
        <f t="shared" si="65"/>
        <v>29.84</v>
      </c>
      <c r="V653" s="21" t="s">
        <v>26</v>
      </c>
      <c r="W653" s="35">
        <f>VLOOKUP(A653,airbnb_listings_orlando!C:Q,14,0)</f>
        <v>259</v>
      </c>
      <c r="X653" s="35">
        <f>VLOOKUP(A653,airbnb_listings_orlando!C:Q,15,0)</f>
        <v>6</v>
      </c>
      <c r="Y653" s="11">
        <f t="shared" si="4"/>
        <v>373</v>
      </c>
      <c r="AA653" s="11"/>
    </row>
    <row r="654">
      <c r="A654" s="12" t="s">
        <v>75</v>
      </c>
      <c r="B654" s="13">
        <v>43215.0</v>
      </c>
      <c r="C654" s="12">
        <v>43219.0</v>
      </c>
      <c r="D654" s="14">
        <v>1215.0</v>
      </c>
      <c r="E654" s="24">
        <v>43126.357523148145</v>
      </c>
      <c r="F654" s="16">
        <v>89.0</v>
      </c>
      <c r="G654" s="17" t="s">
        <v>25</v>
      </c>
      <c r="H654" s="14">
        <v>145.82</v>
      </c>
      <c r="I654" s="14">
        <f t="shared" si="1"/>
        <v>1128.4</v>
      </c>
      <c r="J654" s="18">
        <v>5.0</v>
      </c>
      <c r="K654" s="17">
        <v>7.0</v>
      </c>
      <c r="L654" s="19">
        <v>5.0</v>
      </c>
      <c r="M654" s="19" t="e">
        <v>#REF!</v>
      </c>
      <c r="N654" s="17">
        <v>5.0</v>
      </c>
      <c r="O654" s="17" t="s">
        <v>66</v>
      </c>
      <c r="P654" s="17">
        <v>4.0</v>
      </c>
      <c r="Q654" s="17">
        <v>7.0</v>
      </c>
      <c r="R654" s="17">
        <v>2.0</v>
      </c>
      <c r="S654" s="7">
        <f t="shared" si="2"/>
        <v>9</v>
      </c>
      <c r="T654" s="20">
        <v>38.0</v>
      </c>
      <c r="U654" s="14">
        <f t="shared" si="65"/>
        <v>48.6</v>
      </c>
      <c r="V654" s="21" t="s">
        <v>26</v>
      </c>
      <c r="W654" s="35">
        <f>VLOOKUP(A654,airbnb_listings_orlando!C:Q,14,0)</f>
        <v>259</v>
      </c>
      <c r="X654" s="35">
        <f>VLOOKUP(A654,airbnb_listings_orlando!C:Q,15,0)</f>
        <v>6</v>
      </c>
      <c r="Y654" s="11">
        <f t="shared" si="4"/>
        <v>303.75</v>
      </c>
      <c r="AA654" s="11"/>
    </row>
    <row r="655">
      <c r="A655" s="12" t="s">
        <v>75</v>
      </c>
      <c r="B655" s="13">
        <v>43208.0</v>
      </c>
      <c r="C655" s="12">
        <v>43214.0</v>
      </c>
      <c r="D655" s="14">
        <v>1841.2</v>
      </c>
      <c r="E655" s="24">
        <v>43126.767546296294</v>
      </c>
      <c r="F655" s="16">
        <v>82.0</v>
      </c>
      <c r="G655" s="17" t="s">
        <v>25</v>
      </c>
      <c r="H655" s="14">
        <v>224.8</v>
      </c>
      <c r="I655" s="14">
        <f t="shared" si="1"/>
        <v>1714.552</v>
      </c>
      <c r="J655" s="18">
        <v>5.0</v>
      </c>
      <c r="K655" s="17">
        <v>7.0</v>
      </c>
      <c r="L655" s="19">
        <v>5.0</v>
      </c>
      <c r="M655" s="19" t="e">
        <v>#REF!</v>
      </c>
      <c r="N655" s="17">
        <v>5.0</v>
      </c>
      <c r="O655" s="17" t="s">
        <v>66</v>
      </c>
      <c r="P655" s="17">
        <v>6.0</v>
      </c>
      <c r="Q655" s="17">
        <v>7.0</v>
      </c>
      <c r="R655" s="17">
        <v>3.0</v>
      </c>
      <c r="S655" s="7">
        <f t="shared" si="2"/>
        <v>10</v>
      </c>
      <c r="T655" s="20">
        <v>53.0</v>
      </c>
      <c r="U655" s="14">
        <f t="shared" si="65"/>
        <v>73.648</v>
      </c>
      <c r="V655" s="21" t="s">
        <v>26</v>
      </c>
      <c r="W655" s="35">
        <f>VLOOKUP(A655,airbnb_listings_orlando!C:Q,14,0)</f>
        <v>259</v>
      </c>
      <c r="X655" s="35">
        <f>VLOOKUP(A655,airbnb_listings_orlando!C:Q,15,0)</f>
        <v>6</v>
      </c>
      <c r="Y655" s="11">
        <f t="shared" si="4"/>
        <v>306.8666667</v>
      </c>
      <c r="AA655" s="11"/>
    </row>
    <row r="656">
      <c r="A656" s="12" t="s">
        <v>75</v>
      </c>
      <c r="B656" s="13">
        <v>43202.0</v>
      </c>
      <c r="C656" s="12">
        <v>43206.0</v>
      </c>
      <c r="D656" s="14">
        <v>1215.0</v>
      </c>
      <c r="E656" s="24">
        <v>43119.29005787037</v>
      </c>
      <c r="F656" s="16">
        <v>83.0</v>
      </c>
      <c r="G656" s="17" t="s">
        <v>25</v>
      </c>
      <c r="H656" s="14">
        <v>145.82</v>
      </c>
      <c r="I656" s="14">
        <f t="shared" si="1"/>
        <v>1128.4</v>
      </c>
      <c r="J656" s="18">
        <v>5.0</v>
      </c>
      <c r="K656" s="17">
        <v>7.0</v>
      </c>
      <c r="L656" s="19">
        <v>5.0</v>
      </c>
      <c r="M656" s="19" t="e">
        <v>#REF!</v>
      </c>
      <c r="N656" s="17">
        <v>5.0</v>
      </c>
      <c r="O656" s="17" t="s">
        <v>66</v>
      </c>
      <c r="P656" s="17">
        <v>4.0</v>
      </c>
      <c r="Q656" s="17">
        <v>10.0</v>
      </c>
      <c r="R656" s="17">
        <v>0.0</v>
      </c>
      <c r="S656" s="7">
        <f t="shared" si="2"/>
        <v>10</v>
      </c>
      <c r="T656" s="20">
        <v>38.0</v>
      </c>
      <c r="U656" s="14">
        <f t="shared" si="65"/>
        <v>48.6</v>
      </c>
      <c r="V656" s="21" t="s">
        <v>26</v>
      </c>
      <c r="W656" s="35">
        <f>VLOOKUP(A656,airbnb_listings_orlando!C:Q,14,0)</f>
        <v>259</v>
      </c>
      <c r="X656" s="35">
        <f>VLOOKUP(A656,airbnb_listings_orlando!C:Q,15,0)</f>
        <v>6</v>
      </c>
      <c r="Y656" s="11">
        <f t="shared" si="4"/>
        <v>303.75</v>
      </c>
      <c r="AA656" s="11"/>
    </row>
    <row r="657">
      <c r="A657" s="12" t="s">
        <v>75</v>
      </c>
      <c r="B657" s="13">
        <v>43194.0</v>
      </c>
      <c r="C657" s="12">
        <v>43198.0</v>
      </c>
      <c r="D657" s="14">
        <v>1211.0</v>
      </c>
      <c r="E657" s="15">
        <v>43019.43482638889</v>
      </c>
      <c r="F657" s="16">
        <v>175.0</v>
      </c>
      <c r="G657" s="17" t="s">
        <v>25</v>
      </c>
      <c r="H657" s="14">
        <v>147.0</v>
      </c>
      <c r="I657" s="14">
        <f t="shared" si="1"/>
        <v>1125.56</v>
      </c>
      <c r="J657" s="18">
        <v>5.0</v>
      </c>
      <c r="K657" s="17">
        <v>7.0</v>
      </c>
      <c r="L657" s="19">
        <v>5.0</v>
      </c>
      <c r="M657" s="19" t="e">
        <v>#REF!</v>
      </c>
      <c r="N657" s="17">
        <v>5.0</v>
      </c>
      <c r="O657" s="17" t="s">
        <v>66</v>
      </c>
      <c r="P657" s="17">
        <v>4.0</v>
      </c>
      <c r="Q657" s="17">
        <v>6.0</v>
      </c>
      <c r="R657" s="17">
        <v>3.0</v>
      </c>
      <c r="S657" s="7">
        <f t="shared" si="2"/>
        <v>9</v>
      </c>
      <c r="T657" s="20">
        <v>37.0</v>
      </c>
      <c r="U657" s="14">
        <f t="shared" si="65"/>
        <v>48.44</v>
      </c>
      <c r="V657" s="21" t="s">
        <v>26</v>
      </c>
      <c r="W657" s="35">
        <f>VLOOKUP(A657,airbnb_listings_orlando!C:Q,14,0)</f>
        <v>259</v>
      </c>
      <c r="X657" s="35">
        <f>VLOOKUP(A657,airbnb_listings_orlando!C:Q,15,0)</f>
        <v>6</v>
      </c>
      <c r="Y657" s="11">
        <f t="shared" si="4"/>
        <v>302.75</v>
      </c>
      <c r="AA657" s="11"/>
    </row>
    <row r="658">
      <c r="A658" s="12" t="s">
        <v>75</v>
      </c>
      <c r="B658" s="13">
        <v>43183.0</v>
      </c>
      <c r="C658" s="12">
        <v>43190.0</v>
      </c>
      <c r="D658" s="14">
        <v>3119.2</v>
      </c>
      <c r="E658" s="24">
        <v>43114.91241898148</v>
      </c>
      <c r="F658" s="16">
        <v>69.0</v>
      </c>
      <c r="G658" s="17" t="s">
        <v>25</v>
      </c>
      <c r="H658" s="14">
        <v>424.73</v>
      </c>
      <c r="I658" s="14">
        <f t="shared" si="1"/>
        <v>2901.432</v>
      </c>
      <c r="J658" s="18">
        <v>5.0</v>
      </c>
      <c r="K658" s="17">
        <v>7.0</v>
      </c>
      <c r="L658" s="19">
        <v>5.0</v>
      </c>
      <c r="M658" s="19" t="e">
        <v>#REF!</v>
      </c>
      <c r="N658" s="17">
        <v>5.0</v>
      </c>
      <c r="O658" s="17" t="s">
        <v>66</v>
      </c>
      <c r="P658" s="17">
        <v>7.0</v>
      </c>
      <c r="Q658" s="17">
        <v>7.0</v>
      </c>
      <c r="R658" s="17">
        <v>2.0</v>
      </c>
      <c r="S658" s="7">
        <f t="shared" si="2"/>
        <v>9</v>
      </c>
      <c r="T658" s="20">
        <v>93.0</v>
      </c>
      <c r="U658" s="14">
        <f t="shared" si="65"/>
        <v>124.768</v>
      </c>
      <c r="V658" s="21" t="s">
        <v>26</v>
      </c>
      <c r="W658" s="35">
        <f>VLOOKUP(A658,airbnb_listings_orlando!C:Q,14,0)</f>
        <v>259</v>
      </c>
      <c r="X658" s="35">
        <f>VLOOKUP(A658,airbnb_listings_orlando!C:Q,15,0)</f>
        <v>6</v>
      </c>
      <c r="Y658" s="11">
        <f t="shared" si="4"/>
        <v>445.6</v>
      </c>
      <c r="AA658" s="11"/>
    </row>
    <row r="659">
      <c r="A659" s="12" t="s">
        <v>75</v>
      </c>
      <c r="B659" s="13">
        <v>43175.0</v>
      </c>
      <c r="C659" s="12">
        <v>43177.0</v>
      </c>
      <c r="D659" s="14">
        <v>919.0</v>
      </c>
      <c r="E659" s="24">
        <v>43165.98643518519</v>
      </c>
      <c r="F659" s="16">
        <v>10.0</v>
      </c>
      <c r="G659" s="17" t="s">
        <v>25</v>
      </c>
      <c r="H659" s="14">
        <v>100.08</v>
      </c>
      <c r="I659" s="14">
        <f t="shared" si="1"/>
        <v>854.24</v>
      </c>
      <c r="J659" s="18">
        <v>5.0</v>
      </c>
      <c r="K659" s="17">
        <v>7.0</v>
      </c>
      <c r="L659" s="19">
        <v>5.0</v>
      </c>
      <c r="M659" s="19" t="e">
        <v>#REF!</v>
      </c>
      <c r="N659" s="17">
        <v>5.0</v>
      </c>
      <c r="O659" s="17" t="s">
        <v>66</v>
      </c>
      <c r="P659" s="17">
        <v>2.0</v>
      </c>
      <c r="Q659" s="17">
        <v>8.0</v>
      </c>
      <c r="R659" s="17">
        <v>2.0</v>
      </c>
      <c r="S659" s="7">
        <f t="shared" si="2"/>
        <v>10</v>
      </c>
      <c r="T659" s="20">
        <v>28.0</v>
      </c>
      <c r="U659" s="14">
        <f t="shared" si="65"/>
        <v>36.76</v>
      </c>
      <c r="V659" s="21" t="s">
        <v>26</v>
      </c>
      <c r="W659" s="35">
        <f>VLOOKUP(A659,airbnb_listings_orlando!C:Q,14,0)</f>
        <v>259</v>
      </c>
      <c r="X659" s="35">
        <f>VLOOKUP(A659,airbnb_listings_orlando!C:Q,15,0)</f>
        <v>6</v>
      </c>
      <c r="Y659" s="11">
        <f t="shared" si="4"/>
        <v>459.5</v>
      </c>
      <c r="AA659" s="11"/>
    </row>
    <row r="660">
      <c r="A660" s="12" t="s">
        <v>75</v>
      </c>
      <c r="B660" s="13">
        <v>43167.0</v>
      </c>
      <c r="C660" s="12">
        <v>43171.0</v>
      </c>
      <c r="D660" s="14">
        <v>2014.2</v>
      </c>
      <c r="E660" s="24">
        <v>43135.97130787037</v>
      </c>
      <c r="F660" s="16">
        <v>32.0</v>
      </c>
      <c r="G660" s="17" t="s">
        <v>25</v>
      </c>
      <c r="H660" s="14">
        <v>252.38</v>
      </c>
      <c r="I660" s="14">
        <f t="shared" si="1"/>
        <v>1875.632</v>
      </c>
      <c r="J660" s="18">
        <v>5.0</v>
      </c>
      <c r="K660" s="17">
        <v>7.0</v>
      </c>
      <c r="L660" s="19">
        <v>5.0</v>
      </c>
      <c r="M660" s="19" t="e">
        <v>#REF!</v>
      </c>
      <c r="N660" s="17">
        <v>5.0</v>
      </c>
      <c r="O660" s="17" t="s">
        <v>66</v>
      </c>
      <c r="P660" s="17">
        <v>4.0</v>
      </c>
      <c r="Q660" s="17">
        <v>8.0</v>
      </c>
      <c r="R660" s="17">
        <v>0.0</v>
      </c>
      <c r="S660" s="7">
        <f t="shared" si="2"/>
        <v>8</v>
      </c>
      <c r="T660" s="20">
        <v>58.0</v>
      </c>
      <c r="U660" s="14">
        <f t="shared" si="65"/>
        <v>80.568</v>
      </c>
      <c r="V660" s="21" t="s">
        <v>26</v>
      </c>
      <c r="W660" s="35">
        <f>VLOOKUP(A660,airbnb_listings_orlando!C:Q,14,0)</f>
        <v>259</v>
      </c>
      <c r="X660" s="35">
        <f>VLOOKUP(A660,airbnb_listings_orlando!C:Q,15,0)</f>
        <v>6</v>
      </c>
      <c r="Y660" s="11">
        <f t="shared" si="4"/>
        <v>503.55</v>
      </c>
      <c r="AA660" s="11"/>
    </row>
    <row r="661">
      <c r="A661" s="12" t="s">
        <v>75</v>
      </c>
      <c r="B661" s="13">
        <v>43155.0</v>
      </c>
      <c r="C661" s="12">
        <v>43161.0</v>
      </c>
      <c r="D661" s="14">
        <v>1946.51</v>
      </c>
      <c r="E661" s="15">
        <v>43021.38002314815</v>
      </c>
      <c r="F661" s="16">
        <v>134.0</v>
      </c>
      <c r="G661" s="17" t="s">
        <v>25</v>
      </c>
      <c r="H661" s="14">
        <v>241.63</v>
      </c>
      <c r="I661" s="14">
        <f t="shared" si="1"/>
        <v>1812.6496</v>
      </c>
      <c r="J661" s="18">
        <v>5.0</v>
      </c>
      <c r="K661" s="17">
        <v>7.0</v>
      </c>
      <c r="L661" s="19">
        <v>5.0</v>
      </c>
      <c r="M661" s="19" t="e">
        <v>#REF!</v>
      </c>
      <c r="N661" s="17">
        <v>5.0</v>
      </c>
      <c r="O661" s="17" t="s">
        <v>66</v>
      </c>
      <c r="P661" s="17">
        <v>6.0</v>
      </c>
      <c r="Q661" s="17">
        <v>6.0</v>
      </c>
      <c r="R661" s="17">
        <v>2.0</v>
      </c>
      <c r="S661" s="7">
        <f t="shared" si="2"/>
        <v>8</v>
      </c>
      <c r="T661" s="20">
        <v>56.0</v>
      </c>
      <c r="U661" s="14">
        <f t="shared" si="65"/>
        <v>77.8604</v>
      </c>
      <c r="V661" s="21" t="s">
        <v>26</v>
      </c>
      <c r="W661" s="35">
        <f>VLOOKUP(A661,airbnb_listings_orlando!C:Q,14,0)</f>
        <v>259</v>
      </c>
      <c r="X661" s="35">
        <f>VLOOKUP(A661,airbnb_listings_orlando!C:Q,15,0)</f>
        <v>6</v>
      </c>
      <c r="Y661" s="11">
        <f t="shared" si="4"/>
        <v>324.4183333</v>
      </c>
      <c r="AA661" s="11"/>
    </row>
    <row r="662">
      <c r="A662" s="12" t="s">
        <v>75</v>
      </c>
      <c r="B662" s="13">
        <v>43153.0</v>
      </c>
      <c r="C662" s="12">
        <v>43155.0</v>
      </c>
      <c r="D662" s="14">
        <v>717.0</v>
      </c>
      <c r="E662" s="24">
        <v>43144.512824074074</v>
      </c>
      <c r="F662" s="16">
        <v>9.0</v>
      </c>
      <c r="G662" s="17" t="s">
        <v>25</v>
      </c>
      <c r="H662" s="14">
        <v>68.03</v>
      </c>
      <c r="I662" s="14">
        <f t="shared" si="1"/>
        <v>666.32</v>
      </c>
      <c r="J662" s="18">
        <v>5.0</v>
      </c>
      <c r="K662" s="17">
        <v>7.0</v>
      </c>
      <c r="L662" s="19">
        <v>5.0</v>
      </c>
      <c r="M662" s="19" t="e">
        <v>#REF!</v>
      </c>
      <c r="N662" s="17">
        <v>5.0</v>
      </c>
      <c r="O662" s="17" t="s">
        <v>66</v>
      </c>
      <c r="P662" s="17">
        <v>2.0</v>
      </c>
      <c r="Q662" s="17">
        <v>8.0</v>
      </c>
      <c r="R662" s="17">
        <v>0.0</v>
      </c>
      <c r="S662" s="7">
        <f t="shared" si="2"/>
        <v>8</v>
      </c>
      <c r="T662" s="20">
        <v>22.0</v>
      </c>
      <c r="U662" s="14">
        <f t="shared" si="65"/>
        <v>28.68</v>
      </c>
      <c r="V662" s="21" t="s">
        <v>26</v>
      </c>
      <c r="W662" s="35">
        <f>VLOOKUP(A662,airbnb_listings_orlando!C:Q,14,0)</f>
        <v>259</v>
      </c>
      <c r="X662" s="35">
        <f>VLOOKUP(A662,airbnb_listings_orlando!C:Q,15,0)</f>
        <v>6</v>
      </c>
      <c r="Y662" s="11">
        <f t="shared" si="4"/>
        <v>358.5</v>
      </c>
      <c r="AA662" s="11"/>
    </row>
    <row r="663">
      <c r="A663" s="12" t="s">
        <v>75</v>
      </c>
      <c r="B663" s="13">
        <v>43148.0</v>
      </c>
      <c r="C663" s="12">
        <v>43152.0</v>
      </c>
      <c r="D663" s="14">
        <v>1299.8</v>
      </c>
      <c r="E663" s="24">
        <v>43126.080613425926</v>
      </c>
      <c r="F663" s="16">
        <v>22.0</v>
      </c>
      <c r="G663" s="17" t="s">
        <v>25</v>
      </c>
      <c r="H663" s="14">
        <v>145.82</v>
      </c>
      <c r="I663" s="14">
        <f t="shared" si="1"/>
        <v>1209.808</v>
      </c>
      <c r="J663" s="18">
        <v>5.0</v>
      </c>
      <c r="K663" s="17">
        <v>7.0</v>
      </c>
      <c r="L663" s="19">
        <v>5.0</v>
      </c>
      <c r="M663" s="19" t="e">
        <v>#REF!</v>
      </c>
      <c r="N663" s="17">
        <v>5.0</v>
      </c>
      <c r="O663" s="17" t="s">
        <v>66</v>
      </c>
      <c r="P663" s="17">
        <v>4.0</v>
      </c>
      <c r="Q663" s="17">
        <v>2.0</v>
      </c>
      <c r="R663" s="17">
        <v>0.0</v>
      </c>
      <c r="S663" s="7">
        <f t="shared" si="2"/>
        <v>2</v>
      </c>
      <c r="T663" s="20">
        <v>38.0</v>
      </c>
      <c r="U663" s="14">
        <f t="shared" si="65"/>
        <v>51.992</v>
      </c>
      <c r="V663" s="21" t="s">
        <v>26</v>
      </c>
      <c r="W663" s="35">
        <f>VLOOKUP(A663,airbnb_listings_orlando!C:Q,14,0)</f>
        <v>259</v>
      </c>
      <c r="X663" s="35">
        <f>VLOOKUP(A663,airbnb_listings_orlando!C:Q,15,0)</f>
        <v>6</v>
      </c>
      <c r="Y663" s="11">
        <f t="shared" si="4"/>
        <v>324.95</v>
      </c>
      <c r="AA663" s="11"/>
    </row>
    <row r="664">
      <c r="A664" s="12" t="s">
        <v>75</v>
      </c>
      <c r="B664" s="13">
        <v>43142.0</v>
      </c>
      <c r="C664" s="12">
        <v>43148.0</v>
      </c>
      <c r="D664" s="14">
        <v>1841.66</v>
      </c>
      <c r="E664" s="15">
        <v>43030.49681712963</v>
      </c>
      <c r="F664" s="16">
        <v>112.0</v>
      </c>
      <c r="G664" s="17" t="s">
        <v>25</v>
      </c>
      <c r="H664" s="14">
        <v>225.02</v>
      </c>
      <c r="I664" s="14">
        <f t="shared" si="1"/>
        <v>1715.1336</v>
      </c>
      <c r="J664" s="18">
        <v>5.0</v>
      </c>
      <c r="K664" s="17">
        <v>7.0</v>
      </c>
      <c r="L664" s="19">
        <v>5.0</v>
      </c>
      <c r="M664" s="19" t="e">
        <v>#REF!</v>
      </c>
      <c r="N664" s="17">
        <v>5.0</v>
      </c>
      <c r="O664" s="17" t="s">
        <v>66</v>
      </c>
      <c r="P664" s="17">
        <v>6.0</v>
      </c>
      <c r="Q664" s="17">
        <v>6.0</v>
      </c>
      <c r="R664" s="17">
        <v>3.0</v>
      </c>
      <c r="S664" s="7">
        <f t="shared" si="2"/>
        <v>9</v>
      </c>
      <c r="T664" s="20">
        <v>52.86</v>
      </c>
      <c r="U664" s="14">
        <f t="shared" si="65"/>
        <v>73.6664</v>
      </c>
      <c r="V664" s="21" t="s">
        <v>26</v>
      </c>
      <c r="W664" s="35">
        <f>VLOOKUP(A664,airbnb_listings_orlando!C:Q,14,0)</f>
        <v>259</v>
      </c>
      <c r="X664" s="35">
        <f>VLOOKUP(A664,airbnb_listings_orlando!C:Q,15,0)</f>
        <v>6</v>
      </c>
      <c r="Y664" s="11">
        <f t="shared" si="4"/>
        <v>306.9433333</v>
      </c>
      <c r="AA664" s="11"/>
    </row>
    <row r="665">
      <c r="A665" s="12" t="s">
        <v>75</v>
      </c>
      <c r="B665" s="13">
        <v>43137.0</v>
      </c>
      <c r="C665" s="12">
        <v>43141.0</v>
      </c>
      <c r="D665" s="14">
        <v>1301.1</v>
      </c>
      <c r="E665" s="15">
        <v>43032.10451388889</v>
      </c>
      <c r="F665" s="16">
        <v>105.0</v>
      </c>
      <c r="G665" s="17" t="s">
        <v>25</v>
      </c>
      <c r="H665" s="14">
        <v>147.07</v>
      </c>
      <c r="I665" s="14">
        <f t="shared" si="1"/>
        <v>1212.056</v>
      </c>
      <c r="J665" s="18">
        <v>5.0</v>
      </c>
      <c r="K665" s="17">
        <v>7.0</v>
      </c>
      <c r="L665" s="19">
        <v>5.0</v>
      </c>
      <c r="M665" s="19" t="e">
        <v>#REF!</v>
      </c>
      <c r="N665" s="17">
        <v>5.0</v>
      </c>
      <c r="O665" s="17" t="s">
        <v>66</v>
      </c>
      <c r="P665" s="17">
        <v>4.0</v>
      </c>
      <c r="Q665" s="17">
        <v>4.0</v>
      </c>
      <c r="R665" s="17">
        <v>1.0</v>
      </c>
      <c r="S665" s="7">
        <f t="shared" si="2"/>
        <v>5</v>
      </c>
      <c r="T665" s="20">
        <v>37.0</v>
      </c>
      <c r="U665" s="14">
        <f t="shared" si="65"/>
        <v>52.044</v>
      </c>
      <c r="V665" s="21" t="s">
        <v>26</v>
      </c>
      <c r="W665" s="35">
        <f>VLOOKUP(A665,airbnb_listings_orlando!C:Q,14,0)</f>
        <v>259</v>
      </c>
      <c r="X665" s="35">
        <f>VLOOKUP(A665,airbnb_listings_orlando!C:Q,15,0)</f>
        <v>6</v>
      </c>
      <c r="Y665" s="11">
        <f t="shared" si="4"/>
        <v>325.275</v>
      </c>
      <c r="AA665" s="11"/>
    </row>
    <row r="666">
      <c r="A666" s="12" t="s">
        <v>75</v>
      </c>
      <c r="B666" s="13">
        <v>43132.0</v>
      </c>
      <c r="C666" s="12">
        <v>43137.0</v>
      </c>
      <c r="D666" s="14">
        <v>1643.0</v>
      </c>
      <c r="E666" s="24">
        <v>43105.59364583333</v>
      </c>
      <c r="F666" s="16">
        <v>27.0</v>
      </c>
      <c r="G666" s="17" t="s">
        <v>25</v>
      </c>
      <c r="H666" s="14">
        <v>191.0</v>
      </c>
      <c r="I666" s="14">
        <f t="shared" si="1"/>
        <v>1532.28</v>
      </c>
      <c r="J666" s="18">
        <v>5.0</v>
      </c>
      <c r="K666" s="17">
        <v>7.0</v>
      </c>
      <c r="L666" s="19">
        <v>5.0</v>
      </c>
      <c r="M666" s="19" t="e">
        <v>#REF!</v>
      </c>
      <c r="N666" s="17">
        <v>5.0</v>
      </c>
      <c r="O666" s="17" t="s">
        <v>66</v>
      </c>
      <c r="P666" s="17">
        <v>5.0</v>
      </c>
      <c r="Q666" s="17">
        <v>8.0</v>
      </c>
      <c r="R666" s="17">
        <v>0.0</v>
      </c>
      <c r="S666" s="7">
        <f t="shared" si="2"/>
        <v>8</v>
      </c>
      <c r="T666" s="20">
        <v>45.0</v>
      </c>
      <c r="U666" s="14">
        <f t="shared" si="65"/>
        <v>65.72</v>
      </c>
      <c r="V666" s="21" t="s">
        <v>26</v>
      </c>
      <c r="W666" s="35">
        <f>VLOOKUP(A666,airbnb_listings_orlando!C:Q,14,0)</f>
        <v>259</v>
      </c>
      <c r="X666" s="35">
        <f>VLOOKUP(A666,airbnb_listings_orlando!C:Q,15,0)</f>
        <v>6</v>
      </c>
      <c r="Y666" s="11">
        <f t="shared" si="4"/>
        <v>328.6</v>
      </c>
      <c r="AA666" s="11"/>
    </row>
    <row r="667">
      <c r="A667" s="12" t="s">
        <v>75</v>
      </c>
      <c r="B667" s="13">
        <v>43088.0</v>
      </c>
      <c r="C667" s="12">
        <v>43102.0</v>
      </c>
      <c r="D667" s="14">
        <v>3606.01</v>
      </c>
      <c r="E667" s="24">
        <v>43014.796585648146</v>
      </c>
      <c r="F667" s="16">
        <v>74.0</v>
      </c>
      <c r="G667" s="17" t="s">
        <v>25</v>
      </c>
      <c r="H667" s="14">
        <v>522.62</v>
      </c>
      <c r="I667" s="14">
        <f t="shared" si="1"/>
        <v>3350.7696</v>
      </c>
      <c r="J667" s="18">
        <v>5.0</v>
      </c>
      <c r="K667" s="17">
        <v>7.0</v>
      </c>
      <c r="L667" s="19">
        <v>5.0</v>
      </c>
      <c r="M667" s="19" t="e">
        <v>#REF!</v>
      </c>
      <c r="N667" s="17">
        <v>5.0</v>
      </c>
      <c r="O667" s="17" t="s">
        <v>66</v>
      </c>
      <c r="P667" s="17">
        <v>14.0</v>
      </c>
      <c r="Q667" s="17">
        <v>10.0</v>
      </c>
      <c r="R667" s="17">
        <v>0.0</v>
      </c>
      <c r="S667" s="7">
        <f t="shared" si="2"/>
        <v>10</v>
      </c>
      <c r="T667" s="20">
        <v>111.0</v>
      </c>
      <c r="U667" s="14">
        <f t="shared" si="65"/>
        <v>144.2404</v>
      </c>
      <c r="V667" s="21" t="s">
        <v>26</v>
      </c>
      <c r="W667" s="35">
        <f>VLOOKUP(A667,airbnb_listings_orlando!C:Q,14,0)</f>
        <v>259</v>
      </c>
      <c r="X667" s="35">
        <f>VLOOKUP(A667,airbnb_listings_orlando!C:Q,15,0)</f>
        <v>6</v>
      </c>
      <c r="Y667" s="11">
        <f t="shared" si="4"/>
        <v>257.5721429</v>
      </c>
      <c r="AA667" s="11"/>
    </row>
    <row r="668">
      <c r="A668" s="12" t="s">
        <v>75</v>
      </c>
      <c r="B668" s="13">
        <v>43071.0</v>
      </c>
      <c r="C668" s="25">
        <v>43084.0</v>
      </c>
      <c r="D668" s="14">
        <v>3729.6</v>
      </c>
      <c r="E668" s="24">
        <v>43048.58657407408</v>
      </c>
      <c r="F668" s="16">
        <v>23.0</v>
      </c>
      <c r="G668" s="17" t="s">
        <v>25</v>
      </c>
      <c r="H668" s="14">
        <v>500.73</v>
      </c>
      <c r="I668" s="14">
        <f t="shared" si="1"/>
        <v>3474.416</v>
      </c>
      <c r="J668" s="18">
        <v>5.0</v>
      </c>
      <c r="K668" s="17">
        <v>7.0</v>
      </c>
      <c r="L668" s="19">
        <v>5.0</v>
      </c>
      <c r="M668" s="19" t="e">
        <v>#REF!</v>
      </c>
      <c r="N668" s="17">
        <v>5.0</v>
      </c>
      <c r="O668" s="17" t="s">
        <v>66</v>
      </c>
      <c r="P668" s="17">
        <v>13.0</v>
      </c>
      <c r="Q668" s="17">
        <v>5.0</v>
      </c>
      <c r="R668" s="17">
        <v>2.0</v>
      </c>
      <c r="S668" s="7">
        <f t="shared" si="2"/>
        <v>7</v>
      </c>
      <c r="T668" s="20">
        <v>106.0</v>
      </c>
      <c r="U668" s="14">
        <f t="shared" si="65"/>
        <v>149.184</v>
      </c>
      <c r="V668" s="21" t="s">
        <v>26</v>
      </c>
      <c r="W668" s="35">
        <f>VLOOKUP(A668,airbnb_listings_orlando!C:Q,14,0)</f>
        <v>259</v>
      </c>
      <c r="X668" s="35">
        <f>VLOOKUP(A668,airbnb_listings_orlando!C:Q,15,0)</f>
        <v>6</v>
      </c>
      <c r="Y668" s="11">
        <f t="shared" si="4"/>
        <v>286.8923077</v>
      </c>
      <c r="AA668" s="11"/>
    </row>
    <row r="669">
      <c r="A669" s="12" t="s">
        <v>75</v>
      </c>
      <c r="B669" s="13">
        <v>43062.0</v>
      </c>
      <c r="C669" s="25">
        <v>43064.0</v>
      </c>
      <c r="D669" s="14">
        <v>1050.0</v>
      </c>
      <c r="E669" s="15">
        <v>43061.64780092592</v>
      </c>
      <c r="F669" s="16">
        <v>1.0</v>
      </c>
      <c r="G669" s="17" t="s">
        <v>25</v>
      </c>
      <c r="H669" s="14">
        <v>121.75</v>
      </c>
      <c r="I669" s="14">
        <f t="shared" si="1"/>
        <v>976</v>
      </c>
      <c r="J669" s="18">
        <v>5.0</v>
      </c>
      <c r="K669" s="17">
        <v>7.0</v>
      </c>
      <c r="L669" s="19">
        <v>5.0</v>
      </c>
      <c r="M669" s="19" t="e">
        <v>#REF!</v>
      </c>
      <c r="N669" s="17">
        <v>5.0</v>
      </c>
      <c r="O669" s="17" t="s">
        <v>66</v>
      </c>
      <c r="P669" s="17">
        <v>2.0</v>
      </c>
      <c r="Q669" s="17">
        <v>10.0</v>
      </c>
      <c r="R669" s="17">
        <v>0.0</v>
      </c>
      <c r="S669" s="7">
        <f t="shared" si="2"/>
        <v>10</v>
      </c>
      <c r="T669" s="20">
        <v>32.0</v>
      </c>
      <c r="U669" s="14">
        <f t="shared" si="65"/>
        <v>42</v>
      </c>
      <c r="V669" s="21" t="s">
        <v>26</v>
      </c>
      <c r="W669" s="35">
        <f>VLOOKUP(A669,airbnb_listings_orlando!C:Q,14,0)</f>
        <v>259</v>
      </c>
      <c r="X669" s="35">
        <f>VLOOKUP(A669,airbnb_listings_orlando!C:Q,15,0)</f>
        <v>6</v>
      </c>
      <c r="Y669" s="11">
        <f t="shared" si="4"/>
        <v>525</v>
      </c>
      <c r="AA669" s="11"/>
    </row>
    <row r="670">
      <c r="A670" s="12" t="s">
        <v>75</v>
      </c>
      <c r="B670" s="13">
        <v>43057.0</v>
      </c>
      <c r="C670" s="25">
        <v>43060.0</v>
      </c>
      <c r="D670" s="14">
        <v>1083.6</v>
      </c>
      <c r="E670" s="24">
        <v>43017.49041666667</v>
      </c>
      <c r="F670" s="16">
        <v>40.0</v>
      </c>
      <c r="G670" s="17" t="s">
        <v>25</v>
      </c>
      <c r="H670" s="14">
        <v>62.01</v>
      </c>
      <c r="I670" s="14">
        <f t="shared" si="1"/>
        <v>1014.256</v>
      </c>
      <c r="J670" s="18">
        <v>5.0</v>
      </c>
      <c r="K670" s="17">
        <v>7.0</v>
      </c>
      <c r="L670" s="19">
        <v>5.0</v>
      </c>
      <c r="M670" s="19" t="e">
        <v>#REF!</v>
      </c>
      <c r="N670" s="17">
        <v>5.0</v>
      </c>
      <c r="O670" s="17" t="s">
        <v>66</v>
      </c>
      <c r="P670" s="17">
        <v>3.0</v>
      </c>
      <c r="Q670" s="17">
        <v>5.0</v>
      </c>
      <c r="R670" s="17">
        <v>1.0</v>
      </c>
      <c r="S670" s="7">
        <f t="shared" si="2"/>
        <v>6</v>
      </c>
      <c r="T670" s="20">
        <v>26.0</v>
      </c>
      <c r="U670" s="14">
        <f t="shared" si="65"/>
        <v>43.344</v>
      </c>
      <c r="V670" s="21" t="s">
        <v>26</v>
      </c>
      <c r="W670" s="35">
        <f>VLOOKUP(A670,airbnb_listings_orlando!C:Q,14,0)</f>
        <v>259</v>
      </c>
      <c r="X670" s="35">
        <f>VLOOKUP(A670,airbnb_listings_orlando!C:Q,15,0)</f>
        <v>6</v>
      </c>
      <c r="Y670" s="11">
        <f t="shared" si="4"/>
        <v>361.2</v>
      </c>
      <c r="AA670" s="11"/>
    </row>
    <row r="671">
      <c r="A671" s="12" t="s">
        <v>75</v>
      </c>
      <c r="B671" s="13">
        <v>43049.0</v>
      </c>
      <c r="C671" s="25">
        <v>43051.0</v>
      </c>
      <c r="D671" s="14">
        <v>612.0</v>
      </c>
      <c r="E671" s="15">
        <v>43018.459756944445</v>
      </c>
      <c r="F671" s="16">
        <v>31.0</v>
      </c>
      <c r="G671" s="17" t="s">
        <v>25</v>
      </c>
      <c r="H671" s="14">
        <v>52.23</v>
      </c>
      <c r="I671" s="14">
        <f t="shared" si="1"/>
        <v>568.52</v>
      </c>
      <c r="J671" s="18">
        <v>5.0</v>
      </c>
      <c r="K671" s="17">
        <v>7.0</v>
      </c>
      <c r="L671" s="19">
        <v>5.0</v>
      </c>
      <c r="M671" s="19" t="e">
        <v>#REF!</v>
      </c>
      <c r="N671" s="17">
        <v>5.0</v>
      </c>
      <c r="O671" s="17" t="s">
        <v>66</v>
      </c>
      <c r="P671" s="17">
        <v>2.0</v>
      </c>
      <c r="Q671" s="17">
        <v>10.0</v>
      </c>
      <c r="R671" s="17">
        <v>0.0</v>
      </c>
      <c r="S671" s="7">
        <f t="shared" si="2"/>
        <v>10</v>
      </c>
      <c r="T671" s="20">
        <v>19.0</v>
      </c>
      <c r="U671" s="14">
        <f t="shared" si="65"/>
        <v>24.48</v>
      </c>
      <c r="V671" s="21" t="s">
        <v>26</v>
      </c>
      <c r="W671" s="35">
        <f>VLOOKUP(A671,airbnb_listings_orlando!C:Q,14,0)</f>
        <v>259</v>
      </c>
      <c r="X671" s="35">
        <f>VLOOKUP(A671,airbnb_listings_orlando!C:Q,15,0)</f>
        <v>6</v>
      </c>
      <c r="Y671" s="11">
        <f t="shared" si="4"/>
        <v>306</v>
      </c>
      <c r="AA671" s="11"/>
    </row>
    <row r="672">
      <c r="A672" s="12" t="s">
        <v>75</v>
      </c>
      <c r="B672" s="13">
        <v>43042.0</v>
      </c>
      <c r="C672" s="12">
        <v>43044.0</v>
      </c>
      <c r="D672" s="14">
        <v>754.4</v>
      </c>
      <c r="E672" s="15">
        <v>43028.393692129626</v>
      </c>
      <c r="F672" s="16">
        <v>14.0</v>
      </c>
      <c r="G672" s="17" t="s">
        <v>25</v>
      </c>
      <c r="H672" s="14">
        <v>68.09</v>
      </c>
      <c r="I672" s="14">
        <f t="shared" si="1"/>
        <v>702.224</v>
      </c>
      <c r="J672" s="18">
        <v>5.0</v>
      </c>
      <c r="K672" s="17">
        <v>7.0</v>
      </c>
      <c r="L672" s="19">
        <v>5.0</v>
      </c>
      <c r="M672" s="19" t="e">
        <v>#REF!</v>
      </c>
      <c r="N672" s="17">
        <v>5.0</v>
      </c>
      <c r="O672" s="17" t="s">
        <v>66</v>
      </c>
      <c r="P672" s="17">
        <v>2.0</v>
      </c>
      <c r="Q672" s="17">
        <v>9.0</v>
      </c>
      <c r="R672" s="17">
        <v>0.0</v>
      </c>
      <c r="S672" s="7">
        <f t="shared" si="2"/>
        <v>9</v>
      </c>
      <c r="T672" s="20">
        <v>22.0</v>
      </c>
      <c r="U672" s="14">
        <f t="shared" si="65"/>
        <v>30.176</v>
      </c>
      <c r="V672" s="21" t="s">
        <v>26</v>
      </c>
      <c r="W672" s="35">
        <f>VLOOKUP(A672,airbnb_listings_orlando!C:Q,14,0)</f>
        <v>259</v>
      </c>
      <c r="X672" s="35">
        <f>VLOOKUP(A672,airbnb_listings_orlando!C:Q,15,0)</f>
        <v>6</v>
      </c>
      <c r="Y672" s="11">
        <f t="shared" si="4"/>
        <v>377.2</v>
      </c>
      <c r="AA672" s="11"/>
    </row>
    <row r="673">
      <c r="A673" s="12" t="s">
        <v>75</v>
      </c>
      <c r="B673" s="13">
        <v>43035.0</v>
      </c>
      <c r="C673" s="25">
        <v>43037.0</v>
      </c>
      <c r="D673" s="14">
        <v>754.4</v>
      </c>
      <c r="E673" s="15">
        <v>43020.41630787037</v>
      </c>
      <c r="F673" s="16">
        <v>15.0</v>
      </c>
      <c r="G673" s="17" t="s">
        <v>25</v>
      </c>
      <c r="H673" s="14">
        <v>30.49</v>
      </c>
      <c r="I673" s="14">
        <f t="shared" si="1"/>
        <v>702.224</v>
      </c>
      <c r="J673" s="18">
        <v>5.0</v>
      </c>
      <c r="K673" s="17">
        <v>7.0</v>
      </c>
      <c r="L673" s="19">
        <v>5.0</v>
      </c>
      <c r="M673" s="19" t="e">
        <v>#REF!</v>
      </c>
      <c r="N673" s="17">
        <v>5.0</v>
      </c>
      <c r="O673" s="17" t="s">
        <v>66</v>
      </c>
      <c r="P673" s="17">
        <v>2.0</v>
      </c>
      <c r="Q673" s="17">
        <v>8.0</v>
      </c>
      <c r="R673" s="17">
        <v>1.0</v>
      </c>
      <c r="S673" s="7">
        <f t="shared" si="2"/>
        <v>9</v>
      </c>
      <c r="T673" s="20">
        <v>22.0</v>
      </c>
      <c r="U673" s="14">
        <f t="shared" si="65"/>
        <v>30.176</v>
      </c>
      <c r="V673" s="21" t="s">
        <v>26</v>
      </c>
      <c r="W673" s="35">
        <f>VLOOKUP(A673,airbnb_listings_orlando!C:Q,14,0)</f>
        <v>259</v>
      </c>
      <c r="X673" s="35">
        <f>VLOOKUP(A673,airbnb_listings_orlando!C:Q,15,0)</f>
        <v>6</v>
      </c>
      <c r="Y673" s="11">
        <f t="shared" si="4"/>
        <v>377.2</v>
      </c>
      <c r="AA673" s="11"/>
    </row>
    <row r="674">
      <c r="A674" s="12" t="s">
        <v>75</v>
      </c>
      <c r="B674" s="13">
        <v>43028.0</v>
      </c>
      <c r="C674" s="25">
        <v>43033.0</v>
      </c>
      <c r="D674" s="14">
        <v>1211.0</v>
      </c>
      <c r="E674" s="15">
        <v>43018.65959490741</v>
      </c>
      <c r="F674" s="16">
        <v>10.0</v>
      </c>
      <c r="G674" s="17" t="s">
        <v>25</v>
      </c>
      <c r="H674" s="14">
        <v>153.71</v>
      </c>
      <c r="I674" s="14">
        <f t="shared" si="1"/>
        <v>1131.56</v>
      </c>
      <c r="J674" s="18">
        <v>5.0</v>
      </c>
      <c r="K674" s="17">
        <v>7.0</v>
      </c>
      <c r="L674" s="19">
        <v>5.0</v>
      </c>
      <c r="M674" s="19" t="e">
        <v>#REF!</v>
      </c>
      <c r="N674" s="17">
        <v>5.0</v>
      </c>
      <c r="O674" s="17" t="s">
        <v>66</v>
      </c>
      <c r="P674" s="17">
        <v>5.0</v>
      </c>
      <c r="Q674" s="17">
        <v>8.0</v>
      </c>
      <c r="R674" s="17">
        <v>0.0</v>
      </c>
      <c r="S674" s="7">
        <f t="shared" si="2"/>
        <v>8</v>
      </c>
      <c r="T674" s="20">
        <v>31.0</v>
      </c>
      <c r="U674" s="14">
        <f t="shared" si="65"/>
        <v>48.44</v>
      </c>
      <c r="V674" s="21" t="s">
        <v>26</v>
      </c>
      <c r="W674" s="35">
        <f>VLOOKUP(A674,airbnb_listings_orlando!C:Q,14,0)</f>
        <v>259</v>
      </c>
      <c r="X674" s="35">
        <f>VLOOKUP(A674,airbnb_listings_orlando!C:Q,15,0)</f>
        <v>6</v>
      </c>
      <c r="Y674" s="11">
        <f t="shared" si="4"/>
        <v>242.2</v>
      </c>
      <c r="AA674" s="11"/>
    </row>
    <row r="675">
      <c r="A675" s="12" t="s">
        <v>75</v>
      </c>
      <c r="B675" s="13">
        <v>43260.0</v>
      </c>
      <c r="C675" s="12">
        <v>43282.0</v>
      </c>
      <c r="D675" s="14">
        <v>225.0</v>
      </c>
      <c r="E675" s="15">
        <v>43084.54729166667</v>
      </c>
      <c r="F675" s="16">
        <v>176.0</v>
      </c>
      <c r="G675" s="17" t="s">
        <v>25</v>
      </c>
      <c r="H675" s="14">
        <v>0.0</v>
      </c>
      <c r="I675" s="14">
        <f t="shared" si="1"/>
        <v>225</v>
      </c>
      <c r="J675" s="18">
        <v>5.0</v>
      </c>
      <c r="K675" s="17">
        <v>7.0</v>
      </c>
      <c r="L675" s="19">
        <v>5.0</v>
      </c>
      <c r="M675" s="19" t="e">
        <v>#REF!</v>
      </c>
      <c r="N675" s="17">
        <v>5.0</v>
      </c>
      <c r="O675" s="17" t="s">
        <v>66</v>
      </c>
      <c r="P675" s="17">
        <v>22.0</v>
      </c>
      <c r="Q675" s="17">
        <v>2.0</v>
      </c>
      <c r="R675" s="17">
        <v>0.0</v>
      </c>
      <c r="S675" s="7">
        <f t="shared" si="2"/>
        <v>2</v>
      </c>
      <c r="T675" s="20">
        <v>0.0</v>
      </c>
      <c r="U675" s="14">
        <v>0.0</v>
      </c>
      <c r="V675" s="21" t="s">
        <v>37</v>
      </c>
      <c r="W675" s="35">
        <f>VLOOKUP(A675,airbnb_listings_orlando!C:Q,14,0)</f>
        <v>259</v>
      </c>
      <c r="X675" s="35">
        <f>VLOOKUP(A675,airbnb_listings_orlando!C:Q,15,0)</f>
        <v>6</v>
      </c>
      <c r="Y675" s="11">
        <f t="shared" si="4"/>
        <v>10.22727273</v>
      </c>
      <c r="AA675" s="11"/>
    </row>
    <row r="676">
      <c r="A676" s="12" t="s">
        <v>75</v>
      </c>
      <c r="B676" s="13">
        <v>43219.0</v>
      </c>
      <c r="C676" s="12">
        <v>43227.0</v>
      </c>
      <c r="D676" s="14">
        <v>2113.0</v>
      </c>
      <c r="E676" s="24">
        <v>43109.749398148146</v>
      </c>
      <c r="F676" s="16">
        <v>110.0</v>
      </c>
      <c r="G676" s="17" t="s">
        <v>25</v>
      </c>
      <c r="H676" s="14">
        <v>287.71</v>
      </c>
      <c r="I676" s="14">
        <f t="shared" si="1"/>
        <v>2048</v>
      </c>
      <c r="J676" s="18">
        <v>5.0</v>
      </c>
      <c r="K676" s="17">
        <v>7.0</v>
      </c>
      <c r="L676" s="19">
        <v>5.0</v>
      </c>
      <c r="M676" s="19" t="e">
        <v>#REF!</v>
      </c>
      <c r="N676" s="17">
        <v>5.0</v>
      </c>
      <c r="O676" s="17" t="s">
        <v>66</v>
      </c>
      <c r="P676" s="17">
        <v>8.0</v>
      </c>
      <c r="Q676" s="17">
        <v>8.0</v>
      </c>
      <c r="R676" s="17">
        <v>2.0</v>
      </c>
      <c r="S676" s="7">
        <f t="shared" si="2"/>
        <v>10</v>
      </c>
      <c r="T676" s="20">
        <v>65.0</v>
      </c>
      <c r="U676" s="14">
        <v>0.0</v>
      </c>
      <c r="V676" s="21" t="s">
        <v>37</v>
      </c>
      <c r="W676" s="35">
        <f>VLOOKUP(A676,airbnb_listings_orlando!C:Q,14,0)</f>
        <v>259</v>
      </c>
      <c r="X676" s="35">
        <f>VLOOKUP(A676,airbnb_listings_orlando!C:Q,15,0)</f>
        <v>6</v>
      </c>
      <c r="Y676" s="11">
        <f t="shared" si="4"/>
        <v>264.125</v>
      </c>
      <c r="AA676" s="11"/>
    </row>
    <row r="677">
      <c r="A677" s="12" t="s">
        <v>75</v>
      </c>
      <c r="B677" s="13">
        <v>43018.0</v>
      </c>
      <c r="C677" s="25">
        <v>43025.0</v>
      </c>
      <c r="D677" s="14">
        <v>225.0</v>
      </c>
      <c r="E677" s="24">
        <v>43003.4790625</v>
      </c>
      <c r="F677" s="16">
        <v>15.0</v>
      </c>
      <c r="G677" s="17" t="s">
        <v>25</v>
      </c>
      <c r="H677" s="14">
        <v>0.0</v>
      </c>
      <c r="I677" s="14">
        <f t="shared" si="1"/>
        <v>225</v>
      </c>
      <c r="J677" s="18">
        <v>5.0</v>
      </c>
      <c r="K677" s="17">
        <v>7.0</v>
      </c>
      <c r="L677" s="19">
        <v>5.0</v>
      </c>
      <c r="M677" s="19" t="e">
        <v>#REF!</v>
      </c>
      <c r="N677" s="17">
        <v>5.0</v>
      </c>
      <c r="O677" s="17" t="s">
        <v>66</v>
      </c>
      <c r="P677" s="17">
        <v>7.0</v>
      </c>
      <c r="Q677" s="17">
        <v>2.0</v>
      </c>
      <c r="R677" s="17">
        <v>0.0</v>
      </c>
      <c r="S677" s="7">
        <f t="shared" si="2"/>
        <v>2</v>
      </c>
      <c r="T677" s="20">
        <v>0.0</v>
      </c>
      <c r="U677" s="14">
        <v>0.0</v>
      </c>
      <c r="V677" s="21" t="s">
        <v>37</v>
      </c>
      <c r="W677" s="35">
        <f>VLOOKUP(A677,airbnb_listings_orlando!C:Q,14,0)</f>
        <v>259</v>
      </c>
      <c r="X677" s="35">
        <f>VLOOKUP(A677,airbnb_listings_orlando!C:Q,15,0)</f>
        <v>6</v>
      </c>
      <c r="Y677" s="11">
        <f t="shared" si="4"/>
        <v>32.14285714</v>
      </c>
      <c r="AA677" s="11"/>
    </row>
    <row r="678">
      <c r="A678" s="12" t="s">
        <v>75</v>
      </c>
      <c r="B678" s="13">
        <v>43228.0</v>
      </c>
      <c r="C678" s="12">
        <v>43231.0</v>
      </c>
      <c r="D678" s="14">
        <v>1205.56</v>
      </c>
      <c r="E678" s="24">
        <v>43168.72620370371</v>
      </c>
      <c r="F678" s="16">
        <v>60.0</v>
      </c>
      <c r="G678" s="17" t="s">
        <v>25</v>
      </c>
      <c r="H678" s="14">
        <v>129.28</v>
      </c>
      <c r="I678" s="14">
        <f t="shared" si="1"/>
        <v>1132.1232</v>
      </c>
      <c r="J678" s="18">
        <v>5.0</v>
      </c>
      <c r="K678" s="17">
        <v>7.0</v>
      </c>
      <c r="L678" s="19">
        <v>5.0</v>
      </c>
      <c r="M678" s="19" t="e">
        <v>#REF!</v>
      </c>
      <c r="N678" s="17">
        <v>5.0</v>
      </c>
      <c r="O678" s="17" t="s">
        <v>66</v>
      </c>
      <c r="P678" s="17">
        <v>3.0</v>
      </c>
      <c r="Q678" s="17">
        <v>6.0</v>
      </c>
      <c r="R678" s="17">
        <v>0.0</v>
      </c>
      <c r="S678" s="7">
        <f t="shared" si="2"/>
        <v>6</v>
      </c>
      <c r="T678" s="20">
        <v>37.27</v>
      </c>
      <c r="U678" s="14">
        <f t="shared" ref="U678:U679" si="66">D678*3%</f>
        <v>36.1668</v>
      </c>
      <c r="V678" s="21" t="s">
        <v>39</v>
      </c>
      <c r="W678" s="35">
        <f>VLOOKUP(A678,airbnb_listings_orlando!C:Q,14,0)</f>
        <v>259</v>
      </c>
      <c r="X678" s="35">
        <f>VLOOKUP(A678,airbnb_listings_orlando!C:Q,15,0)</f>
        <v>6</v>
      </c>
      <c r="Y678" s="11">
        <f t="shared" si="4"/>
        <v>401.8533333</v>
      </c>
      <c r="AA678" s="11"/>
    </row>
    <row r="679">
      <c r="A679" s="12" t="s">
        <v>75</v>
      </c>
      <c r="B679" s="13">
        <v>43190.0</v>
      </c>
      <c r="C679" s="12">
        <v>43194.0</v>
      </c>
      <c r="D679" s="14">
        <v>1431.25</v>
      </c>
      <c r="E679" s="24">
        <v>43016.356724537036</v>
      </c>
      <c r="F679" s="16">
        <v>174.0</v>
      </c>
      <c r="G679" s="17" t="s">
        <v>25</v>
      </c>
      <c r="H679" s="14">
        <v>162.9</v>
      </c>
      <c r="I679" s="14">
        <f t="shared" si="1"/>
        <v>1344.0625</v>
      </c>
      <c r="J679" s="18">
        <v>5.0</v>
      </c>
      <c r="K679" s="17">
        <v>7.0</v>
      </c>
      <c r="L679" s="19">
        <v>5.0</v>
      </c>
      <c r="M679" s="19" t="e">
        <v>#REF!</v>
      </c>
      <c r="N679" s="17">
        <v>5.0</v>
      </c>
      <c r="O679" s="17" t="s">
        <v>66</v>
      </c>
      <c r="P679" s="17">
        <v>4.0</v>
      </c>
      <c r="Q679" s="17">
        <v>6.0</v>
      </c>
      <c r="R679" s="17">
        <v>4.0</v>
      </c>
      <c r="S679" s="7">
        <f t="shared" si="2"/>
        <v>10</v>
      </c>
      <c r="T679" s="20">
        <v>44.25</v>
      </c>
      <c r="U679" s="14">
        <f t="shared" si="66"/>
        <v>42.9375</v>
      </c>
      <c r="V679" s="21" t="s">
        <v>39</v>
      </c>
      <c r="W679" s="35">
        <f>VLOOKUP(A679,airbnb_listings_orlando!C:Q,14,0)</f>
        <v>259</v>
      </c>
      <c r="X679" s="35">
        <f>VLOOKUP(A679,airbnb_listings_orlando!C:Q,15,0)</f>
        <v>6</v>
      </c>
      <c r="Y679" s="11">
        <f t="shared" si="4"/>
        <v>357.8125</v>
      </c>
      <c r="AA679" s="11"/>
    </row>
    <row r="680">
      <c r="A680" s="12" t="s">
        <v>75</v>
      </c>
      <c r="B680" s="13">
        <v>43110.0</v>
      </c>
      <c r="C680" s="12">
        <v>43116.0</v>
      </c>
      <c r="D680" s="14">
        <v>2555.55</v>
      </c>
      <c r="E680" s="24">
        <v>43076.34069444444</v>
      </c>
      <c r="F680" s="16">
        <v>34.0</v>
      </c>
      <c r="G680" s="17" t="s">
        <v>25</v>
      </c>
      <c r="H680" s="14">
        <v>354.0</v>
      </c>
      <c r="I680" s="14">
        <f t="shared" si="1"/>
        <v>2555.55</v>
      </c>
      <c r="J680" s="18">
        <v>5.0</v>
      </c>
      <c r="K680" s="17">
        <v>7.0</v>
      </c>
      <c r="L680" s="19">
        <v>5.0</v>
      </c>
      <c r="M680" s="19" t="e">
        <v>#REF!</v>
      </c>
      <c r="N680" s="17">
        <v>5.0</v>
      </c>
      <c r="O680" s="17" t="s">
        <v>66</v>
      </c>
      <c r="P680" s="17">
        <v>6.0</v>
      </c>
      <c r="Q680" s="17">
        <v>2.0</v>
      </c>
      <c r="R680" s="17">
        <v>0.0</v>
      </c>
      <c r="S680" s="7">
        <f t="shared" si="2"/>
        <v>2</v>
      </c>
      <c r="T680" s="20">
        <v>0.0</v>
      </c>
      <c r="U680" s="14">
        <v>0.0</v>
      </c>
      <c r="V680" s="21" t="s">
        <v>40</v>
      </c>
      <c r="W680" s="35">
        <f>VLOOKUP(A680,airbnb_listings_orlando!C:Q,14,0)</f>
        <v>259</v>
      </c>
      <c r="X680" s="35">
        <f>VLOOKUP(A680,airbnb_listings_orlando!C:Q,15,0)</f>
        <v>6</v>
      </c>
      <c r="Y680" s="11">
        <f t="shared" si="4"/>
        <v>425.925</v>
      </c>
      <c r="AA680" s="11"/>
    </row>
    <row r="681">
      <c r="A681" s="12" t="s">
        <v>76</v>
      </c>
      <c r="B681" s="13">
        <v>43464.0</v>
      </c>
      <c r="C681" s="12">
        <v>43466.0</v>
      </c>
      <c r="D681" s="14">
        <v>934.11</v>
      </c>
      <c r="E681" s="24">
        <v>43357.73813657407</v>
      </c>
      <c r="F681" s="16">
        <v>107.0</v>
      </c>
      <c r="G681" s="17" t="s">
        <v>25</v>
      </c>
      <c r="H681" s="14">
        <v>102.03</v>
      </c>
      <c r="I681" s="14">
        <f t="shared" si="1"/>
        <v>867.8556</v>
      </c>
      <c r="J681" s="18">
        <v>5.0</v>
      </c>
      <c r="K681" s="17">
        <v>9.0</v>
      </c>
      <c r="L681" s="19">
        <v>5.0</v>
      </c>
      <c r="M681" s="19">
        <v>29.0</v>
      </c>
      <c r="N681" s="17">
        <v>5.0</v>
      </c>
      <c r="O681" s="17" t="s">
        <v>66</v>
      </c>
      <c r="P681" s="17">
        <v>2.0</v>
      </c>
      <c r="Q681" s="17">
        <v>11.0</v>
      </c>
      <c r="R681" s="17">
        <v>1.0</v>
      </c>
      <c r="S681" s="7">
        <f t="shared" si="2"/>
        <v>12</v>
      </c>
      <c r="T681" s="20">
        <v>28.89</v>
      </c>
      <c r="U681" s="14">
        <f t="shared" ref="U681:U713" si="67">D681*4%</f>
        <v>37.3644</v>
      </c>
      <c r="V681" s="21" t="s">
        <v>26</v>
      </c>
      <c r="W681" s="35">
        <f>VLOOKUP(A681,airbnb_listings_orlando!C:Q,14,0)</f>
        <v>182</v>
      </c>
      <c r="X681" s="35">
        <f>VLOOKUP(A681,airbnb_listings_orlando!C:Q,15,0)</f>
        <v>6</v>
      </c>
      <c r="Y681" s="11">
        <f t="shared" si="4"/>
        <v>467.055</v>
      </c>
      <c r="AA681" s="11"/>
    </row>
    <row r="682">
      <c r="A682" s="12" t="s">
        <v>76</v>
      </c>
      <c r="B682" s="13">
        <v>43457.0</v>
      </c>
      <c r="C682" s="25">
        <v>43464.0</v>
      </c>
      <c r="D682" s="14">
        <v>2578.26</v>
      </c>
      <c r="E682" s="24">
        <v>43236.951828703706</v>
      </c>
      <c r="F682" s="16">
        <v>221.0</v>
      </c>
      <c r="G682" s="17" t="s">
        <v>25</v>
      </c>
      <c r="H682" s="14">
        <v>360.82</v>
      </c>
      <c r="I682" s="14">
        <f t="shared" si="1"/>
        <v>2395.3896</v>
      </c>
      <c r="J682" s="18">
        <v>5.0</v>
      </c>
      <c r="K682" s="17">
        <v>9.0</v>
      </c>
      <c r="L682" s="19">
        <v>5.0</v>
      </c>
      <c r="M682" s="19">
        <v>29.0</v>
      </c>
      <c r="N682" s="17">
        <v>5.0</v>
      </c>
      <c r="O682" s="17" t="s">
        <v>66</v>
      </c>
      <c r="P682" s="17">
        <v>7.0</v>
      </c>
      <c r="Q682" s="17">
        <v>10.0</v>
      </c>
      <c r="R682" s="17">
        <v>0.0</v>
      </c>
      <c r="S682" s="7">
        <f t="shared" si="2"/>
        <v>10</v>
      </c>
      <c r="T682" s="20">
        <v>79.74</v>
      </c>
      <c r="U682" s="14">
        <f t="shared" si="67"/>
        <v>103.1304</v>
      </c>
      <c r="V682" s="21" t="s">
        <v>26</v>
      </c>
      <c r="W682" s="35">
        <f>VLOOKUP(A682,airbnb_listings_orlando!C:Q,14,0)</f>
        <v>182</v>
      </c>
      <c r="X682" s="35">
        <f>VLOOKUP(A682,airbnb_listings_orlando!C:Q,15,0)</f>
        <v>6</v>
      </c>
      <c r="Y682" s="11">
        <f t="shared" si="4"/>
        <v>368.3228571</v>
      </c>
      <c r="AA682" s="11"/>
    </row>
    <row r="683">
      <c r="A683" s="12" t="s">
        <v>76</v>
      </c>
      <c r="B683" s="13">
        <v>43455.0</v>
      </c>
      <c r="C683" s="25">
        <v>43457.0</v>
      </c>
      <c r="D683" s="14">
        <v>953.51</v>
      </c>
      <c r="E683" s="24">
        <v>43357.73443287037</v>
      </c>
      <c r="F683" s="16">
        <v>98.0</v>
      </c>
      <c r="G683" s="17" t="s">
        <v>25</v>
      </c>
      <c r="H683" s="14">
        <v>105.08</v>
      </c>
      <c r="I683" s="14">
        <f t="shared" si="1"/>
        <v>885.8796</v>
      </c>
      <c r="J683" s="18">
        <v>5.0</v>
      </c>
      <c r="K683" s="17">
        <v>9.0</v>
      </c>
      <c r="L683" s="19">
        <v>5.0</v>
      </c>
      <c r="M683" s="19">
        <v>29.0</v>
      </c>
      <c r="N683" s="17">
        <v>5.0</v>
      </c>
      <c r="O683" s="17" t="s">
        <v>66</v>
      </c>
      <c r="P683" s="17">
        <v>2.0</v>
      </c>
      <c r="Q683" s="17">
        <v>11.0</v>
      </c>
      <c r="R683" s="17">
        <v>1.0</v>
      </c>
      <c r="S683" s="7">
        <f t="shared" si="2"/>
        <v>12</v>
      </c>
      <c r="T683" s="20">
        <v>29.49</v>
      </c>
      <c r="U683" s="14">
        <f t="shared" si="67"/>
        <v>38.1404</v>
      </c>
      <c r="V683" s="21" t="s">
        <v>26</v>
      </c>
      <c r="W683" s="35">
        <f>VLOOKUP(A683,airbnb_listings_orlando!C:Q,14,0)</f>
        <v>182</v>
      </c>
      <c r="X683" s="35">
        <f>VLOOKUP(A683,airbnb_listings_orlando!C:Q,15,0)</f>
        <v>6</v>
      </c>
      <c r="Y683" s="11">
        <f t="shared" si="4"/>
        <v>476.755</v>
      </c>
      <c r="AA683" s="11"/>
    </row>
    <row r="684">
      <c r="A684" s="12" t="s">
        <v>76</v>
      </c>
      <c r="B684" s="13">
        <v>43441.0</v>
      </c>
      <c r="C684" s="25">
        <v>43444.0</v>
      </c>
      <c r="D684" s="14">
        <v>942.84</v>
      </c>
      <c r="E684" s="15">
        <v>43434.59722222222</v>
      </c>
      <c r="F684" s="16">
        <v>7.0</v>
      </c>
      <c r="G684" s="17" t="s">
        <v>25</v>
      </c>
      <c r="H684" s="14">
        <v>103.4</v>
      </c>
      <c r="I684" s="14">
        <f t="shared" si="1"/>
        <v>875.9664</v>
      </c>
      <c r="J684" s="18">
        <v>5.0</v>
      </c>
      <c r="K684" s="17">
        <v>9.0</v>
      </c>
      <c r="L684" s="19">
        <v>5.0</v>
      </c>
      <c r="M684" s="19">
        <v>29.0</v>
      </c>
      <c r="N684" s="17">
        <v>5.0</v>
      </c>
      <c r="O684" s="17" t="s">
        <v>66</v>
      </c>
      <c r="P684" s="17">
        <v>3.0</v>
      </c>
      <c r="Q684" s="17">
        <v>12.0</v>
      </c>
      <c r="R684" s="17">
        <v>0.0</v>
      </c>
      <c r="S684" s="7">
        <f t="shared" si="2"/>
        <v>12</v>
      </c>
      <c r="T684" s="20">
        <v>29.16</v>
      </c>
      <c r="U684" s="14">
        <f t="shared" si="67"/>
        <v>37.7136</v>
      </c>
      <c r="V684" s="21" t="s">
        <v>26</v>
      </c>
      <c r="W684" s="35">
        <f>VLOOKUP(A684,airbnb_listings_orlando!C:Q,14,0)</f>
        <v>182</v>
      </c>
      <c r="X684" s="35">
        <f>VLOOKUP(A684,airbnb_listings_orlando!C:Q,15,0)</f>
        <v>6</v>
      </c>
      <c r="Y684" s="11">
        <f t="shared" si="4"/>
        <v>314.28</v>
      </c>
      <c r="AA684" s="11"/>
    </row>
    <row r="685">
      <c r="A685" s="12" t="s">
        <v>76</v>
      </c>
      <c r="B685" s="13">
        <v>43434.0</v>
      </c>
      <c r="C685" s="12">
        <v>43436.0</v>
      </c>
      <c r="D685" s="14">
        <v>672.21</v>
      </c>
      <c r="E685" s="15">
        <v>43391.42349537037</v>
      </c>
      <c r="F685" s="16">
        <v>43.0</v>
      </c>
      <c r="G685" s="17" t="s">
        <v>25</v>
      </c>
      <c r="H685" s="14">
        <v>60.81</v>
      </c>
      <c r="I685" s="14">
        <f t="shared" si="1"/>
        <v>624.5316</v>
      </c>
      <c r="J685" s="18">
        <v>5.0</v>
      </c>
      <c r="K685" s="17">
        <v>9.0</v>
      </c>
      <c r="L685" s="19">
        <v>5.0</v>
      </c>
      <c r="M685" s="19">
        <v>29.0</v>
      </c>
      <c r="N685" s="17">
        <v>5.0</v>
      </c>
      <c r="O685" s="17" t="s">
        <v>66</v>
      </c>
      <c r="P685" s="17">
        <v>2.0</v>
      </c>
      <c r="Q685" s="17">
        <v>10.0</v>
      </c>
      <c r="R685" s="17">
        <v>0.0</v>
      </c>
      <c r="S685" s="7">
        <f t="shared" si="2"/>
        <v>10</v>
      </c>
      <c r="T685" s="20">
        <v>20.79</v>
      </c>
      <c r="U685" s="14">
        <f t="shared" si="67"/>
        <v>26.8884</v>
      </c>
      <c r="V685" s="21" t="s">
        <v>26</v>
      </c>
      <c r="W685" s="35">
        <f>VLOOKUP(A685,airbnb_listings_orlando!C:Q,14,0)</f>
        <v>182</v>
      </c>
      <c r="X685" s="35">
        <f>VLOOKUP(A685,airbnb_listings_orlando!C:Q,15,0)</f>
        <v>6</v>
      </c>
      <c r="Y685" s="11">
        <f t="shared" si="4"/>
        <v>336.105</v>
      </c>
      <c r="AA685" s="11"/>
    </row>
    <row r="686">
      <c r="A686" s="12" t="s">
        <v>76</v>
      </c>
      <c r="B686" s="13">
        <v>43425.0</v>
      </c>
      <c r="C686" s="25">
        <v>43429.0</v>
      </c>
      <c r="D686" s="14">
        <v>1688.77</v>
      </c>
      <c r="E686" s="24">
        <v>43348.76798611111</v>
      </c>
      <c r="F686" s="16">
        <v>77.0</v>
      </c>
      <c r="G686" s="17" t="s">
        <v>25</v>
      </c>
      <c r="H686" s="14">
        <v>220.81</v>
      </c>
      <c r="I686" s="14">
        <f t="shared" si="1"/>
        <v>1568.9892</v>
      </c>
      <c r="J686" s="18">
        <v>5.0</v>
      </c>
      <c r="K686" s="17">
        <v>9.0</v>
      </c>
      <c r="L686" s="19">
        <v>5.0</v>
      </c>
      <c r="M686" s="19">
        <v>29.0</v>
      </c>
      <c r="N686" s="17">
        <v>5.0</v>
      </c>
      <c r="O686" s="17" t="s">
        <v>66</v>
      </c>
      <c r="P686" s="17">
        <v>4.0</v>
      </c>
      <c r="Q686" s="17">
        <v>9.0</v>
      </c>
      <c r="R686" s="17">
        <v>1.0</v>
      </c>
      <c r="S686" s="7">
        <f t="shared" si="2"/>
        <v>10</v>
      </c>
      <c r="T686" s="20">
        <v>52.23</v>
      </c>
      <c r="U686" s="14">
        <f t="shared" si="67"/>
        <v>67.5508</v>
      </c>
      <c r="V686" s="21" t="s">
        <v>26</v>
      </c>
      <c r="W686" s="35">
        <f>VLOOKUP(A686,airbnb_listings_orlando!C:Q,14,0)</f>
        <v>182</v>
      </c>
      <c r="X686" s="35">
        <f>VLOOKUP(A686,airbnb_listings_orlando!C:Q,15,0)</f>
        <v>6</v>
      </c>
      <c r="Y686" s="11">
        <f t="shared" si="4"/>
        <v>422.1925</v>
      </c>
      <c r="AA686" s="11"/>
    </row>
    <row r="687">
      <c r="A687" s="12" t="s">
        <v>76</v>
      </c>
      <c r="B687" s="13">
        <v>43420.0</v>
      </c>
      <c r="C687" s="25">
        <v>43425.0</v>
      </c>
      <c r="D687" s="14">
        <v>1154.3</v>
      </c>
      <c r="E687" s="15">
        <v>43385.56040509259</v>
      </c>
      <c r="F687" s="16">
        <v>35.0</v>
      </c>
      <c r="G687" s="17" t="s">
        <v>25</v>
      </c>
      <c r="H687" s="14">
        <v>136.69</v>
      </c>
      <c r="I687" s="14">
        <f t="shared" si="1"/>
        <v>1072.428</v>
      </c>
      <c r="J687" s="18">
        <v>5.0</v>
      </c>
      <c r="K687" s="17">
        <v>9.0</v>
      </c>
      <c r="L687" s="19">
        <v>5.0</v>
      </c>
      <c r="M687" s="19">
        <v>29.0</v>
      </c>
      <c r="N687" s="17">
        <v>5.0</v>
      </c>
      <c r="O687" s="17" t="s">
        <v>66</v>
      </c>
      <c r="P687" s="17">
        <v>5.0</v>
      </c>
      <c r="Q687" s="17">
        <v>8.0</v>
      </c>
      <c r="R687" s="17">
        <v>3.0</v>
      </c>
      <c r="S687" s="7">
        <f t="shared" si="2"/>
        <v>11</v>
      </c>
      <c r="T687" s="20">
        <v>35.7</v>
      </c>
      <c r="U687" s="14">
        <f t="shared" si="67"/>
        <v>46.172</v>
      </c>
      <c r="V687" s="21" t="s">
        <v>26</v>
      </c>
      <c r="W687" s="35">
        <f>VLOOKUP(A687,airbnb_listings_orlando!C:Q,14,0)</f>
        <v>182</v>
      </c>
      <c r="X687" s="35">
        <f>VLOOKUP(A687,airbnb_listings_orlando!C:Q,15,0)</f>
        <v>6</v>
      </c>
      <c r="Y687" s="11">
        <f t="shared" si="4"/>
        <v>230.86</v>
      </c>
      <c r="AA687" s="11"/>
    </row>
    <row r="688">
      <c r="A688" s="12" t="s">
        <v>76</v>
      </c>
      <c r="B688" s="13">
        <v>43410.0</v>
      </c>
      <c r="C688" s="12">
        <v>43412.0</v>
      </c>
      <c r="D688" s="14">
        <v>565.51</v>
      </c>
      <c r="E688" s="24">
        <v>43406.593148148146</v>
      </c>
      <c r="F688" s="16">
        <v>4.0</v>
      </c>
      <c r="G688" s="17" t="s">
        <v>25</v>
      </c>
      <c r="H688" s="14">
        <v>44.01</v>
      </c>
      <c r="I688" s="14">
        <f t="shared" si="1"/>
        <v>525.3996</v>
      </c>
      <c r="J688" s="18">
        <v>5.0</v>
      </c>
      <c r="K688" s="17">
        <v>9.0</v>
      </c>
      <c r="L688" s="19">
        <v>5.0</v>
      </c>
      <c r="M688" s="19">
        <v>29.0</v>
      </c>
      <c r="N688" s="17">
        <v>5.0</v>
      </c>
      <c r="O688" s="17" t="s">
        <v>66</v>
      </c>
      <c r="P688" s="17">
        <v>2.0</v>
      </c>
      <c r="Q688" s="17">
        <v>3.0</v>
      </c>
      <c r="R688" s="17">
        <v>0.0</v>
      </c>
      <c r="S688" s="7">
        <f t="shared" si="2"/>
        <v>3</v>
      </c>
      <c r="T688" s="20">
        <v>17.49</v>
      </c>
      <c r="U688" s="14">
        <f t="shared" si="67"/>
        <v>22.6204</v>
      </c>
      <c r="V688" s="21" t="s">
        <v>26</v>
      </c>
      <c r="W688" s="35">
        <f>VLOOKUP(A688,airbnb_listings_orlando!C:Q,14,0)</f>
        <v>182</v>
      </c>
      <c r="X688" s="35">
        <f>VLOOKUP(A688,airbnb_listings_orlando!C:Q,15,0)</f>
        <v>6</v>
      </c>
      <c r="Y688" s="11">
        <f t="shared" si="4"/>
        <v>282.755</v>
      </c>
      <c r="AA688" s="11"/>
    </row>
    <row r="689">
      <c r="A689" s="12" t="s">
        <v>76</v>
      </c>
      <c r="B689" s="13">
        <v>43407.0</v>
      </c>
      <c r="C689" s="12">
        <v>43409.0</v>
      </c>
      <c r="D689" s="14">
        <v>633.41</v>
      </c>
      <c r="E689" s="15">
        <v>43387.89194444445</v>
      </c>
      <c r="F689" s="16">
        <v>20.0</v>
      </c>
      <c r="G689" s="17" t="s">
        <v>25</v>
      </c>
      <c r="H689" s="14">
        <v>54.7</v>
      </c>
      <c r="I689" s="14">
        <f t="shared" si="1"/>
        <v>588.4836</v>
      </c>
      <c r="J689" s="18">
        <v>5.0</v>
      </c>
      <c r="K689" s="17">
        <v>9.0</v>
      </c>
      <c r="L689" s="19">
        <v>5.0</v>
      </c>
      <c r="M689" s="19">
        <v>29.0</v>
      </c>
      <c r="N689" s="17">
        <v>5.0</v>
      </c>
      <c r="O689" s="17" t="s">
        <v>66</v>
      </c>
      <c r="P689" s="17">
        <v>2.0</v>
      </c>
      <c r="Q689" s="17">
        <v>10.0</v>
      </c>
      <c r="R689" s="17">
        <v>0.0</v>
      </c>
      <c r="S689" s="7">
        <f t="shared" si="2"/>
        <v>10</v>
      </c>
      <c r="T689" s="20">
        <v>19.59</v>
      </c>
      <c r="U689" s="14">
        <f t="shared" si="67"/>
        <v>25.3364</v>
      </c>
      <c r="V689" s="21" t="s">
        <v>26</v>
      </c>
      <c r="W689" s="35">
        <f>VLOOKUP(A689,airbnb_listings_orlando!C:Q,14,0)</f>
        <v>182</v>
      </c>
      <c r="X689" s="35">
        <f>VLOOKUP(A689,airbnb_listings_orlando!C:Q,15,0)</f>
        <v>6</v>
      </c>
      <c r="Y689" s="11">
        <f t="shared" si="4"/>
        <v>316.705</v>
      </c>
      <c r="AA689" s="11"/>
    </row>
    <row r="690">
      <c r="A690" s="12" t="s">
        <v>76</v>
      </c>
      <c r="B690" s="13">
        <v>43399.0</v>
      </c>
      <c r="C690" s="25">
        <v>43402.0</v>
      </c>
      <c r="D690" s="14">
        <v>739.14</v>
      </c>
      <c r="E690" s="15">
        <v>43384.87571759259</v>
      </c>
      <c r="F690" s="16">
        <v>15.0</v>
      </c>
      <c r="G690" s="17" t="s">
        <v>25</v>
      </c>
      <c r="H690" s="14">
        <v>71.34</v>
      </c>
      <c r="I690" s="14">
        <f t="shared" si="1"/>
        <v>686.7144</v>
      </c>
      <c r="J690" s="18">
        <v>5.0</v>
      </c>
      <c r="K690" s="17">
        <v>9.0</v>
      </c>
      <c r="L690" s="19">
        <v>5.0</v>
      </c>
      <c r="M690" s="19">
        <v>29.0</v>
      </c>
      <c r="N690" s="17">
        <v>5.0</v>
      </c>
      <c r="O690" s="17" t="s">
        <v>66</v>
      </c>
      <c r="P690" s="17">
        <v>3.0</v>
      </c>
      <c r="Q690" s="17">
        <v>8.0</v>
      </c>
      <c r="R690" s="17">
        <v>2.0</v>
      </c>
      <c r="S690" s="7">
        <f t="shared" si="2"/>
        <v>10</v>
      </c>
      <c r="T690" s="20">
        <v>22.86</v>
      </c>
      <c r="U690" s="14">
        <f t="shared" si="67"/>
        <v>29.5656</v>
      </c>
      <c r="V690" s="21" t="s">
        <v>26</v>
      </c>
      <c r="W690" s="35">
        <f>VLOOKUP(A690,airbnb_listings_orlando!C:Q,14,0)</f>
        <v>182</v>
      </c>
      <c r="X690" s="35">
        <f>VLOOKUP(A690,airbnb_listings_orlando!C:Q,15,0)</f>
        <v>6</v>
      </c>
      <c r="Y690" s="11">
        <f t="shared" si="4"/>
        <v>246.38</v>
      </c>
      <c r="AA690" s="11"/>
    </row>
    <row r="691">
      <c r="A691" s="12" t="s">
        <v>76</v>
      </c>
      <c r="B691" s="13">
        <v>43396.0</v>
      </c>
      <c r="C691" s="25">
        <v>43399.0</v>
      </c>
      <c r="D691" s="14">
        <v>622.74</v>
      </c>
      <c r="E691" s="15">
        <v>43393.27862268518</v>
      </c>
      <c r="F691" s="16">
        <v>3.0</v>
      </c>
      <c r="G691" s="17" t="s">
        <v>25</v>
      </c>
      <c r="H691" s="14">
        <v>53.02</v>
      </c>
      <c r="I691" s="14">
        <f t="shared" si="1"/>
        <v>578.5704</v>
      </c>
      <c r="J691" s="18">
        <v>5.0</v>
      </c>
      <c r="K691" s="17">
        <v>9.0</v>
      </c>
      <c r="L691" s="19">
        <v>5.0</v>
      </c>
      <c r="M691" s="19">
        <v>29.0</v>
      </c>
      <c r="N691" s="17">
        <v>5.0</v>
      </c>
      <c r="O691" s="17" t="s">
        <v>66</v>
      </c>
      <c r="P691" s="17">
        <v>3.0</v>
      </c>
      <c r="Q691" s="17">
        <v>9.0</v>
      </c>
      <c r="R691" s="17">
        <v>0.0</v>
      </c>
      <c r="S691" s="7">
        <f t="shared" si="2"/>
        <v>9</v>
      </c>
      <c r="T691" s="20">
        <v>19.26</v>
      </c>
      <c r="U691" s="14">
        <f t="shared" si="67"/>
        <v>24.9096</v>
      </c>
      <c r="V691" s="21" t="s">
        <v>26</v>
      </c>
      <c r="W691" s="35">
        <f>VLOOKUP(A691,airbnb_listings_orlando!C:Q,14,0)</f>
        <v>182</v>
      </c>
      <c r="X691" s="35">
        <f>VLOOKUP(A691,airbnb_listings_orlando!C:Q,15,0)</f>
        <v>6</v>
      </c>
      <c r="Y691" s="11">
        <f t="shared" si="4"/>
        <v>207.58</v>
      </c>
      <c r="AA691" s="11"/>
    </row>
    <row r="692">
      <c r="A692" s="12" t="s">
        <v>76</v>
      </c>
      <c r="B692" s="13">
        <v>43392.0</v>
      </c>
      <c r="C692" s="25">
        <v>43394.0</v>
      </c>
      <c r="D692" s="14">
        <v>565.51</v>
      </c>
      <c r="E692" s="24">
        <v>43382.941875</v>
      </c>
      <c r="F692" s="16">
        <v>10.0</v>
      </c>
      <c r="G692" s="17" t="s">
        <v>25</v>
      </c>
      <c r="H692" s="14">
        <v>44.01</v>
      </c>
      <c r="I692" s="14">
        <f t="shared" si="1"/>
        <v>525.3996</v>
      </c>
      <c r="J692" s="18">
        <v>5.0</v>
      </c>
      <c r="K692" s="17">
        <v>9.0</v>
      </c>
      <c r="L692" s="19">
        <v>5.0</v>
      </c>
      <c r="M692" s="19">
        <v>29.0</v>
      </c>
      <c r="N692" s="17">
        <v>5.0</v>
      </c>
      <c r="O692" s="17" t="s">
        <v>66</v>
      </c>
      <c r="P692" s="17">
        <v>2.0</v>
      </c>
      <c r="Q692" s="17">
        <v>14.0</v>
      </c>
      <c r="R692" s="17">
        <v>0.0</v>
      </c>
      <c r="S692" s="7">
        <f t="shared" si="2"/>
        <v>14</v>
      </c>
      <c r="T692" s="20">
        <v>17.49</v>
      </c>
      <c r="U692" s="14">
        <f t="shared" si="67"/>
        <v>22.6204</v>
      </c>
      <c r="V692" s="21" t="s">
        <v>26</v>
      </c>
      <c r="W692" s="35">
        <f>VLOOKUP(A692,airbnb_listings_orlando!C:Q,14,0)</f>
        <v>182</v>
      </c>
      <c r="X692" s="35">
        <f>VLOOKUP(A692,airbnb_listings_orlando!C:Q,15,0)</f>
        <v>6</v>
      </c>
      <c r="Y692" s="11">
        <f t="shared" si="4"/>
        <v>282.755</v>
      </c>
      <c r="AA692" s="11"/>
    </row>
    <row r="693">
      <c r="A693" s="12" t="s">
        <v>76</v>
      </c>
      <c r="B693" s="13">
        <v>43384.0</v>
      </c>
      <c r="C693" s="25">
        <v>43387.0</v>
      </c>
      <c r="D693" s="14">
        <v>768.24</v>
      </c>
      <c r="E693" s="24">
        <v>43380.46560185185</v>
      </c>
      <c r="F693" s="16">
        <v>4.0</v>
      </c>
      <c r="G693" s="17" t="s">
        <v>25</v>
      </c>
      <c r="H693" s="14">
        <v>89.92</v>
      </c>
      <c r="I693" s="14">
        <f t="shared" si="1"/>
        <v>713.7504</v>
      </c>
      <c r="J693" s="18">
        <v>5.0</v>
      </c>
      <c r="K693" s="17">
        <v>9.0</v>
      </c>
      <c r="L693" s="19">
        <v>5.0</v>
      </c>
      <c r="M693" s="19">
        <v>29.0</v>
      </c>
      <c r="N693" s="17">
        <v>5.0</v>
      </c>
      <c r="O693" s="17" t="s">
        <v>66</v>
      </c>
      <c r="P693" s="17">
        <v>3.0</v>
      </c>
      <c r="Q693" s="17">
        <v>8.0</v>
      </c>
      <c r="R693" s="17">
        <v>3.0</v>
      </c>
      <c r="S693" s="7">
        <f t="shared" si="2"/>
        <v>11</v>
      </c>
      <c r="T693" s="20">
        <v>23.76</v>
      </c>
      <c r="U693" s="14">
        <f t="shared" si="67"/>
        <v>30.7296</v>
      </c>
      <c r="V693" s="21" t="s">
        <v>26</v>
      </c>
      <c r="W693" s="35">
        <f>VLOOKUP(A693,airbnb_listings_orlando!C:Q,14,0)</f>
        <v>182</v>
      </c>
      <c r="X693" s="35">
        <f>VLOOKUP(A693,airbnb_listings_orlando!C:Q,15,0)</f>
        <v>6</v>
      </c>
      <c r="Y693" s="11">
        <f t="shared" si="4"/>
        <v>256.08</v>
      </c>
      <c r="AA693" s="11"/>
    </row>
    <row r="694">
      <c r="A694" s="12" t="s">
        <v>76</v>
      </c>
      <c r="B694" s="13">
        <v>43378.0</v>
      </c>
      <c r="C694" s="12">
        <v>43381.0</v>
      </c>
      <c r="D694" s="14">
        <v>855.54</v>
      </c>
      <c r="E694" s="24">
        <v>43368.47114583333</v>
      </c>
      <c r="F694" s="16">
        <v>10.0</v>
      </c>
      <c r="G694" s="17" t="s">
        <v>25</v>
      </c>
      <c r="H694" s="14">
        <v>89.66</v>
      </c>
      <c r="I694" s="14">
        <f t="shared" si="1"/>
        <v>794.8584</v>
      </c>
      <c r="J694" s="18">
        <v>5.0</v>
      </c>
      <c r="K694" s="17">
        <v>9.0</v>
      </c>
      <c r="L694" s="19">
        <v>5.0</v>
      </c>
      <c r="M694" s="19">
        <v>29.0</v>
      </c>
      <c r="N694" s="17">
        <v>5.0</v>
      </c>
      <c r="O694" s="17" t="s">
        <v>66</v>
      </c>
      <c r="P694" s="17">
        <v>3.0</v>
      </c>
      <c r="Q694" s="17">
        <v>12.0</v>
      </c>
      <c r="R694" s="17">
        <v>0.0</v>
      </c>
      <c r="S694" s="7">
        <f t="shared" si="2"/>
        <v>12</v>
      </c>
      <c r="T694" s="20">
        <v>26.46</v>
      </c>
      <c r="U694" s="14">
        <f t="shared" si="67"/>
        <v>34.2216</v>
      </c>
      <c r="V694" s="21" t="s">
        <v>26</v>
      </c>
      <c r="W694" s="35">
        <f>VLOOKUP(A694,airbnb_listings_orlando!C:Q,14,0)</f>
        <v>182</v>
      </c>
      <c r="X694" s="35">
        <f>VLOOKUP(A694,airbnb_listings_orlando!C:Q,15,0)</f>
        <v>6</v>
      </c>
      <c r="Y694" s="11">
        <f t="shared" si="4"/>
        <v>285.18</v>
      </c>
      <c r="AA694" s="11"/>
    </row>
    <row r="695">
      <c r="A695" s="12" t="s">
        <v>76</v>
      </c>
      <c r="B695" s="13">
        <v>43365.0</v>
      </c>
      <c r="C695" s="12">
        <v>43371.0</v>
      </c>
      <c r="D695" s="14">
        <v>1772.23</v>
      </c>
      <c r="E695" s="24">
        <v>43294.255219907405</v>
      </c>
      <c r="F695" s="16">
        <v>71.0</v>
      </c>
      <c r="G695" s="17" t="s">
        <v>25</v>
      </c>
      <c r="H695" s="14">
        <v>221.87</v>
      </c>
      <c r="I695" s="14">
        <f t="shared" si="1"/>
        <v>1634.5808</v>
      </c>
      <c r="J695" s="18">
        <v>5.0</v>
      </c>
      <c r="K695" s="17">
        <v>9.0</v>
      </c>
      <c r="L695" s="19">
        <v>5.0</v>
      </c>
      <c r="M695" s="19">
        <v>29.0</v>
      </c>
      <c r="N695" s="17">
        <v>5.0</v>
      </c>
      <c r="O695" s="17" t="s">
        <v>66</v>
      </c>
      <c r="P695" s="17">
        <v>6.0</v>
      </c>
      <c r="Q695" s="17">
        <v>3.0</v>
      </c>
      <c r="R695" s="17">
        <v>0.0</v>
      </c>
      <c r="S695" s="7">
        <f t="shared" si="2"/>
        <v>3</v>
      </c>
      <c r="T695" s="20">
        <v>66.76</v>
      </c>
      <c r="U695" s="14">
        <f t="shared" si="67"/>
        <v>70.8892</v>
      </c>
      <c r="V695" s="21" t="s">
        <v>26</v>
      </c>
      <c r="W695" s="35">
        <f>VLOOKUP(A695,airbnb_listings_orlando!C:Q,14,0)</f>
        <v>182</v>
      </c>
      <c r="X695" s="35">
        <f>VLOOKUP(A695,airbnb_listings_orlando!C:Q,15,0)</f>
        <v>6</v>
      </c>
      <c r="Y695" s="11">
        <f t="shared" si="4"/>
        <v>295.3716667</v>
      </c>
      <c r="AA695" s="11"/>
    </row>
    <row r="696">
      <c r="A696" s="12" t="s">
        <v>76</v>
      </c>
      <c r="B696" s="13">
        <v>43319.0</v>
      </c>
      <c r="C696" s="12">
        <v>43325.0</v>
      </c>
      <c r="D696" s="14">
        <v>1714.0</v>
      </c>
      <c r="E696" s="15">
        <v>43082.73552083333</v>
      </c>
      <c r="F696" s="16">
        <v>237.0</v>
      </c>
      <c r="G696" s="17" t="s">
        <v>25</v>
      </c>
      <c r="H696" s="14">
        <v>224.8</v>
      </c>
      <c r="I696" s="14">
        <f t="shared" si="1"/>
        <v>1592.44</v>
      </c>
      <c r="J696" s="18">
        <v>5.0</v>
      </c>
      <c r="K696" s="17">
        <v>9.0</v>
      </c>
      <c r="L696" s="19">
        <v>5.0</v>
      </c>
      <c r="M696" s="19" t="e">
        <v>#N/A</v>
      </c>
      <c r="N696" s="17">
        <v>5.0</v>
      </c>
      <c r="O696" s="17" t="s">
        <v>66</v>
      </c>
      <c r="P696" s="17">
        <v>6.0</v>
      </c>
      <c r="Q696" s="17">
        <v>4.0</v>
      </c>
      <c r="R696" s="17">
        <v>4.0</v>
      </c>
      <c r="S696" s="7">
        <f t="shared" si="2"/>
        <v>8</v>
      </c>
      <c r="T696" s="20">
        <v>53.0</v>
      </c>
      <c r="U696" s="14">
        <f t="shared" si="67"/>
        <v>68.56</v>
      </c>
      <c r="V696" s="21" t="s">
        <v>26</v>
      </c>
      <c r="W696" s="35">
        <f>VLOOKUP(A696,airbnb_listings_orlando!C:Q,14,0)</f>
        <v>182</v>
      </c>
      <c r="X696" s="35">
        <f>VLOOKUP(A696,airbnb_listings_orlando!C:Q,15,0)</f>
        <v>6</v>
      </c>
      <c r="Y696" s="11">
        <f t="shared" si="4"/>
        <v>285.6666667</v>
      </c>
      <c r="AA696" s="11"/>
    </row>
    <row r="697">
      <c r="A697" s="12" t="s">
        <v>76</v>
      </c>
      <c r="B697" s="13">
        <v>43309.0</v>
      </c>
      <c r="C697" s="12">
        <v>43318.0</v>
      </c>
      <c r="D697" s="14">
        <v>2987.0</v>
      </c>
      <c r="E697" s="24">
        <v>43180.72982638889</v>
      </c>
      <c r="F697" s="16">
        <v>129.0</v>
      </c>
      <c r="G697" s="17" t="s">
        <v>25</v>
      </c>
      <c r="H697" s="14">
        <v>425.35</v>
      </c>
      <c r="I697" s="14">
        <f t="shared" si="1"/>
        <v>2775.52</v>
      </c>
      <c r="J697" s="18">
        <v>5.0</v>
      </c>
      <c r="K697" s="17">
        <v>9.0</v>
      </c>
      <c r="L697" s="19">
        <v>5.0</v>
      </c>
      <c r="M697" s="19" t="e">
        <v>#N/A</v>
      </c>
      <c r="N697" s="17">
        <v>5.0</v>
      </c>
      <c r="O697" s="17" t="s">
        <v>66</v>
      </c>
      <c r="P697" s="17">
        <v>9.0</v>
      </c>
      <c r="Q697" s="17">
        <v>11.0</v>
      </c>
      <c r="R697" s="17">
        <v>1.0</v>
      </c>
      <c r="S697" s="7">
        <f t="shared" si="2"/>
        <v>12</v>
      </c>
      <c r="T697" s="20">
        <v>92.0</v>
      </c>
      <c r="U697" s="14">
        <f t="shared" si="67"/>
        <v>119.48</v>
      </c>
      <c r="V697" s="21" t="s">
        <v>26</v>
      </c>
      <c r="W697" s="35">
        <f>VLOOKUP(A697,airbnb_listings_orlando!C:Q,14,0)</f>
        <v>182</v>
      </c>
      <c r="X697" s="35">
        <f>VLOOKUP(A697,airbnb_listings_orlando!C:Q,15,0)</f>
        <v>6</v>
      </c>
      <c r="Y697" s="11">
        <f t="shared" si="4"/>
        <v>331.8888889</v>
      </c>
      <c r="AA697" s="11"/>
    </row>
    <row r="698">
      <c r="A698" s="12" t="s">
        <v>76</v>
      </c>
      <c r="B698" s="13">
        <v>43299.0</v>
      </c>
      <c r="C698" s="12">
        <v>43304.0</v>
      </c>
      <c r="D698" s="14">
        <v>1537.02</v>
      </c>
      <c r="E698" s="24">
        <v>43197.609305555554</v>
      </c>
      <c r="F698" s="16">
        <v>102.0</v>
      </c>
      <c r="G698" s="17" t="s">
        <v>25</v>
      </c>
      <c r="H698" s="14">
        <v>196.46</v>
      </c>
      <c r="I698" s="14">
        <f t="shared" si="1"/>
        <v>1427.5392</v>
      </c>
      <c r="J698" s="18">
        <v>5.0</v>
      </c>
      <c r="K698" s="17">
        <v>9.0</v>
      </c>
      <c r="L698" s="19">
        <v>5.0</v>
      </c>
      <c r="M698" s="19" t="e">
        <v>#N/A</v>
      </c>
      <c r="N698" s="17">
        <v>5.0</v>
      </c>
      <c r="O698" s="17" t="s">
        <v>66</v>
      </c>
      <c r="P698" s="17">
        <v>5.0</v>
      </c>
      <c r="Q698" s="17">
        <v>6.0</v>
      </c>
      <c r="R698" s="17">
        <v>4.0</v>
      </c>
      <c r="S698" s="7">
        <f t="shared" si="2"/>
        <v>10</v>
      </c>
      <c r="T698" s="20">
        <v>48.0</v>
      </c>
      <c r="U698" s="14">
        <f t="shared" si="67"/>
        <v>61.4808</v>
      </c>
      <c r="V698" s="21" t="s">
        <v>26</v>
      </c>
      <c r="W698" s="35">
        <f>VLOOKUP(A698,airbnb_listings_orlando!C:Q,14,0)</f>
        <v>182</v>
      </c>
      <c r="X698" s="35">
        <f>VLOOKUP(A698,airbnb_listings_orlando!C:Q,15,0)</f>
        <v>6</v>
      </c>
      <c r="Y698" s="11">
        <f t="shared" si="4"/>
        <v>307.404</v>
      </c>
      <c r="AA698" s="11"/>
    </row>
    <row r="699">
      <c r="A699" s="12" t="s">
        <v>76</v>
      </c>
      <c r="B699" s="13">
        <v>43287.0</v>
      </c>
      <c r="C699" s="12">
        <v>43292.0</v>
      </c>
      <c r="D699" s="14">
        <v>1735.33</v>
      </c>
      <c r="E699" s="24">
        <v>43199.79516203704</v>
      </c>
      <c r="F699" s="16">
        <v>88.0</v>
      </c>
      <c r="G699" s="17" t="s">
        <v>25</v>
      </c>
      <c r="H699" s="14">
        <v>227.4</v>
      </c>
      <c r="I699" s="14">
        <f t="shared" si="1"/>
        <v>1612.2468</v>
      </c>
      <c r="J699" s="18">
        <v>5.0</v>
      </c>
      <c r="K699" s="17">
        <v>9.0</v>
      </c>
      <c r="L699" s="19">
        <v>5.0</v>
      </c>
      <c r="M699" s="19" t="e">
        <v>#N/A</v>
      </c>
      <c r="N699" s="17">
        <v>5.0</v>
      </c>
      <c r="O699" s="17" t="s">
        <v>66</v>
      </c>
      <c r="P699" s="17">
        <v>5.0</v>
      </c>
      <c r="Q699" s="17">
        <v>10.0</v>
      </c>
      <c r="R699" s="17">
        <v>1.0</v>
      </c>
      <c r="S699" s="7">
        <f t="shared" si="2"/>
        <v>11</v>
      </c>
      <c r="T699" s="20">
        <v>53.67</v>
      </c>
      <c r="U699" s="14">
        <f t="shared" si="67"/>
        <v>69.4132</v>
      </c>
      <c r="V699" s="21" t="s">
        <v>26</v>
      </c>
      <c r="W699" s="35">
        <f>VLOOKUP(A699,airbnb_listings_orlando!C:Q,14,0)</f>
        <v>182</v>
      </c>
      <c r="X699" s="35">
        <f>VLOOKUP(A699,airbnb_listings_orlando!C:Q,15,0)</f>
        <v>6</v>
      </c>
      <c r="Y699" s="11">
        <f t="shared" si="4"/>
        <v>347.066</v>
      </c>
      <c r="AA699" s="11"/>
    </row>
    <row r="700">
      <c r="A700" s="12" t="s">
        <v>76</v>
      </c>
      <c r="B700" s="13">
        <v>43285.0</v>
      </c>
      <c r="C700" s="12">
        <v>43287.0</v>
      </c>
      <c r="D700" s="14">
        <v>877.85</v>
      </c>
      <c r="E700" s="24">
        <v>43264.62428240741</v>
      </c>
      <c r="F700" s="16">
        <v>21.0</v>
      </c>
      <c r="G700" s="17" t="s">
        <v>25</v>
      </c>
      <c r="H700" s="14">
        <v>93.18</v>
      </c>
      <c r="I700" s="14">
        <f t="shared" si="1"/>
        <v>815.586</v>
      </c>
      <c r="J700" s="18">
        <v>5.0</v>
      </c>
      <c r="K700" s="17">
        <v>9.0</v>
      </c>
      <c r="L700" s="19">
        <v>5.0</v>
      </c>
      <c r="M700" s="19" t="e">
        <v>#N/A</v>
      </c>
      <c r="N700" s="17">
        <v>5.0</v>
      </c>
      <c r="O700" s="17" t="s">
        <v>66</v>
      </c>
      <c r="P700" s="17">
        <v>2.0</v>
      </c>
      <c r="Q700" s="17">
        <v>10.0</v>
      </c>
      <c r="R700" s="17">
        <v>4.0</v>
      </c>
      <c r="S700" s="7">
        <f t="shared" si="2"/>
        <v>14</v>
      </c>
      <c r="T700" s="20">
        <v>27.15</v>
      </c>
      <c r="U700" s="14">
        <f t="shared" si="67"/>
        <v>35.114</v>
      </c>
      <c r="V700" s="21" t="s">
        <v>26</v>
      </c>
      <c r="W700" s="35">
        <f>VLOOKUP(A700,airbnb_listings_orlando!C:Q,14,0)</f>
        <v>182</v>
      </c>
      <c r="X700" s="35">
        <f>VLOOKUP(A700,airbnb_listings_orlando!C:Q,15,0)</f>
        <v>6</v>
      </c>
      <c r="Y700" s="11">
        <f t="shared" si="4"/>
        <v>438.925</v>
      </c>
      <c r="AA700" s="11"/>
    </row>
    <row r="701">
      <c r="A701" s="12" t="s">
        <v>76</v>
      </c>
      <c r="B701" s="13">
        <v>43274.0</v>
      </c>
      <c r="C701" s="12">
        <v>43278.0</v>
      </c>
      <c r="D701" s="14">
        <v>1215.0</v>
      </c>
      <c r="E701" s="24">
        <v>43186.94012731482</v>
      </c>
      <c r="F701" s="16">
        <v>88.0</v>
      </c>
      <c r="G701" s="17" t="s">
        <v>25</v>
      </c>
      <c r="H701" s="14">
        <v>145.82</v>
      </c>
      <c r="I701" s="14">
        <f t="shared" si="1"/>
        <v>1128.4</v>
      </c>
      <c r="J701" s="18">
        <v>5.0</v>
      </c>
      <c r="K701" s="17">
        <v>9.0</v>
      </c>
      <c r="L701" s="19">
        <v>5.0</v>
      </c>
      <c r="M701" s="19" t="e">
        <v>#N/A</v>
      </c>
      <c r="N701" s="17">
        <v>5.0</v>
      </c>
      <c r="O701" s="17" t="s">
        <v>66</v>
      </c>
      <c r="P701" s="17">
        <v>4.0</v>
      </c>
      <c r="Q701" s="17">
        <v>14.0</v>
      </c>
      <c r="R701" s="17">
        <v>0.0</v>
      </c>
      <c r="S701" s="7">
        <f t="shared" si="2"/>
        <v>14</v>
      </c>
      <c r="T701" s="20">
        <v>38.0</v>
      </c>
      <c r="U701" s="14">
        <f t="shared" si="67"/>
        <v>48.6</v>
      </c>
      <c r="V701" s="21" t="s">
        <v>26</v>
      </c>
      <c r="W701" s="35">
        <f>VLOOKUP(A701,airbnb_listings_orlando!C:Q,14,0)</f>
        <v>182</v>
      </c>
      <c r="X701" s="35">
        <f>VLOOKUP(A701,airbnb_listings_orlando!C:Q,15,0)</f>
        <v>6</v>
      </c>
      <c r="Y701" s="11">
        <f t="shared" si="4"/>
        <v>303.75</v>
      </c>
      <c r="AA701" s="11"/>
    </row>
    <row r="702">
      <c r="A702" s="12" t="s">
        <v>76</v>
      </c>
      <c r="B702" s="13">
        <v>43265.0</v>
      </c>
      <c r="C702" s="12">
        <v>43274.0</v>
      </c>
      <c r="D702" s="14">
        <v>2350.0</v>
      </c>
      <c r="E702" s="24">
        <v>43115.464270833334</v>
      </c>
      <c r="F702" s="16">
        <v>150.0</v>
      </c>
      <c r="G702" s="17" t="s">
        <v>25</v>
      </c>
      <c r="H702" s="14">
        <v>324.19</v>
      </c>
      <c r="I702" s="14">
        <f t="shared" si="1"/>
        <v>2183</v>
      </c>
      <c r="J702" s="18">
        <v>5.0</v>
      </c>
      <c r="K702" s="17">
        <v>9.0</v>
      </c>
      <c r="L702" s="19">
        <v>5.0</v>
      </c>
      <c r="M702" s="19" t="e">
        <v>#N/A</v>
      </c>
      <c r="N702" s="17">
        <v>5.0</v>
      </c>
      <c r="O702" s="17" t="s">
        <v>66</v>
      </c>
      <c r="P702" s="17">
        <v>9.0</v>
      </c>
      <c r="Q702" s="17">
        <v>8.0</v>
      </c>
      <c r="R702" s="17">
        <v>4.0</v>
      </c>
      <c r="S702" s="7">
        <f t="shared" si="2"/>
        <v>12</v>
      </c>
      <c r="T702" s="20">
        <v>73.0</v>
      </c>
      <c r="U702" s="14">
        <f t="shared" si="67"/>
        <v>94</v>
      </c>
      <c r="V702" s="21" t="s">
        <v>26</v>
      </c>
      <c r="W702" s="35">
        <f>VLOOKUP(A702,airbnb_listings_orlando!C:Q,14,0)</f>
        <v>182</v>
      </c>
      <c r="X702" s="35">
        <f>VLOOKUP(A702,airbnb_listings_orlando!C:Q,15,0)</f>
        <v>6</v>
      </c>
      <c r="Y702" s="11">
        <f t="shared" si="4"/>
        <v>261.1111111</v>
      </c>
      <c r="AA702" s="11"/>
    </row>
    <row r="703">
      <c r="A703" s="12" t="s">
        <v>76</v>
      </c>
      <c r="B703" s="13">
        <v>43257.0</v>
      </c>
      <c r="C703" s="12">
        <v>43261.0</v>
      </c>
      <c r="D703" s="14">
        <v>1215.0</v>
      </c>
      <c r="E703" s="24">
        <v>43108.11633101852</v>
      </c>
      <c r="F703" s="16">
        <v>149.0</v>
      </c>
      <c r="G703" s="17" t="s">
        <v>25</v>
      </c>
      <c r="H703" s="14">
        <v>145.82</v>
      </c>
      <c r="I703" s="14">
        <f t="shared" si="1"/>
        <v>1128.4</v>
      </c>
      <c r="J703" s="18">
        <v>5.0</v>
      </c>
      <c r="K703" s="17">
        <v>9.0</v>
      </c>
      <c r="L703" s="19">
        <v>5.0</v>
      </c>
      <c r="M703" s="19" t="e">
        <v>#REF!</v>
      </c>
      <c r="N703" s="17">
        <v>5.0</v>
      </c>
      <c r="O703" s="17" t="s">
        <v>66</v>
      </c>
      <c r="P703" s="17">
        <v>4.0</v>
      </c>
      <c r="Q703" s="17">
        <v>14.0</v>
      </c>
      <c r="R703" s="17">
        <v>0.0</v>
      </c>
      <c r="S703" s="7">
        <f t="shared" si="2"/>
        <v>14</v>
      </c>
      <c r="T703" s="20">
        <v>38.0</v>
      </c>
      <c r="U703" s="14">
        <f t="shared" si="67"/>
        <v>48.6</v>
      </c>
      <c r="V703" s="21" t="s">
        <v>26</v>
      </c>
      <c r="W703" s="35">
        <f>VLOOKUP(A703,airbnb_listings_orlando!C:Q,14,0)</f>
        <v>182</v>
      </c>
      <c r="X703" s="35">
        <f>VLOOKUP(A703,airbnb_listings_orlando!C:Q,15,0)</f>
        <v>6</v>
      </c>
      <c r="Y703" s="11">
        <f t="shared" si="4"/>
        <v>303.75</v>
      </c>
      <c r="AA703" s="11"/>
    </row>
    <row r="704">
      <c r="A704" s="12" t="s">
        <v>76</v>
      </c>
      <c r="B704" s="13">
        <v>43246.0</v>
      </c>
      <c r="C704" s="12">
        <v>43248.0</v>
      </c>
      <c r="D704" s="14">
        <v>717.01</v>
      </c>
      <c r="E704" s="24">
        <v>43164.11430555556</v>
      </c>
      <c r="F704" s="16">
        <v>82.0</v>
      </c>
      <c r="G704" s="17" t="s">
        <v>25</v>
      </c>
      <c r="H704" s="14">
        <v>68.04</v>
      </c>
      <c r="I704" s="14">
        <f t="shared" si="1"/>
        <v>666.3296</v>
      </c>
      <c r="J704" s="18">
        <v>5.0</v>
      </c>
      <c r="K704" s="17">
        <v>9.0</v>
      </c>
      <c r="L704" s="19">
        <v>5.0</v>
      </c>
      <c r="M704" s="19" t="e">
        <v>#REF!</v>
      </c>
      <c r="N704" s="17">
        <v>5.0</v>
      </c>
      <c r="O704" s="17" t="s">
        <v>66</v>
      </c>
      <c r="P704" s="17">
        <v>2.0</v>
      </c>
      <c r="Q704" s="17">
        <v>7.0</v>
      </c>
      <c r="R704" s="17">
        <v>4.0</v>
      </c>
      <c r="S704" s="7">
        <f t="shared" si="2"/>
        <v>11</v>
      </c>
      <c r="T704" s="20">
        <v>22.0</v>
      </c>
      <c r="U704" s="14">
        <f t="shared" si="67"/>
        <v>28.6804</v>
      </c>
      <c r="V704" s="21" t="s">
        <v>26</v>
      </c>
      <c r="W704" s="35">
        <f>VLOOKUP(A704,airbnb_listings_orlando!C:Q,14,0)</f>
        <v>182</v>
      </c>
      <c r="X704" s="35">
        <f>VLOOKUP(A704,airbnb_listings_orlando!C:Q,15,0)</f>
        <v>6</v>
      </c>
      <c r="Y704" s="11">
        <f t="shared" si="4"/>
        <v>358.505</v>
      </c>
      <c r="AA704" s="11"/>
    </row>
    <row r="705">
      <c r="A705" s="12" t="s">
        <v>76</v>
      </c>
      <c r="B705" s="13">
        <v>43230.0</v>
      </c>
      <c r="C705" s="12">
        <v>43234.0</v>
      </c>
      <c r="D705" s="14">
        <v>1274.0</v>
      </c>
      <c r="E705" s="24">
        <v>43199.76571759259</v>
      </c>
      <c r="F705" s="16">
        <v>31.0</v>
      </c>
      <c r="G705" s="17" t="s">
        <v>25</v>
      </c>
      <c r="H705" s="14">
        <v>155.94</v>
      </c>
      <c r="I705" s="14">
        <f t="shared" si="1"/>
        <v>1184.04</v>
      </c>
      <c r="J705" s="18">
        <v>5.0</v>
      </c>
      <c r="K705" s="17">
        <v>9.0</v>
      </c>
      <c r="L705" s="19">
        <v>5.0</v>
      </c>
      <c r="M705" s="19" t="e">
        <v>#REF!</v>
      </c>
      <c r="N705" s="17">
        <v>5.0</v>
      </c>
      <c r="O705" s="17" t="s">
        <v>66</v>
      </c>
      <c r="P705" s="17">
        <v>4.0</v>
      </c>
      <c r="Q705" s="17">
        <v>8.0</v>
      </c>
      <c r="R705" s="17">
        <v>0.0</v>
      </c>
      <c r="S705" s="7">
        <f t="shared" si="2"/>
        <v>8</v>
      </c>
      <c r="T705" s="20">
        <v>39.0</v>
      </c>
      <c r="U705" s="14">
        <f t="shared" si="67"/>
        <v>50.96</v>
      </c>
      <c r="V705" s="21" t="s">
        <v>26</v>
      </c>
      <c r="W705" s="35">
        <f>VLOOKUP(A705,airbnb_listings_orlando!C:Q,14,0)</f>
        <v>182</v>
      </c>
      <c r="X705" s="35">
        <f>VLOOKUP(A705,airbnb_listings_orlando!C:Q,15,0)</f>
        <v>6</v>
      </c>
      <c r="Y705" s="11">
        <f t="shared" si="4"/>
        <v>318.5</v>
      </c>
      <c r="AA705" s="11"/>
    </row>
    <row r="706">
      <c r="A706" s="12" t="s">
        <v>76</v>
      </c>
      <c r="B706" s="13">
        <v>43200.0</v>
      </c>
      <c r="C706" s="12">
        <v>43209.0</v>
      </c>
      <c r="D706" s="14">
        <v>2540.8</v>
      </c>
      <c r="E706" s="24">
        <v>43117.470405092594</v>
      </c>
      <c r="F706" s="16">
        <v>83.0</v>
      </c>
      <c r="G706" s="17" t="s">
        <v>25</v>
      </c>
      <c r="H706" s="14">
        <v>324.19</v>
      </c>
      <c r="I706" s="14">
        <f t="shared" si="1"/>
        <v>2366.168</v>
      </c>
      <c r="J706" s="18">
        <v>5.0</v>
      </c>
      <c r="K706" s="17">
        <v>9.0</v>
      </c>
      <c r="L706" s="19">
        <v>5.0</v>
      </c>
      <c r="M706" s="19" t="e">
        <v>#REF!</v>
      </c>
      <c r="N706" s="17">
        <v>5.0</v>
      </c>
      <c r="O706" s="17" t="s">
        <v>66</v>
      </c>
      <c r="P706" s="17">
        <v>9.0</v>
      </c>
      <c r="Q706" s="17">
        <v>6.0</v>
      </c>
      <c r="R706" s="17">
        <v>2.0</v>
      </c>
      <c r="S706" s="7">
        <f t="shared" si="2"/>
        <v>8</v>
      </c>
      <c r="T706" s="20">
        <v>73.0</v>
      </c>
      <c r="U706" s="14">
        <f t="shared" si="67"/>
        <v>101.632</v>
      </c>
      <c r="V706" s="21" t="s">
        <v>26</v>
      </c>
      <c r="W706" s="35">
        <f>VLOOKUP(A706,airbnb_listings_orlando!C:Q,14,0)</f>
        <v>182</v>
      </c>
      <c r="X706" s="35">
        <f>VLOOKUP(A706,airbnb_listings_orlando!C:Q,15,0)</f>
        <v>6</v>
      </c>
      <c r="Y706" s="11">
        <f t="shared" si="4"/>
        <v>282.3111111</v>
      </c>
      <c r="AA706" s="11"/>
    </row>
    <row r="707">
      <c r="A707" s="12" t="s">
        <v>76</v>
      </c>
      <c r="B707" s="13">
        <v>43168.0</v>
      </c>
      <c r="C707" s="12">
        <v>43170.0</v>
      </c>
      <c r="D707" s="14">
        <v>919.0</v>
      </c>
      <c r="E707" s="24">
        <v>43155.373020833336</v>
      </c>
      <c r="F707" s="16">
        <v>13.0</v>
      </c>
      <c r="G707" s="17" t="s">
        <v>25</v>
      </c>
      <c r="H707" s="14">
        <v>100.08</v>
      </c>
      <c r="I707" s="14">
        <f t="shared" si="1"/>
        <v>854.24</v>
      </c>
      <c r="J707" s="18">
        <v>5.0</v>
      </c>
      <c r="K707" s="17">
        <v>9.0</v>
      </c>
      <c r="L707" s="19">
        <v>5.0</v>
      </c>
      <c r="M707" s="19" t="e">
        <v>#REF!</v>
      </c>
      <c r="N707" s="17">
        <v>5.0</v>
      </c>
      <c r="O707" s="17" t="s">
        <v>66</v>
      </c>
      <c r="P707" s="17">
        <v>2.0</v>
      </c>
      <c r="Q707" s="17">
        <v>12.0</v>
      </c>
      <c r="R707" s="17">
        <v>0.0</v>
      </c>
      <c r="S707" s="7">
        <f t="shared" si="2"/>
        <v>12</v>
      </c>
      <c r="T707" s="20">
        <v>28.0</v>
      </c>
      <c r="U707" s="14">
        <f t="shared" si="67"/>
        <v>36.76</v>
      </c>
      <c r="V707" s="21" t="s">
        <v>26</v>
      </c>
      <c r="W707" s="35">
        <f>VLOOKUP(A707,airbnb_listings_orlando!C:Q,14,0)</f>
        <v>182</v>
      </c>
      <c r="X707" s="35">
        <f>VLOOKUP(A707,airbnb_listings_orlando!C:Q,15,0)</f>
        <v>6</v>
      </c>
      <c r="Y707" s="11">
        <f t="shared" si="4"/>
        <v>459.5</v>
      </c>
      <c r="AA707" s="11"/>
    </row>
    <row r="708">
      <c r="A708" s="12" t="s">
        <v>76</v>
      </c>
      <c r="B708" s="13">
        <v>43162.0</v>
      </c>
      <c r="C708" s="12">
        <v>43166.0</v>
      </c>
      <c r="D708" s="14">
        <v>1618.99</v>
      </c>
      <c r="E708" s="24">
        <v>43157.09434027778</v>
      </c>
      <c r="F708" s="16">
        <v>5.0</v>
      </c>
      <c r="G708" s="17" t="s">
        <v>25</v>
      </c>
      <c r="H708" s="14">
        <v>209.9</v>
      </c>
      <c r="I708" s="14">
        <f t="shared" si="1"/>
        <v>1504.2304</v>
      </c>
      <c r="J708" s="18">
        <v>5.0</v>
      </c>
      <c r="K708" s="17">
        <v>9.0</v>
      </c>
      <c r="L708" s="19">
        <v>5.0</v>
      </c>
      <c r="M708" s="19" t="e">
        <v>#REF!</v>
      </c>
      <c r="N708" s="17">
        <v>5.0</v>
      </c>
      <c r="O708" s="17" t="s">
        <v>66</v>
      </c>
      <c r="P708" s="17">
        <v>4.0</v>
      </c>
      <c r="Q708" s="17">
        <v>6.0</v>
      </c>
      <c r="R708" s="17">
        <v>0.0</v>
      </c>
      <c r="S708" s="7">
        <f t="shared" si="2"/>
        <v>6</v>
      </c>
      <c r="T708" s="20">
        <v>50.0</v>
      </c>
      <c r="U708" s="14">
        <f t="shared" si="67"/>
        <v>64.7596</v>
      </c>
      <c r="V708" s="21" t="s">
        <v>26</v>
      </c>
      <c r="W708" s="35">
        <f>VLOOKUP(A708,airbnb_listings_orlando!C:Q,14,0)</f>
        <v>182</v>
      </c>
      <c r="X708" s="35">
        <f>VLOOKUP(A708,airbnb_listings_orlando!C:Q,15,0)</f>
        <v>6</v>
      </c>
      <c r="Y708" s="11">
        <f t="shared" si="4"/>
        <v>404.7475</v>
      </c>
      <c r="AA708" s="11"/>
    </row>
    <row r="709">
      <c r="A709" s="12" t="s">
        <v>76</v>
      </c>
      <c r="B709" s="13">
        <v>43152.0</v>
      </c>
      <c r="C709" s="12">
        <v>43156.0</v>
      </c>
      <c r="D709" s="14">
        <v>1299.8</v>
      </c>
      <c r="E709" s="15">
        <v>43081.634780092594</v>
      </c>
      <c r="F709" s="16">
        <v>71.0</v>
      </c>
      <c r="G709" s="17" t="s">
        <v>25</v>
      </c>
      <c r="H709" s="14">
        <v>145.82</v>
      </c>
      <c r="I709" s="14">
        <f t="shared" si="1"/>
        <v>1209.808</v>
      </c>
      <c r="J709" s="18">
        <v>5.0</v>
      </c>
      <c r="K709" s="17">
        <v>9.0</v>
      </c>
      <c r="L709" s="19">
        <v>5.0</v>
      </c>
      <c r="M709" s="19" t="e">
        <v>#REF!</v>
      </c>
      <c r="N709" s="17">
        <v>5.0</v>
      </c>
      <c r="O709" s="17" t="s">
        <v>66</v>
      </c>
      <c r="P709" s="17">
        <v>4.0</v>
      </c>
      <c r="Q709" s="17">
        <v>9.0</v>
      </c>
      <c r="R709" s="17">
        <v>1.0</v>
      </c>
      <c r="S709" s="7">
        <f t="shared" si="2"/>
        <v>10</v>
      </c>
      <c r="T709" s="20">
        <v>38.0</v>
      </c>
      <c r="U709" s="14">
        <f t="shared" si="67"/>
        <v>51.992</v>
      </c>
      <c r="V709" s="21" t="s">
        <v>26</v>
      </c>
      <c r="W709" s="35">
        <f>VLOOKUP(A709,airbnb_listings_orlando!C:Q,14,0)</f>
        <v>182</v>
      </c>
      <c r="X709" s="35">
        <f>VLOOKUP(A709,airbnb_listings_orlando!C:Q,15,0)</f>
        <v>6</v>
      </c>
      <c r="Y709" s="11">
        <f t="shared" si="4"/>
        <v>324.95</v>
      </c>
      <c r="AA709" s="11"/>
    </row>
    <row r="710">
      <c r="A710" s="12" t="s">
        <v>76</v>
      </c>
      <c r="B710" s="13">
        <v>43145.0</v>
      </c>
      <c r="C710" s="12">
        <v>43150.0</v>
      </c>
      <c r="D710" s="14">
        <v>1459.99</v>
      </c>
      <c r="E710" s="24">
        <v>43075.32690972222</v>
      </c>
      <c r="F710" s="16">
        <v>70.0</v>
      </c>
      <c r="G710" s="17" t="s">
        <v>25</v>
      </c>
      <c r="H710" s="14">
        <v>185.96</v>
      </c>
      <c r="I710" s="14">
        <f t="shared" si="1"/>
        <v>1356.5904</v>
      </c>
      <c r="J710" s="18">
        <v>5.0</v>
      </c>
      <c r="K710" s="17">
        <v>9.0</v>
      </c>
      <c r="L710" s="19">
        <v>5.0</v>
      </c>
      <c r="M710" s="19" t="e">
        <v>#REF!</v>
      </c>
      <c r="N710" s="17">
        <v>5.0</v>
      </c>
      <c r="O710" s="17" t="s">
        <v>66</v>
      </c>
      <c r="P710" s="17">
        <v>5.0</v>
      </c>
      <c r="Q710" s="17">
        <v>8.0</v>
      </c>
      <c r="R710" s="17">
        <v>2.0</v>
      </c>
      <c r="S710" s="7">
        <f t="shared" si="2"/>
        <v>10</v>
      </c>
      <c r="T710" s="20">
        <v>45.0</v>
      </c>
      <c r="U710" s="14">
        <f t="shared" si="67"/>
        <v>58.3996</v>
      </c>
      <c r="V710" s="21" t="s">
        <v>26</v>
      </c>
      <c r="W710" s="35">
        <f>VLOOKUP(A710,airbnb_listings_orlando!C:Q,14,0)</f>
        <v>182</v>
      </c>
      <c r="X710" s="35">
        <f>VLOOKUP(A710,airbnb_listings_orlando!C:Q,15,0)</f>
        <v>6</v>
      </c>
      <c r="Y710" s="11">
        <f t="shared" si="4"/>
        <v>291.998</v>
      </c>
      <c r="AA710" s="11"/>
    </row>
    <row r="711">
      <c r="A711" s="12" t="s">
        <v>76</v>
      </c>
      <c r="B711" s="13">
        <v>43136.0</v>
      </c>
      <c r="C711" s="12">
        <v>43145.0</v>
      </c>
      <c r="D711" s="14">
        <v>2199.17</v>
      </c>
      <c r="E711" s="15">
        <v>43065.75638888889</v>
      </c>
      <c r="F711" s="16">
        <v>71.0</v>
      </c>
      <c r="G711" s="17" t="s">
        <v>25</v>
      </c>
      <c r="H711" s="14">
        <v>271.24</v>
      </c>
      <c r="I711" s="14">
        <f t="shared" si="1"/>
        <v>2049.2032</v>
      </c>
      <c r="J711" s="18">
        <v>5.0</v>
      </c>
      <c r="K711" s="17">
        <v>9.0</v>
      </c>
      <c r="L711" s="19">
        <v>5.0</v>
      </c>
      <c r="M711" s="19" t="e">
        <v>#REF!</v>
      </c>
      <c r="N711" s="17">
        <v>5.0</v>
      </c>
      <c r="O711" s="17" t="s">
        <v>66</v>
      </c>
      <c r="P711" s="17">
        <v>9.0</v>
      </c>
      <c r="Q711" s="17">
        <v>2.0</v>
      </c>
      <c r="R711" s="17">
        <v>3.0</v>
      </c>
      <c r="S711" s="7">
        <f t="shared" si="2"/>
        <v>5</v>
      </c>
      <c r="T711" s="20">
        <v>62.0</v>
      </c>
      <c r="U711" s="14">
        <f t="shared" si="67"/>
        <v>87.9668</v>
      </c>
      <c r="V711" s="21" t="s">
        <v>26</v>
      </c>
      <c r="W711" s="35">
        <f>VLOOKUP(A711,airbnb_listings_orlando!C:Q,14,0)</f>
        <v>182</v>
      </c>
      <c r="X711" s="35">
        <f>VLOOKUP(A711,airbnb_listings_orlando!C:Q,15,0)</f>
        <v>6</v>
      </c>
      <c r="Y711" s="11">
        <f t="shared" si="4"/>
        <v>244.3522222</v>
      </c>
      <c r="AA711" s="11"/>
    </row>
    <row r="712">
      <c r="A712" s="12" t="s">
        <v>76</v>
      </c>
      <c r="B712" s="13">
        <v>43133.0</v>
      </c>
      <c r="C712" s="12">
        <v>43135.0</v>
      </c>
      <c r="D712" s="14">
        <v>717.0</v>
      </c>
      <c r="E712" s="24">
        <v>43106.656863425924</v>
      </c>
      <c r="F712" s="16">
        <v>27.0</v>
      </c>
      <c r="G712" s="17" t="s">
        <v>25</v>
      </c>
      <c r="H712" s="14">
        <v>68.03</v>
      </c>
      <c r="I712" s="14">
        <f t="shared" si="1"/>
        <v>666.32</v>
      </c>
      <c r="J712" s="18">
        <v>5.0</v>
      </c>
      <c r="K712" s="17">
        <v>9.0</v>
      </c>
      <c r="L712" s="19">
        <v>5.0</v>
      </c>
      <c r="M712" s="19" t="e">
        <v>#REF!</v>
      </c>
      <c r="N712" s="17">
        <v>5.0</v>
      </c>
      <c r="O712" s="17" t="s">
        <v>66</v>
      </c>
      <c r="P712" s="17">
        <v>2.0</v>
      </c>
      <c r="Q712" s="17">
        <v>10.0</v>
      </c>
      <c r="R712" s="17">
        <v>0.0</v>
      </c>
      <c r="S712" s="7">
        <f t="shared" si="2"/>
        <v>10</v>
      </c>
      <c r="T712" s="20">
        <v>22.0</v>
      </c>
      <c r="U712" s="14">
        <f t="shared" si="67"/>
        <v>28.68</v>
      </c>
      <c r="V712" s="21" t="s">
        <v>26</v>
      </c>
      <c r="W712" s="35">
        <f>VLOOKUP(A712,airbnb_listings_orlando!C:Q,14,0)</f>
        <v>182</v>
      </c>
      <c r="X712" s="35">
        <f>VLOOKUP(A712,airbnb_listings_orlando!C:Q,15,0)</f>
        <v>6</v>
      </c>
      <c r="Y712" s="11">
        <f t="shared" si="4"/>
        <v>358.5</v>
      </c>
      <c r="AA712" s="11"/>
    </row>
    <row r="713">
      <c r="A713" s="12" t="s">
        <v>76</v>
      </c>
      <c r="B713" s="13">
        <v>43077.0</v>
      </c>
      <c r="C713" s="25">
        <v>43079.0</v>
      </c>
      <c r="D713" s="14">
        <v>759.71</v>
      </c>
      <c r="E713" s="24">
        <v>43073.728472222225</v>
      </c>
      <c r="F713" s="16">
        <v>4.0</v>
      </c>
      <c r="G713" s="17" t="s">
        <v>25</v>
      </c>
      <c r="H713" s="14">
        <v>68.09</v>
      </c>
      <c r="I713" s="14">
        <f t="shared" si="1"/>
        <v>707.3216</v>
      </c>
      <c r="J713" s="18">
        <v>5.0</v>
      </c>
      <c r="K713" s="17">
        <v>9.0</v>
      </c>
      <c r="L713" s="19">
        <v>5.0</v>
      </c>
      <c r="M713" s="19" t="e">
        <v>#REF!</v>
      </c>
      <c r="N713" s="17">
        <v>5.0</v>
      </c>
      <c r="O713" s="17" t="s">
        <v>66</v>
      </c>
      <c r="P713" s="17">
        <v>2.0</v>
      </c>
      <c r="Q713" s="17">
        <v>12.0</v>
      </c>
      <c r="R713" s="17">
        <v>0.0</v>
      </c>
      <c r="S713" s="7">
        <f t="shared" si="2"/>
        <v>12</v>
      </c>
      <c r="T713" s="20">
        <v>22.0</v>
      </c>
      <c r="U713" s="14">
        <f t="shared" si="67"/>
        <v>30.3884</v>
      </c>
      <c r="V713" s="21" t="s">
        <v>26</v>
      </c>
      <c r="W713" s="35">
        <f>VLOOKUP(A713,airbnb_listings_orlando!C:Q,14,0)</f>
        <v>182</v>
      </c>
      <c r="X713" s="35">
        <f>VLOOKUP(A713,airbnb_listings_orlando!C:Q,15,0)</f>
        <v>6</v>
      </c>
      <c r="Y713" s="11">
        <f t="shared" si="4"/>
        <v>379.855</v>
      </c>
      <c r="AA713" s="11"/>
    </row>
    <row r="714">
      <c r="A714" s="12" t="s">
        <v>76</v>
      </c>
      <c r="B714" s="13">
        <v>43235.0</v>
      </c>
      <c r="C714" s="12">
        <v>43246.0</v>
      </c>
      <c r="D714" s="14">
        <v>3745.32</v>
      </c>
      <c r="E714" s="24">
        <v>43156.52670138889</v>
      </c>
      <c r="F714" s="16">
        <v>79.0</v>
      </c>
      <c r="G714" s="17" t="s">
        <v>25</v>
      </c>
      <c r="H714" s="14">
        <v>539.0</v>
      </c>
      <c r="I714" s="14">
        <f t="shared" si="1"/>
        <v>3745.32</v>
      </c>
      <c r="J714" s="18">
        <v>5.0</v>
      </c>
      <c r="K714" s="17">
        <v>9.0</v>
      </c>
      <c r="L714" s="19">
        <v>5.0</v>
      </c>
      <c r="M714" s="19" t="e">
        <v>#REF!</v>
      </c>
      <c r="N714" s="17">
        <v>5.0</v>
      </c>
      <c r="O714" s="17" t="s">
        <v>66</v>
      </c>
      <c r="P714" s="17">
        <v>11.0</v>
      </c>
      <c r="Q714" s="17">
        <v>9.0</v>
      </c>
      <c r="R714" s="17">
        <v>4.0</v>
      </c>
      <c r="S714" s="7">
        <f t="shared" si="2"/>
        <v>13</v>
      </c>
      <c r="T714" s="20">
        <v>0.0</v>
      </c>
      <c r="U714" s="14">
        <v>0.0</v>
      </c>
      <c r="V714" s="21" t="s">
        <v>37</v>
      </c>
      <c r="W714" s="35">
        <f>VLOOKUP(A714,airbnb_listings_orlando!C:Q,14,0)</f>
        <v>182</v>
      </c>
      <c r="X714" s="35">
        <f>VLOOKUP(A714,airbnb_listings_orlando!C:Q,15,0)</f>
        <v>6</v>
      </c>
      <c r="Y714" s="11">
        <f t="shared" si="4"/>
        <v>340.4836364</v>
      </c>
      <c r="AA714" s="11"/>
    </row>
    <row r="715">
      <c r="A715" s="12" t="s">
        <v>76</v>
      </c>
      <c r="B715" s="13">
        <v>43215.0</v>
      </c>
      <c r="C715" s="12">
        <v>43226.0</v>
      </c>
      <c r="D715" s="14">
        <v>225.0</v>
      </c>
      <c r="E715" s="15">
        <v>43085.87421296296</v>
      </c>
      <c r="F715" s="16">
        <v>130.0</v>
      </c>
      <c r="G715" s="17" t="s">
        <v>25</v>
      </c>
      <c r="H715" s="14">
        <v>0.0</v>
      </c>
      <c r="I715" s="14">
        <f t="shared" si="1"/>
        <v>225</v>
      </c>
      <c r="J715" s="18">
        <v>5.0</v>
      </c>
      <c r="K715" s="17">
        <v>9.0</v>
      </c>
      <c r="L715" s="19">
        <v>5.0</v>
      </c>
      <c r="M715" s="19" t="e">
        <v>#REF!</v>
      </c>
      <c r="N715" s="17">
        <v>5.0</v>
      </c>
      <c r="O715" s="17" t="s">
        <v>66</v>
      </c>
      <c r="P715" s="17">
        <v>11.0</v>
      </c>
      <c r="Q715" s="17">
        <v>1.0</v>
      </c>
      <c r="R715" s="17">
        <v>0.0</v>
      </c>
      <c r="S715" s="7">
        <f t="shared" si="2"/>
        <v>1</v>
      </c>
      <c r="T715" s="20">
        <v>0.0</v>
      </c>
      <c r="U715" s="14">
        <v>0.0</v>
      </c>
      <c r="V715" s="21" t="s">
        <v>37</v>
      </c>
      <c r="W715" s="35">
        <f>VLOOKUP(A715,airbnb_listings_orlando!C:Q,14,0)</f>
        <v>182</v>
      </c>
      <c r="X715" s="35">
        <f>VLOOKUP(A715,airbnb_listings_orlando!C:Q,15,0)</f>
        <v>6</v>
      </c>
      <c r="Y715" s="11">
        <f t="shared" si="4"/>
        <v>20.45454545</v>
      </c>
      <c r="AA715" s="11"/>
    </row>
    <row r="716">
      <c r="A716" s="12" t="s">
        <v>76</v>
      </c>
      <c r="B716" s="13">
        <v>43094.0</v>
      </c>
      <c r="C716" s="25">
        <v>43097.0</v>
      </c>
      <c r="D716" s="14">
        <v>1418.04</v>
      </c>
      <c r="E716" s="15">
        <v>43062.57304398148</v>
      </c>
      <c r="F716" s="16">
        <v>32.0</v>
      </c>
      <c r="G716" s="17" t="s">
        <v>25</v>
      </c>
      <c r="H716" s="14">
        <v>160.99</v>
      </c>
      <c r="I716" s="14">
        <f t="shared" si="1"/>
        <v>1374.2</v>
      </c>
      <c r="J716" s="18">
        <v>5.0</v>
      </c>
      <c r="K716" s="17">
        <v>9.0</v>
      </c>
      <c r="L716" s="19">
        <v>5.0</v>
      </c>
      <c r="M716" s="19" t="e">
        <v>#REF!</v>
      </c>
      <c r="N716" s="17">
        <v>5.0</v>
      </c>
      <c r="O716" s="17" t="s">
        <v>66</v>
      </c>
      <c r="P716" s="17">
        <v>3.0</v>
      </c>
      <c r="Q716" s="17">
        <v>10.0</v>
      </c>
      <c r="R716" s="17">
        <v>4.0</v>
      </c>
      <c r="S716" s="7">
        <f t="shared" si="2"/>
        <v>14</v>
      </c>
      <c r="T716" s="20">
        <v>43.84</v>
      </c>
      <c r="U716" s="14">
        <v>0.0</v>
      </c>
      <c r="V716" s="21" t="s">
        <v>37</v>
      </c>
      <c r="W716" s="35">
        <f>VLOOKUP(A716,airbnb_listings_orlando!C:Q,14,0)</f>
        <v>182</v>
      </c>
      <c r="X716" s="35">
        <f>VLOOKUP(A716,airbnb_listings_orlando!C:Q,15,0)</f>
        <v>6</v>
      </c>
      <c r="Y716" s="11">
        <f t="shared" si="4"/>
        <v>472.68</v>
      </c>
      <c r="AA716" s="11"/>
    </row>
    <row r="717">
      <c r="A717" s="12" t="s">
        <v>76</v>
      </c>
      <c r="B717" s="13">
        <v>43091.0</v>
      </c>
      <c r="C717" s="25">
        <v>43094.0</v>
      </c>
      <c r="D717" s="14">
        <v>1214.04</v>
      </c>
      <c r="E717" s="15">
        <v>43067.298796296294</v>
      </c>
      <c r="F717" s="16">
        <v>24.0</v>
      </c>
      <c r="G717" s="17" t="s">
        <v>25</v>
      </c>
      <c r="H717" s="14">
        <v>146.63</v>
      </c>
      <c r="I717" s="14">
        <f t="shared" si="1"/>
        <v>1176.04</v>
      </c>
      <c r="J717" s="18">
        <v>5.0</v>
      </c>
      <c r="K717" s="17">
        <v>9.0</v>
      </c>
      <c r="L717" s="19">
        <v>5.0</v>
      </c>
      <c r="M717" s="19" t="e">
        <v>#REF!</v>
      </c>
      <c r="N717" s="17">
        <v>5.0</v>
      </c>
      <c r="O717" s="17" t="s">
        <v>66</v>
      </c>
      <c r="P717" s="17">
        <v>3.0</v>
      </c>
      <c r="Q717" s="17">
        <v>13.0</v>
      </c>
      <c r="R717" s="17">
        <v>0.0</v>
      </c>
      <c r="S717" s="7">
        <f t="shared" si="2"/>
        <v>13</v>
      </c>
      <c r="T717" s="20">
        <v>38.0</v>
      </c>
      <c r="U717" s="14">
        <v>0.0</v>
      </c>
      <c r="V717" s="21" t="s">
        <v>37</v>
      </c>
      <c r="W717" s="35">
        <f>VLOOKUP(A717,airbnb_listings_orlando!C:Q,14,0)</f>
        <v>182</v>
      </c>
      <c r="X717" s="35">
        <f>VLOOKUP(A717,airbnb_listings_orlando!C:Q,15,0)</f>
        <v>6</v>
      </c>
      <c r="Y717" s="11">
        <f t="shared" si="4"/>
        <v>404.68</v>
      </c>
      <c r="AA717" s="11"/>
    </row>
    <row r="718">
      <c r="A718" s="12" t="s">
        <v>76</v>
      </c>
      <c r="B718" s="13">
        <v>43084.0</v>
      </c>
      <c r="C718" s="25">
        <v>43087.0</v>
      </c>
      <c r="D718" s="14">
        <v>812.0</v>
      </c>
      <c r="E718" s="15">
        <v>43067.70751157407</v>
      </c>
      <c r="F718" s="16">
        <v>17.0</v>
      </c>
      <c r="G718" s="17" t="s">
        <v>25</v>
      </c>
      <c r="H718" s="14">
        <v>83.47</v>
      </c>
      <c r="I718" s="14">
        <f t="shared" si="1"/>
        <v>787</v>
      </c>
      <c r="J718" s="18">
        <v>5.0</v>
      </c>
      <c r="K718" s="17">
        <v>9.0</v>
      </c>
      <c r="L718" s="19">
        <v>5.0</v>
      </c>
      <c r="M718" s="19" t="e">
        <v>#REF!</v>
      </c>
      <c r="N718" s="17">
        <v>5.0</v>
      </c>
      <c r="O718" s="17" t="s">
        <v>66</v>
      </c>
      <c r="P718" s="17">
        <v>3.0</v>
      </c>
      <c r="Q718" s="17">
        <v>4.0</v>
      </c>
      <c r="R718" s="17">
        <v>5.0</v>
      </c>
      <c r="S718" s="7">
        <f t="shared" si="2"/>
        <v>9</v>
      </c>
      <c r="T718" s="20">
        <v>25.0</v>
      </c>
      <c r="U718" s="14">
        <v>0.0</v>
      </c>
      <c r="V718" s="21" t="s">
        <v>37</v>
      </c>
      <c r="W718" s="35">
        <f>VLOOKUP(A718,airbnb_listings_orlando!C:Q,14,0)</f>
        <v>182</v>
      </c>
      <c r="X718" s="35">
        <f>VLOOKUP(A718,airbnb_listings_orlando!C:Q,15,0)</f>
        <v>6</v>
      </c>
      <c r="Y718" s="11">
        <f t="shared" si="4"/>
        <v>270.6666667</v>
      </c>
      <c r="AA718" s="11"/>
    </row>
    <row r="719">
      <c r="A719" s="12" t="s">
        <v>76</v>
      </c>
      <c r="B719" s="13">
        <v>43487.0</v>
      </c>
      <c r="C719" s="12">
        <v>43492.0</v>
      </c>
      <c r="D719" s="14">
        <v>1678.64</v>
      </c>
      <c r="E719" s="24">
        <v>43472.692662037036</v>
      </c>
      <c r="F719" s="16">
        <v>15.0</v>
      </c>
      <c r="G719" s="17" t="s">
        <v>25</v>
      </c>
      <c r="H719" s="14">
        <v>144.56</v>
      </c>
      <c r="I719" s="14">
        <f t="shared" si="1"/>
        <v>1483.7208</v>
      </c>
      <c r="J719" s="18">
        <v>5.0</v>
      </c>
      <c r="K719" s="17">
        <v>9.0</v>
      </c>
      <c r="L719" s="19">
        <v>5.0</v>
      </c>
      <c r="M719" s="19" t="e">
        <v>#REF!</v>
      </c>
      <c r="N719" s="17">
        <v>5.0</v>
      </c>
      <c r="O719" s="17" t="s">
        <v>66</v>
      </c>
      <c r="P719" s="17">
        <v>5.0</v>
      </c>
      <c r="Q719" s="17">
        <v>5.0</v>
      </c>
      <c r="R719" s="17">
        <v>0.0</v>
      </c>
      <c r="S719" s="7">
        <f t="shared" si="2"/>
        <v>5</v>
      </c>
      <c r="T719" s="20">
        <v>144.56</v>
      </c>
      <c r="U719" s="14">
        <f t="shared" ref="U719:U721" si="68">D719*3%</f>
        <v>50.3592</v>
      </c>
      <c r="V719" s="21" t="s">
        <v>39</v>
      </c>
      <c r="W719" s="35">
        <f>VLOOKUP(A719,airbnb_listings_orlando!C:Q,14,0)</f>
        <v>182</v>
      </c>
      <c r="X719" s="35">
        <f>VLOOKUP(A719,airbnb_listings_orlando!C:Q,15,0)</f>
        <v>6</v>
      </c>
      <c r="Y719" s="11">
        <f t="shared" si="4"/>
        <v>335.728</v>
      </c>
      <c r="AA719" s="11"/>
    </row>
    <row r="720">
      <c r="A720" s="12" t="s">
        <v>76</v>
      </c>
      <c r="B720" s="13">
        <v>43413.0</v>
      </c>
      <c r="C720" s="25">
        <v>43415.0</v>
      </c>
      <c r="D720" s="14">
        <v>787.19</v>
      </c>
      <c r="E720" s="24">
        <v>43339.52893518518</v>
      </c>
      <c r="F720" s="16">
        <v>74.0</v>
      </c>
      <c r="G720" s="17" t="s">
        <v>25</v>
      </c>
      <c r="H720" s="14">
        <v>68.79</v>
      </c>
      <c r="I720" s="14">
        <f t="shared" si="1"/>
        <v>739.2343</v>
      </c>
      <c r="J720" s="18">
        <v>5.0</v>
      </c>
      <c r="K720" s="17">
        <v>9.0</v>
      </c>
      <c r="L720" s="19">
        <v>5.0</v>
      </c>
      <c r="M720" s="19" t="e">
        <v>#REF!</v>
      </c>
      <c r="N720" s="17">
        <v>5.0</v>
      </c>
      <c r="O720" s="17" t="s">
        <v>66</v>
      </c>
      <c r="P720" s="17">
        <v>2.0</v>
      </c>
      <c r="Q720" s="17">
        <v>10.0</v>
      </c>
      <c r="R720" s="17">
        <v>0.0</v>
      </c>
      <c r="S720" s="7">
        <f t="shared" si="2"/>
        <v>10</v>
      </c>
      <c r="T720" s="20">
        <v>24.34</v>
      </c>
      <c r="U720" s="14">
        <f t="shared" si="68"/>
        <v>23.6157</v>
      </c>
      <c r="V720" s="21" t="s">
        <v>39</v>
      </c>
      <c r="W720" s="35">
        <f>VLOOKUP(A720,airbnb_listings_orlando!C:Q,14,0)</f>
        <v>182</v>
      </c>
      <c r="X720" s="35">
        <f>VLOOKUP(A720,airbnb_listings_orlando!C:Q,15,0)</f>
        <v>6</v>
      </c>
      <c r="Y720" s="11">
        <f t="shared" si="4"/>
        <v>393.595</v>
      </c>
      <c r="AA720" s="11"/>
    </row>
    <row r="721">
      <c r="A721" s="12" t="s">
        <v>76</v>
      </c>
      <c r="B721" s="13">
        <v>43387.0</v>
      </c>
      <c r="C721" s="25">
        <v>43392.0</v>
      </c>
      <c r="D721" s="14">
        <v>1770.98</v>
      </c>
      <c r="E721" s="24">
        <v>43227.72525462963</v>
      </c>
      <c r="F721" s="16">
        <v>160.0</v>
      </c>
      <c r="G721" s="17" t="s">
        <v>25</v>
      </c>
      <c r="H721" s="14">
        <v>169.23</v>
      </c>
      <c r="I721" s="14">
        <f t="shared" si="1"/>
        <v>1658.2806</v>
      </c>
      <c r="J721" s="18">
        <v>5.0</v>
      </c>
      <c r="K721" s="17">
        <v>9.0</v>
      </c>
      <c r="L721" s="19">
        <v>5.0</v>
      </c>
      <c r="M721" s="19" t="e">
        <v>#REF!</v>
      </c>
      <c r="N721" s="17">
        <v>5.0</v>
      </c>
      <c r="O721" s="17" t="s">
        <v>66</v>
      </c>
      <c r="P721" s="17">
        <v>5.0</v>
      </c>
      <c r="Q721" s="17">
        <v>4.0</v>
      </c>
      <c r="R721" s="17">
        <v>4.0</v>
      </c>
      <c r="S721" s="7">
        <f t="shared" si="2"/>
        <v>8</v>
      </c>
      <c r="T721" s="20">
        <v>59.57</v>
      </c>
      <c r="U721" s="14">
        <f t="shared" si="68"/>
        <v>53.1294</v>
      </c>
      <c r="V721" s="21" t="s">
        <v>39</v>
      </c>
      <c r="W721" s="35">
        <f>VLOOKUP(A721,airbnb_listings_orlando!C:Q,14,0)</f>
        <v>182</v>
      </c>
      <c r="X721" s="35">
        <f>VLOOKUP(A721,airbnb_listings_orlando!C:Q,15,0)</f>
        <v>6</v>
      </c>
      <c r="Y721" s="11">
        <f t="shared" si="4"/>
        <v>354.196</v>
      </c>
      <c r="AA721" s="11"/>
    </row>
    <row r="722">
      <c r="A722" s="12" t="s">
        <v>76</v>
      </c>
      <c r="B722" s="13">
        <v>43344.0</v>
      </c>
      <c r="C722" s="12">
        <v>43351.0</v>
      </c>
      <c r="D722" s="14">
        <v>2482.67</v>
      </c>
      <c r="E722" s="24">
        <v>43177.913125</v>
      </c>
      <c r="F722" s="16">
        <v>167.0</v>
      </c>
      <c r="G722" s="17" t="s">
        <v>25</v>
      </c>
      <c r="H722" s="14">
        <v>313.89</v>
      </c>
      <c r="I722" s="14">
        <f t="shared" si="1"/>
        <v>2306.6032</v>
      </c>
      <c r="J722" s="18">
        <v>5.0</v>
      </c>
      <c r="K722" s="17">
        <v>9.0</v>
      </c>
      <c r="L722" s="19">
        <v>5.0</v>
      </c>
      <c r="M722" s="19" t="e">
        <v>#REF!</v>
      </c>
      <c r="N722" s="17">
        <v>5.0</v>
      </c>
      <c r="O722" s="17" t="s">
        <v>66</v>
      </c>
      <c r="P722" s="17">
        <v>7.0</v>
      </c>
      <c r="Q722" s="17">
        <v>7.0</v>
      </c>
      <c r="R722" s="17">
        <v>5.0</v>
      </c>
      <c r="S722" s="7">
        <f t="shared" si="2"/>
        <v>12</v>
      </c>
      <c r="T722" s="20">
        <v>76.76</v>
      </c>
      <c r="U722" s="14">
        <f t="shared" ref="U722:U724" si="69">D722*4%</f>
        <v>99.3068</v>
      </c>
      <c r="V722" s="21" t="s">
        <v>39</v>
      </c>
      <c r="W722" s="35">
        <f>VLOOKUP(A722,airbnb_listings_orlando!C:Q,14,0)</f>
        <v>182</v>
      </c>
      <c r="X722" s="35">
        <f>VLOOKUP(A722,airbnb_listings_orlando!C:Q,15,0)</f>
        <v>6</v>
      </c>
      <c r="Y722" s="11">
        <f t="shared" si="4"/>
        <v>354.6671429</v>
      </c>
      <c r="AA722" s="11"/>
    </row>
    <row r="723">
      <c r="A723" s="12" t="s">
        <v>76</v>
      </c>
      <c r="B723" s="13">
        <v>43337.0</v>
      </c>
      <c r="C723" s="12">
        <v>43339.0</v>
      </c>
      <c r="D723" s="14">
        <v>787.19</v>
      </c>
      <c r="E723" s="24">
        <v>43248.15775462963</v>
      </c>
      <c r="F723" s="16">
        <v>89.0</v>
      </c>
      <c r="G723" s="17" t="s">
        <v>25</v>
      </c>
      <c r="H723" s="14">
        <v>68.79</v>
      </c>
      <c r="I723" s="14">
        <f t="shared" si="1"/>
        <v>731.3624</v>
      </c>
      <c r="J723" s="18">
        <v>5.0</v>
      </c>
      <c r="K723" s="17">
        <v>9.0</v>
      </c>
      <c r="L723" s="19">
        <v>5.0</v>
      </c>
      <c r="M723" s="19" t="e">
        <v>#REF!</v>
      </c>
      <c r="N723" s="17">
        <v>5.0</v>
      </c>
      <c r="O723" s="17" t="s">
        <v>66</v>
      </c>
      <c r="P723" s="17">
        <v>2.0</v>
      </c>
      <c r="Q723" s="17">
        <v>6.0</v>
      </c>
      <c r="R723" s="17">
        <v>3.0</v>
      </c>
      <c r="S723" s="7">
        <f t="shared" si="2"/>
        <v>9</v>
      </c>
      <c r="T723" s="20">
        <v>24.34</v>
      </c>
      <c r="U723" s="14">
        <f t="shared" si="69"/>
        <v>31.4876</v>
      </c>
      <c r="V723" s="21" t="s">
        <v>39</v>
      </c>
      <c r="W723" s="35">
        <f>VLOOKUP(A723,airbnb_listings_orlando!C:Q,14,0)</f>
        <v>182</v>
      </c>
      <c r="X723" s="35">
        <f>VLOOKUP(A723,airbnb_listings_orlando!C:Q,15,0)</f>
        <v>6</v>
      </c>
      <c r="Y723" s="11">
        <f t="shared" si="4"/>
        <v>393.595</v>
      </c>
      <c r="AA723" s="11"/>
    </row>
    <row r="724">
      <c r="A724" s="12" t="s">
        <v>76</v>
      </c>
      <c r="B724" s="13">
        <v>43329.0</v>
      </c>
      <c r="C724" s="12">
        <v>43331.0</v>
      </c>
      <c r="D724" s="14">
        <v>787.19</v>
      </c>
      <c r="E724" s="24">
        <v>43322.31451388889</v>
      </c>
      <c r="F724" s="16">
        <v>7.0</v>
      </c>
      <c r="G724" s="17" t="s">
        <v>25</v>
      </c>
      <c r="H724" s="14">
        <v>68.79</v>
      </c>
      <c r="I724" s="14">
        <f t="shared" si="1"/>
        <v>731.3624</v>
      </c>
      <c r="J724" s="18">
        <v>5.0</v>
      </c>
      <c r="K724" s="17">
        <v>9.0</v>
      </c>
      <c r="L724" s="19">
        <v>5.0</v>
      </c>
      <c r="M724" s="19" t="e">
        <v>#REF!</v>
      </c>
      <c r="N724" s="17">
        <v>5.0</v>
      </c>
      <c r="O724" s="17" t="s">
        <v>66</v>
      </c>
      <c r="P724" s="17">
        <v>2.0</v>
      </c>
      <c r="Q724" s="17">
        <v>12.0</v>
      </c>
      <c r="R724" s="17">
        <v>1.0</v>
      </c>
      <c r="S724" s="7">
        <f t="shared" si="2"/>
        <v>13</v>
      </c>
      <c r="T724" s="20">
        <v>24.34</v>
      </c>
      <c r="U724" s="14">
        <f t="shared" si="69"/>
        <v>31.4876</v>
      </c>
      <c r="V724" s="21" t="s">
        <v>39</v>
      </c>
      <c r="W724" s="35">
        <f>VLOOKUP(A724,airbnb_listings_orlando!C:Q,14,0)</f>
        <v>182</v>
      </c>
      <c r="X724" s="35">
        <f>VLOOKUP(A724,airbnb_listings_orlando!C:Q,15,0)</f>
        <v>6</v>
      </c>
      <c r="Y724" s="11">
        <f t="shared" si="4"/>
        <v>393.595</v>
      </c>
      <c r="AA724" s="11"/>
    </row>
    <row r="725">
      <c r="A725" s="12" t="s">
        <v>76</v>
      </c>
      <c r="B725" s="13">
        <v>43305.0</v>
      </c>
      <c r="C725" s="12">
        <v>43309.0</v>
      </c>
      <c r="D725" s="14">
        <v>1326.66</v>
      </c>
      <c r="E725" s="24">
        <v>43214.71821759259</v>
      </c>
      <c r="F725" s="16">
        <v>91.0</v>
      </c>
      <c r="G725" s="17" t="s">
        <v>25</v>
      </c>
      <c r="H725" s="14">
        <v>146.78</v>
      </c>
      <c r="I725" s="14">
        <f t="shared" si="1"/>
        <v>1245.8402</v>
      </c>
      <c r="J725" s="18">
        <v>5.0</v>
      </c>
      <c r="K725" s="17">
        <v>9.0</v>
      </c>
      <c r="L725" s="19">
        <v>5.0</v>
      </c>
      <c r="M725" s="19" t="e">
        <v>#REF!</v>
      </c>
      <c r="N725" s="17">
        <v>5.0</v>
      </c>
      <c r="O725" s="17" t="s">
        <v>66</v>
      </c>
      <c r="P725" s="17">
        <v>4.0</v>
      </c>
      <c r="Q725" s="17">
        <v>7.0</v>
      </c>
      <c r="R725" s="17">
        <v>2.0</v>
      </c>
      <c r="S725" s="7">
        <f t="shared" si="2"/>
        <v>9</v>
      </c>
      <c r="T725" s="20">
        <v>41.02</v>
      </c>
      <c r="U725" s="14">
        <f t="shared" ref="U725:U732" si="70">D725*3%</f>
        <v>39.7998</v>
      </c>
      <c r="V725" s="21" t="s">
        <v>39</v>
      </c>
      <c r="W725" s="35">
        <f>VLOOKUP(A725,airbnb_listings_orlando!C:Q,14,0)</f>
        <v>182</v>
      </c>
      <c r="X725" s="35">
        <f>VLOOKUP(A725,airbnb_listings_orlando!C:Q,15,0)</f>
        <v>6</v>
      </c>
      <c r="Y725" s="11">
        <f t="shared" si="4"/>
        <v>331.665</v>
      </c>
      <c r="AA725" s="11"/>
    </row>
    <row r="726">
      <c r="A726" s="12" t="s">
        <v>76</v>
      </c>
      <c r="B726" s="13">
        <v>43292.0</v>
      </c>
      <c r="C726" s="12">
        <v>43296.0</v>
      </c>
      <c r="D726" s="14">
        <v>1326.66</v>
      </c>
      <c r="E726" s="24">
        <v>43191.893379629626</v>
      </c>
      <c r="F726" s="16">
        <v>101.0</v>
      </c>
      <c r="G726" s="17" t="s">
        <v>25</v>
      </c>
      <c r="H726" s="14">
        <v>146.78</v>
      </c>
      <c r="I726" s="14">
        <f t="shared" si="1"/>
        <v>1245.8402</v>
      </c>
      <c r="J726" s="18">
        <v>5.0</v>
      </c>
      <c r="K726" s="17">
        <v>9.0</v>
      </c>
      <c r="L726" s="19">
        <v>5.0</v>
      </c>
      <c r="M726" s="19" t="e">
        <v>#REF!</v>
      </c>
      <c r="N726" s="17">
        <v>5.0</v>
      </c>
      <c r="O726" s="17" t="s">
        <v>66</v>
      </c>
      <c r="P726" s="17">
        <v>4.0</v>
      </c>
      <c r="Q726" s="17">
        <v>8.0</v>
      </c>
      <c r="R726" s="17">
        <v>4.0</v>
      </c>
      <c r="S726" s="7">
        <f t="shared" si="2"/>
        <v>12</v>
      </c>
      <c r="T726" s="20">
        <v>41.02</v>
      </c>
      <c r="U726" s="14">
        <f t="shared" si="70"/>
        <v>39.7998</v>
      </c>
      <c r="V726" s="21" t="s">
        <v>39</v>
      </c>
      <c r="W726" s="35">
        <f>VLOOKUP(A726,airbnb_listings_orlando!C:Q,14,0)</f>
        <v>182</v>
      </c>
      <c r="X726" s="35">
        <f>VLOOKUP(A726,airbnb_listings_orlando!C:Q,15,0)</f>
        <v>6</v>
      </c>
      <c r="Y726" s="11">
        <f t="shared" si="4"/>
        <v>331.665</v>
      </c>
      <c r="AA726" s="11"/>
    </row>
    <row r="727">
      <c r="A727" s="12" t="s">
        <v>76</v>
      </c>
      <c r="B727" s="13">
        <v>43279.0</v>
      </c>
      <c r="C727" s="12">
        <v>43282.0</v>
      </c>
      <c r="D727" s="14">
        <v>1056.92</v>
      </c>
      <c r="E727" s="24">
        <v>43195.886087962965</v>
      </c>
      <c r="F727" s="16">
        <v>84.0</v>
      </c>
      <c r="G727" s="17" t="s">
        <v>25</v>
      </c>
      <c r="H727" s="14">
        <v>107.78</v>
      </c>
      <c r="I727" s="14">
        <f t="shared" si="1"/>
        <v>992.5324</v>
      </c>
      <c r="J727" s="18">
        <v>5.0</v>
      </c>
      <c r="K727" s="17">
        <v>9.0</v>
      </c>
      <c r="L727" s="19">
        <v>5.0</v>
      </c>
      <c r="M727" s="19" t="e">
        <v>#REF!</v>
      </c>
      <c r="N727" s="17">
        <v>5.0</v>
      </c>
      <c r="O727" s="17" t="s">
        <v>66</v>
      </c>
      <c r="P727" s="17">
        <v>3.0</v>
      </c>
      <c r="Q727" s="17">
        <v>7.0</v>
      </c>
      <c r="R727" s="17">
        <v>4.0</v>
      </c>
      <c r="S727" s="7">
        <f t="shared" si="2"/>
        <v>11</v>
      </c>
      <c r="T727" s="20">
        <v>32.68</v>
      </c>
      <c r="U727" s="14">
        <f t="shared" si="70"/>
        <v>31.7076</v>
      </c>
      <c r="V727" s="21" t="s">
        <v>39</v>
      </c>
      <c r="W727" s="35">
        <f>VLOOKUP(A727,airbnb_listings_orlando!C:Q,14,0)</f>
        <v>182</v>
      </c>
      <c r="X727" s="35">
        <f>VLOOKUP(A727,airbnb_listings_orlando!C:Q,15,0)</f>
        <v>6</v>
      </c>
      <c r="Y727" s="11">
        <f t="shared" si="4"/>
        <v>352.3066667</v>
      </c>
      <c r="AA727" s="11"/>
    </row>
    <row r="728">
      <c r="A728" s="12" t="s">
        <v>76</v>
      </c>
      <c r="B728" s="13">
        <v>43250.0</v>
      </c>
      <c r="C728" s="12">
        <v>43255.0</v>
      </c>
      <c r="D728" s="14">
        <v>1596.39</v>
      </c>
      <c r="E728" s="24">
        <v>43139.93672453704</v>
      </c>
      <c r="F728" s="16">
        <v>111.0</v>
      </c>
      <c r="G728" s="17" t="s">
        <v>25</v>
      </c>
      <c r="H728" s="14">
        <v>185.77</v>
      </c>
      <c r="I728" s="14">
        <f t="shared" si="1"/>
        <v>1499.1383</v>
      </c>
      <c r="J728" s="18">
        <v>5.0</v>
      </c>
      <c r="K728" s="17">
        <v>9.0</v>
      </c>
      <c r="L728" s="19">
        <v>5.0</v>
      </c>
      <c r="M728" s="19" t="e">
        <v>#REF!</v>
      </c>
      <c r="N728" s="17">
        <v>5.0</v>
      </c>
      <c r="O728" s="17" t="s">
        <v>66</v>
      </c>
      <c r="P728" s="17">
        <v>5.0</v>
      </c>
      <c r="Q728" s="17">
        <v>10.0</v>
      </c>
      <c r="R728" s="17">
        <v>0.0</v>
      </c>
      <c r="S728" s="7">
        <f t="shared" si="2"/>
        <v>10</v>
      </c>
      <c r="T728" s="20">
        <v>49.36</v>
      </c>
      <c r="U728" s="14">
        <f t="shared" si="70"/>
        <v>47.8917</v>
      </c>
      <c r="V728" s="21" t="s">
        <v>39</v>
      </c>
      <c r="W728" s="35">
        <f>VLOOKUP(A728,airbnb_listings_orlando!C:Q,14,0)</f>
        <v>182</v>
      </c>
      <c r="X728" s="35">
        <f>VLOOKUP(A728,airbnb_listings_orlando!C:Q,15,0)</f>
        <v>6</v>
      </c>
      <c r="Y728" s="11">
        <f t="shared" si="4"/>
        <v>319.278</v>
      </c>
      <c r="AA728" s="11"/>
    </row>
    <row r="729">
      <c r="A729" s="12" t="s">
        <v>76</v>
      </c>
      <c r="B729" s="13">
        <v>43210.0</v>
      </c>
      <c r="C729" s="12">
        <v>43212.0</v>
      </c>
      <c r="D729" s="14">
        <v>952.34</v>
      </c>
      <c r="E729" s="24">
        <v>43163.439409722225</v>
      </c>
      <c r="F729" s="16">
        <v>47.0</v>
      </c>
      <c r="G729" s="17" t="s">
        <v>25</v>
      </c>
      <c r="H729" s="14">
        <v>83.12</v>
      </c>
      <c r="I729" s="14">
        <f t="shared" si="1"/>
        <v>896.3698</v>
      </c>
      <c r="J729" s="18">
        <v>5.0</v>
      </c>
      <c r="K729" s="17">
        <v>9.0</v>
      </c>
      <c r="L729" s="19">
        <v>5.0</v>
      </c>
      <c r="M729" s="19" t="e">
        <v>#REF!</v>
      </c>
      <c r="N729" s="17">
        <v>5.0</v>
      </c>
      <c r="O729" s="17" t="s">
        <v>66</v>
      </c>
      <c r="P729" s="17">
        <v>2.0</v>
      </c>
      <c r="Q729" s="17">
        <v>4.0</v>
      </c>
      <c r="R729" s="17">
        <v>3.0</v>
      </c>
      <c r="S729" s="7">
        <f t="shared" si="2"/>
        <v>7</v>
      </c>
      <c r="T729" s="20">
        <v>27.4</v>
      </c>
      <c r="U729" s="14">
        <f t="shared" si="70"/>
        <v>28.5702</v>
      </c>
      <c r="V729" s="21" t="s">
        <v>39</v>
      </c>
      <c r="W729" s="35">
        <f>VLOOKUP(A729,airbnb_listings_orlando!C:Q,14,0)</f>
        <v>182</v>
      </c>
      <c r="X729" s="35">
        <f>VLOOKUP(A729,airbnb_listings_orlando!C:Q,15,0)</f>
        <v>6</v>
      </c>
      <c r="Y729" s="11">
        <f t="shared" si="4"/>
        <v>476.17</v>
      </c>
      <c r="AA729" s="11"/>
    </row>
    <row r="730">
      <c r="A730" s="12" t="s">
        <v>76</v>
      </c>
      <c r="B730" s="13">
        <v>43192.0</v>
      </c>
      <c r="C730" s="12">
        <v>43197.0</v>
      </c>
      <c r="D730" s="14">
        <v>990.87</v>
      </c>
      <c r="E730" s="24">
        <v>42975.65017361111</v>
      </c>
      <c r="F730" s="16">
        <v>217.0</v>
      </c>
      <c r="G730" s="17" t="s">
        <v>25</v>
      </c>
      <c r="H730" s="14">
        <v>102.53</v>
      </c>
      <c r="I730" s="14">
        <f t="shared" si="1"/>
        <v>934.0839</v>
      </c>
      <c r="J730" s="18">
        <v>5.0</v>
      </c>
      <c r="K730" s="17">
        <v>9.0</v>
      </c>
      <c r="L730" s="19">
        <v>5.0</v>
      </c>
      <c r="M730" s="19" t="e">
        <v>#REF!</v>
      </c>
      <c r="N730" s="17">
        <v>5.0</v>
      </c>
      <c r="O730" s="17" t="s">
        <v>66</v>
      </c>
      <c r="P730" s="17">
        <v>5.0</v>
      </c>
      <c r="Q730" s="17">
        <v>2.0</v>
      </c>
      <c r="R730" s="17">
        <v>2.0</v>
      </c>
      <c r="S730" s="7">
        <f t="shared" si="2"/>
        <v>4</v>
      </c>
      <c r="T730" s="20">
        <v>27.06</v>
      </c>
      <c r="U730" s="14">
        <f t="shared" si="70"/>
        <v>29.7261</v>
      </c>
      <c r="V730" s="21" t="s">
        <v>39</v>
      </c>
      <c r="W730" s="35">
        <f>VLOOKUP(A730,airbnb_listings_orlando!C:Q,14,0)</f>
        <v>182</v>
      </c>
      <c r="X730" s="35">
        <f>VLOOKUP(A730,airbnb_listings_orlando!C:Q,15,0)</f>
        <v>6</v>
      </c>
      <c r="Y730" s="11">
        <f t="shared" si="4"/>
        <v>198.174</v>
      </c>
      <c r="AA730" s="11"/>
    </row>
    <row r="731">
      <c r="A731" s="12" t="s">
        <v>76</v>
      </c>
      <c r="B731" s="13">
        <v>43190.0</v>
      </c>
      <c r="C731" s="12">
        <v>43192.0</v>
      </c>
      <c r="D731" s="14">
        <v>996.37</v>
      </c>
      <c r="E731" s="24">
        <v>43108.48640046296</v>
      </c>
      <c r="F731" s="16">
        <v>82.0</v>
      </c>
      <c r="G731" s="17" t="s">
        <v>25</v>
      </c>
      <c r="H731" s="14">
        <v>99.03</v>
      </c>
      <c r="I731" s="14">
        <f t="shared" si="1"/>
        <v>935.6689</v>
      </c>
      <c r="J731" s="18">
        <v>5.0</v>
      </c>
      <c r="K731" s="17">
        <v>9.0</v>
      </c>
      <c r="L731" s="19">
        <v>5.0</v>
      </c>
      <c r="M731" s="19" t="e">
        <v>#REF!</v>
      </c>
      <c r="N731" s="17">
        <v>5.0</v>
      </c>
      <c r="O731" s="17" t="s">
        <v>66</v>
      </c>
      <c r="P731" s="17">
        <v>2.0</v>
      </c>
      <c r="Q731" s="17">
        <v>11.0</v>
      </c>
      <c r="R731" s="17">
        <v>0.0</v>
      </c>
      <c r="S731" s="7">
        <f t="shared" si="2"/>
        <v>11</v>
      </c>
      <c r="T731" s="20">
        <v>30.81</v>
      </c>
      <c r="U731" s="14">
        <f t="shared" si="70"/>
        <v>29.8911</v>
      </c>
      <c r="V731" s="21" t="s">
        <v>39</v>
      </c>
      <c r="W731" s="35">
        <f>VLOOKUP(A731,airbnb_listings_orlando!C:Q,14,0)</f>
        <v>182</v>
      </c>
      <c r="X731" s="35">
        <f>VLOOKUP(A731,airbnb_listings_orlando!C:Q,15,0)</f>
        <v>6</v>
      </c>
      <c r="Y731" s="11">
        <f t="shared" si="4"/>
        <v>498.185</v>
      </c>
      <c r="AA731" s="11"/>
    </row>
    <row r="732">
      <c r="A732" s="12" t="s">
        <v>76</v>
      </c>
      <c r="B732" s="13">
        <v>43182.0</v>
      </c>
      <c r="C732" s="12">
        <v>43190.0</v>
      </c>
      <c r="D732" s="14">
        <v>3374.45</v>
      </c>
      <c r="E732" s="24">
        <v>43139.73763888889</v>
      </c>
      <c r="F732" s="16">
        <v>43.0</v>
      </c>
      <c r="G732" s="17" t="s">
        <v>25</v>
      </c>
      <c r="H732" s="14">
        <v>394.8</v>
      </c>
      <c r="I732" s="14">
        <f t="shared" si="1"/>
        <v>3168.8865</v>
      </c>
      <c r="J732" s="18">
        <v>5.0</v>
      </c>
      <c r="K732" s="17">
        <v>9.0</v>
      </c>
      <c r="L732" s="19">
        <v>5.0</v>
      </c>
      <c r="M732" s="19" t="e">
        <v>#REF!</v>
      </c>
      <c r="N732" s="17">
        <v>5.0</v>
      </c>
      <c r="O732" s="17" t="s">
        <v>66</v>
      </c>
      <c r="P732" s="17">
        <v>8.0</v>
      </c>
      <c r="Q732" s="17">
        <v>8.0</v>
      </c>
      <c r="R732" s="17">
        <v>2.0</v>
      </c>
      <c r="S732" s="7">
        <f t="shared" si="2"/>
        <v>10</v>
      </c>
      <c r="T732" s="20">
        <v>104.33</v>
      </c>
      <c r="U732" s="14">
        <f t="shared" si="70"/>
        <v>101.2335</v>
      </c>
      <c r="V732" s="21" t="s">
        <v>39</v>
      </c>
      <c r="W732" s="35">
        <f>VLOOKUP(A732,airbnb_listings_orlando!C:Q,14,0)</f>
        <v>182</v>
      </c>
      <c r="X732" s="35">
        <f>VLOOKUP(A732,airbnb_listings_orlando!C:Q,15,0)</f>
        <v>6</v>
      </c>
      <c r="Y732" s="11">
        <f t="shared" si="4"/>
        <v>421.80625</v>
      </c>
      <c r="AA732" s="11"/>
    </row>
    <row r="733">
      <c r="A733" s="12" t="s">
        <v>76</v>
      </c>
      <c r="B733" s="13">
        <v>43175.0</v>
      </c>
      <c r="C733" s="12">
        <v>43177.0</v>
      </c>
      <c r="D733" s="14">
        <v>1029.4</v>
      </c>
      <c r="E733" s="24">
        <v>43164.44756944444</v>
      </c>
      <c r="F733" s="16">
        <v>11.0</v>
      </c>
      <c r="G733" s="17" t="s">
        <v>25</v>
      </c>
      <c r="H733" s="14">
        <v>94.26</v>
      </c>
      <c r="I733" s="14">
        <f t="shared" si="1"/>
        <v>958.444</v>
      </c>
      <c r="J733" s="18">
        <v>5.0</v>
      </c>
      <c r="K733" s="17">
        <v>9.0</v>
      </c>
      <c r="L733" s="19">
        <v>5.0</v>
      </c>
      <c r="M733" s="19" t="e">
        <v>#REF!</v>
      </c>
      <c r="N733" s="17">
        <v>5.0</v>
      </c>
      <c r="O733" s="17" t="s">
        <v>66</v>
      </c>
      <c r="P733" s="17">
        <v>2.0</v>
      </c>
      <c r="Q733" s="17">
        <v>11.0</v>
      </c>
      <c r="R733" s="17">
        <v>0.0</v>
      </c>
      <c r="S733" s="7">
        <f t="shared" si="2"/>
        <v>11</v>
      </c>
      <c r="T733" s="20">
        <v>29.78</v>
      </c>
      <c r="U733" s="14">
        <f t="shared" ref="U733:U735" si="71">D733*4%</f>
        <v>41.176</v>
      </c>
      <c r="V733" s="21" t="s">
        <v>39</v>
      </c>
      <c r="W733" s="35">
        <f>VLOOKUP(A733,airbnb_listings_orlando!C:Q,14,0)</f>
        <v>182</v>
      </c>
      <c r="X733" s="35">
        <f>VLOOKUP(A733,airbnb_listings_orlando!C:Q,15,0)</f>
        <v>6</v>
      </c>
      <c r="Y733" s="11">
        <f t="shared" si="4"/>
        <v>514.7</v>
      </c>
      <c r="AA733" s="11"/>
    </row>
    <row r="734">
      <c r="A734" s="12" t="s">
        <v>76</v>
      </c>
      <c r="B734" s="13">
        <v>43170.0</v>
      </c>
      <c r="C734" s="12">
        <v>43174.0</v>
      </c>
      <c r="D734" s="14">
        <v>1678.97</v>
      </c>
      <c r="E734" s="24">
        <v>43163.903599537036</v>
      </c>
      <c r="F734" s="16">
        <v>7.0</v>
      </c>
      <c r="G734" s="17" t="s">
        <v>25</v>
      </c>
      <c r="H734" s="14">
        <v>197.71</v>
      </c>
      <c r="I734" s="14">
        <f t="shared" si="1"/>
        <v>1559.9012</v>
      </c>
      <c r="J734" s="18">
        <v>5.0</v>
      </c>
      <c r="K734" s="17">
        <v>9.0</v>
      </c>
      <c r="L734" s="19">
        <v>5.0</v>
      </c>
      <c r="M734" s="19" t="e">
        <v>#REF!</v>
      </c>
      <c r="N734" s="17">
        <v>5.0</v>
      </c>
      <c r="O734" s="17" t="s">
        <v>66</v>
      </c>
      <c r="P734" s="17">
        <v>4.0</v>
      </c>
      <c r="Q734" s="17">
        <v>2.0</v>
      </c>
      <c r="R734" s="17">
        <v>4.0</v>
      </c>
      <c r="S734" s="7">
        <f t="shared" si="2"/>
        <v>6</v>
      </c>
      <c r="T734" s="20">
        <v>51.91</v>
      </c>
      <c r="U734" s="14">
        <f t="shared" si="71"/>
        <v>67.1588</v>
      </c>
      <c r="V734" s="21" t="s">
        <v>39</v>
      </c>
      <c r="W734" s="35">
        <f>VLOOKUP(A734,airbnb_listings_orlando!C:Q,14,0)</f>
        <v>182</v>
      </c>
      <c r="X734" s="35">
        <f>VLOOKUP(A734,airbnb_listings_orlando!C:Q,15,0)</f>
        <v>6</v>
      </c>
      <c r="Y734" s="11">
        <f t="shared" si="4"/>
        <v>419.7425</v>
      </c>
      <c r="AA734" s="11"/>
    </row>
    <row r="735">
      <c r="A735" s="12" t="s">
        <v>76</v>
      </c>
      <c r="B735" s="13">
        <v>43097.0</v>
      </c>
      <c r="C735" s="12">
        <v>43101.0</v>
      </c>
      <c r="D735" s="14">
        <v>2056.89</v>
      </c>
      <c r="E735" s="15">
        <v>43062.57824074074</v>
      </c>
      <c r="F735" s="16">
        <v>35.0</v>
      </c>
      <c r="G735" s="17" t="s">
        <v>25</v>
      </c>
      <c r="H735" s="14">
        <v>217.65</v>
      </c>
      <c r="I735" s="14">
        <f t="shared" si="1"/>
        <v>1918.6544</v>
      </c>
      <c r="J735" s="18">
        <v>5.0</v>
      </c>
      <c r="K735" s="17">
        <v>9.0</v>
      </c>
      <c r="L735" s="19">
        <v>5.0</v>
      </c>
      <c r="M735" s="19" t="e">
        <v>#REF!</v>
      </c>
      <c r="N735" s="17">
        <v>5.0</v>
      </c>
      <c r="O735" s="17" t="s">
        <v>66</v>
      </c>
      <c r="P735" s="17">
        <v>4.0</v>
      </c>
      <c r="Q735" s="17">
        <v>10.0</v>
      </c>
      <c r="R735" s="17">
        <v>0.0</v>
      </c>
      <c r="S735" s="7">
        <f t="shared" si="2"/>
        <v>10</v>
      </c>
      <c r="T735" s="20">
        <v>55.96</v>
      </c>
      <c r="U735" s="14">
        <f t="shared" si="71"/>
        <v>82.2756</v>
      </c>
      <c r="V735" s="21" t="s">
        <v>39</v>
      </c>
      <c r="W735" s="35">
        <f>VLOOKUP(A735,airbnb_listings_orlando!C:Q,14,0)</f>
        <v>182</v>
      </c>
      <c r="X735" s="35">
        <f>VLOOKUP(A735,airbnb_listings_orlando!C:Q,15,0)</f>
        <v>6</v>
      </c>
      <c r="Y735" s="11">
        <f t="shared" si="4"/>
        <v>514.2225</v>
      </c>
      <c r="AA735" s="11"/>
    </row>
    <row r="736">
      <c r="A736" s="12" t="s">
        <v>76</v>
      </c>
      <c r="B736" s="13">
        <v>43466.0</v>
      </c>
      <c r="C736" s="12">
        <v>43487.0</v>
      </c>
      <c r="D736" s="14">
        <v>225.0</v>
      </c>
      <c r="E736" s="24">
        <v>43165.5705787037</v>
      </c>
      <c r="F736" s="16">
        <v>301.0</v>
      </c>
      <c r="G736" s="17" t="s">
        <v>25</v>
      </c>
      <c r="H736" s="14">
        <v>0.0</v>
      </c>
      <c r="I736" s="14">
        <f t="shared" si="1"/>
        <v>225</v>
      </c>
      <c r="J736" s="18">
        <v>5.0</v>
      </c>
      <c r="K736" s="17">
        <v>9.0</v>
      </c>
      <c r="L736" s="19">
        <v>5.0</v>
      </c>
      <c r="M736" s="19" t="e">
        <v>#REF!</v>
      </c>
      <c r="N736" s="17">
        <v>5.0</v>
      </c>
      <c r="O736" s="17" t="s">
        <v>66</v>
      </c>
      <c r="P736" s="17">
        <v>21.0</v>
      </c>
      <c r="Q736" s="17">
        <v>1.0</v>
      </c>
      <c r="R736" s="17">
        <v>0.0</v>
      </c>
      <c r="S736" s="7">
        <f t="shared" si="2"/>
        <v>1</v>
      </c>
      <c r="T736" s="20">
        <v>0.0</v>
      </c>
      <c r="U736" s="14">
        <v>0.0</v>
      </c>
      <c r="V736" s="21" t="s">
        <v>40</v>
      </c>
      <c r="W736" s="35">
        <f>VLOOKUP(A736,airbnb_listings_orlando!C:Q,14,0)</f>
        <v>182</v>
      </c>
      <c r="X736" s="35">
        <f>VLOOKUP(A736,airbnb_listings_orlando!C:Q,15,0)</f>
        <v>6</v>
      </c>
      <c r="Y736" s="11">
        <f t="shared" si="4"/>
        <v>10.71428571</v>
      </c>
      <c r="AA736" s="11"/>
    </row>
    <row r="737">
      <c r="A737" s="12" t="s">
        <v>76</v>
      </c>
      <c r="B737" s="13">
        <v>43103.0</v>
      </c>
      <c r="C737" s="12">
        <v>43132.0</v>
      </c>
      <c r="D737" s="14">
        <v>225.0</v>
      </c>
      <c r="E737" s="15">
        <v>43056.55200231481</v>
      </c>
      <c r="F737" s="16">
        <v>47.0</v>
      </c>
      <c r="G737" s="17" t="s">
        <v>25</v>
      </c>
      <c r="H737" s="14">
        <v>0.0</v>
      </c>
      <c r="I737" s="14">
        <f t="shared" si="1"/>
        <v>225</v>
      </c>
      <c r="J737" s="18">
        <v>5.0</v>
      </c>
      <c r="K737" s="17">
        <v>9.0</v>
      </c>
      <c r="L737" s="19">
        <v>5.0</v>
      </c>
      <c r="M737" s="19" t="e">
        <v>#REF!</v>
      </c>
      <c r="N737" s="17">
        <v>5.0</v>
      </c>
      <c r="O737" s="17" t="s">
        <v>66</v>
      </c>
      <c r="P737" s="17">
        <v>29.0</v>
      </c>
      <c r="Q737" s="17">
        <v>2.0</v>
      </c>
      <c r="R737" s="17">
        <v>0.0</v>
      </c>
      <c r="S737" s="7">
        <f t="shared" si="2"/>
        <v>2</v>
      </c>
      <c r="T737" s="20">
        <v>0.0</v>
      </c>
      <c r="U737" s="14">
        <v>0.0</v>
      </c>
      <c r="V737" s="21" t="s">
        <v>40</v>
      </c>
      <c r="W737" s="35">
        <f>VLOOKUP(A737,airbnb_listings_orlando!C:Q,14,0)</f>
        <v>182</v>
      </c>
      <c r="X737" s="35">
        <f>VLOOKUP(A737,airbnb_listings_orlando!C:Q,15,0)</f>
        <v>6</v>
      </c>
      <c r="Y737" s="11">
        <f t="shared" si="4"/>
        <v>7.75862069</v>
      </c>
      <c r="AA737" s="11"/>
    </row>
    <row r="738">
      <c r="A738" s="12" t="s">
        <v>76</v>
      </c>
      <c r="B738" s="13">
        <v>43444.0</v>
      </c>
      <c r="C738" s="25">
        <v>43455.0</v>
      </c>
      <c r="D738" s="14">
        <v>3817.39</v>
      </c>
      <c r="E738" s="24">
        <v>43339.64886574074</v>
      </c>
      <c r="F738" s="16">
        <v>105.0</v>
      </c>
      <c r="G738" s="17" t="s">
        <v>25</v>
      </c>
      <c r="H738" s="14">
        <v>591.8</v>
      </c>
      <c r="I738" s="14">
        <f t="shared" si="1"/>
        <v>3664.6944</v>
      </c>
      <c r="J738" s="18">
        <v>5.0</v>
      </c>
      <c r="K738" s="17">
        <v>9.0</v>
      </c>
      <c r="L738" s="19">
        <v>5.0</v>
      </c>
      <c r="M738" s="19" t="e">
        <v>#REF!</v>
      </c>
      <c r="N738" s="17">
        <v>5.0</v>
      </c>
      <c r="O738" s="17" t="s">
        <v>66</v>
      </c>
      <c r="P738" s="17">
        <v>11.0</v>
      </c>
      <c r="Q738" s="17">
        <v>2.0</v>
      </c>
      <c r="R738" s="17">
        <v>0.0</v>
      </c>
      <c r="S738" s="7">
        <f t="shared" si="2"/>
        <v>2</v>
      </c>
      <c r="T738" s="20">
        <v>0.0</v>
      </c>
      <c r="U738" s="14">
        <f t="shared" ref="U738:U743" si="72">D738*4%</f>
        <v>152.6956</v>
      </c>
      <c r="V738" s="21" t="s">
        <v>50</v>
      </c>
      <c r="W738" s="35">
        <f>VLOOKUP(A738,airbnb_listings_orlando!C:Q,14,0)</f>
        <v>182</v>
      </c>
      <c r="X738" s="35">
        <f>VLOOKUP(A738,airbnb_listings_orlando!C:Q,15,0)</f>
        <v>6</v>
      </c>
      <c r="Y738" s="11">
        <f t="shared" si="4"/>
        <v>347.0354545</v>
      </c>
      <c r="AA738" s="11"/>
    </row>
    <row r="739">
      <c r="A739" s="12" t="s">
        <v>77</v>
      </c>
      <c r="B739" s="13">
        <v>43463.0</v>
      </c>
      <c r="C739" s="25">
        <v>43465.0</v>
      </c>
      <c r="D739" s="14">
        <v>604.31</v>
      </c>
      <c r="E739" s="15">
        <v>43461.72362268518</v>
      </c>
      <c r="F739" s="16">
        <v>2.0</v>
      </c>
      <c r="G739" s="17" t="s">
        <v>64</v>
      </c>
      <c r="H739" s="14">
        <v>32.92</v>
      </c>
      <c r="I739" s="14">
        <f t="shared" si="1"/>
        <v>561.4476</v>
      </c>
      <c r="J739" s="18">
        <v>5.0</v>
      </c>
      <c r="K739" s="17">
        <v>8.0</v>
      </c>
      <c r="L739" s="19">
        <v>4.5</v>
      </c>
      <c r="M739" s="19">
        <v>1.0</v>
      </c>
      <c r="N739" s="17"/>
      <c r="O739" s="17" t="s">
        <v>66</v>
      </c>
      <c r="P739" s="17">
        <v>2.0</v>
      </c>
      <c r="Q739" s="17">
        <v>2.0</v>
      </c>
      <c r="R739" s="17">
        <v>2.0</v>
      </c>
      <c r="S739" s="7">
        <f t="shared" si="2"/>
        <v>4</v>
      </c>
      <c r="T739" s="20">
        <v>18.69</v>
      </c>
      <c r="U739" s="14">
        <f t="shared" si="72"/>
        <v>24.1724</v>
      </c>
      <c r="V739" s="21" t="s">
        <v>26</v>
      </c>
      <c r="W739" s="35">
        <f>VLOOKUP(A739,airbnb_listings_orlando!C:Q,14,0)</f>
        <v>117</v>
      </c>
      <c r="X739" s="35">
        <f>VLOOKUP(A739,airbnb_listings_orlando!C:Q,15,0)</f>
        <v>6</v>
      </c>
      <c r="Y739" s="11">
        <f t="shared" si="4"/>
        <v>302.155</v>
      </c>
      <c r="AA739" s="11"/>
    </row>
    <row r="740">
      <c r="A740" s="12" t="s">
        <v>77</v>
      </c>
      <c r="B740" s="13">
        <v>43405.0</v>
      </c>
      <c r="C740" s="12">
        <v>43409.0</v>
      </c>
      <c r="D740" s="14">
        <v>854.74</v>
      </c>
      <c r="E740" s="15">
        <v>43391.899675925924</v>
      </c>
      <c r="F740" s="16">
        <v>14.0</v>
      </c>
      <c r="G740" s="17" t="s">
        <v>64</v>
      </c>
      <c r="H740" s="14">
        <v>60.55</v>
      </c>
      <c r="I740" s="14">
        <f t="shared" si="1"/>
        <v>794.1204</v>
      </c>
      <c r="J740" s="18">
        <v>5.0</v>
      </c>
      <c r="K740" s="17">
        <v>8.0</v>
      </c>
      <c r="L740" s="19">
        <v>4.5</v>
      </c>
      <c r="M740" s="19">
        <v>1.0</v>
      </c>
      <c r="N740" s="17"/>
      <c r="O740" s="17" t="s">
        <v>66</v>
      </c>
      <c r="P740" s="17">
        <v>4.0</v>
      </c>
      <c r="Q740" s="17">
        <v>2.0</v>
      </c>
      <c r="R740" s="17">
        <v>0.0</v>
      </c>
      <c r="S740" s="7">
        <f t="shared" si="2"/>
        <v>2</v>
      </c>
      <c r="T740" s="20">
        <v>26.43</v>
      </c>
      <c r="U740" s="14">
        <f t="shared" si="72"/>
        <v>34.1896</v>
      </c>
      <c r="V740" s="21" t="s">
        <v>26</v>
      </c>
      <c r="W740" s="35">
        <f>VLOOKUP(A740,airbnb_listings_orlando!C:Q,14,0)</f>
        <v>117</v>
      </c>
      <c r="X740" s="35">
        <f>VLOOKUP(A740,airbnb_listings_orlando!C:Q,15,0)</f>
        <v>6</v>
      </c>
      <c r="Y740" s="11">
        <f t="shared" si="4"/>
        <v>213.685</v>
      </c>
      <c r="AA740" s="11"/>
    </row>
    <row r="741">
      <c r="A741" s="12" t="s">
        <v>77</v>
      </c>
      <c r="B741" s="13">
        <v>43396.0</v>
      </c>
      <c r="C741" s="25">
        <v>43399.0</v>
      </c>
      <c r="D741" s="14">
        <v>811.89</v>
      </c>
      <c r="E741" s="15">
        <v>43391.67234953704</v>
      </c>
      <c r="F741" s="16">
        <v>5.0</v>
      </c>
      <c r="G741" s="17" t="s">
        <v>64</v>
      </c>
      <c r="H741" s="14">
        <v>55.82</v>
      </c>
      <c r="I741" s="14">
        <f t="shared" si="1"/>
        <v>754.3044</v>
      </c>
      <c r="J741" s="18">
        <v>5.0</v>
      </c>
      <c r="K741" s="17">
        <v>8.0</v>
      </c>
      <c r="L741" s="19">
        <v>4.5</v>
      </c>
      <c r="M741" s="19">
        <v>1.0</v>
      </c>
      <c r="N741" s="17"/>
      <c r="O741" s="17" t="s">
        <v>66</v>
      </c>
      <c r="P741" s="17">
        <v>3.0</v>
      </c>
      <c r="Q741" s="17">
        <v>6.0</v>
      </c>
      <c r="R741" s="17">
        <v>0.0</v>
      </c>
      <c r="S741" s="7">
        <f t="shared" si="2"/>
        <v>6</v>
      </c>
      <c r="T741" s="20">
        <v>25.11</v>
      </c>
      <c r="U741" s="14">
        <f t="shared" si="72"/>
        <v>32.4756</v>
      </c>
      <c r="V741" s="21" t="s">
        <v>26</v>
      </c>
      <c r="W741" s="35">
        <f>VLOOKUP(A741,airbnb_listings_orlando!C:Q,14,0)</f>
        <v>117</v>
      </c>
      <c r="X741" s="35">
        <f>VLOOKUP(A741,airbnb_listings_orlando!C:Q,15,0)</f>
        <v>6</v>
      </c>
      <c r="Y741" s="11">
        <f t="shared" si="4"/>
        <v>270.63</v>
      </c>
      <c r="AA741" s="11"/>
    </row>
    <row r="742">
      <c r="A742" s="12" t="s">
        <v>77</v>
      </c>
      <c r="B742" s="13">
        <v>43222.0</v>
      </c>
      <c r="C742" s="12">
        <v>43232.0</v>
      </c>
      <c r="D742" s="14">
        <v>1448.47</v>
      </c>
      <c r="E742" s="24">
        <v>43128.43368055556</v>
      </c>
      <c r="F742" s="16">
        <v>94.0</v>
      </c>
      <c r="G742" s="17" t="s">
        <v>64</v>
      </c>
      <c r="H742" s="14">
        <v>177.16</v>
      </c>
      <c r="I742" s="14">
        <f t="shared" si="1"/>
        <v>1390.5312</v>
      </c>
      <c r="J742" s="18">
        <v>5.0</v>
      </c>
      <c r="K742" s="17">
        <v>8.0</v>
      </c>
      <c r="L742" s="19">
        <v>4.5</v>
      </c>
      <c r="M742" s="19" t="e">
        <v>#REF!</v>
      </c>
      <c r="N742" s="17"/>
      <c r="O742" s="17" t="s">
        <v>66</v>
      </c>
      <c r="P742" s="17">
        <v>10.0</v>
      </c>
      <c r="Q742" s="17">
        <v>4.0</v>
      </c>
      <c r="R742" s="17">
        <v>3.0</v>
      </c>
      <c r="S742" s="7">
        <f t="shared" si="2"/>
        <v>7</v>
      </c>
      <c r="T742" s="20">
        <v>0.0</v>
      </c>
      <c r="U742" s="14">
        <f t="shared" si="72"/>
        <v>57.9388</v>
      </c>
      <c r="V742" s="21" t="s">
        <v>26</v>
      </c>
      <c r="W742" s="35">
        <f>VLOOKUP(A742,airbnb_listings_orlando!C:Q,14,0)</f>
        <v>117</v>
      </c>
      <c r="X742" s="35">
        <f>VLOOKUP(A742,airbnb_listings_orlando!C:Q,15,0)</f>
        <v>6</v>
      </c>
      <c r="Y742" s="11">
        <f t="shared" si="4"/>
        <v>144.847</v>
      </c>
      <c r="AA742" s="11"/>
    </row>
    <row r="743">
      <c r="A743" s="12" t="s">
        <v>77</v>
      </c>
      <c r="B743" s="13">
        <v>43023.0</v>
      </c>
      <c r="C743" s="25">
        <v>43026.0</v>
      </c>
      <c r="D743" s="14">
        <v>926.0</v>
      </c>
      <c r="E743" s="15">
        <v>43020.692974537036</v>
      </c>
      <c r="F743" s="16">
        <v>3.0</v>
      </c>
      <c r="G743" s="17" t="s">
        <v>64</v>
      </c>
      <c r="H743" s="14">
        <v>68.79</v>
      </c>
      <c r="I743" s="14">
        <f t="shared" si="1"/>
        <v>859.96</v>
      </c>
      <c r="J743" s="18">
        <v>5.0</v>
      </c>
      <c r="K743" s="17">
        <v>8.0</v>
      </c>
      <c r="L743" s="19">
        <v>4.5</v>
      </c>
      <c r="M743" s="19" t="e">
        <v>#REF!</v>
      </c>
      <c r="N743" s="17"/>
      <c r="O743" s="17" t="s">
        <v>66</v>
      </c>
      <c r="P743" s="17">
        <v>3.0</v>
      </c>
      <c r="Q743" s="17">
        <v>4.0</v>
      </c>
      <c r="R743" s="17">
        <v>0.0</v>
      </c>
      <c r="S743" s="7">
        <f t="shared" si="2"/>
        <v>4</v>
      </c>
      <c r="T743" s="20">
        <v>29.0</v>
      </c>
      <c r="U743" s="14">
        <f t="shared" si="72"/>
        <v>37.04</v>
      </c>
      <c r="V743" s="21" t="s">
        <v>26</v>
      </c>
      <c r="W743" s="35">
        <f>VLOOKUP(A743,airbnb_listings_orlando!C:Q,14,0)</f>
        <v>117</v>
      </c>
      <c r="X743" s="35">
        <f>VLOOKUP(A743,airbnb_listings_orlando!C:Q,15,0)</f>
        <v>6</v>
      </c>
      <c r="Y743" s="11">
        <f t="shared" si="4"/>
        <v>308.6666667</v>
      </c>
      <c r="AA743" s="11"/>
    </row>
    <row r="744">
      <c r="A744" s="12" t="s">
        <v>77</v>
      </c>
      <c r="B744" s="13">
        <v>43331.0</v>
      </c>
      <c r="C744" s="12">
        <v>43345.0</v>
      </c>
      <c r="D744" s="14">
        <v>3082.09</v>
      </c>
      <c r="E744" s="24">
        <v>43243.19694444445</v>
      </c>
      <c r="F744" s="16">
        <v>88.0</v>
      </c>
      <c r="G744" s="17" t="s">
        <v>64</v>
      </c>
      <c r="H744" s="14">
        <v>208.49</v>
      </c>
      <c r="I744" s="14">
        <f t="shared" si="1"/>
        <v>2919.9</v>
      </c>
      <c r="J744" s="18">
        <v>5.0</v>
      </c>
      <c r="K744" s="17">
        <v>8.0</v>
      </c>
      <c r="L744" s="19">
        <v>4.5</v>
      </c>
      <c r="M744" s="19" t="e">
        <v>#REF!</v>
      </c>
      <c r="N744" s="17"/>
      <c r="O744" s="17" t="s">
        <v>66</v>
      </c>
      <c r="P744" s="17">
        <v>14.0</v>
      </c>
      <c r="Q744" s="17">
        <v>4.0</v>
      </c>
      <c r="R744" s="17">
        <v>2.0</v>
      </c>
      <c r="S744" s="7">
        <f t="shared" si="2"/>
        <v>6</v>
      </c>
      <c r="T744" s="20">
        <v>162.19</v>
      </c>
      <c r="U744" s="14">
        <v>0.0</v>
      </c>
      <c r="V744" s="21" t="s">
        <v>37</v>
      </c>
      <c r="W744" s="35">
        <f>VLOOKUP(A744,airbnb_listings_orlando!C:Q,14,0)</f>
        <v>117</v>
      </c>
      <c r="X744" s="35">
        <f>VLOOKUP(A744,airbnb_listings_orlando!C:Q,15,0)</f>
        <v>6</v>
      </c>
      <c r="Y744" s="11">
        <f t="shared" si="4"/>
        <v>220.1492857</v>
      </c>
      <c r="AA744" s="11"/>
    </row>
    <row r="745">
      <c r="A745" s="12" t="s">
        <v>77</v>
      </c>
      <c r="B745" s="13">
        <v>43324.0</v>
      </c>
      <c r="C745" s="12">
        <v>43329.0</v>
      </c>
      <c r="D745" s="14">
        <v>225.0</v>
      </c>
      <c r="E745" s="24">
        <v>43320.95178240741</v>
      </c>
      <c r="F745" s="16">
        <v>4.0</v>
      </c>
      <c r="G745" s="17" t="s">
        <v>64</v>
      </c>
      <c r="H745" s="14">
        <v>0.0</v>
      </c>
      <c r="I745" s="14">
        <f t="shared" si="1"/>
        <v>225</v>
      </c>
      <c r="J745" s="18">
        <v>5.0</v>
      </c>
      <c r="K745" s="17">
        <v>8.0</v>
      </c>
      <c r="L745" s="19">
        <v>4.5</v>
      </c>
      <c r="M745" s="19" t="e">
        <v>#REF!</v>
      </c>
      <c r="N745" s="17"/>
      <c r="O745" s="17" t="s">
        <v>66</v>
      </c>
      <c r="P745" s="17">
        <v>5.0</v>
      </c>
      <c r="Q745" s="17">
        <v>4.0</v>
      </c>
      <c r="R745" s="17">
        <v>2.0</v>
      </c>
      <c r="S745" s="7">
        <f t="shared" si="2"/>
        <v>6</v>
      </c>
      <c r="T745" s="20">
        <v>0.0</v>
      </c>
      <c r="U745" s="14">
        <v>0.0</v>
      </c>
      <c r="V745" s="21" t="s">
        <v>37</v>
      </c>
      <c r="W745" s="35">
        <f>VLOOKUP(A745,airbnb_listings_orlando!C:Q,14,0)</f>
        <v>117</v>
      </c>
      <c r="X745" s="35">
        <f>VLOOKUP(A745,airbnb_listings_orlando!C:Q,15,0)</f>
        <v>6</v>
      </c>
      <c r="Y745" s="11">
        <f t="shared" si="4"/>
        <v>45</v>
      </c>
      <c r="AA745" s="11"/>
    </row>
    <row r="746">
      <c r="A746" s="12" t="s">
        <v>77</v>
      </c>
      <c r="B746" s="13">
        <v>43143.0</v>
      </c>
      <c r="C746" s="12">
        <v>43151.0</v>
      </c>
      <c r="D746" s="14">
        <v>2794.55</v>
      </c>
      <c r="E746" s="15">
        <v>43067.79678240741</v>
      </c>
      <c r="F746" s="16">
        <v>76.0</v>
      </c>
      <c r="G746" s="17" t="s">
        <v>64</v>
      </c>
      <c r="H746" s="14">
        <v>294.0</v>
      </c>
      <c r="I746" s="14">
        <f t="shared" si="1"/>
        <v>2794.55</v>
      </c>
      <c r="J746" s="18">
        <v>5.0</v>
      </c>
      <c r="K746" s="17">
        <v>8.0</v>
      </c>
      <c r="L746" s="19">
        <v>4.5</v>
      </c>
      <c r="M746" s="19" t="e">
        <v>#REF!</v>
      </c>
      <c r="N746" s="17"/>
      <c r="O746" s="17" t="s">
        <v>66</v>
      </c>
      <c r="P746" s="17">
        <v>8.0</v>
      </c>
      <c r="Q746" s="17">
        <v>7.0</v>
      </c>
      <c r="R746" s="17">
        <v>1.0</v>
      </c>
      <c r="S746" s="7">
        <f t="shared" si="2"/>
        <v>8</v>
      </c>
      <c r="T746" s="20">
        <v>0.0</v>
      </c>
      <c r="U746" s="14">
        <v>0.0</v>
      </c>
      <c r="V746" s="21" t="s">
        <v>37</v>
      </c>
      <c r="W746" s="35">
        <f>VLOOKUP(A746,airbnb_listings_orlando!C:Q,14,0)</f>
        <v>117</v>
      </c>
      <c r="X746" s="35">
        <f>VLOOKUP(A746,airbnb_listings_orlando!C:Q,15,0)</f>
        <v>6</v>
      </c>
      <c r="Y746" s="11">
        <f t="shared" si="4"/>
        <v>349.31875</v>
      </c>
      <c r="AA746" s="11"/>
    </row>
    <row r="747">
      <c r="A747" s="12" t="s">
        <v>77</v>
      </c>
      <c r="B747" s="13">
        <v>43121.0</v>
      </c>
      <c r="C747" s="12">
        <v>43128.0</v>
      </c>
      <c r="D747" s="14">
        <v>2379.09</v>
      </c>
      <c r="E747" s="24">
        <v>43120.483935185184</v>
      </c>
      <c r="F747" s="16">
        <v>1.0</v>
      </c>
      <c r="G747" s="17" t="s">
        <v>64</v>
      </c>
      <c r="H747" s="14">
        <v>278.25</v>
      </c>
      <c r="I747" s="14">
        <f t="shared" si="1"/>
        <v>2379.09</v>
      </c>
      <c r="J747" s="18">
        <v>5.0</v>
      </c>
      <c r="K747" s="17">
        <v>8.0</v>
      </c>
      <c r="L747" s="19">
        <v>4.5</v>
      </c>
      <c r="M747" s="19" t="e">
        <v>#REF!</v>
      </c>
      <c r="N747" s="17"/>
      <c r="O747" s="17" t="s">
        <v>66</v>
      </c>
      <c r="P747" s="17">
        <v>7.0</v>
      </c>
      <c r="Q747" s="17">
        <v>1.0</v>
      </c>
      <c r="R747" s="17">
        <v>0.0</v>
      </c>
      <c r="S747" s="7">
        <f t="shared" si="2"/>
        <v>1</v>
      </c>
      <c r="T747" s="20">
        <v>0.0</v>
      </c>
      <c r="U747" s="14">
        <v>0.0</v>
      </c>
      <c r="V747" s="21" t="s">
        <v>37</v>
      </c>
      <c r="W747" s="35">
        <f>VLOOKUP(A747,airbnb_listings_orlando!C:Q,14,0)</f>
        <v>117</v>
      </c>
      <c r="X747" s="35">
        <f>VLOOKUP(A747,airbnb_listings_orlando!C:Q,15,0)</f>
        <v>6</v>
      </c>
      <c r="Y747" s="11">
        <f t="shared" si="4"/>
        <v>339.87</v>
      </c>
      <c r="AA747" s="11"/>
    </row>
    <row r="748">
      <c r="A748" s="12" t="s">
        <v>77</v>
      </c>
      <c r="B748" s="13">
        <v>43096.0</v>
      </c>
      <c r="C748" s="12">
        <v>43101.0</v>
      </c>
      <c r="D748" s="14">
        <v>1900.24</v>
      </c>
      <c r="E748" s="24">
        <v>42985.79356481481</v>
      </c>
      <c r="F748" s="16">
        <v>111.0</v>
      </c>
      <c r="G748" s="17" t="s">
        <v>64</v>
      </c>
      <c r="H748" s="14">
        <v>221.25</v>
      </c>
      <c r="I748" s="14">
        <f t="shared" si="1"/>
        <v>1900.24</v>
      </c>
      <c r="J748" s="18">
        <v>5.0</v>
      </c>
      <c r="K748" s="17">
        <v>8.0</v>
      </c>
      <c r="L748" s="19">
        <v>4.5</v>
      </c>
      <c r="M748" s="19" t="e">
        <v>#REF!</v>
      </c>
      <c r="N748" s="17"/>
      <c r="O748" s="17" t="s">
        <v>66</v>
      </c>
      <c r="P748" s="17">
        <v>5.0</v>
      </c>
      <c r="Q748" s="17">
        <v>1.0</v>
      </c>
      <c r="R748" s="17">
        <v>0.0</v>
      </c>
      <c r="S748" s="7">
        <f t="shared" si="2"/>
        <v>1</v>
      </c>
      <c r="T748" s="20">
        <v>0.0</v>
      </c>
      <c r="U748" s="14">
        <v>0.0</v>
      </c>
      <c r="V748" s="21" t="s">
        <v>37</v>
      </c>
      <c r="W748" s="35">
        <f>VLOOKUP(A748,airbnb_listings_orlando!C:Q,14,0)</f>
        <v>117</v>
      </c>
      <c r="X748" s="35">
        <f>VLOOKUP(A748,airbnb_listings_orlando!C:Q,15,0)</f>
        <v>6</v>
      </c>
      <c r="Y748" s="11">
        <f t="shared" si="4"/>
        <v>380.048</v>
      </c>
      <c r="AA748" s="11"/>
    </row>
    <row r="749">
      <c r="A749" s="12" t="s">
        <v>77</v>
      </c>
      <c r="B749" s="13">
        <v>43093.0</v>
      </c>
      <c r="C749" s="25">
        <v>43096.0</v>
      </c>
      <c r="D749" s="14">
        <v>1245.99</v>
      </c>
      <c r="E749" s="15">
        <v>43032.113645833335</v>
      </c>
      <c r="F749" s="16">
        <v>61.0</v>
      </c>
      <c r="G749" s="17" t="s">
        <v>64</v>
      </c>
      <c r="H749" s="14">
        <v>103.99</v>
      </c>
      <c r="I749" s="14">
        <f t="shared" si="1"/>
        <v>1206.99</v>
      </c>
      <c r="J749" s="18">
        <v>5.0</v>
      </c>
      <c r="K749" s="17">
        <v>8.0</v>
      </c>
      <c r="L749" s="19">
        <v>4.5</v>
      </c>
      <c r="M749" s="19" t="e">
        <v>#REF!</v>
      </c>
      <c r="N749" s="17"/>
      <c r="O749" s="17" t="s">
        <v>66</v>
      </c>
      <c r="P749" s="17">
        <v>3.0</v>
      </c>
      <c r="Q749" s="17">
        <v>6.0</v>
      </c>
      <c r="R749" s="17">
        <v>4.0</v>
      </c>
      <c r="S749" s="7">
        <f t="shared" si="2"/>
        <v>10</v>
      </c>
      <c r="T749" s="20">
        <v>39.0</v>
      </c>
      <c r="U749" s="14">
        <v>0.0</v>
      </c>
      <c r="V749" s="21" t="s">
        <v>37</v>
      </c>
      <c r="W749" s="35">
        <f>VLOOKUP(A749,airbnb_listings_orlando!C:Q,14,0)</f>
        <v>117</v>
      </c>
      <c r="X749" s="35">
        <f>VLOOKUP(A749,airbnb_listings_orlando!C:Q,15,0)</f>
        <v>6</v>
      </c>
      <c r="Y749" s="11">
        <f t="shared" si="4"/>
        <v>415.33</v>
      </c>
      <c r="AA749" s="11"/>
    </row>
    <row r="750">
      <c r="A750" s="12" t="s">
        <v>77</v>
      </c>
      <c r="B750" s="13">
        <v>43091.0</v>
      </c>
      <c r="C750" s="25">
        <v>43093.0</v>
      </c>
      <c r="D750" s="14">
        <v>814.71</v>
      </c>
      <c r="E750" s="15">
        <v>43062.603472222225</v>
      </c>
      <c r="F750" s="16">
        <v>29.0</v>
      </c>
      <c r="G750" s="17" t="s">
        <v>64</v>
      </c>
      <c r="H750" s="14">
        <v>49.03</v>
      </c>
      <c r="I750" s="14">
        <f t="shared" si="1"/>
        <v>789.52</v>
      </c>
      <c r="J750" s="18">
        <v>5.0</v>
      </c>
      <c r="K750" s="17">
        <v>8.0</v>
      </c>
      <c r="L750" s="19">
        <v>4.5</v>
      </c>
      <c r="M750" s="19" t="e">
        <v>#REF!</v>
      </c>
      <c r="N750" s="17"/>
      <c r="O750" s="17" t="s">
        <v>66</v>
      </c>
      <c r="P750" s="17">
        <v>2.0</v>
      </c>
      <c r="Q750" s="17">
        <v>10.0</v>
      </c>
      <c r="R750" s="17">
        <v>0.0</v>
      </c>
      <c r="S750" s="7">
        <f t="shared" si="2"/>
        <v>10</v>
      </c>
      <c r="T750" s="20">
        <v>25.19</v>
      </c>
      <c r="U750" s="14">
        <v>0.0</v>
      </c>
      <c r="V750" s="21" t="s">
        <v>37</v>
      </c>
      <c r="W750" s="35">
        <f>VLOOKUP(A750,airbnb_listings_orlando!C:Q,14,0)</f>
        <v>117</v>
      </c>
      <c r="X750" s="35">
        <f>VLOOKUP(A750,airbnb_listings_orlando!C:Q,15,0)</f>
        <v>6</v>
      </c>
      <c r="Y750" s="11">
        <f t="shared" si="4"/>
        <v>407.355</v>
      </c>
      <c r="AA750" s="11"/>
    </row>
    <row r="751">
      <c r="A751" s="12" t="s">
        <v>77</v>
      </c>
      <c r="B751" s="13">
        <v>43061.0</v>
      </c>
      <c r="C751" s="25">
        <v>43065.0</v>
      </c>
      <c r="D751" s="14">
        <v>220.0</v>
      </c>
      <c r="E751" s="15">
        <v>43060.74010416667</v>
      </c>
      <c r="F751" s="16">
        <v>1.0</v>
      </c>
      <c r="G751" s="17" t="s">
        <v>64</v>
      </c>
      <c r="H751" s="14">
        <v>0.0</v>
      </c>
      <c r="I751" s="14">
        <f t="shared" si="1"/>
        <v>220</v>
      </c>
      <c r="J751" s="18">
        <v>5.0</v>
      </c>
      <c r="K751" s="17">
        <v>8.0</v>
      </c>
      <c r="L751" s="19">
        <v>4.5</v>
      </c>
      <c r="M751" s="19" t="e">
        <v>#REF!</v>
      </c>
      <c r="N751" s="17"/>
      <c r="O751" s="17" t="s">
        <v>66</v>
      </c>
      <c r="P751" s="17">
        <v>4.0</v>
      </c>
      <c r="Q751" s="17">
        <v>10.0</v>
      </c>
      <c r="R751" s="17">
        <v>0.0</v>
      </c>
      <c r="S751" s="7">
        <f t="shared" si="2"/>
        <v>10</v>
      </c>
      <c r="T751" s="20">
        <v>0.0</v>
      </c>
      <c r="U751" s="14">
        <v>0.0</v>
      </c>
      <c r="V751" s="21" t="s">
        <v>37</v>
      </c>
      <c r="W751" s="35">
        <f>VLOOKUP(A751,airbnb_listings_orlando!C:Q,14,0)</f>
        <v>117</v>
      </c>
      <c r="X751" s="35">
        <f>VLOOKUP(A751,airbnb_listings_orlando!C:Q,15,0)</f>
        <v>6</v>
      </c>
      <c r="Y751" s="11">
        <f t="shared" si="4"/>
        <v>55</v>
      </c>
      <c r="AA751" s="11"/>
    </row>
    <row r="752">
      <c r="A752" s="12" t="s">
        <v>77</v>
      </c>
      <c r="B752" s="13">
        <v>42986.0</v>
      </c>
      <c r="C752" s="12">
        <v>42990.0</v>
      </c>
      <c r="D752" s="14">
        <v>220.0</v>
      </c>
      <c r="E752" s="24">
        <v>42986.67702546297</v>
      </c>
      <c r="F752" s="16">
        <v>0.0</v>
      </c>
      <c r="G752" s="17" t="s">
        <v>64</v>
      </c>
      <c r="H752" s="14">
        <v>0.0</v>
      </c>
      <c r="I752" s="14">
        <f t="shared" si="1"/>
        <v>220</v>
      </c>
      <c r="J752" s="18">
        <v>5.0</v>
      </c>
      <c r="K752" s="17">
        <v>8.0</v>
      </c>
      <c r="L752" s="19">
        <v>4.5</v>
      </c>
      <c r="M752" s="19" t="e">
        <v>#REF!</v>
      </c>
      <c r="N752" s="17"/>
      <c r="O752" s="17" t="s">
        <v>66</v>
      </c>
      <c r="P752" s="17">
        <v>4.0</v>
      </c>
      <c r="Q752" s="17">
        <v>2.0</v>
      </c>
      <c r="R752" s="17">
        <v>0.0</v>
      </c>
      <c r="S752" s="7">
        <f t="shared" si="2"/>
        <v>2</v>
      </c>
      <c r="T752" s="20">
        <v>0.0</v>
      </c>
      <c r="U752" s="14">
        <v>0.0</v>
      </c>
      <c r="V752" s="21" t="s">
        <v>37</v>
      </c>
      <c r="W752" s="35">
        <f>VLOOKUP(A752,airbnb_listings_orlando!C:Q,14,0)</f>
        <v>117</v>
      </c>
      <c r="X752" s="35">
        <f>VLOOKUP(A752,airbnb_listings_orlando!C:Q,15,0)</f>
        <v>6</v>
      </c>
      <c r="Y752" s="11">
        <f t="shared" si="4"/>
        <v>55</v>
      </c>
      <c r="AA752" s="11"/>
    </row>
    <row r="753">
      <c r="A753" s="12" t="s">
        <v>77</v>
      </c>
      <c r="B753" s="13">
        <v>42975.0</v>
      </c>
      <c r="C753" s="12">
        <v>42977.0</v>
      </c>
      <c r="D753" s="14">
        <v>220.0</v>
      </c>
      <c r="E753" s="24">
        <v>42975.58621527778</v>
      </c>
      <c r="F753" s="16">
        <v>0.0</v>
      </c>
      <c r="G753" s="17" t="s">
        <v>64</v>
      </c>
      <c r="H753" s="14">
        <v>0.0</v>
      </c>
      <c r="I753" s="14">
        <f t="shared" si="1"/>
        <v>220</v>
      </c>
      <c r="J753" s="18">
        <v>5.0</v>
      </c>
      <c r="K753" s="17">
        <v>8.0</v>
      </c>
      <c r="L753" s="19">
        <v>4.5</v>
      </c>
      <c r="M753" s="19" t="e">
        <v>#REF!</v>
      </c>
      <c r="N753" s="17"/>
      <c r="O753" s="17" t="s">
        <v>66</v>
      </c>
      <c r="P753" s="17">
        <v>2.0</v>
      </c>
      <c r="Q753" s="17">
        <v>2.0</v>
      </c>
      <c r="R753" s="17">
        <v>0.0</v>
      </c>
      <c r="S753" s="7">
        <f t="shared" si="2"/>
        <v>2</v>
      </c>
      <c r="T753" s="20">
        <v>0.0</v>
      </c>
      <c r="U753" s="14">
        <v>0.0</v>
      </c>
      <c r="V753" s="21" t="s">
        <v>37</v>
      </c>
      <c r="W753" s="35">
        <f>VLOOKUP(A753,airbnb_listings_orlando!C:Q,14,0)</f>
        <v>117</v>
      </c>
      <c r="X753" s="35">
        <f>VLOOKUP(A753,airbnb_listings_orlando!C:Q,15,0)</f>
        <v>6</v>
      </c>
      <c r="Y753" s="11">
        <f t="shared" si="4"/>
        <v>110</v>
      </c>
      <c r="AA753" s="11"/>
    </row>
    <row r="754">
      <c r="A754" s="12" t="s">
        <v>77</v>
      </c>
      <c r="B754" s="13">
        <v>43203.0</v>
      </c>
      <c r="C754" s="12">
        <v>43211.0</v>
      </c>
      <c r="D754" s="14">
        <v>2671.23</v>
      </c>
      <c r="E754" s="15">
        <v>43093.41023148148</v>
      </c>
      <c r="F754" s="16">
        <v>110.0</v>
      </c>
      <c r="G754" s="17" t="s">
        <v>64</v>
      </c>
      <c r="H754" s="14">
        <v>265.2</v>
      </c>
      <c r="I754" s="14">
        <f t="shared" si="1"/>
        <v>2617.8054</v>
      </c>
      <c r="J754" s="18">
        <v>5.0</v>
      </c>
      <c r="K754" s="17">
        <v>8.0</v>
      </c>
      <c r="L754" s="19">
        <v>4.5</v>
      </c>
      <c r="M754" s="19" t="e">
        <v>#REF!</v>
      </c>
      <c r="N754" s="17"/>
      <c r="O754" s="17" t="s">
        <v>66</v>
      </c>
      <c r="P754" s="17">
        <v>8.0</v>
      </c>
      <c r="Q754" s="17">
        <v>1.0</v>
      </c>
      <c r="R754" s="17">
        <v>0.0</v>
      </c>
      <c r="S754" s="7">
        <f t="shared" si="2"/>
        <v>1</v>
      </c>
      <c r="T754" s="20">
        <v>0.0</v>
      </c>
      <c r="U754" s="14">
        <f t="shared" ref="U754:U755" si="73">D754*2%</f>
        <v>53.4246</v>
      </c>
      <c r="V754" s="21" t="s">
        <v>38</v>
      </c>
      <c r="W754" s="35">
        <f>VLOOKUP(A754,airbnb_listings_orlando!C:Q,14,0)</f>
        <v>117</v>
      </c>
      <c r="X754" s="35">
        <f>VLOOKUP(A754,airbnb_listings_orlando!C:Q,15,0)</f>
        <v>6</v>
      </c>
      <c r="Y754" s="11">
        <f t="shared" si="4"/>
        <v>333.90375</v>
      </c>
      <c r="AA754" s="11"/>
    </row>
    <row r="755">
      <c r="A755" s="12" t="s">
        <v>77</v>
      </c>
      <c r="B755" s="13">
        <v>43105.0</v>
      </c>
      <c r="C755" s="12">
        <v>43116.0</v>
      </c>
      <c r="D755" s="14">
        <v>2654.0</v>
      </c>
      <c r="E755" s="24">
        <v>43042.12824074074</v>
      </c>
      <c r="F755" s="16">
        <v>63.0</v>
      </c>
      <c r="G755" s="17" t="s">
        <v>64</v>
      </c>
      <c r="H755" s="14">
        <v>0.0</v>
      </c>
      <c r="I755" s="14">
        <f t="shared" si="1"/>
        <v>2600.92</v>
      </c>
      <c r="J755" s="18">
        <v>5.0</v>
      </c>
      <c r="K755" s="17">
        <v>8.0</v>
      </c>
      <c r="L755" s="19">
        <v>4.5</v>
      </c>
      <c r="M755" s="19" t="e">
        <v>#REF!</v>
      </c>
      <c r="N755" s="17"/>
      <c r="O755" s="17" t="s">
        <v>66</v>
      </c>
      <c r="P755" s="17">
        <v>11.0</v>
      </c>
      <c r="Q755" s="17">
        <v>2.0</v>
      </c>
      <c r="R755" s="17">
        <v>0.0</v>
      </c>
      <c r="S755" s="7">
        <f t="shared" si="2"/>
        <v>2</v>
      </c>
      <c r="T755" s="20">
        <v>0.0</v>
      </c>
      <c r="U755" s="14">
        <f t="shared" si="73"/>
        <v>53.08</v>
      </c>
      <c r="V755" s="21" t="s">
        <v>38</v>
      </c>
      <c r="W755" s="35">
        <f>VLOOKUP(A755,airbnb_listings_orlando!C:Q,14,0)</f>
        <v>117</v>
      </c>
      <c r="X755" s="35">
        <f>VLOOKUP(A755,airbnb_listings_orlando!C:Q,15,0)</f>
        <v>6</v>
      </c>
      <c r="Y755" s="11">
        <f t="shared" si="4"/>
        <v>241.2727273</v>
      </c>
      <c r="AA755" s="11"/>
    </row>
    <row r="756">
      <c r="A756" s="12" t="s">
        <v>77</v>
      </c>
      <c r="B756" s="13">
        <v>43450.0</v>
      </c>
      <c r="C756" s="25">
        <v>43457.0</v>
      </c>
      <c r="D756" s="14">
        <v>2693.98</v>
      </c>
      <c r="E756" s="24">
        <v>43438.79675925926</v>
      </c>
      <c r="F756" s="16">
        <v>12.0</v>
      </c>
      <c r="G756" s="17" t="s">
        <v>64</v>
      </c>
      <c r="H756" s="14">
        <v>257.86</v>
      </c>
      <c r="I756" s="14">
        <f t="shared" si="1"/>
        <v>2524.3006</v>
      </c>
      <c r="J756" s="18">
        <v>5.0</v>
      </c>
      <c r="K756" s="17">
        <v>8.0</v>
      </c>
      <c r="L756" s="19">
        <v>4.5</v>
      </c>
      <c r="M756" s="19" t="e">
        <v>#REF!</v>
      </c>
      <c r="N756" s="17"/>
      <c r="O756" s="17" t="s">
        <v>66</v>
      </c>
      <c r="P756" s="17">
        <v>7.0</v>
      </c>
      <c r="Q756" s="17">
        <v>6.0</v>
      </c>
      <c r="R756" s="17">
        <v>0.0</v>
      </c>
      <c r="S756" s="7">
        <f t="shared" si="2"/>
        <v>6</v>
      </c>
      <c r="T756" s="20">
        <v>88.86</v>
      </c>
      <c r="U756" s="14">
        <f t="shared" ref="U756:U760" si="74">D756*3%</f>
        <v>80.8194</v>
      </c>
      <c r="V756" s="21" t="s">
        <v>39</v>
      </c>
      <c r="W756" s="35">
        <f>VLOOKUP(A756,airbnb_listings_orlando!C:Q,14,0)</f>
        <v>117</v>
      </c>
      <c r="X756" s="35">
        <f>VLOOKUP(A756,airbnb_listings_orlando!C:Q,15,0)</f>
        <v>6</v>
      </c>
      <c r="Y756" s="11">
        <f t="shared" si="4"/>
        <v>384.8542857</v>
      </c>
      <c r="AA756" s="11"/>
    </row>
    <row r="757">
      <c r="A757" s="12" t="s">
        <v>77</v>
      </c>
      <c r="B757" s="13">
        <v>43425.0</v>
      </c>
      <c r="C757" s="25">
        <v>43428.0</v>
      </c>
      <c r="D757" s="14">
        <v>1152.88</v>
      </c>
      <c r="E757" s="24">
        <v>43379.59465277778</v>
      </c>
      <c r="F757" s="16">
        <v>46.0</v>
      </c>
      <c r="G757" s="17" t="s">
        <v>64</v>
      </c>
      <c r="H757" s="14">
        <v>68.84</v>
      </c>
      <c r="I757" s="14">
        <f t="shared" si="1"/>
        <v>1082.6536</v>
      </c>
      <c r="J757" s="18">
        <v>5.0</v>
      </c>
      <c r="K757" s="17">
        <v>8.0</v>
      </c>
      <c r="L757" s="19">
        <v>4.5</v>
      </c>
      <c r="M757" s="19" t="e">
        <v>#REF!</v>
      </c>
      <c r="N757" s="17"/>
      <c r="O757" s="17" t="s">
        <v>66</v>
      </c>
      <c r="P757" s="17">
        <v>3.0</v>
      </c>
      <c r="Q757" s="17">
        <v>6.0</v>
      </c>
      <c r="R757" s="17">
        <v>6.0</v>
      </c>
      <c r="S757" s="7">
        <f t="shared" si="2"/>
        <v>12</v>
      </c>
      <c r="T757" s="20">
        <v>35.64</v>
      </c>
      <c r="U757" s="14">
        <f t="shared" si="74"/>
        <v>34.5864</v>
      </c>
      <c r="V757" s="21" t="s">
        <v>39</v>
      </c>
      <c r="W757" s="35">
        <f>VLOOKUP(A757,airbnb_listings_orlando!C:Q,14,0)</f>
        <v>117</v>
      </c>
      <c r="X757" s="35">
        <f>VLOOKUP(A757,airbnb_listings_orlando!C:Q,15,0)</f>
        <v>6</v>
      </c>
      <c r="Y757" s="11">
        <f t="shared" si="4"/>
        <v>384.2933333</v>
      </c>
      <c r="AA757" s="11"/>
    </row>
    <row r="758">
      <c r="A758" s="12" t="s">
        <v>77</v>
      </c>
      <c r="B758" s="13">
        <v>43412.0</v>
      </c>
      <c r="C758" s="25">
        <v>43416.0</v>
      </c>
      <c r="D758" s="14">
        <v>1193.93</v>
      </c>
      <c r="E758" s="15">
        <v>43403.96034722222</v>
      </c>
      <c r="F758" s="16">
        <v>9.0</v>
      </c>
      <c r="G758" s="17" t="s">
        <v>64</v>
      </c>
      <c r="H758" s="14">
        <v>75.67</v>
      </c>
      <c r="I758" s="14">
        <f t="shared" si="1"/>
        <v>1121.2021</v>
      </c>
      <c r="J758" s="18">
        <v>5.0</v>
      </c>
      <c r="K758" s="17">
        <v>8.0</v>
      </c>
      <c r="L758" s="19">
        <v>4.5</v>
      </c>
      <c r="M758" s="19" t="e">
        <v>#REF!</v>
      </c>
      <c r="N758" s="17"/>
      <c r="O758" s="17" t="s">
        <v>66</v>
      </c>
      <c r="P758" s="17">
        <v>4.0</v>
      </c>
      <c r="Q758" s="17">
        <v>4.0</v>
      </c>
      <c r="R758" s="17">
        <v>0.0</v>
      </c>
      <c r="S758" s="7">
        <f t="shared" si="2"/>
        <v>4</v>
      </c>
      <c r="T758" s="20">
        <v>36.91</v>
      </c>
      <c r="U758" s="14">
        <f t="shared" si="74"/>
        <v>35.8179</v>
      </c>
      <c r="V758" s="21" t="s">
        <v>39</v>
      </c>
      <c r="W758" s="35">
        <f>VLOOKUP(A758,airbnb_listings_orlando!C:Q,14,0)</f>
        <v>117</v>
      </c>
      <c r="X758" s="35">
        <f>VLOOKUP(A758,airbnb_listings_orlando!C:Q,15,0)</f>
        <v>6</v>
      </c>
      <c r="Y758" s="11">
        <f t="shared" si="4"/>
        <v>298.4825</v>
      </c>
      <c r="AA758" s="11"/>
    </row>
    <row r="759">
      <c r="A759" s="12" t="s">
        <v>77</v>
      </c>
      <c r="B759" s="13">
        <v>43387.0</v>
      </c>
      <c r="C759" s="25">
        <v>43393.0</v>
      </c>
      <c r="D759" s="14">
        <v>1555.66</v>
      </c>
      <c r="E759" s="24">
        <v>43225.729421296295</v>
      </c>
      <c r="F759" s="16">
        <v>162.0</v>
      </c>
      <c r="G759" s="17" t="s">
        <v>64</v>
      </c>
      <c r="H759" s="14">
        <v>122.88</v>
      </c>
      <c r="I759" s="14">
        <f t="shared" si="1"/>
        <v>1460.8902</v>
      </c>
      <c r="J759" s="18">
        <v>5.0</v>
      </c>
      <c r="K759" s="17">
        <v>8.0</v>
      </c>
      <c r="L759" s="19">
        <v>4.5</v>
      </c>
      <c r="M759" s="19" t="e">
        <v>#REF!</v>
      </c>
      <c r="N759" s="17"/>
      <c r="O759" s="17" t="s">
        <v>66</v>
      </c>
      <c r="P759" s="17">
        <v>6.0</v>
      </c>
      <c r="Q759" s="17">
        <v>6.0</v>
      </c>
      <c r="R759" s="17">
        <v>6.0</v>
      </c>
      <c r="S759" s="7">
        <f t="shared" si="2"/>
        <v>12</v>
      </c>
      <c r="T759" s="20">
        <v>48.1</v>
      </c>
      <c r="U759" s="14">
        <f t="shared" si="74"/>
        <v>46.6698</v>
      </c>
      <c r="V759" s="21" t="s">
        <v>39</v>
      </c>
      <c r="W759" s="35">
        <f>VLOOKUP(A759,airbnb_listings_orlando!C:Q,14,0)</f>
        <v>117</v>
      </c>
      <c r="X759" s="35">
        <f>VLOOKUP(A759,airbnb_listings_orlando!C:Q,15,0)</f>
        <v>6</v>
      </c>
      <c r="Y759" s="11">
        <f t="shared" si="4"/>
        <v>259.2766667</v>
      </c>
      <c r="AA759" s="11"/>
    </row>
    <row r="760">
      <c r="A760" s="12" t="s">
        <v>77</v>
      </c>
      <c r="B760" s="13">
        <v>43384.0</v>
      </c>
      <c r="C760" s="25">
        <v>43387.0</v>
      </c>
      <c r="D760" s="14">
        <v>838.93</v>
      </c>
      <c r="E760" s="24">
        <v>43367.15604166667</v>
      </c>
      <c r="F760" s="16">
        <v>17.0</v>
      </c>
      <c r="G760" s="17" t="s">
        <v>64</v>
      </c>
      <c r="H760" s="14">
        <v>50.72</v>
      </c>
      <c r="I760" s="14">
        <f t="shared" si="1"/>
        <v>787.8221</v>
      </c>
      <c r="J760" s="18">
        <v>5.0</v>
      </c>
      <c r="K760" s="17">
        <v>8.0</v>
      </c>
      <c r="L760" s="19">
        <v>4.5</v>
      </c>
      <c r="M760" s="19" t="e">
        <v>#REF!</v>
      </c>
      <c r="N760" s="17"/>
      <c r="O760" s="17" t="s">
        <v>66</v>
      </c>
      <c r="P760" s="17">
        <v>3.0</v>
      </c>
      <c r="Q760" s="17">
        <v>6.0</v>
      </c>
      <c r="R760" s="17">
        <v>3.0</v>
      </c>
      <c r="S760" s="7">
        <f t="shared" si="2"/>
        <v>9</v>
      </c>
      <c r="T760" s="20">
        <v>25.94</v>
      </c>
      <c r="U760" s="14">
        <f t="shared" si="74"/>
        <v>25.1679</v>
      </c>
      <c r="V760" s="21" t="s">
        <v>39</v>
      </c>
      <c r="W760" s="35">
        <f>VLOOKUP(A760,airbnb_listings_orlando!C:Q,14,0)</f>
        <v>117</v>
      </c>
      <c r="X760" s="35">
        <f>VLOOKUP(A760,airbnb_listings_orlando!C:Q,15,0)</f>
        <v>6</v>
      </c>
      <c r="Y760" s="11">
        <f t="shared" si="4"/>
        <v>279.6433333</v>
      </c>
      <c r="AA760" s="11"/>
    </row>
    <row r="761">
      <c r="A761" s="12" t="s">
        <v>77</v>
      </c>
      <c r="B761" s="13">
        <v>43353.0</v>
      </c>
      <c r="C761" s="12">
        <v>43360.0</v>
      </c>
      <c r="D761" s="14">
        <v>1697.35</v>
      </c>
      <c r="E761" s="24">
        <v>43258.400185185186</v>
      </c>
      <c r="F761" s="16">
        <v>95.0</v>
      </c>
      <c r="G761" s="17" t="s">
        <v>64</v>
      </c>
      <c r="H761" s="14">
        <v>137.15</v>
      </c>
      <c r="I761" s="14">
        <f t="shared" si="1"/>
        <v>1576.976</v>
      </c>
      <c r="J761" s="18">
        <v>5.0</v>
      </c>
      <c r="K761" s="17">
        <v>8.0</v>
      </c>
      <c r="L761" s="19">
        <v>4.5</v>
      </c>
      <c r="M761" s="19" t="e">
        <v>#REF!</v>
      </c>
      <c r="N761" s="17"/>
      <c r="O761" s="17" t="s">
        <v>66</v>
      </c>
      <c r="P761" s="17">
        <v>7.0</v>
      </c>
      <c r="Q761" s="17">
        <v>6.0</v>
      </c>
      <c r="R761" s="17">
        <v>4.0</v>
      </c>
      <c r="S761" s="7">
        <f t="shared" si="2"/>
        <v>10</v>
      </c>
      <c r="T761" s="20">
        <v>52.48</v>
      </c>
      <c r="U761" s="14">
        <f t="shared" ref="U761:U762" si="75">D761*4%</f>
        <v>67.894</v>
      </c>
      <c r="V761" s="21" t="s">
        <v>39</v>
      </c>
      <c r="W761" s="35">
        <f>VLOOKUP(A761,airbnb_listings_orlando!C:Q,14,0)</f>
        <v>117</v>
      </c>
      <c r="X761" s="35">
        <f>VLOOKUP(A761,airbnb_listings_orlando!C:Q,15,0)</f>
        <v>6</v>
      </c>
      <c r="Y761" s="11">
        <f t="shared" si="4"/>
        <v>242.4785714</v>
      </c>
      <c r="AA761" s="11"/>
    </row>
    <row r="762">
      <c r="A762" s="12" t="s">
        <v>77</v>
      </c>
      <c r="B762" s="13">
        <v>43322.0</v>
      </c>
      <c r="C762" s="12">
        <v>43324.0</v>
      </c>
      <c r="D762" s="14">
        <v>683.7</v>
      </c>
      <c r="E762" s="24">
        <v>43277.460960648146</v>
      </c>
      <c r="F762" s="16">
        <v>45.0</v>
      </c>
      <c r="G762" s="17" t="s">
        <v>64</v>
      </c>
      <c r="H762" s="14">
        <v>35.09</v>
      </c>
      <c r="I762" s="14">
        <f t="shared" si="1"/>
        <v>635.212</v>
      </c>
      <c r="J762" s="18">
        <v>5.0</v>
      </c>
      <c r="K762" s="17">
        <v>8.0</v>
      </c>
      <c r="L762" s="19">
        <v>4.5</v>
      </c>
      <c r="M762" s="19" t="e">
        <v>#REF!</v>
      </c>
      <c r="N762" s="17"/>
      <c r="O762" s="17" t="s">
        <v>66</v>
      </c>
      <c r="P762" s="17">
        <v>2.0</v>
      </c>
      <c r="Q762" s="17">
        <v>6.0</v>
      </c>
      <c r="R762" s="17">
        <v>4.0</v>
      </c>
      <c r="S762" s="7">
        <f t="shared" si="2"/>
        <v>10</v>
      </c>
      <c r="T762" s="20">
        <v>21.14</v>
      </c>
      <c r="U762" s="14">
        <f t="shared" si="75"/>
        <v>27.348</v>
      </c>
      <c r="V762" s="21" t="s">
        <v>39</v>
      </c>
      <c r="W762" s="35">
        <f>VLOOKUP(A762,airbnb_listings_orlando!C:Q,14,0)</f>
        <v>117</v>
      </c>
      <c r="X762" s="35">
        <f>VLOOKUP(A762,airbnb_listings_orlando!C:Q,15,0)</f>
        <v>6</v>
      </c>
      <c r="Y762" s="11">
        <f t="shared" si="4"/>
        <v>341.85</v>
      </c>
      <c r="AA762" s="11"/>
    </row>
    <row r="763">
      <c r="A763" s="12" t="s">
        <v>77</v>
      </c>
      <c r="B763" s="13">
        <v>43307.0</v>
      </c>
      <c r="C763" s="12">
        <v>43321.0</v>
      </c>
      <c r="D763" s="14">
        <v>3082.09</v>
      </c>
      <c r="E763" s="24">
        <v>43224.616631944446</v>
      </c>
      <c r="F763" s="16">
        <v>83.0</v>
      </c>
      <c r="G763" s="17" t="s">
        <v>64</v>
      </c>
      <c r="H763" s="14">
        <v>283.11</v>
      </c>
      <c r="I763" s="14">
        <f t="shared" si="1"/>
        <v>2892.3273</v>
      </c>
      <c r="J763" s="18">
        <v>5.0</v>
      </c>
      <c r="K763" s="17">
        <v>8.0</v>
      </c>
      <c r="L763" s="19">
        <v>4.5</v>
      </c>
      <c r="M763" s="19" t="e">
        <v>#REF!</v>
      </c>
      <c r="N763" s="17"/>
      <c r="O763" s="17" t="s">
        <v>66</v>
      </c>
      <c r="P763" s="17">
        <v>14.0</v>
      </c>
      <c r="Q763" s="17">
        <v>2.0</v>
      </c>
      <c r="R763" s="17">
        <v>2.0</v>
      </c>
      <c r="S763" s="7">
        <f t="shared" si="2"/>
        <v>4</v>
      </c>
      <c r="T763" s="20">
        <v>97.3</v>
      </c>
      <c r="U763" s="14">
        <f t="shared" ref="U763:U774" si="76">D763*3%</f>
        <v>92.4627</v>
      </c>
      <c r="V763" s="21" t="s">
        <v>39</v>
      </c>
      <c r="W763" s="35">
        <f>VLOOKUP(A763,airbnb_listings_orlando!C:Q,14,0)</f>
        <v>117</v>
      </c>
      <c r="X763" s="35">
        <f>VLOOKUP(A763,airbnb_listings_orlando!C:Q,15,0)</f>
        <v>6</v>
      </c>
      <c r="Y763" s="11">
        <f t="shared" si="4"/>
        <v>220.1492857</v>
      </c>
      <c r="AA763" s="11"/>
    </row>
    <row r="764">
      <c r="A764" s="12" t="s">
        <v>77</v>
      </c>
      <c r="B764" s="13">
        <v>43293.0</v>
      </c>
      <c r="C764" s="12">
        <v>43307.0</v>
      </c>
      <c r="D764" s="14">
        <v>3082.09</v>
      </c>
      <c r="E764" s="24">
        <v>43195.35208333333</v>
      </c>
      <c r="F764" s="16">
        <v>98.0</v>
      </c>
      <c r="G764" s="17" t="s">
        <v>64</v>
      </c>
      <c r="H764" s="14">
        <v>208.49</v>
      </c>
      <c r="I764" s="14">
        <f t="shared" si="1"/>
        <v>2827.4373</v>
      </c>
      <c r="J764" s="18">
        <v>5.0</v>
      </c>
      <c r="K764" s="17">
        <v>8.0</v>
      </c>
      <c r="L764" s="19">
        <v>4.5</v>
      </c>
      <c r="M764" s="19" t="e">
        <v>#REF!</v>
      </c>
      <c r="N764" s="17"/>
      <c r="O764" s="17" t="s">
        <v>66</v>
      </c>
      <c r="P764" s="17">
        <v>14.0</v>
      </c>
      <c r="Q764" s="17">
        <v>4.0</v>
      </c>
      <c r="R764" s="17">
        <v>2.0</v>
      </c>
      <c r="S764" s="7">
        <f t="shared" si="2"/>
        <v>6</v>
      </c>
      <c r="T764" s="20">
        <v>162.19</v>
      </c>
      <c r="U764" s="14">
        <f t="shared" si="76"/>
        <v>92.4627</v>
      </c>
      <c r="V764" s="21" t="s">
        <v>39</v>
      </c>
      <c r="W764" s="35">
        <f>VLOOKUP(A764,airbnb_listings_orlando!C:Q,14,0)</f>
        <v>117</v>
      </c>
      <c r="X764" s="35">
        <f>VLOOKUP(A764,airbnb_listings_orlando!C:Q,15,0)</f>
        <v>6</v>
      </c>
      <c r="Y764" s="11">
        <f t="shared" si="4"/>
        <v>220.1492857</v>
      </c>
      <c r="AA764" s="11"/>
    </row>
    <row r="765">
      <c r="A765" s="12" t="s">
        <v>77</v>
      </c>
      <c r="B765" s="13">
        <v>43288.0</v>
      </c>
      <c r="C765" s="12">
        <v>43293.0</v>
      </c>
      <c r="D765" s="14">
        <v>1511.62</v>
      </c>
      <c r="E765" s="24">
        <v>43195.33861111111</v>
      </c>
      <c r="F765" s="16">
        <v>93.0</v>
      </c>
      <c r="G765" s="17" t="s">
        <v>64</v>
      </c>
      <c r="H765" s="14">
        <v>118.45</v>
      </c>
      <c r="I765" s="14">
        <f t="shared" si="1"/>
        <v>1419.5314</v>
      </c>
      <c r="J765" s="18">
        <v>5.0</v>
      </c>
      <c r="K765" s="17">
        <v>8.0</v>
      </c>
      <c r="L765" s="19">
        <v>4.5</v>
      </c>
      <c r="M765" s="19" t="e">
        <v>#REF!</v>
      </c>
      <c r="N765" s="17"/>
      <c r="O765" s="17" t="s">
        <v>66</v>
      </c>
      <c r="P765" s="17">
        <v>5.0</v>
      </c>
      <c r="Q765" s="17">
        <v>6.0</v>
      </c>
      <c r="R765" s="17">
        <v>6.0</v>
      </c>
      <c r="S765" s="7">
        <f t="shared" si="2"/>
        <v>12</v>
      </c>
      <c r="T765" s="20">
        <v>46.74</v>
      </c>
      <c r="U765" s="14">
        <f t="shared" si="76"/>
        <v>45.3486</v>
      </c>
      <c r="V765" s="21" t="s">
        <v>39</v>
      </c>
      <c r="W765" s="35">
        <f>VLOOKUP(A765,airbnb_listings_orlando!C:Q,14,0)</f>
        <v>117</v>
      </c>
      <c r="X765" s="35">
        <f>VLOOKUP(A765,airbnb_listings_orlando!C:Q,15,0)</f>
        <v>6</v>
      </c>
      <c r="Y765" s="11">
        <f t="shared" si="4"/>
        <v>302.324</v>
      </c>
      <c r="AA765" s="11"/>
    </row>
    <row r="766">
      <c r="A766" s="12" t="s">
        <v>77</v>
      </c>
      <c r="B766" s="13">
        <v>43279.0</v>
      </c>
      <c r="C766" s="12">
        <v>43284.0</v>
      </c>
      <c r="D766" s="14">
        <v>1511.62</v>
      </c>
      <c r="E766" s="24">
        <v>43189.785787037035</v>
      </c>
      <c r="F766" s="16">
        <v>90.0</v>
      </c>
      <c r="G766" s="17" t="s">
        <v>64</v>
      </c>
      <c r="H766" s="14">
        <v>118.45</v>
      </c>
      <c r="I766" s="14">
        <f t="shared" si="1"/>
        <v>1419.5314</v>
      </c>
      <c r="J766" s="18">
        <v>5.0</v>
      </c>
      <c r="K766" s="17">
        <v>8.0</v>
      </c>
      <c r="L766" s="19">
        <v>4.5</v>
      </c>
      <c r="M766" s="19" t="e">
        <v>#REF!</v>
      </c>
      <c r="N766" s="17"/>
      <c r="O766" s="17" t="s">
        <v>66</v>
      </c>
      <c r="P766" s="17">
        <v>5.0</v>
      </c>
      <c r="Q766" s="17">
        <v>4.0</v>
      </c>
      <c r="R766" s="17">
        <v>0.0</v>
      </c>
      <c r="S766" s="7">
        <f t="shared" si="2"/>
        <v>4</v>
      </c>
      <c r="T766" s="20">
        <v>46.74</v>
      </c>
      <c r="U766" s="14">
        <f t="shared" si="76"/>
        <v>45.3486</v>
      </c>
      <c r="V766" s="21" t="s">
        <v>39</v>
      </c>
      <c r="W766" s="35">
        <f>VLOOKUP(A766,airbnb_listings_orlando!C:Q,14,0)</f>
        <v>117</v>
      </c>
      <c r="X766" s="35">
        <f>VLOOKUP(A766,airbnb_listings_orlando!C:Q,15,0)</f>
        <v>6</v>
      </c>
      <c r="Y766" s="11">
        <f t="shared" si="4"/>
        <v>302.324</v>
      </c>
      <c r="AA766" s="11"/>
    </row>
    <row r="767">
      <c r="A767" s="12" t="s">
        <v>77</v>
      </c>
      <c r="B767" s="13">
        <v>43273.0</v>
      </c>
      <c r="C767" s="12">
        <v>43275.0</v>
      </c>
      <c r="D767" s="14">
        <v>683.7</v>
      </c>
      <c r="E767" s="24">
        <v>43173.91730324074</v>
      </c>
      <c r="F767" s="16">
        <v>100.0</v>
      </c>
      <c r="G767" s="17" t="s">
        <v>64</v>
      </c>
      <c r="H767" s="14">
        <v>35.09</v>
      </c>
      <c r="I767" s="14">
        <f t="shared" si="1"/>
        <v>642.049</v>
      </c>
      <c r="J767" s="18">
        <v>5.0</v>
      </c>
      <c r="K767" s="17">
        <v>8.0</v>
      </c>
      <c r="L767" s="19">
        <v>4.5</v>
      </c>
      <c r="M767" s="19" t="e">
        <v>#REF!</v>
      </c>
      <c r="N767" s="17"/>
      <c r="O767" s="17" t="s">
        <v>66</v>
      </c>
      <c r="P767" s="17">
        <v>2.0</v>
      </c>
      <c r="Q767" s="17">
        <v>12.0</v>
      </c>
      <c r="R767" s="17">
        <v>0.0</v>
      </c>
      <c r="S767" s="7">
        <f t="shared" si="2"/>
        <v>12</v>
      </c>
      <c r="T767" s="20">
        <v>21.14</v>
      </c>
      <c r="U767" s="14">
        <f t="shared" si="76"/>
        <v>20.511</v>
      </c>
      <c r="V767" s="21" t="s">
        <v>39</v>
      </c>
      <c r="W767" s="35">
        <f>VLOOKUP(A767,airbnb_listings_orlando!C:Q,14,0)</f>
        <v>117</v>
      </c>
      <c r="X767" s="35">
        <f>VLOOKUP(A767,airbnb_listings_orlando!C:Q,15,0)</f>
        <v>6</v>
      </c>
      <c r="Y767" s="11">
        <f t="shared" si="4"/>
        <v>341.85</v>
      </c>
      <c r="AA767" s="11"/>
    </row>
    <row r="768">
      <c r="A768" s="12" t="s">
        <v>77</v>
      </c>
      <c r="B768" s="13">
        <v>43271.0</v>
      </c>
      <c r="C768" s="12">
        <v>43273.0</v>
      </c>
      <c r="D768" s="14">
        <v>683.7</v>
      </c>
      <c r="E768" s="24">
        <v>43239.39372685185</v>
      </c>
      <c r="F768" s="16">
        <v>32.0</v>
      </c>
      <c r="G768" s="17" t="s">
        <v>64</v>
      </c>
      <c r="H768" s="14">
        <v>35.09</v>
      </c>
      <c r="I768" s="14">
        <f t="shared" si="1"/>
        <v>642.049</v>
      </c>
      <c r="J768" s="18">
        <v>5.0</v>
      </c>
      <c r="K768" s="17">
        <v>8.0</v>
      </c>
      <c r="L768" s="19">
        <v>4.5</v>
      </c>
      <c r="M768" s="19" t="e">
        <v>#REF!</v>
      </c>
      <c r="N768" s="17"/>
      <c r="O768" s="17" t="s">
        <v>66</v>
      </c>
      <c r="P768" s="17">
        <v>2.0</v>
      </c>
      <c r="Q768" s="17">
        <v>4.0</v>
      </c>
      <c r="R768" s="17">
        <v>6.0</v>
      </c>
      <c r="S768" s="7">
        <f t="shared" si="2"/>
        <v>10</v>
      </c>
      <c r="T768" s="20">
        <v>21.14</v>
      </c>
      <c r="U768" s="14">
        <f t="shared" si="76"/>
        <v>20.511</v>
      </c>
      <c r="V768" s="21" t="s">
        <v>39</v>
      </c>
      <c r="W768" s="35">
        <f>VLOOKUP(A768,airbnb_listings_orlando!C:Q,14,0)</f>
        <v>117</v>
      </c>
      <c r="X768" s="35">
        <f>VLOOKUP(A768,airbnb_listings_orlando!C:Q,15,0)</f>
        <v>6</v>
      </c>
      <c r="Y768" s="11">
        <f t="shared" si="4"/>
        <v>341.85</v>
      </c>
      <c r="AA768" s="11"/>
    </row>
    <row r="769">
      <c r="A769" s="12" t="s">
        <v>77</v>
      </c>
      <c r="B769" s="13">
        <v>43267.0</v>
      </c>
      <c r="C769" s="12">
        <v>43269.0</v>
      </c>
      <c r="D769" s="14">
        <v>683.7</v>
      </c>
      <c r="E769" s="24">
        <v>43230.771840277775</v>
      </c>
      <c r="F769" s="16">
        <v>37.0</v>
      </c>
      <c r="G769" s="17" t="s">
        <v>64</v>
      </c>
      <c r="H769" s="14">
        <v>35.09</v>
      </c>
      <c r="I769" s="14">
        <f t="shared" si="1"/>
        <v>642.049</v>
      </c>
      <c r="J769" s="18">
        <v>5.0</v>
      </c>
      <c r="K769" s="17">
        <v>8.0</v>
      </c>
      <c r="L769" s="19">
        <v>4.5</v>
      </c>
      <c r="M769" s="19" t="e">
        <v>#REF!</v>
      </c>
      <c r="N769" s="17"/>
      <c r="O769" s="17" t="s">
        <v>66</v>
      </c>
      <c r="P769" s="17">
        <v>2.0</v>
      </c>
      <c r="Q769" s="17">
        <v>6.0</v>
      </c>
      <c r="R769" s="17">
        <v>6.0</v>
      </c>
      <c r="S769" s="7">
        <f t="shared" si="2"/>
        <v>12</v>
      </c>
      <c r="T769" s="20">
        <v>21.14</v>
      </c>
      <c r="U769" s="14">
        <f t="shared" si="76"/>
        <v>20.511</v>
      </c>
      <c r="V769" s="21" t="s">
        <v>39</v>
      </c>
      <c r="W769" s="35">
        <f>VLOOKUP(A769,airbnb_listings_orlando!C:Q,14,0)</f>
        <v>117</v>
      </c>
      <c r="X769" s="35">
        <f>VLOOKUP(A769,airbnb_listings_orlando!C:Q,15,0)</f>
        <v>6</v>
      </c>
      <c r="Y769" s="11">
        <f t="shared" si="4"/>
        <v>341.85</v>
      </c>
      <c r="AA769" s="11"/>
    </row>
    <row r="770">
      <c r="A770" s="12" t="s">
        <v>77</v>
      </c>
      <c r="B770" s="13">
        <v>43247.0</v>
      </c>
      <c r="C770" s="12">
        <v>43267.0</v>
      </c>
      <c r="D770" s="14">
        <v>4299.03</v>
      </c>
      <c r="E770" s="24">
        <v>43164.436689814815</v>
      </c>
      <c r="F770" s="16">
        <v>83.0</v>
      </c>
      <c r="G770" s="17" t="s">
        <v>64</v>
      </c>
      <c r="H770" s="14">
        <v>304.15</v>
      </c>
      <c r="I770" s="14">
        <f t="shared" si="1"/>
        <v>3943.8391</v>
      </c>
      <c r="J770" s="18">
        <v>5.0</v>
      </c>
      <c r="K770" s="17">
        <v>8.0</v>
      </c>
      <c r="L770" s="19">
        <v>4.5</v>
      </c>
      <c r="M770" s="19" t="e">
        <v>#REF!</v>
      </c>
      <c r="N770" s="17"/>
      <c r="O770" s="17" t="s">
        <v>66</v>
      </c>
      <c r="P770" s="17">
        <v>20.0</v>
      </c>
      <c r="Q770" s="17">
        <v>5.0</v>
      </c>
      <c r="R770" s="17">
        <v>2.0</v>
      </c>
      <c r="S770" s="7">
        <f t="shared" si="2"/>
        <v>7</v>
      </c>
      <c r="T770" s="20">
        <v>226.22</v>
      </c>
      <c r="U770" s="14">
        <f t="shared" si="76"/>
        <v>128.9709</v>
      </c>
      <c r="V770" s="21" t="s">
        <v>39</v>
      </c>
      <c r="W770" s="35">
        <f>VLOOKUP(A770,airbnb_listings_orlando!C:Q,14,0)</f>
        <v>117</v>
      </c>
      <c r="X770" s="35">
        <f>VLOOKUP(A770,airbnb_listings_orlando!C:Q,15,0)</f>
        <v>6</v>
      </c>
      <c r="Y770" s="11">
        <f t="shared" si="4"/>
        <v>214.9515</v>
      </c>
      <c r="AA770" s="11"/>
    </row>
    <row r="771">
      <c r="A771" s="12" t="s">
        <v>77</v>
      </c>
      <c r="B771" s="13">
        <v>43245.0</v>
      </c>
      <c r="C771" s="12">
        <v>43247.0</v>
      </c>
      <c r="D771" s="14">
        <v>683.7</v>
      </c>
      <c r="E771" s="24">
        <v>43212.40827546296</v>
      </c>
      <c r="F771" s="16">
        <v>33.0</v>
      </c>
      <c r="G771" s="17" t="s">
        <v>64</v>
      </c>
      <c r="H771" s="14">
        <v>35.09</v>
      </c>
      <c r="I771" s="14">
        <f t="shared" si="1"/>
        <v>642.049</v>
      </c>
      <c r="J771" s="18">
        <v>5.0</v>
      </c>
      <c r="K771" s="17">
        <v>8.0</v>
      </c>
      <c r="L771" s="19">
        <v>4.5</v>
      </c>
      <c r="M771" s="19" t="e">
        <v>#REF!</v>
      </c>
      <c r="N771" s="17"/>
      <c r="O771" s="17" t="s">
        <v>66</v>
      </c>
      <c r="P771" s="17">
        <v>2.0</v>
      </c>
      <c r="Q771" s="17">
        <v>7.0</v>
      </c>
      <c r="R771" s="17">
        <v>0.0</v>
      </c>
      <c r="S771" s="7">
        <f t="shared" si="2"/>
        <v>7</v>
      </c>
      <c r="T771" s="20">
        <v>21.14</v>
      </c>
      <c r="U771" s="14">
        <f t="shared" si="76"/>
        <v>20.511</v>
      </c>
      <c r="V771" s="21" t="s">
        <v>39</v>
      </c>
      <c r="W771" s="35">
        <f>VLOOKUP(A771,airbnb_listings_orlando!C:Q,14,0)</f>
        <v>117</v>
      </c>
      <c r="X771" s="35">
        <f>VLOOKUP(A771,airbnb_listings_orlando!C:Q,15,0)</f>
        <v>6</v>
      </c>
      <c r="Y771" s="11">
        <f t="shared" si="4"/>
        <v>341.85</v>
      </c>
      <c r="AA771" s="11"/>
    </row>
    <row r="772">
      <c r="A772" s="12" t="s">
        <v>77</v>
      </c>
      <c r="B772" s="13">
        <v>43188.0</v>
      </c>
      <c r="C772" s="12">
        <v>43198.0</v>
      </c>
      <c r="D772" s="14">
        <v>2994.61</v>
      </c>
      <c r="E772" s="15">
        <v>43034.65560185185</v>
      </c>
      <c r="F772" s="16">
        <v>154.0</v>
      </c>
      <c r="G772" s="17" t="s">
        <v>64</v>
      </c>
      <c r="H772" s="14">
        <v>268.52</v>
      </c>
      <c r="I772" s="14">
        <f t="shared" si="1"/>
        <v>2812.1817</v>
      </c>
      <c r="J772" s="18">
        <v>5.0</v>
      </c>
      <c r="K772" s="17">
        <v>8.0</v>
      </c>
      <c r="L772" s="19">
        <v>4.5</v>
      </c>
      <c r="M772" s="19" t="e">
        <v>#REF!</v>
      </c>
      <c r="N772" s="17"/>
      <c r="O772" s="17" t="s">
        <v>66</v>
      </c>
      <c r="P772" s="17">
        <v>10.0</v>
      </c>
      <c r="Q772" s="17">
        <v>2.0</v>
      </c>
      <c r="R772" s="17">
        <v>3.0</v>
      </c>
      <c r="S772" s="7">
        <f t="shared" si="2"/>
        <v>5</v>
      </c>
      <c r="T772" s="20">
        <v>92.59</v>
      </c>
      <c r="U772" s="14">
        <f t="shared" si="76"/>
        <v>89.8383</v>
      </c>
      <c r="V772" s="21" t="s">
        <v>39</v>
      </c>
      <c r="W772" s="35">
        <f>VLOOKUP(A772,airbnb_listings_orlando!C:Q,14,0)</f>
        <v>117</v>
      </c>
      <c r="X772" s="35">
        <f>VLOOKUP(A772,airbnb_listings_orlando!C:Q,15,0)</f>
        <v>6</v>
      </c>
      <c r="Y772" s="11">
        <f t="shared" si="4"/>
        <v>299.461</v>
      </c>
      <c r="AA772" s="11"/>
    </row>
    <row r="773">
      <c r="A773" s="12" t="s">
        <v>77</v>
      </c>
      <c r="B773" s="13">
        <v>43185.0</v>
      </c>
      <c r="C773" s="12">
        <v>43188.0</v>
      </c>
      <c r="D773" s="14">
        <v>1086.65</v>
      </c>
      <c r="E773" s="24">
        <v>43165.76912037037</v>
      </c>
      <c r="F773" s="16">
        <v>20.0</v>
      </c>
      <c r="G773" s="17" t="s">
        <v>64</v>
      </c>
      <c r="H773" s="14">
        <v>65.69</v>
      </c>
      <c r="I773" s="14">
        <f t="shared" si="1"/>
        <v>1023.5205</v>
      </c>
      <c r="J773" s="18">
        <v>5.0</v>
      </c>
      <c r="K773" s="17">
        <v>8.0</v>
      </c>
      <c r="L773" s="19">
        <v>4.5</v>
      </c>
      <c r="M773" s="19" t="e">
        <v>#REF!</v>
      </c>
      <c r="N773" s="17"/>
      <c r="O773" s="17" t="s">
        <v>66</v>
      </c>
      <c r="P773" s="17">
        <v>3.0</v>
      </c>
      <c r="Q773" s="17">
        <v>5.0</v>
      </c>
      <c r="R773" s="17">
        <v>2.0</v>
      </c>
      <c r="S773" s="7">
        <f t="shared" si="2"/>
        <v>7</v>
      </c>
      <c r="T773" s="20">
        <v>30.53</v>
      </c>
      <c r="U773" s="14">
        <f t="shared" si="76"/>
        <v>32.5995</v>
      </c>
      <c r="V773" s="21" t="s">
        <v>39</v>
      </c>
      <c r="W773" s="35">
        <f>VLOOKUP(A773,airbnb_listings_orlando!C:Q,14,0)</f>
        <v>117</v>
      </c>
      <c r="X773" s="35">
        <f>VLOOKUP(A773,airbnb_listings_orlando!C:Q,15,0)</f>
        <v>6</v>
      </c>
      <c r="Y773" s="11">
        <f t="shared" si="4"/>
        <v>362.2166667</v>
      </c>
      <c r="AA773" s="11"/>
    </row>
    <row r="774">
      <c r="A774" s="12" t="s">
        <v>77</v>
      </c>
      <c r="B774" s="13">
        <v>43181.0</v>
      </c>
      <c r="C774" s="12">
        <v>43184.0</v>
      </c>
      <c r="D774" s="14">
        <v>1086.65</v>
      </c>
      <c r="E774" s="24">
        <v>43157.899722222224</v>
      </c>
      <c r="F774" s="16">
        <v>24.0</v>
      </c>
      <c r="G774" s="17" t="s">
        <v>64</v>
      </c>
      <c r="H774" s="14">
        <v>62.16</v>
      </c>
      <c r="I774" s="14">
        <f t="shared" si="1"/>
        <v>1020.4505</v>
      </c>
      <c r="J774" s="18">
        <v>5.0</v>
      </c>
      <c r="K774" s="17">
        <v>8.0</v>
      </c>
      <c r="L774" s="19">
        <v>4.5</v>
      </c>
      <c r="M774" s="19" t="e">
        <v>#REF!</v>
      </c>
      <c r="N774" s="17"/>
      <c r="O774" s="17" t="s">
        <v>66</v>
      </c>
      <c r="P774" s="17">
        <v>3.0</v>
      </c>
      <c r="Q774" s="17">
        <v>1.0</v>
      </c>
      <c r="R774" s="17">
        <v>0.0</v>
      </c>
      <c r="S774" s="7">
        <f t="shared" si="2"/>
        <v>1</v>
      </c>
      <c r="T774" s="20">
        <v>33.6</v>
      </c>
      <c r="U774" s="14">
        <f t="shared" si="76"/>
        <v>32.5995</v>
      </c>
      <c r="V774" s="21" t="s">
        <v>39</v>
      </c>
      <c r="W774" s="35">
        <f>VLOOKUP(A774,airbnb_listings_orlando!C:Q,14,0)</f>
        <v>117</v>
      </c>
      <c r="X774" s="35">
        <f>VLOOKUP(A774,airbnb_listings_orlando!C:Q,15,0)</f>
        <v>6</v>
      </c>
      <c r="Y774" s="11">
        <f t="shared" si="4"/>
        <v>362.2166667</v>
      </c>
      <c r="AA774" s="11"/>
    </row>
    <row r="775">
      <c r="A775" s="12" t="s">
        <v>77</v>
      </c>
      <c r="B775" s="13">
        <v>43175.0</v>
      </c>
      <c r="C775" s="12">
        <v>43177.0</v>
      </c>
      <c r="D775" s="14">
        <v>740.95</v>
      </c>
      <c r="E775" s="24">
        <v>43155.332719907405</v>
      </c>
      <c r="F775" s="16">
        <v>20.0</v>
      </c>
      <c r="G775" s="17" t="s">
        <v>64</v>
      </c>
      <c r="H775" s="14">
        <v>40.85</v>
      </c>
      <c r="I775" s="14">
        <f t="shared" si="1"/>
        <v>688.402</v>
      </c>
      <c r="J775" s="18">
        <v>5.0</v>
      </c>
      <c r="K775" s="17">
        <v>8.0</v>
      </c>
      <c r="L775" s="19">
        <v>4.5</v>
      </c>
      <c r="M775" s="19" t="e">
        <v>#REF!</v>
      </c>
      <c r="N775" s="17"/>
      <c r="O775" s="17" t="s">
        <v>66</v>
      </c>
      <c r="P775" s="17">
        <v>2.0</v>
      </c>
      <c r="Q775" s="17">
        <v>8.0</v>
      </c>
      <c r="R775" s="17">
        <v>0.0</v>
      </c>
      <c r="S775" s="7">
        <f t="shared" si="2"/>
        <v>8</v>
      </c>
      <c r="T775" s="20">
        <v>22.91</v>
      </c>
      <c r="U775" s="14">
        <f t="shared" ref="U775:U781" si="77">D775*4%</f>
        <v>29.638</v>
      </c>
      <c r="V775" s="21" t="s">
        <v>39</v>
      </c>
      <c r="W775" s="35">
        <f>VLOOKUP(A775,airbnb_listings_orlando!C:Q,14,0)</f>
        <v>117</v>
      </c>
      <c r="X775" s="35">
        <f>VLOOKUP(A775,airbnb_listings_orlando!C:Q,15,0)</f>
        <v>6</v>
      </c>
      <c r="Y775" s="11">
        <f t="shared" si="4"/>
        <v>370.475</v>
      </c>
      <c r="AA775" s="11"/>
    </row>
    <row r="776">
      <c r="A776" s="12" t="s">
        <v>77</v>
      </c>
      <c r="B776" s="13">
        <v>43170.0</v>
      </c>
      <c r="C776" s="12">
        <v>43175.0</v>
      </c>
      <c r="D776" s="14">
        <v>1480.8</v>
      </c>
      <c r="E776" s="24">
        <v>43160.136087962965</v>
      </c>
      <c r="F776" s="16">
        <v>10.0</v>
      </c>
      <c r="G776" s="17" t="s">
        <v>64</v>
      </c>
      <c r="H776" s="14">
        <v>115.35</v>
      </c>
      <c r="I776" s="14">
        <f t="shared" si="1"/>
        <v>1375.788</v>
      </c>
      <c r="J776" s="18">
        <v>5.0</v>
      </c>
      <c r="K776" s="17">
        <v>8.0</v>
      </c>
      <c r="L776" s="19">
        <v>4.5</v>
      </c>
      <c r="M776" s="19" t="e">
        <v>#REF!</v>
      </c>
      <c r="N776" s="17"/>
      <c r="O776" s="17" t="s">
        <v>66</v>
      </c>
      <c r="P776" s="17">
        <v>5.0</v>
      </c>
      <c r="Q776" s="17">
        <v>5.0</v>
      </c>
      <c r="R776" s="17">
        <v>0.0</v>
      </c>
      <c r="S776" s="7">
        <f t="shared" si="2"/>
        <v>5</v>
      </c>
      <c r="T776" s="20">
        <v>45.78</v>
      </c>
      <c r="U776" s="14">
        <f t="shared" si="77"/>
        <v>59.232</v>
      </c>
      <c r="V776" s="21" t="s">
        <v>39</v>
      </c>
      <c r="W776" s="35">
        <f>VLOOKUP(A776,airbnb_listings_orlando!C:Q,14,0)</f>
        <v>117</v>
      </c>
      <c r="X776" s="35">
        <f>VLOOKUP(A776,airbnb_listings_orlando!C:Q,15,0)</f>
        <v>6</v>
      </c>
      <c r="Y776" s="11">
        <f t="shared" si="4"/>
        <v>296.16</v>
      </c>
      <c r="AA776" s="11"/>
    </row>
    <row r="777">
      <c r="A777" s="12" t="s">
        <v>77</v>
      </c>
      <c r="B777" s="13">
        <v>43168.0</v>
      </c>
      <c r="C777" s="12">
        <v>43170.0</v>
      </c>
      <c r="D777" s="14">
        <v>853.25</v>
      </c>
      <c r="E777" s="24">
        <v>43144.80903935185</v>
      </c>
      <c r="F777" s="16">
        <v>24.0</v>
      </c>
      <c r="G777" s="17" t="s">
        <v>64</v>
      </c>
      <c r="H777" s="14">
        <v>52.16</v>
      </c>
      <c r="I777" s="14">
        <f t="shared" si="1"/>
        <v>792.74</v>
      </c>
      <c r="J777" s="18">
        <v>5.0</v>
      </c>
      <c r="K777" s="17">
        <v>8.0</v>
      </c>
      <c r="L777" s="19">
        <v>4.5</v>
      </c>
      <c r="M777" s="19" t="e">
        <v>#REF!</v>
      </c>
      <c r="N777" s="17"/>
      <c r="O777" s="17" t="s">
        <v>66</v>
      </c>
      <c r="P777" s="17">
        <v>2.0</v>
      </c>
      <c r="Q777" s="17">
        <v>10.0</v>
      </c>
      <c r="R777" s="17">
        <v>1.0</v>
      </c>
      <c r="S777" s="7">
        <f t="shared" si="2"/>
        <v>11</v>
      </c>
      <c r="T777" s="20">
        <v>26.38</v>
      </c>
      <c r="U777" s="14">
        <f t="shared" si="77"/>
        <v>34.13</v>
      </c>
      <c r="V777" s="21" t="s">
        <v>39</v>
      </c>
      <c r="W777" s="35">
        <f>VLOOKUP(A777,airbnb_listings_orlando!C:Q,14,0)</f>
        <v>117</v>
      </c>
      <c r="X777" s="35">
        <f>VLOOKUP(A777,airbnb_listings_orlando!C:Q,15,0)</f>
        <v>6</v>
      </c>
      <c r="Y777" s="11">
        <f t="shared" si="4"/>
        <v>426.625</v>
      </c>
      <c r="AA777" s="11"/>
    </row>
    <row r="778">
      <c r="A778" s="12" t="s">
        <v>77</v>
      </c>
      <c r="B778" s="13">
        <v>43153.0</v>
      </c>
      <c r="C778" s="12">
        <v>43165.0</v>
      </c>
      <c r="D778" s="14">
        <v>3503.26</v>
      </c>
      <c r="E778" s="24">
        <v>43112.75357638889</v>
      </c>
      <c r="F778" s="16">
        <v>41.0</v>
      </c>
      <c r="G778" s="17" t="s">
        <v>64</v>
      </c>
      <c r="H778" s="14">
        <v>288.27</v>
      </c>
      <c r="I778" s="14">
        <f t="shared" si="1"/>
        <v>3247.6696</v>
      </c>
      <c r="J778" s="18">
        <v>5.0</v>
      </c>
      <c r="K778" s="17">
        <v>8.0</v>
      </c>
      <c r="L778" s="19">
        <v>4.5</v>
      </c>
      <c r="M778" s="19" t="e">
        <v>#REF!</v>
      </c>
      <c r="N778" s="17"/>
      <c r="O778" s="17" t="s">
        <v>66</v>
      </c>
      <c r="P778" s="17">
        <v>12.0</v>
      </c>
      <c r="Q778" s="17">
        <v>8.0</v>
      </c>
      <c r="R778" s="17">
        <v>0.0</v>
      </c>
      <c r="S778" s="7">
        <f t="shared" si="2"/>
        <v>8</v>
      </c>
      <c r="T778" s="20">
        <v>115.46</v>
      </c>
      <c r="U778" s="14">
        <f t="shared" si="77"/>
        <v>140.1304</v>
      </c>
      <c r="V778" s="21" t="s">
        <v>39</v>
      </c>
      <c r="W778" s="35">
        <f>VLOOKUP(A778,airbnb_listings_orlando!C:Q,14,0)</f>
        <v>117</v>
      </c>
      <c r="X778" s="35">
        <f>VLOOKUP(A778,airbnb_listings_orlando!C:Q,15,0)</f>
        <v>6</v>
      </c>
      <c r="Y778" s="11">
        <f t="shared" si="4"/>
        <v>291.9383333</v>
      </c>
      <c r="AA778" s="11"/>
    </row>
    <row r="779">
      <c r="A779" s="12" t="s">
        <v>77</v>
      </c>
      <c r="B779" s="13">
        <v>43133.0</v>
      </c>
      <c r="C779" s="12">
        <v>43135.0</v>
      </c>
      <c r="D779" s="14">
        <v>683.7</v>
      </c>
      <c r="E779" s="24">
        <v>43131.13412037037</v>
      </c>
      <c r="F779" s="16">
        <v>2.0</v>
      </c>
      <c r="G779" s="17" t="s">
        <v>64</v>
      </c>
      <c r="H779" s="14">
        <v>35.09</v>
      </c>
      <c r="I779" s="14">
        <f t="shared" si="1"/>
        <v>635.212</v>
      </c>
      <c r="J779" s="18">
        <v>5.0</v>
      </c>
      <c r="K779" s="17">
        <v>8.0</v>
      </c>
      <c r="L779" s="19">
        <v>4.5</v>
      </c>
      <c r="M779" s="19" t="e">
        <v>#REF!</v>
      </c>
      <c r="N779" s="17"/>
      <c r="O779" s="17" t="s">
        <v>66</v>
      </c>
      <c r="P779" s="17">
        <v>2.0</v>
      </c>
      <c r="Q779" s="17">
        <v>4.0</v>
      </c>
      <c r="R779" s="17">
        <v>3.0</v>
      </c>
      <c r="S779" s="7">
        <f t="shared" si="2"/>
        <v>7</v>
      </c>
      <c r="T779" s="20">
        <v>21.14</v>
      </c>
      <c r="U779" s="14">
        <f t="shared" si="77"/>
        <v>27.348</v>
      </c>
      <c r="V779" s="21" t="s">
        <v>39</v>
      </c>
      <c r="W779" s="35">
        <f>VLOOKUP(A779,airbnb_listings_orlando!C:Q,14,0)</f>
        <v>117</v>
      </c>
      <c r="X779" s="35">
        <f>VLOOKUP(A779,airbnb_listings_orlando!C:Q,15,0)</f>
        <v>6</v>
      </c>
      <c r="Y779" s="11">
        <f t="shared" si="4"/>
        <v>341.85</v>
      </c>
      <c r="AA779" s="11"/>
    </row>
    <row r="780">
      <c r="A780" s="12" t="s">
        <v>77</v>
      </c>
      <c r="B780" s="13">
        <v>43101.0</v>
      </c>
      <c r="C780" s="12">
        <v>43104.0</v>
      </c>
      <c r="D780" s="14">
        <v>1100.96</v>
      </c>
      <c r="E780" s="15">
        <v>43057.16175925926</v>
      </c>
      <c r="F780" s="16">
        <v>44.0</v>
      </c>
      <c r="G780" s="17" t="s">
        <v>64</v>
      </c>
      <c r="H780" s="14">
        <v>77.85</v>
      </c>
      <c r="I780" s="14">
        <f t="shared" si="1"/>
        <v>1022.8816</v>
      </c>
      <c r="J780" s="18">
        <v>5.0</v>
      </c>
      <c r="K780" s="17">
        <v>8.0</v>
      </c>
      <c r="L780" s="19">
        <v>4.5</v>
      </c>
      <c r="M780" s="19" t="e">
        <v>#REF!</v>
      </c>
      <c r="N780" s="17"/>
      <c r="O780" s="17" t="s">
        <v>66</v>
      </c>
      <c r="P780" s="17">
        <v>3.0</v>
      </c>
      <c r="Q780" s="17">
        <v>8.0</v>
      </c>
      <c r="R780" s="17">
        <v>4.0</v>
      </c>
      <c r="S780" s="7">
        <f t="shared" si="2"/>
        <v>12</v>
      </c>
      <c r="T780" s="20">
        <v>34.04</v>
      </c>
      <c r="U780" s="14">
        <f t="shared" si="77"/>
        <v>44.0384</v>
      </c>
      <c r="V780" s="21" t="s">
        <v>39</v>
      </c>
      <c r="W780" s="35">
        <f>VLOOKUP(A780,airbnb_listings_orlando!C:Q,14,0)</f>
        <v>117</v>
      </c>
      <c r="X780" s="35">
        <f>VLOOKUP(A780,airbnb_listings_orlando!C:Q,15,0)</f>
        <v>6</v>
      </c>
      <c r="Y780" s="11">
        <f t="shared" si="4"/>
        <v>366.9866667</v>
      </c>
      <c r="AA780" s="11"/>
    </row>
    <row r="781">
      <c r="A781" s="12" t="s">
        <v>77</v>
      </c>
      <c r="B781" s="13">
        <v>43033.0</v>
      </c>
      <c r="C781" s="25">
        <v>43035.0</v>
      </c>
      <c r="D781" s="14">
        <v>770.67</v>
      </c>
      <c r="E781" s="15">
        <v>43030.40445601852</v>
      </c>
      <c r="F781" s="16">
        <v>3.0</v>
      </c>
      <c r="G781" s="17" t="s">
        <v>64</v>
      </c>
      <c r="H781" s="14">
        <v>0.17</v>
      </c>
      <c r="I781" s="14">
        <f t="shared" si="1"/>
        <v>717.3832</v>
      </c>
      <c r="J781" s="18">
        <v>5.0</v>
      </c>
      <c r="K781" s="17">
        <v>8.0</v>
      </c>
      <c r="L781" s="19">
        <v>4.5</v>
      </c>
      <c r="M781" s="19" t="e">
        <v>#REF!</v>
      </c>
      <c r="N781" s="17"/>
      <c r="O781" s="17" t="s">
        <v>66</v>
      </c>
      <c r="P781" s="17">
        <v>2.0</v>
      </c>
      <c r="Q781" s="17">
        <v>10.0</v>
      </c>
      <c r="R781" s="17">
        <v>0.0</v>
      </c>
      <c r="S781" s="7">
        <f t="shared" si="2"/>
        <v>10</v>
      </c>
      <c r="T781" s="20">
        <v>22.46</v>
      </c>
      <c r="U781" s="14">
        <f t="shared" si="77"/>
        <v>30.8268</v>
      </c>
      <c r="V781" s="21" t="s">
        <v>39</v>
      </c>
      <c r="W781" s="35">
        <f>VLOOKUP(A781,airbnb_listings_orlando!C:Q,14,0)</f>
        <v>117</v>
      </c>
      <c r="X781" s="35">
        <f>VLOOKUP(A781,airbnb_listings_orlando!C:Q,15,0)</f>
        <v>6</v>
      </c>
      <c r="Y781" s="11">
        <f t="shared" si="4"/>
        <v>385.335</v>
      </c>
      <c r="AA781" s="11"/>
    </row>
    <row r="782">
      <c r="A782" s="12" t="s">
        <v>77</v>
      </c>
      <c r="B782" s="13">
        <v>43465.0</v>
      </c>
      <c r="C782" s="12">
        <v>43470.0</v>
      </c>
      <c r="D782" s="14">
        <v>225.0</v>
      </c>
      <c r="E782" s="24">
        <v>43308.68375</v>
      </c>
      <c r="F782" s="16">
        <v>157.0</v>
      </c>
      <c r="G782" s="17" t="s">
        <v>64</v>
      </c>
      <c r="H782" s="14">
        <v>0.0</v>
      </c>
      <c r="I782" s="14">
        <f t="shared" si="1"/>
        <v>225</v>
      </c>
      <c r="J782" s="18">
        <v>5.0</v>
      </c>
      <c r="K782" s="17">
        <v>8.0</v>
      </c>
      <c r="L782" s="19">
        <v>4.5</v>
      </c>
      <c r="M782" s="19" t="e">
        <v>#REF!</v>
      </c>
      <c r="N782" s="17"/>
      <c r="O782" s="17" t="s">
        <v>66</v>
      </c>
      <c r="P782" s="17">
        <v>5.0</v>
      </c>
      <c r="Q782" s="17">
        <v>2.0</v>
      </c>
      <c r="R782" s="17">
        <v>2.0</v>
      </c>
      <c r="S782" s="7">
        <f t="shared" si="2"/>
        <v>4</v>
      </c>
      <c r="T782" s="20">
        <v>0.0</v>
      </c>
      <c r="U782" s="14">
        <v>0.0</v>
      </c>
      <c r="V782" s="21" t="s">
        <v>40</v>
      </c>
      <c r="W782" s="35">
        <f>VLOOKUP(A782,airbnb_listings_orlando!C:Q,14,0)</f>
        <v>117</v>
      </c>
      <c r="X782" s="35">
        <f>VLOOKUP(A782,airbnb_listings_orlando!C:Q,15,0)</f>
        <v>6</v>
      </c>
      <c r="Y782" s="11">
        <f t="shared" si="4"/>
        <v>45</v>
      </c>
      <c r="AA782" s="11"/>
    </row>
    <row r="783">
      <c r="A783" s="12" t="s">
        <v>77</v>
      </c>
      <c r="B783" s="13">
        <v>43457.0</v>
      </c>
      <c r="C783" s="25">
        <v>43463.0</v>
      </c>
      <c r="D783" s="14">
        <v>225.0</v>
      </c>
      <c r="E783" s="24">
        <v>43327.3930787037</v>
      </c>
      <c r="F783" s="16">
        <v>130.0</v>
      </c>
      <c r="G783" s="17" t="s">
        <v>64</v>
      </c>
      <c r="H783" s="14">
        <v>0.0</v>
      </c>
      <c r="I783" s="14">
        <f t="shared" si="1"/>
        <v>225</v>
      </c>
      <c r="J783" s="18">
        <v>5.0</v>
      </c>
      <c r="K783" s="17">
        <v>8.0</v>
      </c>
      <c r="L783" s="19">
        <v>4.5</v>
      </c>
      <c r="M783" s="19" t="e">
        <v>#REF!</v>
      </c>
      <c r="N783" s="17"/>
      <c r="O783" s="17" t="s">
        <v>66</v>
      </c>
      <c r="P783" s="17">
        <v>6.0</v>
      </c>
      <c r="Q783" s="17">
        <v>7.0</v>
      </c>
      <c r="R783" s="17">
        <v>5.0</v>
      </c>
      <c r="S783" s="7">
        <f t="shared" si="2"/>
        <v>12</v>
      </c>
      <c r="T783" s="20">
        <v>0.0</v>
      </c>
      <c r="U783" s="14">
        <v>0.0</v>
      </c>
      <c r="V783" s="21" t="s">
        <v>40</v>
      </c>
      <c r="W783" s="35">
        <f>VLOOKUP(A783,airbnb_listings_orlando!C:Q,14,0)</f>
        <v>117</v>
      </c>
      <c r="X783" s="35">
        <f>VLOOKUP(A783,airbnb_listings_orlando!C:Q,15,0)</f>
        <v>6</v>
      </c>
      <c r="Y783" s="11">
        <f t="shared" si="4"/>
        <v>37.5</v>
      </c>
      <c r="AA783" s="11"/>
    </row>
    <row r="784">
      <c r="A784" s="12" t="s">
        <v>77</v>
      </c>
      <c r="B784" s="13">
        <v>43376.0</v>
      </c>
      <c r="C784" s="25">
        <v>43383.0</v>
      </c>
      <c r="D784" s="14">
        <v>225.0</v>
      </c>
      <c r="E784" s="24">
        <v>43372.41037037037</v>
      </c>
      <c r="F784" s="16">
        <v>4.0</v>
      </c>
      <c r="G784" s="17" t="s">
        <v>64</v>
      </c>
      <c r="H784" s="14">
        <v>0.0</v>
      </c>
      <c r="I784" s="14">
        <f t="shared" si="1"/>
        <v>225</v>
      </c>
      <c r="J784" s="18">
        <v>5.0</v>
      </c>
      <c r="K784" s="17">
        <v>8.0</v>
      </c>
      <c r="L784" s="19">
        <v>4.5</v>
      </c>
      <c r="M784" s="19" t="e">
        <v>#REF!</v>
      </c>
      <c r="N784" s="17"/>
      <c r="O784" s="17" t="s">
        <v>66</v>
      </c>
      <c r="P784" s="17">
        <v>7.0</v>
      </c>
      <c r="Q784" s="17">
        <v>5.0</v>
      </c>
      <c r="R784" s="17">
        <v>2.0</v>
      </c>
      <c r="S784" s="7">
        <f t="shared" si="2"/>
        <v>7</v>
      </c>
      <c r="T784" s="20">
        <v>0.0</v>
      </c>
      <c r="U784" s="14">
        <v>0.0</v>
      </c>
      <c r="V784" s="21" t="s">
        <v>40</v>
      </c>
      <c r="W784" s="35">
        <f>VLOOKUP(A784,airbnb_listings_orlando!C:Q,14,0)</f>
        <v>117</v>
      </c>
      <c r="X784" s="35">
        <f>VLOOKUP(A784,airbnb_listings_orlando!C:Q,15,0)</f>
        <v>6</v>
      </c>
      <c r="Y784" s="11">
        <f t="shared" si="4"/>
        <v>32.14285714</v>
      </c>
      <c r="AA784" s="11"/>
    </row>
    <row r="785">
      <c r="A785" s="12" t="s">
        <v>77</v>
      </c>
      <c r="B785" s="13">
        <v>43285.0</v>
      </c>
      <c r="C785" s="12">
        <v>43288.0</v>
      </c>
      <c r="D785" s="14">
        <v>225.0</v>
      </c>
      <c r="E785" s="24">
        <v>43279.37263888889</v>
      </c>
      <c r="F785" s="16">
        <v>6.0</v>
      </c>
      <c r="G785" s="17" t="s">
        <v>64</v>
      </c>
      <c r="H785" s="14">
        <v>0.0</v>
      </c>
      <c r="I785" s="14">
        <f t="shared" si="1"/>
        <v>225</v>
      </c>
      <c r="J785" s="18">
        <v>5.0</v>
      </c>
      <c r="K785" s="17">
        <v>8.0</v>
      </c>
      <c r="L785" s="19">
        <v>4.5</v>
      </c>
      <c r="M785" s="19" t="e">
        <v>#REF!</v>
      </c>
      <c r="N785" s="17"/>
      <c r="O785" s="17" t="s">
        <v>66</v>
      </c>
      <c r="P785" s="17">
        <v>3.0</v>
      </c>
      <c r="Q785" s="17">
        <v>2.0</v>
      </c>
      <c r="R785" s="17">
        <v>4.0</v>
      </c>
      <c r="S785" s="7">
        <f t="shared" si="2"/>
        <v>6</v>
      </c>
      <c r="T785" s="20">
        <v>0.0</v>
      </c>
      <c r="U785" s="14">
        <v>0.0</v>
      </c>
      <c r="V785" s="21" t="s">
        <v>40</v>
      </c>
      <c r="W785" s="35">
        <f>VLOOKUP(A785,airbnb_listings_orlando!C:Q,14,0)</f>
        <v>117</v>
      </c>
      <c r="X785" s="35">
        <f>VLOOKUP(A785,airbnb_listings_orlando!C:Q,15,0)</f>
        <v>6</v>
      </c>
      <c r="Y785" s="11">
        <f t="shared" si="4"/>
        <v>75</v>
      </c>
      <c r="AA785" s="11"/>
    </row>
    <row r="786">
      <c r="A786" s="12" t="s">
        <v>78</v>
      </c>
      <c r="B786" s="13">
        <v>43476.0</v>
      </c>
      <c r="C786" s="12">
        <v>43484.0</v>
      </c>
      <c r="D786" s="14">
        <v>2651.89</v>
      </c>
      <c r="E786" s="24">
        <v>43440.59333333333</v>
      </c>
      <c r="F786" s="16">
        <v>36.0</v>
      </c>
      <c r="G786" s="17" t="s">
        <v>25</v>
      </c>
      <c r="H786" s="14">
        <v>381.42</v>
      </c>
      <c r="I786" s="14">
        <f t="shared" si="1"/>
        <v>2472.7044</v>
      </c>
      <c r="J786" s="18">
        <v>6.0</v>
      </c>
      <c r="K786" s="17">
        <v>9.0</v>
      </c>
      <c r="L786" s="19">
        <v>5.0</v>
      </c>
      <c r="M786" s="19">
        <v>15.0</v>
      </c>
      <c r="N786" s="17">
        <v>5.0</v>
      </c>
      <c r="O786" s="17" t="s">
        <v>79</v>
      </c>
      <c r="P786" s="17">
        <v>8.0</v>
      </c>
      <c r="Q786" s="17">
        <v>12.0</v>
      </c>
      <c r="R786" s="17">
        <v>0.0</v>
      </c>
      <c r="S786" s="7">
        <f t="shared" si="2"/>
        <v>12</v>
      </c>
      <c r="T786" s="20">
        <v>73.11</v>
      </c>
      <c r="U786" s="14">
        <f t="shared" ref="U786:U813" si="78">D786*4%</f>
        <v>106.0756</v>
      </c>
      <c r="V786" s="21" t="s">
        <v>26</v>
      </c>
      <c r="W786" s="35">
        <f>VLOOKUP(A786,airbnb_listings_orlando!C:Q,14,0)</f>
        <v>132</v>
      </c>
      <c r="X786" s="35">
        <f>VLOOKUP(A786,airbnb_listings_orlando!C:Q,15,0)</f>
        <v>6</v>
      </c>
      <c r="Y786" s="11">
        <f t="shared" si="4"/>
        <v>331.48625</v>
      </c>
      <c r="AA786" s="11"/>
    </row>
    <row r="787">
      <c r="A787" s="12" t="s">
        <v>78</v>
      </c>
      <c r="B787" s="13">
        <v>43449.0</v>
      </c>
      <c r="C787" s="25">
        <v>43455.0</v>
      </c>
      <c r="D787" s="14">
        <v>1927.43</v>
      </c>
      <c r="E787" s="15">
        <v>43383.716527777775</v>
      </c>
      <c r="F787" s="16">
        <v>66.0</v>
      </c>
      <c r="G787" s="17" t="s">
        <v>25</v>
      </c>
      <c r="H787" s="14">
        <v>270.34</v>
      </c>
      <c r="I787" s="14">
        <f t="shared" si="1"/>
        <v>1783.7628</v>
      </c>
      <c r="J787" s="18">
        <v>6.0</v>
      </c>
      <c r="K787" s="17">
        <v>9.0</v>
      </c>
      <c r="L787" s="19">
        <v>5.0</v>
      </c>
      <c r="M787" s="19">
        <v>15.0</v>
      </c>
      <c r="N787" s="17">
        <v>5.0</v>
      </c>
      <c r="O787" s="17" t="s">
        <v>79</v>
      </c>
      <c r="P787" s="17">
        <v>6.0</v>
      </c>
      <c r="Q787" s="17">
        <v>1.0</v>
      </c>
      <c r="R787" s="17">
        <v>0.0</v>
      </c>
      <c r="S787" s="7">
        <f t="shared" si="2"/>
        <v>1</v>
      </c>
      <c r="T787" s="20">
        <v>66.57</v>
      </c>
      <c r="U787" s="14">
        <f t="shared" si="78"/>
        <v>77.0972</v>
      </c>
      <c r="V787" s="21" t="s">
        <v>26</v>
      </c>
      <c r="W787" s="35">
        <f>VLOOKUP(A787,airbnb_listings_orlando!C:Q,14,0)</f>
        <v>132</v>
      </c>
      <c r="X787" s="35">
        <f>VLOOKUP(A787,airbnb_listings_orlando!C:Q,15,0)</f>
        <v>6</v>
      </c>
      <c r="Y787" s="11">
        <f t="shared" si="4"/>
        <v>321.2383333</v>
      </c>
      <c r="AA787" s="11"/>
    </row>
    <row r="788">
      <c r="A788" s="12" t="s">
        <v>78</v>
      </c>
      <c r="B788" s="13">
        <v>43406.0</v>
      </c>
      <c r="C788" s="12">
        <v>43413.0</v>
      </c>
      <c r="D788" s="14">
        <v>1637.36</v>
      </c>
      <c r="E788" s="15">
        <v>43389.9187962963</v>
      </c>
      <c r="F788" s="16">
        <v>17.0</v>
      </c>
      <c r="G788" s="17" t="s">
        <v>25</v>
      </c>
      <c r="H788" s="14">
        <v>212.72</v>
      </c>
      <c r="I788" s="14">
        <f t="shared" si="1"/>
        <v>1521.2256</v>
      </c>
      <c r="J788" s="18">
        <v>6.0</v>
      </c>
      <c r="K788" s="17">
        <v>9.0</v>
      </c>
      <c r="L788" s="19">
        <v>5.0</v>
      </c>
      <c r="M788" s="19">
        <v>15.0</v>
      </c>
      <c r="N788" s="17">
        <v>5.0</v>
      </c>
      <c r="O788" s="17" t="s">
        <v>79</v>
      </c>
      <c r="P788" s="17">
        <v>7.0</v>
      </c>
      <c r="Q788" s="17">
        <v>10.0</v>
      </c>
      <c r="R788" s="17">
        <v>0.0</v>
      </c>
      <c r="S788" s="7">
        <f t="shared" si="2"/>
        <v>10</v>
      </c>
      <c r="T788" s="20">
        <v>50.64</v>
      </c>
      <c r="U788" s="14">
        <f t="shared" si="78"/>
        <v>65.4944</v>
      </c>
      <c r="V788" s="21" t="s">
        <v>26</v>
      </c>
      <c r="W788" s="35">
        <f>VLOOKUP(A788,airbnb_listings_orlando!C:Q,14,0)</f>
        <v>132</v>
      </c>
      <c r="X788" s="35">
        <f>VLOOKUP(A788,airbnb_listings_orlando!C:Q,15,0)</f>
        <v>6</v>
      </c>
      <c r="Y788" s="11">
        <f t="shared" si="4"/>
        <v>233.9085714</v>
      </c>
      <c r="AA788" s="11"/>
    </row>
    <row r="789">
      <c r="A789" s="12" t="s">
        <v>78</v>
      </c>
      <c r="B789" s="13">
        <v>43366.0</v>
      </c>
      <c r="C789" s="12">
        <v>43371.0</v>
      </c>
      <c r="D789" s="14">
        <v>1328.9</v>
      </c>
      <c r="E789" s="24">
        <v>43317.37167824074</v>
      </c>
      <c r="F789" s="16">
        <v>49.0</v>
      </c>
      <c r="G789" s="17" t="s">
        <v>25</v>
      </c>
      <c r="H789" s="14">
        <v>164.17</v>
      </c>
      <c r="I789" s="14">
        <f t="shared" si="1"/>
        <v>1234.644</v>
      </c>
      <c r="J789" s="18">
        <v>6.0</v>
      </c>
      <c r="K789" s="17">
        <v>9.0</v>
      </c>
      <c r="L789" s="19">
        <v>5.0</v>
      </c>
      <c r="M789" s="19">
        <v>15.0</v>
      </c>
      <c r="N789" s="17">
        <v>5.0</v>
      </c>
      <c r="O789" s="17" t="s">
        <v>79</v>
      </c>
      <c r="P789" s="17">
        <v>5.0</v>
      </c>
      <c r="Q789" s="17">
        <v>3.0</v>
      </c>
      <c r="R789" s="17">
        <v>4.0</v>
      </c>
      <c r="S789" s="7">
        <f t="shared" si="2"/>
        <v>7</v>
      </c>
      <c r="T789" s="20">
        <v>41.1</v>
      </c>
      <c r="U789" s="14">
        <f t="shared" si="78"/>
        <v>53.156</v>
      </c>
      <c r="V789" s="21" t="s">
        <v>26</v>
      </c>
      <c r="W789" s="35">
        <f>VLOOKUP(A789,airbnb_listings_orlando!C:Q,14,0)</f>
        <v>132</v>
      </c>
      <c r="X789" s="35">
        <f>VLOOKUP(A789,airbnb_listings_orlando!C:Q,15,0)</f>
        <v>6</v>
      </c>
      <c r="Y789" s="11">
        <f t="shared" si="4"/>
        <v>265.78</v>
      </c>
      <c r="AA789" s="11"/>
    </row>
    <row r="790">
      <c r="A790" s="12" t="s">
        <v>78</v>
      </c>
      <c r="B790" s="13">
        <v>43319.0</v>
      </c>
      <c r="C790" s="12">
        <v>43344.0</v>
      </c>
      <c r="D790" s="14">
        <v>5044.0</v>
      </c>
      <c r="E790" s="24">
        <v>43317.3800462963</v>
      </c>
      <c r="F790" s="16">
        <v>2.0</v>
      </c>
      <c r="G790" s="17" t="s">
        <v>25</v>
      </c>
      <c r="H790" s="14">
        <v>748.93</v>
      </c>
      <c r="I790" s="14">
        <f t="shared" si="1"/>
        <v>4686.24</v>
      </c>
      <c r="J790" s="18">
        <v>6.0</v>
      </c>
      <c r="K790" s="17">
        <v>9.0</v>
      </c>
      <c r="L790" s="19">
        <v>5.0</v>
      </c>
      <c r="M790" s="19" t="e">
        <v>#N/A</v>
      </c>
      <c r="N790" s="17">
        <v>5.0</v>
      </c>
      <c r="O790" s="17" t="s">
        <v>79</v>
      </c>
      <c r="P790" s="17">
        <v>25.0</v>
      </c>
      <c r="Q790" s="17">
        <v>12.0</v>
      </c>
      <c r="R790" s="17">
        <v>0.0</v>
      </c>
      <c r="S790" s="7">
        <f t="shared" si="2"/>
        <v>12</v>
      </c>
      <c r="T790" s="20">
        <v>156.0</v>
      </c>
      <c r="U790" s="14">
        <f t="shared" si="78"/>
        <v>201.76</v>
      </c>
      <c r="V790" s="21" t="s">
        <v>26</v>
      </c>
      <c r="W790" s="35">
        <f>VLOOKUP(A790,airbnb_listings_orlando!C:Q,14,0)</f>
        <v>132</v>
      </c>
      <c r="X790" s="35">
        <f>VLOOKUP(A790,airbnb_listings_orlando!C:Q,15,0)</f>
        <v>6</v>
      </c>
      <c r="Y790" s="11">
        <f t="shared" si="4"/>
        <v>201.76</v>
      </c>
      <c r="AA790" s="11"/>
    </row>
    <row r="791">
      <c r="A791" s="12" t="s">
        <v>78</v>
      </c>
      <c r="B791" s="13">
        <v>43303.0</v>
      </c>
      <c r="C791" s="12">
        <v>43306.0</v>
      </c>
      <c r="D791" s="14">
        <v>1105.8</v>
      </c>
      <c r="E791" s="24">
        <v>43180.46969907408</v>
      </c>
      <c r="F791" s="16">
        <v>123.0</v>
      </c>
      <c r="G791" s="17" t="s">
        <v>25</v>
      </c>
      <c r="H791" s="14">
        <v>129.05</v>
      </c>
      <c r="I791" s="14">
        <f t="shared" si="1"/>
        <v>1027.368</v>
      </c>
      <c r="J791" s="18">
        <v>6.0</v>
      </c>
      <c r="K791" s="17">
        <v>9.0</v>
      </c>
      <c r="L791" s="19">
        <v>5.0</v>
      </c>
      <c r="M791" s="19" t="e">
        <v>#N/A</v>
      </c>
      <c r="N791" s="17">
        <v>5.0</v>
      </c>
      <c r="O791" s="17" t="s">
        <v>79</v>
      </c>
      <c r="P791" s="17">
        <v>3.0</v>
      </c>
      <c r="Q791" s="17">
        <v>3.0</v>
      </c>
      <c r="R791" s="17">
        <v>2.0</v>
      </c>
      <c r="S791" s="7">
        <f t="shared" si="2"/>
        <v>5</v>
      </c>
      <c r="T791" s="20">
        <v>34.2</v>
      </c>
      <c r="U791" s="14">
        <f t="shared" si="78"/>
        <v>44.232</v>
      </c>
      <c r="V791" s="21" t="s">
        <v>26</v>
      </c>
      <c r="W791" s="35">
        <f>VLOOKUP(A791,airbnb_listings_orlando!C:Q,14,0)</f>
        <v>132</v>
      </c>
      <c r="X791" s="35">
        <f>VLOOKUP(A791,airbnb_listings_orlando!C:Q,15,0)</f>
        <v>6</v>
      </c>
      <c r="Y791" s="11">
        <f t="shared" si="4"/>
        <v>368.6</v>
      </c>
      <c r="AA791" s="11"/>
    </row>
    <row r="792">
      <c r="A792" s="12" t="s">
        <v>78</v>
      </c>
      <c r="B792" s="13">
        <v>43301.0</v>
      </c>
      <c r="C792" s="12">
        <v>43303.0</v>
      </c>
      <c r="D792" s="14">
        <v>810.0</v>
      </c>
      <c r="E792" s="24">
        <v>43197.747395833336</v>
      </c>
      <c r="F792" s="16">
        <v>104.0</v>
      </c>
      <c r="G792" s="17" t="s">
        <v>25</v>
      </c>
      <c r="H792" s="14">
        <v>82.55</v>
      </c>
      <c r="I792" s="14">
        <f t="shared" si="1"/>
        <v>752.6</v>
      </c>
      <c r="J792" s="18">
        <v>6.0</v>
      </c>
      <c r="K792" s="17">
        <v>9.0</v>
      </c>
      <c r="L792" s="19">
        <v>5.0</v>
      </c>
      <c r="M792" s="19" t="e">
        <v>#N/A</v>
      </c>
      <c r="N792" s="17">
        <v>5.0</v>
      </c>
      <c r="O792" s="17" t="s">
        <v>79</v>
      </c>
      <c r="P792" s="17">
        <v>2.0</v>
      </c>
      <c r="Q792" s="17">
        <v>7.0</v>
      </c>
      <c r="R792" s="17">
        <v>2.0</v>
      </c>
      <c r="S792" s="7">
        <f t="shared" si="2"/>
        <v>9</v>
      </c>
      <c r="T792" s="20">
        <v>25.0</v>
      </c>
      <c r="U792" s="14">
        <f t="shared" si="78"/>
        <v>32.4</v>
      </c>
      <c r="V792" s="21" t="s">
        <v>26</v>
      </c>
      <c r="W792" s="35">
        <f>VLOOKUP(A792,airbnb_listings_orlando!C:Q,14,0)</f>
        <v>132</v>
      </c>
      <c r="X792" s="35">
        <f>VLOOKUP(A792,airbnb_listings_orlando!C:Q,15,0)</f>
        <v>6</v>
      </c>
      <c r="Y792" s="11">
        <f t="shared" si="4"/>
        <v>405</v>
      </c>
      <c r="AA792" s="11"/>
    </row>
    <row r="793">
      <c r="A793" s="12" t="s">
        <v>78</v>
      </c>
      <c r="B793" s="13">
        <v>43285.0</v>
      </c>
      <c r="C793" s="12">
        <v>43290.0</v>
      </c>
      <c r="D793" s="14">
        <v>2075.8</v>
      </c>
      <c r="E793" s="24">
        <v>43136.887453703705</v>
      </c>
      <c r="F793" s="16">
        <v>149.0</v>
      </c>
      <c r="G793" s="17" t="s">
        <v>25</v>
      </c>
      <c r="H793" s="14">
        <v>281.73</v>
      </c>
      <c r="I793" s="14">
        <f t="shared" si="1"/>
        <v>1928.568</v>
      </c>
      <c r="J793" s="18">
        <v>6.0</v>
      </c>
      <c r="K793" s="17">
        <v>9.0</v>
      </c>
      <c r="L793" s="19">
        <v>5.0</v>
      </c>
      <c r="M793" s="19" t="e">
        <v>#N/A</v>
      </c>
      <c r="N793" s="17">
        <v>5.0</v>
      </c>
      <c r="O793" s="17" t="s">
        <v>79</v>
      </c>
      <c r="P793" s="17">
        <v>5.0</v>
      </c>
      <c r="Q793" s="17">
        <v>7.0</v>
      </c>
      <c r="R793" s="17">
        <v>5.0</v>
      </c>
      <c r="S793" s="7">
        <f t="shared" si="2"/>
        <v>12</v>
      </c>
      <c r="T793" s="20">
        <v>64.2</v>
      </c>
      <c r="U793" s="14">
        <f t="shared" si="78"/>
        <v>83.032</v>
      </c>
      <c r="V793" s="21" t="s">
        <v>26</v>
      </c>
      <c r="W793" s="35">
        <f>VLOOKUP(A793,airbnb_listings_orlando!C:Q,14,0)</f>
        <v>132</v>
      </c>
      <c r="X793" s="35">
        <f>VLOOKUP(A793,airbnb_listings_orlando!C:Q,15,0)</f>
        <v>6</v>
      </c>
      <c r="Y793" s="11">
        <f t="shared" si="4"/>
        <v>415.16</v>
      </c>
      <c r="AA793" s="11"/>
    </row>
    <row r="794">
      <c r="A794" s="12" t="s">
        <v>78</v>
      </c>
      <c r="B794" s="13">
        <v>43282.0</v>
      </c>
      <c r="C794" s="12">
        <v>43285.0</v>
      </c>
      <c r="D794" s="14">
        <v>1326.96</v>
      </c>
      <c r="E794" s="24">
        <v>43262.18586805555</v>
      </c>
      <c r="F794" s="16">
        <v>20.0</v>
      </c>
      <c r="G794" s="17" t="s">
        <v>25</v>
      </c>
      <c r="H794" s="14">
        <v>163.87</v>
      </c>
      <c r="I794" s="14">
        <f t="shared" si="1"/>
        <v>1232.8416</v>
      </c>
      <c r="J794" s="18">
        <v>6.0</v>
      </c>
      <c r="K794" s="17">
        <v>9.0</v>
      </c>
      <c r="L794" s="19">
        <v>5.0</v>
      </c>
      <c r="M794" s="19" t="e">
        <v>#N/A</v>
      </c>
      <c r="N794" s="17">
        <v>5.0</v>
      </c>
      <c r="O794" s="17" t="s">
        <v>79</v>
      </c>
      <c r="P794" s="17">
        <v>3.0</v>
      </c>
      <c r="Q794" s="17">
        <v>2.0</v>
      </c>
      <c r="R794" s="17">
        <v>0.0</v>
      </c>
      <c r="S794" s="7">
        <f t="shared" si="2"/>
        <v>2</v>
      </c>
      <c r="T794" s="20">
        <v>41.04</v>
      </c>
      <c r="U794" s="14">
        <f t="shared" si="78"/>
        <v>53.0784</v>
      </c>
      <c r="V794" s="21" t="s">
        <v>26</v>
      </c>
      <c r="W794" s="35">
        <f>VLOOKUP(A794,airbnb_listings_orlando!C:Q,14,0)</f>
        <v>132</v>
      </c>
      <c r="X794" s="35">
        <f>VLOOKUP(A794,airbnb_listings_orlando!C:Q,15,0)</f>
        <v>6</v>
      </c>
      <c r="Y794" s="11">
        <f t="shared" si="4"/>
        <v>442.32</v>
      </c>
      <c r="AA794" s="11"/>
    </row>
    <row r="795">
      <c r="A795" s="12" t="s">
        <v>78</v>
      </c>
      <c r="B795" s="13">
        <v>43267.0</v>
      </c>
      <c r="C795" s="12">
        <v>43274.0</v>
      </c>
      <c r="D795" s="14">
        <v>2237.4</v>
      </c>
      <c r="E795" s="24">
        <v>43160.73621527778</v>
      </c>
      <c r="F795" s="16">
        <v>107.0</v>
      </c>
      <c r="G795" s="17" t="s">
        <v>25</v>
      </c>
      <c r="H795" s="14">
        <v>283.95</v>
      </c>
      <c r="I795" s="14">
        <f t="shared" si="1"/>
        <v>2083.904</v>
      </c>
      <c r="J795" s="18">
        <v>6.0</v>
      </c>
      <c r="K795" s="17">
        <v>9.0</v>
      </c>
      <c r="L795" s="19">
        <v>5.0</v>
      </c>
      <c r="M795" s="19" t="e">
        <v>#N/A</v>
      </c>
      <c r="N795" s="17">
        <v>5.0</v>
      </c>
      <c r="O795" s="17" t="s">
        <v>79</v>
      </c>
      <c r="P795" s="17">
        <v>7.0</v>
      </c>
      <c r="Q795" s="17">
        <v>4.0</v>
      </c>
      <c r="R795" s="17">
        <v>2.0</v>
      </c>
      <c r="S795" s="7">
        <f t="shared" si="2"/>
        <v>6</v>
      </c>
      <c r="T795" s="20">
        <v>64.0</v>
      </c>
      <c r="U795" s="14">
        <f t="shared" si="78"/>
        <v>89.496</v>
      </c>
      <c r="V795" s="21" t="s">
        <v>26</v>
      </c>
      <c r="W795" s="35">
        <f>VLOOKUP(A795,airbnb_listings_orlando!C:Q,14,0)</f>
        <v>132</v>
      </c>
      <c r="X795" s="35">
        <f>VLOOKUP(A795,airbnb_listings_orlando!C:Q,15,0)</f>
        <v>6</v>
      </c>
      <c r="Y795" s="11">
        <f t="shared" si="4"/>
        <v>319.6285714</v>
      </c>
      <c r="AA795" s="11"/>
    </row>
    <row r="796">
      <c r="A796" s="12" t="s">
        <v>78</v>
      </c>
      <c r="B796" s="13">
        <v>43252.0</v>
      </c>
      <c r="C796" s="12">
        <v>43258.0</v>
      </c>
      <c r="D796" s="14">
        <v>1935.0</v>
      </c>
      <c r="E796" s="24">
        <v>43215.247395833336</v>
      </c>
      <c r="F796" s="16">
        <v>37.0</v>
      </c>
      <c r="G796" s="17" t="s">
        <v>25</v>
      </c>
      <c r="H796" s="14">
        <v>259.42</v>
      </c>
      <c r="I796" s="14">
        <f t="shared" si="1"/>
        <v>1797.6</v>
      </c>
      <c r="J796" s="18">
        <v>6.0</v>
      </c>
      <c r="K796" s="17">
        <v>9.0</v>
      </c>
      <c r="L796" s="19">
        <v>5.0</v>
      </c>
      <c r="M796" s="19" t="e">
        <v>#REF!</v>
      </c>
      <c r="N796" s="17">
        <v>5.0</v>
      </c>
      <c r="O796" s="17" t="s">
        <v>79</v>
      </c>
      <c r="P796" s="17">
        <v>6.0</v>
      </c>
      <c r="Q796" s="17">
        <v>5.0</v>
      </c>
      <c r="R796" s="17">
        <v>0.0</v>
      </c>
      <c r="S796" s="7">
        <f t="shared" si="2"/>
        <v>5</v>
      </c>
      <c r="T796" s="20">
        <v>60.0</v>
      </c>
      <c r="U796" s="14">
        <f t="shared" si="78"/>
        <v>77.4</v>
      </c>
      <c r="V796" s="21" t="s">
        <v>26</v>
      </c>
      <c r="W796" s="35">
        <f>VLOOKUP(A796,airbnb_listings_orlando!C:Q,14,0)</f>
        <v>132</v>
      </c>
      <c r="X796" s="35">
        <f>VLOOKUP(A796,airbnb_listings_orlando!C:Q,15,0)</f>
        <v>6</v>
      </c>
      <c r="Y796" s="11">
        <f t="shared" si="4"/>
        <v>322.5</v>
      </c>
      <c r="AA796" s="11"/>
    </row>
    <row r="797">
      <c r="A797" s="12" t="s">
        <v>78</v>
      </c>
      <c r="B797" s="13">
        <v>43246.0</v>
      </c>
      <c r="C797" s="12">
        <v>43248.0</v>
      </c>
      <c r="D797" s="14">
        <v>810.0</v>
      </c>
      <c r="E797" s="24">
        <v>43242.61923611111</v>
      </c>
      <c r="F797" s="16">
        <v>4.0</v>
      </c>
      <c r="G797" s="17" t="s">
        <v>25</v>
      </c>
      <c r="H797" s="14">
        <v>82.55</v>
      </c>
      <c r="I797" s="14">
        <f t="shared" si="1"/>
        <v>752.6</v>
      </c>
      <c r="J797" s="18">
        <v>6.0</v>
      </c>
      <c r="K797" s="17">
        <v>9.0</v>
      </c>
      <c r="L797" s="19">
        <v>5.0</v>
      </c>
      <c r="M797" s="19" t="e">
        <v>#REF!</v>
      </c>
      <c r="N797" s="17">
        <v>5.0</v>
      </c>
      <c r="O797" s="17" t="s">
        <v>79</v>
      </c>
      <c r="P797" s="17">
        <v>2.0</v>
      </c>
      <c r="Q797" s="17">
        <v>8.0</v>
      </c>
      <c r="R797" s="17">
        <v>4.0</v>
      </c>
      <c r="S797" s="7">
        <f t="shared" si="2"/>
        <v>12</v>
      </c>
      <c r="T797" s="20">
        <v>25.0</v>
      </c>
      <c r="U797" s="14">
        <f t="shared" si="78"/>
        <v>32.4</v>
      </c>
      <c r="V797" s="21" t="s">
        <v>26</v>
      </c>
      <c r="W797" s="35">
        <f>VLOOKUP(A797,airbnb_listings_orlando!C:Q,14,0)</f>
        <v>132</v>
      </c>
      <c r="X797" s="35">
        <f>VLOOKUP(A797,airbnb_listings_orlando!C:Q,15,0)</f>
        <v>6</v>
      </c>
      <c r="Y797" s="11">
        <f t="shared" si="4"/>
        <v>405</v>
      </c>
      <c r="AA797" s="11"/>
    </row>
    <row r="798">
      <c r="A798" s="12" t="s">
        <v>78</v>
      </c>
      <c r="B798" s="13">
        <v>43216.0</v>
      </c>
      <c r="C798" s="12">
        <v>43218.0</v>
      </c>
      <c r="D798" s="14">
        <v>810.0</v>
      </c>
      <c r="E798" s="24">
        <v>43185.57460648148</v>
      </c>
      <c r="F798" s="16">
        <v>31.0</v>
      </c>
      <c r="G798" s="17" t="s">
        <v>25</v>
      </c>
      <c r="H798" s="14">
        <v>82.55</v>
      </c>
      <c r="I798" s="14">
        <f t="shared" si="1"/>
        <v>752.6</v>
      </c>
      <c r="J798" s="18">
        <v>6.0</v>
      </c>
      <c r="K798" s="17">
        <v>9.0</v>
      </c>
      <c r="L798" s="19">
        <v>5.0</v>
      </c>
      <c r="M798" s="19" t="e">
        <v>#REF!</v>
      </c>
      <c r="N798" s="17">
        <v>5.0</v>
      </c>
      <c r="O798" s="17" t="s">
        <v>79</v>
      </c>
      <c r="P798" s="17">
        <v>2.0</v>
      </c>
      <c r="Q798" s="17">
        <v>10.0</v>
      </c>
      <c r="R798" s="17">
        <v>0.0</v>
      </c>
      <c r="S798" s="7">
        <f t="shared" si="2"/>
        <v>10</v>
      </c>
      <c r="T798" s="20">
        <v>25.0</v>
      </c>
      <c r="U798" s="14">
        <f t="shared" si="78"/>
        <v>32.4</v>
      </c>
      <c r="V798" s="21" t="s">
        <v>26</v>
      </c>
      <c r="W798" s="35">
        <f>VLOOKUP(A798,airbnb_listings_orlando!C:Q,14,0)</f>
        <v>132</v>
      </c>
      <c r="X798" s="35">
        <f>VLOOKUP(A798,airbnb_listings_orlando!C:Q,15,0)</f>
        <v>6</v>
      </c>
      <c r="Y798" s="11">
        <f t="shared" si="4"/>
        <v>405</v>
      </c>
      <c r="AA798" s="11"/>
    </row>
    <row r="799">
      <c r="A799" s="12" t="s">
        <v>78</v>
      </c>
      <c r="B799" s="13">
        <v>43183.0</v>
      </c>
      <c r="C799" s="12">
        <v>43190.0</v>
      </c>
      <c r="D799" s="14">
        <v>3124.6</v>
      </c>
      <c r="E799" s="24">
        <v>43115.91024305556</v>
      </c>
      <c r="F799" s="16">
        <v>68.0</v>
      </c>
      <c r="G799" s="17" t="s">
        <v>25</v>
      </c>
      <c r="H799" s="14">
        <v>411.23</v>
      </c>
      <c r="I799" s="14">
        <f t="shared" si="1"/>
        <v>2909.616</v>
      </c>
      <c r="J799" s="18">
        <v>6.0</v>
      </c>
      <c r="K799" s="17">
        <v>9.0</v>
      </c>
      <c r="L799" s="19">
        <v>5.0</v>
      </c>
      <c r="M799" s="19" t="e">
        <v>#REF!</v>
      </c>
      <c r="N799" s="17">
        <v>5.0</v>
      </c>
      <c r="O799" s="17" t="s">
        <v>79</v>
      </c>
      <c r="P799" s="17">
        <v>7.0</v>
      </c>
      <c r="Q799" s="17">
        <v>5.0</v>
      </c>
      <c r="R799" s="17">
        <v>6.0</v>
      </c>
      <c r="S799" s="7">
        <f t="shared" si="2"/>
        <v>11</v>
      </c>
      <c r="T799" s="20">
        <v>90.0</v>
      </c>
      <c r="U799" s="14">
        <f t="shared" si="78"/>
        <v>124.984</v>
      </c>
      <c r="V799" s="21" t="s">
        <v>26</v>
      </c>
      <c r="W799" s="35">
        <f>VLOOKUP(A799,airbnb_listings_orlando!C:Q,14,0)</f>
        <v>132</v>
      </c>
      <c r="X799" s="35">
        <f>VLOOKUP(A799,airbnb_listings_orlando!C:Q,15,0)</f>
        <v>6</v>
      </c>
      <c r="Y799" s="11">
        <f t="shared" si="4"/>
        <v>446.3714286</v>
      </c>
      <c r="AA799" s="11"/>
    </row>
    <row r="800">
      <c r="A800" s="12" t="s">
        <v>78</v>
      </c>
      <c r="B800" s="13">
        <v>43176.0</v>
      </c>
      <c r="C800" s="12">
        <v>43181.0</v>
      </c>
      <c r="D800" s="14">
        <v>1698.0</v>
      </c>
      <c r="E800" s="24">
        <v>43154.741273148145</v>
      </c>
      <c r="F800" s="16">
        <v>22.0</v>
      </c>
      <c r="G800" s="17" t="s">
        <v>25</v>
      </c>
      <c r="H800" s="14">
        <v>222.79</v>
      </c>
      <c r="I800" s="14">
        <f t="shared" si="1"/>
        <v>1578.08</v>
      </c>
      <c r="J800" s="18">
        <v>6.0</v>
      </c>
      <c r="K800" s="17">
        <v>9.0</v>
      </c>
      <c r="L800" s="19">
        <v>5.0</v>
      </c>
      <c r="M800" s="19" t="e">
        <v>#REF!</v>
      </c>
      <c r="N800" s="17">
        <v>5.0</v>
      </c>
      <c r="O800" s="17" t="s">
        <v>79</v>
      </c>
      <c r="P800" s="17">
        <v>5.0</v>
      </c>
      <c r="Q800" s="17">
        <v>6.0</v>
      </c>
      <c r="R800" s="17">
        <v>0.0</v>
      </c>
      <c r="S800" s="7">
        <f t="shared" si="2"/>
        <v>6</v>
      </c>
      <c r="T800" s="20">
        <v>52.0</v>
      </c>
      <c r="U800" s="14">
        <f t="shared" si="78"/>
        <v>67.92</v>
      </c>
      <c r="V800" s="21" t="s">
        <v>26</v>
      </c>
      <c r="W800" s="35">
        <f>VLOOKUP(A800,airbnb_listings_orlando!C:Q,14,0)</f>
        <v>132</v>
      </c>
      <c r="X800" s="35">
        <f>VLOOKUP(A800,airbnb_listings_orlando!C:Q,15,0)</f>
        <v>6</v>
      </c>
      <c r="Y800" s="11">
        <f t="shared" si="4"/>
        <v>339.6</v>
      </c>
      <c r="AA800" s="11"/>
    </row>
    <row r="801">
      <c r="A801" s="12" t="s">
        <v>78</v>
      </c>
      <c r="B801" s="13">
        <v>43162.0</v>
      </c>
      <c r="C801" s="12">
        <v>43168.0</v>
      </c>
      <c r="D801" s="14">
        <v>2183.8</v>
      </c>
      <c r="E801" s="24">
        <v>43155.86829861111</v>
      </c>
      <c r="F801" s="16">
        <v>7.0</v>
      </c>
      <c r="G801" s="17" t="s">
        <v>25</v>
      </c>
      <c r="H801" s="14">
        <v>268.33</v>
      </c>
      <c r="I801" s="14">
        <f t="shared" si="1"/>
        <v>2034.448</v>
      </c>
      <c r="J801" s="18">
        <v>6.0</v>
      </c>
      <c r="K801" s="17">
        <v>9.0</v>
      </c>
      <c r="L801" s="19">
        <v>5.0</v>
      </c>
      <c r="M801" s="19" t="e">
        <v>#REF!</v>
      </c>
      <c r="N801" s="17">
        <v>5.0</v>
      </c>
      <c r="O801" s="17" t="s">
        <v>79</v>
      </c>
      <c r="P801" s="17">
        <v>6.0</v>
      </c>
      <c r="Q801" s="17">
        <v>4.0</v>
      </c>
      <c r="R801" s="17">
        <v>2.0</v>
      </c>
      <c r="S801" s="7">
        <f t="shared" si="2"/>
        <v>6</v>
      </c>
      <c r="T801" s="20">
        <v>62.0</v>
      </c>
      <c r="U801" s="14">
        <f t="shared" si="78"/>
        <v>87.352</v>
      </c>
      <c r="V801" s="21" t="s">
        <v>26</v>
      </c>
      <c r="W801" s="35">
        <f>VLOOKUP(A801,airbnb_listings_orlando!C:Q,14,0)</f>
        <v>132</v>
      </c>
      <c r="X801" s="35">
        <f>VLOOKUP(A801,airbnb_listings_orlando!C:Q,15,0)</f>
        <v>6</v>
      </c>
      <c r="Y801" s="11">
        <f t="shared" si="4"/>
        <v>363.9666667</v>
      </c>
      <c r="AA801" s="11"/>
    </row>
    <row r="802">
      <c r="A802" s="12" t="s">
        <v>78</v>
      </c>
      <c r="B802" s="13">
        <v>43150.0</v>
      </c>
      <c r="C802" s="12">
        <v>43157.0</v>
      </c>
      <c r="D802" s="14">
        <v>1394.71</v>
      </c>
      <c r="E802" s="24">
        <v>42979.64857638889</v>
      </c>
      <c r="F802" s="16">
        <v>171.0</v>
      </c>
      <c r="G802" s="17" t="s">
        <v>25</v>
      </c>
      <c r="H802" s="14">
        <v>154.76</v>
      </c>
      <c r="I802" s="14">
        <f t="shared" si="1"/>
        <v>1303.9216</v>
      </c>
      <c r="J802" s="18">
        <v>6.0</v>
      </c>
      <c r="K802" s="17">
        <v>9.0</v>
      </c>
      <c r="L802" s="19">
        <v>5.0</v>
      </c>
      <c r="M802" s="19" t="e">
        <v>#REF!</v>
      </c>
      <c r="N802" s="17">
        <v>5.0</v>
      </c>
      <c r="O802" s="17" t="s">
        <v>79</v>
      </c>
      <c r="P802" s="17">
        <v>7.0</v>
      </c>
      <c r="Q802" s="17">
        <v>4.0</v>
      </c>
      <c r="R802" s="17">
        <v>3.0</v>
      </c>
      <c r="S802" s="7">
        <f t="shared" si="2"/>
        <v>7</v>
      </c>
      <c r="T802" s="20">
        <v>35.0</v>
      </c>
      <c r="U802" s="14">
        <f t="shared" si="78"/>
        <v>55.7884</v>
      </c>
      <c r="V802" s="21" t="s">
        <v>26</v>
      </c>
      <c r="W802" s="35">
        <f>VLOOKUP(A802,airbnb_listings_orlando!C:Q,14,0)</f>
        <v>132</v>
      </c>
      <c r="X802" s="35">
        <f>VLOOKUP(A802,airbnb_listings_orlando!C:Q,15,0)</f>
        <v>6</v>
      </c>
      <c r="Y802" s="11">
        <f t="shared" si="4"/>
        <v>199.2442857</v>
      </c>
      <c r="AA802" s="11"/>
    </row>
    <row r="803">
      <c r="A803" s="12" t="s">
        <v>78</v>
      </c>
      <c r="B803" s="13">
        <v>43129.0</v>
      </c>
      <c r="C803" s="12">
        <v>43149.0</v>
      </c>
      <c r="D803" s="14">
        <v>3330.74</v>
      </c>
      <c r="E803" s="24">
        <v>42831.66805555556</v>
      </c>
      <c r="F803" s="16">
        <v>298.0</v>
      </c>
      <c r="G803" s="17" t="s">
        <v>25</v>
      </c>
      <c r="H803" s="14">
        <v>502.32</v>
      </c>
      <c r="I803" s="14">
        <f t="shared" si="1"/>
        <v>3098.5104</v>
      </c>
      <c r="J803" s="18">
        <v>6.0</v>
      </c>
      <c r="K803" s="17">
        <v>9.0</v>
      </c>
      <c r="L803" s="19">
        <v>5.0</v>
      </c>
      <c r="M803" s="19" t="e">
        <v>#REF!</v>
      </c>
      <c r="N803" s="17">
        <v>5.0</v>
      </c>
      <c r="O803" s="17" t="s">
        <v>79</v>
      </c>
      <c r="P803" s="17">
        <v>20.0</v>
      </c>
      <c r="Q803" s="17">
        <v>4.0</v>
      </c>
      <c r="R803" s="17">
        <v>0.0</v>
      </c>
      <c r="S803" s="7">
        <f t="shared" si="2"/>
        <v>4</v>
      </c>
      <c r="T803" s="20">
        <v>99.0</v>
      </c>
      <c r="U803" s="14">
        <f t="shared" si="78"/>
        <v>133.2296</v>
      </c>
      <c r="V803" s="21" t="s">
        <v>26</v>
      </c>
      <c r="W803" s="35">
        <f>VLOOKUP(A803,airbnb_listings_orlando!C:Q,14,0)</f>
        <v>132</v>
      </c>
      <c r="X803" s="35">
        <f>VLOOKUP(A803,airbnb_listings_orlando!C:Q,15,0)</f>
        <v>6</v>
      </c>
      <c r="Y803" s="11">
        <f t="shared" si="4"/>
        <v>166.537</v>
      </c>
      <c r="AA803" s="11"/>
    </row>
    <row r="804">
      <c r="A804" s="12" t="s">
        <v>78</v>
      </c>
      <c r="B804" s="13">
        <v>43084.0</v>
      </c>
      <c r="C804" s="25">
        <v>43094.0</v>
      </c>
      <c r="D804" s="14">
        <v>3490.0</v>
      </c>
      <c r="E804" s="15">
        <v>43052.57369212963</v>
      </c>
      <c r="F804" s="16">
        <v>32.0</v>
      </c>
      <c r="G804" s="17" t="s">
        <v>25</v>
      </c>
      <c r="H804" s="14">
        <v>470.72</v>
      </c>
      <c r="I804" s="14">
        <f t="shared" si="1"/>
        <v>3249.4</v>
      </c>
      <c r="J804" s="18">
        <v>6.0</v>
      </c>
      <c r="K804" s="17">
        <v>9.0</v>
      </c>
      <c r="L804" s="19">
        <v>5.0</v>
      </c>
      <c r="M804" s="19" t="e">
        <v>#REF!</v>
      </c>
      <c r="N804" s="17">
        <v>5.0</v>
      </c>
      <c r="O804" s="17" t="s">
        <v>79</v>
      </c>
      <c r="P804" s="17">
        <v>10.0</v>
      </c>
      <c r="Q804" s="17">
        <v>11.0</v>
      </c>
      <c r="R804" s="17">
        <v>1.0</v>
      </c>
      <c r="S804" s="7">
        <f t="shared" si="2"/>
        <v>12</v>
      </c>
      <c r="T804" s="20">
        <v>101.0</v>
      </c>
      <c r="U804" s="14">
        <f t="shared" si="78"/>
        <v>139.6</v>
      </c>
      <c r="V804" s="21" t="s">
        <v>26</v>
      </c>
      <c r="W804" s="35">
        <f>VLOOKUP(A804,airbnb_listings_orlando!C:Q,14,0)</f>
        <v>132</v>
      </c>
      <c r="X804" s="35">
        <f>VLOOKUP(A804,airbnb_listings_orlando!C:Q,15,0)</f>
        <v>6</v>
      </c>
      <c r="Y804" s="11">
        <f t="shared" si="4"/>
        <v>349</v>
      </c>
      <c r="AA804" s="11"/>
    </row>
    <row r="805">
      <c r="A805" s="12" t="s">
        <v>78</v>
      </c>
      <c r="B805" s="13">
        <v>43063.0</v>
      </c>
      <c r="C805" s="25">
        <v>43065.0</v>
      </c>
      <c r="D805" s="14">
        <v>848.0</v>
      </c>
      <c r="E805" s="15">
        <v>43058.37805555556</v>
      </c>
      <c r="F805" s="16">
        <v>5.0</v>
      </c>
      <c r="G805" s="17" t="s">
        <v>25</v>
      </c>
      <c r="H805" s="14">
        <v>89.7</v>
      </c>
      <c r="I805" s="14">
        <f t="shared" si="1"/>
        <v>788.08</v>
      </c>
      <c r="J805" s="18">
        <v>6.0</v>
      </c>
      <c r="K805" s="17">
        <v>9.0</v>
      </c>
      <c r="L805" s="19">
        <v>5.0</v>
      </c>
      <c r="M805" s="19" t="e">
        <v>#REF!</v>
      </c>
      <c r="N805" s="17">
        <v>5.0</v>
      </c>
      <c r="O805" s="17" t="s">
        <v>79</v>
      </c>
      <c r="P805" s="17">
        <v>2.0</v>
      </c>
      <c r="Q805" s="17">
        <v>8.0</v>
      </c>
      <c r="R805" s="17">
        <v>2.0</v>
      </c>
      <c r="S805" s="7">
        <f t="shared" si="2"/>
        <v>10</v>
      </c>
      <c r="T805" s="20">
        <v>26.0</v>
      </c>
      <c r="U805" s="14">
        <f t="shared" si="78"/>
        <v>33.92</v>
      </c>
      <c r="V805" s="21" t="s">
        <v>26</v>
      </c>
      <c r="W805" s="35">
        <f>VLOOKUP(A805,airbnb_listings_orlando!C:Q,14,0)</f>
        <v>132</v>
      </c>
      <c r="X805" s="35">
        <f>VLOOKUP(A805,airbnb_listings_orlando!C:Q,15,0)</f>
        <v>6</v>
      </c>
      <c r="Y805" s="11">
        <f t="shared" si="4"/>
        <v>424</v>
      </c>
      <c r="AA805" s="11"/>
    </row>
    <row r="806">
      <c r="A806" s="12" t="s">
        <v>78</v>
      </c>
      <c r="B806" s="13">
        <v>43015.0</v>
      </c>
      <c r="C806" s="12">
        <v>43017.0</v>
      </c>
      <c r="D806" s="14">
        <v>812.29</v>
      </c>
      <c r="E806" s="24">
        <v>43005.41372685185</v>
      </c>
      <c r="F806" s="16">
        <v>10.0</v>
      </c>
      <c r="G806" s="17" t="s">
        <v>25</v>
      </c>
      <c r="H806" s="14">
        <v>112.98</v>
      </c>
      <c r="I806" s="14">
        <f t="shared" si="1"/>
        <v>779.7984</v>
      </c>
      <c r="J806" s="18">
        <v>6.0</v>
      </c>
      <c r="K806" s="17">
        <v>9.0</v>
      </c>
      <c r="L806" s="19">
        <v>5.0</v>
      </c>
      <c r="M806" s="19" t="e">
        <v>#REF!</v>
      </c>
      <c r="N806" s="17">
        <v>5.0</v>
      </c>
      <c r="O806" s="17" t="s">
        <v>79</v>
      </c>
      <c r="P806" s="17">
        <v>2.0</v>
      </c>
      <c r="Q806" s="17">
        <v>5.0</v>
      </c>
      <c r="R806" s="17">
        <v>5.0</v>
      </c>
      <c r="S806" s="7">
        <f t="shared" si="2"/>
        <v>10</v>
      </c>
      <c r="T806" s="20">
        <v>0.0</v>
      </c>
      <c r="U806" s="14">
        <f t="shared" si="78"/>
        <v>32.4916</v>
      </c>
      <c r="V806" s="21" t="s">
        <v>26</v>
      </c>
      <c r="W806" s="35">
        <f>VLOOKUP(A806,airbnb_listings_orlando!C:Q,14,0)</f>
        <v>132</v>
      </c>
      <c r="X806" s="35">
        <f>VLOOKUP(A806,airbnb_listings_orlando!C:Q,15,0)</f>
        <v>6</v>
      </c>
      <c r="Y806" s="11">
        <f t="shared" si="4"/>
        <v>406.145</v>
      </c>
      <c r="AA806" s="11"/>
    </row>
    <row r="807">
      <c r="A807" s="12" t="s">
        <v>78</v>
      </c>
      <c r="B807" s="13">
        <v>42958.0</v>
      </c>
      <c r="C807" s="12">
        <v>42960.0</v>
      </c>
      <c r="D807" s="14">
        <v>807.0</v>
      </c>
      <c r="E807" s="24">
        <v>42899.636712962965</v>
      </c>
      <c r="F807" s="16">
        <v>59.0</v>
      </c>
      <c r="G807" s="17" t="s">
        <v>25</v>
      </c>
      <c r="H807" s="14">
        <v>82.98</v>
      </c>
      <c r="I807" s="14">
        <f t="shared" si="1"/>
        <v>749.72</v>
      </c>
      <c r="J807" s="18">
        <v>6.0</v>
      </c>
      <c r="K807" s="17">
        <v>9.0</v>
      </c>
      <c r="L807" s="19">
        <v>5.0</v>
      </c>
      <c r="M807" s="19" t="e">
        <v>#REF!</v>
      </c>
      <c r="N807" s="17">
        <v>5.0</v>
      </c>
      <c r="O807" s="17" t="s">
        <v>79</v>
      </c>
      <c r="P807" s="17">
        <v>2.0</v>
      </c>
      <c r="Q807" s="17">
        <v>12.0</v>
      </c>
      <c r="R807" s="17">
        <v>0.0</v>
      </c>
      <c r="S807" s="7">
        <f t="shared" si="2"/>
        <v>12</v>
      </c>
      <c r="T807" s="20">
        <v>25.0</v>
      </c>
      <c r="U807" s="14">
        <f t="shared" si="78"/>
        <v>32.28</v>
      </c>
      <c r="V807" s="21" t="s">
        <v>26</v>
      </c>
      <c r="W807" s="35">
        <f>VLOOKUP(A807,airbnb_listings_orlando!C:Q,14,0)</f>
        <v>132</v>
      </c>
      <c r="X807" s="35">
        <f>VLOOKUP(A807,airbnb_listings_orlando!C:Q,15,0)</f>
        <v>6</v>
      </c>
      <c r="Y807" s="11">
        <f t="shared" si="4"/>
        <v>403.5</v>
      </c>
      <c r="AA807" s="11"/>
    </row>
    <row r="808">
      <c r="A808" s="12" t="s">
        <v>78</v>
      </c>
      <c r="B808" s="13">
        <v>42951.0</v>
      </c>
      <c r="C808" s="12">
        <v>42953.0</v>
      </c>
      <c r="D808" s="14">
        <v>807.0</v>
      </c>
      <c r="E808" s="24">
        <v>42923.57670138889</v>
      </c>
      <c r="F808" s="16">
        <v>28.0</v>
      </c>
      <c r="G808" s="17" t="s">
        <v>25</v>
      </c>
      <c r="H808" s="14">
        <v>82.98</v>
      </c>
      <c r="I808" s="14">
        <f t="shared" si="1"/>
        <v>749.72</v>
      </c>
      <c r="J808" s="18">
        <v>6.0</v>
      </c>
      <c r="K808" s="17">
        <v>9.0</v>
      </c>
      <c r="L808" s="19">
        <v>5.0</v>
      </c>
      <c r="M808" s="19" t="e">
        <v>#REF!</v>
      </c>
      <c r="N808" s="17">
        <v>5.0</v>
      </c>
      <c r="O808" s="17" t="s">
        <v>79</v>
      </c>
      <c r="P808" s="17">
        <v>2.0</v>
      </c>
      <c r="Q808" s="17">
        <v>10.0</v>
      </c>
      <c r="R808" s="17">
        <v>0.0</v>
      </c>
      <c r="S808" s="7">
        <f t="shared" si="2"/>
        <v>10</v>
      </c>
      <c r="T808" s="20">
        <v>25.0</v>
      </c>
      <c r="U808" s="14">
        <f t="shared" si="78"/>
        <v>32.28</v>
      </c>
      <c r="V808" s="21" t="s">
        <v>26</v>
      </c>
      <c r="W808" s="35">
        <f>VLOOKUP(A808,airbnb_listings_orlando!C:Q,14,0)</f>
        <v>132</v>
      </c>
      <c r="X808" s="35">
        <f>VLOOKUP(A808,airbnb_listings_orlando!C:Q,15,0)</f>
        <v>6</v>
      </c>
      <c r="Y808" s="11">
        <f t="shared" si="4"/>
        <v>403.5</v>
      </c>
      <c r="AA808" s="11"/>
    </row>
    <row r="809">
      <c r="A809" s="12" t="s">
        <v>78</v>
      </c>
      <c r="B809" s="13">
        <v>42916.0</v>
      </c>
      <c r="C809" s="12">
        <v>42918.0</v>
      </c>
      <c r="D809" s="14">
        <v>877.0</v>
      </c>
      <c r="E809" s="24">
        <v>42895.41006944444</v>
      </c>
      <c r="F809" s="16">
        <v>21.0</v>
      </c>
      <c r="G809" s="17" t="s">
        <v>25</v>
      </c>
      <c r="H809" s="14">
        <v>94.17</v>
      </c>
      <c r="I809" s="14">
        <f t="shared" si="1"/>
        <v>814.92</v>
      </c>
      <c r="J809" s="18">
        <v>6.0</v>
      </c>
      <c r="K809" s="17">
        <v>9.0</v>
      </c>
      <c r="L809" s="19">
        <v>5.0</v>
      </c>
      <c r="M809" s="19" t="e">
        <v>#REF!</v>
      </c>
      <c r="N809" s="17">
        <v>5.0</v>
      </c>
      <c r="O809" s="17" t="s">
        <v>79</v>
      </c>
      <c r="P809" s="17">
        <v>2.0</v>
      </c>
      <c r="Q809" s="17">
        <v>7.0</v>
      </c>
      <c r="R809" s="17">
        <v>0.0</v>
      </c>
      <c r="S809" s="7">
        <f t="shared" si="2"/>
        <v>7</v>
      </c>
      <c r="T809" s="20">
        <v>27.0</v>
      </c>
      <c r="U809" s="14">
        <f t="shared" si="78"/>
        <v>35.08</v>
      </c>
      <c r="V809" s="21" t="s">
        <v>26</v>
      </c>
      <c r="W809" s="35">
        <f>VLOOKUP(A809,airbnb_listings_orlando!C:Q,14,0)</f>
        <v>132</v>
      </c>
      <c r="X809" s="35">
        <f>VLOOKUP(A809,airbnb_listings_orlando!C:Q,15,0)</f>
        <v>6</v>
      </c>
      <c r="Y809" s="11">
        <f t="shared" si="4"/>
        <v>438.5</v>
      </c>
      <c r="AA809" s="11"/>
    </row>
    <row r="810">
      <c r="A810" s="12" t="s">
        <v>78</v>
      </c>
      <c r="B810" s="13">
        <v>42908.0</v>
      </c>
      <c r="C810" s="12">
        <v>42910.0</v>
      </c>
      <c r="D810" s="14">
        <v>807.0</v>
      </c>
      <c r="E810" s="24">
        <v>42887.34725694444</v>
      </c>
      <c r="F810" s="16">
        <v>21.0</v>
      </c>
      <c r="G810" s="17" t="s">
        <v>25</v>
      </c>
      <c r="H810" s="14">
        <v>82.98</v>
      </c>
      <c r="I810" s="14">
        <f t="shared" si="1"/>
        <v>749.72</v>
      </c>
      <c r="J810" s="18">
        <v>6.0</v>
      </c>
      <c r="K810" s="17">
        <v>9.0</v>
      </c>
      <c r="L810" s="19">
        <v>5.0</v>
      </c>
      <c r="M810" s="19" t="e">
        <v>#REF!</v>
      </c>
      <c r="N810" s="17">
        <v>5.0</v>
      </c>
      <c r="O810" s="17" t="s">
        <v>79</v>
      </c>
      <c r="P810" s="17">
        <v>2.0</v>
      </c>
      <c r="Q810" s="17">
        <v>4.0</v>
      </c>
      <c r="R810" s="17">
        <v>2.0</v>
      </c>
      <c r="S810" s="7">
        <f t="shared" si="2"/>
        <v>6</v>
      </c>
      <c r="T810" s="20">
        <v>25.0</v>
      </c>
      <c r="U810" s="14">
        <f t="shared" si="78"/>
        <v>32.28</v>
      </c>
      <c r="V810" s="21" t="s">
        <v>26</v>
      </c>
      <c r="W810" s="35">
        <f>VLOOKUP(A810,airbnb_listings_orlando!C:Q,14,0)</f>
        <v>132</v>
      </c>
      <c r="X810" s="35">
        <f>VLOOKUP(A810,airbnb_listings_orlando!C:Q,15,0)</f>
        <v>6</v>
      </c>
      <c r="Y810" s="11">
        <f t="shared" si="4"/>
        <v>403.5</v>
      </c>
      <c r="AA810" s="11"/>
    </row>
    <row r="811">
      <c r="A811" s="12" t="s">
        <v>78</v>
      </c>
      <c r="B811" s="13">
        <v>42899.0</v>
      </c>
      <c r="C811" s="12">
        <v>42902.0</v>
      </c>
      <c r="D811" s="14">
        <v>1104.01</v>
      </c>
      <c r="E811" s="24">
        <v>42871.44664351852</v>
      </c>
      <c r="F811" s="16">
        <v>28.0</v>
      </c>
      <c r="G811" s="17" t="s">
        <v>25</v>
      </c>
      <c r="H811" s="14">
        <v>129.92</v>
      </c>
      <c r="I811" s="14">
        <f t="shared" si="1"/>
        <v>1025.8496</v>
      </c>
      <c r="J811" s="18">
        <v>6.0</v>
      </c>
      <c r="K811" s="17">
        <v>9.0</v>
      </c>
      <c r="L811" s="19">
        <v>5.0</v>
      </c>
      <c r="M811" s="19" t="e">
        <v>#REF!</v>
      </c>
      <c r="N811" s="17">
        <v>5.0</v>
      </c>
      <c r="O811" s="17" t="s">
        <v>79</v>
      </c>
      <c r="P811" s="17">
        <v>3.0</v>
      </c>
      <c r="Q811" s="17">
        <v>5.0</v>
      </c>
      <c r="R811" s="17">
        <v>0.0</v>
      </c>
      <c r="S811" s="7">
        <f t="shared" si="2"/>
        <v>5</v>
      </c>
      <c r="T811" s="20">
        <v>34.0</v>
      </c>
      <c r="U811" s="14">
        <f t="shared" si="78"/>
        <v>44.1604</v>
      </c>
      <c r="V811" s="21" t="s">
        <v>26</v>
      </c>
      <c r="W811" s="35">
        <f>VLOOKUP(A811,airbnb_listings_orlando!C:Q,14,0)</f>
        <v>132</v>
      </c>
      <c r="X811" s="35">
        <f>VLOOKUP(A811,airbnb_listings_orlando!C:Q,15,0)</f>
        <v>6</v>
      </c>
      <c r="Y811" s="11">
        <f t="shared" si="4"/>
        <v>368.0033333</v>
      </c>
      <c r="AA811" s="11"/>
    </row>
    <row r="812">
      <c r="A812" s="12" t="s">
        <v>78</v>
      </c>
      <c r="B812" s="13">
        <v>42889.0</v>
      </c>
      <c r="C812" s="12">
        <v>42891.0</v>
      </c>
      <c r="D812" s="14">
        <v>807.0</v>
      </c>
      <c r="E812" s="24">
        <v>42861.43126157407</v>
      </c>
      <c r="F812" s="16">
        <v>28.0</v>
      </c>
      <c r="G812" s="17" t="s">
        <v>25</v>
      </c>
      <c r="H812" s="14">
        <v>82.98</v>
      </c>
      <c r="I812" s="14">
        <f t="shared" si="1"/>
        <v>749.72</v>
      </c>
      <c r="J812" s="18">
        <v>6.0</v>
      </c>
      <c r="K812" s="17">
        <v>9.0</v>
      </c>
      <c r="L812" s="19">
        <v>5.0</v>
      </c>
      <c r="M812" s="19" t="e">
        <v>#REF!</v>
      </c>
      <c r="N812" s="17">
        <v>5.0</v>
      </c>
      <c r="O812" s="17" t="s">
        <v>79</v>
      </c>
      <c r="P812" s="17">
        <v>2.0</v>
      </c>
      <c r="Q812" s="17">
        <v>8.0</v>
      </c>
      <c r="R812" s="17">
        <v>0.0</v>
      </c>
      <c r="S812" s="7">
        <f t="shared" si="2"/>
        <v>8</v>
      </c>
      <c r="T812" s="20">
        <v>25.0</v>
      </c>
      <c r="U812" s="14">
        <f t="shared" si="78"/>
        <v>32.28</v>
      </c>
      <c r="V812" s="21" t="s">
        <v>26</v>
      </c>
      <c r="W812" s="35">
        <f>VLOOKUP(A812,airbnb_listings_orlando!C:Q,14,0)</f>
        <v>132</v>
      </c>
      <c r="X812" s="35">
        <f>VLOOKUP(A812,airbnb_listings_orlando!C:Q,15,0)</f>
        <v>6</v>
      </c>
      <c r="Y812" s="11">
        <f t="shared" si="4"/>
        <v>403.5</v>
      </c>
      <c r="AA812" s="11"/>
    </row>
    <row r="813">
      <c r="A813" s="12" t="s">
        <v>78</v>
      </c>
      <c r="B813" s="13">
        <v>42837.0</v>
      </c>
      <c r="C813" s="12">
        <v>42839.0</v>
      </c>
      <c r="D813" s="14">
        <v>741.01</v>
      </c>
      <c r="E813" s="24">
        <v>42829.44261574074</v>
      </c>
      <c r="F813" s="16">
        <v>8.0</v>
      </c>
      <c r="G813" s="17" t="s">
        <v>25</v>
      </c>
      <c r="H813" s="14">
        <v>72.55</v>
      </c>
      <c r="I813" s="14">
        <f t="shared" si="1"/>
        <v>688.3696</v>
      </c>
      <c r="J813" s="18">
        <v>6.0</v>
      </c>
      <c r="K813" s="17">
        <v>9.0</v>
      </c>
      <c r="L813" s="19">
        <v>5.0</v>
      </c>
      <c r="M813" s="19" t="e">
        <v>#REF!</v>
      </c>
      <c r="N813" s="17">
        <v>5.0</v>
      </c>
      <c r="O813" s="17" t="s">
        <v>79</v>
      </c>
      <c r="P813" s="17">
        <v>2.0</v>
      </c>
      <c r="Q813" s="17">
        <v>4.0</v>
      </c>
      <c r="R813" s="17">
        <v>6.0</v>
      </c>
      <c r="S813" s="7">
        <f t="shared" si="2"/>
        <v>10</v>
      </c>
      <c r="T813" s="20">
        <v>23.0</v>
      </c>
      <c r="U813" s="14">
        <f t="shared" si="78"/>
        <v>29.6404</v>
      </c>
      <c r="V813" s="21" t="s">
        <v>26</v>
      </c>
      <c r="W813" s="35">
        <f>VLOOKUP(A813,airbnb_listings_orlando!C:Q,14,0)</f>
        <v>132</v>
      </c>
      <c r="X813" s="35">
        <f>VLOOKUP(A813,airbnb_listings_orlando!C:Q,15,0)</f>
        <v>6</v>
      </c>
      <c r="Y813" s="11">
        <f t="shared" si="4"/>
        <v>370.505</v>
      </c>
      <c r="AA813" s="11"/>
    </row>
    <row r="814">
      <c r="A814" s="12" t="s">
        <v>78</v>
      </c>
      <c r="B814" s="13">
        <v>43456.0</v>
      </c>
      <c r="C814" s="12">
        <v>43471.0</v>
      </c>
      <c r="D814" s="14">
        <v>6812.07</v>
      </c>
      <c r="E814" s="24">
        <v>43234.48547453704</v>
      </c>
      <c r="F814" s="16">
        <v>222.0</v>
      </c>
      <c r="G814" s="17" t="s">
        <v>25</v>
      </c>
      <c r="H814" s="14">
        <v>1099.2</v>
      </c>
      <c r="I814" s="14">
        <f t="shared" si="1"/>
        <v>6812.07</v>
      </c>
      <c r="J814" s="18">
        <v>6.0</v>
      </c>
      <c r="K814" s="17">
        <v>9.0</v>
      </c>
      <c r="L814" s="19">
        <v>5.0</v>
      </c>
      <c r="M814" s="19" t="e">
        <v>#REF!</v>
      </c>
      <c r="N814" s="17">
        <v>5.0</v>
      </c>
      <c r="O814" s="17" t="s">
        <v>79</v>
      </c>
      <c r="P814" s="17">
        <v>15.0</v>
      </c>
      <c r="Q814" s="17">
        <v>12.0</v>
      </c>
      <c r="R814" s="17">
        <v>0.0</v>
      </c>
      <c r="S814" s="7">
        <f t="shared" si="2"/>
        <v>12</v>
      </c>
      <c r="T814" s="20">
        <v>0.0</v>
      </c>
      <c r="U814" s="14">
        <v>0.0</v>
      </c>
      <c r="V814" s="21" t="s">
        <v>37</v>
      </c>
      <c r="W814" s="35">
        <f>VLOOKUP(A814,airbnb_listings_orlando!C:Q,14,0)</f>
        <v>132</v>
      </c>
      <c r="X814" s="35">
        <f>VLOOKUP(A814,airbnb_listings_orlando!C:Q,15,0)</f>
        <v>6</v>
      </c>
      <c r="Y814" s="11">
        <f t="shared" si="4"/>
        <v>454.138</v>
      </c>
      <c r="AA814" s="11"/>
    </row>
    <row r="815">
      <c r="A815" s="12" t="s">
        <v>78</v>
      </c>
      <c r="B815" s="13">
        <v>43378.0</v>
      </c>
      <c r="C815" s="12">
        <v>43380.0</v>
      </c>
      <c r="D815" s="14">
        <v>923.09</v>
      </c>
      <c r="E815" s="24">
        <v>43329.71790509259</v>
      </c>
      <c r="F815" s="16">
        <v>49.0</v>
      </c>
      <c r="G815" s="17" t="s">
        <v>25</v>
      </c>
      <c r="H815" s="14">
        <v>80.44</v>
      </c>
      <c r="I815" s="14">
        <f t="shared" si="1"/>
        <v>894.55</v>
      </c>
      <c r="J815" s="18">
        <v>6.0</v>
      </c>
      <c r="K815" s="17">
        <v>9.0</v>
      </c>
      <c r="L815" s="19">
        <v>5.0</v>
      </c>
      <c r="M815" s="19" t="e">
        <v>#REF!</v>
      </c>
      <c r="N815" s="17">
        <v>5.0</v>
      </c>
      <c r="O815" s="17" t="s">
        <v>79</v>
      </c>
      <c r="P815" s="17">
        <v>2.0</v>
      </c>
      <c r="Q815" s="17">
        <v>11.0</v>
      </c>
      <c r="R815" s="17">
        <v>0.0</v>
      </c>
      <c r="S815" s="7">
        <f t="shared" si="2"/>
        <v>11</v>
      </c>
      <c r="T815" s="20">
        <v>28.54</v>
      </c>
      <c r="U815" s="14">
        <v>0.0</v>
      </c>
      <c r="V815" s="21" t="s">
        <v>37</v>
      </c>
      <c r="W815" s="35">
        <f>VLOOKUP(A815,airbnb_listings_orlando!C:Q,14,0)</f>
        <v>132</v>
      </c>
      <c r="X815" s="35">
        <f>VLOOKUP(A815,airbnb_listings_orlando!C:Q,15,0)</f>
        <v>6</v>
      </c>
      <c r="Y815" s="11">
        <f t="shared" si="4"/>
        <v>461.545</v>
      </c>
      <c r="AA815" s="11"/>
    </row>
    <row r="816">
      <c r="A816" s="12" t="s">
        <v>78</v>
      </c>
      <c r="B816" s="13">
        <v>43371.0</v>
      </c>
      <c r="C816" s="12">
        <v>43374.0</v>
      </c>
      <c r="D816" s="14">
        <v>725.1</v>
      </c>
      <c r="E816" s="24">
        <v>43368.72623842592</v>
      </c>
      <c r="F816" s="16">
        <v>3.0</v>
      </c>
      <c r="G816" s="17" t="s">
        <v>25</v>
      </c>
      <c r="H816" s="14">
        <v>85.86</v>
      </c>
      <c r="I816" s="14">
        <f t="shared" si="1"/>
        <v>725.1</v>
      </c>
      <c r="J816" s="18">
        <v>6.0</v>
      </c>
      <c r="K816" s="17">
        <v>9.0</v>
      </c>
      <c r="L816" s="19">
        <v>5.0</v>
      </c>
      <c r="M816" s="19" t="e">
        <v>#REF!</v>
      </c>
      <c r="N816" s="17">
        <v>5.0</v>
      </c>
      <c r="O816" s="17" t="s">
        <v>79</v>
      </c>
      <c r="P816" s="17">
        <v>3.0</v>
      </c>
      <c r="Q816" s="17">
        <v>5.0</v>
      </c>
      <c r="R816" s="17">
        <v>0.0</v>
      </c>
      <c r="S816" s="7">
        <f t="shared" si="2"/>
        <v>5</v>
      </c>
      <c r="T816" s="20">
        <v>0.0</v>
      </c>
      <c r="U816" s="14">
        <v>0.0</v>
      </c>
      <c r="V816" s="21" t="s">
        <v>37</v>
      </c>
      <c r="W816" s="35">
        <f>VLOOKUP(A816,airbnb_listings_orlando!C:Q,14,0)</f>
        <v>132</v>
      </c>
      <c r="X816" s="35">
        <f>VLOOKUP(A816,airbnb_listings_orlando!C:Q,15,0)</f>
        <v>6</v>
      </c>
      <c r="Y816" s="11">
        <f t="shared" si="4"/>
        <v>241.7</v>
      </c>
      <c r="AA816" s="11"/>
    </row>
    <row r="817">
      <c r="A817" s="12" t="s">
        <v>78</v>
      </c>
      <c r="B817" s="13">
        <v>43242.0</v>
      </c>
      <c r="C817" s="12">
        <v>43245.0</v>
      </c>
      <c r="D817" s="14">
        <v>430.25</v>
      </c>
      <c r="E817" s="24">
        <v>43242.43633101852</v>
      </c>
      <c r="F817" s="16">
        <v>0.0</v>
      </c>
      <c r="G817" s="17" t="s">
        <v>25</v>
      </c>
      <c r="H817" s="14">
        <v>30.82</v>
      </c>
      <c r="I817" s="14">
        <f t="shared" si="1"/>
        <v>430.25</v>
      </c>
      <c r="J817" s="18">
        <v>6.0</v>
      </c>
      <c r="K817" s="17">
        <v>9.0</v>
      </c>
      <c r="L817" s="19">
        <v>5.0</v>
      </c>
      <c r="M817" s="19" t="e">
        <v>#REF!</v>
      </c>
      <c r="N817" s="17">
        <v>5.0</v>
      </c>
      <c r="O817" s="17" t="s">
        <v>79</v>
      </c>
      <c r="P817" s="17">
        <v>3.0</v>
      </c>
      <c r="Q817" s="17">
        <v>2.0</v>
      </c>
      <c r="R817" s="17">
        <v>0.0</v>
      </c>
      <c r="S817" s="7">
        <f t="shared" si="2"/>
        <v>2</v>
      </c>
      <c r="T817" s="20">
        <v>0.0</v>
      </c>
      <c r="U817" s="14">
        <v>0.0</v>
      </c>
      <c r="V817" s="21" t="s">
        <v>37</v>
      </c>
      <c r="W817" s="35">
        <f>VLOOKUP(A817,airbnb_listings_orlando!C:Q,14,0)</f>
        <v>132</v>
      </c>
      <c r="X817" s="35">
        <f>VLOOKUP(A817,airbnb_listings_orlando!C:Q,15,0)</f>
        <v>6</v>
      </c>
      <c r="Y817" s="11">
        <f t="shared" si="4"/>
        <v>143.4166667</v>
      </c>
      <c r="AA817" s="11"/>
    </row>
    <row r="818">
      <c r="A818" s="12" t="s">
        <v>78</v>
      </c>
      <c r="B818" s="13">
        <v>43113.0</v>
      </c>
      <c r="C818" s="12">
        <v>43125.0</v>
      </c>
      <c r="D818" s="14">
        <v>220.0</v>
      </c>
      <c r="E818" s="24">
        <v>43004.4008912037</v>
      </c>
      <c r="F818" s="16">
        <v>109.0</v>
      </c>
      <c r="G818" s="17" t="s">
        <v>25</v>
      </c>
      <c r="H818" s="14">
        <v>0.0</v>
      </c>
      <c r="I818" s="14">
        <f t="shared" si="1"/>
        <v>220</v>
      </c>
      <c r="J818" s="18">
        <v>6.0</v>
      </c>
      <c r="K818" s="17">
        <v>9.0</v>
      </c>
      <c r="L818" s="19">
        <v>5.0</v>
      </c>
      <c r="M818" s="19" t="e">
        <v>#REF!</v>
      </c>
      <c r="N818" s="17">
        <v>5.0</v>
      </c>
      <c r="O818" s="17" t="s">
        <v>79</v>
      </c>
      <c r="P818" s="17">
        <v>12.0</v>
      </c>
      <c r="Q818" s="17">
        <v>2.0</v>
      </c>
      <c r="R818" s="17">
        <v>0.0</v>
      </c>
      <c r="S818" s="7">
        <f t="shared" si="2"/>
        <v>2</v>
      </c>
      <c r="T818" s="20">
        <v>0.0</v>
      </c>
      <c r="U818" s="14">
        <v>0.0</v>
      </c>
      <c r="V818" s="21" t="s">
        <v>37</v>
      </c>
      <c r="W818" s="35">
        <f>VLOOKUP(A818,airbnb_listings_orlando!C:Q,14,0)</f>
        <v>132</v>
      </c>
      <c r="X818" s="35">
        <f>VLOOKUP(A818,airbnb_listings_orlando!C:Q,15,0)</f>
        <v>6</v>
      </c>
      <c r="Y818" s="11">
        <f t="shared" si="4"/>
        <v>18.33333333</v>
      </c>
      <c r="AA818" s="11"/>
    </row>
    <row r="819">
      <c r="A819" s="12" t="s">
        <v>78</v>
      </c>
      <c r="B819" s="13">
        <v>43106.0</v>
      </c>
      <c r="C819" s="12">
        <v>43110.0</v>
      </c>
      <c r="D819" s="14">
        <v>1717.47</v>
      </c>
      <c r="E819" s="15">
        <v>43080.662997685184</v>
      </c>
      <c r="F819" s="16">
        <v>26.0</v>
      </c>
      <c r="G819" s="17" t="s">
        <v>25</v>
      </c>
      <c r="H819" s="14">
        <v>236.0</v>
      </c>
      <c r="I819" s="14">
        <f t="shared" si="1"/>
        <v>1717.47</v>
      </c>
      <c r="J819" s="18">
        <v>6.0</v>
      </c>
      <c r="K819" s="17">
        <v>9.0</v>
      </c>
      <c r="L819" s="19">
        <v>5.0</v>
      </c>
      <c r="M819" s="19" t="e">
        <v>#REF!</v>
      </c>
      <c r="N819" s="17">
        <v>5.0</v>
      </c>
      <c r="O819" s="17" t="s">
        <v>79</v>
      </c>
      <c r="P819" s="17">
        <v>4.0</v>
      </c>
      <c r="Q819" s="17">
        <v>1.0</v>
      </c>
      <c r="R819" s="17">
        <v>0.0</v>
      </c>
      <c r="S819" s="7">
        <f t="shared" si="2"/>
        <v>1</v>
      </c>
      <c r="T819" s="20">
        <v>0.0</v>
      </c>
      <c r="U819" s="14">
        <v>0.0</v>
      </c>
      <c r="V819" s="21" t="s">
        <v>37</v>
      </c>
      <c r="W819" s="35">
        <f>VLOOKUP(A819,airbnb_listings_orlando!C:Q,14,0)</f>
        <v>132</v>
      </c>
      <c r="X819" s="35">
        <f>VLOOKUP(A819,airbnb_listings_orlando!C:Q,15,0)</f>
        <v>6</v>
      </c>
      <c r="Y819" s="11">
        <f t="shared" si="4"/>
        <v>429.3675</v>
      </c>
      <c r="AA819" s="11"/>
    </row>
    <row r="820">
      <c r="A820" s="12" t="s">
        <v>78</v>
      </c>
      <c r="B820" s="13">
        <v>43094.0</v>
      </c>
      <c r="C820" s="12">
        <v>43106.0</v>
      </c>
      <c r="D820" s="14">
        <v>3812.7</v>
      </c>
      <c r="E820" s="24">
        <v>42829.367847222224</v>
      </c>
      <c r="F820" s="16">
        <v>265.0</v>
      </c>
      <c r="G820" s="17" t="s">
        <v>25</v>
      </c>
      <c r="H820" s="14">
        <v>502.48</v>
      </c>
      <c r="I820" s="14">
        <f t="shared" si="1"/>
        <v>3700.43</v>
      </c>
      <c r="J820" s="18">
        <v>6.0</v>
      </c>
      <c r="K820" s="17">
        <v>9.0</v>
      </c>
      <c r="L820" s="19">
        <v>5.0</v>
      </c>
      <c r="M820" s="19" t="e">
        <v>#REF!</v>
      </c>
      <c r="N820" s="17">
        <v>5.0</v>
      </c>
      <c r="O820" s="17" t="s">
        <v>79</v>
      </c>
      <c r="P820" s="17">
        <v>12.0</v>
      </c>
      <c r="Q820" s="17">
        <v>1.0</v>
      </c>
      <c r="R820" s="17">
        <v>0.0</v>
      </c>
      <c r="S820" s="7">
        <f t="shared" si="2"/>
        <v>1</v>
      </c>
      <c r="T820" s="20">
        <v>112.27</v>
      </c>
      <c r="U820" s="14">
        <v>0.0</v>
      </c>
      <c r="V820" s="21" t="s">
        <v>37</v>
      </c>
      <c r="W820" s="35">
        <f>VLOOKUP(A820,airbnb_listings_orlando!C:Q,14,0)</f>
        <v>132</v>
      </c>
      <c r="X820" s="35">
        <f>VLOOKUP(A820,airbnb_listings_orlando!C:Q,15,0)</f>
        <v>6</v>
      </c>
      <c r="Y820" s="11">
        <f t="shared" si="4"/>
        <v>317.725</v>
      </c>
      <c r="AA820" s="11"/>
    </row>
    <row r="821">
      <c r="A821" s="12" t="s">
        <v>78</v>
      </c>
      <c r="B821" s="13">
        <v>43045.0</v>
      </c>
      <c r="C821" s="25">
        <v>43051.0</v>
      </c>
      <c r="D821" s="14">
        <v>2245.1</v>
      </c>
      <c r="E821" s="15">
        <v>43023.481469907405</v>
      </c>
      <c r="F821" s="16">
        <v>22.0</v>
      </c>
      <c r="G821" s="17" t="s">
        <v>25</v>
      </c>
      <c r="H821" s="14">
        <v>330.0</v>
      </c>
      <c r="I821" s="14">
        <f t="shared" si="1"/>
        <v>2245.1</v>
      </c>
      <c r="J821" s="18">
        <v>6.0</v>
      </c>
      <c r="K821" s="17">
        <v>9.0</v>
      </c>
      <c r="L821" s="19">
        <v>5.0</v>
      </c>
      <c r="M821" s="19" t="e">
        <v>#REF!</v>
      </c>
      <c r="N821" s="17">
        <v>5.0</v>
      </c>
      <c r="O821" s="17" t="s">
        <v>79</v>
      </c>
      <c r="P821" s="17">
        <v>6.0</v>
      </c>
      <c r="Q821" s="17">
        <v>2.0</v>
      </c>
      <c r="R821" s="17">
        <v>0.0</v>
      </c>
      <c r="S821" s="7">
        <f t="shared" si="2"/>
        <v>2</v>
      </c>
      <c r="T821" s="20">
        <v>0.0</v>
      </c>
      <c r="U821" s="14">
        <v>0.0</v>
      </c>
      <c r="V821" s="21" t="s">
        <v>37</v>
      </c>
      <c r="W821" s="35">
        <f>VLOOKUP(A821,airbnb_listings_orlando!C:Q,14,0)</f>
        <v>132</v>
      </c>
      <c r="X821" s="35">
        <f>VLOOKUP(A821,airbnb_listings_orlando!C:Q,15,0)</f>
        <v>6</v>
      </c>
      <c r="Y821" s="11">
        <f t="shared" si="4"/>
        <v>374.1833333</v>
      </c>
      <c r="AA821" s="11"/>
    </row>
    <row r="822">
      <c r="A822" s="12" t="s">
        <v>78</v>
      </c>
      <c r="B822" s="13">
        <v>42965.0</v>
      </c>
      <c r="C822" s="12">
        <v>42969.0</v>
      </c>
      <c r="D822" s="14">
        <v>1401.0</v>
      </c>
      <c r="E822" s="24">
        <v>42859.35664351852</v>
      </c>
      <c r="F822" s="16">
        <v>106.0</v>
      </c>
      <c r="G822" s="17" t="s">
        <v>25</v>
      </c>
      <c r="H822" s="14">
        <v>176.86</v>
      </c>
      <c r="I822" s="14">
        <f t="shared" si="1"/>
        <v>1358</v>
      </c>
      <c r="J822" s="18">
        <v>6.0</v>
      </c>
      <c r="K822" s="17">
        <v>9.0</v>
      </c>
      <c r="L822" s="19">
        <v>5.0</v>
      </c>
      <c r="M822" s="19" t="e">
        <v>#REF!</v>
      </c>
      <c r="N822" s="17">
        <v>5.0</v>
      </c>
      <c r="O822" s="17" t="s">
        <v>79</v>
      </c>
      <c r="P822" s="17">
        <v>4.0</v>
      </c>
      <c r="Q822" s="17">
        <v>8.0</v>
      </c>
      <c r="R822" s="17">
        <v>0.0</v>
      </c>
      <c r="S822" s="7">
        <f t="shared" si="2"/>
        <v>8</v>
      </c>
      <c r="T822" s="20">
        <v>43.0</v>
      </c>
      <c r="U822" s="14">
        <v>0.0</v>
      </c>
      <c r="V822" s="21" t="s">
        <v>37</v>
      </c>
      <c r="W822" s="35">
        <f>VLOOKUP(A822,airbnb_listings_orlando!C:Q,14,0)</f>
        <v>132</v>
      </c>
      <c r="X822" s="35">
        <f>VLOOKUP(A822,airbnb_listings_orlando!C:Q,15,0)</f>
        <v>6</v>
      </c>
      <c r="Y822" s="11">
        <f t="shared" si="4"/>
        <v>350.25</v>
      </c>
      <c r="AA822" s="11"/>
    </row>
    <row r="823">
      <c r="A823" s="12" t="s">
        <v>78</v>
      </c>
      <c r="B823" s="13">
        <v>42954.0</v>
      </c>
      <c r="C823" s="12">
        <v>42958.0</v>
      </c>
      <c r="D823" s="14">
        <v>1453.27</v>
      </c>
      <c r="E823" s="24">
        <v>42904.9522337963</v>
      </c>
      <c r="F823" s="16">
        <v>50.0</v>
      </c>
      <c r="G823" s="17" t="s">
        <v>25</v>
      </c>
      <c r="H823" s="14">
        <v>166.08</v>
      </c>
      <c r="I823" s="14">
        <f t="shared" si="1"/>
        <v>1408.34</v>
      </c>
      <c r="J823" s="18">
        <v>6.0</v>
      </c>
      <c r="K823" s="17">
        <v>9.0</v>
      </c>
      <c r="L823" s="19">
        <v>5.0</v>
      </c>
      <c r="M823" s="19" t="e">
        <v>#REF!</v>
      </c>
      <c r="N823" s="17">
        <v>5.0</v>
      </c>
      <c r="O823" s="17" t="s">
        <v>79</v>
      </c>
      <c r="P823" s="17">
        <v>4.0</v>
      </c>
      <c r="Q823" s="17">
        <v>2.0</v>
      </c>
      <c r="R823" s="17">
        <v>4.0</v>
      </c>
      <c r="S823" s="7">
        <f t="shared" si="2"/>
        <v>6</v>
      </c>
      <c r="T823" s="20">
        <v>44.93</v>
      </c>
      <c r="U823" s="14">
        <v>0.0</v>
      </c>
      <c r="V823" s="21" t="s">
        <v>37</v>
      </c>
      <c r="W823" s="35">
        <f>VLOOKUP(A823,airbnb_listings_orlando!C:Q,14,0)</f>
        <v>132</v>
      </c>
      <c r="X823" s="35">
        <f>VLOOKUP(A823,airbnb_listings_orlando!C:Q,15,0)</f>
        <v>6</v>
      </c>
      <c r="Y823" s="11">
        <f t="shared" si="4"/>
        <v>363.3175</v>
      </c>
      <c r="AA823" s="11"/>
    </row>
    <row r="824">
      <c r="A824" s="12" t="s">
        <v>78</v>
      </c>
      <c r="B824" s="13">
        <v>42935.0</v>
      </c>
      <c r="C824" s="12">
        <v>42950.0</v>
      </c>
      <c r="D824" s="14">
        <v>220.0</v>
      </c>
      <c r="E824" s="24">
        <v>42829.514872685184</v>
      </c>
      <c r="F824" s="16">
        <v>106.0</v>
      </c>
      <c r="G824" s="17" t="s">
        <v>25</v>
      </c>
      <c r="H824" s="14">
        <v>0.0</v>
      </c>
      <c r="I824" s="14">
        <f t="shared" si="1"/>
        <v>220</v>
      </c>
      <c r="J824" s="18">
        <v>6.0</v>
      </c>
      <c r="K824" s="17">
        <v>9.0</v>
      </c>
      <c r="L824" s="19">
        <v>5.0</v>
      </c>
      <c r="M824" s="19" t="e">
        <v>#REF!</v>
      </c>
      <c r="N824" s="17">
        <v>5.0</v>
      </c>
      <c r="O824" s="17" t="s">
        <v>79</v>
      </c>
      <c r="P824" s="17">
        <v>15.0</v>
      </c>
      <c r="Q824" s="17">
        <v>2.0</v>
      </c>
      <c r="R824" s="17">
        <v>0.0</v>
      </c>
      <c r="S824" s="7">
        <f t="shared" si="2"/>
        <v>2</v>
      </c>
      <c r="T824" s="20">
        <v>0.0</v>
      </c>
      <c r="U824" s="14">
        <v>0.0</v>
      </c>
      <c r="V824" s="21" t="s">
        <v>37</v>
      </c>
      <c r="W824" s="35">
        <f>VLOOKUP(A824,airbnb_listings_orlando!C:Q,14,0)</f>
        <v>132</v>
      </c>
      <c r="X824" s="35">
        <f>VLOOKUP(A824,airbnb_listings_orlando!C:Q,15,0)</f>
        <v>6</v>
      </c>
      <c r="Y824" s="11">
        <f t="shared" si="4"/>
        <v>14.66666667</v>
      </c>
      <c r="AA824" s="11"/>
    </row>
    <row r="825">
      <c r="A825" s="12" t="s">
        <v>78</v>
      </c>
      <c r="B825" s="13">
        <v>42871.0</v>
      </c>
      <c r="C825" s="12">
        <v>42884.0</v>
      </c>
      <c r="D825" s="14">
        <v>220.0</v>
      </c>
      <c r="E825" s="24">
        <v>42829.46685185185</v>
      </c>
      <c r="F825" s="16">
        <v>42.0</v>
      </c>
      <c r="G825" s="17" t="s">
        <v>25</v>
      </c>
      <c r="H825" s="14">
        <v>0.0</v>
      </c>
      <c r="I825" s="14">
        <f t="shared" si="1"/>
        <v>220</v>
      </c>
      <c r="J825" s="18">
        <v>6.0</v>
      </c>
      <c r="K825" s="17">
        <v>9.0</v>
      </c>
      <c r="L825" s="19">
        <v>5.0</v>
      </c>
      <c r="M825" s="19" t="e">
        <v>#REF!</v>
      </c>
      <c r="N825" s="17">
        <v>5.0</v>
      </c>
      <c r="O825" s="17" t="s">
        <v>79</v>
      </c>
      <c r="P825" s="17">
        <v>13.0</v>
      </c>
      <c r="Q825" s="17">
        <v>2.0</v>
      </c>
      <c r="R825" s="17">
        <v>0.0</v>
      </c>
      <c r="S825" s="7">
        <f t="shared" si="2"/>
        <v>2</v>
      </c>
      <c r="T825" s="20">
        <v>0.0</v>
      </c>
      <c r="U825" s="14">
        <v>0.0</v>
      </c>
      <c r="V825" s="21" t="s">
        <v>37</v>
      </c>
      <c r="W825" s="35">
        <f>VLOOKUP(A825,airbnb_listings_orlando!C:Q,14,0)</f>
        <v>132</v>
      </c>
      <c r="X825" s="35">
        <f>VLOOKUP(A825,airbnb_listings_orlando!C:Q,15,0)</f>
        <v>6</v>
      </c>
      <c r="Y825" s="11">
        <f t="shared" si="4"/>
        <v>16.92307692</v>
      </c>
      <c r="AA825" s="11"/>
    </row>
    <row r="826">
      <c r="A826" s="12" t="s">
        <v>78</v>
      </c>
      <c r="B826" s="13">
        <v>43484.0</v>
      </c>
      <c r="C826" s="12">
        <v>43488.0</v>
      </c>
      <c r="D826" s="14">
        <v>1652.55</v>
      </c>
      <c r="E826" s="24">
        <v>43409.40777777778</v>
      </c>
      <c r="F826" s="16">
        <v>75.0</v>
      </c>
      <c r="G826" s="17" t="s">
        <v>25</v>
      </c>
      <c r="H826" s="14">
        <v>193.89</v>
      </c>
      <c r="I826" s="14">
        <f t="shared" si="1"/>
        <v>1551.8835</v>
      </c>
      <c r="J826" s="18">
        <v>6.0</v>
      </c>
      <c r="K826" s="17">
        <v>9.0</v>
      </c>
      <c r="L826" s="19">
        <v>5.0</v>
      </c>
      <c r="M826" s="19" t="e">
        <v>#REF!</v>
      </c>
      <c r="N826" s="17">
        <v>5.0</v>
      </c>
      <c r="O826" s="17" t="s">
        <v>79</v>
      </c>
      <c r="P826" s="17">
        <v>4.0</v>
      </c>
      <c r="Q826" s="17">
        <v>5.0</v>
      </c>
      <c r="R826" s="17">
        <v>0.0</v>
      </c>
      <c r="S826" s="7">
        <f t="shared" si="2"/>
        <v>5</v>
      </c>
      <c r="T826" s="20">
        <v>51.09</v>
      </c>
      <c r="U826" s="14">
        <f t="shared" ref="U826:U831" si="79">D826*3%</f>
        <v>49.5765</v>
      </c>
      <c r="V826" s="21" t="s">
        <v>39</v>
      </c>
      <c r="W826" s="35">
        <f>VLOOKUP(A826,airbnb_listings_orlando!C:Q,14,0)</f>
        <v>132</v>
      </c>
      <c r="X826" s="35">
        <f>VLOOKUP(A826,airbnb_listings_orlando!C:Q,15,0)</f>
        <v>6</v>
      </c>
      <c r="Y826" s="11">
        <f t="shared" si="4"/>
        <v>413.1375</v>
      </c>
      <c r="AA826" s="11"/>
    </row>
    <row r="827">
      <c r="A827" s="12" t="s">
        <v>78</v>
      </c>
      <c r="B827" s="13">
        <v>43424.0</v>
      </c>
      <c r="C827" s="25">
        <v>43434.0</v>
      </c>
      <c r="D827" s="14">
        <v>4364.41</v>
      </c>
      <c r="E827" s="24">
        <v>43290.51037037037</v>
      </c>
      <c r="F827" s="16">
        <v>134.0</v>
      </c>
      <c r="G827" s="17" t="s">
        <v>25</v>
      </c>
      <c r="H827" s="14">
        <v>513.91</v>
      </c>
      <c r="I827" s="14">
        <f t="shared" si="1"/>
        <v>4098.5377</v>
      </c>
      <c r="J827" s="18">
        <v>6.0</v>
      </c>
      <c r="K827" s="17">
        <v>9.0</v>
      </c>
      <c r="L827" s="19">
        <v>5.0</v>
      </c>
      <c r="M827" s="19" t="e">
        <v>#REF!</v>
      </c>
      <c r="N827" s="17">
        <v>5.0</v>
      </c>
      <c r="O827" s="17" t="s">
        <v>79</v>
      </c>
      <c r="P827" s="17">
        <v>10.0</v>
      </c>
      <c r="Q827" s="17">
        <v>6.0</v>
      </c>
      <c r="R827" s="17">
        <v>6.0</v>
      </c>
      <c r="S827" s="7">
        <f t="shared" si="2"/>
        <v>12</v>
      </c>
      <c r="T827" s="20">
        <v>134.94</v>
      </c>
      <c r="U827" s="14">
        <f t="shared" si="79"/>
        <v>130.9323</v>
      </c>
      <c r="V827" s="21" t="s">
        <v>39</v>
      </c>
      <c r="W827" s="35">
        <f>VLOOKUP(A827,airbnb_listings_orlando!C:Q,14,0)</f>
        <v>132</v>
      </c>
      <c r="X827" s="35">
        <f>VLOOKUP(A827,airbnb_listings_orlando!C:Q,15,0)</f>
        <v>6</v>
      </c>
      <c r="Y827" s="11">
        <f t="shared" si="4"/>
        <v>436.441</v>
      </c>
      <c r="AA827" s="11"/>
    </row>
    <row r="828">
      <c r="A828" s="12" t="s">
        <v>78</v>
      </c>
      <c r="B828" s="13">
        <v>43419.0</v>
      </c>
      <c r="C828" s="25">
        <v>43423.0</v>
      </c>
      <c r="D828" s="14">
        <v>1555.78</v>
      </c>
      <c r="E828" s="24">
        <v>43220.332349537035</v>
      </c>
      <c r="F828" s="16">
        <v>199.0</v>
      </c>
      <c r="G828" s="17" t="s">
        <v>25</v>
      </c>
      <c r="H828" s="14">
        <v>159.9</v>
      </c>
      <c r="I828" s="14">
        <f t="shared" si="1"/>
        <v>1461.0066</v>
      </c>
      <c r="J828" s="18">
        <v>6.0</v>
      </c>
      <c r="K828" s="17">
        <v>9.0</v>
      </c>
      <c r="L828" s="19">
        <v>5.0</v>
      </c>
      <c r="M828" s="19" t="e">
        <v>#REF!</v>
      </c>
      <c r="N828" s="17">
        <v>5.0</v>
      </c>
      <c r="O828" s="17" t="s">
        <v>79</v>
      </c>
      <c r="P828" s="17">
        <v>4.0</v>
      </c>
      <c r="Q828" s="17">
        <v>6.0</v>
      </c>
      <c r="R828" s="17">
        <v>3.0</v>
      </c>
      <c r="S828" s="7">
        <f t="shared" si="2"/>
        <v>9</v>
      </c>
      <c r="T828" s="20">
        <v>48.1</v>
      </c>
      <c r="U828" s="14">
        <f t="shared" si="79"/>
        <v>46.6734</v>
      </c>
      <c r="V828" s="21" t="s">
        <v>39</v>
      </c>
      <c r="W828" s="35">
        <f>VLOOKUP(A828,airbnb_listings_orlando!C:Q,14,0)</f>
        <v>132</v>
      </c>
      <c r="X828" s="35">
        <f>VLOOKUP(A828,airbnb_listings_orlando!C:Q,15,0)</f>
        <v>6</v>
      </c>
      <c r="Y828" s="11">
        <f t="shared" si="4"/>
        <v>388.945</v>
      </c>
      <c r="AA828" s="11"/>
    </row>
    <row r="829">
      <c r="A829" s="12" t="s">
        <v>78</v>
      </c>
      <c r="B829" s="13">
        <v>43393.0</v>
      </c>
      <c r="C829" s="25">
        <v>43400.0</v>
      </c>
      <c r="D829" s="14">
        <v>0.0</v>
      </c>
      <c r="E829" s="24">
        <v>43251.76121527778</v>
      </c>
      <c r="F829" s="16">
        <v>142.0</v>
      </c>
      <c r="G829" s="17" t="s">
        <v>25</v>
      </c>
      <c r="H829" s="14">
        <v>0.0</v>
      </c>
      <c r="I829" s="14">
        <f t="shared" si="1"/>
        <v>0</v>
      </c>
      <c r="J829" s="18">
        <v>6.0</v>
      </c>
      <c r="K829" s="17">
        <v>9.0</v>
      </c>
      <c r="L829" s="19">
        <v>5.0</v>
      </c>
      <c r="M829" s="19" t="e">
        <v>#REF!</v>
      </c>
      <c r="N829" s="17">
        <v>5.0</v>
      </c>
      <c r="O829" s="17" t="s">
        <v>79</v>
      </c>
      <c r="P829" s="17">
        <v>7.0</v>
      </c>
      <c r="Q829" s="17">
        <v>2.0</v>
      </c>
      <c r="R829" s="17">
        <v>0.0</v>
      </c>
      <c r="S829" s="7">
        <f t="shared" si="2"/>
        <v>2</v>
      </c>
      <c r="T829" s="20">
        <v>0.0</v>
      </c>
      <c r="U829" s="14">
        <f t="shared" si="79"/>
        <v>0</v>
      </c>
      <c r="V829" s="21" t="s">
        <v>39</v>
      </c>
      <c r="W829" s="35">
        <f>VLOOKUP(A829,airbnb_listings_orlando!C:Q,14,0)</f>
        <v>132</v>
      </c>
      <c r="X829" s="35">
        <f>VLOOKUP(A829,airbnb_listings_orlando!C:Q,15,0)</f>
        <v>6</v>
      </c>
      <c r="Y829" s="11">
        <f t="shared" si="4"/>
        <v>0</v>
      </c>
      <c r="AA829" s="11"/>
    </row>
    <row r="830">
      <c r="A830" s="12" t="s">
        <v>78</v>
      </c>
      <c r="B830" s="13">
        <v>43390.0</v>
      </c>
      <c r="C830" s="25">
        <v>43393.0</v>
      </c>
      <c r="D830" s="14">
        <v>871.96</v>
      </c>
      <c r="E830" s="15">
        <v>43386.907118055555</v>
      </c>
      <c r="F830" s="16">
        <v>4.0</v>
      </c>
      <c r="G830" s="17" t="s">
        <v>25</v>
      </c>
      <c r="H830" s="14">
        <v>81.05</v>
      </c>
      <c r="I830" s="14">
        <f t="shared" si="1"/>
        <v>818.8412</v>
      </c>
      <c r="J830" s="18">
        <v>6.0</v>
      </c>
      <c r="K830" s="17">
        <v>9.0</v>
      </c>
      <c r="L830" s="19">
        <v>5.0</v>
      </c>
      <c r="M830" s="19" t="e">
        <v>#REF!</v>
      </c>
      <c r="N830" s="17">
        <v>5.0</v>
      </c>
      <c r="O830" s="17" t="s">
        <v>79</v>
      </c>
      <c r="P830" s="17">
        <v>3.0</v>
      </c>
      <c r="Q830" s="17">
        <v>2.0</v>
      </c>
      <c r="R830" s="17">
        <v>4.0</v>
      </c>
      <c r="S830" s="7">
        <f t="shared" si="2"/>
        <v>6</v>
      </c>
      <c r="T830" s="20">
        <v>26.96</v>
      </c>
      <c r="U830" s="14">
        <f t="shared" si="79"/>
        <v>26.1588</v>
      </c>
      <c r="V830" s="21" t="s">
        <v>39</v>
      </c>
      <c r="W830" s="35">
        <f>VLOOKUP(A830,airbnb_listings_orlando!C:Q,14,0)</f>
        <v>132</v>
      </c>
      <c r="X830" s="35">
        <f>VLOOKUP(A830,airbnb_listings_orlando!C:Q,15,0)</f>
        <v>6</v>
      </c>
      <c r="Y830" s="11">
        <f t="shared" si="4"/>
        <v>290.6533333</v>
      </c>
      <c r="AA830" s="11"/>
    </row>
    <row r="831">
      <c r="A831" s="12" t="s">
        <v>78</v>
      </c>
      <c r="B831" s="13">
        <v>43384.0</v>
      </c>
      <c r="C831" s="25">
        <v>43390.0</v>
      </c>
      <c r="D831" s="14">
        <v>2064.31</v>
      </c>
      <c r="E831" s="24">
        <v>43177.67575231481</v>
      </c>
      <c r="F831" s="16">
        <v>207.0</v>
      </c>
      <c r="G831" s="17" t="s">
        <v>25</v>
      </c>
      <c r="H831" s="14">
        <v>253.42</v>
      </c>
      <c r="I831" s="14">
        <f t="shared" si="1"/>
        <v>1938.5607</v>
      </c>
      <c r="J831" s="18">
        <v>6.0</v>
      </c>
      <c r="K831" s="17">
        <v>9.0</v>
      </c>
      <c r="L831" s="19">
        <v>5.0</v>
      </c>
      <c r="M831" s="19" t="e">
        <v>#REF!</v>
      </c>
      <c r="N831" s="17">
        <v>5.0</v>
      </c>
      <c r="O831" s="17" t="s">
        <v>79</v>
      </c>
      <c r="P831" s="17">
        <v>6.0</v>
      </c>
      <c r="Q831" s="17">
        <v>9.0</v>
      </c>
      <c r="R831" s="17">
        <v>3.0</v>
      </c>
      <c r="S831" s="7">
        <f t="shared" si="2"/>
        <v>12</v>
      </c>
      <c r="T831" s="20">
        <v>63.82</v>
      </c>
      <c r="U831" s="14">
        <f t="shared" si="79"/>
        <v>61.9293</v>
      </c>
      <c r="V831" s="21" t="s">
        <v>39</v>
      </c>
      <c r="W831" s="35">
        <f>VLOOKUP(A831,airbnb_listings_orlando!C:Q,14,0)</f>
        <v>132</v>
      </c>
      <c r="X831" s="35">
        <f>VLOOKUP(A831,airbnb_listings_orlando!C:Q,15,0)</f>
        <v>6</v>
      </c>
      <c r="Y831" s="11">
        <f t="shared" si="4"/>
        <v>344.0516667</v>
      </c>
      <c r="AA831" s="11"/>
    </row>
    <row r="832">
      <c r="A832" s="12" t="s">
        <v>78</v>
      </c>
      <c r="B832" s="13">
        <v>43364.0</v>
      </c>
      <c r="C832" s="12">
        <v>43366.0</v>
      </c>
      <c r="D832" s="14">
        <v>884.08</v>
      </c>
      <c r="E832" s="24">
        <v>43350.557442129626</v>
      </c>
      <c r="F832" s="16">
        <v>14.0</v>
      </c>
      <c r="G832" s="17" t="s">
        <v>25</v>
      </c>
      <c r="H832" s="14">
        <v>82.8</v>
      </c>
      <c r="I832" s="14">
        <f t="shared" si="1"/>
        <v>821.3868</v>
      </c>
      <c r="J832" s="18">
        <v>6.0</v>
      </c>
      <c r="K832" s="17">
        <v>9.0</v>
      </c>
      <c r="L832" s="19">
        <v>5.0</v>
      </c>
      <c r="M832" s="19" t="e">
        <v>#REF!</v>
      </c>
      <c r="N832" s="17">
        <v>5.0</v>
      </c>
      <c r="O832" s="17" t="s">
        <v>79</v>
      </c>
      <c r="P832" s="17">
        <v>2.0</v>
      </c>
      <c r="Q832" s="17">
        <v>7.0</v>
      </c>
      <c r="R832" s="17">
        <v>1.0</v>
      </c>
      <c r="S832" s="7">
        <f t="shared" si="2"/>
        <v>8</v>
      </c>
      <c r="T832" s="20">
        <v>27.33</v>
      </c>
      <c r="U832" s="14">
        <f t="shared" ref="U832:U834" si="80">D832*4%</f>
        <v>35.3632</v>
      </c>
      <c r="V832" s="21" t="s">
        <v>39</v>
      </c>
      <c r="W832" s="35">
        <f>VLOOKUP(A832,airbnb_listings_orlando!C:Q,14,0)</f>
        <v>132</v>
      </c>
      <c r="X832" s="35">
        <f>VLOOKUP(A832,airbnb_listings_orlando!C:Q,15,0)</f>
        <v>6</v>
      </c>
      <c r="Y832" s="11">
        <f t="shared" si="4"/>
        <v>442.04</v>
      </c>
      <c r="AA832" s="11"/>
    </row>
    <row r="833">
      <c r="A833" s="12" t="s">
        <v>78</v>
      </c>
      <c r="B833" s="13">
        <v>43348.0</v>
      </c>
      <c r="C833" s="12">
        <v>43363.0</v>
      </c>
      <c r="D833" s="14">
        <v>2527.18</v>
      </c>
      <c r="E833" s="24">
        <v>43235.92679398148</v>
      </c>
      <c r="F833" s="16">
        <v>113.0</v>
      </c>
      <c r="G833" s="17" t="s">
        <v>25</v>
      </c>
      <c r="H833" s="14">
        <v>441.75</v>
      </c>
      <c r="I833" s="14">
        <f t="shared" si="1"/>
        <v>2426.0928</v>
      </c>
      <c r="J833" s="18">
        <v>6.0</v>
      </c>
      <c r="K833" s="17">
        <v>9.0</v>
      </c>
      <c r="L833" s="19">
        <v>5.0</v>
      </c>
      <c r="M833" s="19" t="e">
        <v>#REF!</v>
      </c>
      <c r="N833" s="17">
        <v>5.0</v>
      </c>
      <c r="O833" s="17" t="s">
        <v>79</v>
      </c>
      <c r="P833" s="17">
        <v>15.0</v>
      </c>
      <c r="Q833" s="17">
        <v>6.0</v>
      </c>
      <c r="R833" s="17">
        <v>2.0</v>
      </c>
      <c r="S833" s="7">
        <f t="shared" si="2"/>
        <v>8</v>
      </c>
      <c r="T833" s="20">
        <v>0.0</v>
      </c>
      <c r="U833" s="14">
        <f t="shared" si="80"/>
        <v>101.0872</v>
      </c>
      <c r="V833" s="21" t="s">
        <v>39</v>
      </c>
      <c r="W833" s="35">
        <f>VLOOKUP(A833,airbnb_listings_orlando!C:Q,14,0)</f>
        <v>132</v>
      </c>
      <c r="X833" s="35">
        <f>VLOOKUP(A833,airbnb_listings_orlando!C:Q,15,0)</f>
        <v>6</v>
      </c>
      <c r="Y833" s="11">
        <f t="shared" si="4"/>
        <v>168.4786667</v>
      </c>
      <c r="AA833" s="11"/>
    </row>
    <row r="834">
      <c r="A834" s="12" t="s">
        <v>78</v>
      </c>
      <c r="B834" s="13">
        <v>43314.0</v>
      </c>
      <c r="C834" s="12">
        <v>43317.0</v>
      </c>
      <c r="D834" s="14">
        <v>1156.01</v>
      </c>
      <c r="E834" s="24">
        <v>43199.758993055555</v>
      </c>
      <c r="F834" s="16">
        <v>115.0</v>
      </c>
      <c r="G834" s="17" t="s">
        <v>25</v>
      </c>
      <c r="H834" s="14">
        <v>122.11</v>
      </c>
      <c r="I834" s="14">
        <f t="shared" si="1"/>
        <v>1074.0296</v>
      </c>
      <c r="J834" s="18">
        <v>6.0</v>
      </c>
      <c r="K834" s="17">
        <v>9.0</v>
      </c>
      <c r="L834" s="19">
        <v>5.0</v>
      </c>
      <c r="M834" s="19" t="e">
        <v>#REF!</v>
      </c>
      <c r="N834" s="17">
        <v>5.0</v>
      </c>
      <c r="O834" s="17" t="s">
        <v>79</v>
      </c>
      <c r="P834" s="17">
        <v>3.0</v>
      </c>
      <c r="Q834" s="17">
        <v>8.0</v>
      </c>
      <c r="R834" s="17">
        <v>4.0</v>
      </c>
      <c r="S834" s="7">
        <f t="shared" si="2"/>
        <v>12</v>
      </c>
      <c r="T834" s="20">
        <v>35.74</v>
      </c>
      <c r="U834" s="14">
        <f t="shared" si="80"/>
        <v>46.2404</v>
      </c>
      <c r="V834" s="21" t="s">
        <v>39</v>
      </c>
      <c r="W834" s="35">
        <f>VLOOKUP(A834,airbnb_listings_orlando!C:Q,14,0)</f>
        <v>132</v>
      </c>
      <c r="X834" s="35">
        <f>VLOOKUP(A834,airbnb_listings_orlando!C:Q,15,0)</f>
        <v>6</v>
      </c>
      <c r="Y834" s="11">
        <f t="shared" si="4"/>
        <v>385.3366667</v>
      </c>
      <c r="AA834" s="11"/>
    </row>
    <row r="835">
      <c r="A835" s="12" t="s">
        <v>78</v>
      </c>
      <c r="B835" s="13">
        <v>43310.0</v>
      </c>
      <c r="C835" s="12">
        <v>43312.0</v>
      </c>
      <c r="D835" s="14">
        <v>853.25</v>
      </c>
      <c r="E835" s="24">
        <v>43305.869675925926</v>
      </c>
      <c r="F835" s="16">
        <v>5.0</v>
      </c>
      <c r="G835" s="17" t="s">
        <v>25</v>
      </c>
      <c r="H835" s="14">
        <v>78.34</v>
      </c>
      <c r="I835" s="14">
        <f t="shared" si="1"/>
        <v>801.2725</v>
      </c>
      <c r="J835" s="18">
        <v>6.0</v>
      </c>
      <c r="K835" s="17">
        <v>9.0</v>
      </c>
      <c r="L835" s="19">
        <v>5.0</v>
      </c>
      <c r="M835" s="19" t="e">
        <v>#REF!</v>
      </c>
      <c r="N835" s="17">
        <v>5.0</v>
      </c>
      <c r="O835" s="17" t="s">
        <v>79</v>
      </c>
      <c r="P835" s="17">
        <v>2.0</v>
      </c>
      <c r="Q835" s="17">
        <v>4.0</v>
      </c>
      <c r="R835" s="17">
        <v>6.0</v>
      </c>
      <c r="S835" s="7">
        <f t="shared" si="2"/>
        <v>10</v>
      </c>
      <c r="T835" s="20">
        <v>26.38</v>
      </c>
      <c r="U835" s="14">
        <f t="shared" ref="U835:U844" si="81">D835*3%</f>
        <v>25.5975</v>
      </c>
      <c r="V835" s="21" t="s">
        <v>39</v>
      </c>
      <c r="W835" s="35">
        <f>VLOOKUP(A835,airbnb_listings_orlando!C:Q,14,0)</f>
        <v>132</v>
      </c>
      <c r="X835" s="35">
        <f>VLOOKUP(A835,airbnb_listings_orlando!C:Q,15,0)</f>
        <v>6</v>
      </c>
      <c r="Y835" s="11">
        <f t="shared" si="4"/>
        <v>426.625</v>
      </c>
      <c r="AA835" s="11"/>
    </row>
    <row r="836">
      <c r="A836" s="12" t="s">
        <v>78</v>
      </c>
      <c r="B836" s="13">
        <v>43307.0</v>
      </c>
      <c r="C836" s="12">
        <v>43310.0</v>
      </c>
      <c r="D836" s="14">
        <v>1306.6</v>
      </c>
      <c r="E836" s="24">
        <v>43164.46166666667</v>
      </c>
      <c r="F836" s="16">
        <v>143.0</v>
      </c>
      <c r="G836" s="17" t="s">
        <v>25</v>
      </c>
      <c r="H836" s="14">
        <v>169.38</v>
      </c>
      <c r="I836" s="14">
        <f t="shared" si="1"/>
        <v>1221.552</v>
      </c>
      <c r="J836" s="18">
        <v>6.0</v>
      </c>
      <c r="K836" s="17">
        <v>9.0</v>
      </c>
      <c r="L836" s="19">
        <v>5.0</v>
      </c>
      <c r="M836" s="19" t="e">
        <v>#REF!</v>
      </c>
      <c r="N836" s="17">
        <v>5.0</v>
      </c>
      <c r="O836" s="17" t="s">
        <v>79</v>
      </c>
      <c r="P836" s="17">
        <v>3.0</v>
      </c>
      <c r="Q836" s="17">
        <v>10.0</v>
      </c>
      <c r="R836" s="17">
        <v>1.0</v>
      </c>
      <c r="S836" s="7">
        <f t="shared" si="2"/>
        <v>11</v>
      </c>
      <c r="T836" s="20">
        <v>45.85</v>
      </c>
      <c r="U836" s="14">
        <f t="shared" si="81"/>
        <v>39.198</v>
      </c>
      <c r="V836" s="21" t="s">
        <v>39</v>
      </c>
      <c r="W836" s="35">
        <f>VLOOKUP(A836,airbnb_listings_orlando!C:Q,14,0)</f>
        <v>132</v>
      </c>
      <c r="X836" s="35">
        <f>VLOOKUP(A836,airbnb_listings_orlando!C:Q,15,0)</f>
        <v>6</v>
      </c>
      <c r="Y836" s="11">
        <f t="shared" si="4"/>
        <v>435.5333333</v>
      </c>
      <c r="AA836" s="11"/>
    </row>
    <row r="837">
      <c r="A837" s="12" t="s">
        <v>78</v>
      </c>
      <c r="B837" s="13">
        <v>43297.0</v>
      </c>
      <c r="C837" s="12">
        <v>43301.0</v>
      </c>
      <c r="D837" s="14">
        <v>1458.78</v>
      </c>
      <c r="E837" s="24">
        <v>43230.71753472222</v>
      </c>
      <c r="F837" s="16">
        <v>67.0</v>
      </c>
      <c r="G837" s="17" t="s">
        <v>25</v>
      </c>
      <c r="H837" s="14">
        <v>165.88</v>
      </c>
      <c r="I837" s="14">
        <f t="shared" si="1"/>
        <v>1369.9166</v>
      </c>
      <c r="J837" s="18">
        <v>6.0</v>
      </c>
      <c r="K837" s="17">
        <v>9.0</v>
      </c>
      <c r="L837" s="19">
        <v>5.0</v>
      </c>
      <c r="M837" s="19" t="e">
        <v>#REF!</v>
      </c>
      <c r="N837" s="17">
        <v>5.0</v>
      </c>
      <c r="O837" s="17" t="s">
        <v>79</v>
      </c>
      <c r="P837" s="17">
        <v>4.0</v>
      </c>
      <c r="Q837" s="17">
        <v>9.0</v>
      </c>
      <c r="R837" s="17">
        <v>2.0</v>
      </c>
      <c r="S837" s="7">
        <f t="shared" si="2"/>
        <v>11</v>
      </c>
      <c r="T837" s="20">
        <v>45.1</v>
      </c>
      <c r="U837" s="14">
        <f t="shared" si="81"/>
        <v>43.7634</v>
      </c>
      <c r="V837" s="21" t="s">
        <v>39</v>
      </c>
      <c r="W837" s="35">
        <f>VLOOKUP(A837,airbnb_listings_orlando!C:Q,14,0)</f>
        <v>132</v>
      </c>
      <c r="X837" s="35">
        <f>VLOOKUP(A837,airbnb_listings_orlando!C:Q,15,0)</f>
        <v>6</v>
      </c>
      <c r="Y837" s="11">
        <f t="shared" si="4"/>
        <v>364.695</v>
      </c>
      <c r="AA837" s="11"/>
    </row>
    <row r="838">
      <c r="A838" s="12" t="s">
        <v>78</v>
      </c>
      <c r="B838" s="13">
        <v>43293.0</v>
      </c>
      <c r="C838" s="12">
        <v>43297.0</v>
      </c>
      <c r="D838" s="14">
        <v>1458.78</v>
      </c>
      <c r="E838" s="24">
        <v>43224.84240740741</v>
      </c>
      <c r="F838" s="16">
        <v>69.0</v>
      </c>
      <c r="G838" s="17" t="s">
        <v>25</v>
      </c>
      <c r="H838" s="14">
        <v>165.88</v>
      </c>
      <c r="I838" s="14">
        <f t="shared" si="1"/>
        <v>1369.9166</v>
      </c>
      <c r="J838" s="18">
        <v>6.0</v>
      </c>
      <c r="K838" s="17">
        <v>9.0</v>
      </c>
      <c r="L838" s="19">
        <v>5.0</v>
      </c>
      <c r="M838" s="19" t="e">
        <v>#REF!</v>
      </c>
      <c r="N838" s="17">
        <v>5.0</v>
      </c>
      <c r="O838" s="17" t="s">
        <v>79</v>
      </c>
      <c r="P838" s="17">
        <v>4.0</v>
      </c>
      <c r="Q838" s="17">
        <v>5.0</v>
      </c>
      <c r="R838" s="17">
        <v>3.0</v>
      </c>
      <c r="S838" s="7">
        <f t="shared" si="2"/>
        <v>8</v>
      </c>
      <c r="T838" s="20">
        <v>45.1</v>
      </c>
      <c r="U838" s="14">
        <f t="shared" si="81"/>
        <v>43.7634</v>
      </c>
      <c r="V838" s="21" t="s">
        <v>39</v>
      </c>
      <c r="W838" s="35">
        <f>VLOOKUP(A838,airbnb_listings_orlando!C:Q,14,0)</f>
        <v>132</v>
      </c>
      <c r="X838" s="35">
        <f>VLOOKUP(A838,airbnb_listings_orlando!C:Q,15,0)</f>
        <v>6</v>
      </c>
      <c r="Y838" s="11">
        <f t="shared" si="4"/>
        <v>364.695</v>
      </c>
      <c r="AA838" s="11"/>
    </row>
    <row r="839">
      <c r="A839" s="12" t="s">
        <v>78</v>
      </c>
      <c r="B839" s="13">
        <v>43275.0</v>
      </c>
      <c r="C839" s="12">
        <v>43281.0</v>
      </c>
      <c r="D839" s="14">
        <v>1866.13</v>
      </c>
      <c r="E839" s="24">
        <v>43128.503483796296</v>
      </c>
      <c r="F839" s="16">
        <v>147.0</v>
      </c>
      <c r="G839" s="17" t="s">
        <v>25</v>
      </c>
      <c r="H839" s="14">
        <v>294.0</v>
      </c>
      <c r="I839" s="14">
        <f t="shared" si="1"/>
        <v>1810.1461</v>
      </c>
      <c r="J839" s="18">
        <v>6.0</v>
      </c>
      <c r="K839" s="17">
        <v>9.0</v>
      </c>
      <c r="L839" s="19">
        <v>5.0</v>
      </c>
      <c r="M839" s="19" t="e">
        <v>#REF!</v>
      </c>
      <c r="N839" s="17">
        <v>5.0</v>
      </c>
      <c r="O839" s="17" t="s">
        <v>79</v>
      </c>
      <c r="P839" s="17">
        <v>6.0</v>
      </c>
      <c r="Q839" s="17">
        <v>6.0</v>
      </c>
      <c r="R839" s="17">
        <v>3.0</v>
      </c>
      <c r="S839" s="7">
        <f t="shared" si="2"/>
        <v>9</v>
      </c>
      <c r="T839" s="20">
        <v>0.0</v>
      </c>
      <c r="U839" s="14">
        <f t="shared" si="81"/>
        <v>55.9839</v>
      </c>
      <c r="V839" s="21" t="s">
        <v>39</v>
      </c>
      <c r="W839" s="35">
        <f>VLOOKUP(A839,airbnb_listings_orlando!C:Q,14,0)</f>
        <v>132</v>
      </c>
      <c r="X839" s="35">
        <f>VLOOKUP(A839,airbnb_listings_orlando!C:Q,15,0)</f>
        <v>6</v>
      </c>
      <c r="Y839" s="11">
        <f t="shared" si="4"/>
        <v>311.0216667</v>
      </c>
      <c r="AA839" s="11"/>
    </row>
    <row r="840">
      <c r="A840" s="12" t="s">
        <v>78</v>
      </c>
      <c r="B840" s="13">
        <v>43259.0</v>
      </c>
      <c r="C840" s="12">
        <v>43266.0</v>
      </c>
      <c r="D840" s="14">
        <v>2367.07</v>
      </c>
      <c r="E840" s="24">
        <v>43152.758726851855</v>
      </c>
      <c r="F840" s="16">
        <v>107.0</v>
      </c>
      <c r="G840" s="17" t="s">
        <v>25</v>
      </c>
      <c r="H840" s="14">
        <v>297.18</v>
      </c>
      <c r="I840" s="14">
        <f t="shared" si="1"/>
        <v>2222.8779</v>
      </c>
      <c r="J840" s="18">
        <v>6.0</v>
      </c>
      <c r="K840" s="17">
        <v>9.0</v>
      </c>
      <c r="L840" s="19">
        <v>5.0</v>
      </c>
      <c r="M840" s="19" t="e">
        <v>#REF!</v>
      </c>
      <c r="N840" s="17">
        <v>5.0</v>
      </c>
      <c r="O840" s="17" t="s">
        <v>79</v>
      </c>
      <c r="P840" s="17">
        <v>7.0</v>
      </c>
      <c r="Q840" s="17">
        <v>3.0</v>
      </c>
      <c r="R840" s="17">
        <v>6.0</v>
      </c>
      <c r="S840" s="7">
        <f t="shared" si="2"/>
        <v>9</v>
      </c>
      <c r="T840" s="20">
        <v>73.18</v>
      </c>
      <c r="U840" s="14">
        <f t="shared" si="81"/>
        <v>71.0121</v>
      </c>
      <c r="V840" s="21" t="s">
        <v>39</v>
      </c>
      <c r="W840" s="35">
        <f>VLOOKUP(A840,airbnb_listings_orlando!C:Q,14,0)</f>
        <v>132</v>
      </c>
      <c r="X840" s="35">
        <f>VLOOKUP(A840,airbnb_listings_orlando!C:Q,15,0)</f>
        <v>6</v>
      </c>
      <c r="Y840" s="11">
        <f t="shared" si="4"/>
        <v>338.1528571</v>
      </c>
      <c r="AA840" s="11"/>
    </row>
    <row r="841">
      <c r="A841" s="12" t="s">
        <v>78</v>
      </c>
      <c r="B841" s="13">
        <v>43224.0</v>
      </c>
      <c r="C841" s="12">
        <v>43228.0</v>
      </c>
      <c r="D841" s="14">
        <v>1458.78</v>
      </c>
      <c r="E841" s="24">
        <v>43112.91292824074</v>
      </c>
      <c r="F841" s="16">
        <v>112.0</v>
      </c>
      <c r="G841" s="17" t="s">
        <v>25</v>
      </c>
      <c r="H841" s="14">
        <v>165.88</v>
      </c>
      <c r="I841" s="14">
        <f t="shared" si="1"/>
        <v>1369.9166</v>
      </c>
      <c r="J841" s="18">
        <v>6.0</v>
      </c>
      <c r="K841" s="17">
        <v>9.0</v>
      </c>
      <c r="L841" s="19">
        <v>5.0</v>
      </c>
      <c r="M841" s="19" t="e">
        <v>#REF!</v>
      </c>
      <c r="N841" s="17">
        <v>5.0</v>
      </c>
      <c r="O841" s="17" t="s">
        <v>79</v>
      </c>
      <c r="P841" s="17">
        <v>4.0</v>
      </c>
      <c r="Q841" s="17">
        <v>3.0</v>
      </c>
      <c r="R841" s="17">
        <v>4.0</v>
      </c>
      <c r="S841" s="7">
        <f t="shared" si="2"/>
        <v>7</v>
      </c>
      <c r="T841" s="20">
        <v>45.1</v>
      </c>
      <c r="U841" s="14">
        <f t="shared" si="81"/>
        <v>43.7634</v>
      </c>
      <c r="V841" s="21" t="s">
        <v>39</v>
      </c>
      <c r="W841" s="35">
        <f>VLOOKUP(A841,airbnb_listings_orlando!C:Q,14,0)</f>
        <v>132</v>
      </c>
      <c r="X841" s="35">
        <f>VLOOKUP(A841,airbnb_listings_orlando!C:Q,15,0)</f>
        <v>6</v>
      </c>
      <c r="Y841" s="11">
        <f t="shared" si="4"/>
        <v>364.695</v>
      </c>
      <c r="AA841" s="11"/>
    </row>
    <row r="842">
      <c r="A842" s="12" t="s">
        <v>78</v>
      </c>
      <c r="B842" s="13">
        <v>43206.0</v>
      </c>
      <c r="C842" s="12">
        <v>43214.0</v>
      </c>
      <c r="D842" s="14">
        <v>2669.84</v>
      </c>
      <c r="E842" s="24">
        <v>43115.695185185185</v>
      </c>
      <c r="F842" s="16">
        <v>91.0</v>
      </c>
      <c r="G842" s="17" t="s">
        <v>25</v>
      </c>
      <c r="H842" s="14">
        <v>340.95</v>
      </c>
      <c r="I842" s="14">
        <f t="shared" si="1"/>
        <v>2507.2048</v>
      </c>
      <c r="J842" s="18">
        <v>6.0</v>
      </c>
      <c r="K842" s="17">
        <v>9.0</v>
      </c>
      <c r="L842" s="19">
        <v>5.0</v>
      </c>
      <c r="M842" s="19" t="e">
        <v>#REF!</v>
      </c>
      <c r="N842" s="17">
        <v>5.0</v>
      </c>
      <c r="O842" s="17" t="s">
        <v>79</v>
      </c>
      <c r="P842" s="17">
        <v>8.0</v>
      </c>
      <c r="Q842" s="17">
        <v>4.0</v>
      </c>
      <c r="R842" s="17">
        <v>3.0</v>
      </c>
      <c r="S842" s="7">
        <f t="shared" si="2"/>
        <v>7</v>
      </c>
      <c r="T842" s="20">
        <v>82.54</v>
      </c>
      <c r="U842" s="14">
        <f t="shared" si="81"/>
        <v>80.0952</v>
      </c>
      <c r="V842" s="21" t="s">
        <v>39</v>
      </c>
      <c r="W842" s="35">
        <f>VLOOKUP(A842,airbnb_listings_orlando!C:Q,14,0)</f>
        <v>132</v>
      </c>
      <c r="X842" s="35">
        <f>VLOOKUP(A842,airbnb_listings_orlando!C:Q,15,0)</f>
        <v>6</v>
      </c>
      <c r="Y842" s="11">
        <f t="shared" si="4"/>
        <v>333.73</v>
      </c>
      <c r="AA842" s="11"/>
    </row>
    <row r="843">
      <c r="A843" s="12" t="s">
        <v>78</v>
      </c>
      <c r="B843" s="13">
        <v>43200.0</v>
      </c>
      <c r="C843" s="12">
        <v>43204.0</v>
      </c>
      <c r="D843" s="14">
        <v>1293.91</v>
      </c>
      <c r="E843" s="24">
        <v>42963.463738425926</v>
      </c>
      <c r="F843" s="16">
        <v>237.0</v>
      </c>
      <c r="G843" s="17" t="s">
        <v>25</v>
      </c>
      <c r="H843" s="14">
        <v>114.29</v>
      </c>
      <c r="I843" s="14">
        <f t="shared" si="1"/>
        <v>1187.0027</v>
      </c>
      <c r="J843" s="18">
        <v>6.0</v>
      </c>
      <c r="K843" s="17">
        <v>9.0</v>
      </c>
      <c r="L843" s="19">
        <v>5.0</v>
      </c>
      <c r="M843" s="19" t="e">
        <v>#REF!</v>
      </c>
      <c r="N843" s="17">
        <v>5.0</v>
      </c>
      <c r="O843" s="17" t="s">
        <v>79</v>
      </c>
      <c r="P843" s="17">
        <v>4.0</v>
      </c>
      <c r="Q843" s="17">
        <v>4.0</v>
      </c>
      <c r="R843" s="17">
        <v>4.0</v>
      </c>
      <c r="S843" s="7">
        <f t="shared" si="2"/>
        <v>8</v>
      </c>
      <c r="T843" s="20">
        <v>68.09</v>
      </c>
      <c r="U843" s="14">
        <f t="shared" si="81"/>
        <v>38.8173</v>
      </c>
      <c r="V843" s="21" t="s">
        <v>39</v>
      </c>
      <c r="W843" s="35">
        <f>VLOOKUP(A843,airbnb_listings_orlando!C:Q,14,0)</f>
        <v>132</v>
      </c>
      <c r="X843" s="35">
        <f>VLOOKUP(A843,airbnb_listings_orlando!C:Q,15,0)</f>
        <v>6</v>
      </c>
      <c r="Y843" s="11">
        <f t="shared" si="4"/>
        <v>323.4775</v>
      </c>
      <c r="AA843" s="11"/>
    </row>
    <row r="844">
      <c r="A844" s="12" t="s">
        <v>78</v>
      </c>
      <c r="B844" s="13">
        <v>43190.0</v>
      </c>
      <c r="C844" s="12">
        <v>43197.0</v>
      </c>
      <c r="D844" s="14">
        <v>2471.61</v>
      </c>
      <c r="E844" s="15">
        <v>43025.40305555556</v>
      </c>
      <c r="F844" s="16">
        <v>165.0</v>
      </c>
      <c r="G844" s="17" t="s">
        <v>25</v>
      </c>
      <c r="H844" s="14">
        <v>313.29</v>
      </c>
      <c r="I844" s="14">
        <f t="shared" si="1"/>
        <v>2321.0417</v>
      </c>
      <c r="J844" s="18">
        <v>6.0</v>
      </c>
      <c r="K844" s="17">
        <v>9.0</v>
      </c>
      <c r="L844" s="19">
        <v>5.0</v>
      </c>
      <c r="M844" s="19" t="e">
        <v>#REF!</v>
      </c>
      <c r="N844" s="17">
        <v>5.0</v>
      </c>
      <c r="O844" s="17" t="s">
        <v>79</v>
      </c>
      <c r="P844" s="17">
        <v>7.0</v>
      </c>
      <c r="Q844" s="17">
        <v>6.0</v>
      </c>
      <c r="R844" s="17">
        <v>4.0</v>
      </c>
      <c r="S844" s="7">
        <f t="shared" si="2"/>
        <v>10</v>
      </c>
      <c r="T844" s="20">
        <v>76.42</v>
      </c>
      <c r="U844" s="14">
        <f t="shared" si="81"/>
        <v>74.1483</v>
      </c>
      <c r="V844" s="21" t="s">
        <v>39</v>
      </c>
      <c r="W844" s="35">
        <f>VLOOKUP(A844,airbnb_listings_orlando!C:Q,14,0)</f>
        <v>132</v>
      </c>
      <c r="X844" s="35">
        <f>VLOOKUP(A844,airbnb_listings_orlando!C:Q,15,0)</f>
        <v>6</v>
      </c>
      <c r="Y844" s="11">
        <f t="shared" si="4"/>
        <v>353.0871429</v>
      </c>
      <c r="AA844" s="11"/>
    </row>
    <row r="845">
      <c r="A845" s="12" t="s">
        <v>78</v>
      </c>
      <c r="B845" s="13">
        <v>43169.0</v>
      </c>
      <c r="C845" s="12">
        <v>43176.0</v>
      </c>
      <c r="D845" s="14">
        <v>2644.51</v>
      </c>
      <c r="E845" s="24">
        <v>43138.85659722222</v>
      </c>
      <c r="F845" s="16">
        <v>31.0</v>
      </c>
      <c r="G845" s="17" t="s">
        <v>25</v>
      </c>
      <c r="H845" s="14">
        <v>297.18</v>
      </c>
      <c r="I845" s="14">
        <f t="shared" si="1"/>
        <v>2465.5496</v>
      </c>
      <c r="J845" s="18">
        <v>6.0</v>
      </c>
      <c r="K845" s="17">
        <v>9.0</v>
      </c>
      <c r="L845" s="19">
        <v>5.0</v>
      </c>
      <c r="M845" s="19" t="e">
        <v>#REF!</v>
      </c>
      <c r="N845" s="17">
        <v>5.0</v>
      </c>
      <c r="O845" s="17" t="s">
        <v>79</v>
      </c>
      <c r="P845" s="17">
        <v>7.0</v>
      </c>
      <c r="Q845" s="17">
        <v>4.0</v>
      </c>
      <c r="R845" s="17">
        <v>8.0</v>
      </c>
      <c r="S845" s="7">
        <f t="shared" si="2"/>
        <v>12</v>
      </c>
      <c r="T845" s="20">
        <v>73.18</v>
      </c>
      <c r="U845" s="14">
        <f t="shared" ref="U845:U861" si="82">D845*4%</f>
        <v>105.7804</v>
      </c>
      <c r="V845" s="21" t="s">
        <v>39</v>
      </c>
      <c r="W845" s="35">
        <f>VLOOKUP(A845,airbnb_listings_orlando!C:Q,14,0)</f>
        <v>132</v>
      </c>
      <c r="X845" s="35">
        <f>VLOOKUP(A845,airbnb_listings_orlando!C:Q,15,0)</f>
        <v>6</v>
      </c>
      <c r="Y845" s="11">
        <f t="shared" si="4"/>
        <v>377.7871429</v>
      </c>
      <c r="AA845" s="11"/>
    </row>
    <row r="846">
      <c r="A846" s="12" t="s">
        <v>78</v>
      </c>
      <c r="B846" s="13">
        <v>43061.0</v>
      </c>
      <c r="C846" s="25">
        <v>43063.0</v>
      </c>
      <c r="D846" s="14">
        <v>1332.82</v>
      </c>
      <c r="E846" s="24">
        <v>43017.51248842593</v>
      </c>
      <c r="F846" s="16">
        <v>44.0</v>
      </c>
      <c r="G846" s="17" t="s">
        <v>25</v>
      </c>
      <c r="H846" s="14">
        <v>132.98</v>
      </c>
      <c r="I846" s="14">
        <f t="shared" si="1"/>
        <v>1241.6572</v>
      </c>
      <c r="J846" s="18">
        <v>6.0</v>
      </c>
      <c r="K846" s="17">
        <v>9.0</v>
      </c>
      <c r="L846" s="19">
        <v>5.0</v>
      </c>
      <c r="M846" s="19" t="e">
        <v>#REF!</v>
      </c>
      <c r="N846" s="17">
        <v>5.0</v>
      </c>
      <c r="O846" s="17" t="s">
        <v>79</v>
      </c>
      <c r="P846" s="17">
        <v>2.0</v>
      </c>
      <c r="Q846" s="17">
        <v>10.0</v>
      </c>
      <c r="R846" s="17">
        <v>2.0</v>
      </c>
      <c r="S846" s="7">
        <f t="shared" si="2"/>
        <v>12</v>
      </c>
      <c r="T846" s="20">
        <v>37.85</v>
      </c>
      <c r="U846" s="14">
        <f t="shared" si="82"/>
        <v>53.3128</v>
      </c>
      <c r="V846" s="21" t="s">
        <v>39</v>
      </c>
      <c r="W846" s="35">
        <f>VLOOKUP(A846,airbnb_listings_orlando!C:Q,14,0)</f>
        <v>132</v>
      </c>
      <c r="X846" s="35">
        <f>VLOOKUP(A846,airbnb_listings_orlando!C:Q,15,0)</f>
        <v>6</v>
      </c>
      <c r="Y846" s="11">
        <f t="shared" si="4"/>
        <v>666.41</v>
      </c>
      <c r="AA846" s="11"/>
    </row>
    <row r="847">
      <c r="A847" s="12" t="s">
        <v>78</v>
      </c>
      <c r="B847" s="13">
        <v>43055.0</v>
      </c>
      <c r="C847" s="25">
        <v>43058.0</v>
      </c>
      <c r="D847" s="14">
        <v>1150.51</v>
      </c>
      <c r="E847" s="24">
        <v>43042.56627314815</v>
      </c>
      <c r="F847" s="16">
        <v>13.0</v>
      </c>
      <c r="G847" s="17" t="s">
        <v>25</v>
      </c>
      <c r="H847" s="14">
        <v>122.32</v>
      </c>
      <c r="I847" s="14">
        <f t="shared" si="1"/>
        <v>1068.9196</v>
      </c>
      <c r="J847" s="18">
        <v>6.0</v>
      </c>
      <c r="K847" s="17">
        <v>9.0</v>
      </c>
      <c r="L847" s="19">
        <v>5.0</v>
      </c>
      <c r="M847" s="19" t="e">
        <v>#REF!</v>
      </c>
      <c r="N847" s="17">
        <v>5.0</v>
      </c>
      <c r="O847" s="17" t="s">
        <v>79</v>
      </c>
      <c r="P847" s="17">
        <v>3.0</v>
      </c>
      <c r="Q847" s="17">
        <v>9.0</v>
      </c>
      <c r="R847" s="17">
        <v>0.0</v>
      </c>
      <c r="S847" s="7">
        <f t="shared" si="2"/>
        <v>9</v>
      </c>
      <c r="T847" s="20">
        <v>35.57</v>
      </c>
      <c r="U847" s="14">
        <f t="shared" si="82"/>
        <v>46.0204</v>
      </c>
      <c r="V847" s="21" t="s">
        <v>39</v>
      </c>
      <c r="W847" s="35">
        <f>VLOOKUP(A847,airbnb_listings_orlando!C:Q,14,0)</f>
        <v>132</v>
      </c>
      <c r="X847" s="35">
        <f>VLOOKUP(A847,airbnb_listings_orlando!C:Q,15,0)</f>
        <v>6</v>
      </c>
      <c r="Y847" s="11">
        <f t="shared" si="4"/>
        <v>383.5033333</v>
      </c>
      <c r="AA847" s="11"/>
    </row>
    <row r="848">
      <c r="A848" s="12" t="s">
        <v>78</v>
      </c>
      <c r="B848" s="13">
        <v>43041.0</v>
      </c>
      <c r="C848" s="12">
        <v>43044.0</v>
      </c>
      <c r="D848" s="14">
        <v>1150.51</v>
      </c>
      <c r="E848" s="15">
        <v>43028.409421296295</v>
      </c>
      <c r="F848" s="16">
        <v>13.0</v>
      </c>
      <c r="G848" s="17" t="s">
        <v>25</v>
      </c>
      <c r="H848" s="14">
        <v>122.32</v>
      </c>
      <c r="I848" s="14">
        <f t="shared" si="1"/>
        <v>1068.9196</v>
      </c>
      <c r="J848" s="18">
        <v>6.0</v>
      </c>
      <c r="K848" s="17">
        <v>9.0</v>
      </c>
      <c r="L848" s="19">
        <v>5.0</v>
      </c>
      <c r="M848" s="19" t="e">
        <v>#REF!</v>
      </c>
      <c r="N848" s="17">
        <v>5.0</v>
      </c>
      <c r="O848" s="17" t="s">
        <v>79</v>
      </c>
      <c r="P848" s="17">
        <v>3.0</v>
      </c>
      <c r="Q848" s="17">
        <v>6.0</v>
      </c>
      <c r="R848" s="17">
        <v>6.0</v>
      </c>
      <c r="S848" s="7">
        <f t="shared" si="2"/>
        <v>12</v>
      </c>
      <c r="T848" s="20">
        <v>35.57</v>
      </c>
      <c r="U848" s="14">
        <f t="shared" si="82"/>
        <v>46.0204</v>
      </c>
      <c r="V848" s="21" t="s">
        <v>39</v>
      </c>
      <c r="W848" s="35">
        <f>VLOOKUP(A848,airbnb_listings_orlando!C:Q,14,0)</f>
        <v>132</v>
      </c>
      <c r="X848" s="35">
        <f>VLOOKUP(A848,airbnb_listings_orlando!C:Q,15,0)</f>
        <v>6</v>
      </c>
      <c r="Y848" s="11">
        <f t="shared" si="4"/>
        <v>383.5033333</v>
      </c>
      <c r="AA848" s="11"/>
    </row>
    <row r="849">
      <c r="A849" s="12" t="s">
        <v>78</v>
      </c>
      <c r="B849" s="13">
        <v>43028.0</v>
      </c>
      <c r="C849" s="25">
        <v>43030.0</v>
      </c>
      <c r="D849" s="14">
        <v>847.74</v>
      </c>
      <c r="E849" s="24">
        <v>42974.39822916667</v>
      </c>
      <c r="F849" s="16">
        <v>54.0</v>
      </c>
      <c r="G849" s="17" t="s">
        <v>25</v>
      </c>
      <c r="H849" s="14">
        <v>78.55</v>
      </c>
      <c r="I849" s="14">
        <f t="shared" si="1"/>
        <v>787.6204</v>
      </c>
      <c r="J849" s="18">
        <v>6.0</v>
      </c>
      <c r="K849" s="17">
        <v>9.0</v>
      </c>
      <c r="L849" s="19">
        <v>5.0</v>
      </c>
      <c r="M849" s="19" t="e">
        <v>#REF!</v>
      </c>
      <c r="N849" s="17">
        <v>5.0</v>
      </c>
      <c r="O849" s="17" t="s">
        <v>79</v>
      </c>
      <c r="P849" s="17">
        <v>2.0</v>
      </c>
      <c r="Q849" s="17">
        <v>10.0</v>
      </c>
      <c r="R849" s="17">
        <v>2.0</v>
      </c>
      <c r="S849" s="7">
        <f t="shared" si="2"/>
        <v>12</v>
      </c>
      <c r="T849" s="20">
        <v>26.21</v>
      </c>
      <c r="U849" s="14">
        <f t="shared" si="82"/>
        <v>33.9096</v>
      </c>
      <c r="V849" s="21" t="s">
        <v>39</v>
      </c>
      <c r="W849" s="35">
        <f>VLOOKUP(A849,airbnb_listings_orlando!C:Q,14,0)</f>
        <v>132</v>
      </c>
      <c r="X849" s="35">
        <f>VLOOKUP(A849,airbnb_listings_orlando!C:Q,15,0)</f>
        <v>6</v>
      </c>
      <c r="Y849" s="11">
        <f t="shared" si="4"/>
        <v>423.87</v>
      </c>
      <c r="AA849" s="11"/>
    </row>
    <row r="850">
      <c r="A850" s="12" t="s">
        <v>78</v>
      </c>
      <c r="B850" s="13">
        <v>43021.0</v>
      </c>
      <c r="C850" s="25">
        <v>43023.0</v>
      </c>
      <c r="D850" s="14">
        <v>847.74</v>
      </c>
      <c r="E850" s="24">
        <v>43000.65962962963</v>
      </c>
      <c r="F850" s="16">
        <v>21.0</v>
      </c>
      <c r="G850" s="17" t="s">
        <v>25</v>
      </c>
      <c r="H850" s="14">
        <v>78.55</v>
      </c>
      <c r="I850" s="14">
        <f t="shared" si="1"/>
        <v>787.6204</v>
      </c>
      <c r="J850" s="18">
        <v>6.0</v>
      </c>
      <c r="K850" s="17">
        <v>9.0</v>
      </c>
      <c r="L850" s="19">
        <v>5.0</v>
      </c>
      <c r="M850" s="19" t="e">
        <v>#REF!</v>
      </c>
      <c r="N850" s="17">
        <v>5.0</v>
      </c>
      <c r="O850" s="17" t="s">
        <v>79</v>
      </c>
      <c r="P850" s="17">
        <v>2.0</v>
      </c>
      <c r="Q850" s="17">
        <v>10.0</v>
      </c>
      <c r="R850" s="17">
        <v>0.0</v>
      </c>
      <c r="S850" s="7">
        <f t="shared" si="2"/>
        <v>10</v>
      </c>
      <c r="T850" s="20">
        <v>26.21</v>
      </c>
      <c r="U850" s="14">
        <f t="shared" si="82"/>
        <v>33.9096</v>
      </c>
      <c r="V850" s="21" t="s">
        <v>39</v>
      </c>
      <c r="W850" s="35">
        <f>VLOOKUP(A850,airbnb_listings_orlando!C:Q,14,0)</f>
        <v>132</v>
      </c>
      <c r="X850" s="35">
        <f>VLOOKUP(A850,airbnb_listings_orlando!C:Q,15,0)</f>
        <v>6</v>
      </c>
      <c r="Y850" s="11">
        <f t="shared" si="4"/>
        <v>423.87</v>
      </c>
      <c r="AA850" s="11"/>
    </row>
    <row r="851">
      <c r="A851" s="12" t="s">
        <v>78</v>
      </c>
      <c r="B851" s="13">
        <v>42993.0</v>
      </c>
      <c r="C851" s="12">
        <v>42995.0</v>
      </c>
      <c r="D851" s="14">
        <v>847.74</v>
      </c>
      <c r="E851" s="24">
        <v>42967.962488425925</v>
      </c>
      <c r="F851" s="16">
        <v>26.0</v>
      </c>
      <c r="G851" s="17" t="s">
        <v>25</v>
      </c>
      <c r="H851" s="14">
        <v>78.55</v>
      </c>
      <c r="I851" s="14">
        <f t="shared" si="1"/>
        <v>787.6204</v>
      </c>
      <c r="J851" s="18">
        <v>6.0</v>
      </c>
      <c r="K851" s="17">
        <v>9.0</v>
      </c>
      <c r="L851" s="19">
        <v>5.0</v>
      </c>
      <c r="M851" s="19" t="e">
        <v>#REF!</v>
      </c>
      <c r="N851" s="17">
        <v>5.0</v>
      </c>
      <c r="O851" s="17" t="s">
        <v>79</v>
      </c>
      <c r="P851" s="17">
        <v>2.0</v>
      </c>
      <c r="Q851" s="17">
        <v>8.0</v>
      </c>
      <c r="R851" s="17">
        <v>0.0</v>
      </c>
      <c r="S851" s="7">
        <f t="shared" si="2"/>
        <v>8</v>
      </c>
      <c r="T851" s="20">
        <v>26.21</v>
      </c>
      <c r="U851" s="14">
        <f t="shared" si="82"/>
        <v>33.9096</v>
      </c>
      <c r="V851" s="21" t="s">
        <v>39</v>
      </c>
      <c r="W851" s="35">
        <f>VLOOKUP(A851,airbnb_listings_orlando!C:Q,14,0)</f>
        <v>132</v>
      </c>
      <c r="X851" s="35">
        <f>VLOOKUP(A851,airbnb_listings_orlando!C:Q,15,0)</f>
        <v>6</v>
      </c>
      <c r="Y851" s="11">
        <f t="shared" si="4"/>
        <v>423.87</v>
      </c>
      <c r="AA851" s="11"/>
    </row>
    <row r="852">
      <c r="A852" s="12" t="s">
        <v>78</v>
      </c>
      <c r="B852" s="13">
        <v>42986.0</v>
      </c>
      <c r="C852" s="12">
        <v>42987.0</v>
      </c>
      <c r="D852" s="14">
        <v>603.98</v>
      </c>
      <c r="E852" s="24">
        <v>42901.57890046296</v>
      </c>
      <c r="F852" s="16">
        <v>85.0</v>
      </c>
      <c r="G852" s="17" t="s">
        <v>25</v>
      </c>
      <c r="H852" s="14">
        <v>34.78</v>
      </c>
      <c r="I852" s="14">
        <f t="shared" si="1"/>
        <v>562.9708</v>
      </c>
      <c r="J852" s="18">
        <v>6.0</v>
      </c>
      <c r="K852" s="17">
        <v>9.0</v>
      </c>
      <c r="L852" s="19">
        <v>5.0</v>
      </c>
      <c r="M852" s="19" t="e">
        <v>#REF!</v>
      </c>
      <c r="N852" s="17">
        <v>5.0</v>
      </c>
      <c r="O852" s="17" t="s">
        <v>79</v>
      </c>
      <c r="P852" s="17">
        <v>1.0</v>
      </c>
      <c r="Q852" s="17">
        <v>7.0</v>
      </c>
      <c r="R852" s="17">
        <v>0.0</v>
      </c>
      <c r="S852" s="7">
        <f t="shared" si="2"/>
        <v>7</v>
      </c>
      <c r="T852" s="20">
        <v>16.85</v>
      </c>
      <c r="U852" s="14">
        <f t="shared" si="82"/>
        <v>24.1592</v>
      </c>
      <c r="V852" s="21" t="s">
        <v>39</v>
      </c>
      <c r="W852" s="35">
        <f>VLOOKUP(A852,airbnb_listings_orlando!C:Q,14,0)</f>
        <v>132</v>
      </c>
      <c r="X852" s="35">
        <f>VLOOKUP(A852,airbnb_listings_orlando!C:Q,15,0)</f>
        <v>6</v>
      </c>
      <c r="Y852" s="11">
        <f t="shared" si="4"/>
        <v>603.98</v>
      </c>
      <c r="AA852" s="11"/>
    </row>
    <row r="853">
      <c r="A853" s="12" t="s">
        <v>78</v>
      </c>
      <c r="B853" s="13">
        <v>42979.0</v>
      </c>
      <c r="C853" s="12">
        <v>42981.0</v>
      </c>
      <c r="D853" s="14">
        <v>847.74</v>
      </c>
      <c r="E853" s="24">
        <v>42918.37086805556</v>
      </c>
      <c r="F853" s="16">
        <v>61.0</v>
      </c>
      <c r="G853" s="17" t="s">
        <v>25</v>
      </c>
      <c r="H853" s="14">
        <v>78.55</v>
      </c>
      <c r="I853" s="14">
        <f t="shared" si="1"/>
        <v>787.6204</v>
      </c>
      <c r="J853" s="18">
        <v>6.0</v>
      </c>
      <c r="K853" s="17">
        <v>9.0</v>
      </c>
      <c r="L853" s="19">
        <v>5.0</v>
      </c>
      <c r="M853" s="19" t="e">
        <v>#REF!</v>
      </c>
      <c r="N853" s="17">
        <v>5.0</v>
      </c>
      <c r="O853" s="17" t="s">
        <v>79</v>
      </c>
      <c r="P853" s="17">
        <v>2.0</v>
      </c>
      <c r="Q853" s="17">
        <v>6.0</v>
      </c>
      <c r="R853" s="17">
        <v>5.0</v>
      </c>
      <c r="S853" s="7">
        <f t="shared" si="2"/>
        <v>11</v>
      </c>
      <c r="T853" s="20">
        <v>26.21</v>
      </c>
      <c r="U853" s="14">
        <f t="shared" si="82"/>
        <v>33.9096</v>
      </c>
      <c r="V853" s="21" t="s">
        <v>39</v>
      </c>
      <c r="W853" s="35">
        <f>VLOOKUP(A853,airbnb_listings_orlando!C:Q,14,0)</f>
        <v>132</v>
      </c>
      <c r="X853" s="35">
        <f>VLOOKUP(A853,airbnb_listings_orlando!C:Q,15,0)</f>
        <v>6</v>
      </c>
      <c r="Y853" s="11">
        <f t="shared" si="4"/>
        <v>423.87</v>
      </c>
      <c r="AA853" s="11"/>
    </row>
    <row r="854">
      <c r="A854" s="12" t="s">
        <v>78</v>
      </c>
      <c r="B854" s="13">
        <v>42929.0</v>
      </c>
      <c r="C854" s="12">
        <v>42934.0</v>
      </c>
      <c r="D854" s="14">
        <v>2113.85</v>
      </c>
      <c r="E854" s="24">
        <v>42906.92318287037</v>
      </c>
      <c r="F854" s="16">
        <v>23.0</v>
      </c>
      <c r="G854" s="17" t="s">
        <v>25</v>
      </c>
      <c r="H854" s="14">
        <v>261.58</v>
      </c>
      <c r="I854" s="14">
        <f t="shared" si="1"/>
        <v>1963.946</v>
      </c>
      <c r="J854" s="18">
        <v>6.0</v>
      </c>
      <c r="K854" s="17">
        <v>9.0</v>
      </c>
      <c r="L854" s="19">
        <v>5.0</v>
      </c>
      <c r="M854" s="19" t="e">
        <v>#REF!</v>
      </c>
      <c r="N854" s="17">
        <v>5.0</v>
      </c>
      <c r="O854" s="17" t="s">
        <v>79</v>
      </c>
      <c r="P854" s="17">
        <v>5.0</v>
      </c>
      <c r="Q854" s="17">
        <v>6.0</v>
      </c>
      <c r="R854" s="17">
        <v>6.0</v>
      </c>
      <c r="S854" s="7">
        <f t="shared" si="2"/>
        <v>12</v>
      </c>
      <c r="T854" s="20">
        <v>65.35</v>
      </c>
      <c r="U854" s="14">
        <f t="shared" si="82"/>
        <v>84.554</v>
      </c>
      <c r="V854" s="21" t="s">
        <v>39</v>
      </c>
      <c r="W854" s="35">
        <f>VLOOKUP(A854,airbnb_listings_orlando!C:Q,14,0)</f>
        <v>132</v>
      </c>
      <c r="X854" s="35">
        <f>VLOOKUP(A854,airbnb_listings_orlando!C:Q,15,0)</f>
        <v>6</v>
      </c>
      <c r="Y854" s="11">
        <f t="shared" si="4"/>
        <v>422.77</v>
      </c>
      <c r="AA854" s="11"/>
    </row>
    <row r="855">
      <c r="A855" s="12" t="s">
        <v>78</v>
      </c>
      <c r="B855" s="13">
        <v>42925.0</v>
      </c>
      <c r="C855" s="12">
        <v>42927.0</v>
      </c>
      <c r="D855" s="14">
        <v>990.87</v>
      </c>
      <c r="E855" s="24">
        <v>42903.36923611111</v>
      </c>
      <c r="F855" s="16">
        <v>22.0</v>
      </c>
      <c r="G855" s="17" t="s">
        <v>25</v>
      </c>
      <c r="H855" s="14">
        <v>99.24</v>
      </c>
      <c r="I855" s="14">
        <f t="shared" si="1"/>
        <v>920.6052</v>
      </c>
      <c r="J855" s="18">
        <v>6.0</v>
      </c>
      <c r="K855" s="17">
        <v>9.0</v>
      </c>
      <c r="L855" s="19">
        <v>5.0</v>
      </c>
      <c r="M855" s="19" t="e">
        <v>#REF!</v>
      </c>
      <c r="N855" s="17">
        <v>5.0</v>
      </c>
      <c r="O855" s="17" t="s">
        <v>79</v>
      </c>
      <c r="P855" s="17">
        <v>2.0</v>
      </c>
      <c r="Q855" s="17">
        <v>6.0</v>
      </c>
      <c r="R855" s="17">
        <v>6.0</v>
      </c>
      <c r="S855" s="7">
        <f t="shared" si="2"/>
        <v>12</v>
      </c>
      <c r="T855" s="20">
        <v>30.63</v>
      </c>
      <c r="U855" s="14">
        <f t="shared" si="82"/>
        <v>39.6348</v>
      </c>
      <c r="V855" s="21" t="s">
        <v>39</v>
      </c>
      <c r="W855" s="35">
        <f>VLOOKUP(A855,airbnb_listings_orlando!C:Q,14,0)</f>
        <v>132</v>
      </c>
      <c r="X855" s="35">
        <f>VLOOKUP(A855,airbnb_listings_orlando!C:Q,15,0)</f>
        <v>6</v>
      </c>
      <c r="Y855" s="11">
        <f t="shared" si="4"/>
        <v>495.435</v>
      </c>
      <c r="AA855" s="11"/>
    </row>
    <row r="856">
      <c r="A856" s="12" t="s">
        <v>78</v>
      </c>
      <c r="B856" s="13">
        <v>42918.0</v>
      </c>
      <c r="C856" s="12">
        <v>42921.0</v>
      </c>
      <c r="D856" s="14">
        <v>1365.19</v>
      </c>
      <c r="E856" s="24">
        <v>42900.37462962963</v>
      </c>
      <c r="F856" s="16">
        <v>18.0</v>
      </c>
      <c r="G856" s="17" t="s">
        <v>25</v>
      </c>
      <c r="H856" s="14">
        <v>153.35</v>
      </c>
      <c r="I856" s="14">
        <f t="shared" si="1"/>
        <v>1268.3724</v>
      </c>
      <c r="J856" s="18">
        <v>6.0</v>
      </c>
      <c r="K856" s="17">
        <v>9.0</v>
      </c>
      <c r="L856" s="19">
        <v>5.0</v>
      </c>
      <c r="M856" s="19" t="e">
        <v>#REF!</v>
      </c>
      <c r="N856" s="17">
        <v>5.0</v>
      </c>
      <c r="O856" s="17" t="s">
        <v>79</v>
      </c>
      <c r="P856" s="17">
        <v>3.0</v>
      </c>
      <c r="Q856" s="17">
        <v>7.0</v>
      </c>
      <c r="R856" s="17">
        <v>3.0</v>
      </c>
      <c r="S856" s="7">
        <f t="shared" si="2"/>
        <v>10</v>
      </c>
      <c r="T856" s="20">
        <v>42.21</v>
      </c>
      <c r="U856" s="14">
        <f t="shared" si="82"/>
        <v>54.6076</v>
      </c>
      <c r="V856" s="21" t="s">
        <v>39</v>
      </c>
      <c r="W856" s="35">
        <f>VLOOKUP(A856,airbnb_listings_orlando!C:Q,14,0)</f>
        <v>132</v>
      </c>
      <c r="X856" s="35">
        <f>VLOOKUP(A856,airbnb_listings_orlando!C:Q,15,0)</f>
        <v>6</v>
      </c>
      <c r="Y856" s="11">
        <f t="shared" si="4"/>
        <v>455.0633333</v>
      </c>
      <c r="AA856" s="11"/>
    </row>
    <row r="857">
      <c r="A857" s="12" t="s">
        <v>78</v>
      </c>
      <c r="B857" s="13">
        <v>42910.0</v>
      </c>
      <c r="C857" s="12">
        <v>42914.0</v>
      </c>
      <c r="D857" s="14">
        <v>1453.27</v>
      </c>
      <c r="E857" s="24">
        <v>42905.38085648148</v>
      </c>
      <c r="F857" s="16">
        <v>5.0</v>
      </c>
      <c r="G857" s="17" t="s">
        <v>25</v>
      </c>
      <c r="H857" s="14">
        <v>165.88</v>
      </c>
      <c r="I857" s="14">
        <f t="shared" si="1"/>
        <v>1350.0392</v>
      </c>
      <c r="J857" s="18">
        <v>6.0</v>
      </c>
      <c r="K857" s="17">
        <v>9.0</v>
      </c>
      <c r="L857" s="19">
        <v>5.0</v>
      </c>
      <c r="M857" s="19" t="e">
        <v>#REF!</v>
      </c>
      <c r="N857" s="17">
        <v>5.0</v>
      </c>
      <c r="O857" s="17" t="s">
        <v>79</v>
      </c>
      <c r="P857" s="17">
        <v>4.0</v>
      </c>
      <c r="Q857" s="17">
        <v>7.0</v>
      </c>
      <c r="R857" s="17">
        <v>3.0</v>
      </c>
      <c r="S857" s="7">
        <f t="shared" si="2"/>
        <v>10</v>
      </c>
      <c r="T857" s="20">
        <v>45.1</v>
      </c>
      <c r="U857" s="14">
        <f t="shared" si="82"/>
        <v>58.1308</v>
      </c>
      <c r="V857" s="21" t="s">
        <v>39</v>
      </c>
      <c r="W857" s="35">
        <f>VLOOKUP(A857,airbnb_listings_orlando!C:Q,14,0)</f>
        <v>132</v>
      </c>
      <c r="X857" s="35">
        <f>VLOOKUP(A857,airbnb_listings_orlando!C:Q,15,0)</f>
        <v>6</v>
      </c>
      <c r="Y857" s="11">
        <f t="shared" si="4"/>
        <v>363.3175</v>
      </c>
      <c r="AA857" s="11"/>
    </row>
    <row r="858">
      <c r="A858" s="12" t="s">
        <v>78</v>
      </c>
      <c r="B858" s="13">
        <v>42904.0</v>
      </c>
      <c r="C858" s="12">
        <v>42908.0</v>
      </c>
      <c r="D858" s="14">
        <v>1392.71</v>
      </c>
      <c r="E858" s="24">
        <v>42858.50013888889</v>
      </c>
      <c r="F858" s="16">
        <v>46.0</v>
      </c>
      <c r="G858" s="17" t="s">
        <v>25</v>
      </c>
      <c r="H858" s="14">
        <v>159.03</v>
      </c>
      <c r="I858" s="14">
        <f t="shared" si="1"/>
        <v>1295.3616</v>
      </c>
      <c r="J858" s="18">
        <v>6.0</v>
      </c>
      <c r="K858" s="17">
        <v>9.0</v>
      </c>
      <c r="L858" s="19">
        <v>5.0</v>
      </c>
      <c r="M858" s="19" t="e">
        <v>#REF!</v>
      </c>
      <c r="N858" s="17">
        <v>5.0</v>
      </c>
      <c r="O858" s="17" t="s">
        <v>79</v>
      </c>
      <c r="P858" s="17">
        <v>4.0</v>
      </c>
      <c r="Q858" s="17">
        <v>4.0</v>
      </c>
      <c r="R858" s="17">
        <v>4.0</v>
      </c>
      <c r="S858" s="7">
        <f t="shared" si="2"/>
        <v>8</v>
      </c>
      <c r="T858" s="20">
        <v>41.64</v>
      </c>
      <c r="U858" s="14">
        <f t="shared" si="82"/>
        <v>55.7084</v>
      </c>
      <c r="V858" s="21" t="s">
        <v>39</v>
      </c>
      <c r="W858" s="35">
        <f>VLOOKUP(A858,airbnb_listings_orlando!C:Q,14,0)</f>
        <v>132</v>
      </c>
      <c r="X858" s="35">
        <f>VLOOKUP(A858,airbnb_listings_orlando!C:Q,15,0)</f>
        <v>6</v>
      </c>
      <c r="Y858" s="11">
        <f t="shared" si="4"/>
        <v>348.1775</v>
      </c>
      <c r="AA858" s="11"/>
    </row>
    <row r="859">
      <c r="A859" s="12" t="s">
        <v>78</v>
      </c>
      <c r="B859" s="13">
        <v>42845.0</v>
      </c>
      <c r="C859" s="12">
        <v>42847.0</v>
      </c>
      <c r="D859" s="14">
        <v>896.28</v>
      </c>
      <c r="E859" s="24">
        <v>42844.362650462965</v>
      </c>
      <c r="F859" s="16">
        <v>1.0</v>
      </c>
      <c r="G859" s="17" t="s">
        <v>25</v>
      </c>
      <c r="H859" s="14">
        <v>79.39</v>
      </c>
      <c r="I859" s="14">
        <f t="shared" si="1"/>
        <v>834.9188</v>
      </c>
      <c r="J859" s="18">
        <v>6.0</v>
      </c>
      <c r="K859" s="17">
        <v>9.0</v>
      </c>
      <c r="L859" s="19">
        <v>5.0</v>
      </c>
      <c r="M859" s="19" t="e">
        <v>#REF!</v>
      </c>
      <c r="N859" s="17">
        <v>5.0</v>
      </c>
      <c r="O859" s="17" t="s">
        <v>79</v>
      </c>
      <c r="P859" s="17">
        <v>2.0</v>
      </c>
      <c r="Q859" s="17">
        <v>4.0</v>
      </c>
      <c r="R859" s="17">
        <v>5.0</v>
      </c>
      <c r="S859" s="7">
        <f t="shared" si="2"/>
        <v>9</v>
      </c>
      <c r="T859" s="20">
        <v>25.51</v>
      </c>
      <c r="U859" s="14">
        <f t="shared" si="82"/>
        <v>35.8512</v>
      </c>
      <c r="V859" s="21" t="s">
        <v>39</v>
      </c>
      <c r="W859" s="35">
        <f>VLOOKUP(A859,airbnb_listings_orlando!C:Q,14,0)</f>
        <v>132</v>
      </c>
      <c r="X859" s="35">
        <f>VLOOKUP(A859,airbnb_listings_orlando!C:Q,15,0)</f>
        <v>6</v>
      </c>
      <c r="Y859" s="11">
        <f t="shared" si="4"/>
        <v>448.14</v>
      </c>
      <c r="AA859" s="11"/>
    </row>
    <row r="860">
      <c r="A860" s="12" t="s">
        <v>78</v>
      </c>
      <c r="B860" s="13">
        <v>42839.0</v>
      </c>
      <c r="C860" s="12">
        <v>42841.0</v>
      </c>
      <c r="D860" s="14">
        <v>896.28</v>
      </c>
      <c r="E860" s="24">
        <v>42830.39891203704</v>
      </c>
      <c r="F860" s="16">
        <v>9.0</v>
      </c>
      <c r="G860" s="17" t="s">
        <v>25</v>
      </c>
      <c r="H860" s="14">
        <v>79.39</v>
      </c>
      <c r="I860" s="14">
        <f t="shared" si="1"/>
        <v>834.9188</v>
      </c>
      <c r="J860" s="18">
        <v>6.0</v>
      </c>
      <c r="K860" s="17">
        <v>9.0</v>
      </c>
      <c r="L860" s="19">
        <v>5.0</v>
      </c>
      <c r="M860" s="19" t="e">
        <v>#REF!</v>
      </c>
      <c r="N860" s="17">
        <v>5.0</v>
      </c>
      <c r="O860" s="17" t="s">
        <v>79</v>
      </c>
      <c r="P860" s="17">
        <v>2.0</v>
      </c>
      <c r="Q860" s="17">
        <v>10.0</v>
      </c>
      <c r="R860" s="17">
        <v>2.0</v>
      </c>
      <c r="S860" s="7">
        <f t="shared" si="2"/>
        <v>12</v>
      </c>
      <c r="T860" s="20">
        <v>25.51</v>
      </c>
      <c r="U860" s="14">
        <f t="shared" si="82"/>
        <v>35.8512</v>
      </c>
      <c r="V860" s="21" t="s">
        <v>39</v>
      </c>
      <c r="W860" s="35">
        <f>VLOOKUP(A860,airbnb_listings_orlando!C:Q,14,0)</f>
        <v>132</v>
      </c>
      <c r="X860" s="35">
        <f>VLOOKUP(A860,airbnb_listings_orlando!C:Q,15,0)</f>
        <v>6</v>
      </c>
      <c r="Y860" s="11">
        <f t="shared" si="4"/>
        <v>448.14</v>
      </c>
      <c r="AA860" s="11"/>
    </row>
    <row r="861">
      <c r="A861" s="12" t="s">
        <v>78</v>
      </c>
      <c r="B861" s="13">
        <v>42832.0</v>
      </c>
      <c r="C861" s="12">
        <v>42834.0</v>
      </c>
      <c r="D861" s="14">
        <v>902.68</v>
      </c>
      <c r="E861" s="24">
        <v>42829.382256944446</v>
      </c>
      <c r="F861" s="16">
        <v>3.0</v>
      </c>
      <c r="G861" s="17" t="s">
        <v>25</v>
      </c>
      <c r="H861" s="14">
        <v>82.34</v>
      </c>
      <c r="I861" s="14">
        <f t="shared" si="1"/>
        <v>843.5228</v>
      </c>
      <c r="J861" s="18">
        <v>6.0</v>
      </c>
      <c r="K861" s="17">
        <v>9.0</v>
      </c>
      <c r="L861" s="19">
        <v>5.0</v>
      </c>
      <c r="M861" s="19" t="e">
        <v>#REF!</v>
      </c>
      <c r="N861" s="17">
        <v>5.0</v>
      </c>
      <c r="O861" s="17" t="s">
        <v>79</v>
      </c>
      <c r="P861" s="17">
        <v>2.0</v>
      </c>
      <c r="Q861" s="17">
        <v>5.0</v>
      </c>
      <c r="R861" s="17">
        <v>0.0</v>
      </c>
      <c r="S861" s="7">
        <f t="shared" si="2"/>
        <v>5</v>
      </c>
      <c r="T861" s="20">
        <v>23.05</v>
      </c>
      <c r="U861" s="14">
        <f t="shared" si="82"/>
        <v>36.1072</v>
      </c>
      <c r="V861" s="21" t="s">
        <v>39</v>
      </c>
      <c r="W861" s="35">
        <f>VLOOKUP(A861,airbnb_listings_orlando!C:Q,14,0)</f>
        <v>132</v>
      </c>
      <c r="X861" s="35">
        <f>VLOOKUP(A861,airbnb_listings_orlando!C:Q,15,0)</f>
        <v>6</v>
      </c>
      <c r="Y861" s="11">
        <f t="shared" si="4"/>
        <v>451.34</v>
      </c>
      <c r="AA861" s="11"/>
    </row>
    <row r="862">
      <c r="A862" s="12" t="s">
        <v>78</v>
      </c>
      <c r="B862" s="13">
        <v>43234.0</v>
      </c>
      <c r="C862" s="12">
        <v>43239.0</v>
      </c>
      <c r="D862" s="14">
        <v>225.0</v>
      </c>
      <c r="E862" s="24">
        <v>43207.593125</v>
      </c>
      <c r="F862" s="16">
        <v>27.0</v>
      </c>
      <c r="G862" s="17" t="s">
        <v>25</v>
      </c>
      <c r="H862" s="14">
        <v>0.0</v>
      </c>
      <c r="I862" s="14">
        <f t="shared" si="1"/>
        <v>225</v>
      </c>
      <c r="J862" s="18">
        <v>6.0</v>
      </c>
      <c r="K862" s="17">
        <v>9.0</v>
      </c>
      <c r="L862" s="19">
        <v>5.0</v>
      </c>
      <c r="M862" s="19" t="e">
        <v>#REF!</v>
      </c>
      <c r="N862" s="17">
        <v>5.0</v>
      </c>
      <c r="O862" s="17" t="s">
        <v>79</v>
      </c>
      <c r="P862" s="17">
        <v>5.0</v>
      </c>
      <c r="Q862" s="17">
        <v>1.0</v>
      </c>
      <c r="R862" s="17">
        <v>0.0</v>
      </c>
      <c r="S862" s="7">
        <f t="shared" si="2"/>
        <v>1</v>
      </c>
      <c r="T862" s="20">
        <v>0.0</v>
      </c>
      <c r="U862" s="14">
        <v>0.0</v>
      </c>
      <c r="V862" s="21" t="s">
        <v>40</v>
      </c>
      <c r="W862" s="35">
        <f>VLOOKUP(A862,airbnb_listings_orlando!C:Q,14,0)</f>
        <v>132</v>
      </c>
      <c r="X862" s="35">
        <f>VLOOKUP(A862,airbnb_listings_orlando!C:Q,15,0)</f>
        <v>6</v>
      </c>
      <c r="Y862" s="11">
        <f t="shared" si="4"/>
        <v>45</v>
      </c>
      <c r="AA862" s="11"/>
    </row>
    <row r="863">
      <c r="A863" s="12" t="s">
        <v>80</v>
      </c>
      <c r="B863" s="13">
        <v>43482.0</v>
      </c>
      <c r="C863" s="12">
        <v>43491.0</v>
      </c>
      <c r="D863" s="14">
        <v>3210.72</v>
      </c>
      <c r="E863" s="15">
        <v>43401.91310185185</v>
      </c>
      <c r="F863" s="16">
        <v>81.0</v>
      </c>
      <c r="G863" s="17" t="s">
        <v>25</v>
      </c>
      <c r="H863" s="14">
        <v>89.28</v>
      </c>
      <c r="I863" s="14">
        <f t="shared" si="1"/>
        <v>2993.0112</v>
      </c>
      <c r="J863" s="18">
        <v>6.0</v>
      </c>
      <c r="K863" s="17">
        <v>9.0</v>
      </c>
      <c r="L863" s="19">
        <v>5.0</v>
      </c>
      <c r="M863" s="19">
        <v>14.0</v>
      </c>
      <c r="N863" s="17">
        <v>5.0</v>
      </c>
      <c r="O863" s="17" t="s">
        <v>66</v>
      </c>
      <c r="P863" s="17">
        <v>9.0</v>
      </c>
      <c r="Q863" s="17">
        <v>4.0</v>
      </c>
      <c r="R863" s="17">
        <v>0.0</v>
      </c>
      <c r="S863" s="7">
        <f t="shared" si="2"/>
        <v>4</v>
      </c>
      <c r="T863" s="20">
        <v>89.28</v>
      </c>
      <c r="U863" s="14">
        <f t="shared" ref="U863:U902" si="83">D863*4%</f>
        <v>128.4288</v>
      </c>
      <c r="V863" s="21" t="s">
        <v>26</v>
      </c>
      <c r="W863" s="35">
        <f>VLOOKUP(A863,airbnb_listings_orlando!C:Q,14,0)</f>
        <v>88</v>
      </c>
      <c r="X863" s="35">
        <f>VLOOKUP(A863,airbnb_listings_orlando!C:Q,15,0)</f>
        <v>6</v>
      </c>
      <c r="Y863" s="11">
        <f t="shared" si="4"/>
        <v>356.7466667</v>
      </c>
      <c r="AA863" s="11"/>
    </row>
    <row r="864">
      <c r="A864" s="12" t="s">
        <v>80</v>
      </c>
      <c r="B864" s="13">
        <v>43468.0</v>
      </c>
      <c r="C864" s="12">
        <v>43475.0</v>
      </c>
      <c r="D864" s="14">
        <v>2073.86</v>
      </c>
      <c r="E864" s="24">
        <v>43440.750555555554</v>
      </c>
      <c r="F864" s="16">
        <v>28.0</v>
      </c>
      <c r="G864" s="17" t="s">
        <v>25</v>
      </c>
      <c r="H864" s="14">
        <v>281.43</v>
      </c>
      <c r="I864" s="14">
        <f t="shared" si="1"/>
        <v>1926.7656</v>
      </c>
      <c r="J864" s="18">
        <v>6.0</v>
      </c>
      <c r="K864" s="17">
        <v>9.0</v>
      </c>
      <c r="L864" s="19">
        <v>5.0</v>
      </c>
      <c r="M864" s="19">
        <v>14.0</v>
      </c>
      <c r="N864" s="17">
        <v>5.0</v>
      </c>
      <c r="O864" s="17" t="s">
        <v>66</v>
      </c>
      <c r="P864" s="17">
        <v>7.0</v>
      </c>
      <c r="Q864" s="17">
        <v>6.0</v>
      </c>
      <c r="R864" s="17">
        <v>1.0</v>
      </c>
      <c r="S864" s="7">
        <f t="shared" si="2"/>
        <v>7</v>
      </c>
      <c r="T864" s="20">
        <v>64.14</v>
      </c>
      <c r="U864" s="14">
        <f t="shared" si="83"/>
        <v>82.9544</v>
      </c>
      <c r="V864" s="21" t="s">
        <v>26</v>
      </c>
      <c r="W864" s="35">
        <f>VLOOKUP(A864,airbnb_listings_orlando!C:Q,14,0)</f>
        <v>88</v>
      </c>
      <c r="X864" s="35">
        <f>VLOOKUP(A864,airbnb_listings_orlando!C:Q,15,0)</f>
        <v>6</v>
      </c>
      <c r="Y864" s="11">
        <f t="shared" si="4"/>
        <v>296.2657143</v>
      </c>
      <c r="AA864" s="11"/>
    </row>
    <row r="865">
      <c r="A865" s="12" t="s">
        <v>80</v>
      </c>
      <c r="B865" s="13">
        <v>43460.0</v>
      </c>
      <c r="C865" s="12">
        <v>43467.0</v>
      </c>
      <c r="D865" s="14">
        <v>2379.2</v>
      </c>
      <c r="E865" s="24">
        <v>43118.862708333334</v>
      </c>
      <c r="F865" s="16">
        <v>342.0</v>
      </c>
      <c r="G865" s="17" t="s">
        <v>25</v>
      </c>
      <c r="H865" s="14">
        <v>329.11</v>
      </c>
      <c r="I865" s="14">
        <f t="shared" si="1"/>
        <v>2210.452</v>
      </c>
      <c r="J865" s="18">
        <v>6.0</v>
      </c>
      <c r="K865" s="17">
        <v>9.0</v>
      </c>
      <c r="L865" s="19">
        <v>5.0</v>
      </c>
      <c r="M865" s="19">
        <v>14.0</v>
      </c>
      <c r="N865" s="17">
        <v>5.0</v>
      </c>
      <c r="O865" s="17" t="s">
        <v>66</v>
      </c>
      <c r="P865" s="17">
        <v>7.0</v>
      </c>
      <c r="Q865" s="17">
        <v>9.0</v>
      </c>
      <c r="R865" s="17">
        <v>4.0</v>
      </c>
      <c r="S865" s="7">
        <f t="shared" si="2"/>
        <v>13</v>
      </c>
      <c r="T865" s="20">
        <v>73.58</v>
      </c>
      <c r="U865" s="14">
        <f t="shared" si="83"/>
        <v>95.168</v>
      </c>
      <c r="V865" s="21" t="s">
        <v>26</v>
      </c>
      <c r="W865" s="35">
        <f>VLOOKUP(A865,airbnb_listings_orlando!C:Q,14,0)</f>
        <v>88</v>
      </c>
      <c r="X865" s="35">
        <f>VLOOKUP(A865,airbnb_listings_orlando!C:Q,15,0)</f>
        <v>6</v>
      </c>
      <c r="Y865" s="11">
        <f t="shared" si="4"/>
        <v>339.8857143</v>
      </c>
      <c r="AA865" s="11"/>
    </row>
    <row r="866">
      <c r="A866" s="12" t="s">
        <v>80</v>
      </c>
      <c r="B866" s="13">
        <v>43446.0</v>
      </c>
      <c r="C866" s="25">
        <v>43451.0</v>
      </c>
      <c r="D866" s="14">
        <v>1182.19</v>
      </c>
      <c r="E866" s="24">
        <v>43442.80877314815</v>
      </c>
      <c r="F866" s="16">
        <v>4.0</v>
      </c>
      <c r="G866" s="17" t="s">
        <v>25</v>
      </c>
      <c r="H866" s="14">
        <v>141.08</v>
      </c>
      <c r="I866" s="14">
        <f t="shared" si="1"/>
        <v>1098.3424</v>
      </c>
      <c r="J866" s="18">
        <v>6.0</v>
      </c>
      <c r="K866" s="17">
        <v>9.0</v>
      </c>
      <c r="L866" s="19">
        <v>5.0</v>
      </c>
      <c r="M866" s="19">
        <v>14.0</v>
      </c>
      <c r="N866" s="17">
        <v>5.0</v>
      </c>
      <c r="O866" s="17" t="s">
        <v>66</v>
      </c>
      <c r="P866" s="17">
        <v>5.0</v>
      </c>
      <c r="Q866" s="17">
        <v>7.0</v>
      </c>
      <c r="R866" s="17">
        <v>2.0</v>
      </c>
      <c r="S866" s="7">
        <f t="shared" si="2"/>
        <v>9</v>
      </c>
      <c r="T866" s="20">
        <v>36.56</v>
      </c>
      <c r="U866" s="14">
        <f t="shared" si="83"/>
        <v>47.2876</v>
      </c>
      <c r="V866" s="21" t="s">
        <v>26</v>
      </c>
      <c r="W866" s="35">
        <f>VLOOKUP(A866,airbnb_listings_orlando!C:Q,14,0)</f>
        <v>88</v>
      </c>
      <c r="X866" s="35">
        <f>VLOOKUP(A866,airbnb_listings_orlando!C:Q,15,0)</f>
        <v>6</v>
      </c>
      <c r="Y866" s="11">
        <f t="shared" si="4"/>
        <v>236.438</v>
      </c>
      <c r="AA866" s="11"/>
    </row>
    <row r="867">
      <c r="A867" s="12" t="s">
        <v>80</v>
      </c>
      <c r="B867" s="13">
        <v>43433.0</v>
      </c>
      <c r="C867" s="12">
        <v>43437.0</v>
      </c>
      <c r="D867" s="14">
        <v>1483.57</v>
      </c>
      <c r="E867" s="24">
        <v>43382.573425925926</v>
      </c>
      <c r="F867" s="16">
        <v>51.0</v>
      </c>
      <c r="G867" s="17" t="s">
        <v>25</v>
      </c>
      <c r="H867" s="14">
        <v>193.02</v>
      </c>
      <c r="I867" s="14">
        <f t="shared" si="1"/>
        <v>1382.7972</v>
      </c>
      <c r="J867" s="18">
        <v>6.0</v>
      </c>
      <c r="K867" s="17">
        <v>9.0</v>
      </c>
      <c r="L867" s="19">
        <v>5.0</v>
      </c>
      <c r="M867" s="19">
        <v>14.0</v>
      </c>
      <c r="N867" s="17">
        <v>5.0</v>
      </c>
      <c r="O867" s="17" t="s">
        <v>66</v>
      </c>
      <c r="P867" s="17">
        <v>4.0</v>
      </c>
      <c r="Q867" s="17">
        <v>10.0</v>
      </c>
      <c r="R867" s="17">
        <v>0.0</v>
      </c>
      <c r="S867" s="7">
        <f t="shared" si="2"/>
        <v>10</v>
      </c>
      <c r="T867" s="20">
        <v>41.43</v>
      </c>
      <c r="U867" s="14">
        <f t="shared" si="83"/>
        <v>59.3428</v>
      </c>
      <c r="V867" s="21" t="s">
        <v>26</v>
      </c>
      <c r="W867" s="35">
        <f>VLOOKUP(A867,airbnb_listings_orlando!C:Q,14,0)</f>
        <v>88</v>
      </c>
      <c r="X867" s="35">
        <f>VLOOKUP(A867,airbnb_listings_orlando!C:Q,15,0)</f>
        <v>6</v>
      </c>
      <c r="Y867" s="11">
        <f t="shared" si="4"/>
        <v>370.8925</v>
      </c>
      <c r="AA867" s="11"/>
    </row>
    <row r="868">
      <c r="A868" s="12" t="s">
        <v>80</v>
      </c>
      <c r="B868" s="13">
        <v>43425.0</v>
      </c>
      <c r="C868" s="25">
        <v>43430.0</v>
      </c>
      <c r="D868" s="14">
        <v>1765.4</v>
      </c>
      <c r="E868" s="24">
        <v>43360.88711805556</v>
      </c>
      <c r="F868" s="16">
        <v>65.0</v>
      </c>
      <c r="G868" s="17" t="s">
        <v>25</v>
      </c>
      <c r="H868" s="14">
        <v>232.88</v>
      </c>
      <c r="I868" s="14">
        <f t="shared" si="1"/>
        <v>1640.184</v>
      </c>
      <c r="J868" s="18">
        <v>6.0</v>
      </c>
      <c r="K868" s="17">
        <v>9.0</v>
      </c>
      <c r="L868" s="19">
        <v>5.0</v>
      </c>
      <c r="M868" s="19">
        <v>14.0</v>
      </c>
      <c r="N868" s="17">
        <v>5.0</v>
      </c>
      <c r="O868" s="17" t="s">
        <v>66</v>
      </c>
      <c r="P868" s="17">
        <v>5.0</v>
      </c>
      <c r="Q868" s="17">
        <v>8.0</v>
      </c>
      <c r="R868" s="17">
        <v>0.0</v>
      </c>
      <c r="S868" s="7">
        <f t="shared" si="2"/>
        <v>8</v>
      </c>
      <c r="T868" s="20">
        <v>54.6</v>
      </c>
      <c r="U868" s="14">
        <f t="shared" si="83"/>
        <v>70.616</v>
      </c>
      <c r="V868" s="21" t="s">
        <v>26</v>
      </c>
      <c r="W868" s="35">
        <f>VLOOKUP(A868,airbnb_listings_orlando!C:Q,14,0)</f>
        <v>88</v>
      </c>
      <c r="X868" s="35">
        <f>VLOOKUP(A868,airbnb_listings_orlando!C:Q,15,0)</f>
        <v>6</v>
      </c>
      <c r="Y868" s="11">
        <f t="shared" si="4"/>
        <v>353.08</v>
      </c>
      <c r="AA868" s="11"/>
    </row>
    <row r="869">
      <c r="A869" s="12" t="s">
        <v>80</v>
      </c>
      <c r="B869" s="13">
        <v>43412.0</v>
      </c>
      <c r="C869" s="25">
        <v>43415.0</v>
      </c>
      <c r="D869" s="14">
        <v>895.64</v>
      </c>
      <c r="E869" s="15">
        <v>43385.958182870374</v>
      </c>
      <c r="F869" s="16">
        <v>27.0</v>
      </c>
      <c r="G869" s="17" t="s">
        <v>25</v>
      </c>
      <c r="H869" s="14">
        <v>81.35</v>
      </c>
      <c r="I869" s="14">
        <f t="shared" si="1"/>
        <v>835.4544</v>
      </c>
      <c r="J869" s="18">
        <v>6.0</v>
      </c>
      <c r="K869" s="17">
        <v>9.0</v>
      </c>
      <c r="L869" s="19">
        <v>5.0</v>
      </c>
      <c r="M869" s="19">
        <v>14.0</v>
      </c>
      <c r="N869" s="17">
        <v>5.0</v>
      </c>
      <c r="O869" s="17" t="s">
        <v>66</v>
      </c>
      <c r="P869" s="17">
        <v>3.0</v>
      </c>
      <c r="Q869" s="17">
        <v>13.0</v>
      </c>
      <c r="R869" s="17">
        <v>0.0</v>
      </c>
      <c r="S869" s="7">
        <f t="shared" si="2"/>
        <v>13</v>
      </c>
      <c r="T869" s="20">
        <v>24.36</v>
      </c>
      <c r="U869" s="14">
        <f t="shared" si="83"/>
        <v>35.8256</v>
      </c>
      <c r="V869" s="21" t="s">
        <v>26</v>
      </c>
      <c r="W869" s="35">
        <f>VLOOKUP(A869,airbnb_listings_orlando!C:Q,14,0)</f>
        <v>88</v>
      </c>
      <c r="X869" s="35">
        <f>VLOOKUP(A869,airbnb_listings_orlando!C:Q,15,0)</f>
        <v>6</v>
      </c>
      <c r="Y869" s="11">
        <f t="shared" si="4"/>
        <v>298.5466667</v>
      </c>
      <c r="AA869" s="11"/>
    </row>
    <row r="870">
      <c r="A870" s="12" t="s">
        <v>80</v>
      </c>
      <c r="B870" s="13">
        <v>43406.0</v>
      </c>
      <c r="C870" s="12">
        <v>43408.0</v>
      </c>
      <c r="D870" s="14">
        <v>809.95</v>
      </c>
      <c r="E870" s="24">
        <v>43211.73370370371</v>
      </c>
      <c r="F870" s="16">
        <v>195.0</v>
      </c>
      <c r="G870" s="17" t="s">
        <v>25</v>
      </c>
      <c r="H870" s="14">
        <v>82.49</v>
      </c>
      <c r="I870" s="14">
        <f t="shared" si="1"/>
        <v>752.502</v>
      </c>
      <c r="J870" s="18">
        <v>6.0</v>
      </c>
      <c r="K870" s="17">
        <v>9.0</v>
      </c>
      <c r="L870" s="19">
        <v>5.0</v>
      </c>
      <c r="M870" s="19">
        <v>14.0</v>
      </c>
      <c r="N870" s="17">
        <v>5.0</v>
      </c>
      <c r="O870" s="17" t="s">
        <v>66</v>
      </c>
      <c r="P870" s="17">
        <v>2.0</v>
      </c>
      <c r="Q870" s="17">
        <v>13.0</v>
      </c>
      <c r="R870" s="17">
        <v>0.0</v>
      </c>
      <c r="S870" s="7">
        <f t="shared" si="2"/>
        <v>13</v>
      </c>
      <c r="T870" s="20">
        <v>25.05</v>
      </c>
      <c r="U870" s="14">
        <f t="shared" si="83"/>
        <v>32.398</v>
      </c>
      <c r="V870" s="21" t="s">
        <v>26</v>
      </c>
      <c r="W870" s="35">
        <f>VLOOKUP(A870,airbnb_listings_orlando!C:Q,14,0)</f>
        <v>88</v>
      </c>
      <c r="X870" s="35">
        <f>VLOOKUP(A870,airbnb_listings_orlando!C:Q,15,0)</f>
        <v>6</v>
      </c>
      <c r="Y870" s="11">
        <f t="shared" si="4"/>
        <v>404.975</v>
      </c>
      <c r="AA870" s="11"/>
    </row>
    <row r="871">
      <c r="A871" s="12" t="s">
        <v>80</v>
      </c>
      <c r="B871" s="13">
        <v>43402.0</v>
      </c>
      <c r="C871" s="12">
        <v>43406.0</v>
      </c>
      <c r="D871" s="14">
        <v>1087.37</v>
      </c>
      <c r="E871" s="15">
        <v>43396.9393287037</v>
      </c>
      <c r="F871" s="16">
        <v>6.0</v>
      </c>
      <c r="G871" s="17" t="s">
        <v>25</v>
      </c>
      <c r="H871" s="14">
        <v>126.15</v>
      </c>
      <c r="I871" s="14">
        <f t="shared" si="1"/>
        <v>1010.2452</v>
      </c>
      <c r="J871" s="18">
        <v>6.0</v>
      </c>
      <c r="K871" s="17">
        <v>9.0</v>
      </c>
      <c r="L871" s="19">
        <v>5.0</v>
      </c>
      <c r="M871" s="19">
        <v>14.0</v>
      </c>
      <c r="N871" s="17">
        <v>5.0</v>
      </c>
      <c r="O871" s="17" t="s">
        <v>66</v>
      </c>
      <c r="P871" s="17">
        <v>4.0</v>
      </c>
      <c r="Q871" s="17">
        <v>7.0</v>
      </c>
      <c r="R871" s="17">
        <v>2.0</v>
      </c>
      <c r="S871" s="7">
        <f t="shared" si="2"/>
        <v>9</v>
      </c>
      <c r="T871" s="20">
        <v>33.63</v>
      </c>
      <c r="U871" s="14">
        <f t="shared" si="83"/>
        <v>43.4948</v>
      </c>
      <c r="V871" s="21" t="s">
        <v>26</v>
      </c>
      <c r="W871" s="35">
        <f>VLOOKUP(A871,airbnb_listings_orlando!C:Q,14,0)</f>
        <v>88</v>
      </c>
      <c r="X871" s="35">
        <f>VLOOKUP(A871,airbnb_listings_orlando!C:Q,15,0)</f>
        <v>6</v>
      </c>
      <c r="Y871" s="11">
        <f t="shared" si="4"/>
        <v>271.8425</v>
      </c>
      <c r="AA871" s="11"/>
    </row>
    <row r="872">
      <c r="A872" s="12" t="s">
        <v>80</v>
      </c>
      <c r="B872" s="13">
        <v>43397.0</v>
      </c>
      <c r="C872" s="25">
        <v>43402.0</v>
      </c>
      <c r="D872" s="14">
        <v>1619.9</v>
      </c>
      <c r="E872" s="24">
        <v>43339.90511574074</v>
      </c>
      <c r="F872" s="16">
        <v>58.0</v>
      </c>
      <c r="G872" s="17" t="s">
        <v>25</v>
      </c>
      <c r="H872" s="14">
        <v>209.97</v>
      </c>
      <c r="I872" s="14">
        <f t="shared" si="1"/>
        <v>1505.004</v>
      </c>
      <c r="J872" s="18">
        <v>6.0</v>
      </c>
      <c r="K872" s="17">
        <v>9.0</v>
      </c>
      <c r="L872" s="19">
        <v>5.0</v>
      </c>
      <c r="M872" s="19">
        <v>14.0</v>
      </c>
      <c r="N872" s="17">
        <v>5.0</v>
      </c>
      <c r="O872" s="17" t="s">
        <v>66</v>
      </c>
      <c r="P872" s="17">
        <v>5.0</v>
      </c>
      <c r="Q872" s="17">
        <v>5.0</v>
      </c>
      <c r="R872" s="17">
        <v>3.0</v>
      </c>
      <c r="S872" s="7">
        <f t="shared" si="2"/>
        <v>8</v>
      </c>
      <c r="T872" s="20">
        <v>50.1</v>
      </c>
      <c r="U872" s="14">
        <f t="shared" si="83"/>
        <v>64.796</v>
      </c>
      <c r="V872" s="21" t="s">
        <v>26</v>
      </c>
      <c r="W872" s="35">
        <f>VLOOKUP(A872,airbnb_listings_orlando!C:Q,14,0)</f>
        <v>88</v>
      </c>
      <c r="X872" s="35">
        <f>VLOOKUP(A872,airbnb_listings_orlando!C:Q,15,0)</f>
        <v>6</v>
      </c>
      <c r="Y872" s="11">
        <f t="shared" si="4"/>
        <v>323.98</v>
      </c>
      <c r="AA872" s="11"/>
    </row>
    <row r="873">
      <c r="A873" s="12" t="s">
        <v>80</v>
      </c>
      <c r="B873" s="13">
        <v>43393.0</v>
      </c>
      <c r="C873" s="25">
        <v>43397.0</v>
      </c>
      <c r="D873" s="14">
        <v>951.57</v>
      </c>
      <c r="E873" s="15">
        <v>43384.78152777778</v>
      </c>
      <c r="F873" s="16">
        <v>9.0</v>
      </c>
      <c r="G873" s="17" t="s">
        <v>25</v>
      </c>
      <c r="H873" s="14">
        <v>104.78</v>
      </c>
      <c r="I873" s="14">
        <f t="shared" si="1"/>
        <v>884.0772</v>
      </c>
      <c r="J873" s="18">
        <v>6.0</v>
      </c>
      <c r="K873" s="17">
        <v>9.0</v>
      </c>
      <c r="L873" s="19">
        <v>5.0</v>
      </c>
      <c r="M873" s="19">
        <v>14.0</v>
      </c>
      <c r="N873" s="17">
        <v>5.0</v>
      </c>
      <c r="O873" s="17" t="s">
        <v>66</v>
      </c>
      <c r="P873" s="17">
        <v>4.0</v>
      </c>
      <c r="Q873" s="17">
        <v>6.0</v>
      </c>
      <c r="R873" s="17">
        <v>2.0</v>
      </c>
      <c r="S873" s="7">
        <f t="shared" si="2"/>
        <v>8</v>
      </c>
      <c r="T873" s="20">
        <v>29.43</v>
      </c>
      <c r="U873" s="14">
        <f t="shared" si="83"/>
        <v>38.0628</v>
      </c>
      <c r="V873" s="21" t="s">
        <v>26</v>
      </c>
      <c r="W873" s="35">
        <f>VLOOKUP(A873,airbnb_listings_orlando!C:Q,14,0)</f>
        <v>88</v>
      </c>
      <c r="X873" s="35">
        <f>VLOOKUP(A873,airbnb_listings_orlando!C:Q,15,0)</f>
        <v>6</v>
      </c>
      <c r="Y873" s="11">
        <f t="shared" si="4"/>
        <v>237.8925</v>
      </c>
      <c r="AA873" s="11"/>
    </row>
    <row r="874">
      <c r="A874" s="12" t="s">
        <v>80</v>
      </c>
      <c r="B874" s="13">
        <v>43388.0</v>
      </c>
      <c r="C874" s="25">
        <v>43393.0</v>
      </c>
      <c r="D874" s="14">
        <v>1619.9</v>
      </c>
      <c r="E874" s="24">
        <v>43300.559907407405</v>
      </c>
      <c r="F874" s="16">
        <v>88.0</v>
      </c>
      <c r="G874" s="17" t="s">
        <v>25</v>
      </c>
      <c r="H874" s="14">
        <v>209.97</v>
      </c>
      <c r="I874" s="14">
        <f t="shared" si="1"/>
        <v>1505.004</v>
      </c>
      <c r="J874" s="18">
        <v>6.0</v>
      </c>
      <c r="K874" s="17">
        <v>9.0</v>
      </c>
      <c r="L874" s="19">
        <v>5.0</v>
      </c>
      <c r="M874" s="19">
        <v>14.0</v>
      </c>
      <c r="N874" s="17">
        <v>5.0</v>
      </c>
      <c r="O874" s="17" t="s">
        <v>66</v>
      </c>
      <c r="P874" s="17">
        <v>5.0</v>
      </c>
      <c r="Q874" s="17">
        <v>7.0</v>
      </c>
      <c r="R874" s="17">
        <v>2.0</v>
      </c>
      <c r="S874" s="7">
        <f t="shared" si="2"/>
        <v>9</v>
      </c>
      <c r="T874" s="20">
        <v>50.1</v>
      </c>
      <c r="U874" s="14">
        <f t="shared" si="83"/>
        <v>64.796</v>
      </c>
      <c r="V874" s="21" t="s">
        <v>26</v>
      </c>
      <c r="W874" s="35">
        <f>VLOOKUP(A874,airbnb_listings_orlando!C:Q,14,0)</f>
        <v>88</v>
      </c>
      <c r="X874" s="35">
        <f>VLOOKUP(A874,airbnb_listings_orlando!C:Q,15,0)</f>
        <v>6</v>
      </c>
      <c r="Y874" s="11">
        <f t="shared" si="4"/>
        <v>323.98</v>
      </c>
      <c r="AA874" s="11"/>
    </row>
    <row r="875">
      <c r="A875" s="12" t="s">
        <v>80</v>
      </c>
      <c r="B875" s="13">
        <v>43384.0</v>
      </c>
      <c r="C875" s="25">
        <v>43387.0</v>
      </c>
      <c r="D875" s="14">
        <v>1059.24</v>
      </c>
      <c r="E875" s="24">
        <v>43361.83290509259</v>
      </c>
      <c r="F875" s="16">
        <v>23.0</v>
      </c>
      <c r="G875" s="17" t="s">
        <v>25</v>
      </c>
      <c r="H875" s="14">
        <v>121.73</v>
      </c>
      <c r="I875" s="14">
        <f t="shared" si="1"/>
        <v>984.1104</v>
      </c>
      <c r="J875" s="18">
        <v>6.0</v>
      </c>
      <c r="K875" s="17">
        <v>9.0</v>
      </c>
      <c r="L875" s="19">
        <v>5.0</v>
      </c>
      <c r="M875" s="19">
        <v>14.0</v>
      </c>
      <c r="N875" s="17">
        <v>5.0</v>
      </c>
      <c r="O875" s="17" t="s">
        <v>66</v>
      </c>
      <c r="P875" s="17">
        <v>3.0</v>
      </c>
      <c r="Q875" s="17">
        <v>7.0</v>
      </c>
      <c r="R875" s="17">
        <v>0.0</v>
      </c>
      <c r="S875" s="7">
        <f t="shared" si="2"/>
        <v>7</v>
      </c>
      <c r="T875" s="20">
        <v>32.76</v>
      </c>
      <c r="U875" s="14">
        <f t="shared" si="83"/>
        <v>42.3696</v>
      </c>
      <c r="V875" s="21" t="s">
        <v>26</v>
      </c>
      <c r="W875" s="35">
        <f>VLOOKUP(A875,airbnb_listings_orlando!C:Q,14,0)</f>
        <v>88</v>
      </c>
      <c r="X875" s="35">
        <f>VLOOKUP(A875,airbnb_listings_orlando!C:Q,15,0)</f>
        <v>6</v>
      </c>
      <c r="Y875" s="11">
        <f t="shared" si="4"/>
        <v>353.08</v>
      </c>
      <c r="AA875" s="11"/>
    </row>
    <row r="876">
      <c r="A876" s="12" t="s">
        <v>80</v>
      </c>
      <c r="B876" s="13">
        <v>43371.0</v>
      </c>
      <c r="C876" s="12">
        <v>43375.0</v>
      </c>
      <c r="D876" s="14">
        <v>716.87</v>
      </c>
      <c r="E876" s="24">
        <v>43365.24686342593</v>
      </c>
      <c r="F876" s="16">
        <v>6.0</v>
      </c>
      <c r="G876" s="17" t="s">
        <v>25</v>
      </c>
      <c r="H876" s="14">
        <v>105.8</v>
      </c>
      <c r="I876" s="14">
        <f t="shared" si="1"/>
        <v>659.0652</v>
      </c>
      <c r="J876" s="18">
        <v>6.0</v>
      </c>
      <c r="K876" s="17">
        <v>9.0</v>
      </c>
      <c r="L876" s="19">
        <v>5.0</v>
      </c>
      <c r="M876" s="19">
        <v>14.0</v>
      </c>
      <c r="N876" s="17">
        <v>5.0</v>
      </c>
      <c r="O876" s="17" t="s">
        <v>66</v>
      </c>
      <c r="P876" s="17">
        <v>4.0</v>
      </c>
      <c r="Q876" s="17">
        <v>4.0</v>
      </c>
      <c r="R876" s="17">
        <v>0.0</v>
      </c>
      <c r="S876" s="7">
        <f t="shared" si="2"/>
        <v>4</v>
      </c>
      <c r="T876" s="20">
        <v>29.13</v>
      </c>
      <c r="U876" s="14">
        <f t="shared" si="83"/>
        <v>28.6748</v>
      </c>
      <c r="V876" s="21" t="s">
        <v>26</v>
      </c>
      <c r="W876" s="35">
        <f>VLOOKUP(A876,airbnb_listings_orlando!C:Q,14,0)</f>
        <v>88</v>
      </c>
      <c r="X876" s="35">
        <f>VLOOKUP(A876,airbnb_listings_orlando!C:Q,15,0)</f>
        <v>6</v>
      </c>
      <c r="Y876" s="11">
        <f t="shared" si="4"/>
        <v>179.2175</v>
      </c>
      <c r="AA876" s="11"/>
    </row>
    <row r="877">
      <c r="A877" s="12" t="s">
        <v>80</v>
      </c>
      <c r="B877" s="13">
        <v>43364.0</v>
      </c>
      <c r="C877" s="12">
        <v>43369.0</v>
      </c>
      <c r="D877" s="14">
        <v>1086.4</v>
      </c>
      <c r="E877" s="24">
        <v>43362.15046296296</v>
      </c>
      <c r="F877" s="16">
        <v>2.0</v>
      </c>
      <c r="G877" s="17" t="s">
        <v>25</v>
      </c>
      <c r="H877" s="14">
        <v>126.0</v>
      </c>
      <c r="I877" s="14">
        <f t="shared" si="1"/>
        <v>1009.344</v>
      </c>
      <c r="J877" s="18">
        <v>6.0</v>
      </c>
      <c r="K877" s="17">
        <v>9.0</v>
      </c>
      <c r="L877" s="19">
        <v>5.0</v>
      </c>
      <c r="M877" s="19">
        <v>14.0</v>
      </c>
      <c r="N877" s="17">
        <v>5.0</v>
      </c>
      <c r="O877" s="17" t="s">
        <v>66</v>
      </c>
      <c r="P877" s="17">
        <v>5.0</v>
      </c>
      <c r="Q877" s="17">
        <v>2.0</v>
      </c>
      <c r="R877" s="17">
        <v>0.0</v>
      </c>
      <c r="S877" s="7">
        <f t="shared" si="2"/>
        <v>2</v>
      </c>
      <c r="T877" s="20">
        <v>33.6</v>
      </c>
      <c r="U877" s="14">
        <f t="shared" si="83"/>
        <v>43.456</v>
      </c>
      <c r="V877" s="21" t="s">
        <v>26</v>
      </c>
      <c r="W877" s="35">
        <f>VLOOKUP(A877,airbnb_listings_orlando!C:Q,14,0)</f>
        <v>88</v>
      </c>
      <c r="X877" s="35">
        <f>VLOOKUP(A877,airbnb_listings_orlando!C:Q,15,0)</f>
        <v>6</v>
      </c>
      <c r="Y877" s="11">
        <f t="shared" si="4"/>
        <v>217.28</v>
      </c>
      <c r="AA877" s="11"/>
    </row>
    <row r="878">
      <c r="A878" s="12" t="s">
        <v>80</v>
      </c>
      <c r="B878" s="13">
        <v>43337.0</v>
      </c>
      <c r="C878" s="12">
        <v>43343.0</v>
      </c>
      <c r="D878" s="14">
        <v>1598.83</v>
      </c>
      <c r="E878" s="24">
        <v>43331.932534722226</v>
      </c>
      <c r="F878" s="16">
        <v>6.0</v>
      </c>
      <c r="G878" s="17" t="s">
        <v>25</v>
      </c>
      <c r="H878" s="14">
        <v>189.97</v>
      </c>
      <c r="I878" s="14">
        <f t="shared" si="1"/>
        <v>1488.7068</v>
      </c>
      <c r="J878" s="18">
        <v>6.0</v>
      </c>
      <c r="K878" s="17">
        <v>9.0</v>
      </c>
      <c r="L878" s="19">
        <v>5.0</v>
      </c>
      <c r="M878" s="19">
        <v>14.0</v>
      </c>
      <c r="N878" s="17">
        <v>5.0</v>
      </c>
      <c r="O878" s="17" t="s">
        <v>66</v>
      </c>
      <c r="P878" s="17">
        <v>6.0</v>
      </c>
      <c r="Q878" s="17">
        <v>12.0</v>
      </c>
      <c r="R878" s="17">
        <v>0.0</v>
      </c>
      <c r="S878" s="7">
        <f t="shared" si="2"/>
        <v>12</v>
      </c>
      <c r="T878" s="20">
        <v>46.17</v>
      </c>
      <c r="U878" s="14">
        <f t="shared" si="83"/>
        <v>63.9532</v>
      </c>
      <c r="V878" s="21" t="s">
        <v>26</v>
      </c>
      <c r="W878" s="35">
        <f>VLOOKUP(A878,airbnb_listings_orlando!C:Q,14,0)</f>
        <v>88</v>
      </c>
      <c r="X878" s="35">
        <f>VLOOKUP(A878,airbnb_listings_orlando!C:Q,15,0)</f>
        <v>6</v>
      </c>
      <c r="Y878" s="11">
        <f t="shared" si="4"/>
        <v>266.4716667</v>
      </c>
      <c r="AA878" s="11"/>
    </row>
    <row r="879">
      <c r="A879" s="12" t="s">
        <v>80</v>
      </c>
      <c r="B879" s="13">
        <v>43332.0</v>
      </c>
      <c r="C879" s="12">
        <v>43335.0</v>
      </c>
      <c r="D879" s="14">
        <v>1059.25</v>
      </c>
      <c r="E879" s="24">
        <v>43325.11435185185</v>
      </c>
      <c r="F879" s="16">
        <v>7.0</v>
      </c>
      <c r="G879" s="17" t="s">
        <v>25</v>
      </c>
      <c r="H879" s="14">
        <v>121.73</v>
      </c>
      <c r="I879" s="14">
        <f t="shared" si="1"/>
        <v>984.12</v>
      </c>
      <c r="J879" s="18">
        <v>6.0</v>
      </c>
      <c r="K879" s="17">
        <v>9.0</v>
      </c>
      <c r="L879" s="19">
        <v>5.0</v>
      </c>
      <c r="M879" s="19">
        <v>14.0</v>
      </c>
      <c r="N879" s="17">
        <v>5.0</v>
      </c>
      <c r="O879" s="17" t="s">
        <v>66</v>
      </c>
      <c r="P879" s="17">
        <v>3.0</v>
      </c>
      <c r="Q879" s="17">
        <v>2.0</v>
      </c>
      <c r="R879" s="17">
        <v>2.0</v>
      </c>
      <c r="S879" s="7">
        <f t="shared" si="2"/>
        <v>4</v>
      </c>
      <c r="T879" s="20">
        <v>32.76</v>
      </c>
      <c r="U879" s="14">
        <f t="shared" si="83"/>
        <v>42.37</v>
      </c>
      <c r="V879" s="21" t="s">
        <v>26</v>
      </c>
      <c r="W879" s="35">
        <f>VLOOKUP(A879,airbnb_listings_orlando!C:Q,14,0)</f>
        <v>88</v>
      </c>
      <c r="X879" s="35">
        <f>VLOOKUP(A879,airbnb_listings_orlando!C:Q,15,0)</f>
        <v>6</v>
      </c>
      <c r="Y879" s="11">
        <f t="shared" si="4"/>
        <v>353.0833333</v>
      </c>
      <c r="AA879" s="11"/>
    </row>
    <row r="880">
      <c r="A880" s="12" t="s">
        <v>80</v>
      </c>
      <c r="B880" s="13">
        <v>43327.0</v>
      </c>
      <c r="C880" s="12">
        <v>43331.0</v>
      </c>
      <c r="D880" s="14">
        <v>1339.58</v>
      </c>
      <c r="E880" s="24">
        <v>43316.6872337963</v>
      </c>
      <c r="F880" s="16">
        <v>11.0</v>
      </c>
      <c r="G880" s="17" t="s">
        <v>25</v>
      </c>
      <c r="H880" s="14">
        <v>165.85</v>
      </c>
      <c r="I880" s="14">
        <f t="shared" si="1"/>
        <v>1244.5668</v>
      </c>
      <c r="J880" s="18">
        <v>6.0</v>
      </c>
      <c r="K880" s="17">
        <v>9.0</v>
      </c>
      <c r="L880" s="19">
        <v>5.0</v>
      </c>
      <c r="M880" s="19">
        <v>14.0</v>
      </c>
      <c r="N880" s="17">
        <v>5.0</v>
      </c>
      <c r="O880" s="17" t="s">
        <v>66</v>
      </c>
      <c r="P880" s="17">
        <v>4.0</v>
      </c>
      <c r="Q880" s="17">
        <v>4.0</v>
      </c>
      <c r="R880" s="17">
        <v>3.0</v>
      </c>
      <c r="S880" s="7">
        <f t="shared" si="2"/>
        <v>7</v>
      </c>
      <c r="T880" s="20">
        <v>41.43</v>
      </c>
      <c r="U880" s="14">
        <f t="shared" si="83"/>
        <v>53.5832</v>
      </c>
      <c r="V880" s="21" t="s">
        <v>26</v>
      </c>
      <c r="W880" s="35">
        <f>VLOOKUP(A880,airbnb_listings_orlando!C:Q,14,0)</f>
        <v>88</v>
      </c>
      <c r="X880" s="35">
        <f>VLOOKUP(A880,airbnb_listings_orlando!C:Q,15,0)</f>
        <v>6</v>
      </c>
      <c r="Y880" s="11">
        <f t="shared" si="4"/>
        <v>334.895</v>
      </c>
      <c r="AA880" s="11"/>
    </row>
    <row r="881">
      <c r="A881" s="12" t="s">
        <v>80</v>
      </c>
      <c r="B881" s="13">
        <v>43320.0</v>
      </c>
      <c r="C881" s="12">
        <v>43325.0</v>
      </c>
      <c r="D881" s="14">
        <v>1915.0</v>
      </c>
      <c r="E881" s="24">
        <v>43178.1484375</v>
      </c>
      <c r="F881" s="16">
        <v>142.0</v>
      </c>
      <c r="G881" s="17" t="s">
        <v>25</v>
      </c>
      <c r="H881" s="14">
        <v>246.68</v>
      </c>
      <c r="I881" s="14">
        <f t="shared" si="1"/>
        <v>1781.4</v>
      </c>
      <c r="J881" s="18">
        <v>6.0</v>
      </c>
      <c r="K881" s="17">
        <v>9.0</v>
      </c>
      <c r="L881" s="19">
        <v>5.0</v>
      </c>
      <c r="M881" s="19" t="e">
        <v>#N/A</v>
      </c>
      <c r="N881" s="17">
        <v>5.0</v>
      </c>
      <c r="O881" s="17" t="s">
        <v>66</v>
      </c>
      <c r="P881" s="17">
        <v>5.0</v>
      </c>
      <c r="Q881" s="17">
        <v>7.0</v>
      </c>
      <c r="R881" s="17">
        <v>2.0</v>
      </c>
      <c r="S881" s="7">
        <f t="shared" si="2"/>
        <v>9</v>
      </c>
      <c r="T881" s="20">
        <v>57.0</v>
      </c>
      <c r="U881" s="14">
        <f t="shared" si="83"/>
        <v>76.6</v>
      </c>
      <c r="V881" s="21" t="s">
        <v>26</v>
      </c>
      <c r="W881" s="35">
        <f>VLOOKUP(A881,airbnb_listings_orlando!C:Q,14,0)</f>
        <v>88</v>
      </c>
      <c r="X881" s="35">
        <f>VLOOKUP(A881,airbnb_listings_orlando!C:Q,15,0)</f>
        <v>6</v>
      </c>
      <c r="Y881" s="11">
        <f t="shared" si="4"/>
        <v>383</v>
      </c>
      <c r="AA881" s="11"/>
    </row>
    <row r="882">
      <c r="A882" s="12" t="s">
        <v>80</v>
      </c>
      <c r="B882" s="13">
        <v>43315.0</v>
      </c>
      <c r="C882" s="12">
        <v>43317.0</v>
      </c>
      <c r="D882" s="14">
        <v>810.0</v>
      </c>
      <c r="E882" s="24">
        <v>43206.90363425926</v>
      </c>
      <c r="F882" s="16">
        <v>109.0</v>
      </c>
      <c r="G882" s="17" t="s">
        <v>25</v>
      </c>
      <c r="H882" s="14">
        <v>82.55</v>
      </c>
      <c r="I882" s="14">
        <f t="shared" si="1"/>
        <v>752.6</v>
      </c>
      <c r="J882" s="18">
        <v>6.0</v>
      </c>
      <c r="K882" s="17">
        <v>9.0</v>
      </c>
      <c r="L882" s="19">
        <v>5.0</v>
      </c>
      <c r="M882" s="19" t="e">
        <v>#N/A</v>
      </c>
      <c r="N882" s="17">
        <v>5.0</v>
      </c>
      <c r="O882" s="17" t="s">
        <v>66</v>
      </c>
      <c r="P882" s="17">
        <v>2.0</v>
      </c>
      <c r="Q882" s="17">
        <v>6.0</v>
      </c>
      <c r="R882" s="17">
        <v>7.0</v>
      </c>
      <c r="S882" s="7">
        <f t="shared" si="2"/>
        <v>13</v>
      </c>
      <c r="T882" s="20">
        <v>25.0</v>
      </c>
      <c r="U882" s="14">
        <f t="shared" si="83"/>
        <v>32.4</v>
      </c>
      <c r="V882" s="21" t="s">
        <v>26</v>
      </c>
      <c r="W882" s="35">
        <f>VLOOKUP(A882,airbnb_listings_orlando!C:Q,14,0)</f>
        <v>88</v>
      </c>
      <c r="X882" s="35">
        <f>VLOOKUP(A882,airbnb_listings_orlando!C:Q,15,0)</f>
        <v>6</v>
      </c>
      <c r="Y882" s="11">
        <f t="shared" si="4"/>
        <v>405</v>
      </c>
      <c r="AA882" s="11"/>
    </row>
    <row r="883">
      <c r="A883" s="12" t="s">
        <v>80</v>
      </c>
      <c r="B883" s="13">
        <v>43308.0</v>
      </c>
      <c r="C883" s="12">
        <v>43310.0</v>
      </c>
      <c r="D883" s="14">
        <v>810.0</v>
      </c>
      <c r="E883" s="24">
        <v>43196.34748842593</v>
      </c>
      <c r="F883" s="16">
        <v>112.0</v>
      </c>
      <c r="G883" s="17" t="s">
        <v>25</v>
      </c>
      <c r="H883" s="14">
        <v>82.55</v>
      </c>
      <c r="I883" s="14">
        <f t="shared" si="1"/>
        <v>752.6</v>
      </c>
      <c r="J883" s="18">
        <v>6.0</v>
      </c>
      <c r="K883" s="17">
        <v>9.0</v>
      </c>
      <c r="L883" s="19">
        <v>5.0</v>
      </c>
      <c r="M883" s="19" t="e">
        <v>#N/A</v>
      </c>
      <c r="N883" s="17">
        <v>5.0</v>
      </c>
      <c r="O883" s="17" t="s">
        <v>66</v>
      </c>
      <c r="P883" s="17">
        <v>2.0</v>
      </c>
      <c r="Q883" s="17">
        <v>2.0</v>
      </c>
      <c r="R883" s="17">
        <v>0.0</v>
      </c>
      <c r="S883" s="7">
        <f t="shared" si="2"/>
        <v>2</v>
      </c>
      <c r="T883" s="20">
        <v>25.0</v>
      </c>
      <c r="U883" s="14">
        <f t="shared" si="83"/>
        <v>32.4</v>
      </c>
      <c r="V883" s="21" t="s">
        <v>26</v>
      </c>
      <c r="W883" s="35">
        <f>VLOOKUP(A883,airbnb_listings_orlando!C:Q,14,0)</f>
        <v>88</v>
      </c>
      <c r="X883" s="35">
        <f>VLOOKUP(A883,airbnb_listings_orlando!C:Q,15,0)</f>
        <v>6</v>
      </c>
      <c r="Y883" s="11">
        <f t="shared" si="4"/>
        <v>405</v>
      </c>
      <c r="AA883" s="11"/>
    </row>
    <row r="884">
      <c r="A884" s="12" t="s">
        <v>80</v>
      </c>
      <c r="B884" s="13">
        <v>43294.0</v>
      </c>
      <c r="C884" s="12">
        <v>43296.0</v>
      </c>
      <c r="D884" s="14">
        <v>810.0</v>
      </c>
      <c r="E884" s="24">
        <v>43201.74349537037</v>
      </c>
      <c r="F884" s="16">
        <v>93.0</v>
      </c>
      <c r="G884" s="17" t="s">
        <v>25</v>
      </c>
      <c r="H884" s="14">
        <v>82.55</v>
      </c>
      <c r="I884" s="14">
        <f t="shared" si="1"/>
        <v>752.6</v>
      </c>
      <c r="J884" s="18">
        <v>6.0</v>
      </c>
      <c r="K884" s="17">
        <v>9.0</v>
      </c>
      <c r="L884" s="19">
        <v>5.0</v>
      </c>
      <c r="M884" s="19" t="e">
        <v>#N/A</v>
      </c>
      <c r="N884" s="17">
        <v>5.0</v>
      </c>
      <c r="O884" s="17" t="s">
        <v>66</v>
      </c>
      <c r="P884" s="17">
        <v>2.0</v>
      </c>
      <c r="Q884" s="17">
        <v>9.0</v>
      </c>
      <c r="R884" s="17">
        <v>2.0</v>
      </c>
      <c r="S884" s="7">
        <f t="shared" si="2"/>
        <v>11</v>
      </c>
      <c r="T884" s="20">
        <v>25.0</v>
      </c>
      <c r="U884" s="14">
        <f t="shared" si="83"/>
        <v>32.4</v>
      </c>
      <c r="V884" s="21" t="s">
        <v>26</v>
      </c>
      <c r="W884" s="35">
        <f>VLOOKUP(A884,airbnb_listings_orlando!C:Q,14,0)</f>
        <v>88</v>
      </c>
      <c r="X884" s="35">
        <f>VLOOKUP(A884,airbnb_listings_orlando!C:Q,15,0)</f>
        <v>6</v>
      </c>
      <c r="Y884" s="11">
        <f t="shared" si="4"/>
        <v>405</v>
      </c>
      <c r="AA884" s="11"/>
    </row>
    <row r="885">
      <c r="A885" s="12" t="s">
        <v>80</v>
      </c>
      <c r="B885" s="13">
        <v>43288.0</v>
      </c>
      <c r="C885" s="12">
        <v>43293.0</v>
      </c>
      <c r="D885" s="14">
        <v>1707.2</v>
      </c>
      <c r="E885" s="24">
        <v>43286.68378472222</v>
      </c>
      <c r="F885" s="16">
        <v>2.0</v>
      </c>
      <c r="G885" s="17" t="s">
        <v>25</v>
      </c>
      <c r="H885" s="14">
        <v>203.79</v>
      </c>
      <c r="I885" s="14">
        <f t="shared" si="1"/>
        <v>1586.112</v>
      </c>
      <c r="J885" s="18">
        <v>6.0</v>
      </c>
      <c r="K885" s="17">
        <v>9.0</v>
      </c>
      <c r="L885" s="19">
        <v>5.0</v>
      </c>
      <c r="M885" s="19" t="e">
        <v>#N/A</v>
      </c>
      <c r="N885" s="17">
        <v>5.0</v>
      </c>
      <c r="O885" s="17" t="s">
        <v>66</v>
      </c>
      <c r="P885" s="17">
        <v>5.0</v>
      </c>
      <c r="Q885" s="17">
        <v>4.0</v>
      </c>
      <c r="R885" s="17">
        <v>5.0</v>
      </c>
      <c r="S885" s="7">
        <f t="shared" si="2"/>
        <v>9</v>
      </c>
      <c r="T885" s="20">
        <v>52.8</v>
      </c>
      <c r="U885" s="14">
        <f t="shared" si="83"/>
        <v>68.288</v>
      </c>
      <c r="V885" s="21" t="s">
        <v>26</v>
      </c>
      <c r="W885" s="35">
        <f>VLOOKUP(A885,airbnb_listings_orlando!C:Q,14,0)</f>
        <v>88</v>
      </c>
      <c r="X885" s="35">
        <f>VLOOKUP(A885,airbnb_listings_orlando!C:Q,15,0)</f>
        <v>6</v>
      </c>
      <c r="Y885" s="11">
        <f t="shared" si="4"/>
        <v>341.44</v>
      </c>
      <c r="AA885" s="11"/>
    </row>
    <row r="886">
      <c r="A886" s="12" t="s">
        <v>80</v>
      </c>
      <c r="B886" s="13">
        <v>43282.0</v>
      </c>
      <c r="C886" s="12">
        <v>43288.0</v>
      </c>
      <c r="D886" s="14">
        <v>2435.67</v>
      </c>
      <c r="E886" s="24">
        <v>43192.171481481484</v>
      </c>
      <c r="F886" s="16">
        <v>90.0</v>
      </c>
      <c r="G886" s="17" t="s">
        <v>25</v>
      </c>
      <c r="H886" s="14">
        <v>338.38</v>
      </c>
      <c r="I886" s="14">
        <f t="shared" si="1"/>
        <v>2262.9132</v>
      </c>
      <c r="J886" s="18">
        <v>6.0</v>
      </c>
      <c r="K886" s="17">
        <v>9.0</v>
      </c>
      <c r="L886" s="19">
        <v>5.0</v>
      </c>
      <c r="M886" s="19" t="e">
        <v>#N/A</v>
      </c>
      <c r="N886" s="17">
        <v>5.0</v>
      </c>
      <c r="O886" s="17" t="s">
        <v>66</v>
      </c>
      <c r="P886" s="17">
        <v>6.0</v>
      </c>
      <c r="Q886" s="17">
        <v>6.0</v>
      </c>
      <c r="R886" s="17">
        <v>5.0</v>
      </c>
      <c r="S886" s="7">
        <f t="shared" si="2"/>
        <v>11</v>
      </c>
      <c r="T886" s="20">
        <v>75.33</v>
      </c>
      <c r="U886" s="14">
        <f t="shared" si="83"/>
        <v>97.4268</v>
      </c>
      <c r="V886" s="21" t="s">
        <v>26</v>
      </c>
      <c r="W886" s="35">
        <f>VLOOKUP(A886,airbnb_listings_orlando!C:Q,14,0)</f>
        <v>88</v>
      </c>
      <c r="X886" s="35">
        <f>VLOOKUP(A886,airbnb_listings_orlando!C:Q,15,0)</f>
        <v>6</v>
      </c>
      <c r="Y886" s="11">
        <f t="shared" si="4"/>
        <v>405.945</v>
      </c>
      <c r="AA886" s="11"/>
    </row>
    <row r="887">
      <c r="A887" s="12" t="s">
        <v>80</v>
      </c>
      <c r="B887" s="13">
        <v>43267.0</v>
      </c>
      <c r="C887" s="12">
        <v>43281.0</v>
      </c>
      <c r="D887" s="14">
        <v>4540.56</v>
      </c>
      <c r="E887" s="24">
        <v>43169.54723379629</v>
      </c>
      <c r="F887" s="16">
        <v>98.0</v>
      </c>
      <c r="G887" s="17" t="s">
        <v>25</v>
      </c>
      <c r="H887" s="14">
        <v>670.12</v>
      </c>
      <c r="I887" s="14">
        <f t="shared" si="1"/>
        <v>4218.9376</v>
      </c>
      <c r="J887" s="18">
        <v>6.0</v>
      </c>
      <c r="K887" s="17">
        <v>9.0</v>
      </c>
      <c r="L887" s="19">
        <v>5.0</v>
      </c>
      <c r="M887" s="19" t="e">
        <v>#N/A</v>
      </c>
      <c r="N887" s="17">
        <v>5.0</v>
      </c>
      <c r="O887" s="17" t="s">
        <v>66</v>
      </c>
      <c r="P887" s="17">
        <v>14.0</v>
      </c>
      <c r="Q887" s="17">
        <v>11.0</v>
      </c>
      <c r="R887" s="17">
        <v>0.0</v>
      </c>
      <c r="S887" s="7">
        <f t="shared" si="2"/>
        <v>11</v>
      </c>
      <c r="T887" s="20">
        <v>140.0</v>
      </c>
      <c r="U887" s="14">
        <f t="shared" si="83"/>
        <v>181.6224</v>
      </c>
      <c r="V887" s="21" t="s">
        <v>26</v>
      </c>
      <c r="W887" s="35">
        <f>VLOOKUP(A887,airbnb_listings_orlando!C:Q,14,0)</f>
        <v>88</v>
      </c>
      <c r="X887" s="35">
        <f>VLOOKUP(A887,airbnb_listings_orlando!C:Q,15,0)</f>
        <v>6</v>
      </c>
      <c r="Y887" s="11">
        <f t="shared" si="4"/>
        <v>324.3257143</v>
      </c>
      <c r="AA887" s="11"/>
    </row>
    <row r="888">
      <c r="A888" s="12" t="s">
        <v>80</v>
      </c>
      <c r="B888" s="13">
        <v>43264.0</v>
      </c>
      <c r="C888" s="12">
        <v>43266.0</v>
      </c>
      <c r="D888" s="14">
        <v>810.0</v>
      </c>
      <c r="E888" s="24">
        <v>43202.16917824074</v>
      </c>
      <c r="F888" s="16">
        <v>62.0</v>
      </c>
      <c r="G888" s="17" t="s">
        <v>25</v>
      </c>
      <c r="H888" s="14">
        <v>82.55</v>
      </c>
      <c r="I888" s="14">
        <f t="shared" si="1"/>
        <v>752.6</v>
      </c>
      <c r="J888" s="18">
        <v>6.0</v>
      </c>
      <c r="K888" s="17">
        <v>9.0</v>
      </c>
      <c r="L888" s="19">
        <v>5.0</v>
      </c>
      <c r="M888" s="19" t="e">
        <v>#N/A</v>
      </c>
      <c r="N888" s="17">
        <v>5.0</v>
      </c>
      <c r="O888" s="17" t="s">
        <v>66</v>
      </c>
      <c r="P888" s="17">
        <v>2.0</v>
      </c>
      <c r="Q888" s="17">
        <v>10.0</v>
      </c>
      <c r="R888" s="17">
        <v>0.0</v>
      </c>
      <c r="S888" s="7">
        <f t="shared" si="2"/>
        <v>10</v>
      </c>
      <c r="T888" s="20">
        <v>25.0</v>
      </c>
      <c r="U888" s="14">
        <f t="shared" si="83"/>
        <v>32.4</v>
      </c>
      <c r="V888" s="21" t="s">
        <v>26</v>
      </c>
      <c r="W888" s="35">
        <f>VLOOKUP(A888,airbnb_listings_orlando!C:Q,14,0)</f>
        <v>88</v>
      </c>
      <c r="X888" s="35">
        <f>VLOOKUP(A888,airbnb_listings_orlando!C:Q,15,0)</f>
        <v>6</v>
      </c>
      <c r="Y888" s="11">
        <f t="shared" si="4"/>
        <v>405</v>
      </c>
      <c r="AA888" s="11"/>
    </row>
    <row r="889">
      <c r="A889" s="12" t="s">
        <v>80</v>
      </c>
      <c r="B889" s="13">
        <v>43258.0</v>
      </c>
      <c r="C889" s="12">
        <v>43261.0</v>
      </c>
      <c r="D889" s="14">
        <v>1193.0</v>
      </c>
      <c r="E889" s="24">
        <v>43170.59668981482</v>
      </c>
      <c r="F889" s="16">
        <v>88.0</v>
      </c>
      <c r="G889" s="17" t="s">
        <v>25</v>
      </c>
      <c r="H889" s="14">
        <v>142.67</v>
      </c>
      <c r="I889" s="14">
        <f t="shared" si="1"/>
        <v>1108.28</v>
      </c>
      <c r="J889" s="18">
        <v>6.0</v>
      </c>
      <c r="K889" s="17">
        <v>9.0</v>
      </c>
      <c r="L889" s="19">
        <v>5.0</v>
      </c>
      <c r="M889" s="19" t="e">
        <v>#REF!</v>
      </c>
      <c r="N889" s="17">
        <v>5.0</v>
      </c>
      <c r="O889" s="17" t="s">
        <v>66</v>
      </c>
      <c r="P889" s="17">
        <v>3.0</v>
      </c>
      <c r="Q889" s="17">
        <v>8.0</v>
      </c>
      <c r="R889" s="17">
        <v>2.0</v>
      </c>
      <c r="S889" s="7">
        <f t="shared" si="2"/>
        <v>10</v>
      </c>
      <c r="T889" s="20">
        <v>37.0</v>
      </c>
      <c r="U889" s="14">
        <f t="shared" si="83"/>
        <v>47.72</v>
      </c>
      <c r="V889" s="21" t="s">
        <v>26</v>
      </c>
      <c r="W889" s="35">
        <f>VLOOKUP(A889,airbnb_listings_orlando!C:Q,14,0)</f>
        <v>88</v>
      </c>
      <c r="X889" s="35">
        <f>VLOOKUP(A889,airbnb_listings_orlando!C:Q,15,0)</f>
        <v>6</v>
      </c>
      <c r="Y889" s="11">
        <f t="shared" si="4"/>
        <v>397.6666667</v>
      </c>
      <c r="AA889" s="11"/>
    </row>
    <row r="890">
      <c r="A890" s="12" t="s">
        <v>80</v>
      </c>
      <c r="B890" s="13">
        <v>43231.0</v>
      </c>
      <c r="C890" s="12">
        <v>43233.0</v>
      </c>
      <c r="D890" s="14">
        <v>810.0</v>
      </c>
      <c r="E890" s="24">
        <v>43211.73572916666</v>
      </c>
      <c r="F890" s="16">
        <v>20.0</v>
      </c>
      <c r="G890" s="17" t="s">
        <v>25</v>
      </c>
      <c r="H890" s="14">
        <v>82.55</v>
      </c>
      <c r="I890" s="14">
        <f t="shared" si="1"/>
        <v>752.6</v>
      </c>
      <c r="J890" s="18">
        <v>6.0</v>
      </c>
      <c r="K890" s="17">
        <v>9.0</v>
      </c>
      <c r="L890" s="19">
        <v>5.0</v>
      </c>
      <c r="M890" s="19" t="e">
        <v>#REF!</v>
      </c>
      <c r="N890" s="17">
        <v>5.0</v>
      </c>
      <c r="O890" s="17" t="s">
        <v>66</v>
      </c>
      <c r="P890" s="17">
        <v>2.0</v>
      </c>
      <c r="Q890" s="17">
        <v>7.0</v>
      </c>
      <c r="R890" s="17">
        <v>5.0</v>
      </c>
      <c r="S890" s="7">
        <f t="shared" si="2"/>
        <v>12</v>
      </c>
      <c r="T890" s="20">
        <v>25.0</v>
      </c>
      <c r="U890" s="14">
        <f t="shared" si="83"/>
        <v>32.4</v>
      </c>
      <c r="V890" s="21" t="s">
        <v>26</v>
      </c>
      <c r="W890" s="35">
        <f>VLOOKUP(A890,airbnb_listings_orlando!C:Q,14,0)</f>
        <v>88</v>
      </c>
      <c r="X890" s="35">
        <f>VLOOKUP(A890,airbnb_listings_orlando!C:Q,15,0)</f>
        <v>6</v>
      </c>
      <c r="Y890" s="11">
        <f t="shared" si="4"/>
        <v>405</v>
      </c>
      <c r="AA890" s="11"/>
    </row>
    <row r="891">
      <c r="A891" s="12" t="s">
        <v>80</v>
      </c>
      <c r="B891" s="13">
        <v>43224.0</v>
      </c>
      <c r="C891" s="12">
        <v>43226.0</v>
      </c>
      <c r="D891" s="14">
        <v>810.0</v>
      </c>
      <c r="E891" s="24">
        <v>43190.46078703704</v>
      </c>
      <c r="F891" s="16">
        <v>34.0</v>
      </c>
      <c r="G891" s="17" t="s">
        <v>25</v>
      </c>
      <c r="H891" s="14">
        <v>82.55</v>
      </c>
      <c r="I891" s="14">
        <f t="shared" si="1"/>
        <v>752.6</v>
      </c>
      <c r="J891" s="18">
        <v>6.0</v>
      </c>
      <c r="K891" s="17">
        <v>9.0</v>
      </c>
      <c r="L891" s="19">
        <v>5.0</v>
      </c>
      <c r="M891" s="19" t="e">
        <v>#REF!</v>
      </c>
      <c r="N891" s="17">
        <v>5.0</v>
      </c>
      <c r="O891" s="17" t="s">
        <v>66</v>
      </c>
      <c r="P891" s="17">
        <v>2.0</v>
      </c>
      <c r="Q891" s="17">
        <v>6.0</v>
      </c>
      <c r="R891" s="17">
        <v>7.0</v>
      </c>
      <c r="S891" s="7">
        <f t="shared" si="2"/>
        <v>13</v>
      </c>
      <c r="T891" s="20">
        <v>25.0</v>
      </c>
      <c r="U891" s="14">
        <f t="shared" si="83"/>
        <v>32.4</v>
      </c>
      <c r="V891" s="21" t="s">
        <v>26</v>
      </c>
      <c r="W891" s="35">
        <f>VLOOKUP(A891,airbnb_listings_orlando!C:Q,14,0)</f>
        <v>88</v>
      </c>
      <c r="X891" s="35">
        <f>VLOOKUP(A891,airbnb_listings_orlando!C:Q,15,0)</f>
        <v>6</v>
      </c>
      <c r="Y891" s="11">
        <f t="shared" si="4"/>
        <v>405</v>
      </c>
      <c r="AA891" s="11"/>
    </row>
    <row r="892">
      <c r="A892" s="12" t="s">
        <v>80</v>
      </c>
      <c r="B892" s="13">
        <v>43213.0</v>
      </c>
      <c r="C892" s="12">
        <v>43218.0</v>
      </c>
      <c r="D892" s="14">
        <v>1697.0</v>
      </c>
      <c r="E892" s="24">
        <v>43170.876909722225</v>
      </c>
      <c r="F892" s="16">
        <v>43.0</v>
      </c>
      <c r="G892" s="17" t="s">
        <v>25</v>
      </c>
      <c r="H892" s="14">
        <v>221.59</v>
      </c>
      <c r="I892" s="14">
        <f t="shared" si="1"/>
        <v>1576.12</v>
      </c>
      <c r="J892" s="18">
        <v>6.0</v>
      </c>
      <c r="K892" s="17">
        <v>9.0</v>
      </c>
      <c r="L892" s="19">
        <v>5.0</v>
      </c>
      <c r="M892" s="19" t="e">
        <v>#REF!</v>
      </c>
      <c r="N892" s="17">
        <v>5.0</v>
      </c>
      <c r="O892" s="17" t="s">
        <v>66</v>
      </c>
      <c r="P892" s="17">
        <v>5.0</v>
      </c>
      <c r="Q892" s="17">
        <v>8.0</v>
      </c>
      <c r="R892" s="17">
        <v>0.0</v>
      </c>
      <c r="S892" s="7">
        <f t="shared" si="2"/>
        <v>8</v>
      </c>
      <c r="T892" s="20">
        <v>53.0</v>
      </c>
      <c r="U892" s="14">
        <f t="shared" si="83"/>
        <v>67.88</v>
      </c>
      <c r="V892" s="21" t="s">
        <v>26</v>
      </c>
      <c r="W892" s="35">
        <f>VLOOKUP(A892,airbnb_listings_orlando!C:Q,14,0)</f>
        <v>88</v>
      </c>
      <c r="X892" s="35">
        <f>VLOOKUP(A892,airbnb_listings_orlando!C:Q,15,0)</f>
        <v>6</v>
      </c>
      <c r="Y892" s="11">
        <f t="shared" si="4"/>
        <v>339.4</v>
      </c>
      <c r="AA892" s="11"/>
    </row>
    <row r="893">
      <c r="A893" s="12" t="s">
        <v>80</v>
      </c>
      <c r="B893" s="13">
        <v>43203.0</v>
      </c>
      <c r="C893" s="12">
        <v>43205.0</v>
      </c>
      <c r="D893" s="14">
        <v>810.0</v>
      </c>
      <c r="E893" s="24">
        <v>43185.17196759259</v>
      </c>
      <c r="F893" s="16">
        <v>18.0</v>
      </c>
      <c r="G893" s="17" t="s">
        <v>25</v>
      </c>
      <c r="H893" s="14">
        <v>82.55</v>
      </c>
      <c r="I893" s="14">
        <f t="shared" si="1"/>
        <v>752.6</v>
      </c>
      <c r="J893" s="18">
        <v>6.0</v>
      </c>
      <c r="K893" s="17">
        <v>9.0</v>
      </c>
      <c r="L893" s="19">
        <v>5.0</v>
      </c>
      <c r="M893" s="19" t="e">
        <v>#REF!</v>
      </c>
      <c r="N893" s="17">
        <v>5.0</v>
      </c>
      <c r="O893" s="17" t="s">
        <v>66</v>
      </c>
      <c r="P893" s="17">
        <v>2.0</v>
      </c>
      <c r="Q893" s="17">
        <v>13.0</v>
      </c>
      <c r="R893" s="17">
        <v>0.0</v>
      </c>
      <c r="S893" s="7">
        <f t="shared" si="2"/>
        <v>13</v>
      </c>
      <c r="T893" s="20">
        <v>25.0</v>
      </c>
      <c r="U893" s="14">
        <f t="shared" si="83"/>
        <v>32.4</v>
      </c>
      <c r="V893" s="21" t="s">
        <v>26</v>
      </c>
      <c r="W893" s="35">
        <f>VLOOKUP(A893,airbnb_listings_orlando!C:Q,14,0)</f>
        <v>88</v>
      </c>
      <c r="X893" s="35">
        <f>VLOOKUP(A893,airbnb_listings_orlando!C:Q,15,0)</f>
        <v>6</v>
      </c>
      <c r="Y893" s="11">
        <f t="shared" si="4"/>
        <v>405</v>
      </c>
      <c r="AA893" s="11"/>
    </row>
    <row r="894">
      <c r="A894" s="12" t="s">
        <v>80</v>
      </c>
      <c r="B894" s="13">
        <v>43190.0</v>
      </c>
      <c r="C894" s="12">
        <v>43197.0</v>
      </c>
      <c r="D894" s="14">
        <v>2703.6</v>
      </c>
      <c r="E894" s="24">
        <v>43110.99524305556</v>
      </c>
      <c r="F894" s="16">
        <v>80.0</v>
      </c>
      <c r="G894" s="17" t="s">
        <v>25</v>
      </c>
      <c r="H894" s="14">
        <v>344.86</v>
      </c>
      <c r="I894" s="14">
        <f t="shared" si="1"/>
        <v>2518.456</v>
      </c>
      <c r="J894" s="18">
        <v>6.0</v>
      </c>
      <c r="K894" s="17">
        <v>9.0</v>
      </c>
      <c r="L894" s="19">
        <v>5.0</v>
      </c>
      <c r="M894" s="19" t="e">
        <v>#REF!</v>
      </c>
      <c r="N894" s="17">
        <v>5.0</v>
      </c>
      <c r="O894" s="17" t="s">
        <v>66</v>
      </c>
      <c r="P894" s="17">
        <v>7.0</v>
      </c>
      <c r="Q894" s="17">
        <v>6.0</v>
      </c>
      <c r="R894" s="17">
        <v>4.0</v>
      </c>
      <c r="S894" s="7">
        <f t="shared" si="2"/>
        <v>10</v>
      </c>
      <c r="T894" s="20">
        <v>77.0</v>
      </c>
      <c r="U894" s="14">
        <f t="shared" si="83"/>
        <v>108.144</v>
      </c>
      <c r="V894" s="21" t="s">
        <v>26</v>
      </c>
      <c r="W894" s="35">
        <f>VLOOKUP(A894,airbnb_listings_orlando!C:Q,14,0)</f>
        <v>88</v>
      </c>
      <c r="X894" s="35">
        <f>VLOOKUP(A894,airbnb_listings_orlando!C:Q,15,0)</f>
        <v>6</v>
      </c>
      <c r="Y894" s="11">
        <f t="shared" si="4"/>
        <v>386.2285714</v>
      </c>
      <c r="AA894" s="11"/>
    </row>
    <row r="895">
      <c r="A895" s="12" t="s">
        <v>80</v>
      </c>
      <c r="B895" s="13">
        <v>43186.0</v>
      </c>
      <c r="C895" s="12">
        <v>43189.0</v>
      </c>
      <c r="D895" s="14">
        <v>1513.0</v>
      </c>
      <c r="E895" s="24">
        <v>43185.16775462963</v>
      </c>
      <c r="F895" s="16">
        <v>1.0</v>
      </c>
      <c r="G895" s="17" t="s">
        <v>25</v>
      </c>
      <c r="H895" s="14">
        <v>193.95</v>
      </c>
      <c r="I895" s="14">
        <f t="shared" si="1"/>
        <v>1406.48</v>
      </c>
      <c r="J895" s="18">
        <v>6.0</v>
      </c>
      <c r="K895" s="17">
        <v>9.0</v>
      </c>
      <c r="L895" s="19">
        <v>5.0</v>
      </c>
      <c r="M895" s="19" t="e">
        <v>#REF!</v>
      </c>
      <c r="N895" s="17">
        <v>5.0</v>
      </c>
      <c r="O895" s="17" t="s">
        <v>66</v>
      </c>
      <c r="P895" s="17">
        <v>3.0</v>
      </c>
      <c r="Q895" s="17">
        <v>2.0</v>
      </c>
      <c r="R895" s="17">
        <v>0.0</v>
      </c>
      <c r="S895" s="7">
        <f t="shared" si="2"/>
        <v>2</v>
      </c>
      <c r="T895" s="20">
        <v>46.0</v>
      </c>
      <c r="U895" s="14">
        <f t="shared" si="83"/>
        <v>60.52</v>
      </c>
      <c r="V895" s="21" t="s">
        <v>26</v>
      </c>
      <c r="W895" s="35">
        <f>VLOOKUP(A895,airbnb_listings_orlando!C:Q,14,0)</f>
        <v>88</v>
      </c>
      <c r="X895" s="35">
        <f>VLOOKUP(A895,airbnb_listings_orlando!C:Q,15,0)</f>
        <v>6</v>
      </c>
      <c r="Y895" s="11">
        <f t="shared" si="4"/>
        <v>504.3333333</v>
      </c>
      <c r="AA895" s="11"/>
    </row>
    <row r="896">
      <c r="A896" s="12" t="s">
        <v>80</v>
      </c>
      <c r="B896" s="13">
        <v>43180.0</v>
      </c>
      <c r="C896" s="12">
        <v>43182.0</v>
      </c>
      <c r="D896" s="14">
        <v>1082.0</v>
      </c>
      <c r="E896" s="24">
        <v>43175.6069212963</v>
      </c>
      <c r="F896" s="16">
        <v>5.0</v>
      </c>
      <c r="G896" s="17" t="s">
        <v>25</v>
      </c>
      <c r="H896" s="14">
        <v>125.78</v>
      </c>
      <c r="I896" s="14">
        <f t="shared" si="1"/>
        <v>1005.72</v>
      </c>
      <c r="J896" s="18">
        <v>6.0</v>
      </c>
      <c r="K896" s="17">
        <v>9.0</v>
      </c>
      <c r="L896" s="19">
        <v>5.0</v>
      </c>
      <c r="M896" s="19" t="e">
        <v>#REF!</v>
      </c>
      <c r="N896" s="17">
        <v>5.0</v>
      </c>
      <c r="O896" s="17" t="s">
        <v>66</v>
      </c>
      <c r="P896" s="17">
        <v>2.0</v>
      </c>
      <c r="Q896" s="17">
        <v>4.0</v>
      </c>
      <c r="R896" s="17">
        <v>9.0</v>
      </c>
      <c r="S896" s="7">
        <f t="shared" si="2"/>
        <v>13</v>
      </c>
      <c r="T896" s="20">
        <v>33.0</v>
      </c>
      <c r="U896" s="14">
        <f t="shared" si="83"/>
        <v>43.28</v>
      </c>
      <c r="V896" s="21" t="s">
        <v>26</v>
      </c>
      <c r="W896" s="35">
        <f>VLOOKUP(A896,airbnb_listings_orlando!C:Q,14,0)</f>
        <v>88</v>
      </c>
      <c r="X896" s="35">
        <f>VLOOKUP(A896,airbnb_listings_orlando!C:Q,15,0)</f>
        <v>6</v>
      </c>
      <c r="Y896" s="11">
        <f t="shared" si="4"/>
        <v>541</v>
      </c>
      <c r="AA896" s="11"/>
    </row>
    <row r="897">
      <c r="A897" s="12" t="s">
        <v>80</v>
      </c>
      <c r="B897" s="13">
        <v>43172.0</v>
      </c>
      <c r="C897" s="12">
        <v>43179.0</v>
      </c>
      <c r="D897" s="14">
        <v>2247.88</v>
      </c>
      <c r="E897" s="15">
        <v>43098.650243055556</v>
      </c>
      <c r="F897" s="16">
        <v>74.0</v>
      </c>
      <c r="G897" s="17" t="s">
        <v>25</v>
      </c>
      <c r="H897" s="14">
        <v>275.81</v>
      </c>
      <c r="I897" s="14">
        <f t="shared" si="1"/>
        <v>2094.9648</v>
      </c>
      <c r="J897" s="18">
        <v>6.0</v>
      </c>
      <c r="K897" s="17">
        <v>9.0</v>
      </c>
      <c r="L897" s="19">
        <v>5.0</v>
      </c>
      <c r="M897" s="19" t="e">
        <v>#REF!</v>
      </c>
      <c r="N897" s="17">
        <v>5.0</v>
      </c>
      <c r="O897" s="17" t="s">
        <v>66</v>
      </c>
      <c r="P897" s="17">
        <v>7.0</v>
      </c>
      <c r="Q897" s="17">
        <v>5.0</v>
      </c>
      <c r="R897" s="17">
        <v>2.0</v>
      </c>
      <c r="S897" s="7">
        <f t="shared" si="2"/>
        <v>7</v>
      </c>
      <c r="T897" s="20">
        <v>63.0</v>
      </c>
      <c r="U897" s="14">
        <f t="shared" si="83"/>
        <v>89.9152</v>
      </c>
      <c r="V897" s="21" t="s">
        <v>26</v>
      </c>
      <c r="W897" s="35">
        <f>VLOOKUP(A897,airbnb_listings_orlando!C:Q,14,0)</f>
        <v>88</v>
      </c>
      <c r="X897" s="35">
        <f>VLOOKUP(A897,airbnb_listings_orlando!C:Q,15,0)</f>
        <v>6</v>
      </c>
      <c r="Y897" s="11">
        <f t="shared" si="4"/>
        <v>321.1257143</v>
      </c>
      <c r="AA897" s="11"/>
    </row>
    <row r="898">
      <c r="A898" s="12" t="s">
        <v>80</v>
      </c>
      <c r="B898" s="13">
        <v>43169.0</v>
      </c>
      <c r="C898" s="12">
        <v>43171.0</v>
      </c>
      <c r="D898" s="14">
        <v>738.0</v>
      </c>
      <c r="E898" s="24">
        <v>43105.85228009259</v>
      </c>
      <c r="F898" s="16">
        <v>64.0</v>
      </c>
      <c r="G898" s="17" t="s">
        <v>25</v>
      </c>
      <c r="H898" s="14">
        <v>70.98</v>
      </c>
      <c r="I898" s="14">
        <f t="shared" si="1"/>
        <v>685.48</v>
      </c>
      <c r="J898" s="18">
        <v>6.0</v>
      </c>
      <c r="K898" s="17">
        <v>9.0</v>
      </c>
      <c r="L898" s="19">
        <v>5.0</v>
      </c>
      <c r="M898" s="19" t="e">
        <v>#REF!</v>
      </c>
      <c r="N898" s="17">
        <v>5.0</v>
      </c>
      <c r="O898" s="17" t="s">
        <v>66</v>
      </c>
      <c r="P898" s="17">
        <v>2.0</v>
      </c>
      <c r="Q898" s="17">
        <v>6.0</v>
      </c>
      <c r="R898" s="17">
        <v>4.0</v>
      </c>
      <c r="S898" s="7">
        <f t="shared" si="2"/>
        <v>10</v>
      </c>
      <c r="T898" s="20">
        <v>23.0</v>
      </c>
      <c r="U898" s="14">
        <f t="shared" si="83"/>
        <v>29.52</v>
      </c>
      <c r="V898" s="21" t="s">
        <v>26</v>
      </c>
      <c r="W898" s="35">
        <f>VLOOKUP(A898,airbnb_listings_orlando!C:Q,14,0)</f>
        <v>88</v>
      </c>
      <c r="X898" s="35">
        <f>VLOOKUP(A898,airbnb_listings_orlando!C:Q,15,0)</f>
        <v>6</v>
      </c>
      <c r="Y898" s="11">
        <f t="shared" si="4"/>
        <v>369</v>
      </c>
      <c r="AA898" s="11"/>
    </row>
    <row r="899">
      <c r="A899" s="12" t="s">
        <v>80</v>
      </c>
      <c r="B899" s="13">
        <v>43166.0</v>
      </c>
      <c r="C899" s="12">
        <v>43168.0</v>
      </c>
      <c r="D899" s="14">
        <v>868.0</v>
      </c>
      <c r="E899" s="24">
        <v>43124.14959490741</v>
      </c>
      <c r="F899" s="16">
        <v>42.0</v>
      </c>
      <c r="G899" s="17" t="s">
        <v>25</v>
      </c>
      <c r="H899" s="14">
        <v>91.44</v>
      </c>
      <c r="I899" s="14">
        <f t="shared" si="1"/>
        <v>806.28</v>
      </c>
      <c r="J899" s="18">
        <v>6.0</v>
      </c>
      <c r="K899" s="17">
        <v>9.0</v>
      </c>
      <c r="L899" s="19">
        <v>5.0</v>
      </c>
      <c r="M899" s="19" t="e">
        <v>#REF!</v>
      </c>
      <c r="N899" s="17">
        <v>5.0</v>
      </c>
      <c r="O899" s="17" t="s">
        <v>66</v>
      </c>
      <c r="P899" s="17">
        <v>2.0</v>
      </c>
      <c r="Q899" s="17">
        <v>7.0</v>
      </c>
      <c r="R899" s="17">
        <v>0.0</v>
      </c>
      <c r="S899" s="7">
        <f t="shared" si="2"/>
        <v>7</v>
      </c>
      <c r="T899" s="20">
        <v>27.0</v>
      </c>
      <c r="U899" s="14">
        <f t="shared" si="83"/>
        <v>34.72</v>
      </c>
      <c r="V899" s="21" t="s">
        <v>26</v>
      </c>
      <c r="W899" s="35">
        <f>VLOOKUP(A899,airbnb_listings_orlando!C:Q,14,0)</f>
        <v>88</v>
      </c>
      <c r="X899" s="35">
        <f>VLOOKUP(A899,airbnb_listings_orlando!C:Q,15,0)</f>
        <v>6</v>
      </c>
      <c r="Y899" s="11">
        <f t="shared" si="4"/>
        <v>434</v>
      </c>
      <c r="AA899" s="11"/>
    </row>
    <row r="900">
      <c r="A900" s="12" t="s">
        <v>80</v>
      </c>
      <c r="B900" s="13">
        <v>43143.0</v>
      </c>
      <c r="C900" s="12">
        <v>43155.0</v>
      </c>
      <c r="D900" s="14">
        <v>3205.0</v>
      </c>
      <c r="E900" s="24">
        <v>42815.38487268519</v>
      </c>
      <c r="F900" s="16">
        <v>328.0</v>
      </c>
      <c r="G900" s="17" t="s">
        <v>25</v>
      </c>
      <c r="H900" s="14">
        <v>460.58</v>
      </c>
      <c r="I900" s="14">
        <f t="shared" si="1"/>
        <v>2977.8</v>
      </c>
      <c r="J900" s="18">
        <v>6.0</v>
      </c>
      <c r="K900" s="17">
        <v>9.0</v>
      </c>
      <c r="L900" s="19">
        <v>5.0</v>
      </c>
      <c r="M900" s="19" t="e">
        <v>#REF!</v>
      </c>
      <c r="N900" s="17">
        <v>5.0</v>
      </c>
      <c r="O900" s="17" t="s">
        <v>66</v>
      </c>
      <c r="P900" s="17">
        <v>12.0</v>
      </c>
      <c r="Q900" s="17">
        <v>8.0</v>
      </c>
      <c r="R900" s="17">
        <v>2.0</v>
      </c>
      <c r="S900" s="7">
        <f t="shared" si="2"/>
        <v>10</v>
      </c>
      <c r="T900" s="20">
        <v>99.0</v>
      </c>
      <c r="U900" s="14">
        <f t="shared" si="83"/>
        <v>128.2</v>
      </c>
      <c r="V900" s="21" t="s">
        <v>26</v>
      </c>
      <c r="W900" s="35">
        <f>VLOOKUP(A900,airbnb_listings_orlando!C:Q,14,0)</f>
        <v>88</v>
      </c>
      <c r="X900" s="35">
        <f>VLOOKUP(A900,airbnb_listings_orlando!C:Q,15,0)</f>
        <v>6</v>
      </c>
      <c r="Y900" s="11">
        <f t="shared" si="4"/>
        <v>267.0833333</v>
      </c>
      <c r="AA900" s="11"/>
    </row>
    <row r="901">
      <c r="A901" s="12" t="s">
        <v>80</v>
      </c>
      <c r="B901" s="13">
        <v>43140.0</v>
      </c>
      <c r="C901" s="12">
        <v>43142.0</v>
      </c>
      <c r="D901" s="14">
        <v>868.0</v>
      </c>
      <c r="E901" s="24">
        <v>43137.77125</v>
      </c>
      <c r="F901" s="16">
        <v>3.0</v>
      </c>
      <c r="G901" s="17" t="s">
        <v>25</v>
      </c>
      <c r="H901" s="14">
        <v>91.47</v>
      </c>
      <c r="I901" s="14">
        <f t="shared" si="1"/>
        <v>806.28</v>
      </c>
      <c r="J901" s="18">
        <v>6.0</v>
      </c>
      <c r="K901" s="17">
        <v>9.0</v>
      </c>
      <c r="L901" s="19">
        <v>5.0</v>
      </c>
      <c r="M901" s="19" t="e">
        <v>#REF!</v>
      </c>
      <c r="N901" s="17">
        <v>5.0</v>
      </c>
      <c r="O901" s="17" t="s">
        <v>66</v>
      </c>
      <c r="P901" s="17">
        <v>2.0</v>
      </c>
      <c r="Q901" s="17">
        <v>7.0</v>
      </c>
      <c r="R901" s="17">
        <v>5.0</v>
      </c>
      <c r="S901" s="7">
        <f t="shared" si="2"/>
        <v>12</v>
      </c>
      <c r="T901" s="20">
        <v>27.0</v>
      </c>
      <c r="U901" s="14">
        <f t="shared" si="83"/>
        <v>34.72</v>
      </c>
      <c r="V901" s="21" t="s">
        <v>26</v>
      </c>
      <c r="W901" s="35">
        <f>VLOOKUP(A901,airbnb_listings_orlando!C:Q,14,0)</f>
        <v>88</v>
      </c>
      <c r="X901" s="35">
        <f>VLOOKUP(A901,airbnb_listings_orlando!C:Q,15,0)</f>
        <v>6</v>
      </c>
      <c r="Y901" s="11">
        <f t="shared" si="4"/>
        <v>434</v>
      </c>
      <c r="AA901" s="11"/>
    </row>
    <row r="902">
      <c r="A902" s="12" t="s">
        <v>80</v>
      </c>
      <c r="B902" s="13">
        <v>43104.0</v>
      </c>
      <c r="C902" s="12">
        <v>43109.0</v>
      </c>
      <c r="D902" s="14">
        <v>1984.01</v>
      </c>
      <c r="E902" s="24">
        <v>43101.17800925926</v>
      </c>
      <c r="F902" s="16">
        <v>3.0</v>
      </c>
      <c r="G902" s="17" t="s">
        <v>25</v>
      </c>
      <c r="H902" s="14">
        <v>267.65</v>
      </c>
      <c r="I902" s="14">
        <f t="shared" si="1"/>
        <v>1843.6496</v>
      </c>
      <c r="J902" s="18">
        <v>6.0</v>
      </c>
      <c r="K902" s="17">
        <v>9.0</v>
      </c>
      <c r="L902" s="19">
        <v>5.0</v>
      </c>
      <c r="M902" s="19" t="e">
        <v>#REF!</v>
      </c>
      <c r="N902" s="17">
        <v>5.0</v>
      </c>
      <c r="O902" s="17" t="s">
        <v>66</v>
      </c>
      <c r="P902" s="17">
        <v>5.0</v>
      </c>
      <c r="Q902" s="17">
        <v>4.0</v>
      </c>
      <c r="R902" s="17">
        <v>1.0</v>
      </c>
      <c r="S902" s="7">
        <f t="shared" si="2"/>
        <v>5</v>
      </c>
      <c r="T902" s="20">
        <v>61.0</v>
      </c>
      <c r="U902" s="14">
        <f t="shared" si="83"/>
        <v>79.3604</v>
      </c>
      <c r="V902" s="21" t="s">
        <v>26</v>
      </c>
      <c r="W902" s="35">
        <f>VLOOKUP(A902,airbnb_listings_orlando!C:Q,14,0)</f>
        <v>88</v>
      </c>
      <c r="X902" s="35">
        <f>VLOOKUP(A902,airbnb_listings_orlando!C:Q,15,0)</f>
        <v>6</v>
      </c>
      <c r="Y902" s="11">
        <f t="shared" si="4"/>
        <v>396.802</v>
      </c>
      <c r="AA902" s="11"/>
    </row>
    <row r="903">
      <c r="A903" s="12" t="s">
        <v>80</v>
      </c>
      <c r="B903" s="13">
        <v>43453.0</v>
      </c>
      <c r="C903" s="25">
        <v>43460.0</v>
      </c>
      <c r="D903" s="14">
        <v>2762.12</v>
      </c>
      <c r="E903" s="24">
        <v>43260.488912037035</v>
      </c>
      <c r="F903" s="16">
        <v>193.0</v>
      </c>
      <c r="G903" s="17" t="s">
        <v>25</v>
      </c>
      <c r="H903" s="14">
        <v>413.0</v>
      </c>
      <c r="I903" s="14">
        <f t="shared" si="1"/>
        <v>2762.12</v>
      </c>
      <c r="J903" s="18">
        <v>6.0</v>
      </c>
      <c r="K903" s="17">
        <v>9.0</v>
      </c>
      <c r="L903" s="19">
        <v>5.0</v>
      </c>
      <c r="M903" s="19" t="e">
        <v>#REF!</v>
      </c>
      <c r="N903" s="17">
        <v>5.0</v>
      </c>
      <c r="O903" s="17" t="s">
        <v>66</v>
      </c>
      <c r="P903" s="17">
        <v>7.0</v>
      </c>
      <c r="Q903" s="17">
        <v>10.0</v>
      </c>
      <c r="R903" s="17">
        <v>3.0</v>
      </c>
      <c r="S903" s="7">
        <f t="shared" si="2"/>
        <v>13</v>
      </c>
      <c r="T903" s="20">
        <v>0.0</v>
      </c>
      <c r="U903" s="14">
        <v>0.0</v>
      </c>
      <c r="V903" s="21" t="s">
        <v>37</v>
      </c>
      <c r="W903" s="35">
        <f>VLOOKUP(A903,airbnb_listings_orlando!C:Q,14,0)</f>
        <v>88</v>
      </c>
      <c r="X903" s="35">
        <f>VLOOKUP(A903,airbnb_listings_orlando!C:Q,15,0)</f>
        <v>6</v>
      </c>
      <c r="Y903" s="11">
        <f t="shared" si="4"/>
        <v>394.5885714</v>
      </c>
      <c r="AA903" s="11"/>
    </row>
    <row r="904">
      <c r="A904" s="12" t="s">
        <v>80</v>
      </c>
      <c r="B904" s="13">
        <v>43218.0</v>
      </c>
      <c r="C904" s="12">
        <v>43221.0</v>
      </c>
      <c r="D904" s="14">
        <v>945.0</v>
      </c>
      <c r="E904" s="24">
        <v>43211.42270833333</v>
      </c>
      <c r="F904" s="16">
        <v>7.0</v>
      </c>
      <c r="G904" s="17" t="s">
        <v>25</v>
      </c>
      <c r="H904" s="14">
        <v>0.0</v>
      </c>
      <c r="I904" s="14">
        <f t="shared" si="1"/>
        <v>945</v>
      </c>
      <c r="J904" s="18">
        <v>6.0</v>
      </c>
      <c r="K904" s="17">
        <v>9.0</v>
      </c>
      <c r="L904" s="19">
        <v>5.0</v>
      </c>
      <c r="M904" s="19" t="e">
        <v>#REF!</v>
      </c>
      <c r="N904" s="17">
        <v>5.0</v>
      </c>
      <c r="O904" s="17" t="s">
        <v>66</v>
      </c>
      <c r="P904" s="17">
        <v>3.0</v>
      </c>
      <c r="Q904" s="17">
        <v>2.0</v>
      </c>
      <c r="R904" s="17">
        <v>0.0</v>
      </c>
      <c r="S904" s="7">
        <f t="shared" si="2"/>
        <v>2</v>
      </c>
      <c r="T904" s="20">
        <v>0.0</v>
      </c>
      <c r="U904" s="14">
        <v>0.0</v>
      </c>
      <c r="V904" s="21" t="s">
        <v>37</v>
      </c>
      <c r="W904" s="35">
        <f>VLOOKUP(A904,airbnb_listings_orlando!C:Q,14,0)</f>
        <v>88</v>
      </c>
      <c r="X904" s="35">
        <f>VLOOKUP(A904,airbnb_listings_orlando!C:Q,15,0)</f>
        <v>6</v>
      </c>
      <c r="Y904" s="11">
        <f t="shared" si="4"/>
        <v>315</v>
      </c>
      <c r="AA904" s="11"/>
    </row>
    <row r="905">
      <c r="A905" s="12" t="s">
        <v>80</v>
      </c>
      <c r="B905" s="13">
        <v>43161.0</v>
      </c>
      <c r="C905" s="12">
        <v>43165.0</v>
      </c>
      <c r="D905" s="14">
        <v>1342.81</v>
      </c>
      <c r="E905" s="24">
        <v>43105.94594907408</v>
      </c>
      <c r="F905" s="16">
        <v>56.0</v>
      </c>
      <c r="G905" s="17" t="s">
        <v>25</v>
      </c>
      <c r="H905" s="14">
        <v>152.92</v>
      </c>
      <c r="I905" s="14">
        <f t="shared" si="1"/>
        <v>1303.81</v>
      </c>
      <c r="J905" s="18">
        <v>6.0</v>
      </c>
      <c r="K905" s="17">
        <v>9.0</v>
      </c>
      <c r="L905" s="19">
        <v>5.0</v>
      </c>
      <c r="M905" s="19" t="e">
        <v>#REF!</v>
      </c>
      <c r="N905" s="17">
        <v>5.0</v>
      </c>
      <c r="O905" s="17" t="s">
        <v>66</v>
      </c>
      <c r="P905" s="17">
        <v>4.0</v>
      </c>
      <c r="Q905" s="17">
        <v>7.0</v>
      </c>
      <c r="R905" s="17">
        <v>2.0</v>
      </c>
      <c r="S905" s="7">
        <f t="shared" si="2"/>
        <v>9</v>
      </c>
      <c r="T905" s="20">
        <v>39.0</v>
      </c>
      <c r="U905" s="14">
        <v>0.0</v>
      </c>
      <c r="V905" s="21" t="s">
        <v>37</v>
      </c>
      <c r="W905" s="35">
        <f>VLOOKUP(A905,airbnb_listings_orlando!C:Q,14,0)</f>
        <v>88</v>
      </c>
      <c r="X905" s="35">
        <f>VLOOKUP(A905,airbnb_listings_orlando!C:Q,15,0)</f>
        <v>6</v>
      </c>
      <c r="Y905" s="11">
        <f t="shared" si="4"/>
        <v>335.7025</v>
      </c>
      <c r="AA905" s="11"/>
    </row>
    <row r="906">
      <c r="A906" s="12" t="s">
        <v>80</v>
      </c>
      <c r="B906" s="13">
        <v>43133.0</v>
      </c>
      <c r="C906" s="12">
        <v>43139.0</v>
      </c>
      <c r="D906" s="14">
        <v>2426.08</v>
      </c>
      <c r="E906" s="24">
        <v>43115.46673611111</v>
      </c>
      <c r="F906" s="16">
        <v>18.0</v>
      </c>
      <c r="G906" s="17" t="s">
        <v>25</v>
      </c>
      <c r="H906" s="14">
        <v>330.0</v>
      </c>
      <c r="I906" s="14">
        <f t="shared" si="1"/>
        <v>2426.08</v>
      </c>
      <c r="J906" s="18">
        <v>6.0</v>
      </c>
      <c r="K906" s="17">
        <v>9.0</v>
      </c>
      <c r="L906" s="19">
        <v>5.0</v>
      </c>
      <c r="M906" s="19" t="e">
        <v>#REF!</v>
      </c>
      <c r="N906" s="17">
        <v>5.0</v>
      </c>
      <c r="O906" s="17" t="s">
        <v>66</v>
      </c>
      <c r="P906" s="17">
        <v>6.0</v>
      </c>
      <c r="Q906" s="17">
        <v>1.0</v>
      </c>
      <c r="R906" s="17">
        <v>0.0</v>
      </c>
      <c r="S906" s="7">
        <f t="shared" si="2"/>
        <v>1</v>
      </c>
      <c r="T906" s="20">
        <v>0.0</v>
      </c>
      <c r="U906" s="14">
        <v>0.0</v>
      </c>
      <c r="V906" s="21" t="s">
        <v>37</v>
      </c>
      <c r="W906" s="35">
        <f>VLOOKUP(A906,airbnb_listings_orlando!C:Q,14,0)</f>
        <v>88</v>
      </c>
      <c r="X906" s="35">
        <f>VLOOKUP(A906,airbnb_listings_orlando!C:Q,15,0)</f>
        <v>6</v>
      </c>
      <c r="Y906" s="11">
        <f t="shared" si="4"/>
        <v>404.3466667</v>
      </c>
      <c r="AA906" s="11"/>
    </row>
    <row r="907">
      <c r="A907" s="12" t="s">
        <v>80</v>
      </c>
      <c r="B907" s="13">
        <v>43109.0</v>
      </c>
      <c r="C907" s="12">
        <v>43128.0</v>
      </c>
      <c r="D907" s="14">
        <v>6609.93</v>
      </c>
      <c r="E907" s="15">
        <v>43088.64952546296</v>
      </c>
      <c r="F907" s="16">
        <v>21.0</v>
      </c>
      <c r="G907" s="17" t="s">
        <v>25</v>
      </c>
      <c r="H907" s="14">
        <v>1064.95</v>
      </c>
      <c r="I907" s="14">
        <f t="shared" si="1"/>
        <v>6477.7314</v>
      </c>
      <c r="J907" s="18">
        <v>6.0</v>
      </c>
      <c r="K907" s="17">
        <v>9.0</v>
      </c>
      <c r="L907" s="19">
        <v>5.0</v>
      </c>
      <c r="M907" s="19" t="e">
        <v>#REF!</v>
      </c>
      <c r="N907" s="17">
        <v>5.0</v>
      </c>
      <c r="O907" s="17" t="s">
        <v>66</v>
      </c>
      <c r="P907" s="17">
        <v>19.0</v>
      </c>
      <c r="Q907" s="17">
        <v>1.0</v>
      </c>
      <c r="R907" s="17">
        <v>0.0</v>
      </c>
      <c r="S907" s="7">
        <f t="shared" si="2"/>
        <v>1</v>
      </c>
      <c r="T907" s="20">
        <v>0.0</v>
      </c>
      <c r="U907" s="14">
        <f t="shared" ref="U907:U908" si="84">D907*2%</f>
        <v>132.1986</v>
      </c>
      <c r="V907" s="21" t="s">
        <v>38</v>
      </c>
      <c r="W907" s="35">
        <f>VLOOKUP(A907,airbnb_listings_orlando!C:Q,14,0)</f>
        <v>88</v>
      </c>
      <c r="X907" s="35">
        <f>VLOOKUP(A907,airbnb_listings_orlando!C:Q,15,0)</f>
        <v>6</v>
      </c>
      <c r="Y907" s="11">
        <f t="shared" si="4"/>
        <v>347.8910526</v>
      </c>
      <c r="AA907" s="11"/>
    </row>
    <row r="908">
      <c r="A908" s="12" t="s">
        <v>80</v>
      </c>
      <c r="B908" s="13">
        <v>43087.0</v>
      </c>
      <c r="C908" s="12">
        <v>43102.0</v>
      </c>
      <c r="D908" s="14">
        <v>5940.44</v>
      </c>
      <c r="E908" s="15">
        <v>43067.84570601852</v>
      </c>
      <c r="F908" s="16">
        <v>20.0</v>
      </c>
      <c r="G908" s="17" t="s">
        <v>25</v>
      </c>
      <c r="H908" s="14">
        <v>755.9</v>
      </c>
      <c r="I908" s="14">
        <f t="shared" si="1"/>
        <v>5650.5512</v>
      </c>
      <c r="J908" s="18">
        <v>6.0</v>
      </c>
      <c r="K908" s="17">
        <v>9.0</v>
      </c>
      <c r="L908" s="19">
        <v>5.0</v>
      </c>
      <c r="M908" s="19" t="e">
        <v>#REF!</v>
      </c>
      <c r="N908" s="17">
        <v>5.0</v>
      </c>
      <c r="O908" s="17" t="s">
        <v>66</v>
      </c>
      <c r="P908" s="17">
        <v>15.0</v>
      </c>
      <c r="Q908" s="17">
        <v>2.0</v>
      </c>
      <c r="R908" s="17">
        <v>0.0</v>
      </c>
      <c r="S908" s="7">
        <f t="shared" si="2"/>
        <v>2</v>
      </c>
      <c r="T908" s="20">
        <v>171.08</v>
      </c>
      <c r="U908" s="14">
        <f t="shared" si="84"/>
        <v>118.8088</v>
      </c>
      <c r="V908" s="21" t="s">
        <v>38</v>
      </c>
      <c r="W908" s="35">
        <f>VLOOKUP(A908,airbnb_listings_orlando!C:Q,14,0)</f>
        <v>88</v>
      </c>
      <c r="X908" s="35">
        <f>VLOOKUP(A908,airbnb_listings_orlando!C:Q,15,0)</f>
        <v>6</v>
      </c>
      <c r="Y908" s="11">
        <f t="shared" si="4"/>
        <v>396.0293333</v>
      </c>
      <c r="AA908" s="11"/>
    </row>
    <row r="909">
      <c r="A909" s="12" t="s">
        <v>80</v>
      </c>
      <c r="B909" s="13">
        <v>43378.0</v>
      </c>
      <c r="C909" s="12">
        <v>43380.0</v>
      </c>
      <c r="D909" s="14">
        <v>923.09</v>
      </c>
      <c r="E909" s="24">
        <v>43199.414814814816</v>
      </c>
      <c r="F909" s="16">
        <v>179.0</v>
      </c>
      <c r="G909" s="17" t="s">
        <v>25</v>
      </c>
      <c r="H909" s="14">
        <v>76.44</v>
      </c>
      <c r="I909" s="14">
        <f t="shared" si="1"/>
        <v>857.6264</v>
      </c>
      <c r="J909" s="18">
        <v>6.0</v>
      </c>
      <c r="K909" s="17">
        <v>9.0</v>
      </c>
      <c r="L909" s="19">
        <v>5.0</v>
      </c>
      <c r="M909" s="19" t="e">
        <v>#REF!</v>
      </c>
      <c r="N909" s="17">
        <v>5.0</v>
      </c>
      <c r="O909" s="17" t="s">
        <v>66</v>
      </c>
      <c r="P909" s="17">
        <v>2.0</v>
      </c>
      <c r="Q909" s="17">
        <v>10.0</v>
      </c>
      <c r="R909" s="17">
        <v>0.0</v>
      </c>
      <c r="S909" s="7">
        <f t="shared" si="2"/>
        <v>10</v>
      </c>
      <c r="T909" s="20">
        <v>28.54</v>
      </c>
      <c r="U909" s="14">
        <f t="shared" ref="U909:U911" si="85">D909*4%</f>
        <v>36.9236</v>
      </c>
      <c r="V909" s="21" t="s">
        <v>39</v>
      </c>
      <c r="W909" s="35">
        <f>VLOOKUP(A909,airbnb_listings_orlando!C:Q,14,0)</f>
        <v>88</v>
      </c>
      <c r="X909" s="35">
        <f>VLOOKUP(A909,airbnb_listings_orlando!C:Q,15,0)</f>
        <v>6</v>
      </c>
      <c r="Y909" s="11">
        <f t="shared" si="4"/>
        <v>461.545</v>
      </c>
      <c r="AA909" s="11"/>
    </row>
    <row r="910">
      <c r="A910" s="12" t="s">
        <v>80</v>
      </c>
      <c r="B910" s="13">
        <v>43356.0</v>
      </c>
      <c r="C910" s="12">
        <v>43359.0</v>
      </c>
      <c r="D910" s="14">
        <v>1156.01</v>
      </c>
      <c r="E910" s="24">
        <v>43318.708599537036</v>
      </c>
      <c r="F910" s="16">
        <v>38.0</v>
      </c>
      <c r="G910" s="17" t="s">
        <v>25</v>
      </c>
      <c r="H910" s="14">
        <v>122.11</v>
      </c>
      <c r="I910" s="14">
        <f t="shared" si="1"/>
        <v>1074.0296</v>
      </c>
      <c r="J910" s="18">
        <v>6.0</v>
      </c>
      <c r="K910" s="17">
        <v>9.0</v>
      </c>
      <c r="L910" s="19">
        <v>5.0</v>
      </c>
      <c r="M910" s="19" t="e">
        <v>#REF!</v>
      </c>
      <c r="N910" s="17">
        <v>5.0</v>
      </c>
      <c r="O910" s="17" t="s">
        <v>66</v>
      </c>
      <c r="P910" s="17">
        <v>3.0</v>
      </c>
      <c r="Q910" s="17">
        <v>8.0</v>
      </c>
      <c r="R910" s="17">
        <v>0.0</v>
      </c>
      <c r="S910" s="7">
        <f t="shared" si="2"/>
        <v>8</v>
      </c>
      <c r="T910" s="20">
        <v>35.74</v>
      </c>
      <c r="U910" s="14">
        <f t="shared" si="85"/>
        <v>46.2404</v>
      </c>
      <c r="V910" s="21" t="s">
        <v>39</v>
      </c>
      <c r="W910" s="35">
        <f>VLOOKUP(A910,airbnb_listings_orlando!C:Q,14,0)</f>
        <v>88</v>
      </c>
      <c r="X910" s="35">
        <f>VLOOKUP(A910,airbnb_listings_orlando!C:Q,15,0)</f>
        <v>6</v>
      </c>
      <c r="Y910" s="11">
        <f t="shared" si="4"/>
        <v>385.3366667</v>
      </c>
      <c r="AA910" s="11"/>
    </row>
    <row r="911">
      <c r="A911" s="12" t="s">
        <v>80</v>
      </c>
      <c r="B911" s="13">
        <v>43343.0</v>
      </c>
      <c r="C911" s="12">
        <v>43345.0</v>
      </c>
      <c r="D911" s="14">
        <v>853.25</v>
      </c>
      <c r="E911" s="24">
        <v>43259.36570601852</v>
      </c>
      <c r="F911" s="16">
        <v>84.0</v>
      </c>
      <c r="G911" s="17" t="s">
        <v>25</v>
      </c>
      <c r="H911" s="14">
        <v>78.34</v>
      </c>
      <c r="I911" s="14">
        <f t="shared" si="1"/>
        <v>792.74</v>
      </c>
      <c r="J911" s="18">
        <v>6.0</v>
      </c>
      <c r="K911" s="17">
        <v>9.0</v>
      </c>
      <c r="L911" s="19">
        <v>5.0</v>
      </c>
      <c r="M911" s="19" t="e">
        <v>#REF!</v>
      </c>
      <c r="N911" s="17">
        <v>5.0</v>
      </c>
      <c r="O911" s="17" t="s">
        <v>66</v>
      </c>
      <c r="P911" s="17">
        <v>2.0</v>
      </c>
      <c r="Q911" s="17">
        <v>6.0</v>
      </c>
      <c r="R911" s="17">
        <v>0.0</v>
      </c>
      <c r="S911" s="7">
        <f t="shared" si="2"/>
        <v>6</v>
      </c>
      <c r="T911" s="20">
        <v>26.38</v>
      </c>
      <c r="U911" s="14">
        <f t="shared" si="85"/>
        <v>34.13</v>
      </c>
      <c r="V911" s="21" t="s">
        <v>39</v>
      </c>
      <c r="W911" s="35">
        <f>VLOOKUP(A911,airbnb_listings_orlando!C:Q,14,0)</f>
        <v>88</v>
      </c>
      <c r="X911" s="35">
        <f>VLOOKUP(A911,airbnb_listings_orlando!C:Q,15,0)</f>
        <v>6</v>
      </c>
      <c r="Y911" s="11">
        <f t="shared" si="4"/>
        <v>426.625</v>
      </c>
      <c r="AA911" s="11"/>
    </row>
    <row r="912">
      <c r="A912" s="12" t="s">
        <v>80</v>
      </c>
      <c r="B912" s="13">
        <v>43183.0</v>
      </c>
      <c r="C912" s="12">
        <v>43186.0</v>
      </c>
      <c r="D912" s="14">
        <v>1651.44</v>
      </c>
      <c r="E912" s="24">
        <v>43128.868842592594</v>
      </c>
      <c r="F912" s="16">
        <v>55.0</v>
      </c>
      <c r="G912" s="17" t="s">
        <v>25</v>
      </c>
      <c r="H912" s="14">
        <v>184.18</v>
      </c>
      <c r="I912" s="14">
        <f t="shared" si="1"/>
        <v>1552.8768</v>
      </c>
      <c r="J912" s="18">
        <v>6.0</v>
      </c>
      <c r="K912" s="17">
        <v>9.0</v>
      </c>
      <c r="L912" s="19">
        <v>5.0</v>
      </c>
      <c r="M912" s="19" t="e">
        <v>#REF!</v>
      </c>
      <c r="N912" s="17">
        <v>5.0</v>
      </c>
      <c r="O912" s="17" t="s">
        <v>66</v>
      </c>
      <c r="P912" s="17">
        <v>3.0</v>
      </c>
      <c r="Q912" s="17">
        <v>4.0</v>
      </c>
      <c r="R912" s="17">
        <v>4.0</v>
      </c>
      <c r="S912" s="7">
        <f t="shared" si="2"/>
        <v>8</v>
      </c>
      <c r="T912" s="20">
        <v>49.02</v>
      </c>
      <c r="U912" s="14">
        <f>D912*3%</f>
        <v>49.5432</v>
      </c>
      <c r="V912" s="21" t="s">
        <v>39</v>
      </c>
      <c r="W912" s="35">
        <f>VLOOKUP(A912,airbnb_listings_orlando!C:Q,14,0)</f>
        <v>88</v>
      </c>
      <c r="X912" s="35">
        <f>VLOOKUP(A912,airbnb_listings_orlando!C:Q,15,0)</f>
        <v>6</v>
      </c>
      <c r="Y912" s="11">
        <f t="shared" si="4"/>
        <v>550.48</v>
      </c>
      <c r="AA912" s="11"/>
    </row>
    <row r="913">
      <c r="A913" s="12" t="s">
        <v>80</v>
      </c>
      <c r="B913" s="13">
        <v>43415.0</v>
      </c>
      <c r="C913" s="25">
        <v>43424.0</v>
      </c>
      <c r="D913" s="14">
        <v>225.0</v>
      </c>
      <c r="E913" s="24">
        <v>43141.67223379629</v>
      </c>
      <c r="F913" s="16">
        <v>274.0</v>
      </c>
      <c r="G913" s="17" t="s">
        <v>25</v>
      </c>
      <c r="H913" s="14">
        <v>0.0</v>
      </c>
      <c r="I913" s="14">
        <f t="shared" si="1"/>
        <v>216</v>
      </c>
      <c r="J913" s="18">
        <v>6.0</v>
      </c>
      <c r="K913" s="17">
        <v>9.0</v>
      </c>
      <c r="L913" s="19">
        <v>5.0</v>
      </c>
      <c r="M913" s="19" t="e">
        <v>#REF!</v>
      </c>
      <c r="N913" s="17">
        <v>5.0</v>
      </c>
      <c r="O913" s="17" t="s">
        <v>66</v>
      </c>
      <c r="P913" s="17">
        <v>9.0</v>
      </c>
      <c r="Q913" s="17">
        <v>10.0</v>
      </c>
      <c r="R913" s="17">
        <v>2.0</v>
      </c>
      <c r="S913" s="7">
        <f t="shared" si="2"/>
        <v>12</v>
      </c>
      <c r="T913" s="20">
        <v>0.0</v>
      </c>
      <c r="U913" s="14">
        <f>D913*4%</f>
        <v>9</v>
      </c>
      <c r="V913" s="21" t="s">
        <v>47</v>
      </c>
      <c r="W913" s="35">
        <f>VLOOKUP(A913,airbnb_listings_orlando!C:Q,14,0)</f>
        <v>88</v>
      </c>
      <c r="X913" s="35">
        <f>VLOOKUP(A913,airbnb_listings_orlando!C:Q,15,0)</f>
        <v>6</v>
      </c>
      <c r="Y913" s="11">
        <f t="shared" si="4"/>
        <v>25</v>
      </c>
      <c r="AA913" s="11"/>
    </row>
    <row r="914">
      <c r="A914" s="12" t="s">
        <v>80</v>
      </c>
      <c r="B914" s="13">
        <v>43298.0</v>
      </c>
      <c r="C914" s="12">
        <v>43304.0</v>
      </c>
      <c r="D914" s="14">
        <v>225.0</v>
      </c>
      <c r="E914" s="15">
        <v>43087.68077546296</v>
      </c>
      <c r="F914" s="16">
        <v>211.0</v>
      </c>
      <c r="G914" s="17" t="s">
        <v>25</v>
      </c>
      <c r="H914" s="14">
        <v>0.0</v>
      </c>
      <c r="I914" s="14">
        <f t="shared" si="1"/>
        <v>225</v>
      </c>
      <c r="J914" s="18">
        <v>6.0</v>
      </c>
      <c r="K914" s="17">
        <v>9.0</v>
      </c>
      <c r="L914" s="19">
        <v>5.0</v>
      </c>
      <c r="M914" s="19" t="e">
        <v>#REF!</v>
      </c>
      <c r="N914" s="17">
        <v>5.0</v>
      </c>
      <c r="O914" s="17" t="s">
        <v>66</v>
      </c>
      <c r="P914" s="17">
        <v>6.0</v>
      </c>
      <c r="Q914" s="17">
        <v>1.0</v>
      </c>
      <c r="R914" s="17">
        <v>0.0</v>
      </c>
      <c r="S914" s="7">
        <f t="shared" si="2"/>
        <v>1</v>
      </c>
      <c r="T914" s="20">
        <v>0.0</v>
      </c>
      <c r="U914" s="14">
        <v>0.0</v>
      </c>
      <c r="V914" s="21" t="s">
        <v>40</v>
      </c>
      <c r="W914" s="35">
        <f>VLOOKUP(A914,airbnb_listings_orlando!C:Q,14,0)</f>
        <v>88</v>
      </c>
      <c r="X914" s="35">
        <f>VLOOKUP(A914,airbnb_listings_orlando!C:Q,15,0)</f>
        <v>6</v>
      </c>
      <c r="Y914" s="11">
        <f t="shared" si="4"/>
        <v>37.5</v>
      </c>
      <c r="AA914" s="11"/>
    </row>
    <row r="915">
      <c r="A915" s="12" t="s">
        <v>80</v>
      </c>
      <c r="B915" s="13">
        <v>43234.0</v>
      </c>
      <c r="C915" s="12">
        <v>43257.0</v>
      </c>
      <c r="D915" s="14">
        <v>225.0</v>
      </c>
      <c r="E915" s="15">
        <v>43087.67836805555</v>
      </c>
      <c r="F915" s="16">
        <v>147.0</v>
      </c>
      <c r="G915" s="17" t="s">
        <v>25</v>
      </c>
      <c r="H915" s="14">
        <v>0.0</v>
      </c>
      <c r="I915" s="14">
        <f t="shared" si="1"/>
        <v>225</v>
      </c>
      <c r="J915" s="18">
        <v>6.0</v>
      </c>
      <c r="K915" s="17">
        <v>9.0</v>
      </c>
      <c r="L915" s="19">
        <v>5.0</v>
      </c>
      <c r="M915" s="19" t="e">
        <v>#REF!</v>
      </c>
      <c r="N915" s="17">
        <v>5.0</v>
      </c>
      <c r="O915" s="17" t="s">
        <v>66</v>
      </c>
      <c r="P915" s="17">
        <v>23.0</v>
      </c>
      <c r="Q915" s="17">
        <v>1.0</v>
      </c>
      <c r="R915" s="17">
        <v>0.0</v>
      </c>
      <c r="S915" s="7">
        <f t="shared" si="2"/>
        <v>1</v>
      </c>
      <c r="T915" s="20">
        <v>0.0</v>
      </c>
      <c r="U915" s="14">
        <v>0.0</v>
      </c>
      <c r="V915" s="21" t="s">
        <v>40</v>
      </c>
      <c r="W915" s="35">
        <f>VLOOKUP(A915,airbnb_listings_orlando!C:Q,14,0)</f>
        <v>88</v>
      </c>
      <c r="X915" s="35">
        <f>VLOOKUP(A915,airbnb_listings_orlando!C:Q,15,0)</f>
        <v>6</v>
      </c>
      <c r="Y915" s="11">
        <f t="shared" si="4"/>
        <v>9.782608696</v>
      </c>
      <c r="AA915" s="11"/>
    </row>
    <row r="916">
      <c r="A916" s="12" t="s">
        <v>81</v>
      </c>
      <c r="B916" s="13">
        <v>43488.0</v>
      </c>
      <c r="C916" s="12">
        <v>43491.0</v>
      </c>
      <c r="D916" s="14">
        <v>535.44</v>
      </c>
      <c r="E916" s="24">
        <v>43485.72388888889</v>
      </c>
      <c r="F916" s="16">
        <v>3.0</v>
      </c>
      <c r="G916" s="17" t="s">
        <v>25</v>
      </c>
      <c r="H916" s="14">
        <v>16.56</v>
      </c>
      <c r="I916" s="14">
        <f t="shared" si="1"/>
        <v>497.4624</v>
      </c>
      <c r="J916" s="18">
        <v>4.0</v>
      </c>
      <c r="K916" s="17">
        <v>6.0</v>
      </c>
      <c r="L916" s="19">
        <v>3.0</v>
      </c>
      <c r="M916" s="19">
        <v>31.0</v>
      </c>
      <c r="N916" s="17">
        <v>4.5</v>
      </c>
      <c r="O916" s="17" t="s">
        <v>66</v>
      </c>
      <c r="P916" s="17">
        <v>3.0</v>
      </c>
      <c r="Q916" s="17">
        <v>4.0</v>
      </c>
      <c r="R916" s="17">
        <v>0.0</v>
      </c>
      <c r="S916" s="7">
        <f t="shared" si="2"/>
        <v>4</v>
      </c>
      <c r="T916" s="20">
        <v>16.56</v>
      </c>
      <c r="U916" s="14">
        <f t="shared" ref="U916:U963" si="86">D916*4%</f>
        <v>21.4176</v>
      </c>
      <c r="V916" s="21" t="s">
        <v>26</v>
      </c>
      <c r="W916" s="35">
        <f>VLOOKUP(A916,airbnb_listings_orlando!C:Q,14,0)</f>
        <v>79</v>
      </c>
      <c r="X916" s="35">
        <f>VLOOKUP(A916,airbnb_listings_orlando!C:Q,15,0)</f>
        <v>6</v>
      </c>
      <c r="Y916" s="11">
        <f t="shared" si="4"/>
        <v>178.48</v>
      </c>
      <c r="AA916" s="11"/>
    </row>
    <row r="917">
      <c r="A917" s="12" t="s">
        <v>81</v>
      </c>
      <c r="B917" s="13">
        <v>43474.0</v>
      </c>
      <c r="C917" s="12">
        <v>43487.0</v>
      </c>
      <c r="D917" s="14">
        <v>2068.04</v>
      </c>
      <c r="E917" s="24">
        <v>43441.37934027778</v>
      </c>
      <c r="F917" s="16">
        <v>33.0</v>
      </c>
      <c r="G917" s="17" t="s">
        <v>25</v>
      </c>
      <c r="H917" s="14">
        <v>298.51</v>
      </c>
      <c r="I917" s="14">
        <f t="shared" si="1"/>
        <v>1921.3584</v>
      </c>
      <c r="J917" s="18">
        <v>4.0</v>
      </c>
      <c r="K917" s="17">
        <v>6.0</v>
      </c>
      <c r="L917" s="19">
        <v>3.0</v>
      </c>
      <c r="M917" s="19">
        <v>31.0</v>
      </c>
      <c r="N917" s="17">
        <v>4.5</v>
      </c>
      <c r="O917" s="17" t="s">
        <v>66</v>
      </c>
      <c r="P917" s="17">
        <v>13.0</v>
      </c>
      <c r="Q917" s="17">
        <v>4.0</v>
      </c>
      <c r="R917" s="17">
        <v>4.0</v>
      </c>
      <c r="S917" s="7">
        <f t="shared" si="2"/>
        <v>8</v>
      </c>
      <c r="T917" s="20">
        <v>63.96</v>
      </c>
      <c r="U917" s="14">
        <f t="shared" si="86"/>
        <v>82.7216</v>
      </c>
      <c r="V917" s="21" t="s">
        <v>26</v>
      </c>
      <c r="W917" s="35">
        <f>VLOOKUP(A917,airbnb_listings_orlando!C:Q,14,0)</f>
        <v>79</v>
      </c>
      <c r="X917" s="35">
        <f>VLOOKUP(A917,airbnb_listings_orlando!C:Q,15,0)</f>
        <v>6</v>
      </c>
      <c r="Y917" s="11">
        <f t="shared" si="4"/>
        <v>159.08</v>
      </c>
      <c r="AA917" s="11"/>
    </row>
    <row r="918">
      <c r="A918" s="12" t="s">
        <v>81</v>
      </c>
      <c r="B918" s="13">
        <v>43470.0</v>
      </c>
      <c r="C918" s="12">
        <v>43474.0</v>
      </c>
      <c r="D918" s="14">
        <v>718.77</v>
      </c>
      <c r="E918" s="24">
        <v>43469.17704861111</v>
      </c>
      <c r="F918" s="16">
        <v>1.0</v>
      </c>
      <c r="G918" s="17" t="s">
        <v>25</v>
      </c>
      <c r="H918" s="14">
        <v>86.14</v>
      </c>
      <c r="I918" s="14">
        <f t="shared" si="1"/>
        <v>667.7892</v>
      </c>
      <c r="J918" s="18">
        <v>4.0</v>
      </c>
      <c r="K918" s="17">
        <v>6.0</v>
      </c>
      <c r="L918" s="19">
        <v>3.0</v>
      </c>
      <c r="M918" s="19">
        <v>31.0</v>
      </c>
      <c r="N918" s="17">
        <v>4.5</v>
      </c>
      <c r="O918" s="17" t="s">
        <v>66</v>
      </c>
      <c r="P918" s="17">
        <v>4.0</v>
      </c>
      <c r="Q918" s="17">
        <v>6.0</v>
      </c>
      <c r="R918" s="17">
        <v>0.0</v>
      </c>
      <c r="S918" s="7">
        <f t="shared" si="2"/>
        <v>6</v>
      </c>
      <c r="T918" s="20">
        <v>22.23</v>
      </c>
      <c r="U918" s="14">
        <f t="shared" si="86"/>
        <v>28.7508</v>
      </c>
      <c r="V918" s="21" t="s">
        <v>26</v>
      </c>
      <c r="W918" s="35">
        <f>VLOOKUP(A918,airbnb_listings_orlando!C:Q,14,0)</f>
        <v>79</v>
      </c>
      <c r="X918" s="35">
        <f>VLOOKUP(A918,airbnb_listings_orlando!C:Q,15,0)</f>
        <v>6</v>
      </c>
      <c r="Y918" s="11">
        <f t="shared" si="4"/>
        <v>179.6925</v>
      </c>
      <c r="AA918" s="11"/>
    </row>
    <row r="919">
      <c r="A919" s="12" t="s">
        <v>81</v>
      </c>
      <c r="B919" s="13">
        <v>43454.0</v>
      </c>
      <c r="C919" s="25">
        <v>43460.0</v>
      </c>
      <c r="D919" s="14">
        <v>1370.32</v>
      </c>
      <c r="E919" s="15">
        <v>43387.839479166665</v>
      </c>
      <c r="F919" s="16">
        <v>67.0</v>
      </c>
      <c r="G919" s="17" t="s">
        <v>25</v>
      </c>
      <c r="H919" s="14">
        <v>192.44</v>
      </c>
      <c r="I919" s="14">
        <f t="shared" si="1"/>
        <v>1276.8372</v>
      </c>
      <c r="J919" s="18">
        <v>4.0</v>
      </c>
      <c r="K919" s="17">
        <v>6.0</v>
      </c>
      <c r="L919" s="19">
        <v>3.0</v>
      </c>
      <c r="M919" s="19">
        <v>31.0</v>
      </c>
      <c r="N919" s="17">
        <v>4.5</v>
      </c>
      <c r="O919" s="17" t="s">
        <v>66</v>
      </c>
      <c r="P919" s="17">
        <v>6.0</v>
      </c>
      <c r="Q919" s="17">
        <v>4.0</v>
      </c>
      <c r="R919" s="17">
        <v>1.0</v>
      </c>
      <c r="S919" s="7">
        <f t="shared" si="2"/>
        <v>5</v>
      </c>
      <c r="T919" s="20">
        <v>38.67</v>
      </c>
      <c r="U919" s="14">
        <f t="shared" si="86"/>
        <v>54.8128</v>
      </c>
      <c r="V919" s="21" t="s">
        <v>26</v>
      </c>
      <c r="W919" s="35">
        <f>VLOOKUP(A919,airbnb_listings_orlando!C:Q,14,0)</f>
        <v>79</v>
      </c>
      <c r="X919" s="35">
        <f>VLOOKUP(A919,airbnb_listings_orlando!C:Q,15,0)</f>
        <v>6</v>
      </c>
      <c r="Y919" s="11">
        <f t="shared" si="4"/>
        <v>228.3866667</v>
      </c>
      <c r="AA919" s="11"/>
    </row>
    <row r="920">
      <c r="A920" s="12" t="s">
        <v>81</v>
      </c>
      <c r="B920" s="13">
        <v>43427.0</v>
      </c>
      <c r="C920" s="25">
        <v>43429.0</v>
      </c>
      <c r="D920" s="14">
        <v>458.81</v>
      </c>
      <c r="E920" s="15">
        <v>43391.40508101852</v>
      </c>
      <c r="F920" s="16">
        <v>36.0</v>
      </c>
      <c r="G920" s="17" t="s">
        <v>25</v>
      </c>
      <c r="H920" s="14">
        <v>45.22</v>
      </c>
      <c r="I920" s="14">
        <f t="shared" si="1"/>
        <v>426.2676</v>
      </c>
      <c r="J920" s="18">
        <v>4.0</v>
      </c>
      <c r="K920" s="17">
        <v>6.0</v>
      </c>
      <c r="L920" s="19">
        <v>3.0</v>
      </c>
      <c r="M920" s="19">
        <v>31.0</v>
      </c>
      <c r="N920" s="17">
        <v>4.5</v>
      </c>
      <c r="O920" s="17" t="s">
        <v>66</v>
      </c>
      <c r="P920" s="17">
        <v>2.0</v>
      </c>
      <c r="Q920" s="17">
        <v>4.0</v>
      </c>
      <c r="R920" s="17">
        <v>3.0</v>
      </c>
      <c r="S920" s="7">
        <f t="shared" si="2"/>
        <v>7</v>
      </c>
      <c r="T920" s="20">
        <v>14.19</v>
      </c>
      <c r="U920" s="14">
        <f t="shared" si="86"/>
        <v>18.3524</v>
      </c>
      <c r="V920" s="21" t="s">
        <v>26</v>
      </c>
      <c r="W920" s="35">
        <f>VLOOKUP(A920,airbnb_listings_orlando!C:Q,14,0)</f>
        <v>79</v>
      </c>
      <c r="X920" s="35">
        <f>VLOOKUP(A920,airbnb_listings_orlando!C:Q,15,0)</f>
        <v>6</v>
      </c>
      <c r="Y920" s="11">
        <f t="shared" si="4"/>
        <v>229.405</v>
      </c>
      <c r="AA920" s="11"/>
    </row>
    <row r="921">
      <c r="A921" s="12" t="s">
        <v>81</v>
      </c>
      <c r="B921" s="13">
        <v>43423.0</v>
      </c>
      <c r="C921" s="25">
        <v>43427.0</v>
      </c>
      <c r="D921" s="14">
        <v>699.37</v>
      </c>
      <c r="E921" s="15">
        <v>43400.97988425926</v>
      </c>
      <c r="F921" s="16">
        <v>23.0</v>
      </c>
      <c r="G921" s="17" t="s">
        <v>25</v>
      </c>
      <c r="H921" s="14">
        <v>83.08</v>
      </c>
      <c r="I921" s="14">
        <f t="shared" si="1"/>
        <v>649.7652</v>
      </c>
      <c r="J921" s="18">
        <v>4.0</v>
      </c>
      <c r="K921" s="17">
        <v>6.0</v>
      </c>
      <c r="L921" s="19">
        <v>3.0</v>
      </c>
      <c r="M921" s="19">
        <v>31.0</v>
      </c>
      <c r="N921" s="17">
        <v>4.5</v>
      </c>
      <c r="O921" s="17" t="s">
        <v>66</v>
      </c>
      <c r="P921" s="17">
        <v>4.0</v>
      </c>
      <c r="Q921" s="17">
        <v>2.0</v>
      </c>
      <c r="R921" s="17">
        <v>0.0</v>
      </c>
      <c r="S921" s="7">
        <f t="shared" si="2"/>
        <v>2</v>
      </c>
      <c r="T921" s="20">
        <v>21.63</v>
      </c>
      <c r="U921" s="14">
        <f t="shared" si="86"/>
        <v>27.9748</v>
      </c>
      <c r="V921" s="21" t="s">
        <v>26</v>
      </c>
      <c r="W921" s="35">
        <f>VLOOKUP(A921,airbnb_listings_orlando!C:Q,14,0)</f>
        <v>79</v>
      </c>
      <c r="X921" s="35">
        <f>VLOOKUP(A921,airbnb_listings_orlando!C:Q,15,0)</f>
        <v>6</v>
      </c>
      <c r="Y921" s="11">
        <f t="shared" si="4"/>
        <v>174.8425</v>
      </c>
      <c r="AA921" s="11"/>
    </row>
    <row r="922">
      <c r="A922" s="12" t="s">
        <v>81</v>
      </c>
      <c r="B922" s="13">
        <v>43385.0</v>
      </c>
      <c r="C922" s="25">
        <v>43400.0</v>
      </c>
      <c r="D922" s="14">
        <v>2313.45</v>
      </c>
      <c r="E922" s="24">
        <v>43268.92149305555</v>
      </c>
      <c r="F922" s="16">
        <v>117.0</v>
      </c>
      <c r="G922" s="17" t="s">
        <v>25</v>
      </c>
      <c r="H922" s="14">
        <v>337.14</v>
      </c>
      <c r="I922" s="14">
        <f t="shared" si="1"/>
        <v>2149.362</v>
      </c>
      <c r="J922" s="18">
        <v>4.0</v>
      </c>
      <c r="K922" s="17">
        <v>6.0</v>
      </c>
      <c r="L922" s="19">
        <v>3.0</v>
      </c>
      <c r="M922" s="19">
        <v>31.0</v>
      </c>
      <c r="N922" s="17">
        <v>4.5</v>
      </c>
      <c r="O922" s="17" t="s">
        <v>66</v>
      </c>
      <c r="P922" s="17">
        <v>15.0</v>
      </c>
      <c r="Q922" s="17">
        <v>6.0</v>
      </c>
      <c r="R922" s="17">
        <v>1.0</v>
      </c>
      <c r="S922" s="7">
        <f t="shared" si="2"/>
        <v>7</v>
      </c>
      <c r="T922" s="20">
        <v>71.55</v>
      </c>
      <c r="U922" s="14">
        <f t="shared" si="86"/>
        <v>92.538</v>
      </c>
      <c r="V922" s="21" t="s">
        <v>26</v>
      </c>
      <c r="W922" s="35">
        <f>VLOOKUP(A922,airbnb_listings_orlando!C:Q,14,0)</f>
        <v>79</v>
      </c>
      <c r="X922" s="35">
        <f>VLOOKUP(A922,airbnb_listings_orlando!C:Q,15,0)</f>
        <v>6</v>
      </c>
      <c r="Y922" s="11">
        <f t="shared" si="4"/>
        <v>154.23</v>
      </c>
      <c r="AA922" s="11"/>
    </row>
    <row r="923">
      <c r="A923" s="12" t="s">
        <v>81</v>
      </c>
      <c r="B923" s="13">
        <v>43364.0</v>
      </c>
      <c r="C923" s="12">
        <v>43373.0</v>
      </c>
      <c r="D923" s="14">
        <v>1374.97</v>
      </c>
      <c r="E923" s="24">
        <v>43220.26878472222</v>
      </c>
      <c r="F923" s="16">
        <v>144.0</v>
      </c>
      <c r="G923" s="17" t="s">
        <v>25</v>
      </c>
      <c r="H923" s="14">
        <v>188.93</v>
      </c>
      <c r="I923" s="14">
        <f t="shared" si="1"/>
        <v>1276.9712</v>
      </c>
      <c r="J923" s="18">
        <v>4.0</v>
      </c>
      <c r="K923" s="17">
        <v>6.0</v>
      </c>
      <c r="L923" s="19">
        <v>3.0</v>
      </c>
      <c r="M923" s="19">
        <v>31.0</v>
      </c>
      <c r="N923" s="17">
        <v>4.5</v>
      </c>
      <c r="O923" s="17" t="s">
        <v>66</v>
      </c>
      <c r="P923" s="17">
        <v>9.0</v>
      </c>
      <c r="Q923" s="17">
        <v>4.0</v>
      </c>
      <c r="R923" s="17">
        <v>4.0</v>
      </c>
      <c r="S923" s="7">
        <f t="shared" si="2"/>
        <v>8</v>
      </c>
      <c r="T923" s="20">
        <v>43.0</v>
      </c>
      <c r="U923" s="14">
        <f t="shared" si="86"/>
        <v>54.9988</v>
      </c>
      <c r="V923" s="21" t="s">
        <v>26</v>
      </c>
      <c r="W923" s="35">
        <f>VLOOKUP(A923,airbnb_listings_orlando!C:Q,14,0)</f>
        <v>79</v>
      </c>
      <c r="X923" s="35">
        <f>VLOOKUP(A923,airbnb_listings_orlando!C:Q,15,0)</f>
        <v>6</v>
      </c>
      <c r="Y923" s="11">
        <f t="shared" si="4"/>
        <v>152.7744444</v>
      </c>
      <c r="AA923" s="11"/>
    </row>
    <row r="924">
      <c r="A924" s="12" t="s">
        <v>81</v>
      </c>
      <c r="B924" s="13">
        <v>43342.0</v>
      </c>
      <c r="C924" s="12">
        <v>43346.0</v>
      </c>
      <c r="D924" s="14">
        <v>650.87</v>
      </c>
      <c r="E924" s="24">
        <v>43341.91197916667</v>
      </c>
      <c r="F924" s="16">
        <v>1.0</v>
      </c>
      <c r="G924" s="17" t="s">
        <v>25</v>
      </c>
      <c r="H924" s="14">
        <v>75.45</v>
      </c>
      <c r="I924" s="14">
        <f t="shared" si="1"/>
        <v>604.7052</v>
      </c>
      <c r="J924" s="18">
        <v>4.0</v>
      </c>
      <c r="K924" s="17">
        <v>6.0</v>
      </c>
      <c r="L924" s="19">
        <v>3.0</v>
      </c>
      <c r="M924" s="19">
        <v>31.0</v>
      </c>
      <c r="N924" s="17">
        <v>4.5</v>
      </c>
      <c r="O924" s="17" t="s">
        <v>66</v>
      </c>
      <c r="P924" s="17">
        <v>4.0</v>
      </c>
      <c r="Q924" s="17">
        <v>2.0</v>
      </c>
      <c r="R924" s="17">
        <v>3.0</v>
      </c>
      <c r="S924" s="7">
        <f t="shared" si="2"/>
        <v>5</v>
      </c>
      <c r="T924" s="20">
        <v>20.13</v>
      </c>
      <c r="U924" s="14">
        <f t="shared" si="86"/>
        <v>26.0348</v>
      </c>
      <c r="V924" s="21" t="s">
        <v>26</v>
      </c>
      <c r="W924" s="35">
        <f>VLOOKUP(A924,airbnb_listings_orlando!C:Q,14,0)</f>
        <v>79</v>
      </c>
      <c r="X924" s="35">
        <f>VLOOKUP(A924,airbnb_listings_orlando!C:Q,15,0)</f>
        <v>6</v>
      </c>
      <c r="Y924" s="11">
        <f t="shared" si="4"/>
        <v>162.7175</v>
      </c>
      <c r="AA924" s="11"/>
    </row>
    <row r="925">
      <c r="A925" s="12" t="s">
        <v>81</v>
      </c>
      <c r="B925" s="13">
        <v>43315.0</v>
      </c>
      <c r="C925" s="12">
        <v>43323.0</v>
      </c>
      <c r="D925" s="14">
        <v>1237.0</v>
      </c>
      <c r="E925" s="24">
        <v>43115.7765625</v>
      </c>
      <c r="F925" s="16">
        <v>200.0</v>
      </c>
      <c r="G925" s="17" t="s">
        <v>25</v>
      </c>
      <c r="H925" s="14">
        <v>167.22</v>
      </c>
      <c r="I925" s="14">
        <f t="shared" si="1"/>
        <v>1149.52</v>
      </c>
      <c r="J925" s="18">
        <v>4.0</v>
      </c>
      <c r="K925" s="17">
        <v>6.0</v>
      </c>
      <c r="L925" s="19">
        <v>3.0</v>
      </c>
      <c r="M925" s="19" t="e">
        <v>#N/A</v>
      </c>
      <c r="N925" s="17">
        <v>4.5</v>
      </c>
      <c r="O925" s="17" t="s">
        <v>66</v>
      </c>
      <c r="P925" s="17">
        <v>8.0</v>
      </c>
      <c r="Q925" s="17">
        <v>2.0</v>
      </c>
      <c r="R925" s="17">
        <v>2.0</v>
      </c>
      <c r="S925" s="7">
        <f t="shared" si="2"/>
        <v>4</v>
      </c>
      <c r="T925" s="20">
        <v>38.0</v>
      </c>
      <c r="U925" s="14">
        <f t="shared" si="86"/>
        <v>49.48</v>
      </c>
      <c r="V925" s="21" t="s">
        <v>26</v>
      </c>
      <c r="W925" s="35">
        <f>VLOOKUP(A925,airbnb_listings_orlando!C:Q,14,0)</f>
        <v>79</v>
      </c>
      <c r="X925" s="35">
        <f>VLOOKUP(A925,airbnb_listings_orlando!C:Q,15,0)</f>
        <v>6</v>
      </c>
      <c r="Y925" s="11">
        <f t="shared" si="4"/>
        <v>154.625</v>
      </c>
      <c r="AA925" s="11"/>
    </row>
    <row r="926">
      <c r="A926" s="12" t="s">
        <v>81</v>
      </c>
      <c r="B926" s="13">
        <v>43296.0</v>
      </c>
      <c r="C926" s="12">
        <v>43301.0</v>
      </c>
      <c r="D926" s="14">
        <v>858.0</v>
      </c>
      <c r="E926" s="24">
        <v>43193.778182870374</v>
      </c>
      <c r="F926" s="16">
        <v>103.0</v>
      </c>
      <c r="G926" s="17" t="s">
        <v>25</v>
      </c>
      <c r="H926" s="14">
        <v>107.58</v>
      </c>
      <c r="I926" s="14">
        <f t="shared" si="1"/>
        <v>796.68</v>
      </c>
      <c r="J926" s="18">
        <v>4.0</v>
      </c>
      <c r="K926" s="17">
        <v>6.0</v>
      </c>
      <c r="L926" s="19">
        <v>3.0</v>
      </c>
      <c r="M926" s="19" t="e">
        <v>#N/A</v>
      </c>
      <c r="N926" s="17">
        <v>4.5</v>
      </c>
      <c r="O926" s="17" t="s">
        <v>66</v>
      </c>
      <c r="P926" s="17">
        <v>5.0</v>
      </c>
      <c r="Q926" s="17">
        <v>4.0</v>
      </c>
      <c r="R926" s="17">
        <v>1.0</v>
      </c>
      <c r="S926" s="7">
        <f t="shared" si="2"/>
        <v>5</v>
      </c>
      <c r="T926" s="20">
        <v>27.0</v>
      </c>
      <c r="U926" s="14">
        <f t="shared" si="86"/>
        <v>34.32</v>
      </c>
      <c r="V926" s="21" t="s">
        <v>26</v>
      </c>
      <c r="W926" s="35">
        <f>VLOOKUP(A926,airbnb_listings_orlando!C:Q,14,0)</f>
        <v>79</v>
      </c>
      <c r="X926" s="35">
        <f>VLOOKUP(A926,airbnb_listings_orlando!C:Q,15,0)</f>
        <v>6</v>
      </c>
      <c r="Y926" s="11">
        <f t="shared" si="4"/>
        <v>171.6</v>
      </c>
      <c r="AA926" s="11"/>
    </row>
    <row r="927">
      <c r="A927" s="12" t="s">
        <v>81</v>
      </c>
      <c r="B927" s="13">
        <v>43292.0</v>
      </c>
      <c r="C927" s="12">
        <v>43296.0</v>
      </c>
      <c r="D927" s="14">
        <v>712.95</v>
      </c>
      <c r="E927" s="24">
        <v>43221.90292824074</v>
      </c>
      <c r="F927" s="16">
        <v>71.0</v>
      </c>
      <c r="G927" s="17" t="s">
        <v>25</v>
      </c>
      <c r="H927" s="14">
        <v>85.22</v>
      </c>
      <c r="I927" s="14">
        <f t="shared" si="1"/>
        <v>662.382</v>
      </c>
      <c r="J927" s="18">
        <v>4.0</v>
      </c>
      <c r="K927" s="17">
        <v>6.0</v>
      </c>
      <c r="L927" s="19">
        <v>3.0</v>
      </c>
      <c r="M927" s="19" t="e">
        <v>#N/A</v>
      </c>
      <c r="N927" s="17">
        <v>4.5</v>
      </c>
      <c r="O927" s="17" t="s">
        <v>66</v>
      </c>
      <c r="P927" s="17">
        <v>4.0</v>
      </c>
      <c r="Q927" s="17">
        <v>5.0</v>
      </c>
      <c r="R927" s="17">
        <v>3.0</v>
      </c>
      <c r="S927" s="7">
        <f t="shared" si="2"/>
        <v>8</v>
      </c>
      <c r="T927" s="20">
        <v>22.05</v>
      </c>
      <c r="U927" s="14">
        <f t="shared" si="86"/>
        <v>28.518</v>
      </c>
      <c r="V927" s="21" t="s">
        <v>26</v>
      </c>
      <c r="W927" s="35">
        <f>VLOOKUP(A927,airbnb_listings_orlando!C:Q,14,0)</f>
        <v>79</v>
      </c>
      <c r="X927" s="35">
        <f>VLOOKUP(A927,airbnb_listings_orlando!C:Q,15,0)</f>
        <v>6</v>
      </c>
      <c r="Y927" s="11">
        <f t="shared" si="4"/>
        <v>178.2375</v>
      </c>
      <c r="AA927" s="11"/>
    </row>
    <row r="928">
      <c r="A928" s="12" t="s">
        <v>81</v>
      </c>
      <c r="B928" s="13">
        <v>43182.0</v>
      </c>
      <c r="C928" s="12">
        <v>43184.0</v>
      </c>
      <c r="D928" s="14">
        <v>575.4</v>
      </c>
      <c r="E928" s="24">
        <v>43133.29076388889</v>
      </c>
      <c r="F928" s="16">
        <v>49.0</v>
      </c>
      <c r="G928" s="17" t="s">
        <v>25</v>
      </c>
      <c r="H928" s="14">
        <v>57.38</v>
      </c>
      <c r="I928" s="14">
        <f t="shared" si="1"/>
        <v>536.384</v>
      </c>
      <c r="J928" s="18">
        <v>4.0</v>
      </c>
      <c r="K928" s="17">
        <v>6.0</v>
      </c>
      <c r="L928" s="19">
        <v>3.0</v>
      </c>
      <c r="M928" s="19" t="e">
        <v>#REF!</v>
      </c>
      <c r="N928" s="17">
        <v>4.5</v>
      </c>
      <c r="O928" s="17" t="s">
        <v>66</v>
      </c>
      <c r="P928" s="17">
        <v>2.0</v>
      </c>
      <c r="Q928" s="17">
        <v>4.0</v>
      </c>
      <c r="R928" s="17">
        <v>4.0</v>
      </c>
      <c r="S928" s="7">
        <f t="shared" si="2"/>
        <v>8</v>
      </c>
      <c r="T928" s="20">
        <v>16.0</v>
      </c>
      <c r="U928" s="14">
        <f t="shared" si="86"/>
        <v>23.016</v>
      </c>
      <c r="V928" s="21" t="s">
        <v>26</v>
      </c>
      <c r="W928" s="35">
        <f>VLOOKUP(A928,airbnb_listings_orlando!C:Q,14,0)</f>
        <v>79</v>
      </c>
      <c r="X928" s="35">
        <f>VLOOKUP(A928,airbnb_listings_orlando!C:Q,15,0)</f>
        <v>6</v>
      </c>
      <c r="Y928" s="11">
        <f t="shared" si="4"/>
        <v>287.7</v>
      </c>
      <c r="AA928" s="11"/>
    </row>
    <row r="929">
      <c r="A929" s="12" t="s">
        <v>81</v>
      </c>
      <c r="B929" s="13">
        <v>43171.0</v>
      </c>
      <c r="C929" s="12">
        <v>43178.0</v>
      </c>
      <c r="D929" s="14">
        <v>1536.0</v>
      </c>
      <c r="E929" s="15">
        <v>43081.01185185185</v>
      </c>
      <c r="F929" s="16">
        <v>90.0</v>
      </c>
      <c r="G929" s="17" t="s">
        <v>25</v>
      </c>
      <c r="H929" s="14">
        <v>214.27</v>
      </c>
      <c r="I929" s="14">
        <f t="shared" si="1"/>
        <v>1426.56</v>
      </c>
      <c r="J929" s="18">
        <v>4.0</v>
      </c>
      <c r="K929" s="17">
        <v>6.0</v>
      </c>
      <c r="L929" s="19">
        <v>3.0</v>
      </c>
      <c r="M929" s="19" t="e">
        <v>#REF!</v>
      </c>
      <c r="N929" s="17">
        <v>4.5</v>
      </c>
      <c r="O929" s="17" t="s">
        <v>66</v>
      </c>
      <c r="P929" s="17">
        <v>7.0</v>
      </c>
      <c r="Q929" s="17">
        <v>5.0</v>
      </c>
      <c r="R929" s="17">
        <v>2.0</v>
      </c>
      <c r="S929" s="7">
        <f t="shared" si="2"/>
        <v>7</v>
      </c>
      <c r="T929" s="20">
        <v>48.0</v>
      </c>
      <c r="U929" s="14">
        <f t="shared" si="86"/>
        <v>61.44</v>
      </c>
      <c r="V929" s="21" t="s">
        <v>26</v>
      </c>
      <c r="W929" s="35">
        <f>VLOOKUP(A929,airbnb_listings_orlando!C:Q,14,0)</f>
        <v>79</v>
      </c>
      <c r="X929" s="35">
        <f>VLOOKUP(A929,airbnb_listings_orlando!C:Q,15,0)</f>
        <v>6</v>
      </c>
      <c r="Y929" s="11">
        <f t="shared" si="4"/>
        <v>219.4285714</v>
      </c>
      <c r="AA929" s="11"/>
    </row>
    <row r="930">
      <c r="A930" s="12" t="s">
        <v>81</v>
      </c>
      <c r="B930" s="13">
        <v>43168.0</v>
      </c>
      <c r="C930" s="12">
        <v>43170.0</v>
      </c>
      <c r="D930" s="14">
        <v>533.0</v>
      </c>
      <c r="E930" s="24">
        <v>43131.954560185186</v>
      </c>
      <c r="F930" s="16">
        <v>37.0</v>
      </c>
      <c r="G930" s="17" t="s">
        <v>25</v>
      </c>
      <c r="H930" s="14">
        <v>56.18</v>
      </c>
      <c r="I930" s="14">
        <f t="shared" si="1"/>
        <v>494.68</v>
      </c>
      <c r="J930" s="18">
        <v>4.0</v>
      </c>
      <c r="K930" s="17">
        <v>6.0</v>
      </c>
      <c r="L930" s="19">
        <v>3.0</v>
      </c>
      <c r="M930" s="19" t="e">
        <v>#REF!</v>
      </c>
      <c r="N930" s="17">
        <v>4.5</v>
      </c>
      <c r="O930" s="17" t="s">
        <v>66</v>
      </c>
      <c r="P930" s="17">
        <v>2.0</v>
      </c>
      <c r="Q930" s="17">
        <v>6.0</v>
      </c>
      <c r="R930" s="17">
        <v>0.0</v>
      </c>
      <c r="S930" s="7">
        <f t="shared" si="2"/>
        <v>6</v>
      </c>
      <c r="T930" s="20">
        <v>17.0</v>
      </c>
      <c r="U930" s="14">
        <f t="shared" si="86"/>
        <v>21.32</v>
      </c>
      <c r="V930" s="21" t="s">
        <v>26</v>
      </c>
      <c r="W930" s="35">
        <f>VLOOKUP(A930,airbnb_listings_orlando!C:Q,14,0)</f>
        <v>79</v>
      </c>
      <c r="X930" s="35">
        <f>VLOOKUP(A930,airbnb_listings_orlando!C:Q,15,0)</f>
        <v>6</v>
      </c>
      <c r="Y930" s="11">
        <f t="shared" si="4"/>
        <v>266.5</v>
      </c>
      <c r="AA930" s="11"/>
    </row>
    <row r="931">
      <c r="A931" s="12" t="s">
        <v>81</v>
      </c>
      <c r="B931" s="13">
        <v>43140.0</v>
      </c>
      <c r="C931" s="12">
        <v>43142.0</v>
      </c>
      <c r="D931" s="14">
        <v>417.0</v>
      </c>
      <c r="E931" s="15">
        <v>43052.38490740741</v>
      </c>
      <c r="F931" s="16">
        <v>88.0</v>
      </c>
      <c r="G931" s="17" t="s">
        <v>25</v>
      </c>
      <c r="H931" s="14">
        <v>39.53</v>
      </c>
      <c r="I931" s="14">
        <f t="shared" si="1"/>
        <v>387.32</v>
      </c>
      <c r="J931" s="18">
        <v>4.0</v>
      </c>
      <c r="K931" s="17">
        <v>6.0</v>
      </c>
      <c r="L931" s="19">
        <v>3.0</v>
      </c>
      <c r="M931" s="19" t="e">
        <v>#REF!</v>
      </c>
      <c r="N931" s="17">
        <v>4.5</v>
      </c>
      <c r="O931" s="17" t="s">
        <v>66</v>
      </c>
      <c r="P931" s="17">
        <v>2.0</v>
      </c>
      <c r="Q931" s="17">
        <v>3.0</v>
      </c>
      <c r="R931" s="17">
        <v>2.0</v>
      </c>
      <c r="S931" s="7">
        <f t="shared" si="2"/>
        <v>5</v>
      </c>
      <c r="T931" s="20">
        <v>13.0</v>
      </c>
      <c r="U931" s="14">
        <f t="shared" si="86"/>
        <v>16.68</v>
      </c>
      <c r="V931" s="21" t="s">
        <v>26</v>
      </c>
      <c r="W931" s="35">
        <f>VLOOKUP(A931,airbnb_listings_orlando!C:Q,14,0)</f>
        <v>79</v>
      </c>
      <c r="X931" s="35">
        <f>VLOOKUP(A931,airbnb_listings_orlando!C:Q,15,0)</f>
        <v>6</v>
      </c>
      <c r="Y931" s="11">
        <f t="shared" si="4"/>
        <v>208.5</v>
      </c>
      <c r="AA931" s="11"/>
    </row>
    <row r="932">
      <c r="A932" s="12" t="s">
        <v>81</v>
      </c>
      <c r="B932" s="13">
        <v>43126.0</v>
      </c>
      <c r="C932" s="12">
        <v>43128.0</v>
      </c>
      <c r="D932" s="14">
        <v>515.0</v>
      </c>
      <c r="E932" s="24">
        <v>43119.593090277776</v>
      </c>
      <c r="F932" s="16">
        <v>7.0</v>
      </c>
      <c r="G932" s="17" t="s">
        <v>25</v>
      </c>
      <c r="H932" s="14">
        <v>53.99</v>
      </c>
      <c r="I932" s="14">
        <f t="shared" si="1"/>
        <v>478.4</v>
      </c>
      <c r="J932" s="18">
        <v>4.0</v>
      </c>
      <c r="K932" s="17">
        <v>6.0</v>
      </c>
      <c r="L932" s="19">
        <v>3.0</v>
      </c>
      <c r="M932" s="19" t="e">
        <v>#REF!</v>
      </c>
      <c r="N932" s="17">
        <v>4.5</v>
      </c>
      <c r="O932" s="17" t="s">
        <v>66</v>
      </c>
      <c r="P932" s="17">
        <v>2.0</v>
      </c>
      <c r="Q932" s="17">
        <v>3.0</v>
      </c>
      <c r="R932" s="17">
        <v>0.0</v>
      </c>
      <c r="S932" s="7">
        <f t="shared" si="2"/>
        <v>3</v>
      </c>
      <c r="T932" s="20">
        <v>16.0</v>
      </c>
      <c r="U932" s="14">
        <f t="shared" si="86"/>
        <v>20.6</v>
      </c>
      <c r="V932" s="21" t="s">
        <v>26</v>
      </c>
      <c r="W932" s="35">
        <f>VLOOKUP(A932,airbnb_listings_orlando!C:Q,14,0)</f>
        <v>79</v>
      </c>
      <c r="X932" s="35">
        <f>VLOOKUP(A932,airbnb_listings_orlando!C:Q,15,0)</f>
        <v>6</v>
      </c>
      <c r="Y932" s="11">
        <f t="shared" si="4"/>
        <v>257.5</v>
      </c>
      <c r="AA932" s="11"/>
    </row>
    <row r="933">
      <c r="A933" s="12" t="s">
        <v>81</v>
      </c>
      <c r="B933" s="13">
        <v>43119.0</v>
      </c>
      <c r="C933" s="12">
        <v>43126.0</v>
      </c>
      <c r="D933" s="14">
        <v>1407.02</v>
      </c>
      <c r="E933" s="24">
        <v>43113.29476851852</v>
      </c>
      <c r="F933" s="16">
        <v>6.0</v>
      </c>
      <c r="G933" s="17" t="s">
        <v>25</v>
      </c>
      <c r="H933" s="14">
        <v>193.98</v>
      </c>
      <c r="I933" s="14">
        <f t="shared" si="1"/>
        <v>1306.7392</v>
      </c>
      <c r="J933" s="18">
        <v>4.0</v>
      </c>
      <c r="K933" s="17">
        <v>6.0</v>
      </c>
      <c r="L933" s="19">
        <v>3.0</v>
      </c>
      <c r="M933" s="19" t="e">
        <v>#REF!</v>
      </c>
      <c r="N933" s="17">
        <v>4.5</v>
      </c>
      <c r="O933" s="17" t="s">
        <v>66</v>
      </c>
      <c r="P933" s="17">
        <v>7.0</v>
      </c>
      <c r="Q933" s="17">
        <v>3.0</v>
      </c>
      <c r="R933" s="17">
        <v>1.0</v>
      </c>
      <c r="S933" s="7">
        <f t="shared" si="2"/>
        <v>4</v>
      </c>
      <c r="T933" s="20">
        <v>44.0</v>
      </c>
      <c r="U933" s="14">
        <f t="shared" si="86"/>
        <v>56.2808</v>
      </c>
      <c r="V933" s="21" t="s">
        <v>26</v>
      </c>
      <c r="W933" s="35">
        <f>VLOOKUP(A933,airbnb_listings_orlando!C:Q,14,0)</f>
        <v>79</v>
      </c>
      <c r="X933" s="35">
        <f>VLOOKUP(A933,airbnb_listings_orlando!C:Q,15,0)</f>
        <v>6</v>
      </c>
      <c r="Y933" s="11">
        <f t="shared" si="4"/>
        <v>201.0028571</v>
      </c>
      <c r="AA933" s="11"/>
    </row>
    <row r="934">
      <c r="A934" s="12" t="s">
        <v>81</v>
      </c>
      <c r="B934" s="13">
        <v>43095.0</v>
      </c>
      <c r="C934" s="25">
        <v>43100.0</v>
      </c>
      <c r="D934" s="14">
        <v>1140.0</v>
      </c>
      <c r="E934" s="24">
        <v>42807.40200231481</v>
      </c>
      <c r="F934" s="16">
        <v>288.0</v>
      </c>
      <c r="G934" s="17" t="s">
        <v>25</v>
      </c>
      <c r="H934" s="14">
        <v>155.7</v>
      </c>
      <c r="I934" s="14">
        <f t="shared" si="1"/>
        <v>1059.4</v>
      </c>
      <c r="J934" s="18">
        <v>4.0</v>
      </c>
      <c r="K934" s="17">
        <v>6.0</v>
      </c>
      <c r="L934" s="19">
        <v>3.0</v>
      </c>
      <c r="M934" s="19" t="e">
        <v>#REF!</v>
      </c>
      <c r="N934" s="17">
        <v>4.5</v>
      </c>
      <c r="O934" s="17" t="s">
        <v>66</v>
      </c>
      <c r="P934" s="17">
        <v>5.0</v>
      </c>
      <c r="Q934" s="17">
        <v>4.0</v>
      </c>
      <c r="R934" s="17">
        <v>1.0</v>
      </c>
      <c r="S934" s="7">
        <f t="shared" si="2"/>
        <v>5</v>
      </c>
      <c r="T934" s="20">
        <v>35.0</v>
      </c>
      <c r="U934" s="14">
        <f t="shared" si="86"/>
        <v>45.6</v>
      </c>
      <c r="V934" s="21" t="s">
        <v>26</v>
      </c>
      <c r="W934" s="35">
        <f>VLOOKUP(A934,airbnb_listings_orlando!C:Q,14,0)</f>
        <v>79</v>
      </c>
      <c r="X934" s="35">
        <f>VLOOKUP(A934,airbnb_listings_orlando!C:Q,15,0)</f>
        <v>6</v>
      </c>
      <c r="Y934" s="11">
        <f t="shared" si="4"/>
        <v>228</v>
      </c>
      <c r="AA934" s="11"/>
    </row>
    <row r="935">
      <c r="A935" s="12" t="s">
        <v>81</v>
      </c>
      <c r="B935" s="13">
        <v>43093.0</v>
      </c>
      <c r="C935" s="25">
        <v>43095.0</v>
      </c>
      <c r="D935" s="14">
        <v>578.0</v>
      </c>
      <c r="E935" s="24">
        <v>43072.38011574074</v>
      </c>
      <c r="F935" s="16">
        <v>21.0</v>
      </c>
      <c r="G935" s="17" t="s">
        <v>25</v>
      </c>
      <c r="H935" s="14">
        <v>64.88</v>
      </c>
      <c r="I935" s="14">
        <f t="shared" si="1"/>
        <v>536.88</v>
      </c>
      <c r="J935" s="18">
        <v>4.0</v>
      </c>
      <c r="K935" s="17">
        <v>6.0</v>
      </c>
      <c r="L935" s="19">
        <v>3.0</v>
      </c>
      <c r="M935" s="19" t="e">
        <v>#REF!</v>
      </c>
      <c r="N935" s="17">
        <v>4.5</v>
      </c>
      <c r="O935" s="17" t="s">
        <v>66</v>
      </c>
      <c r="P935" s="17">
        <v>2.0</v>
      </c>
      <c r="Q935" s="17">
        <v>4.0</v>
      </c>
      <c r="R935" s="17">
        <v>2.0</v>
      </c>
      <c r="S935" s="7">
        <f t="shared" si="2"/>
        <v>6</v>
      </c>
      <c r="T935" s="20">
        <v>18.0</v>
      </c>
      <c r="U935" s="14">
        <f t="shared" si="86"/>
        <v>23.12</v>
      </c>
      <c r="V935" s="21" t="s">
        <v>26</v>
      </c>
      <c r="W935" s="35">
        <f>VLOOKUP(A935,airbnb_listings_orlando!C:Q,14,0)</f>
        <v>79</v>
      </c>
      <c r="X935" s="35">
        <f>VLOOKUP(A935,airbnb_listings_orlando!C:Q,15,0)</f>
        <v>6</v>
      </c>
      <c r="Y935" s="11">
        <f t="shared" si="4"/>
        <v>289</v>
      </c>
      <c r="AA935" s="11"/>
    </row>
    <row r="936">
      <c r="A936" s="12" t="s">
        <v>81</v>
      </c>
      <c r="B936" s="13">
        <v>43026.0</v>
      </c>
      <c r="C936" s="25">
        <v>43032.0</v>
      </c>
      <c r="D936" s="14">
        <v>989.0</v>
      </c>
      <c r="E936" s="24">
        <v>42839.38055555556</v>
      </c>
      <c r="F936" s="16">
        <v>187.0</v>
      </c>
      <c r="G936" s="17" t="s">
        <v>25</v>
      </c>
      <c r="H936" s="14">
        <v>131.27</v>
      </c>
      <c r="I936" s="14">
        <f t="shared" si="1"/>
        <v>918.44</v>
      </c>
      <c r="J936" s="18">
        <v>4.0</v>
      </c>
      <c r="K936" s="17">
        <v>6.0</v>
      </c>
      <c r="L936" s="19">
        <v>3.0</v>
      </c>
      <c r="M936" s="19" t="e">
        <v>#REF!</v>
      </c>
      <c r="N936" s="17">
        <v>4.5</v>
      </c>
      <c r="O936" s="17" t="s">
        <v>66</v>
      </c>
      <c r="P936" s="17">
        <v>6.0</v>
      </c>
      <c r="Q936" s="17">
        <v>6.0</v>
      </c>
      <c r="R936" s="17">
        <v>0.0</v>
      </c>
      <c r="S936" s="7">
        <f t="shared" si="2"/>
        <v>6</v>
      </c>
      <c r="T936" s="20">
        <v>31.0</v>
      </c>
      <c r="U936" s="14">
        <f t="shared" si="86"/>
        <v>39.56</v>
      </c>
      <c r="V936" s="21" t="s">
        <v>26</v>
      </c>
      <c r="W936" s="35">
        <f>VLOOKUP(A936,airbnb_listings_orlando!C:Q,14,0)</f>
        <v>79</v>
      </c>
      <c r="X936" s="35">
        <f>VLOOKUP(A936,airbnb_listings_orlando!C:Q,15,0)</f>
        <v>6</v>
      </c>
      <c r="Y936" s="11">
        <f t="shared" si="4"/>
        <v>164.8333333</v>
      </c>
      <c r="AA936" s="11"/>
    </row>
    <row r="937">
      <c r="A937" s="12" t="s">
        <v>81</v>
      </c>
      <c r="B937" s="13">
        <v>43008.0</v>
      </c>
      <c r="C937" s="12">
        <v>43016.0</v>
      </c>
      <c r="D937" s="14">
        <v>1280.0</v>
      </c>
      <c r="E937" s="24">
        <v>42962.65210648148</v>
      </c>
      <c r="F937" s="16">
        <v>46.0</v>
      </c>
      <c r="G937" s="17" t="s">
        <v>25</v>
      </c>
      <c r="H937" s="14">
        <v>177.06</v>
      </c>
      <c r="I937" s="14">
        <f t="shared" si="1"/>
        <v>1188.8</v>
      </c>
      <c r="J937" s="18">
        <v>4.0</v>
      </c>
      <c r="K937" s="17">
        <v>6.0</v>
      </c>
      <c r="L937" s="19">
        <v>3.0</v>
      </c>
      <c r="M937" s="19" t="e">
        <v>#REF!</v>
      </c>
      <c r="N937" s="17">
        <v>4.5</v>
      </c>
      <c r="O937" s="17" t="s">
        <v>66</v>
      </c>
      <c r="P937" s="17">
        <v>8.0</v>
      </c>
      <c r="Q937" s="17">
        <v>6.0</v>
      </c>
      <c r="R937" s="17">
        <v>1.0</v>
      </c>
      <c r="S937" s="7">
        <f t="shared" si="2"/>
        <v>7</v>
      </c>
      <c r="T937" s="20">
        <v>40.0</v>
      </c>
      <c r="U937" s="14">
        <f t="shared" si="86"/>
        <v>51.2</v>
      </c>
      <c r="V937" s="21" t="s">
        <v>26</v>
      </c>
      <c r="W937" s="35">
        <f>VLOOKUP(A937,airbnb_listings_orlando!C:Q,14,0)</f>
        <v>79</v>
      </c>
      <c r="X937" s="35">
        <f>VLOOKUP(A937,airbnb_listings_orlando!C:Q,15,0)</f>
        <v>6</v>
      </c>
      <c r="Y937" s="11">
        <f t="shared" si="4"/>
        <v>160</v>
      </c>
      <c r="AA937" s="11"/>
    </row>
    <row r="938">
      <c r="A938" s="12" t="s">
        <v>81</v>
      </c>
      <c r="B938" s="13">
        <v>42999.0</v>
      </c>
      <c r="C938" s="12">
        <v>43002.0</v>
      </c>
      <c r="D938" s="14">
        <v>553.0</v>
      </c>
      <c r="E938" s="24">
        <v>42857.57244212963</v>
      </c>
      <c r="F938" s="16">
        <v>142.0</v>
      </c>
      <c r="G938" s="17" t="s">
        <v>25</v>
      </c>
      <c r="H938" s="14">
        <v>63.15</v>
      </c>
      <c r="I938" s="14">
        <f t="shared" si="1"/>
        <v>513.88</v>
      </c>
      <c r="J938" s="18">
        <v>4.0</v>
      </c>
      <c r="K938" s="17">
        <v>6.0</v>
      </c>
      <c r="L938" s="19">
        <v>3.0</v>
      </c>
      <c r="M938" s="19" t="e">
        <v>#REF!</v>
      </c>
      <c r="N938" s="17">
        <v>4.5</v>
      </c>
      <c r="O938" s="17" t="s">
        <v>66</v>
      </c>
      <c r="P938" s="17">
        <v>3.0</v>
      </c>
      <c r="Q938" s="17">
        <v>6.0</v>
      </c>
      <c r="R938" s="17">
        <v>0.0</v>
      </c>
      <c r="S938" s="7">
        <f t="shared" si="2"/>
        <v>6</v>
      </c>
      <c r="T938" s="20">
        <v>17.0</v>
      </c>
      <c r="U938" s="14">
        <f t="shared" si="86"/>
        <v>22.12</v>
      </c>
      <c r="V938" s="21" t="s">
        <v>26</v>
      </c>
      <c r="W938" s="35">
        <f>VLOOKUP(A938,airbnb_listings_orlando!C:Q,14,0)</f>
        <v>79</v>
      </c>
      <c r="X938" s="35">
        <f>VLOOKUP(A938,airbnb_listings_orlando!C:Q,15,0)</f>
        <v>6</v>
      </c>
      <c r="Y938" s="11">
        <f t="shared" si="4"/>
        <v>184.3333333</v>
      </c>
      <c r="AA938" s="11"/>
    </row>
    <row r="939">
      <c r="A939" s="12" t="s">
        <v>81</v>
      </c>
      <c r="B939" s="13">
        <v>42979.0</v>
      </c>
      <c r="C939" s="12">
        <v>42982.0</v>
      </c>
      <c r="D939" s="14">
        <v>553.0</v>
      </c>
      <c r="E939" s="24">
        <v>42852.354097222225</v>
      </c>
      <c r="F939" s="16">
        <v>127.0</v>
      </c>
      <c r="G939" s="17" t="s">
        <v>25</v>
      </c>
      <c r="H939" s="14">
        <v>63.15</v>
      </c>
      <c r="I939" s="14">
        <f t="shared" si="1"/>
        <v>513.88</v>
      </c>
      <c r="J939" s="18">
        <v>4.0</v>
      </c>
      <c r="K939" s="17">
        <v>6.0</v>
      </c>
      <c r="L939" s="19">
        <v>3.0</v>
      </c>
      <c r="M939" s="19" t="e">
        <v>#REF!</v>
      </c>
      <c r="N939" s="17">
        <v>4.5</v>
      </c>
      <c r="O939" s="17" t="s">
        <v>66</v>
      </c>
      <c r="P939" s="17">
        <v>3.0</v>
      </c>
      <c r="Q939" s="17">
        <v>8.0</v>
      </c>
      <c r="R939" s="17">
        <v>0.0</v>
      </c>
      <c r="S939" s="7">
        <f t="shared" si="2"/>
        <v>8</v>
      </c>
      <c r="T939" s="20">
        <v>17.0</v>
      </c>
      <c r="U939" s="14">
        <f t="shared" si="86"/>
        <v>22.12</v>
      </c>
      <c r="V939" s="21" t="s">
        <v>26</v>
      </c>
      <c r="W939" s="35">
        <f>VLOOKUP(A939,airbnb_listings_orlando!C:Q,14,0)</f>
        <v>79</v>
      </c>
      <c r="X939" s="35">
        <f>VLOOKUP(A939,airbnb_listings_orlando!C:Q,15,0)</f>
        <v>6</v>
      </c>
      <c r="Y939" s="11">
        <f t="shared" si="4"/>
        <v>184.3333333</v>
      </c>
      <c r="AA939" s="11"/>
    </row>
    <row r="940">
      <c r="A940" s="12" t="s">
        <v>81</v>
      </c>
      <c r="B940" s="13">
        <v>42974.0</v>
      </c>
      <c r="C940" s="12">
        <v>42978.0</v>
      </c>
      <c r="D940" s="14">
        <v>697.99</v>
      </c>
      <c r="E940" s="24">
        <v>42949.95824074074</v>
      </c>
      <c r="F940" s="16">
        <v>25.0</v>
      </c>
      <c r="G940" s="17" t="s">
        <v>25</v>
      </c>
      <c r="H940" s="14">
        <v>85.45</v>
      </c>
      <c r="I940" s="14">
        <f t="shared" si="1"/>
        <v>648.0704</v>
      </c>
      <c r="J940" s="18">
        <v>4.0</v>
      </c>
      <c r="K940" s="17">
        <v>6.0</v>
      </c>
      <c r="L940" s="19">
        <v>3.0</v>
      </c>
      <c r="M940" s="19" t="e">
        <v>#REF!</v>
      </c>
      <c r="N940" s="17">
        <v>4.5</v>
      </c>
      <c r="O940" s="17" t="s">
        <v>66</v>
      </c>
      <c r="P940" s="17">
        <v>4.0</v>
      </c>
      <c r="Q940" s="17">
        <v>5.0</v>
      </c>
      <c r="R940" s="17">
        <v>2.0</v>
      </c>
      <c r="S940" s="7">
        <f t="shared" si="2"/>
        <v>7</v>
      </c>
      <c r="T940" s="20">
        <v>22.0</v>
      </c>
      <c r="U940" s="14">
        <f t="shared" si="86"/>
        <v>27.9196</v>
      </c>
      <c r="V940" s="21" t="s">
        <v>26</v>
      </c>
      <c r="W940" s="35">
        <f>VLOOKUP(A940,airbnb_listings_orlando!C:Q,14,0)</f>
        <v>79</v>
      </c>
      <c r="X940" s="35">
        <f>VLOOKUP(A940,airbnb_listings_orlando!C:Q,15,0)</f>
        <v>6</v>
      </c>
      <c r="Y940" s="11">
        <f t="shared" si="4"/>
        <v>174.4975</v>
      </c>
      <c r="AA940" s="11"/>
    </row>
    <row r="941">
      <c r="A941" s="12" t="s">
        <v>81</v>
      </c>
      <c r="B941" s="13">
        <v>42972.0</v>
      </c>
      <c r="C941" s="12">
        <v>42974.0</v>
      </c>
      <c r="D941" s="14">
        <v>407.0</v>
      </c>
      <c r="E941" s="24">
        <v>42970.71986111111</v>
      </c>
      <c r="F941" s="16">
        <v>2.0</v>
      </c>
      <c r="G941" s="17" t="s">
        <v>25</v>
      </c>
      <c r="H941" s="14">
        <v>39.64</v>
      </c>
      <c r="I941" s="14">
        <f t="shared" si="1"/>
        <v>377.72</v>
      </c>
      <c r="J941" s="18">
        <v>4.0</v>
      </c>
      <c r="K941" s="17">
        <v>6.0</v>
      </c>
      <c r="L941" s="19">
        <v>3.0</v>
      </c>
      <c r="M941" s="19" t="e">
        <v>#REF!</v>
      </c>
      <c r="N941" s="17">
        <v>4.5</v>
      </c>
      <c r="O941" s="17" t="s">
        <v>66</v>
      </c>
      <c r="P941" s="17">
        <v>2.0</v>
      </c>
      <c r="Q941" s="17">
        <v>4.0</v>
      </c>
      <c r="R941" s="17">
        <v>1.0</v>
      </c>
      <c r="S941" s="7">
        <f t="shared" si="2"/>
        <v>5</v>
      </c>
      <c r="T941" s="20">
        <v>13.0</v>
      </c>
      <c r="U941" s="14">
        <f t="shared" si="86"/>
        <v>16.28</v>
      </c>
      <c r="V941" s="21" t="s">
        <v>26</v>
      </c>
      <c r="W941" s="35">
        <f>VLOOKUP(A941,airbnb_listings_orlando!C:Q,14,0)</f>
        <v>79</v>
      </c>
      <c r="X941" s="35">
        <f>VLOOKUP(A941,airbnb_listings_orlando!C:Q,15,0)</f>
        <v>6</v>
      </c>
      <c r="Y941" s="11">
        <f t="shared" si="4"/>
        <v>203.5</v>
      </c>
      <c r="AA941" s="11"/>
    </row>
    <row r="942">
      <c r="A942" s="12" t="s">
        <v>81</v>
      </c>
      <c r="B942" s="13">
        <v>42947.0</v>
      </c>
      <c r="C942" s="12">
        <v>42958.0</v>
      </c>
      <c r="D942" s="14">
        <v>1776.0</v>
      </c>
      <c r="E942" s="24">
        <v>42800.697384259256</v>
      </c>
      <c r="F942" s="16">
        <v>147.0</v>
      </c>
      <c r="G942" s="17" t="s">
        <v>25</v>
      </c>
      <c r="H942" s="14">
        <v>255.46</v>
      </c>
      <c r="I942" s="14">
        <f t="shared" si="1"/>
        <v>1649.96</v>
      </c>
      <c r="J942" s="18">
        <v>4.0</v>
      </c>
      <c r="K942" s="17">
        <v>6.0</v>
      </c>
      <c r="L942" s="19">
        <v>3.0</v>
      </c>
      <c r="M942" s="19" t="e">
        <v>#REF!</v>
      </c>
      <c r="N942" s="17">
        <v>4.5</v>
      </c>
      <c r="O942" s="17" t="s">
        <v>66</v>
      </c>
      <c r="P942" s="17">
        <v>11.0</v>
      </c>
      <c r="Q942" s="17">
        <v>6.0</v>
      </c>
      <c r="R942" s="17">
        <v>1.0</v>
      </c>
      <c r="S942" s="7">
        <f t="shared" si="2"/>
        <v>7</v>
      </c>
      <c r="T942" s="20">
        <v>55.0</v>
      </c>
      <c r="U942" s="14">
        <f t="shared" si="86"/>
        <v>71.04</v>
      </c>
      <c r="V942" s="21" t="s">
        <v>26</v>
      </c>
      <c r="W942" s="35">
        <f>VLOOKUP(A942,airbnb_listings_orlando!C:Q,14,0)</f>
        <v>79</v>
      </c>
      <c r="X942" s="35">
        <f>VLOOKUP(A942,airbnb_listings_orlando!C:Q,15,0)</f>
        <v>6</v>
      </c>
      <c r="Y942" s="11">
        <f t="shared" si="4"/>
        <v>161.4545455</v>
      </c>
      <c r="AA942" s="11"/>
    </row>
    <row r="943">
      <c r="A943" s="12" t="s">
        <v>81</v>
      </c>
      <c r="B943" s="13">
        <v>42930.0</v>
      </c>
      <c r="C943" s="12">
        <v>42938.0</v>
      </c>
      <c r="D943" s="14">
        <v>1754.0</v>
      </c>
      <c r="E943" s="24">
        <v>42823.40083333333</v>
      </c>
      <c r="F943" s="16">
        <v>107.0</v>
      </c>
      <c r="G943" s="17" t="s">
        <v>25</v>
      </c>
      <c r="H943" s="14">
        <v>252.34</v>
      </c>
      <c r="I943" s="14">
        <f t="shared" si="1"/>
        <v>1629.84</v>
      </c>
      <c r="J943" s="18">
        <v>4.0</v>
      </c>
      <c r="K943" s="17">
        <v>6.0</v>
      </c>
      <c r="L943" s="19">
        <v>3.0</v>
      </c>
      <c r="M943" s="19" t="e">
        <v>#REF!</v>
      </c>
      <c r="N943" s="17">
        <v>4.5</v>
      </c>
      <c r="O943" s="17" t="s">
        <v>66</v>
      </c>
      <c r="P943" s="17">
        <v>8.0</v>
      </c>
      <c r="Q943" s="17">
        <v>6.0</v>
      </c>
      <c r="R943" s="17">
        <v>1.0</v>
      </c>
      <c r="S943" s="7">
        <f t="shared" si="2"/>
        <v>7</v>
      </c>
      <c r="T943" s="20">
        <v>54.0</v>
      </c>
      <c r="U943" s="14">
        <f t="shared" si="86"/>
        <v>70.16</v>
      </c>
      <c r="V943" s="21" t="s">
        <v>26</v>
      </c>
      <c r="W943" s="35">
        <f>VLOOKUP(A943,airbnb_listings_orlando!C:Q,14,0)</f>
        <v>79</v>
      </c>
      <c r="X943" s="35">
        <f>VLOOKUP(A943,airbnb_listings_orlando!C:Q,15,0)</f>
        <v>6</v>
      </c>
      <c r="Y943" s="11">
        <f t="shared" si="4"/>
        <v>219.25</v>
      </c>
      <c r="AA943" s="11"/>
    </row>
    <row r="944">
      <c r="A944" s="12" t="s">
        <v>81</v>
      </c>
      <c r="B944" s="13">
        <v>42921.0</v>
      </c>
      <c r="C944" s="12">
        <v>42924.0</v>
      </c>
      <c r="D944" s="14">
        <v>730.0</v>
      </c>
      <c r="E944" s="24">
        <v>42842.37740740741</v>
      </c>
      <c r="F944" s="16">
        <v>79.0</v>
      </c>
      <c r="G944" s="17" t="s">
        <v>25</v>
      </c>
      <c r="H944" s="14">
        <v>90.47</v>
      </c>
      <c r="I944" s="14">
        <f t="shared" si="1"/>
        <v>677.8</v>
      </c>
      <c r="J944" s="18">
        <v>4.0</v>
      </c>
      <c r="K944" s="17">
        <v>6.0</v>
      </c>
      <c r="L944" s="19">
        <v>3.0</v>
      </c>
      <c r="M944" s="19" t="e">
        <v>#REF!</v>
      </c>
      <c r="N944" s="17">
        <v>4.5</v>
      </c>
      <c r="O944" s="17" t="s">
        <v>66</v>
      </c>
      <c r="P944" s="17">
        <v>3.0</v>
      </c>
      <c r="Q944" s="17">
        <v>6.0</v>
      </c>
      <c r="R944" s="17">
        <v>2.0</v>
      </c>
      <c r="S944" s="7">
        <f t="shared" si="2"/>
        <v>8</v>
      </c>
      <c r="T944" s="20">
        <v>23.0</v>
      </c>
      <c r="U944" s="14">
        <f t="shared" si="86"/>
        <v>29.2</v>
      </c>
      <c r="V944" s="21" t="s">
        <v>26</v>
      </c>
      <c r="W944" s="35">
        <f>VLOOKUP(A944,airbnb_listings_orlando!C:Q,14,0)</f>
        <v>79</v>
      </c>
      <c r="X944" s="35">
        <f>VLOOKUP(A944,airbnb_listings_orlando!C:Q,15,0)</f>
        <v>6</v>
      </c>
      <c r="Y944" s="11">
        <f t="shared" si="4"/>
        <v>243.3333333</v>
      </c>
      <c r="AA944" s="11"/>
    </row>
    <row r="945">
      <c r="A945" s="12" t="s">
        <v>81</v>
      </c>
      <c r="B945" s="13">
        <v>42916.0</v>
      </c>
      <c r="C945" s="12">
        <v>42918.0</v>
      </c>
      <c r="D945" s="14">
        <v>467.98</v>
      </c>
      <c r="E945" s="24">
        <v>42814.39150462963</v>
      </c>
      <c r="F945" s="16">
        <v>102.0</v>
      </c>
      <c r="G945" s="17" t="s">
        <v>25</v>
      </c>
      <c r="H945" s="14">
        <v>50.14</v>
      </c>
      <c r="I945" s="14">
        <f t="shared" si="1"/>
        <v>435.2608</v>
      </c>
      <c r="J945" s="18">
        <v>4.0</v>
      </c>
      <c r="K945" s="17">
        <v>6.0</v>
      </c>
      <c r="L945" s="19">
        <v>3.0</v>
      </c>
      <c r="M945" s="19" t="e">
        <v>#REF!</v>
      </c>
      <c r="N945" s="17">
        <v>4.5</v>
      </c>
      <c r="O945" s="17" t="s">
        <v>66</v>
      </c>
      <c r="P945" s="17">
        <v>2.0</v>
      </c>
      <c r="Q945" s="17">
        <v>8.0</v>
      </c>
      <c r="R945" s="17">
        <v>0.0</v>
      </c>
      <c r="S945" s="7">
        <f t="shared" si="2"/>
        <v>8</v>
      </c>
      <c r="T945" s="20">
        <v>14.0</v>
      </c>
      <c r="U945" s="14">
        <f t="shared" si="86"/>
        <v>18.7192</v>
      </c>
      <c r="V945" s="21" t="s">
        <v>26</v>
      </c>
      <c r="W945" s="35">
        <f>VLOOKUP(A945,airbnb_listings_orlando!C:Q,14,0)</f>
        <v>79</v>
      </c>
      <c r="X945" s="35">
        <f>VLOOKUP(A945,airbnb_listings_orlando!C:Q,15,0)</f>
        <v>6</v>
      </c>
      <c r="Y945" s="11">
        <f t="shared" si="4"/>
        <v>233.99</v>
      </c>
      <c r="AA945" s="11"/>
    </row>
    <row r="946">
      <c r="A946" s="12" t="s">
        <v>81</v>
      </c>
      <c r="B946" s="13">
        <v>42913.0</v>
      </c>
      <c r="C946" s="12">
        <v>42916.0</v>
      </c>
      <c r="D946" s="14">
        <v>553.0</v>
      </c>
      <c r="E946" s="24">
        <v>42874.41259259259</v>
      </c>
      <c r="F946" s="16">
        <v>39.0</v>
      </c>
      <c r="G946" s="17" t="s">
        <v>25</v>
      </c>
      <c r="H946" s="14">
        <v>63.15</v>
      </c>
      <c r="I946" s="14">
        <f t="shared" si="1"/>
        <v>513.88</v>
      </c>
      <c r="J946" s="18">
        <v>4.0</v>
      </c>
      <c r="K946" s="17">
        <v>6.0</v>
      </c>
      <c r="L946" s="19">
        <v>3.0</v>
      </c>
      <c r="M946" s="19" t="e">
        <v>#REF!</v>
      </c>
      <c r="N946" s="17">
        <v>4.5</v>
      </c>
      <c r="O946" s="17" t="s">
        <v>66</v>
      </c>
      <c r="P946" s="17">
        <v>3.0</v>
      </c>
      <c r="Q946" s="17">
        <v>4.0</v>
      </c>
      <c r="R946" s="17">
        <v>4.0</v>
      </c>
      <c r="S946" s="7">
        <f t="shared" si="2"/>
        <v>8</v>
      </c>
      <c r="T946" s="20">
        <v>17.0</v>
      </c>
      <c r="U946" s="14">
        <f t="shared" si="86"/>
        <v>22.12</v>
      </c>
      <c r="V946" s="21" t="s">
        <v>26</v>
      </c>
      <c r="W946" s="35">
        <f>VLOOKUP(A946,airbnb_listings_orlando!C:Q,14,0)</f>
        <v>79</v>
      </c>
      <c r="X946" s="35">
        <f>VLOOKUP(A946,airbnb_listings_orlando!C:Q,15,0)</f>
        <v>6</v>
      </c>
      <c r="Y946" s="11">
        <f t="shared" si="4"/>
        <v>184.3333333</v>
      </c>
      <c r="AA946" s="11"/>
    </row>
    <row r="947">
      <c r="A947" s="12" t="s">
        <v>81</v>
      </c>
      <c r="B947" s="13">
        <v>42908.0</v>
      </c>
      <c r="C947" s="12">
        <v>42913.0</v>
      </c>
      <c r="D947" s="14">
        <v>844.0</v>
      </c>
      <c r="E947" s="24">
        <v>42807.392858796295</v>
      </c>
      <c r="F947" s="16">
        <v>101.0</v>
      </c>
      <c r="G947" s="17" t="s">
        <v>25</v>
      </c>
      <c r="H947" s="14">
        <v>108.95</v>
      </c>
      <c r="I947" s="14">
        <f t="shared" si="1"/>
        <v>784.24</v>
      </c>
      <c r="J947" s="18">
        <v>4.0</v>
      </c>
      <c r="K947" s="17">
        <v>6.0</v>
      </c>
      <c r="L947" s="19">
        <v>3.0</v>
      </c>
      <c r="M947" s="19" t="e">
        <v>#REF!</v>
      </c>
      <c r="N947" s="17">
        <v>4.5</v>
      </c>
      <c r="O947" s="17" t="s">
        <v>66</v>
      </c>
      <c r="P947" s="17">
        <v>5.0</v>
      </c>
      <c r="Q947" s="17">
        <v>5.0</v>
      </c>
      <c r="R947" s="17">
        <v>3.0</v>
      </c>
      <c r="S947" s="7">
        <f t="shared" si="2"/>
        <v>8</v>
      </c>
      <c r="T947" s="20">
        <v>26.0</v>
      </c>
      <c r="U947" s="14">
        <f t="shared" si="86"/>
        <v>33.76</v>
      </c>
      <c r="V947" s="21" t="s">
        <v>26</v>
      </c>
      <c r="W947" s="35">
        <f>VLOOKUP(A947,airbnb_listings_orlando!C:Q,14,0)</f>
        <v>79</v>
      </c>
      <c r="X947" s="35">
        <f>VLOOKUP(A947,airbnb_listings_orlando!C:Q,15,0)</f>
        <v>6</v>
      </c>
      <c r="Y947" s="11">
        <f t="shared" si="4"/>
        <v>168.8</v>
      </c>
      <c r="AA947" s="11"/>
    </row>
    <row r="948">
      <c r="A948" s="12" t="s">
        <v>81</v>
      </c>
      <c r="B948" s="13">
        <v>42903.0</v>
      </c>
      <c r="C948" s="12">
        <v>42908.0</v>
      </c>
      <c r="D948" s="14">
        <v>844.0</v>
      </c>
      <c r="E948" s="24">
        <v>42808.46894675926</v>
      </c>
      <c r="F948" s="16">
        <v>95.0</v>
      </c>
      <c r="G948" s="17" t="s">
        <v>25</v>
      </c>
      <c r="H948" s="14">
        <v>108.95</v>
      </c>
      <c r="I948" s="14">
        <f t="shared" si="1"/>
        <v>784.24</v>
      </c>
      <c r="J948" s="18">
        <v>4.0</v>
      </c>
      <c r="K948" s="17">
        <v>6.0</v>
      </c>
      <c r="L948" s="19">
        <v>3.0</v>
      </c>
      <c r="M948" s="19" t="e">
        <v>#REF!</v>
      </c>
      <c r="N948" s="17">
        <v>4.5</v>
      </c>
      <c r="O948" s="17" t="s">
        <v>66</v>
      </c>
      <c r="P948" s="17">
        <v>5.0</v>
      </c>
      <c r="Q948" s="17">
        <v>6.0</v>
      </c>
      <c r="R948" s="17">
        <v>2.0</v>
      </c>
      <c r="S948" s="7">
        <f t="shared" si="2"/>
        <v>8</v>
      </c>
      <c r="T948" s="20">
        <v>26.0</v>
      </c>
      <c r="U948" s="14">
        <f t="shared" si="86"/>
        <v>33.76</v>
      </c>
      <c r="V948" s="21" t="s">
        <v>26</v>
      </c>
      <c r="W948" s="35">
        <f>VLOOKUP(A948,airbnb_listings_orlando!C:Q,14,0)</f>
        <v>79</v>
      </c>
      <c r="X948" s="35">
        <f>VLOOKUP(A948,airbnb_listings_orlando!C:Q,15,0)</f>
        <v>6</v>
      </c>
      <c r="Y948" s="11">
        <f t="shared" si="4"/>
        <v>168.8</v>
      </c>
      <c r="AA948" s="11"/>
    </row>
    <row r="949">
      <c r="A949" s="12" t="s">
        <v>81</v>
      </c>
      <c r="B949" s="13">
        <v>42899.0</v>
      </c>
      <c r="C949" s="12">
        <v>42902.0</v>
      </c>
      <c r="D949" s="14">
        <v>552.9</v>
      </c>
      <c r="E949" s="24">
        <v>42851.56627314815</v>
      </c>
      <c r="F949" s="16">
        <v>48.0</v>
      </c>
      <c r="G949" s="17" t="s">
        <v>25</v>
      </c>
      <c r="H949" s="14">
        <v>63.15</v>
      </c>
      <c r="I949" s="14">
        <f t="shared" si="1"/>
        <v>513.784</v>
      </c>
      <c r="J949" s="18">
        <v>4.0</v>
      </c>
      <c r="K949" s="17">
        <v>6.0</v>
      </c>
      <c r="L949" s="19">
        <v>3.0</v>
      </c>
      <c r="M949" s="19" t="e">
        <v>#REF!</v>
      </c>
      <c r="N949" s="17">
        <v>4.5</v>
      </c>
      <c r="O949" s="17" t="s">
        <v>66</v>
      </c>
      <c r="P949" s="17">
        <v>3.0</v>
      </c>
      <c r="Q949" s="17">
        <v>2.0</v>
      </c>
      <c r="R949" s="17">
        <v>5.0</v>
      </c>
      <c r="S949" s="7">
        <f t="shared" si="2"/>
        <v>7</v>
      </c>
      <c r="T949" s="20">
        <v>17.0</v>
      </c>
      <c r="U949" s="14">
        <f t="shared" si="86"/>
        <v>22.116</v>
      </c>
      <c r="V949" s="21" t="s">
        <v>26</v>
      </c>
      <c r="W949" s="35">
        <f>VLOOKUP(A949,airbnb_listings_orlando!C:Q,14,0)</f>
        <v>79</v>
      </c>
      <c r="X949" s="35">
        <f>VLOOKUP(A949,airbnb_listings_orlando!C:Q,15,0)</f>
        <v>6</v>
      </c>
      <c r="Y949" s="11">
        <f t="shared" si="4"/>
        <v>184.3</v>
      </c>
      <c r="AA949" s="11"/>
    </row>
    <row r="950">
      <c r="A950" s="12" t="s">
        <v>81</v>
      </c>
      <c r="B950" s="13">
        <v>42895.0</v>
      </c>
      <c r="C950" s="12">
        <v>42897.0</v>
      </c>
      <c r="D950" s="14">
        <v>407.0</v>
      </c>
      <c r="E950" s="24">
        <v>42851.379212962966</v>
      </c>
      <c r="F950" s="16">
        <v>44.0</v>
      </c>
      <c r="G950" s="17" t="s">
        <v>25</v>
      </c>
      <c r="H950" s="14">
        <v>39.64</v>
      </c>
      <c r="I950" s="14">
        <f t="shared" si="1"/>
        <v>377.72</v>
      </c>
      <c r="J950" s="18">
        <v>4.0</v>
      </c>
      <c r="K950" s="17">
        <v>6.0</v>
      </c>
      <c r="L950" s="19">
        <v>3.0</v>
      </c>
      <c r="M950" s="19" t="e">
        <v>#REF!</v>
      </c>
      <c r="N950" s="17">
        <v>4.5</v>
      </c>
      <c r="O950" s="17" t="s">
        <v>66</v>
      </c>
      <c r="P950" s="17">
        <v>2.0</v>
      </c>
      <c r="Q950" s="17">
        <v>8.0</v>
      </c>
      <c r="R950" s="17">
        <v>0.0</v>
      </c>
      <c r="S950" s="7">
        <f t="shared" si="2"/>
        <v>8</v>
      </c>
      <c r="T950" s="20">
        <v>13.0</v>
      </c>
      <c r="U950" s="14">
        <f t="shared" si="86"/>
        <v>16.28</v>
      </c>
      <c r="V950" s="21" t="s">
        <v>26</v>
      </c>
      <c r="W950" s="35">
        <f>VLOOKUP(A950,airbnb_listings_orlando!C:Q,14,0)</f>
        <v>79</v>
      </c>
      <c r="X950" s="35">
        <f>VLOOKUP(A950,airbnb_listings_orlando!C:Q,15,0)</f>
        <v>6</v>
      </c>
      <c r="Y950" s="11">
        <f t="shared" si="4"/>
        <v>203.5</v>
      </c>
      <c r="AA950" s="11"/>
    </row>
    <row r="951">
      <c r="A951" s="12" t="s">
        <v>81</v>
      </c>
      <c r="B951" s="13">
        <v>42885.0</v>
      </c>
      <c r="C951" s="12">
        <v>42891.0</v>
      </c>
      <c r="D951" s="14">
        <v>989.0</v>
      </c>
      <c r="E951" s="24">
        <v>42841.506631944445</v>
      </c>
      <c r="F951" s="16">
        <v>44.0</v>
      </c>
      <c r="G951" s="17" t="s">
        <v>25</v>
      </c>
      <c r="H951" s="14">
        <v>131.26</v>
      </c>
      <c r="I951" s="14">
        <f t="shared" si="1"/>
        <v>918.44</v>
      </c>
      <c r="J951" s="18">
        <v>4.0</v>
      </c>
      <c r="K951" s="17">
        <v>6.0</v>
      </c>
      <c r="L951" s="19">
        <v>3.0</v>
      </c>
      <c r="M951" s="19" t="e">
        <v>#REF!</v>
      </c>
      <c r="N951" s="17">
        <v>4.5</v>
      </c>
      <c r="O951" s="17" t="s">
        <v>66</v>
      </c>
      <c r="P951" s="17">
        <v>6.0</v>
      </c>
      <c r="Q951" s="17">
        <v>5.0</v>
      </c>
      <c r="R951" s="17">
        <v>2.0</v>
      </c>
      <c r="S951" s="7">
        <f t="shared" si="2"/>
        <v>7</v>
      </c>
      <c r="T951" s="20">
        <v>31.0</v>
      </c>
      <c r="U951" s="14">
        <f t="shared" si="86"/>
        <v>39.56</v>
      </c>
      <c r="V951" s="21" t="s">
        <v>26</v>
      </c>
      <c r="W951" s="35">
        <f>VLOOKUP(A951,airbnb_listings_orlando!C:Q,14,0)</f>
        <v>79</v>
      </c>
      <c r="X951" s="35">
        <f>VLOOKUP(A951,airbnb_listings_orlando!C:Q,15,0)</f>
        <v>6</v>
      </c>
      <c r="Y951" s="11">
        <f t="shared" si="4"/>
        <v>164.8333333</v>
      </c>
      <c r="AA951" s="11"/>
    </row>
    <row r="952">
      <c r="A952" s="12" t="s">
        <v>81</v>
      </c>
      <c r="B952" s="13">
        <v>42880.0</v>
      </c>
      <c r="C952" s="12">
        <v>42883.0</v>
      </c>
      <c r="D952" s="14">
        <v>553.0</v>
      </c>
      <c r="E952" s="24">
        <v>42857.37672453704</v>
      </c>
      <c r="F952" s="16">
        <v>23.0</v>
      </c>
      <c r="G952" s="17" t="s">
        <v>25</v>
      </c>
      <c r="H952" s="14">
        <v>63.15</v>
      </c>
      <c r="I952" s="14">
        <f t="shared" si="1"/>
        <v>513.88</v>
      </c>
      <c r="J952" s="18">
        <v>4.0</v>
      </c>
      <c r="K952" s="17">
        <v>6.0</v>
      </c>
      <c r="L952" s="19">
        <v>3.0</v>
      </c>
      <c r="M952" s="19" t="e">
        <v>#REF!</v>
      </c>
      <c r="N952" s="17">
        <v>4.5</v>
      </c>
      <c r="O952" s="17" t="s">
        <v>66</v>
      </c>
      <c r="P952" s="17">
        <v>3.0</v>
      </c>
      <c r="Q952" s="17">
        <v>2.0</v>
      </c>
      <c r="R952" s="17">
        <v>0.0</v>
      </c>
      <c r="S952" s="7">
        <f t="shared" si="2"/>
        <v>2</v>
      </c>
      <c r="T952" s="20">
        <v>17.0</v>
      </c>
      <c r="U952" s="14">
        <f t="shared" si="86"/>
        <v>22.12</v>
      </c>
      <c r="V952" s="21" t="s">
        <v>26</v>
      </c>
      <c r="W952" s="35">
        <f>VLOOKUP(A952,airbnb_listings_orlando!C:Q,14,0)</f>
        <v>79</v>
      </c>
      <c r="X952" s="35">
        <f>VLOOKUP(A952,airbnb_listings_orlando!C:Q,15,0)</f>
        <v>6</v>
      </c>
      <c r="Y952" s="11">
        <f t="shared" si="4"/>
        <v>184.3333333</v>
      </c>
      <c r="AA952" s="11"/>
    </row>
    <row r="953">
      <c r="A953" s="12" t="s">
        <v>81</v>
      </c>
      <c r="B953" s="13">
        <v>42873.0</v>
      </c>
      <c r="C953" s="12">
        <v>42877.0</v>
      </c>
      <c r="D953" s="14">
        <v>698.01</v>
      </c>
      <c r="E953" s="24">
        <v>42826.924409722225</v>
      </c>
      <c r="F953" s="16">
        <v>47.0</v>
      </c>
      <c r="G953" s="17" t="s">
        <v>25</v>
      </c>
      <c r="H953" s="14">
        <v>85.45</v>
      </c>
      <c r="I953" s="14">
        <f t="shared" si="1"/>
        <v>648.0896</v>
      </c>
      <c r="J953" s="18">
        <v>4.0</v>
      </c>
      <c r="K953" s="17">
        <v>6.0</v>
      </c>
      <c r="L953" s="19">
        <v>3.0</v>
      </c>
      <c r="M953" s="19" t="e">
        <v>#REF!</v>
      </c>
      <c r="N953" s="17">
        <v>4.5</v>
      </c>
      <c r="O953" s="17" t="s">
        <v>66</v>
      </c>
      <c r="P953" s="17">
        <v>4.0</v>
      </c>
      <c r="Q953" s="17">
        <v>1.0</v>
      </c>
      <c r="R953" s="17">
        <v>0.0</v>
      </c>
      <c r="S953" s="7">
        <f t="shared" si="2"/>
        <v>1</v>
      </c>
      <c r="T953" s="20">
        <v>22.0</v>
      </c>
      <c r="U953" s="14">
        <f t="shared" si="86"/>
        <v>27.9204</v>
      </c>
      <c r="V953" s="21" t="s">
        <v>26</v>
      </c>
      <c r="W953" s="35">
        <f>VLOOKUP(A953,airbnb_listings_orlando!C:Q,14,0)</f>
        <v>79</v>
      </c>
      <c r="X953" s="35">
        <f>VLOOKUP(A953,airbnb_listings_orlando!C:Q,15,0)</f>
        <v>6</v>
      </c>
      <c r="Y953" s="11">
        <f t="shared" si="4"/>
        <v>174.5025</v>
      </c>
      <c r="AA953" s="11"/>
    </row>
    <row r="954">
      <c r="A954" s="12" t="s">
        <v>81</v>
      </c>
      <c r="B954" s="13">
        <v>42868.0</v>
      </c>
      <c r="C954" s="12">
        <v>42870.0</v>
      </c>
      <c r="D954" s="14">
        <v>407.0</v>
      </c>
      <c r="E954" s="24">
        <v>42867.405752314815</v>
      </c>
      <c r="F954" s="16">
        <v>1.0</v>
      </c>
      <c r="G954" s="17" t="s">
        <v>25</v>
      </c>
      <c r="H954" s="14">
        <v>39.64</v>
      </c>
      <c r="I954" s="14">
        <f t="shared" si="1"/>
        <v>377.72</v>
      </c>
      <c r="J954" s="18">
        <v>4.0</v>
      </c>
      <c r="K954" s="17">
        <v>6.0</v>
      </c>
      <c r="L954" s="19">
        <v>3.0</v>
      </c>
      <c r="M954" s="19" t="e">
        <v>#REF!</v>
      </c>
      <c r="N954" s="17">
        <v>4.5</v>
      </c>
      <c r="O954" s="17" t="s">
        <v>66</v>
      </c>
      <c r="P954" s="17">
        <v>2.0</v>
      </c>
      <c r="Q954" s="17">
        <v>8.0</v>
      </c>
      <c r="R954" s="17">
        <v>0.0</v>
      </c>
      <c r="S954" s="7">
        <f t="shared" si="2"/>
        <v>8</v>
      </c>
      <c r="T954" s="20">
        <v>13.0</v>
      </c>
      <c r="U954" s="14">
        <f t="shared" si="86"/>
        <v>16.28</v>
      </c>
      <c r="V954" s="21" t="s">
        <v>26</v>
      </c>
      <c r="W954" s="35">
        <f>VLOOKUP(A954,airbnb_listings_orlando!C:Q,14,0)</f>
        <v>79</v>
      </c>
      <c r="X954" s="35">
        <f>VLOOKUP(A954,airbnb_listings_orlando!C:Q,15,0)</f>
        <v>6</v>
      </c>
      <c r="Y954" s="11">
        <f t="shared" si="4"/>
        <v>203.5</v>
      </c>
      <c r="AA954" s="11"/>
    </row>
    <row r="955">
      <c r="A955" s="12" t="s">
        <v>81</v>
      </c>
      <c r="B955" s="13">
        <v>42864.0</v>
      </c>
      <c r="C955" s="12">
        <v>42868.0</v>
      </c>
      <c r="D955" s="14">
        <v>697.99</v>
      </c>
      <c r="E955" s="24">
        <v>42846.50803240741</v>
      </c>
      <c r="F955" s="16">
        <v>18.0</v>
      </c>
      <c r="G955" s="17" t="s">
        <v>25</v>
      </c>
      <c r="H955" s="14">
        <v>85.45</v>
      </c>
      <c r="I955" s="14">
        <f t="shared" si="1"/>
        <v>648.0704</v>
      </c>
      <c r="J955" s="18">
        <v>4.0</v>
      </c>
      <c r="K955" s="17">
        <v>6.0</v>
      </c>
      <c r="L955" s="19">
        <v>3.0</v>
      </c>
      <c r="M955" s="19" t="e">
        <v>#REF!</v>
      </c>
      <c r="N955" s="17">
        <v>4.5</v>
      </c>
      <c r="O955" s="17" t="s">
        <v>66</v>
      </c>
      <c r="P955" s="17">
        <v>4.0</v>
      </c>
      <c r="Q955" s="17">
        <v>6.0</v>
      </c>
      <c r="R955" s="17">
        <v>0.0</v>
      </c>
      <c r="S955" s="7">
        <f t="shared" si="2"/>
        <v>6</v>
      </c>
      <c r="T955" s="20">
        <v>22.0</v>
      </c>
      <c r="U955" s="14">
        <f t="shared" si="86"/>
        <v>27.9196</v>
      </c>
      <c r="V955" s="21" t="s">
        <v>26</v>
      </c>
      <c r="W955" s="35">
        <f>VLOOKUP(A955,airbnb_listings_orlando!C:Q,14,0)</f>
        <v>79</v>
      </c>
      <c r="X955" s="35">
        <f>VLOOKUP(A955,airbnb_listings_orlando!C:Q,15,0)</f>
        <v>6</v>
      </c>
      <c r="Y955" s="11">
        <f t="shared" si="4"/>
        <v>174.4975</v>
      </c>
      <c r="AA955" s="11"/>
    </row>
    <row r="956">
      <c r="A956" s="12" t="s">
        <v>81</v>
      </c>
      <c r="B956" s="13">
        <v>42856.0</v>
      </c>
      <c r="C956" s="12">
        <v>42858.0</v>
      </c>
      <c r="D956" s="14">
        <v>383.22</v>
      </c>
      <c r="E956" s="24">
        <v>42850.35741898148</v>
      </c>
      <c r="F956" s="16">
        <v>6.0</v>
      </c>
      <c r="G956" s="17" t="s">
        <v>25</v>
      </c>
      <c r="H956" s="14">
        <v>39.64</v>
      </c>
      <c r="I956" s="14">
        <f t="shared" si="1"/>
        <v>354.8912</v>
      </c>
      <c r="J956" s="18">
        <v>4.0</v>
      </c>
      <c r="K956" s="17">
        <v>6.0</v>
      </c>
      <c r="L956" s="19">
        <v>3.0</v>
      </c>
      <c r="M956" s="19" t="e">
        <v>#REF!</v>
      </c>
      <c r="N956" s="17">
        <v>4.5</v>
      </c>
      <c r="O956" s="17" t="s">
        <v>66</v>
      </c>
      <c r="P956" s="17">
        <v>2.0</v>
      </c>
      <c r="Q956" s="17">
        <v>3.0</v>
      </c>
      <c r="R956" s="17">
        <v>0.0</v>
      </c>
      <c r="S956" s="7">
        <f t="shared" si="2"/>
        <v>3</v>
      </c>
      <c r="T956" s="20">
        <v>13.0</v>
      </c>
      <c r="U956" s="14">
        <f t="shared" si="86"/>
        <v>15.3288</v>
      </c>
      <c r="V956" s="21" t="s">
        <v>26</v>
      </c>
      <c r="W956" s="35">
        <f>VLOOKUP(A956,airbnb_listings_orlando!C:Q,14,0)</f>
        <v>79</v>
      </c>
      <c r="X956" s="35">
        <f>VLOOKUP(A956,airbnb_listings_orlando!C:Q,15,0)</f>
        <v>6</v>
      </c>
      <c r="Y956" s="11">
        <f t="shared" si="4"/>
        <v>191.61</v>
      </c>
      <c r="AA956" s="11"/>
    </row>
    <row r="957">
      <c r="A957" s="12" t="s">
        <v>81</v>
      </c>
      <c r="B957" s="13">
        <v>42824.0</v>
      </c>
      <c r="C957" s="12">
        <v>42829.0</v>
      </c>
      <c r="D957" s="14">
        <v>883.0</v>
      </c>
      <c r="E957" s="24">
        <v>42789.536145833335</v>
      </c>
      <c r="F957" s="16">
        <v>35.0</v>
      </c>
      <c r="G957" s="17" t="s">
        <v>25</v>
      </c>
      <c r="H957" s="14">
        <v>115.3</v>
      </c>
      <c r="I957" s="14">
        <f t="shared" si="1"/>
        <v>820.68</v>
      </c>
      <c r="J957" s="18">
        <v>4.0</v>
      </c>
      <c r="K957" s="17">
        <v>6.0</v>
      </c>
      <c r="L957" s="19">
        <v>3.0</v>
      </c>
      <c r="M957" s="19" t="e">
        <v>#REF!</v>
      </c>
      <c r="N957" s="17">
        <v>4.5</v>
      </c>
      <c r="O957" s="17" t="s">
        <v>66</v>
      </c>
      <c r="P957" s="17">
        <v>5.0</v>
      </c>
      <c r="Q957" s="17">
        <v>8.0</v>
      </c>
      <c r="R957" s="17">
        <v>0.0</v>
      </c>
      <c r="S957" s="7">
        <f t="shared" si="2"/>
        <v>8</v>
      </c>
      <c r="T957" s="20">
        <v>27.0</v>
      </c>
      <c r="U957" s="14">
        <f t="shared" si="86"/>
        <v>35.32</v>
      </c>
      <c r="V957" s="21" t="s">
        <v>26</v>
      </c>
      <c r="W957" s="35">
        <f>VLOOKUP(A957,airbnb_listings_orlando!C:Q,14,0)</f>
        <v>79</v>
      </c>
      <c r="X957" s="35">
        <f>VLOOKUP(A957,airbnb_listings_orlando!C:Q,15,0)</f>
        <v>6</v>
      </c>
      <c r="Y957" s="11">
        <f t="shared" si="4"/>
        <v>176.6</v>
      </c>
      <c r="AA957" s="11"/>
    </row>
    <row r="958">
      <c r="A958" s="12" t="s">
        <v>81</v>
      </c>
      <c r="B958" s="13">
        <v>42817.0</v>
      </c>
      <c r="C958" s="12">
        <v>42820.0</v>
      </c>
      <c r="D958" s="14">
        <v>611.0</v>
      </c>
      <c r="E958" s="24">
        <v>42797.464895833335</v>
      </c>
      <c r="F958" s="16">
        <v>20.0</v>
      </c>
      <c r="G958" s="17" t="s">
        <v>25</v>
      </c>
      <c r="H958" s="14">
        <v>72.07</v>
      </c>
      <c r="I958" s="14">
        <f t="shared" si="1"/>
        <v>567.56</v>
      </c>
      <c r="J958" s="18">
        <v>4.0</v>
      </c>
      <c r="K958" s="17">
        <v>6.0</v>
      </c>
      <c r="L958" s="19">
        <v>3.0</v>
      </c>
      <c r="M958" s="19" t="e">
        <v>#REF!</v>
      </c>
      <c r="N958" s="17">
        <v>4.5</v>
      </c>
      <c r="O958" s="17" t="s">
        <v>66</v>
      </c>
      <c r="P958" s="17">
        <v>3.0</v>
      </c>
      <c r="Q958" s="17">
        <v>6.0</v>
      </c>
      <c r="R958" s="17">
        <v>0.0</v>
      </c>
      <c r="S958" s="7">
        <f t="shared" si="2"/>
        <v>6</v>
      </c>
      <c r="T958" s="20">
        <v>19.0</v>
      </c>
      <c r="U958" s="14">
        <f t="shared" si="86"/>
        <v>24.44</v>
      </c>
      <c r="V958" s="21" t="s">
        <v>26</v>
      </c>
      <c r="W958" s="35">
        <f>VLOOKUP(A958,airbnb_listings_orlando!C:Q,14,0)</f>
        <v>79</v>
      </c>
      <c r="X958" s="35">
        <f>VLOOKUP(A958,airbnb_listings_orlando!C:Q,15,0)</f>
        <v>6</v>
      </c>
      <c r="Y958" s="11">
        <f t="shared" si="4"/>
        <v>203.6666667</v>
      </c>
      <c r="AA958" s="11"/>
    </row>
    <row r="959">
      <c r="A959" s="12" t="s">
        <v>81</v>
      </c>
      <c r="B959" s="13">
        <v>42806.0</v>
      </c>
      <c r="C959" s="12">
        <v>42812.0</v>
      </c>
      <c r="D959" s="14">
        <v>1106.0</v>
      </c>
      <c r="E959" s="24">
        <v>42776.57582175926</v>
      </c>
      <c r="F959" s="16">
        <v>30.0</v>
      </c>
      <c r="G959" s="17" t="s">
        <v>25</v>
      </c>
      <c r="H959" s="14">
        <v>150.3</v>
      </c>
      <c r="I959" s="14">
        <f t="shared" si="1"/>
        <v>1027.76</v>
      </c>
      <c r="J959" s="18">
        <v>4.0</v>
      </c>
      <c r="K959" s="17">
        <v>6.0</v>
      </c>
      <c r="L959" s="19">
        <v>3.0</v>
      </c>
      <c r="M959" s="19" t="e">
        <v>#REF!</v>
      </c>
      <c r="N959" s="17">
        <v>4.5</v>
      </c>
      <c r="O959" s="17" t="s">
        <v>66</v>
      </c>
      <c r="P959" s="17">
        <v>6.0</v>
      </c>
      <c r="Q959" s="17">
        <v>6.0</v>
      </c>
      <c r="R959" s="17">
        <v>0.0</v>
      </c>
      <c r="S959" s="7">
        <f t="shared" si="2"/>
        <v>6</v>
      </c>
      <c r="T959" s="20">
        <v>34.0</v>
      </c>
      <c r="U959" s="14">
        <f t="shared" si="86"/>
        <v>44.24</v>
      </c>
      <c r="V959" s="21" t="s">
        <v>26</v>
      </c>
      <c r="W959" s="35">
        <f>VLOOKUP(A959,airbnb_listings_orlando!C:Q,14,0)</f>
        <v>79</v>
      </c>
      <c r="X959" s="35">
        <f>VLOOKUP(A959,airbnb_listings_orlando!C:Q,15,0)</f>
        <v>6</v>
      </c>
      <c r="Y959" s="11">
        <f t="shared" si="4"/>
        <v>184.3333333</v>
      </c>
      <c r="AA959" s="11"/>
    </row>
    <row r="960">
      <c r="A960" s="12" t="s">
        <v>81</v>
      </c>
      <c r="B960" s="13">
        <v>42804.0</v>
      </c>
      <c r="C960" s="12">
        <v>42806.0</v>
      </c>
      <c r="D960" s="14">
        <v>446.0</v>
      </c>
      <c r="E960" s="24">
        <v>42776.48780092593</v>
      </c>
      <c r="F960" s="16">
        <v>28.0</v>
      </c>
      <c r="G960" s="17" t="s">
        <v>25</v>
      </c>
      <c r="H960" s="14">
        <v>45.99</v>
      </c>
      <c r="I960" s="14">
        <f t="shared" si="1"/>
        <v>414.16</v>
      </c>
      <c r="J960" s="18">
        <v>4.0</v>
      </c>
      <c r="K960" s="17">
        <v>6.0</v>
      </c>
      <c r="L960" s="19">
        <v>3.0</v>
      </c>
      <c r="M960" s="19" t="e">
        <v>#REF!</v>
      </c>
      <c r="N960" s="17">
        <v>4.5</v>
      </c>
      <c r="O960" s="17" t="s">
        <v>66</v>
      </c>
      <c r="P960" s="17">
        <v>2.0</v>
      </c>
      <c r="Q960" s="17">
        <v>8.0</v>
      </c>
      <c r="R960" s="17">
        <v>0.0</v>
      </c>
      <c r="S960" s="7">
        <f t="shared" si="2"/>
        <v>8</v>
      </c>
      <c r="T960" s="20">
        <v>14.0</v>
      </c>
      <c r="U960" s="14">
        <f t="shared" si="86"/>
        <v>17.84</v>
      </c>
      <c r="V960" s="21" t="s">
        <v>26</v>
      </c>
      <c r="W960" s="35">
        <f>VLOOKUP(A960,airbnb_listings_orlando!C:Q,14,0)</f>
        <v>79</v>
      </c>
      <c r="X960" s="35">
        <f>VLOOKUP(A960,airbnb_listings_orlando!C:Q,15,0)</f>
        <v>6</v>
      </c>
      <c r="Y960" s="11">
        <f t="shared" si="4"/>
        <v>223</v>
      </c>
      <c r="AA960" s="11"/>
    </row>
    <row r="961">
      <c r="A961" s="12" t="s">
        <v>81</v>
      </c>
      <c r="B961" s="13">
        <v>42797.0</v>
      </c>
      <c r="C961" s="12">
        <v>42801.0</v>
      </c>
      <c r="D961" s="14">
        <v>776.0</v>
      </c>
      <c r="E961" s="24">
        <v>42773.39965277778</v>
      </c>
      <c r="F961" s="16">
        <v>24.0</v>
      </c>
      <c r="G961" s="17" t="s">
        <v>25</v>
      </c>
      <c r="H961" s="14">
        <v>98.14</v>
      </c>
      <c r="I961" s="14">
        <f t="shared" si="1"/>
        <v>720.96</v>
      </c>
      <c r="J961" s="18">
        <v>4.0</v>
      </c>
      <c r="K961" s="17">
        <v>6.0</v>
      </c>
      <c r="L961" s="19">
        <v>3.0</v>
      </c>
      <c r="M961" s="19" t="e">
        <v>#REF!</v>
      </c>
      <c r="N961" s="17">
        <v>4.5</v>
      </c>
      <c r="O961" s="17" t="s">
        <v>66</v>
      </c>
      <c r="P961" s="17">
        <v>4.0</v>
      </c>
      <c r="Q961" s="17">
        <v>6.0</v>
      </c>
      <c r="R961" s="17">
        <v>0.0</v>
      </c>
      <c r="S961" s="7">
        <f t="shared" si="2"/>
        <v>6</v>
      </c>
      <c r="T961" s="20">
        <v>24.0</v>
      </c>
      <c r="U961" s="14">
        <f t="shared" si="86"/>
        <v>31.04</v>
      </c>
      <c r="V961" s="21" t="s">
        <v>26</v>
      </c>
      <c r="W961" s="35">
        <f>VLOOKUP(A961,airbnb_listings_orlando!C:Q,14,0)</f>
        <v>79</v>
      </c>
      <c r="X961" s="35">
        <f>VLOOKUP(A961,airbnb_listings_orlando!C:Q,15,0)</f>
        <v>6</v>
      </c>
      <c r="Y961" s="11">
        <f t="shared" si="4"/>
        <v>194</v>
      </c>
      <c r="AA961" s="11"/>
    </row>
    <row r="962">
      <c r="A962" s="12" t="s">
        <v>81</v>
      </c>
      <c r="B962" s="13">
        <v>42790.0</v>
      </c>
      <c r="C962" s="12">
        <v>42792.0</v>
      </c>
      <c r="D962" s="14">
        <v>407.0</v>
      </c>
      <c r="E962" s="24">
        <v>42775.389965277776</v>
      </c>
      <c r="F962" s="16">
        <v>15.0</v>
      </c>
      <c r="G962" s="17" t="s">
        <v>25</v>
      </c>
      <c r="H962" s="14">
        <v>39.64</v>
      </c>
      <c r="I962" s="14">
        <f t="shared" si="1"/>
        <v>377.72</v>
      </c>
      <c r="J962" s="18">
        <v>4.0</v>
      </c>
      <c r="K962" s="17">
        <v>6.0</v>
      </c>
      <c r="L962" s="19">
        <v>3.0</v>
      </c>
      <c r="M962" s="19" t="e">
        <v>#REF!</v>
      </c>
      <c r="N962" s="17">
        <v>4.5</v>
      </c>
      <c r="O962" s="17" t="s">
        <v>66</v>
      </c>
      <c r="P962" s="17">
        <v>2.0</v>
      </c>
      <c r="Q962" s="17">
        <v>6.0</v>
      </c>
      <c r="R962" s="17">
        <v>0.0</v>
      </c>
      <c r="S962" s="7">
        <f t="shared" si="2"/>
        <v>6</v>
      </c>
      <c r="T962" s="20">
        <v>13.0</v>
      </c>
      <c r="U962" s="14">
        <f t="shared" si="86"/>
        <v>16.28</v>
      </c>
      <c r="V962" s="21" t="s">
        <v>26</v>
      </c>
      <c r="W962" s="35">
        <f>VLOOKUP(A962,airbnb_listings_orlando!C:Q,14,0)</f>
        <v>79</v>
      </c>
      <c r="X962" s="35">
        <f>VLOOKUP(A962,airbnb_listings_orlando!C:Q,15,0)</f>
        <v>6</v>
      </c>
      <c r="Y962" s="11">
        <f t="shared" si="4"/>
        <v>203.5</v>
      </c>
      <c r="AA962" s="11"/>
    </row>
    <row r="963">
      <c r="A963" s="12" t="s">
        <v>81</v>
      </c>
      <c r="B963" s="13">
        <v>42786.0</v>
      </c>
      <c r="C963" s="12">
        <v>42788.0</v>
      </c>
      <c r="D963" s="14">
        <v>407.0</v>
      </c>
      <c r="E963" s="24">
        <v>42781.55462962963</v>
      </c>
      <c r="F963" s="16">
        <v>5.0</v>
      </c>
      <c r="G963" s="17" t="s">
        <v>25</v>
      </c>
      <c r="H963" s="14">
        <v>39.64</v>
      </c>
      <c r="I963" s="14">
        <f t="shared" si="1"/>
        <v>377.72</v>
      </c>
      <c r="J963" s="18">
        <v>4.0</v>
      </c>
      <c r="K963" s="17">
        <v>6.0</v>
      </c>
      <c r="L963" s="19">
        <v>3.0</v>
      </c>
      <c r="M963" s="19" t="e">
        <v>#REF!</v>
      </c>
      <c r="N963" s="17">
        <v>4.5</v>
      </c>
      <c r="O963" s="17" t="s">
        <v>66</v>
      </c>
      <c r="P963" s="17">
        <v>2.0</v>
      </c>
      <c r="Q963" s="17">
        <v>2.0</v>
      </c>
      <c r="R963" s="17">
        <v>0.0</v>
      </c>
      <c r="S963" s="7">
        <f t="shared" si="2"/>
        <v>2</v>
      </c>
      <c r="T963" s="20">
        <v>13.0</v>
      </c>
      <c r="U963" s="14">
        <f t="shared" si="86"/>
        <v>16.28</v>
      </c>
      <c r="V963" s="21" t="s">
        <v>26</v>
      </c>
      <c r="W963" s="35">
        <f>VLOOKUP(A963,airbnb_listings_orlando!C:Q,14,0)</f>
        <v>79</v>
      </c>
      <c r="X963" s="35">
        <f>VLOOKUP(A963,airbnb_listings_orlando!C:Q,15,0)</f>
        <v>6</v>
      </c>
      <c r="Y963" s="11">
        <f t="shared" si="4"/>
        <v>203.5</v>
      </c>
      <c r="AA963" s="11"/>
    </row>
    <row r="964">
      <c r="A964" s="12" t="s">
        <v>81</v>
      </c>
      <c r="B964" s="13">
        <v>43433.0</v>
      </c>
      <c r="C964" s="12">
        <v>43437.0</v>
      </c>
      <c r="D964" s="14">
        <v>969.09</v>
      </c>
      <c r="E964" s="15">
        <v>43419.533229166664</v>
      </c>
      <c r="F964" s="16">
        <v>14.0</v>
      </c>
      <c r="G964" s="17" t="s">
        <v>25</v>
      </c>
      <c r="H964" s="14">
        <v>127.2</v>
      </c>
      <c r="I964" s="14">
        <f t="shared" si="1"/>
        <v>969.09</v>
      </c>
      <c r="J964" s="18">
        <v>4.0</v>
      </c>
      <c r="K964" s="17">
        <v>6.0</v>
      </c>
      <c r="L964" s="19">
        <v>3.0</v>
      </c>
      <c r="M964" s="19" t="e">
        <v>#REF!</v>
      </c>
      <c r="N964" s="17">
        <v>4.5</v>
      </c>
      <c r="O964" s="17" t="s">
        <v>66</v>
      </c>
      <c r="P964" s="17">
        <v>4.0</v>
      </c>
      <c r="Q964" s="17">
        <v>6.0</v>
      </c>
      <c r="R964" s="17">
        <v>0.0</v>
      </c>
      <c r="S964" s="7">
        <f t="shared" si="2"/>
        <v>6</v>
      </c>
      <c r="T964" s="20">
        <v>0.0</v>
      </c>
      <c r="U964" s="14">
        <v>0.0</v>
      </c>
      <c r="V964" s="21" t="s">
        <v>37</v>
      </c>
      <c r="W964" s="35">
        <f>VLOOKUP(A964,airbnb_listings_orlando!C:Q,14,0)</f>
        <v>79</v>
      </c>
      <c r="X964" s="35">
        <f>VLOOKUP(A964,airbnb_listings_orlando!C:Q,15,0)</f>
        <v>6</v>
      </c>
      <c r="Y964" s="11">
        <f t="shared" si="4"/>
        <v>242.2725</v>
      </c>
      <c r="AA964" s="11"/>
    </row>
    <row r="965">
      <c r="A965" s="12" t="s">
        <v>81</v>
      </c>
      <c r="B965" s="13">
        <v>43408.0</v>
      </c>
      <c r="C965" s="25">
        <v>43421.0</v>
      </c>
      <c r="D965" s="14">
        <v>135.0</v>
      </c>
      <c r="E965" s="24">
        <v>43343.978541666664</v>
      </c>
      <c r="F965" s="16">
        <v>65.0</v>
      </c>
      <c r="G965" s="17" t="s">
        <v>25</v>
      </c>
      <c r="H965" s="14">
        <v>0.0</v>
      </c>
      <c r="I965" s="14">
        <f t="shared" si="1"/>
        <v>135</v>
      </c>
      <c r="J965" s="18">
        <v>4.0</v>
      </c>
      <c r="K965" s="17">
        <v>6.0</v>
      </c>
      <c r="L965" s="19">
        <v>3.0</v>
      </c>
      <c r="M965" s="19" t="e">
        <v>#REF!</v>
      </c>
      <c r="N965" s="17">
        <v>4.5</v>
      </c>
      <c r="O965" s="17" t="s">
        <v>66</v>
      </c>
      <c r="P965" s="17">
        <v>13.0</v>
      </c>
      <c r="Q965" s="17">
        <v>2.0</v>
      </c>
      <c r="R965" s="17">
        <v>0.0</v>
      </c>
      <c r="S965" s="7">
        <f t="shared" si="2"/>
        <v>2</v>
      </c>
      <c r="T965" s="20">
        <v>0.0</v>
      </c>
      <c r="U965" s="14">
        <v>0.0</v>
      </c>
      <c r="V965" s="21" t="s">
        <v>37</v>
      </c>
      <c r="W965" s="35">
        <f>VLOOKUP(A965,airbnb_listings_orlando!C:Q,14,0)</f>
        <v>79</v>
      </c>
      <c r="X965" s="35">
        <f>VLOOKUP(A965,airbnb_listings_orlando!C:Q,15,0)</f>
        <v>6</v>
      </c>
      <c r="Y965" s="11">
        <f t="shared" si="4"/>
        <v>10.38461538</v>
      </c>
      <c r="AA965" s="11"/>
    </row>
    <row r="966">
      <c r="A966" s="12" t="s">
        <v>81</v>
      </c>
      <c r="B966" s="13">
        <v>43308.0</v>
      </c>
      <c r="C966" s="12">
        <v>43315.0</v>
      </c>
      <c r="D966" s="14">
        <v>1422.43</v>
      </c>
      <c r="E966" s="24">
        <v>43193.71892361111</v>
      </c>
      <c r="F966" s="16">
        <v>115.0</v>
      </c>
      <c r="G966" s="17" t="s">
        <v>25</v>
      </c>
      <c r="H966" s="14">
        <v>189.0</v>
      </c>
      <c r="I966" s="14">
        <f t="shared" si="1"/>
        <v>1422.43</v>
      </c>
      <c r="J966" s="18">
        <v>4.0</v>
      </c>
      <c r="K966" s="17">
        <v>6.0</v>
      </c>
      <c r="L966" s="19">
        <v>3.0</v>
      </c>
      <c r="M966" s="19" t="e">
        <v>#REF!</v>
      </c>
      <c r="N966" s="17">
        <v>4.5</v>
      </c>
      <c r="O966" s="17" t="s">
        <v>66</v>
      </c>
      <c r="P966" s="17">
        <v>7.0</v>
      </c>
      <c r="Q966" s="17">
        <v>4.0</v>
      </c>
      <c r="R966" s="17">
        <v>2.0</v>
      </c>
      <c r="S966" s="7">
        <f t="shared" si="2"/>
        <v>6</v>
      </c>
      <c r="T966" s="20">
        <v>0.0</v>
      </c>
      <c r="U966" s="14">
        <v>0.0</v>
      </c>
      <c r="V966" s="21" t="s">
        <v>37</v>
      </c>
      <c r="W966" s="35">
        <f>VLOOKUP(A966,airbnb_listings_orlando!C:Q,14,0)</f>
        <v>79</v>
      </c>
      <c r="X966" s="35">
        <f>VLOOKUP(A966,airbnb_listings_orlando!C:Q,15,0)</f>
        <v>6</v>
      </c>
      <c r="Y966" s="11">
        <f t="shared" si="4"/>
        <v>203.2042857</v>
      </c>
      <c r="AA966" s="11"/>
    </row>
    <row r="967">
      <c r="A967" s="12" t="s">
        <v>81</v>
      </c>
      <c r="B967" s="13">
        <v>43241.0</v>
      </c>
      <c r="C967" s="12">
        <v>43258.0</v>
      </c>
      <c r="D967" s="14">
        <v>2768.02</v>
      </c>
      <c r="E967" s="24">
        <v>43145.40798611111</v>
      </c>
      <c r="F967" s="16">
        <v>96.0</v>
      </c>
      <c r="G967" s="17" t="s">
        <v>25</v>
      </c>
      <c r="H967" s="14">
        <v>432.0</v>
      </c>
      <c r="I967" s="14">
        <f t="shared" si="1"/>
        <v>2768.02</v>
      </c>
      <c r="J967" s="18">
        <v>4.0</v>
      </c>
      <c r="K967" s="17">
        <v>6.0</v>
      </c>
      <c r="L967" s="19">
        <v>3.0</v>
      </c>
      <c r="M967" s="19" t="e">
        <v>#REF!</v>
      </c>
      <c r="N967" s="17">
        <v>4.5</v>
      </c>
      <c r="O967" s="17" t="s">
        <v>66</v>
      </c>
      <c r="P967" s="17">
        <v>17.0</v>
      </c>
      <c r="Q967" s="17">
        <v>4.0</v>
      </c>
      <c r="R967" s="17">
        <v>1.0</v>
      </c>
      <c r="S967" s="7">
        <f t="shared" si="2"/>
        <v>5</v>
      </c>
      <c r="T967" s="20">
        <v>0.0</v>
      </c>
      <c r="U967" s="14">
        <v>0.0</v>
      </c>
      <c r="V967" s="21" t="s">
        <v>37</v>
      </c>
      <c r="W967" s="35">
        <f>VLOOKUP(A967,airbnb_listings_orlando!C:Q,14,0)</f>
        <v>79</v>
      </c>
      <c r="X967" s="35">
        <f>VLOOKUP(A967,airbnb_listings_orlando!C:Q,15,0)</f>
        <v>6</v>
      </c>
      <c r="Y967" s="11">
        <f t="shared" si="4"/>
        <v>162.8247059</v>
      </c>
      <c r="AA967" s="11"/>
    </row>
    <row r="968">
      <c r="A968" s="12" t="s">
        <v>81</v>
      </c>
      <c r="B968" s="13">
        <v>43231.0</v>
      </c>
      <c r="C968" s="12">
        <v>43240.0</v>
      </c>
      <c r="D968" s="14">
        <v>1646.64</v>
      </c>
      <c r="E968" s="24">
        <v>43120.49829861111</v>
      </c>
      <c r="F968" s="16">
        <v>111.0</v>
      </c>
      <c r="G968" s="17" t="s">
        <v>25</v>
      </c>
      <c r="H968" s="14">
        <v>243.0</v>
      </c>
      <c r="I968" s="14">
        <f t="shared" si="1"/>
        <v>1646.64</v>
      </c>
      <c r="J968" s="18">
        <v>4.0</v>
      </c>
      <c r="K968" s="17">
        <v>6.0</v>
      </c>
      <c r="L968" s="19">
        <v>3.0</v>
      </c>
      <c r="M968" s="19" t="e">
        <v>#REF!</v>
      </c>
      <c r="N968" s="17">
        <v>4.5</v>
      </c>
      <c r="O968" s="17" t="s">
        <v>66</v>
      </c>
      <c r="P968" s="17">
        <v>9.0</v>
      </c>
      <c r="Q968" s="17">
        <v>4.0</v>
      </c>
      <c r="R968" s="17">
        <v>2.0</v>
      </c>
      <c r="S968" s="7">
        <f t="shared" si="2"/>
        <v>6</v>
      </c>
      <c r="T968" s="20">
        <v>0.0</v>
      </c>
      <c r="U968" s="14">
        <v>0.0</v>
      </c>
      <c r="V968" s="21" t="s">
        <v>37</v>
      </c>
      <c r="W968" s="35">
        <f>VLOOKUP(A968,airbnb_listings_orlando!C:Q,14,0)</f>
        <v>79</v>
      </c>
      <c r="X968" s="35">
        <f>VLOOKUP(A968,airbnb_listings_orlando!C:Q,15,0)</f>
        <v>6</v>
      </c>
      <c r="Y968" s="11">
        <f t="shared" si="4"/>
        <v>182.96</v>
      </c>
      <c r="AA968" s="11"/>
    </row>
    <row r="969">
      <c r="A969" s="12" t="s">
        <v>81</v>
      </c>
      <c r="B969" s="13">
        <v>43216.0</v>
      </c>
      <c r="C969" s="12">
        <v>43218.0</v>
      </c>
      <c r="D969" s="14">
        <v>130.0</v>
      </c>
      <c r="E969" s="24">
        <v>43129.723275462966</v>
      </c>
      <c r="F969" s="16">
        <v>87.0</v>
      </c>
      <c r="G969" s="17" t="s">
        <v>25</v>
      </c>
      <c r="H969" s="14">
        <v>0.0</v>
      </c>
      <c r="I969" s="14">
        <f t="shared" si="1"/>
        <v>130</v>
      </c>
      <c r="J969" s="18">
        <v>4.0</v>
      </c>
      <c r="K969" s="17">
        <v>6.0</v>
      </c>
      <c r="L969" s="19">
        <v>3.0</v>
      </c>
      <c r="M969" s="19" t="e">
        <v>#REF!</v>
      </c>
      <c r="N969" s="17">
        <v>4.5</v>
      </c>
      <c r="O969" s="17" t="s">
        <v>66</v>
      </c>
      <c r="P969" s="17">
        <v>2.0</v>
      </c>
      <c r="Q969" s="17">
        <v>1.0</v>
      </c>
      <c r="R969" s="17">
        <v>0.0</v>
      </c>
      <c r="S969" s="7">
        <f t="shared" si="2"/>
        <v>1</v>
      </c>
      <c r="T969" s="20">
        <v>0.0</v>
      </c>
      <c r="U969" s="14">
        <v>0.0</v>
      </c>
      <c r="V969" s="21" t="s">
        <v>37</v>
      </c>
      <c r="W969" s="35">
        <f>VLOOKUP(A969,airbnb_listings_orlando!C:Q,14,0)</f>
        <v>79</v>
      </c>
      <c r="X969" s="35">
        <f>VLOOKUP(A969,airbnb_listings_orlando!C:Q,15,0)</f>
        <v>6</v>
      </c>
      <c r="Y969" s="11">
        <f t="shared" si="4"/>
        <v>65</v>
      </c>
      <c r="AA969" s="11"/>
    </row>
    <row r="970">
      <c r="A970" s="12" t="s">
        <v>81</v>
      </c>
      <c r="B970" s="13">
        <v>43203.0</v>
      </c>
      <c r="C970" s="12">
        <v>43214.0</v>
      </c>
      <c r="D970" s="14">
        <v>1947.0</v>
      </c>
      <c r="E970" s="15">
        <v>43053.8253587963</v>
      </c>
      <c r="F970" s="16">
        <v>150.0</v>
      </c>
      <c r="G970" s="17" t="s">
        <v>25</v>
      </c>
      <c r="H970" s="14">
        <v>231.04</v>
      </c>
      <c r="I970" s="14">
        <f t="shared" si="1"/>
        <v>1892.03</v>
      </c>
      <c r="J970" s="18">
        <v>4.0</v>
      </c>
      <c r="K970" s="17">
        <v>6.0</v>
      </c>
      <c r="L970" s="19">
        <v>3.0</v>
      </c>
      <c r="M970" s="19" t="e">
        <v>#REF!</v>
      </c>
      <c r="N970" s="17">
        <v>4.5</v>
      </c>
      <c r="O970" s="17" t="s">
        <v>66</v>
      </c>
      <c r="P970" s="17">
        <v>11.0</v>
      </c>
      <c r="Q970" s="17">
        <v>5.0</v>
      </c>
      <c r="R970" s="17">
        <v>1.0</v>
      </c>
      <c r="S970" s="7">
        <f t="shared" si="2"/>
        <v>6</v>
      </c>
      <c r="T970" s="20">
        <v>54.97</v>
      </c>
      <c r="U970" s="14">
        <v>0.0</v>
      </c>
      <c r="V970" s="21" t="s">
        <v>37</v>
      </c>
      <c r="W970" s="35">
        <f>VLOOKUP(A970,airbnb_listings_orlando!C:Q,14,0)</f>
        <v>79</v>
      </c>
      <c r="X970" s="35">
        <f>VLOOKUP(A970,airbnb_listings_orlando!C:Q,15,0)</f>
        <v>6</v>
      </c>
      <c r="Y970" s="11">
        <f t="shared" si="4"/>
        <v>177</v>
      </c>
      <c r="AA970" s="11"/>
    </row>
    <row r="971">
      <c r="A971" s="12" t="s">
        <v>81</v>
      </c>
      <c r="B971" s="13">
        <v>43142.0</v>
      </c>
      <c r="C971" s="12">
        <v>43160.0</v>
      </c>
      <c r="D971" s="14">
        <v>3460.9</v>
      </c>
      <c r="E971" s="24">
        <v>43002.60590277778</v>
      </c>
      <c r="F971" s="16">
        <v>140.0</v>
      </c>
      <c r="G971" s="17" t="s">
        <v>25</v>
      </c>
      <c r="H971" s="14">
        <v>486.0</v>
      </c>
      <c r="I971" s="14">
        <f t="shared" si="1"/>
        <v>3460.9</v>
      </c>
      <c r="J971" s="18">
        <v>4.0</v>
      </c>
      <c r="K971" s="17">
        <v>6.0</v>
      </c>
      <c r="L971" s="19">
        <v>3.0</v>
      </c>
      <c r="M971" s="19" t="e">
        <v>#REF!</v>
      </c>
      <c r="N971" s="17">
        <v>4.5</v>
      </c>
      <c r="O971" s="17" t="s">
        <v>66</v>
      </c>
      <c r="P971" s="17">
        <v>18.0</v>
      </c>
      <c r="Q971" s="17">
        <v>4.0</v>
      </c>
      <c r="R971" s="17">
        <v>1.0</v>
      </c>
      <c r="S971" s="7">
        <f t="shared" si="2"/>
        <v>5</v>
      </c>
      <c r="T971" s="20">
        <v>0.0</v>
      </c>
      <c r="U971" s="14">
        <v>0.0</v>
      </c>
      <c r="V971" s="21" t="s">
        <v>37</v>
      </c>
      <c r="W971" s="35">
        <f>VLOOKUP(A971,airbnb_listings_orlando!C:Q,14,0)</f>
        <v>79</v>
      </c>
      <c r="X971" s="35">
        <f>VLOOKUP(A971,airbnb_listings_orlando!C:Q,15,0)</f>
        <v>6</v>
      </c>
      <c r="Y971" s="11">
        <f t="shared" si="4"/>
        <v>192.2722222</v>
      </c>
      <c r="AA971" s="11"/>
    </row>
    <row r="972">
      <c r="A972" s="12" t="s">
        <v>81</v>
      </c>
      <c r="B972" s="13">
        <v>43107.0</v>
      </c>
      <c r="C972" s="12">
        <v>43114.0</v>
      </c>
      <c r="D972" s="14">
        <v>120.0</v>
      </c>
      <c r="E972" s="24">
        <v>42957.59483796296</v>
      </c>
      <c r="F972" s="16">
        <v>150.0</v>
      </c>
      <c r="G972" s="17" t="s">
        <v>25</v>
      </c>
      <c r="H972" s="14">
        <v>0.0</v>
      </c>
      <c r="I972" s="14">
        <f t="shared" si="1"/>
        <v>120</v>
      </c>
      <c r="J972" s="18">
        <v>4.0</v>
      </c>
      <c r="K972" s="17">
        <v>6.0</v>
      </c>
      <c r="L972" s="19">
        <v>3.0</v>
      </c>
      <c r="M972" s="19" t="e">
        <v>#REF!</v>
      </c>
      <c r="N972" s="17">
        <v>4.5</v>
      </c>
      <c r="O972" s="17" t="s">
        <v>66</v>
      </c>
      <c r="P972" s="17">
        <v>7.0</v>
      </c>
      <c r="Q972" s="17">
        <v>2.0</v>
      </c>
      <c r="R972" s="17">
        <v>0.0</v>
      </c>
      <c r="S972" s="7">
        <f t="shared" si="2"/>
        <v>2</v>
      </c>
      <c r="T972" s="20">
        <v>0.0</v>
      </c>
      <c r="U972" s="14">
        <v>0.0</v>
      </c>
      <c r="V972" s="21" t="s">
        <v>37</v>
      </c>
      <c r="W972" s="35">
        <f>VLOOKUP(A972,airbnb_listings_orlando!C:Q,14,0)</f>
        <v>79</v>
      </c>
      <c r="X972" s="35">
        <f>VLOOKUP(A972,airbnb_listings_orlando!C:Q,15,0)</f>
        <v>6</v>
      </c>
      <c r="Y972" s="11">
        <f t="shared" si="4"/>
        <v>17.14285714</v>
      </c>
      <c r="AA972" s="11"/>
    </row>
    <row r="973">
      <c r="A973" s="12" t="s">
        <v>81</v>
      </c>
      <c r="B973" s="13">
        <v>43100.0</v>
      </c>
      <c r="C973" s="12">
        <v>43105.0</v>
      </c>
      <c r="D973" s="14">
        <v>1539.8</v>
      </c>
      <c r="E973" s="24">
        <v>42927.7677662037</v>
      </c>
      <c r="F973" s="16">
        <v>173.0</v>
      </c>
      <c r="G973" s="17" t="s">
        <v>25</v>
      </c>
      <c r="H973" s="14">
        <v>142.86</v>
      </c>
      <c r="I973" s="14">
        <f t="shared" si="1"/>
        <v>1468.02</v>
      </c>
      <c r="J973" s="18">
        <v>4.0</v>
      </c>
      <c r="K973" s="17">
        <v>6.0</v>
      </c>
      <c r="L973" s="19">
        <v>3.0</v>
      </c>
      <c r="M973" s="19" t="e">
        <v>#REF!</v>
      </c>
      <c r="N973" s="17">
        <v>4.5</v>
      </c>
      <c r="O973" s="17" t="s">
        <v>66</v>
      </c>
      <c r="P973" s="17">
        <v>5.0</v>
      </c>
      <c r="Q973" s="17">
        <v>5.0</v>
      </c>
      <c r="R973" s="17">
        <v>3.0</v>
      </c>
      <c r="S973" s="7">
        <f t="shared" si="2"/>
        <v>8</v>
      </c>
      <c r="T973" s="20">
        <v>71.78</v>
      </c>
      <c r="U973" s="14">
        <v>0.0</v>
      </c>
      <c r="V973" s="21" t="s">
        <v>37</v>
      </c>
      <c r="W973" s="35">
        <f>VLOOKUP(A973,airbnb_listings_orlando!C:Q,14,0)</f>
        <v>79</v>
      </c>
      <c r="X973" s="35">
        <f>VLOOKUP(A973,airbnb_listings_orlando!C:Q,15,0)</f>
        <v>6</v>
      </c>
      <c r="Y973" s="11">
        <f t="shared" si="4"/>
        <v>307.96</v>
      </c>
      <c r="AA973" s="11"/>
    </row>
    <row r="974">
      <c r="A974" s="12" t="s">
        <v>81</v>
      </c>
      <c r="B974" s="13">
        <v>43053.0</v>
      </c>
      <c r="C974" s="25">
        <v>43065.0</v>
      </c>
      <c r="D974" s="14">
        <v>2853.4</v>
      </c>
      <c r="E974" s="24">
        <v>42990.508993055555</v>
      </c>
      <c r="F974" s="16">
        <v>63.0</v>
      </c>
      <c r="G974" s="17" t="s">
        <v>25</v>
      </c>
      <c r="H974" s="14">
        <v>423.0</v>
      </c>
      <c r="I974" s="14">
        <f t="shared" si="1"/>
        <v>2853.4</v>
      </c>
      <c r="J974" s="18">
        <v>4.0</v>
      </c>
      <c r="K974" s="17">
        <v>6.0</v>
      </c>
      <c r="L974" s="19">
        <v>3.0</v>
      </c>
      <c r="M974" s="19" t="e">
        <v>#REF!</v>
      </c>
      <c r="N974" s="17">
        <v>4.5</v>
      </c>
      <c r="O974" s="17" t="s">
        <v>66</v>
      </c>
      <c r="P974" s="17">
        <v>12.0</v>
      </c>
      <c r="Q974" s="17">
        <v>4.0</v>
      </c>
      <c r="R974" s="17">
        <v>1.0</v>
      </c>
      <c r="S974" s="7">
        <f t="shared" si="2"/>
        <v>5</v>
      </c>
      <c r="T974" s="20">
        <v>0.0</v>
      </c>
      <c r="U974" s="14">
        <v>0.0</v>
      </c>
      <c r="V974" s="21" t="s">
        <v>37</v>
      </c>
      <c r="W974" s="35">
        <f>VLOOKUP(A974,airbnb_listings_orlando!C:Q,14,0)</f>
        <v>79</v>
      </c>
      <c r="X974" s="35">
        <f>VLOOKUP(A974,airbnb_listings_orlando!C:Q,15,0)</f>
        <v>6</v>
      </c>
      <c r="Y974" s="11">
        <f t="shared" si="4"/>
        <v>237.7833333</v>
      </c>
      <c r="AA974" s="11"/>
    </row>
    <row r="975">
      <c r="A975" s="12" t="s">
        <v>81</v>
      </c>
      <c r="B975" s="13">
        <v>43019.0</v>
      </c>
      <c r="C975" s="25">
        <v>43026.0</v>
      </c>
      <c r="D975" s="14">
        <v>1388.04</v>
      </c>
      <c r="E975" s="24">
        <v>42961.95462962963</v>
      </c>
      <c r="F975" s="16">
        <v>58.0</v>
      </c>
      <c r="G975" s="17" t="s">
        <v>25</v>
      </c>
      <c r="H975" s="14">
        <v>189.0</v>
      </c>
      <c r="I975" s="14">
        <f t="shared" si="1"/>
        <v>1388.04</v>
      </c>
      <c r="J975" s="18">
        <v>4.0</v>
      </c>
      <c r="K975" s="17">
        <v>6.0</v>
      </c>
      <c r="L975" s="19">
        <v>3.0</v>
      </c>
      <c r="M975" s="19" t="e">
        <v>#REF!</v>
      </c>
      <c r="N975" s="17">
        <v>4.5</v>
      </c>
      <c r="O975" s="17" t="s">
        <v>66</v>
      </c>
      <c r="P975" s="17">
        <v>7.0</v>
      </c>
      <c r="Q975" s="17">
        <v>5.0</v>
      </c>
      <c r="R975" s="17">
        <v>3.0</v>
      </c>
      <c r="S975" s="7">
        <f t="shared" si="2"/>
        <v>8</v>
      </c>
      <c r="T975" s="20">
        <v>0.0</v>
      </c>
      <c r="U975" s="14">
        <v>0.0</v>
      </c>
      <c r="V975" s="21" t="s">
        <v>37</v>
      </c>
      <c r="W975" s="35">
        <f>VLOOKUP(A975,airbnb_listings_orlando!C:Q,14,0)</f>
        <v>79</v>
      </c>
      <c r="X975" s="35">
        <f>VLOOKUP(A975,airbnb_listings_orlando!C:Q,15,0)</f>
        <v>6</v>
      </c>
      <c r="Y975" s="11">
        <f t="shared" si="4"/>
        <v>198.2914286</v>
      </c>
      <c r="AA975" s="11"/>
    </row>
    <row r="976">
      <c r="A976" s="12" t="s">
        <v>81</v>
      </c>
      <c r="B976" s="13">
        <v>42986.0</v>
      </c>
      <c r="C976" s="12">
        <v>42990.0</v>
      </c>
      <c r="D976" s="14">
        <v>0.0</v>
      </c>
      <c r="E976" s="24">
        <v>42986.687210648146</v>
      </c>
      <c r="F976" s="16">
        <v>0.0</v>
      </c>
      <c r="G976" s="17" t="s">
        <v>25</v>
      </c>
      <c r="H976" s="14">
        <v>0.0</v>
      </c>
      <c r="I976" s="14">
        <f t="shared" si="1"/>
        <v>0</v>
      </c>
      <c r="J976" s="18">
        <v>4.0</v>
      </c>
      <c r="K976" s="17">
        <v>6.0</v>
      </c>
      <c r="L976" s="19">
        <v>3.0</v>
      </c>
      <c r="M976" s="19" t="e">
        <v>#REF!</v>
      </c>
      <c r="N976" s="17">
        <v>4.5</v>
      </c>
      <c r="O976" s="17" t="s">
        <v>66</v>
      </c>
      <c r="P976" s="17">
        <v>4.0</v>
      </c>
      <c r="Q976" s="17">
        <v>2.0</v>
      </c>
      <c r="R976" s="17">
        <v>0.0</v>
      </c>
      <c r="S976" s="7">
        <f t="shared" si="2"/>
        <v>2</v>
      </c>
      <c r="T976" s="20">
        <v>0.0</v>
      </c>
      <c r="U976" s="14">
        <v>0.0</v>
      </c>
      <c r="V976" s="21" t="s">
        <v>37</v>
      </c>
      <c r="W976" s="35">
        <f>VLOOKUP(A976,airbnb_listings_orlando!C:Q,14,0)</f>
        <v>79</v>
      </c>
      <c r="X976" s="35">
        <f>VLOOKUP(A976,airbnb_listings_orlando!C:Q,15,0)</f>
        <v>6</v>
      </c>
      <c r="Y976" s="11">
        <f t="shared" si="4"/>
        <v>0</v>
      </c>
      <c r="AA976" s="11"/>
    </row>
    <row r="977">
      <c r="A977" s="12" t="s">
        <v>81</v>
      </c>
      <c r="B977" s="13">
        <v>42853.0</v>
      </c>
      <c r="C977" s="12">
        <v>42855.0</v>
      </c>
      <c r="D977" s="14">
        <v>406.99</v>
      </c>
      <c r="E977" s="24">
        <v>42826.532164351855</v>
      </c>
      <c r="F977" s="16">
        <v>27.0</v>
      </c>
      <c r="G977" s="17" t="s">
        <v>25</v>
      </c>
      <c r="H977" s="14">
        <v>39.64</v>
      </c>
      <c r="I977" s="14">
        <f t="shared" si="1"/>
        <v>393.99</v>
      </c>
      <c r="J977" s="18">
        <v>4.0</v>
      </c>
      <c r="K977" s="17">
        <v>6.0</v>
      </c>
      <c r="L977" s="19">
        <v>3.0</v>
      </c>
      <c r="M977" s="19" t="e">
        <v>#REF!</v>
      </c>
      <c r="N977" s="17">
        <v>4.5</v>
      </c>
      <c r="O977" s="17" t="s">
        <v>66</v>
      </c>
      <c r="P977" s="17">
        <v>2.0</v>
      </c>
      <c r="Q977" s="17">
        <v>8.0</v>
      </c>
      <c r="R977" s="17">
        <v>0.0</v>
      </c>
      <c r="S977" s="7">
        <f t="shared" si="2"/>
        <v>8</v>
      </c>
      <c r="T977" s="20">
        <v>13.0</v>
      </c>
      <c r="U977" s="14">
        <v>0.0</v>
      </c>
      <c r="V977" s="21" t="s">
        <v>37</v>
      </c>
      <c r="W977" s="35">
        <f>VLOOKUP(A977,airbnb_listings_orlando!C:Q,14,0)</f>
        <v>79</v>
      </c>
      <c r="X977" s="35">
        <f>VLOOKUP(A977,airbnb_listings_orlando!C:Q,15,0)</f>
        <v>6</v>
      </c>
      <c r="Y977" s="11">
        <f t="shared" si="4"/>
        <v>203.495</v>
      </c>
      <c r="AA977" s="11"/>
    </row>
    <row r="978">
      <c r="A978" s="12" t="s">
        <v>81</v>
      </c>
      <c r="B978" s="13">
        <v>42831.0</v>
      </c>
      <c r="C978" s="12">
        <v>42853.0</v>
      </c>
      <c r="D978" s="14">
        <v>120.0</v>
      </c>
      <c r="E978" s="24">
        <v>42772.57716435185</v>
      </c>
      <c r="F978" s="16">
        <v>59.0</v>
      </c>
      <c r="G978" s="17" t="s">
        <v>25</v>
      </c>
      <c r="H978" s="14">
        <v>0.0</v>
      </c>
      <c r="I978" s="14">
        <f t="shared" si="1"/>
        <v>120</v>
      </c>
      <c r="J978" s="18">
        <v>4.0</v>
      </c>
      <c r="K978" s="17">
        <v>6.0</v>
      </c>
      <c r="L978" s="19">
        <v>3.0</v>
      </c>
      <c r="M978" s="19" t="e">
        <v>#REF!</v>
      </c>
      <c r="N978" s="17">
        <v>4.5</v>
      </c>
      <c r="O978" s="17" t="s">
        <v>66</v>
      </c>
      <c r="P978" s="17">
        <v>22.0</v>
      </c>
      <c r="Q978" s="17">
        <v>2.0</v>
      </c>
      <c r="R978" s="17">
        <v>0.0</v>
      </c>
      <c r="S978" s="7">
        <f t="shared" si="2"/>
        <v>2</v>
      </c>
      <c r="T978" s="20">
        <v>0.0</v>
      </c>
      <c r="U978" s="14">
        <v>0.0</v>
      </c>
      <c r="V978" s="21" t="s">
        <v>37</v>
      </c>
      <c r="W978" s="35">
        <f>VLOOKUP(A978,airbnb_listings_orlando!C:Q,14,0)</f>
        <v>79</v>
      </c>
      <c r="X978" s="35">
        <f>VLOOKUP(A978,airbnb_listings_orlando!C:Q,15,0)</f>
        <v>6</v>
      </c>
      <c r="Y978" s="11">
        <f t="shared" si="4"/>
        <v>5.454545455</v>
      </c>
      <c r="AA978" s="11"/>
    </row>
    <row r="979">
      <c r="A979" s="12" t="s">
        <v>81</v>
      </c>
      <c r="B979" s="13">
        <v>42812.0</v>
      </c>
      <c r="C979" s="12">
        <v>42815.0</v>
      </c>
      <c r="D979" s="14">
        <v>611.0</v>
      </c>
      <c r="E979" s="24">
        <v>42784.06002314815</v>
      </c>
      <c r="F979" s="16">
        <v>28.0</v>
      </c>
      <c r="G979" s="17" t="s">
        <v>25</v>
      </c>
      <c r="H979" s="14">
        <v>72.07</v>
      </c>
      <c r="I979" s="14">
        <f t="shared" si="1"/>
        <v>592</v>
      </c>
      <c r="J979" s="18">
        <v>4.0</v>
      </c>
      <c r="K979" s="17">
        <v>6.0</v>
      </c>
      <c r="L979" s="19">
        <v>3.0</v>
      </c>
      <c r="M979" s="19" t="e">
        <v>#REF!</v>
      </c>
      <c r="N979" s="17">
        <v>4.5</v>
      </c>
      <c r="O979" s="17" t="s">
        <v>66</v>
      </c>
      <c r="P979" s="17">
        <v>3.0</v>
      </c>
      <c r="Q979" s="17">
        <v>6.0</v>
      </c>
      <c r="R979" s="17">
        <v>0.0</v>
      </c>
      <c r="S979" s="7">
        <f t="shared" si="2"/>
        <v>6</v>
      </c>
      <c r="T979" s="20">
        <v>19.0</v>
      </c>
      <c r="U979" s="14">
        <v>0.0</v>
      </c>
      <c r="V979" s="21" t="s">
        <v>37</v>
      </c>
      <c r="W979" s="35">
        <f>VLOOKUP(A979,airbnb_listings_orlando!C:Q,14,0)</f>
        <v>79</v>
      </c>
      <c r="X979" s="35">
        <f>VLOOKUP(A979,airbnb_listings_orlando!C:Q,15,0)</f>
        <v>6</v>
      </c>
      <c r="Y979" s="11">
        <f t="shared" si="4"/>
        <v>203.6666667</v>
      </c>
      <c r="AA979" s="11"/>
    </row>
    <row r="980">
      <c r="A980" s="12" t="s">
        <v>81</v>
      </c>
      <c r="B980" s="13">
        <v>43464.0</v>
      </c>
      <c r="C980" s="12">
        <v>43470.0</v>
      </c>
      <c r="D980" s="14">
        <v>1801.04</v>
      </c>
      <c r="E980" s="24">
        <v>43375.832708333335</v>
      </c>
      <c r="F980" s="16">
        <v>89.0</v>
      </c>
      <c r="G980" s="17" t="s">
        <v>25</v>
      </c>
      <c r="H980" s="14">
        <v>254.09</v>
      </c>
      <c r="I980" s="14">
        <f t="shared" si="1"/>
        <v>1689.3088</v>
      </c>
      <c r="J980" s="18">
        <v>4.0</v>
      </c>
      <c r="K980" s="17">
        <v>6.0</v>
      </c>
      <c r="L980" s="19">
        <v>3.0</v>
      </c>
      <c r="M980" s="19" t="e">
        <v>#REF!</v>
      </c>
      <c r="N980" s="17">
        <v>4.5</v>
      </c>
      <c r="O980" s="17" t="s">
        <v>66</v>
      </c>
      <c r="P980" s="17">
        <v>6.0</v>
      </c>
      <c r="Q980" s="17">
        <v>4.0</v>
      </c>
      <c r="R980" s="17">
        <v>0.0</v>
      </c>
      <c r="S980" s="7">
        <f t="shared" si="2"/>
        <v>4</v>
      </c>
      <c r="T980" s="20">
        <v>57.7</v>
      </c>
      <c r="U980" s="14">
        <f t="shared" ref="U980:U983" si="87">D980*3%</f>
        <v>54.0312</v>
      </c>
      <c r="V980" s="21" t="s">
        <v>39</v>
      </c>
      <c r="W980" s="35">
        <f>VLOOKUP(A980,airbnb_listings_orlando!C:Q,14,0)</f>
        <v>79</v>
      </c>
      <c r="X980" s="35">
        <f>VLOOKUP(A980,airbnb_listings_orlando!C:Q,15,0)</f>
        <v>6</v>
      </c>
      <c r="Y980" s="11">
        <f t="shared" si="4"/>
        <v>300.1733333</v>
      </c>
      <c r="AA980" s="11"/>
    </row>
    <row r="981">
      <c r="A981" s="12" t="s">
        <v>81</v>
      </c>
      <c r="B981" s="13">
        <v>43461.0</v>
      </c>
      <c r="C981" s="25">
        <v>43464.0</v>
      </c>
      <c r="D981" s="14">
        <v>964.48</v>
      </c>
      <c r="E981" s="24">
        <v>43438.99081018518</v>
      </c>
      <c r="F981" s="16">
        <v>23.0</v>
      </c>
      <c r="G981" s="17" t="s">
        <v>25</v>
      </c>
      <c r="H981" s="14">
        <v>124.96</v>
      </c>
      <c r="I981" s="14">
        <f t="shared" si="1"/>
        <v>905.8656</v>
      </c>
      <c r="J981" s="18">
        <v>4.0</v>
      </c>
      <c r="K981" s="17">
        <v>6.0</v>
      </c>
      <c r="L981" s="19">
        <v>3.0</v>
      </c>
      <c r="M981" s="19" t="e">
        <v>#REF!</v>
      </c>
      <c r="N981" s="17">
        <v>4.5</v>
      </c>
      <c r="O981" s="17" t="s">
        <v>66</v>
      </c>
      <c r="P981" s="17">
        <v>3.0</v>
      </c>
      <c r="Q981" s="17">
        <v>5.0</v>
      </c>
      <c r="R981" s="17">
        <v>3.0</v>
      </c>
      <c r="S981" s="7">
        <f t="shared" si="2"/>
        <v>8</v>
      </c>
      <c r="T981" s="20">
        <v>29.68</v>
      </c>
      <c r="U981" s="14">
        <f t="shared" si="87"/>
        <v>28.9344</v>
      </c>
      <c r="V981" s="21" t="s">
        <v>39</v>
      </c>
      <c r="W981" s="35">
        <f>VLOOKUP(A981,airbnb_listings_orlando!C:Q,14,0)</f>
        <v>79</v>
      </c>
      <c r="X981" s="35">
        <f>VLOOKUP(A981,airbnb_listings_orlando!C:Q,15,0)</f>
        <v>6</v>
      </c>
      <c r="Y981" s="11">
        <f t="shared" si="4"/>
        <v>321.4933333</v>
      </c>
      <c r="AA981" s="11"/>
    </row>
    <row r="982">
      <c r="A982" s="12" t="s">
        <v>81</v>
      </c>
      <c r="B982" s="13">
        <v>43440.0</v>
      </c>
      <c r="C982" s="25">
        <v>43445.0</v>
      </c>
      <c r="D982" s="14">
        <v>961.62</v>
      </c>
      <c r="E982" s="24">
        <v>43306.05253472222</v>
      </c>
      <c r="F982" s="16">
        <v>134.0</v>
      </c>
      <c r="G982" s="17" t="s">
        <v>25</v>
      </c>
      <c r="H982" s="14">
        <v>124.36</v>
      </c>
      <c r="I982" s="14">
        <f t="shared" si="1"/>
        <v>903.0314</v>
      </c>
      <c r="J982" s="18">
        <v>4.0</v>
      </c>
      <c r="K982" s="17">
        <v>6.0</v>
      </c>
      <c r="L982" s="19">
        <v>3.0</v>
      </c>
      <c r="M982" s="19" t="e">
        <v>#REF!</v>
      </c>
      <c r="N982" s="17">
        <v>4.5</v>
      </c>
      <c r="O982" s="17" t="s">
        <v>66</v>
      </c>
      <c r="P982" s="17">
        <v>5.0</v>
      </c>
      <c r="Q982" s="17">
        <v>4.0</v>
      </c>
      <c r="R982" s="17">
        <v>3.0</v>
      </c>
      <c r="S982" s="7">
        <f t="shared" si="2"/>
        <v>7</v>
      </c>
      <c r="T982" s="20">
        <v>29.74</v>
      </c>
      <c r="U982" s="14">
        <f t="shared" si="87"/>
        <v>28.8486</v>
      </c>
      <c r="V982" s="21" t="s">
        <v>39</v>
      </c>
      <c r="W982" s="35">
        <f>VLOOKUP(A982,airbnb_listings_orlando!C:Q,14,0)</f>
        <v>79</v>
      </c>
      <c r="X982" s="35">
        <f>VLOOKUP(A982,airbnb_listings_orlando!C:Q,15,0)</f>
        <v>6</v>
      </c>
      <c r="Y982" s="11">
        <f t="shared" si="4"/>
        <v>192.324</v>
      </c>
      <c r="AA982" s="11"/>
    </row>
    <row r="983">
      <c r="A983" s="12" t="s">
        <v>81</v>
      </c>
      <c r="B983" s="13">
        <v>43400.0</v>
      </c>
      <c r="C983" s="12">
        <v>43407.0</v>
      </c>
      <c r="D983" s="14">
        <v>1189.04</v>
      </c>
      <c r="E983" s="24">
        <v>43177.49186342592</v>
      </c>
      <c r="F983" s="16">
        <v>223.0</v>
      </c>
      <c r="G983" s="17" t="s">
        <v>25</v>
      </c>
      <c r="H983" s="14">
        <v>144.89</v>
      </c>
      <c r="I983" s="14">
        <f t="shared" si="1"/>
        <v>1116.6088</v>
      </c>
      <c r="J983" s="18">
        <v>4.0</v>
      </c>
      <c r="K983" s="17">
        <v>6.0</v>
      </c>
      <c r="L983" s="19">
        <v>3.0</v>
      </c>
      <c r="M983" s="19" t="e">
        <v>#REF!</v>
      </c>
      <c r="N983" s="17">
        <v>4.5</v>
      </c>
      <c r="O983" s="17" t="s">
        <v>66</v>
      </c>
      <c r="P983" s="17">
        <v>7.0</v>
      </c>
      <c r="Q983" s="17">
        <v>8.0</v>
      </c>
      <c r="R983" s="17">
        <v>0.0</v>
      </c>
      <c r="S983" s="7">
        <f t="shared" si="2"/>
        <v>8</v>
      </c>
      <c r="T983" s="20">
        <v>36.76</v>
      </c>
      <c r="U983" s="14">
        <f t="shared" si="87"/>
        <v>35.6712</v>
      </c>
      <c r="V983" s="21" t="s">
        <v>39</v>
      </c>
      <c r="W983" s="35">
        <f>VLOOKUP(A983,airbnb_listings_orlando!C:Q,14,0)</f>
        <v>79</v>
      </c>
      <c r="X983" s="35">
        <f>VLOOKUP(A983,airbnb_listings_orlando!C:Q,15,0)</f>
        <v>6</v>
      </c>
      <c r="Y983" s="11">
        <f t="shared" si="4"/>
        <v>169.8628571</v>
      </c>
      <c r="AA983" s="11"/>
    </row>
    <row r="984">
      <c r="A984" s="12" t="s">
        <v>81</v>
      </c>
      <c r="B984" s="13">
        <v>43375.0</v>
      </c>
      <c r="C984" s="25">
        <v>43383.0</v>
      </c>
      <c r="D984" s="14">
        <v>1337.67</v>
      </c>
      <c r="E984" s="24">
        <v>43304.84621527778</v>
      </c>
      <c r="F984" s="16">
        <v>71.0</v>
      </c>
      <c r="G984" s="17" t="s">
        <v>25</v>
      </c>
      <c r="H984" s="14">
        <v>166.37</v>
      </c>
      <c r="I984" s="14">
        <f t="shared" si="1"/>
        <v>1242.8032</v>
      </c>
      <c r="J984" s="18">
        <v>4.0</v>
      </c>
      <c r="K984" s="17">
        <v>6.0</v>
      </c>
      <c r="L984" s="19">
        <v>3.0</v>
      </c>
      <c r="M984" s="19" t="e">
        <v>#REF!</v>
      </c>
      <c r="N984" s="17">
        <v>4.5</v>
      </c>
      <c r="O984" s="17" t="s">
        <v>66</v>
      </c>
      <c r="P984" s="17">
        <v>8.0</v>
      </c>
      <c r="Q984" s="17">
        <v>4.0</v>
      </c>
      <c r="R984" s="17">
        <v>3.0</v>
      </c>
      <c r="S984" s="7">
        <f t="shared" si="2"/>
        <v>7</v>
      </c>
      <c r="T984" s="20">
        <v>41.36</v>
      </c>
      <c r="U984" s="14">
        <f t="shared" ref="U984:U986" si="88">D984*4%</f>
        <v>53.5068</v>
      </c>
      <c r="V984" s="21" t="s">
        <v>39</v>
      </c>
      <c r="W984" s="35">
        <f>VLOOKUP(A984,airbnb_listings_orlando!C:Q,14,0)</f>
        <v>79</v>
      </c>
      <c r="X984" s="35">
        <f>VLOOKUP(A984,airbnb_listings_orlando!C:Q,15,0)</f>
        <v>6</v>
      </c>
      <c r="Y984" s="11">
        <f t="shared" si="4"/>
        <v>167.20875</v>
      </c>
      <c r="AA984" s="11"/>
    </row>
    <row r="985">
      <c r="A985" s="12" t="s">
        <v>81</v>
      </c>
      <c r="B985" s="13">
        <v>43354.0</v>
      </c>
      <c r="C985" s="12">
        <v>43359.0</v>
      </c>
      <c r="D985" s="14">
        <v>891.78</v>
      </c>
      <c r="E985" s="24">
        <v>43215.54755787037</v>
      </c>
      <c r="F985" s="16">
        <v>139.0</v>
      </c>
      <c r="G985" s="17" t="s">
        <v>25</v>
      </c>
      <c r="H985" s="14">
        <v>101.92</v>
      </c>
      <c r="I985" s="14">
        <f t="shared" si="1"/>
        <v>828.5388</v>
      </c>
      <c r="J985" s="18">
        <v>4.0</v>
      </c>
      <c r="K985" s="17">
        <v>6.0</v>
      </c>
      <c r="L985" s="19">
        <v>3.0</v>
      </c>
      <c r="M985" s="19" t="e">
        <v>#REF!</v>
      </c>
      <c r="N985" s="17">
        <v>4.5</v>
      </c>
      <c r="O985" s="17" t="s">
        <v>66</v>
      </c>
      <c r="P985" s="17">
        <v>5.0</v>
      </c>
      <c r="Q985" s="17">
        <v>4.0</v>
      </c>
      <c r="R985" s="17">
        <v>2.0</v>
      </c>
      <c r="S985" s="7">
        <f t="shared" si="2"/>
        <v>6</v>
      </c>
      <c r="T985" s="20">
        <v>27.57</v>
      </c>
      <c r="U985" s="14">
        <f t="shared" si="88"/>
        <v>35.6712</v>
      </c>
      <c r="V985" s="21" t="s">
        <v>39</v>
      </c>
      <c r="W985" s="35">
        <f>VLOOKUP(A985,airbnb_listings_orlando!C:Q,14,0)</f>
        <v>79</v>
      </c>
      <c r="X985" s="35">
        <f>VLOOKUP(A985,airbnb_listings_orlando!C:Q,15,0)</f>
        <v>6</v>
      </c>
      <c r="Y985" s="11">
        <f t="shared" si="4"/>
        <v>178.356</v>
      </c>
      <c r="AA985" s="11"/>
    </row>
    <row r="986">
      <c r="A986" s="12" t="s">
        <v>81</v>
      </c>
      <c r="B986" s="13">
        <v>43334.0</v>
      </c>
      <c r="C986" s="12">
        <v>43339.0</v>
      </c>
      <c r="D986" s="14">
        <v>891.78</v>
      </c>
      <c r="E986" s="24">
        <v>43229.65193287037</v>
      </c>
      <c r="F986" s="16">
        <v>105.0</v>
      </c>
      <c r="G986" s="17" t="s">
        <v>25</v>
      </c>
      <c r="H986" s="14">
        <v>101.92</v>
      </c>
      <c r="I986" s="14">
        <f t="shared" si="1"/>
        <v>828.5388</v>
      </c>
      <c r="J986" s="18">
        <v>4.0</v>
      </c>
      <c r="K986" s="17">
        <v>6.0</v>
      </c>
      <c r="L986" s="19">
        <v>3.0</v>
      </c>
      <c r="M986" s="19" t="e">
        <v>#REF!</v>
      </c>
      <c r="N986" s="17">
        <v>4.5</v>
      </c>
      <c r="O986" s="17" t="s">
        <v>66</v>
      </c>
      <c r="P986" s="17">
        <v>5.0</v>
      </c>
      <c r="Q986" s="17">
        <v>5.0</v>
      </c>
      <c r="R986" s="17">
        <v>1.0</v>
      </c>
      <c r="S986" s="7">
        <f t="shared" si="2"/>
        <v>6</v>
      </c>
      <c r="T986" s="20">
        <v>27.57</v>
      </c>
      <c r="U986" s="14">
        <f t="shared" si="88"/>
        <v>35.6712</v>
      </c>
      <c r="V986" s="21" t="s">
        <v>39</v>
      </c>
      <c r="W986" s="35">
        <f>VLOOKUP(A986,airbnb_listings_orlando!C:Q,14,0)</f>
        <v>79</v>
      </c>
      <c r="X986" s="35">
        <f>VLOOKUP(A986,airbnb_listings_orlando!C:Q,15,0)</f>
        <v>6</v>
      </c>
      <c r="Y986" s="11">
        <f t="shared" si="4"/>
        <v>178.356</v>
      </c>
      <c r="AA986" s="11"/>
    </row>
    <row r="987">
      <c r="A987" s="12" t="s">
        <v>81</v>
      </c>
      <c r="B987" s="13">
        <v>43306.0</v>
      </c>
      <c r="C987" s="12">
        <v>43308.0</v>
      </c>
      <c r="D987" s="14">
        <v>445.89</v>
      </c>
      <c r="E987" s="24">
        <v>43301.962546296294</v>
      </c>
      <c r="F987" s="16">
        <v>5.0</v>
      </c>
      <c r="G987" s="17" t="s">
        <v>25</v>
      </c>
      <c r="H987" s="14">
        <v>37.45</v>
      </c>
      <c r="I987" s="14">
        <f t="shared" si="1"/>
        <v>418.7233</v>
      </c>
      <c r="J987" s="18">
        <v>4.0</v>
      </c>
      <c r="K987" s="17">
        <v>6.0</v>
      </c>
      <c r="L987" s="19">
        <v>3.0</v>
      </c>
      <c r="M987" s="19" t="e">
        <v>#REF!</v>
      </c>
      <c r="N987" s="17">
        <v>4.5</v>
      </c>
      <c r="O987" s="17" t="s">
        <v>66</v>
      </c>
      <c r="P987" s="17">
        <v>2.0</v>
      </c>
      <c r="Q987" s="17">
        <v>4.0</v>
      </c>
      <c r="R987" s="17">
        <v>2.0</v>
      </c>
      <c r="S987" s="7">
        <f t="shared" si="2"/>
        <v>6</v>
      </c>
      <c r="T987" s="20">
        <v>13.79</v>
      </c>
      <c r="U987" s="14">
        <f t="shared" ref="U987:U996" si="89">D987*3%</f>
        <v>13.3767</v>
      </c>
      <c r="V987" s="21" t="s">
        <v>39</v>
      </c>
      <c r="W987" s="35">
        <f>VLOOKUP(A987,airbnb_listings_orlando!C:Q,14,0)</f>
        <v>79</v>
      </c>
      <c r="X987" s="35">
        <f>VLOOKUP(A987,airbnb_listings_orlando!C:Q,15,0)</f>
        <v>6</v>
      </c>
      <c r="Y987" s="11">
        <f t="shared" si="4"/>
        <v>222.945</v>
      </c>
      <c r="AA987" s="11"/>
    </row>
    <row r="988">
      <c r="A988" s="12" t="s">
        <v>81</v>
      </c>
      <c r="B988" s="13">
        <v>43301.0</v>
      </c>
      <c r="C988" s="12">
        <v>43306.0</v>
      </c>
      <c r="D988" s="14">
        <v>891.78</v>
      </c>
      <c r="E988" s="24">
        <v>43210.3672337963</v>
      </c>
      <c r="F988" s="16">
        <v>91.0</v>
      </c>
      <c r="G988" s="17" t="s">
        <v>25</v>
      </c>
      <c r="H988" s="14">
        <v>101.92</v>
      </c>
      <c r="I988" s="14">
        <f t="shared" si="1"/>
        <v>837.4566</v>
      </c>
      <c r="J988" s="18">
        <v>4.0</v>
      </c>
      <c r="K988" s="17">
        <v>6.0</v>
      </c>
      <c r="L988" s="19">
        <v>3.0</v>
      </c>
      <c r="M988" s="19" t="e">
        <v>#REF!</v>
      </c>
      <c r="N988" s="17">
        <v>4.5</v>
      </c>
      <c r="O988" s="17" t="s">
        <v>66</v>
      </c>
      <c r="P988" s="17">
        <v>5.0</v>
      </c>
      <c r="Q988" s="17">
        <v>5.0</v>
      </c>
      <c r="R988" s="17">
        <v>3.0</v>
      </c>
      <c r="S988" s="7">
        <f t="shared" si="2"/>
        <v>8</v>
      </c>
      <c r="T988" s="20">
        <v>27.57</v>
      </c>
      <c r="U988" s="14">
        <f t="shared" si="89"/>
        <v>26.7534</v>
      </c>
      <c r="V988" s="21" t="s">
        <v>39</v>
      </c>
      <c r="W988" s="35">
        <f>VLOOKUP(A988,airbnb_listings_orlando!C:Q,14,0)</f>
        <v>79</v>
      </c>
      <c r="X988" s="35">
        <f>VLOOKUP(A988,airbnb_listings_orlando!C:Q,15,0)</f>
        <v>6</v>
      </c>
      <c r="Y988" s="11">
        <f t="shared" si="4"/>
        <v>178.356</v>
      </c>
      <c r="AA988" s="11"/>
    </row>
    <row r="989">
      <c r="A989" s="12" t="s">
        <v>81</v>
      </c>
      <c r="B989" s="13">
        <v>43281.0</v>
      </c>
      <c r="C989" s="12">
        <v>43288.0</v>
      </c>
      <c r="D989" s="14">
        <v>1545.75</v>
      </c>
      <c r="E989" s="24">
        <v>43204.54725694445</v>
      </c>
      <c r="F989" s="16">
        <v>77.0</v>
      </c>
      <c r="G989" s="17" t="s">
        <v>25</v>
      </c>
      <c r="H989" s="14">
        <v>196.45</v>
      </c>
      <c r="I989" s="14">
        <f t="shared" si="1"/>
        <v>1451.5875</v>
      </c>
      <c r="J989" s="18">
        <v>4.0</v>
      </c>
      <c r="K989" s="17">
        <v>6.0</v>
      </c>
      <c r="L989" s="19">
        <v>3.0</v>
      </c>
      <c r="M989" s="19" t="e">
        <v>#REF!</v>
      </c>
      <c r="N989" s="17">
        <v>4.5</v>
      </c>
      <c r="O989" s="17" t="s">
        <v>66</v>
      </c>
      <c r="P989" s="17">
        <v>7.0</v>
      </c>
      <c r="Q989" s="17">
        <v>3.0</v>
      </c>
      <c r="R989" s="17">
        <v>2.0</v>
      </c>
      <c r="S989" s="7">
        <f t="shared" si="2"/>
        <v>5</v>
      </c>
      <c r="T989" s="20">
        <v>47.79</v>
      </c>
      <c r="U989" s="14">
        <f t="shared" si="89"/>
        <v>46.3725</v>
      </c>
      <c r="V989" s="21" t="s">
        <v>39</v>
      </c>
      <c r="W989" s="35">
        <f>VLOOKUP(A989,airbnb_listings_orlando!C:Q,14,0)</f>
        <v>79</v>
      </c>
      <c r="X989" s="35">
        <f>VLOOKUP(A989,airbnb_listings_orlando!C:Q,15,0)</f>
        <v>6</v>
      </c>
      <c r="Y989" s="11">
        <f t="shared" si="4"/>
        <v>220.8214286</v>
      </c>
      <c r="AA989" s="11"/>
    </row>
    <row r="990">
      <c r="A990" s="12" t="s">
        <v>81</v>
      </c>
      <c r="B990" s="13">
        <v>43275.0</v>
      </c>
      <c r="C990" s="12">
        <v>43281.0</v>
      </c>
      <c r="D990" s="14">
        <v>1040.41</v>
      </c>
      <c r="E990" s="24">
        <v>43143.894837962966</v>
      </c>
      <c r="F990" s="16">
        <v>132.0</v>
      </c>
      <c r="G990" s="17" t="s">
        <v>25</v>
      </c>
      <c r="H990" s="14">
        <v>123.4</v>
      </c>
      <c r="I990" s="14">
        <f t="shared" si="1"/>
        <v>977.0277</v>
      </c>
      <c r="J990" s="18">
        <v>4.0</v>
      </c>
      <c r="K990" s="17">
        <v>6.0</v>
      </c>
      <c r="L990" s="19">
        <v>3.0</v>
      </c>
      <c r="M990" s="19" t="e">
        <v>#REF!</v>
      </c>
      <c r="N990" s="17">
        <v>4.5</v>
      </c>
      <c r="O990" s="17" t="s">
        <v>66</v>
      </c>
      <c r="P990" s="17">
        <v>6.0</v>
      </c>
      <c r="Q990" s="17">
        <v>4.0</v>
      </c>
      <c r="R990" s="17">
        <v>3.0</v>
      </c>
      <c r="S990" s="7">
        <f t="shared" si="2"/>
        <v>7</v>
      </c>
      <c r="T990" s="20">
        <v>32.17</v>
      </c>
      <c r="U990" s="14">
        <f t="shared" si="89"/>
        <v>31.2123</v>
      </c>
      <c r="V990" s="21" t="s">
        <v>39</v>
      </c>
      <c r="W990" s="35">
        <f>VLOOKUP(A990,airbnb_listings_orlando!C:Q,14,0)</f>
        <v>79</v>
      </c>
      <c r="X990" s="35">
        <f>VLOOKUP(A990,airbnb_listings_orlando!C:Q,15,0)</f>
        <v>6</v>
      </c>
      <c r="Y990" s="11">
        <f t="shared" si="4"/>
        <v>173.4016667</v>
      </c>
      <c r="AA990" s="11"/>
    </row>
    <row r="991">
      <c r="A991" s="12" t="s">
        <v>81</v>
      </c>
      <c r="B991" s="13">
        <v>43270.0</v>
      </c>
      <c r="C991" s="12">
        <v>43275.0</v>
      </c>
      <c r="D991" s="14">
        <v>891.78</v>
      </c>
      <c r="E991" s="24">
        <v>43153.9452662037</v>
      </c>
      <c r="F991" s="16">
        <v>117.0</v>
      </c>
      <c r="G991" s="17" t="s">
        <v>25</v>
      </c>
      <c r="H991" s="14">
        <v>101.92</v>
      </c>
      <c r="I991" s="14">
        <f t="shared" si="1"/>
        <v>837.4566</v>
      </c>
      <c r="J991" s="18">
        <v>4.0</v>
      </c>
      <c r="K991" s="17">
        <v>6.0</v>
      </c>
      <c r="L991" s="19">
        <v>3.0</v>
      </c>
      <c r="M991" s="19" t="e">
        <v>#REF!</v>
      </c>
      <c r="N991" s="17">
        <v>4.5</v>
      </c>
      <c r="O991" s="17" t="s">
        <v>66</v>
      </c>
      <c r="P991" s="17">
        <v>5.0</v>
      </c>
      <c r="Q991" s="17">
        <v>2.0</v>
      </c>
      <c r="R991" s="17">
        <v>0.0</v>
      </c>
      <c r="S991" s="7">
        <f t="shared" si="2"/>
        <v>2</v>
      </c>
      <c r="T991" s="20">
        <v>27.57</v>
      </c>
      <c r="U991" s="14">
        <f t="shared" si="89"/>
        <v>26.7534</v>
      </c>
      <c r="V991" s="21" t="s">
        <v>39</v>
      </c>
      <c r="W991" s="35">
        <f>VLOOKUP(A991,airbnb_listings_orlando!C:Q,14,0)</f>
        <v>79</v>
      </c>
      <c r="X991" s="35">
        <f>VLOOKUP(A991,airbnb_listings_orlando!C:Q,15,0)</f>
        <v>6</v>
      </c>
      <c r="Y991" s="11">
        <f t="shared" si="4"/>
        <v>178.356</v>
      </c>
      <c r="AA991" s="11"/>
    </row>
    <row r="992">
      <c r="A992" s="12" t="s">
        <v>81</v>
      </c>
      <c r="B992" s="13">
        <v>43266.0</v>
      </c>
      <c r="C992" s="12">
        <v>43268.0</v>
      </c>
      <c r="D992" s="14">
        <v>445.89</v>
      </c>
      <c r="E992" s="24">
        <v>43108.95842592593</v>
      </c>
      <c r="F992" s="16">
        <v>158.0</v>
      </c>
      <c r="G992" s="17" t="s">
        <v>25</v>
      </c>
      <c r="H992" s="14">
        <v>37.45</v>
      </c>
      <c r="I992" s="14">
        <f t="shared" si="1"/>
        <v>418.7233</v>
      </c>
      <c r="J992" s="18">
        <v>4.0</v>
      </c>
      <c r="K992" s="17">
        <v>6.0</v>
      </c>
      <c r="L992" s="19">
        <v>3.0</v>
      </c>
      <c r="M992" s="19" t="e">
        <v>#REF!</v>
      </c>
      <c r="N992" s="17">
        <v>4.5</v>
      </c>
      <c r="O992" s="17" t="s">
        <v>66</v>
      </c>
      <c r="P992" s="17">
        <v>2.0</v>
      </c>
      <c r="Q992" s="17">
        <v>8.0</v>
      </c>
      <c r="R992" s="17">
        <v>0.0</v>
      </c>
      <c r="S992" s="7">
        <f t="shared" si="2"/>
        <v>8</v>
      </c>
      <c r="T992" s="20">
        <v>13.79</v>
      </c>
      <c r="U992" s="14">
        <f t="shared" si="89"/>
        <v>13.3767</v>
      </c>
      <c r="V992" s="21" t="s">
        <v>39</v>
      </c>
      <c r="W992" s="35">
        <f>VLOOKUP(A992,airbnb_listings_orlando!C:Q,14,0)</f>
        <v>79</v>
      </c>
      <c r="X992" s="35">
        <f>VLOOKUP(A992,airbnb_listings_orlando!C:Q,15,0)</f>
        <v>6</v>
      </c>
      <c r="Y992" s="11">
        <f t="shared" si="4"/>
        <v>222.945</v>
      </c>
      <c r="AA992" s="11"/>
    </row>
    <row r="993">
      <c r="A993" s="12" t="s">
        <v>81</v>
      </c>
      <c r="B993" s="13">
        <v>43259.0</v>
      </c>
      <c r="C993" s="12">
        <v>43263.0</v>
      </c>
      <c r="D993" s="14">
        <v>743.15</v>
      </c>
      <c r="E993" s="24">
        <v>43165.749085648145</v>
      </c>
      <c r="F993" s="16">
        <v>94.0</v>
      </c>
      <c r="G993" s="17" t="s">
        <v>25</v>
      </c>
      <c r="H993" s="14">
        <v>80.42</v>
      </c>
      <c r="I993" s="14">
        <f t="shared" si="1"/>
        <v>697.8755</v>
      </c>
      <c r="J993" s="18">
        <v>4.0</v>
      </c>
      <c r="K993" s="17">
        <v>6.0</v>
      </c>
      <c r="L993" s="19">
        <v>3.0</v>
      </c>
      <c r="M993" s="19" t="e">
        <v>#REF!</v>
      </c>
      <c r="N993" s="17">
        <v>4.5</v>
      </c>
      <c r="O993" s="17" t="s">
        <v>66</v>
      </c>
      <c r="P993" s="17">
        <v>4.0</v>
      </c>
      <c r="Q993" s="17">
        <v>4.0</v>
      </c>
      <c r="R993" s="17">
        <v>3.0</v>
      </c>
      <c r="S993" s="7">
        <f t="shared" si="2"/>
        <v>7</v>
      </c>
      <c r="T993" s="20">
        <v>22.98</v>
      </c>
      <c r="U993" s="14">
        <f t="shared" si="89"/>
        <v>22.2945</v>
      </c>
      <c r="V993" s="21" t="s">
        <v>39</v>
      </c>
      <c r="W993" s="35">
        <f>VLOOKUP(A993,airbnb_listings_orlando!C:Q,14,0)</f>
        <v>79</v>
      </c>
      <c r="X993" s="35">
        <f>VLOOKUP(A993,airbnb_listings_orlando!C:Q,15,0)</f>
        <v>6</v>
      </c>
      <c r="Y993" s="11">
        <f t="shared" si="4"/>
        <v>185.7875</v>
      </c>
      <c r="AA993" s="11"/>
    </row>
    <row r="994">
      <c r="A994" s="12" t="s">
        <v>81</v>
      </c>
      <c r="B994" s="13">
        <v>43218.0</v>
      </c>
      <c r="C994" s="12">
        <v>43228.0</v>
      </c>
      <c r="D994" s="14">
        <v>1601.22</v>
      </c>
      <c r="E994" s="24">
        <v>43103.54505787037</v>
      </c>
      <c r="F994" s="16">
        <v>115.0</v>
      </c>
      <c r="G994" s="17" t="s">
        <v>25</v>
      </c>
      <c r="H994" s="14">
        <v>168.89</v>
      </c>
      <c r="I994" s="14">
        <f t="shared" si="1"/>
        <v>1468.9234</v>
      </c>
      <c r="J994" s="18">
        <v>4.0</v>
      </c>
      <c r="K994" s="17">
        <v>6.0</v>
      </c>
      <c r="L994" s="19">
        <v>3.0</v>
      </c>
      <c r="M994" s="19" t="e">
        <v>#REF!</v>
      </c>
      <c r="N994" s="17">
        <v>4.5</v>
      </c>
      <c r="O994" s="17" t="s">
        <v>66</v>
      </c>
      <c r="P994" s="17">
        <v>10.0</v>
      </c>
      <c r="Q994" s="17">
        <v>7.0</v>
      </c>
      <c r="R994" s="17">
        <v>0.0</v>
      </c>
      <c r="S994" s="7">
        <f t="shared" si="2"/>
        <v>7</v>
      </c>
      <c r="T994" s="20">
        <v>84.26</v>
      </c>
      <c r="U994" s="14">
        <f t="shared" si="89"/>
        <v>48.0366</v>
      </c>
      <c r="V994" s="21" t="s">
        <v>39</v>
      </c>
      <c r="W994" s="35">
        <f>VLOOKUP(A994,airbnb_listings_orlando!C:Q,14,0)</f>
        <v>79</v>
      </c>
      <c r="X994" s="35">
        <f>VLOOKUP(A994,airbnb_listings_orlando!C:Q,15,0)</f>
        <v>6</v>
      </c>
      <c r="Y994" s="11">
        <f t="shared" si="4"/>
        <v>160.122</v>
      </c>
      <c r="AA994" s="11"/>
    </row>
    <row r="995">
      <c r="A995" s="12" t="s">
        <v>81</v>
      </c>
      <c r="B995" s="13">
        <v>43194.0</v>
      </c>
      <c r="C995" s="12">
        <v>43203.0</v>
      </c>
      <c r="D995" s="14">
        <v>1480.8</v>
      </c>
      <c r="E995" s="24">
        <v>43047.62265046296</v>
      </c>
      <c r="F995" s="16">
        <v>147.0</v>
      </c>
      <c r="G995" s="17" t="s">
        <v>25</v>
      </c>
      <c r="H995" s="14">
        <v>188.06</v>
      </c>
      <c r="I995" s="14">
        <f t="shared" si="1"/>
        <v>1390.596</v>
      </c>
      <c r="J995" s="18">
        <v>4.0</v>
      </c>
      <c r="K995" s="17">
        <v>6.0</v>
      </c>
      <c r="L995" s="19">
        <v>3.0</v>
      </c>
      <c r="M995" s="19" t="e">
        <v>#REF!</v>
      </c>
      <c r="N995" s="17">
        <v>4.5</v>
      </c>
      <c r="O995" s="17" t="s">
        <v>66</v>
      </c>
      <c r="P995" s="17">
        <v>9.0</v>
      </c>
      <c r="Q995" s="17">
        <v>4.0</v>
      </c>
      <c r="R995" s="17">
        <v>3.0</v>
      </c>
      <c r="S995" s="7">
        <f t="shared" si="2"/>
        <v>7</v>
      </c>
      <c r="T995" s="20">
        <v>45.78</v>
      </c>
      <c r="U995" s="14">
        <f t="shared" si="89"/>
        <v>44.424</v>
      </c>
      <c r="V995" s="21" t="s">
        <v>39</v>
      </c>
      <c r="W995" s="35">
        <f>VLOOKUP(A995,airbnb_listings_orlando!C:Q,14,0)</f>
        <v>79</v>
      </c>
      <c r="X995" s="35">
        <f>VLOOKUP(A995,airbnb_listings_orlando!C:Q,15,0)</f>
        <v>6</v>
      </c>
      <c r="Y995" s="11">
        <f t="shared" si="4"/>
        <v>164.5333333</v>
      </c>
      <c r="AA995" s="11"/>
    </row>
    <row r="996">
      <c r="A996" s="12" t="s">
        <v>81</v>
      </c>
      <c r="B996" s="13">
        <v>43186.0</v>
      </c>
      <c r="C996" s="12">
        <v>43193.0</v>
      </c>
      <c r="D996" s="14">
        <v>1458.75</v>
      </c>
      <c r="E996" s="24">
        <v>42998.408483796295</v>
      </c>
      <c r="F996" s="16">
        <v>188.0</v>
      </c>
      <c r="G996" s="17" t="s">
        <v>25</v>
      </c>
      <c r="H996" s="14">
        <v>186.88</v>
      </c>
      <c r="I996" s="14">
        <f t="shared" si="1"/>
        <v>1369.8875</v>
      </c>
      <c r="J996" s="18">
        <v>4.0</v>
      </c>
      <c r="K996" s="17">
        <v>6.0</v>
      </c>
      <c r="L996" s="19">
        <v>3.0</v>
      </c>
      <c r="M996" s="19" t="e">
        <v>#REF!</v>
      </c>
      <c r="N996" s="17">
        <v>4.5</v>
      </c>
      <c r="O996" s="17" t="s">
        <v>66</v>
      </c>
      <c r="P996" s="17">
        <v>7.0</v>
      </c>
      <c r="Q996" s="17">
        <v>4.0</v>
      </c>
      <c r="R996" s="17">
        <v>2.0</v>
      </c>
      <c r="S996" s="7">
        <f t="shared" si="2"/>
        <v>6</v>
      </c>
      <c r="T996" s="20">
        <v>45.1</v>
      </c>
      <c r="U996" s="14">
        <f t="shared" si="89"/>
        <v>43.7625</v>
      </c>
      <c r="V996" s="21" t="s">
        <v>39</v>
      </c>
      <c r="W996" s="35">
        <f>VLOOKUP(A996,airbnb_listings_orlando!C:Q,14,0)</f>
        <v>79</v>
      </c>
      <c r="X996" s="35">
        <f>VLOOKUP(A996,airbnb_listings_orlando!C:Q,15,0)</f>
        <v>6</v>
      </c>
      <c r="Y996" s="11">
        <f t="shared" si="4"/>
        <v>208.3928571</v>
      </c>
      <c r="AA996" s="11"/>
    </row>
    <row r="997">
      <c r="A997" s="12" t="s">
        <v>81</v>
      </c>
      <c r="B997" s="13">
        <v>43161.0</v>
      </c>
      <c r="C997" s="12">
        <v>43163.0</v>
      </c>
      <c r="D997" s="14">
        <v>604.43</v>
      </c>
      <c r="E997" s="24">
        <v>43150.40796296296</v>
      </c>
      <c r="F997" s="16">
        <v>11.0</v>
      </c>
      <c r="G997" s="17" t="s">
        <v>25</v>
      </c>
      <c r="H997" s="14">
        <v>54.0</v>
      </c>
      <c r="I997" s="14">
        <f t="shared" si="1"/>
        <v>562.9228</v>
      </c>
      <c r="J997" s="18">
        <v>4.0</v>
      </c>
      <c r="K997" s="17">
        <v>6.0</v>
      </c>
      <c r="L997" s="19">
        <v>3.0</v>
      </c>
      <c r="M997" s="19" t="e">
        <v>#REF!</v>
      </c>
      <c r="N997" s="17">
        <v>4.5</v>
      </c>
      <c r="O997" s="17" t="s">
        <v>66</v>
      </c>
      <c r="P997" s="17">
        <v>2.0</v>
      </c>
      <c r="Q997" s="17">
        <v>3.0</v>
      </c>
      <c r="R997" s="17">
        <v>4.0</v>
      </c>
      <c r="S997" s="7">
        <f t="shared" si="2"/>
        <v>7</v>
      </c>
      <c r="T997" s="20">
        <v>17.33</v>
      </c>
      <c r="U997" s="14">
        <f t="shared" ref="U997:U1009" si="90">D997*4%</f>
        <v>24.1772</v>
      </c>
      <c r="V997" s="21" t="s">
        <v>39</v>
      </c>
      <c r="W997" s="35">
        <f>VLOOKUP(A997,airbnb_listings_orlando!C:Q,14,0)</f>
        <v>79</v>
      </c>
      <c r="X997" s="35">
        <f>VLOOKUP(A997,airbnb_listings_orlando!C:Q,15,0)</f>
        <v>6</v>
      </c>
      <c r="Y997" s="11">
        <f t="shared" si="4"/>
        <v>302.215</v>
      </c>
      <c r="AA997" s="11"/>
    </row>
    <row r="998">
      <c r="A998" s="12" t="s">
        <v>81</v>
      </c>
      <c r="B998" s="13">
        <v>43129.0</v>
      </c>
      <c r="C998" s="12">
        <v>43140.0</v>
      </c>
      <c r="D998" s="14">
        <v>1879.41</v>
      </c>
      <c r="E998" s="15">
        <v>43085.48847222222</v>
      </c>
      <c r="F998" s="16">
        <v>44.0</v>
      </c>
      <c r="G998" s="17" t="s">
        <v>25</v>
      </c>
      <c r="H998" s="14">
        <v>202.92</v>
      </c>
      <c r="I998" s="14">
        <f t="shared" si="1"/>
        <v>1705.3336</v>
      </c>
      <c r="J998" s="18">
        <v>4.0</v>
      </c>
      <c r="K998" s="17">
        <v>6.0</v>
      </c>
      <c r="L998" s="19">
        <v>3.0</v>
      </c>
      <c r="M998" s="19" t="e">
        <v>#REF!</v>
      </c>
      <c r="N998" s="17">
        <v>4.5</v>
      </c>
      <c r="O998" s="17" t="s">
        <v>66</v>
      </c>
      <c r="P998" s="17">
        <v>11.0</v>
      </c>
      <c r="Q998" s="17">
        <v>5.0</v>
      </c>
      <c r="R998" s="17">
        <v>0.0</v>
      </c>
      <c r="S998" s="7">
        <f t="shared" si="2"/>
        <v>5</v>
      </c>
      <c r="T998" s="20">
        <v>98.9</v>
      </c>
      <c r="U998" s="14">
        <f t="shared" si="90"/>
        <v>75.1764</v>
      </c>
      <c r="V998" s="21" t="s">
        <v>39</v>
      </c>
      <c r="W998" s="35">
        <f>VLOOKUP(A998,airbnb_listings_orlando!C:Q,14,0)</f>
        <v>79</v>
      </c>
      <c r="X998" s="35">
        <f>VLOOKUP(A998,airbnb_listings_orlando!C:Q,15,0)</f>
        <v>6</v>
      </c>
      <c r="Y998" s="11">
        <f t="shared" si="4"/>
        <v>170.8554545</v>
      </c>
      <c r="AA998" s="11"/>
    </row>
    <row r="999">
      <c r="A999" s="12" t="s">
        <v>81</v>
      </c>
      <c r="B999" s="13">
        <v>43091.0</v>
      </c>
      <c r="C999" s="25">
        <v>43093.0</v>
      </c>
      <c r="D999" s="14">
        <v>647.37</v>
      </c>
      <c r="E999" s="24">
        <v>43047.14939814815</v>
      </c>
      <c r="F999" s="16">
        <v>44.0</v>
      </c>
      <c r="G999" s="17" t="s">
        <v>25</v>
      </c>
      <c r="H999" s="14">
        <v>67.59</v>
      </c>
      <c r="I999" s="14">
        <f t="shared" si="1"/>
        <v>601.4652</v>
      </c>
      <c r="J999" s="18">
        <v>4.0</v>
      </c>
      <c r="K999" s="17">
        <v>6.0</v>
      </c>
      <c r="L999" s="19">
        <v>3.0</v>
      </c>
      <c r="M999" s="19" t="e">
        <v>#REF!</v>
      </c>
      <c r="N999" s="17">
        <v>4.5</v>
      </c>
      <c r="O999" s="17" t="s">
        <v>66</v>
      </c>
      <c r="P999" s="17">
        <v>2.0</v>
      </c>
      <c r="Q999" s="17">
        <v>8.0</v>
      </c>
      <c r="R999" s="17">
        <v>0.0</v>
      </c>
      <c r="S999" s="7">
        <f t="shared" si="2"/>
        <v>8</v>
      </c>
      <c r="T999" s="20">
        <v>20.01</v>
      </c>
      <c r="U999" s="14">
        <f t="shared" si="90"/>
        <v>25.8948</v>
      </c>
      <c r="V999" s="21" t="s">
        <v>39</v>
      </c>
      <c r="W999" s="35">
        <f>VLOOKUP(A999,airbnb_listings_orlando!C:Q,14,0)</f>
        <v>79</v>
      </c>
      <c r="X999" s="35">
        <f>VLOOKUP(A999,airbnb_listings_orlando!C:Q,15,0)</f>
        <v>6</v>
      </c>
      <c r="Y999" s="11">
        <f t="shared" si="4"/>
        <v>323.685</v>
      </c>
      <c r="AA999" s="11"/>
    </row>
    <row r="1000">
      <c r="A1000" s="12" t="s">
        <v>81</v>
      </c>
      <c r="B1000" s="13">
        <v>43083.0</v>
      </c>
      <c r="C1000" s="25">
        <v>43091.0</v>
      </c>
      <c r="D1000" s="14">
        <v>1699.34</v>
      </c>
      <c r="E1000" s="24">
        <v>42993.464583333334</v>
      </c>
      <c r="F1000" s="16">
        <v>90.0</v>
      </c>
      <c r="G1000" s="17" t="s">
        <v>25</v>
      </c>
      <c r="H1000" s="14">
        <v>183.9</v>
      </c>
      <c r="I1000" s="14">
        <f t="shared" si="1"/>
        <v>1541.9464</v>
      </c>
      <c r="J1000" s="18">
        <v>4.0</v>
      </c>
      <c r="K1000" s="17">
        <v>6.0</v>
      </c>
      <c r="L1000" s="19">
        <v>3.0</v>
      </c>
      <c r="M1000" s="19" t="e">
        <v>#REF!</v>
      </c>
      <c r="N1000" s="17">
        <v>4.5</v>
      </c>
      <c r="O1000" s="17" t="s">
        <v>66</v>
      </c>
      <c r="P1000" s="17">
        <v>8.0</v>
      </c>
      <c r="Q1000" s="17">
        <v>4.0</v>
      </c>
      <c r="R1000" s="17">
        <v>4.0</v>
      </c>
      <c r="S1000" s="7">
        <f t="shared" si="2"/>
        <v>8</v>
      </c>
      <c r="T1000" s="20">
        <v>89.42</v>
      </c>
      <c r="U1000" s="14">
        <f t="shared" si="90"/>
        <v>67.9736</v>
      </c>
      <c r="V1000" s="21" t="s">
        <v>39</v>
      </c>
      <c r="W1000" s="35">
        <f>VLOOKUP(A1000,airbnb_listings_orlando!C:Q,14,0)</f>
        <v>79</v>
      </c>
      <c r="X1000" s="35">
        <f>VLOOKUP(A1000,airbnb_listings_orlando!C:Q,15,0)</f>
        <v>6</v>
      </c>
      <c r="Y1000" s="11">
        <f t="shared" si="4"/>
        <v>212.4175</v>
      </c>
      <c r="AA1000" s="11"/>
    </row>
    <row r="1001">
      <c r="A1001" s="12" t="s">
        <v>81</v>
      </c>
      <c r="B1001" s="13">
        <v>43077.0</v>
      </c>
      <c r="C1001" s="25">
        <v>43079.0</v>
      </c>
      <c r="D1001" s="14">
        <v>479.42</v>
      </c>
      <c r="E1001" s="15">
        <v>43069.6259375</v>
      </c>
      <c r="F1001" s="16">
        <v>8.0</v>
      </c>
      <c r="G1001" s="17" t="s">
        <v>25</v>
      </c>
      <c r="H1001" s="14">
        <v>32.21</v>
      </c>
      <c r="I1001" s="14">
        <f t="shared" si="1"/>
        <v>442.0832</v>
      </c>
      <c r="J1001" s="18">
        <v>4.0</v>
      </c>
      <c r="K1001" s="17">
        <v>6.0</v>
      </c>
      <c r="L1001" s="19">
        <v>3.0</v>
      </c>
      <c r="M1001" s="19" t="e">
        <v>#REF!</v>
      </c>
      <c r="N1001" s="17">
        <v>4.5</v>
      </c>
      <c r="O1001" s="17" t="s">
        <v>66</v>
      </c>
      <c r="P1001" s="17">
        <v>2.0</v>
      </c>
      <c r="Q1001" s="17">
        <v>5.0</v>
      </c>
      <c r="R1001" s="17">
        <v>0.0</v>
      </c>
      <c r="S1001" s="7">
        <f t="shared" si="2"/>
        <v>5</v>
      </c>
      <c r="T1001" s="20">
        <v>18.16</v>
      </c>
      <c r="U1001" s="14">
        <f t="shared" si="90"/>
        <v>19.1768</v>
      </c>
      <c r="V1001" s="21" t="s">
        <v>39</v>
      </c>
      <c r="W1001" s="35">
        <f>VLOOKUP(A1001,airbnb_listings_orlando!C:Q,14,0)</f>
        <v>79</v>
      </c>
      <c r="X1001" s="35">
        <f>VLOOKUP(A1001,airbnb_listings_orlando!C:Q,15,0)</f>
        <v>6</v>
      </c>
      <c r="Y1001" s="11">
        <f t="shared" si="4"/>
        <v>239.71</v>
      </c>
      <c r="AA1001" s="11"/>
    </row>
    <row r="1002">
      <c r="A1002" s="12" t="s">
        <v>81</v>
      </c>
      <c r="B1002" s="13">
        <v>43070.0</v>
      </c>
      <c r="C1002" s="12">
        <v>43077.0</v>
      </c>
      <c r="D1002" s="14">
        <v>1148.35</v>
      </c>
      <c r="E1002" s="24">
        <v>42943.7268287037</v>
      </c>
      <c r="F1002" s="16">
        <v>127.0</v>
      </c>
      <c r="G1002" s="17" t="s">
        <v>25</v>
      </c>
      <c r="H1002" s="14">
        <v>116.48</v>
      </c>
      <c r="I1002" s="14">
        <f t="shared" si="1"/>
        <v>1041.986</v>
      </c>
      <c r="J1002" s="18">
        <v>4.0</v>
      </c>
      <c r="K1002" s="17">
        <v>6.0</v>
      </c>
      <c r="L1002" s="19">
        <v>3.0</v>
      </c>
      <c r="M1002" s="19" t="e">
        <v>#REF!</v>
      </c>
      <c r="N1002" s="17">
        <v>4.5</v>
      </c>
      <c r="O1002" s="17" t="s">
        <v>66</v>
      </c>
      <c r="P1002" s="17">
        <v>7.0</v>
      </c>
      <c r="Q1002" s="17">
        <v>3.0</v>
      </c>
      <c r="R1002" s="17">
        <v>3.0</v>
      </c>
      <c r="S1002" s="7">
        <f t="shared" si="2"/>
        <v>6</v>
      </c>
      <c r="T1002" s="20">
        <v>60.43</v>
      </c>
      <c r="U1002" s="14">
        <f t="shared" si="90"/>
        <v>45.934</v>
      </c>
      <c r="V1002" s="21" t="s">
        <v>39</v>
      </c>
      <c r="W1002" s="35">
        <f>VLOOKUP(A1002,airbnb_listings_orlando!C:Q,14,0)</f>
        <v>79</v>
      </c>
      <c r="X1002" s="35">
        <f>VLOOKUP(A1002,airbnb_listings_orlando!C:Q,15,0)</f>
        <v>6</v>
      </c>
      <c r="Y1002" s="11">
        <f t="shared" si="4"/>
        <v>164.05</v>
      </c>
      <c r="AA1002" s="11"/>
    </row>
    <row r="1003">
      <c r="A1003" s="12" t="s">
        <v>81</v>
      </c>
      <c r="B1003" s="13">
        <v>43046.0</v>
      </c>
      <c r="C1003" s="25">
        <v>43051.0</v>
      </c>
      <c r="D1003" s="14">
        <v>886.28</v>
      </c>
      <c r="E1003" s="15">
        <v>43019.44835648148</v>
      </c>
      <c r="F1003" s="16">
        <v>27.0</v>
      </c>
      <c r="G1003" s="17" t="s">
        <v>25</v>
      </c>
      <c r="H1003" s="14">
        <v>102.12</v>
      </c>
      <c r="I1003" s="14">
        <f t="shared" si="1"/>
        <v>823.4288</v>
      </c>
      <c r="J1003" s="18">
        <v>4.0</v>
      </c>
      <c r="K1003" s="17">
        <v>6.0</v>
      </c>
      <c r="L1003" s="19">
        <v>3.0</v>
      </c>
      <c r="M1003" s="19" t="e">
        <v>#REF!</v>
      </c>
      <c r="N1003" s="17">
        <v>4.5</v>
      </c>
      <c r="O1003" s="17" t="s">
        <v>66</v>
      </c>
      <c r="P1003" s="17">
        <v>5.0</v>
      </c>
      <c r="Q1003" s="17">
        <v>2.0</v>
      </c>
      <c r="R1003" s="17">
        <v>0.0</v>
      </c>
      <c r="S1003" s="7">
        <f t="shared" si="2"/>
        <v>2</v>
      </c>
      <c r="T1003" s="20">
        <v>27.4</v>
      </c>
      <c r="U1003" s="14">
        <f t="shared" si="90"/>
        <v>35.4512</v>
      </c>
      <c r="V1003" s="21" t="s">
        <v>39</v>
      </c>
      <c r="W1003" s="35">
        <f>VLOOKUP(A1003,airbnb_listings_orlando!C:Q,14,0)</f>
        <v>79</v>
      </c>
      <c r="X1003" s="35">
        <f>VLOOKUP(A1003,airbnb_listings_orlando!C:Q,15,0)</f>
        <v>6</v>
      </c>
      <c r="Y1003" s="11">
        <f t="shared" si="4"/>
        <v>177.256</v>
      </c>
      <c r="AA1003" s="11"/>
    </row>
    <row r="1004">
      <c r="A1004" s="12" t="s">
        <v>81</v>
      </c>
      <c r="B1004" s="13">
        <v>43036.0</v>
      </c>
      <c r="C1004" s="12">
        <v>43044.0</v>
      </c>
      <c r="D1004" s="14">
        <v>1332.16</v>
      </c>
      <c r="E1004" s="24">
        <v>43017.44023148148</v>
      </c>
      <c r="F1004" s="16">
        <v>19.0</v>
      </c>
      <c r="G1004" s="17" t="s">
        <v>25</v>
      </c>
      <c r="H1004" s="14">
        <v>166.57</v>
      </c>
      <c r="I1004" s="14">
        <f t="shared" si="1"/>
        <v>1237.6836</v>
      </c>
      <c r="J1004" s="18">
        <v>4.0</v>
      </c>
      <c r="K1004" s="17">
        <v>6.0</v>
      </c>
      <c r="L1004" s="19">
        <v>3.0</v>
      </c>
      <c r="M1004" s="19" t="e">
        <v>#REF!</v>
      </c>
      <c r="N1004" s="17">
        <v>4.5</v>
      </c>
      <c r="O1004" s="17" t="s">
        <v>66</v>
      </c>
      <c r="P1004" s="17">
        <v>8.0</v>
      </c>
      <c r="Q1004" s="17">
        <v>4.0</v>
      </c>
      <c r="R1004" s="17">
        <v>2.0</v>
      </c>
      <c r="S1004" s="7">
        <f t="shared" si="2"/>
        <v>6</v>
      </c>
      <c r="T1004" s="20">
        <v>41.19</v>
      </c>
      <c r="U1004" s="14">
        <f t="shared" si="90"/>
        <v>53.2864</v>
      </c>
      <c r="V1004" s="21" t="s">
        <v>39</v>
      </c>
      <c r="W1004" s="35">
        <f>VLOOKUP(A1004,airbnb_listings_orlando!C:Q,14,0)</f>
        <v>79</v>
      </c>
      <c r="X1004" s="35">
        <f>VLOOKUP(A1004,airbnb_listings_orlando!C:Q,15,0)</f>
        <v>6</v>
      </c>
      <c r="Y1004" s="11">
        <f t="shared" si="4"/>
        <v>166.52</v>
      </c>
      <c r="AA1004" s="11"/>
    </row>
    <row r="1005">
      <c r="A1005" s="12" t="s">
        <v>81</v>
      </c>
      <c r="B1005" s="13">
        <v>42961.0</v>
      </c>
      <c r="C1005" s="12">
        <v>42972.0</v>
      </c>
      <c r="D1005" s="14">
        <v>1730.6</v>
      </c>
      <c r="E1005" s="24">
        <v>42888.36195601852</v>
      </c>
      <c r="F1005" s="16">
        <v>73.0</v>
      </c>
      <c r="G1005" s="17" t="s">
        <v>25</v>
      </c>
      <c r="H1005" s="14">
        <v>187.73</v>
      </c>
      <c r="I1005" s="14">
        <f t="shared" si="1"/>
        <v>1570.316</v>
      </c>
      <c r="J1005" s="18">
        <v>4.0</v>
      </c>
      <c r="K1005" s="17">
        <v>6.0</v>
      </c>
      <c r="L1005" s="19">
        <v>3.0</v>
      </c>
      <c r="M1005" s="19" t="e">
        <v>#REF!</v>
      </c>
      <c r="N1005" s="17">
        <v>4.5</v>
      </c>
      <c r="O1005" s="17" t="s">
        <v>66</v>
      </c>
      <c r="P1005" s="17">
        <v>11.0</v>
      </c>
      <c r="Q1005" s="17">
        <v>3.0</v>
      </c>
      <c r="R1005" s="17">
        <v>2.0</v>
      </c>
      <c r="S1005" s="7">
        <f t="shared" si="2"/>
        <v>5</v>
      </c>
      <c r="T1005" s="20">
        <v>91.06</v>
      </c>
      <c r="U1005" s="14">
        <f t="shared" si="90"/>
        <v>69.224</v>
      </c>
      <c r="V1005" s="21" t="s">
        <v>39</v>
      </c>
      <c r="W1005" s="35">
        <f>VLOOKUP(A1005,airbnb_listings_orlando!C:Q,14,0)</f>
        <v>79</v>
      </c>
      <c r="X1005" s="35">
        <f>VLOOKUP(A1005,airbnb_listings_orlando!C:Q,15,0)</f>
        <v>6</v>
      </c>
      <c r="Y1005" s="11">
        <f t="shared" si="4"/>
        <v>157.3272727</v>
      </c>
      <c r="AA1005" s="11"/>
    </row>
    <row r="1006">
      <c r="A1006" s="12" t="s">
        <v>81</v>
      </c>
      <c r="B1006" s="13">
        <v>42944.0</v>
      </c>
      <c r="C1006" s="12">
        <v>42946.0</v>
      </c>
      <c r="D1006" s="14">
        <v>528.46</v>
      </c>
      <c r="E1006" s="24">
        <v>42926.73725694444</v>
      </c>
      <c r="F1006" s="16">
        <v>18.0</v>
      </c>
      <c r="G1006" s="17" t="s">
        <v>25</v>
      </c>
      <c r="H1006" s="14">
        <v>52.39</v>
      </c>
      <c r="I1006" s="14">
        <f t="shared" si="1"/>
        <v>490.9816</v>
      </c>
      <c r="J1006" s="18">
        <v>4.0</v>
      </c>
      <c r="K1006" s="17">
        <v>6.0</v>
      </c>
      <c r="L1006" s="19">
        <v>3.0</v>
      </c>
      <c r="M1006" s="19" t="e">
        <v>#REF!</v>
      </c>
      <c r="N1006" s="17">
        <v>4.5</v>
      </c>
      <c r="O1006" s="17" t="s">
        <v>66</v>
      </c>
      <c r="P1006" s="17">
        <v>2.0</v>
      </c>
      <c r="Q1006" s="17">
        <v>4.0</v>
      </c>
      <c r="R1006" s="17">
        <v>4.0</v>
      </c>
      <c r="S1006" s="7">
        <f t="shared" si="2"/>
        <v>8</v>
      </c>
      <c r="T1006" s="20">
        <v>16.34</v>
      </c>
      <c r="U1006" s="14">
        <f t="shared" si="90"/>
        <v>21.1384</v>
      </c>
      <c r="V1006" s="21" t="s">
        <v>39</v>
      </c>
      <c r="W1006" s="35">
        <f>VLOOKUP(A1006,airbnb_listings_orlando!C:Q,14,0)</f>
        <v>79</v>
      </c>
      <c r="X1006" s="35">
        <f>VLOOKUP(A1006,airbnb_listings_orlando!C:Q,15,0)</f>
        <v>6</v>
      </c>
      <c r="Y1006" s="11">
        <f t="shared" si="4"/>
        <v>264.23</v>
      </c>
      <c r="AA1006" s="11"/>
    </row>
    <row r="1007">
      <c r="A1007" s="12" t="s">
        <v>81</v>
      </c>
      <c r="B1007" s="13">
        <v>42938.0</v>
      </c>
      <c r="C1007" s="12">
        <v>42944.0</v>
      </c>
      <c r="D1007" s="14">
        <v>1321.15</v>
      </c>
      <c r="E1007" s="24">
        <v>42911.4353587963</v>
      </c>
      <c r="F1007" s="16">
        <v>27.0</v>
      </c>
      <c r="G1007" s="17" t="s">
        <v>25</v>
      </c>
      <c r="H1007" s="14">
        <v>166.98</v>
      </c>
      <c r="I1007" s="14">
        <f t="shared" si="1"/>
        <v>1227.454</v>
      </c>
      <c r="J1007" s="18">
        <v>4.0</v>
      </c>
      <c r="K1007" s="17">
        <v>6.0</v>
      </c>
      <c r="L1007" s="19">
        <v>3.0</v>
      </c>
      <c r="M1007" s="19" t="e">
        <v>#REF!</v>
      </c>
      <c r="N1007" s="17">
        <v>4.5</v>
      </c>
      <c r="O1007" s="17" t="s">
        <v>66</v>
      </c>
      <c r="P1007" s="17">
        <v>6.0</v>
      </c>
      <c r="Q1007" s="17">
        <v>4.0</v>
      </c>
      <c r="R1007" s="17">
        <v>4.0</v>
      </c>
      <c r="S1007" s="7">
        <f t="shared" si="2"/>
        <v>8</v>
      </c>
      <c r="T1007" s="20">
        <v>40.85</v>
      </c>
      <c r="U1007" s="14">
        <f t="shared" si="90"/>
        <v>52.846</v>
      </c>
      <c r="V1007" s="21" t="s">
        <v>39</v>
      </c>
      <c r="W1007" s="35">
        <f>VLOOKUP(A1007,airbnb_listings_orlando!C:Q,14,0)</f>
        <v>79</v>
      </c>
      <c r="X1007" s="35">
        <f>VLOOKUP(A1007,airbnb_listings_orlando!C:Q,15,0)</f>
        <v>6</v>
      </c>
      <c r="Y1007" s="11">
        <f t="shared" si="4"/>
        <v>220.1916667</v>
      </c>
      <c r="AA1007" s="11"/>
    </row>
    <row r="1008">
      <c r="A1008" s="12" t="s">
        <v>81</v>
      </c>
      <c r="B1008" s="13">
        <v>42918.0</v>
      </c>
      <c r="C1008" s="12">
        <v>42921.0</v>
      </c>
      <c r="D1008" s="14">
        <v>759.66</v>
      </c>
      <c r="E1008" s="24">
        <v>42900.554293981484</v>
      </c>
      <c r="F1008" s="16">
        <v>18.0</v>
      </c>
      <c r="G1008" s="17" t="s">
        <v>25</v>
      </c>
      <c r="H1008" s="14">
        <v>85.81</v>
      </c>
      <c r="I1008" s="14">
        <f t="shared" si="1"/>
        <v>705.7836</v>
      </c>
      <c r="J1008" s="18">
        <v>4.0</v>
      </c>
      <c r="K1008" s="17">
        <v>6.0</v>
      </c>
      <c r="L1008" s="19">
        <v>3.0</v>
      </c>
      <c r="M1008" s="19" t="e">
        <v>#REF!</v>
      </c>
      <c r="N1008" s="17">
        <v>4.5</v>
      </c>
      <c r="O1008" s="17" t="s">
        <v>66</v>
      </c>
      <c r="P1008" s="17">
        <v>3.0</v>
      </c>
      <c r="Q1008" s="17">
        <v>7.0</v>
      </c>
      <c r="R1008" s="17">
        <v>1.0</v>
      </c>
      <c r="S1008" s="7">
        <f t="shared" si="2"/>
        <v>8</v>
      </c>
      <c r="T1008" s="20">
        <v>23.49</v>
      </c>
      <c r="U1008" s="14">
        <f t="shared" si="90"/>
        <v>30.3864</v>
      </c>
      <c r="V1008" s="21" t="s">
        <v>39</v>
      </c>
      <c r="W1008" s="35">
        <f>VLOOKUP(A1008,airbnb_listings_orlando!C:Q,14,0)</f>
        <v>79</v>
      </c>
      <c r="X1008" s="35">
        <f>VLOOKUP(A1008,airbnb_listings_orlando!C:Q,15,0)</f>
        <v>6</v>
      </c>
      <c r="Y1008" s="11">
        <f t="shared" si="4"/>
        <v>253.22</v>
      </c>
      <c r="AA1008" s="11"/>
    </row>
    <row r="1009">
      <c r="A1009" s="12" t="s">
        <v>81</v>
      </c>
      <c r="B1009" s="13">
        <v>42783.0</v>
      </c>
      <c r="C1009" s="12">
        <v>42786.0</v>
      </c>
      <c r="D1009" s="14">
        <v>611.11</v>
      </c>
      <c r="E1009" s="24">
        <v>42773.392372685186</v>
      </c>
      <c r="F1009" s="16">
        <v>10.0</v>
      </c>
      <c r="G1009" s="17" t="s">
        <v>25</v>
      </c>
      <c r="H1009" s="14">
        <v>60.26</v>
      </c>
      <c r="I1009" s="14">
        <f t="shared" si="1"/>
        <v>569.3856</v>
      </c>
      <c r="J1009" s="18">
        <v>4.0</v>
      </c>
      <c r="K1009" s="17">
        <v>6.0</v>
      </c>
      <c r="L1009" s="19">
        <v>3.0</v>
      </c>
      <c r="M1009" s="19" t="e">
        <v>#REF!</v>
      </c>
      <c r="N1009" s="17">
        <v>4.5</v>
      </c>
      <c r="O1009" s="17" t="s">
        <v>66</v>
      </c>
      <c r="P1009" s="17">
        <v>3.0</v>
      </c>
      <c r="Q1009" s="17">
        <v>6.0</v>
      </c>
      <c r="R1009" s="17">
        <v>2.0</v>
      </c>
      <c r="S1009" s="7">
        <f t="shared" si="2"/>
        <v>8</v>
      </c>
      <c r="T1009" s="20">
        <v>17.28</v>
      </c>
      <c r="U1009" s="14">
        <f t="shared" si="90"/>
        <v>24.4444</v>
      </c>
      <c r="V1009" s="21" t="s">
        <v>39</v>
      </c>
      <c r="W1009" s="35">
        <f>VLOOKUP(A1009,airbnb_listings_orlando!C:Q,14,0)</f>
        <v>79</v>
      </c>
      <c r="X1009" s="35">
        <f>VLOOKUP(A1009,airbnb_listings_orlando!C:Q,15,0)</f>
        <v>6</v>
      </c>
      <c r="Y1009" s="11">
        <f t="shared" si="4"/>
        <v>203.7033333</v>
      </c>
      <c r="AA1009" s="11"/>
    </row>
    <row r="1010">
      <c r="A1010" s="12" t="s">
        <v>81</v>
      </c>
      <c r="B1010" s="13">
        <v>43325.0</v>
      </c>
      <c r="C1010" s="12">
        <v>43334.0</v>
      </c>
      <c r="D1010" s="14">
        <v>2438.69</v>
      </c>
      <c r="E1010" s="24">
        <v>43299.490625</v>
      </c>
      <c r="F1010" s="16">
        <v>26.0</v>
      </c>
      <c r="G1010" s="17" t="s">
        <v>25</v>
      </c>
      <c r="H1010" s="14">
        <v>340.2</v>
      </c>
      <c r="I1010" s="14">
        <f t="shared" si="1"/>
        <v>2316.7555</v>
      </c>
      <c r="J1010" s="18">
        <v>4.0</v>
      </c>
      <c r="K1010" s="17">
        <v>6.0</v>
      </c>
      <c r="L1010" s="19">
        <v>3.0</v>
      </c>
      <c r="M1010" s="19" t="e">
        <v>#REF!</v>
      </c>
      <c r="N1010" s="17">
        <v>4.5</v>
      </c>
      <c r="O1010" s="17" t="s">
        <v>66</v>
      </c>
      <c r="P1010" s="17">
        <v>9.0</v>
      </c>
      <c r="Q1010" s="17">
        <v>2.0</v>
      </c>
      <c r="R1010" s="17">
        <v>2.0</v>
      </c>
      <c r="S1010" s="7">
        <f t="shared" si="2"/>
        <v>4</v>
      </c>
      <c r="T1010" s="20">
        <v>0.0</v>
      </c>
      <c r="U1010" s="14">
        <f>D1010*5%</f>
        <v>121.9345</v>
      </c>
      <c r="V1010" s="21" t="s">
        <v>50</v>
      </c>
      <c r="W1010" s="35">
        <f>VLOOKUP(A1010,airbnb_listings_orlando!C:Q,14,0)</f>
        <v>79</v>
      </c>
      <c r="X1010" s="35">
        <f>VLOOKUP(A1010,airbnb_listings_orlando!C:Q,15,0)</f>
        <v>6</v>
      </c>
      <c r="Y1010" s="11">
        <f t="shared" si="4"/>
        <v>270.9655556</v>
      </c>
      <c r="AA1010" s="11"/>
    </row>
    <row r="1011">
      <c r="A1011" s="12" t="s">
        <v>82</v>
      </c>
      <c r="B1011" s="13">
        <v>43301.0</v>
      </c>
      <c r="C1011" s="12">
        <v>43306.0</v>
      </c>
      <c r="D1011" s="14">
        <v>698.41</v>
      </c>
      <c r="E1011" s="24">
        <v>43293.97589120371</v>
      </c>
      <c r="F1011" s="16">
        <v>8.0</v>
      </c>
      <c r="G1011" s="17" t="s">
        <v>25</v>
      </c>
      <c r="H1011" s="14">
        <v>82.93</v>
      </c>
      <c r="I1011" s="14">
        <f t="shared" si="1"/>
        <v>648.8736</v>
      </c>
      <c r="J1011" s="18">
        <v>3.0</v>
      </c>
      <c r="K1011" s="17">
        <v>5.0</v>
      </c>
      <c r="L1011" s="19">
        <v>2.0</v>
      </c>
      <c r="M1011" s="19" t="e">
        <v>#N/A</v>
      </c>
      <c r="N1011" s="17">
        <v>4.5</v>
      </c>
      <c r="O1011" s="17" t="s">
        <v>62</v>
      </c>
      <c r="P1011" s="17">
        <v>5.0</v>
      </c>
      <c r="Q1011" s="17">
        <v>6.0</v>
      </c>
      <c r="R1011" s="17">
        <v>0.0</v>
      </c>
      <c r="S1011" s="7">
        <f t="shared" si="2"/>
        <v>6</v>
      </c>
      <c r="T1011" s="20">
        <v>21.6</v>
      </c>
      <c r="U1011" s="14">
        <f t="shared" ref="U1011:U1044" si="91">D1011*4%</f>
        <v>27.9364</v>
      </c>
      <c r="V1011" s="21" t="s">
        <v>26</v>
      </c>
      <c r="W1011" s="35">
        <f>VLOOKUP(A1011,airbnb_listings_orlando!C:Q,14,0)</f>
        <v>259</v>
      </c>
      <c r="X1011" s="35">
        <f>VLOOKUP(A1011,airbnb_listings_orlando!C:Q,15,0)</f>
        <v>6</v>
      </c>
      <c r="Y1011" s="11">
        <f t="shared" si="4"/>
        <v>139.682</v>
      </c>
      <c r="AA1011" s="11"/>
    </row>
    <row r="1012">
      <c r="A1012" s="12" t="s">
        <v>82</v>
      </c>
      <c r="B1012" s="13">
        <v>43273.0</v>
      </c>
      <c r="C1012" s="12">
        <v>43275.0</v>
      </c>
      <c r="D1012" s="14">
        <v>367.99</v>
      </c>
      <c r="E1012" s="24">
        <v>43197.61104166666</v>
      </c>
      <c r="F1012" s="16">
        <v>76.0</v>
      </c>
      <c r="G1012" s="17" t="s">
        <v>25</v>
      </c>
      <c r="H1012" s="14">
        <v>31.31</v>
      </c>
      <c r="I1012" s="14">
        <f t="shared" si="1"/>
        <v>342.2704</v>
      </c>
      <c r="J1012" s="18">
        <v>3.0</v>
      </c>
      <c r="K1012" s="17">
        <v>5.0</v>
      </c>
      <c r="L1012" s="19">
        <v>2.0</v>
      </c>
      <c r="M1012" s="19" t="e">
        <v>#N/A</v>
      </c>
      <c r="N1012" s="17">
        <v>4.5</v>
      </c>
      <c r="O1012" s="17" t="s">
        <v>62</v>
      </c>
      <c r="P1012" s="17">
        <v>2.0</v>
      </c>
      <c r="Q1012" s="17">
        <v>7.0</v>
      </c>
      <c r="R1012" s="17">
        <v>0.0</v>
      </c>
      <c r="S1012" s="7">
        <f t="shared" si="2"/>
        <v>7</v>
      </c>
      <c r="T1012" s="20">
        <v>11.0</v>
      </c>
      <c r="U1012" s="14">
        <f t="shared" si="91"/>
        <v>14.7196</v>
      </c>
      <c r="V1012" s="21" t="s">
        <v>26</v>
      </c>
      <c r="W1012" s="35">
        <f>VLOOKUP(A1012,airbnb_listings_orlando!C:Q,14,0)</f>
        <v>259</v>
      </c>
      <c r="X1012" s="35">
        <f>VLOOKUP(A1012,airbnb_listings_orlando!C:Q,15,0)</f>
        <v>6</v>
      </c>
      <c r="Y1012" s="11">
        <f t="shared" si="4"/>
        <v>183.995</v>
      </c>
      <c r="AA1012" s="11"/>
    </row>
    <row r="1013">
      <c r="A1013" s="12" t="s">
        <v>82</v>
      </c>
      <c r="B1013" s="13">
        <v>43265.0</v>
      </c>
      <c r="C1013" s="12">
        <v>43273.0</v>
      </c>
      <c r="D1013" s="14">
        <v>1030.0</v>
      </c>
      <c r="E1013" s="24">
        <v>43203.88155092593</v>
      </c>
      <c r="F1013" s="16">
        <v>62.0</v>
      </c>
      <c r="G1013" s="17" t="s">
        <v>25</v>
      </c>
      <c r="H1013" s="14">
        <v>133.66</v>
      </c>
      <c r="I1013" s="14">
        <f t="shared" si="1"/>
        <v>956.8</v>
      </c>
      <c r="J1013" s="18">
        <v>3.0</v>
      </c>
      <c r="K1013" s="17">
        <v>5.0</v>
      </c>
      <c r="L1013" s="19">
        <v>2.0</v>
      </c>
      <c r="M1013" s="19" t="e">
        <v>#N/A</v>
      </c>
      <c r="N1013" s="17">
        <v>4.5</v>
      </c>
      <c r="O1013" s="17" t="s">
        <v>62</v>
      </c>
      <c r="P1013" s="17">
        <v>8.0</v>
      </c>
      <c r="Q1013" s="17">
        <v>5.0</v>
      </c>
      <c r="R1013" s="17">
        <v>3.0</v>
      </c>
      <c r="S1013" s="7">
        <f t="shared" si="2"/>
        <v>8</v>
      </c>
      <c r="T1013" s="20">
        <v>32.0</v>
      </c>
      <c r="U1013" s="14">
        <f t="shared" si="91"/>
        <v>41.2</v>
      </c>
      <c r="V1013" s="21" t="s">
        <v>26</v>
      </c>
      <c r="W1013" s="35">
        <f>VLOOKUP(A1013,airbnb_listings_orlando!C:Q,14,0)</f>
        <v>259</v>
      </c>
      <c r="X1013" s="35">
        <f>VLOOKUP(A1013,airbnb_listings_orlando!C:Q,15,0)</f>
        <v>6</v>
      </c>
      <c r="Y1013" s="11">
        <f t="shared" si="4"/>
        <v>128.75</v>
      </c>
      <c r="AA1013" s="11"/>
    </row>
    <row r="1014">
      <c r="A1014" s="12" t="s">
        <v>82</v>
      </c>
      <c r="B1014" s="13">
        <v>43144.0</v>
      </c>
      <c r="C1014" s="12">
        <v>43146.0</v>
      </c>
      <c r="D1014" s="14">
        <v>358.01</v>
      </c>
      <c r="E1014" s="24">
        <v>43136.1721412037</v>
      </c>
      <c r="F1014" s="16">
        <v>8.0</v>
      </c>
      <c r="G1014" s="17" t="s">
        <v>25</v>
      </c>
      <c r="H1014" s="14">
        <v>29.42</v>
      </c>
      <c r="I1014" s="14">
        <f t="shared" si="1"/>
        <v>332.6896</v>
      </c>
      <c r="J1014" s="18">
        <v>3.0</v>
      </c>
      <c r="K1014" s="17">
        <v>5.0</v>
      </c>
      <c r="L1014" s="19">
        <v>2.0</v>
      </c>
      <c r="M1014" s="19" t="e">
        <v>#REF!</v>
      </c>
      <c r="N1014" s="17">
        <v>4.5</v>
      </c>
      <c r="O1014" s="17" t="s">
        <v>62</v>
      </c>
      <c r="P1014" s="17">
        <v>2.0</v>
      </c>
      <c r="Q1014" s="17">
        <v>5.0</v>
      </c>
      <c r="R1014" s="17">
        <v>0.0</v>
      </c>
      <c r="S1014" s="7">
        <f t="shared" si="2"/>
        <v>5</v>
      </c>
      <c r="T1014" s="20">
        <v>11.0</v>
      </c>
      <c r="U1014" s="14">
        <f t="shared" si="91"/>
        <v>14.3204</v>
      </c>
      <c r="V1014" s="21" t="s">
        <v>26</v>
      </c>
      <c r="W1014" s="35">
        <f>VLOOKUP(A1014,airbnb_listings_orlando!C:Q,14,0)</f>
        <v>259</v>
      </c>
      <c r="X1014" s="35">
        <f>VLOOKUP(A1014,airbnb_listings_orlando!C:Q,15,0)</f>
        <v>6</v>
      </c>
      <c r="Y1014" s="11">
        <f t="shared" si="4"/>
        <v>179.005</v>
      </c>
      <c r="AA1014" s="11"/>
    </row>
    <row r="1015">
      <c r="A1015" s="12" t="s">
        <v>82</v>
      </c>
      <c r="B1015" s="13">
        <v>43138.0</v>
      </c>
      <c r="C1015" s="12">
        <v>43144.0</v>
      </c>
      <c r="D1015" s="14">
        <v>790.39</v>
      </c>
      <c r="E1015" s="15">
        <v>43026.561886574076</v>
      </c>
      <c r="F1015" s="16">
        <v>112.0</v>
      </c>
      <c r="G1015" s="17" t="s">
        <v>25</v>
      </c>
      <c r="H1015" s="14">
        <v>80.58</v>
      </c>
      <c r="I1015" s="14">
        <f t="shared" si="1"/>
        <v>716.7744</v>
      </c>
      <c r="J1015" s="18">
        <v>3.0</v>
      </c>
      <c r="K1015" s="17">
        <v>5.0</v>
      </c>
      <c r="L1015" s="19">
        <v>2.0</v>
      </c>
      <c r="M1015" s="19" t="e">
        <v>#REF!</v>
      </c>
      <c r="N1015" s="17">
        <v>4.5</v>
      </c>
      <c r="O1015" s="17" t="s">
        <v>62</v>
      </c>
      <c r="P1015" s="17">
        <v>6.0</v>
      </c>
      <c r="Q1015" s="17">
        <v>4.0</v>
      </c>
      <c r="R1015" s="17">
        <v>4.0</v>
      </c>
      <c r="S1015" s="7">
        <f t="shared" si="2"/>
        <v>8</v>
      </c>
      <c r="T1015" s="20">
        <v>42.0</v>
      </c>
      <c r="U1015" s="14">
        <f t="shared" si="91"/>
        <v>31.6156</v>
      </c>
      <c r="V1015" s="21" t="s">
        <v>26</v>
      </c>
      <c r="W1015" s="35">
        <f>VLOOKUP(A1015,airbnb_listings_orlando!C:Q,14,0)</f>
        <v>259</v>
      </c>
      <c r="X1015" s="35">
        <f>VLOOKUP(A1015,airbnb_listings_orlando!C:Q,15,0)</f>
        <v>6</v>
      </c>
      <c r="Y1015" s="11">
        <f t="shared" si="4"/>
        <v>131.7316667</v>
      </c>
      <c r="AA1015" s="11"/>
    </row>
    <row r="1016">
      <c r="A1016" s="12" t="s">
        <v>82</v>
      </c>
      <c r="B1016" s="13">
        <v>43098.0</v>
      </c>
      <c r="C1016" s="12">
        <v>43101.0</v>
      </c>
      <c r="D1016" s="14">
        <v>708.0</v>
      </c>
      <c r="E1016" s="24">
        <v>43006.404444444444</v>
      </c>
      <c r="F1016" s="16">
        <v>92.0</v>
      </c>
      <c r="G1016" s="17" t="s">
        <v>25</v>
      </c>
      <c r="H1016" s="14">
        <v>85.34</v>
      </c>
      <c r="I1016" s="14">
        <f t="shared" si="1"/>
        <v>657.68</v>
      </c>
      <c r="J1016" s="18">
        <v>3.0</v>
      </c>
      <c r="K1016" s="17">
        <v>5.0</v>
      </c>
      <c r="L1016" s="19">
        <v>2.0</v>
      </c>
      <c r="M1016" s="19" t="e">
        <v>#REF!</v>
      </c>
      <c r="N1016" s="17">
        <v>4.5</v>
      </c>
      <c r="O1016" s="17" t="s">
        <v>62</v>
      </c>
      <c r="P1016" s="17">
        <v>3.0</v>
      </c>
      <c r="Q1016" s="17">
        <v>4.0</v>
      </c>
      <c r="R1016" s="17">
        <v>0.0</v>
      </c>
      <c r="S1016" s="7">
        <f t="shared" si="2"/>
        <v>4</v>
      </c>
      <c r="T1016" s="20">
        <v>22.0</v>
      </c>
      <c r="U1016" s="14">
        <f t="shared" si="91"/>
        <v>28.32</v>
      </c>
      <c r="V1016" s="21" t="s">
        <v>26</v>
      </c>
      <c r="W1016" s="35">
        <f>VLOOKUP(A1016,airbnb_listings_orlando!C:Q,14,0)</f>
        <v>259</v>
      </c>
      <c r="X1016" s="35">
        <f>VLOOKUP(A1016,airbnb_listings_orlando!C:Q,15,0)</f>
        <v>6</v>
      </c>
      <c r="Y1016" s="11">
        <f t="shared" si="4"/>
        <v>236</v>
      </c>
      <c r="AA1016" s="11"/>
    </row>
    <row r="1017">
      <c r="A1017" s="12" t="s">
        <v>82</v>
      </c>
      <c r="B1017" s="13">
        <v>43093.0</v>
      </c>
      <c r="C1017" s="25">
        <v>43098.0</v>
      </c>
      <c r="D1017" s="14">
        <v>1226.0</v>
      </c>
      <c r="E1017" s="15">
        <v>43023.823171296295</v>
      </c>
      <c r="F1017" s="16">
        <v>70.0</v>
      </c>
      <c r="G1017" s="17" t="s">
        <v>25</v>
      </c>
      <c r="H1017" s="14">
        <v>170.94</v>
      </c>
      <c r="I1017" s="14">
        <f t="shared" si="1"/>
        <v>1142.96</v>
      </c>
      <c r="J1017" s="18">
        <v>3.0</v>
      </c>
      <c r="K1017" s="17">
        <v>5.0</v>
      </c>
      <c r="L1017" s="19">
        <v>2.0</v>
      </c>
      <c r="M1017" s="19" t="e">
        <v>#REF!</v>
      </c>
      <c r="N1017" s="17">
        <v>4.5</v>
      </c>
      <c r="O1017" s="17" t="s">
        <v>62</v>
      </c>
      <c r="P1017" s="17">
        <v>5.0</v>
      </c>
      <c r="Q1017" s="17">
        <v>5.0</v>
      </c>
      <c r="R1017" s="17">
        <v>0.0</v>
      </c>
      <c r="S1017" s="7">
        <f t="shared" si="2"/>
        <v>5</v>
      </c>
      <c r="T1017" s="20">
        <v>34.0</v>
      </c>
      <c r="U1017" s="14">
        <f t="shared" si="91"/>
        <v>49.04</v>
      </c>
      <c r="V1017" s="21" t="s">
        <v>26</v>
      </c>
      <c r="W1017" s="35">
        <f>VLOOKUP(A1017,airbnb_listings_orlando!C:Q,14,0)</f>
        <v>259</v>
      </c>
      <c r="X1017" s="35">
        <f>VLOOKUP(A1017,airbnb_listings_orlando!C:Q,15,0)</f>
        <v>6</v>
      </c>
      <c r="Y1017" s="11">
        <f t="shared" si="4"/>
        <v>245.2</v>
      </c>
      <c r="AA1017" s="11"/>
    </row>
    <row r="1018">
      <c r="A1018" s="12" t="s">
        <v>82</v>
      </c>
      <c r="B1018" s="13">
        <v>43091.0</v>
      </c>
      <c r="C1018" s="25">
        <v>43093.0</v>
      </c>
      <c r="D1018" s="14">
        <v>430.0</v>
      </c>
      <c r="E1018" s="15">
        <v>43089.85621527778</v>
      </c>
      <c r="F1018" s="16">
        <v>2.0</v>
      </c>
      <c r="G1018" s="17" t="s">
        <v>25</v>
      </c>
      <c r="H1018" s="14">
        <v>40.62</v>
      </c>
      <c r="I1018" s="14">
        <f t="shared" si="1"/>
        <v>399.8</v>
      </c>
      <c r="J1018" s="18">
        <v>3.0</v>
      </c>
      <c r="K1018" s="17">
        <v>5.0</v>
      </c>
      <c r="L1018" s="19">
        <v>2.0</v>
      </c>
      <c r="M1018" s="19" t="e">
        <v>#REF!</v>
      </c>
      <c r="N1018" s="17">
        <v>4.5</v>
      </c>
      <c r="O1018" s="17" t="s">
        <v>62</v>
      </c>
      <c r="P1018" s="17">
        <v>2.0</v>
      </c>
      <c r="Q1018" s="17">
        <v>6.0</v>
      </c>
      <c r="R1018" s="17">
        <v>0.0</v>
      </c>
      <c r="S1018" s="7">
        <f t="shared" si="2"/>
        <v>6</v>
      </c>
      <c r="T1018" s="20">
        <v>13.0</v>
      </c>
      <c r="U1018" s="14">
        <f t="shared" si="91"/>
        <v>17.2</v>
      </c>
      <c r="V1018" s="21" t="s">
        <v>26</v>
      </c>
      <c r="W1018" s="35">
        <f>VLOOKUP(A1018,airbnb_listings_orlando!C:Q,14,0)</f>
        <v>259</v>
      </c>
      <c r="X1018" s="35">
        <f>VLOOKUP(A1018,airbnb_listings_orlando!C:Q,15,0)</f>
        <v>6</v>
      </c>
      <c r="Y1018" s="11">
        <f t="shared" si="4"/>
        <v>215</v>
      </c>
      <c r="AA1018" s="11"/>
    </row>
    <row r="1019">
      <c r="A1019" s="12" t="s">
        <v>82</v>
      </c>
      <c r="B1019" s="13">
        <v>43084.0</v>
      </c>
      <c r="C1019" s="25">
        <v>43087.0</v>
      </c>
      <c r="D1019" s="14">
        <v>466.03</v>
      </c>
      <c r="E1019" s="15">
        <v>43049.11047453704</v>
      </c>
      <c r="F1019" s="16">
        <v>35.0</v>
      </c>
      <c r="G1019" s="17" t="s">
        <v>25</v>
      </c>
      <c r="H1019" s="14">
        <v>47.77</v>
      </c>
      <c r="I1019" s="14">
        <f t="shared" si="1"/>
        <v>433.3888</v>
      </c>
      <c r="J1019" s="18">
        <v>3.0</v>
      </c>
      <c r="K1019" s="17">
        <v>5.0</v>
      </c>
      <c r="L1019" s="19">
        <v>2.0</v>
      </c>
      <c r="M1019" s="19" t="e">
        <v>#REF!</v>
      </c>
      <c r="N1019" s="17">
        <v>4.5</v>
      </c>
      <c r="O1019" s="17" t="s">
        <v>62</v>
      </c>
      <c r="P1019" s="17">
        <v>3.0</v>
      </c>
      <c r="Q1019" s="17">
        <v>3.0</v>
      </c>
      <c r="R1019" s="17">
        <v>1.0</v>
      </c>
      <c r="S1019" s="7">
        <f t="shared" si="2"/>
        <v>4</v>
      </c>
      <c r="T1019" s="20">
        <v>14.0</v>
      </c>
      <c r="U1019" s="14">
        <f t="shared" si="91"/>
        <v>18.6412</v>
      </c>
      <c r="V1019" s="21" t="s">
        <v>26</v>
      </c>
      <c r="W1019" s="35">
        <f>VLOOKUP(A1019,airbnb_listings_orlando!C:Q,14,0)</f>
        <v>259</v>
      </c>
      <c r="X1019" s="35">
        <f>VLOOKUP(A1019,airbnb_listings_orlando!C:Q,15,0)</f>
        <v>6</v>
      </c>
      <c r="Y1019" s="11">
        <f t="shared" si="4"/>
        <v>155.3433333</v>
      </c>
      <c r="AA1019" s="11"/>
    </row>
    <row r="1020">
      <c r="A1020" s="12" t="s">
        <v>82</v>
      </c>
      <c r="B1020" s="13">
        <v>43072.0</v>
      </c>
      <c r="C1020" s="25">
        <v>43083.0</v>
      </c>
      <c r="D1020" s="14">
        <v>1363.0</v>
      </c>
      <c r="E1020" s="24">
        <v>43004.69667824074</v>
      </c>
      <c r="F1020" s="16">
        <v>68.0</v>
      </c>
      <c r="G1020" s="17" t="s">
        <v>25</v>
      </c>
      <c r="H1020" s="14">
        <v>186.83</v>
      </c>
      <c r="I1020" s="14">
        <f t="shared" si="1"/>
        <v>1266.48</v>
      </c>
      <c r="J1020" s="18">
        <v>3.0</v>
      </c>
      <c r="K1020" s="17">
        <v>5.0</v>
      </c>
      <c r="L1020" s="19">
        <v>2.0</v>
      </c>
      <c r="M1020" s="19" t="e">
        <v>#REF!</v>
      </c>
      <c r="N1020" s="17">
        <v>4.5</v>
      </c>
      <c r="O1020" s="17" t="s">
        <v>62</v>
      </c>
      <c r="P1020" s="17">
        <v>11.0</v>
      </c>
      <c r="Q1020" s="17">
        <v>2.0</v>
      </c>
      <c r="R1020" s="17">
        <v>1.0</v>
      </c>
      <c r="S1020" s="7">
        <f t="shared" si="2"/>
        <v>3</v>
      </c>
      <c r="T1020" s="20">
        <v>42.0</v>
      </c>
      <c r="U1020" s="14">
        <f t="shared" si="91"/>
        <v>54.52</v>
      </c>
      <c r="V1020" s="21" t="s">
        <v>26</v>
      </c>
      <c r="W1020" s="35">
        <f>VLOOKUP(A1020,airbnb_listings_orlando!C:Q,14,0)</f>
        <v>259</v>
      </c>
      <c r="X1020" s="35">
        <f>VLOOKUP(A1020,airbnb_listings_orlando!C:Q,15,0)</f>
        <v>6</v>
      </c>
      <c r="Y1020" s="11">
        <f t="shared" si="4"/>
        <v>123.9090909</v>
      </c>
      <c r="AA1020" s="11"/>
    </row>
    <row r="1021">
      <c r="A1021" s="12" t="s">
        <v>82</v>
      </c>
      <c r="B1021" s="13">
        <v>43056.0</v>
      </c>
      <c r="C1021" s="25">
        <v>43058.0</v>
      </c>
      <c r="D1021" s="14">
        <v>353.0</v>
      </c>
      <c r="E1021" s="15">
        <v>43018.39078703704</v>
      </c>
      <c r="F1021" s="16">
        <v>38.0</v>
      </c>
      <c r="G1021" s="17" t="s">
        <v>25</v>
      </c>
      <c r="H1021" s="14">
        <v>29.48</v>
      </c>
      <c r="I1021" s="14">
        <f t="shared" si="1"/>
        <v>327.88</v>
      </c>
      <c r="J1021" s="18">
        <v>3.0</v>
      </c>
      <c r="K1021" s="17">
        <v>5.0</v>
      </c>
      <c r="L1021" s="19">
        <v>2.0</v>
      </c>
      <c r="M1021" s="19" t="e">
        <v>#REF!</v>
      </c>
      <c r="N1021" s="17">
        <v>4.5</v>
      </c>
      <c r="O1021" s="17" t="s">
        <v>62</v>
      </c>
      <c r="P1021" s="17">
        <v>2.0</v>
      </c>
      <c r="Q1021" s="17">
        <v>6.0</v>
      </c>
      <c r="R1021" s="17">
        <v>0.0</v>
      </c>
      <c r="S1021" s="7">
        <f t="shared" si="2"/>
        <v>6</v>
      </c>
      <c r="T1021" s="20">
        <v>11.0</v>
      </c>
      <c r="U1021" s="14">
        <f t="shared" si="91"/>
        <v>14.12</v>
      </c>
      <c r="V1021" s="21" t="s">
        <v>26</v>
      </c>
      <c r="W1021" s="35">
        <f>VLOOKUP(A1021,airbnb_listings_orlando!C:Q,14,0)</f>
        <v>259</v>
      </c>
      <c r="X1021" s="35">
        <f>VLOOKUP(A1021,airbnb_listings_orlando!C:Q,15,0)</f>
        <v>6</v>
      </c>
      <c r="Y1021" s="11">
        <f t="shared" si="4"/>
        <v>176.5</v>
      </c>
      <c r="AA1021" s="11"/>
    </row>
    <row r="1022">
      <c r="A1022" s="12" t="s">
        <v>82</v>
      </c>
      <c r="B1022" s="13">
        <v>43049.0</v>
      </c>
      <c r="C1022" s="25">
        <v>43051.0</v>
      </c>
      <c r="D1022" s="14">
        <v>353.0</v>
      </c>
      <c r="E1022" s="24">
        <v>43045.06082175926</v>
      </c>
      <c r="F1022" s="16">
        <v>4.0</v>
      </c>
      <c r="G1022" s="17" t="s">
        <v>25</v>
      </c>
      <c r="H1022" s="14">
        <v>29.48</v>
      </c>
      <c r="I1022" s="14">
        <f t="shared" si="1"/>
        <v>327.88</v>
      </c>
      <c r="J1022" s="18">
        <v>3.0</v>
      </c>
      <c r="K1022" s="17">
        <v>5.0</v>
      </c>
      <c r="L1022" s="19">
        <v>2.0</v>
      </c>
      <c r="M1022" s="19" t="e">
        <v>#REF!</v>
      </c>
      <c r="N1022" s="17">
        <v>4.5</v>
      </c>
      <c r="O1022" s="17" t="s">
        <v>62</v>
      </c>
      <c r="P1022" s="17">
        <v>2.0</v>
      </c>
      <c r="Q1022" s="17">
        <v>4.0</v>
      </c>
      <c r="R1022" s="17">
        <v>0.0</v>
      </c>
      <c r="S1022" s="7">
        <f t="shared" si="2"/>
        <v>4</v>
      </c>
      <c r="T1022" s="20">
        <v>11.0</v>
      </c>
      <c r="U1022" s="14">
        <f t="shared" si="91"/>
        <v>14.12</v>
      </c>
      <c r="V1022" s="21" t="s">
        <v>26</v>
      </c>
      <c r="W1022" s="35">
        <f>VLOOKUP(A1022,airbnb_listings_orlando!C:Q,14,0)</f>
        <v>259</v>
      </c>
      <c r="X1022" s="35">
        <f>VLOOKUP(A1022,airbnb_listings_orlando!C:Q,15,0)</f>
        <v>6</v>
      </c>
      <c r="Y1022" s="11">
        <f t="shared" si="4"/>
        <v>176.5</v>
      </c>
      <c r="AA1022" s="11"/>
    </row>
    <row r="1023">
      <c r="A1023" s="12" t="s">
        <v>82</v>
      </c>
      <c r="B1023" s="13">
        <v>43035.0</v>
      </c>
      <c r="C1023" s="25">
        <v>43037.0</v>
      </c>
      <c r="D1023" s="14">
        <v>353.0</v>
      </c>
      <c r="E1023" s="15">
        <v>43026.669282407405</v>
      </c>
      <c r="F1023" s="16">
        <v>9.0</v>
      </c>
      <c r="G1023" s="17" t="s">
        <v>25</v>
      </c>
      <c r="H1023" s="14">
        <v>29.48</v>
      </c>
      <c r="I1023" s="14">
        <f t="shared" si="1"/>
        <v>327.88</v>
      </c>
      <c r="J1023" s="18">
        <v>3.0</v>
      </c>
      <c r="K1023" s="17">
        <v>5.0</v>
      </c>
      <c r="L1023" s="19">
        <v>2.0</v>
      </c>
      <c r="M1023" s="19" t="e">
        <v>#REF!</v>
      </c>
      <c r="N1023" s="17">
        <v>4.5</v>
      </c>
      <c r="O1023" s="17" t="s">
        <v>62</v>
      </c>
      <c r="P1023" s="17">
        <v>2.0</v>
      </c>
      <c r="Q1023" s="17">
        <v>4.0</v>
      </c>
      <c r="R1023" s="17">
        <v>3.0</v>
      </c>
      <c r="S1023" s="7">
        <f t="shared" si="2"/>
        <v>7</v>
      </c>
      <c r="T1023" s="20">
        <v>11.0</v>
      </c>
      <c r="U1023" s="14">
        <f t="shared" si="91"/>
        <v>14.12</v>
      </c>
      <c r="V1023" s="21" t="s">
        <v>26</v>
      </c>
      <c r="W1023" s="35">
        <f>VLOOKUP(A1023,airbnb_listings_orlando!C:Q,14,0)</f>
        <v>259</v>
      </c>
      <c r="X1023" s="35">
        <f>VLOOKUP(A1023,airbnb_listings_orlando!C:Q,15,0)</f>
        <v>6</v>
      </c>
      <c r="Y1023" s="11">
        <f t="shared" si="4"/>
        <v>176.5</v>
      </c>
      <c r="AA1023" s="11"/>
    </row>
    <row r="1024">
      <c r="A1024" s="12" t="s">
        <v>82</v>
      </c>
      <c r="B1024" s="13">
        <v>43015.0</v>
      </c>
      <c r="C1024" s="25">
        <v>43021.0</v>
      </c>
      <c r="D1024" s="14">
        <v>797.0</v>
      </c>
      <c r="E1024" s="24">
        <v>42997.63637731481</v>
      </c>
      <c r="F1024" s="16">
        <v>18.0</v>
      </c>
      <c r="G1024" s="17" t="s">
        <v>25</v>
      </c>
      <c r="H1024" s="14">
        <v>101.1</v>
      </c>
      <c r="I1024" s="14">
        <f t="shared" si="1"/>
        <v>740.12</v>
      </c>
      <c r="J1024" s="18">
        <v>3.0</v>
      </c>
      <c r="K1024" s="17">
        <v>5.0</v>
      </c>
      <c r="L1024" s="19">
        <v>2.0</v>
      </c>
      <c r="M1024" s="19" t="e">
        <v>#REF!</v>
      </c>
      <c r="N1024" s="17">
        <v>4.5</v>
      </c>
      <c r="O1024" s="17" t="s">
        <v>62</v>
      </c>
      <c r="P1024" s="17">
        <v>6.0</v>
      </c>
      <c r="Q1024" s="17">
        <v>4.0</v>
      </c>
      <c r="R1024" s="17">
        <v>0.0</v>
      </c>
      <c r="S1024" s="7">
        <f t="shared" si="2"/>
        <v>4</v>
      </c>
      <c r="T1024" s="20">
        <v>25.0</v>
      </c>
      <c r="U1024" s="14">
        <f t="shared" si="91"/>
        <v>31.88</v>
      </c>
      <c r="V1024" s="21" t="s">
        <v>26</v>
      </c>
      <c r="W1024" s="35">
        <f>VLOOKUP(A1024,airbnb_listings_orlando!C:Q,14,0)</f>
        <v>259</v>
      </c>
      <c r="X1024" s="35">
        <f>VLOOKUP(A1024,airbnb_listings_orlando!C:Q,15,0)</f>
        <v>6</v>
      </c>
      <c r="Y1024" s="11">
        <f t="shared" si="4"/>
        <v>132.8333333</v>
      </c>
      <c r="AA1024" s="11"/>
    </row>
    <row r="1025">
      <c r="A1025" s="12" t="s">
        <v>82</v>
      </c>
      <c r="B1025" s="13">
        <v>42936.0</v>
      </c>
      <c r="C1025" s="12">
        <v>42938.0</v>
      </c>
      <c r="D1025" s="14">
        <v>386.0</v>
      </c>
      <c r="E1025" s="24">
        <v>42897.354097222225</v>
      </c>
      <c r="F1025" s="16">
        <v>39.0</v>
      </c>
      <c r="G1025" s="17" t="s">
        <v>25</v>
      </c>
      <c r="H1025" s="14">
        <v>36.7</v>
      </c>
      <c r="I1025" s="14">
        <f t="shared" si="1"/>
        <v>358.56</v>
      </c>
      <c r="J1025" s="18">
        <v>3.0</v>
      </c>
      <c r="K1025" s="17">
        <v>5.0</v>
      </c>
      <c r="L1025" s="19">
        <v>2.0</v>
      </c>
      <c r="M1025" s="19" t="e">
        <v>#REF!</v>
      </c>
      <c r="N1025" s="17">
        <v>4.5</v>
      </c>
      <c r="O1025" s="17" t="s">
        <v>62</v>
      </c>
      <c r="P1025" s="17">
        <v>2.0</v>
      </c>
      <c r="Q1025" s="17">
        <v>8.0</v>
      </c>
      <c r="R1025" s="17">
        <v>0.0</v>
      </c>
      <c r="S1025" s="7">
        <f t="shared" si="2"/>
        <v>8</v>
      </c>
      <c r="T1025" s="20">
        <v>12.0</v>
      </c>
      <c r="U1025" s="14">
        <f t="shared" si="91"/>
        <v>15.44</v>
      </c>
      <c r="V1025" s="21" t="s">
        <v>26</v>
      </c>
      <c r="W1025" s="35">
        <f>VLOOKUP(A1025,airbnb_listings_orlando!C:Q,14,0)</f>
        <v>259</v>
      </c>
      <c r="X1025" s="35">
        <f>VLOOKUP(A1025,airbnb_listings_orlando!C:Q,15,0)</f>
        <v>6</v>
      </c>
      <c r="Y1025" s="11">
        <f t="shared" si="4"/>
        <v>193</v>
      </c>
      <c r="AA1025" s="11"/>
    </row>
    <row r="1026">
      <c r="A1026" s="12" t="s">
        <v>82</v>
      </c>
      <c r="B1026" s="13">
        <v>42931.0</v>
      </c>
      <c r="C1026" s="12">
        <v>42933.0</v>
      </c>
      <c r="D1026" s="14">
        <v>386.01</v>
      </c>
      <c r="E1026" s="24">
        <v>42919.50471064815</v>
      </c>
      <c r="F1026" s="16">
        <v>12.0</v>
      </c>
      <c r="G1026" s="17" t="s">
        <v>25</v>
      </c>
      <c r="H1026" s="14">
        <v>36.7</v>
      </c>
      <c r="I1026" s="14">
        <f t="shared" si="1"/>
        <v>358.5696</v>
      </c>
      <c r="J1026" s="18">
        <v>3.0</v>
      </c>
      <c r="K1026" s="17">
        <v>5.0</v>
      </c>
      <c r="L1026" s="19">
        <v>2.0</v>
      </c>
      <c r="M1026" s="19" t="e">
        <v>#REF!</v>
      </c>
      <c r="N1026" s="17">
        <v>4.5</v>
      </c>
      <c r="O1026" s="17" t="s">
        <v>62</v>
      </c>
      <c r="P1026" s="17">
        <v>2.0</v>
      </c>
      <c r="Q1026" s="17">
        <v>6.0</v>
      </c>
      <c r="R1026" s="17">
        <v>2.0</v>
      </c>
      <c r="S1026" s="7">
        <f t="shared" si="2"/>
        <v>8</v>
      </c>
      <c r="T1026" s="20">
        <v>12.0</v>
      </c>
      <c r="U1026" s="14">
        <f t="shared" si="91"/>
        <v>15.4404</v>
      </c>
      <c r="V1026" s="21" t="s">
        <v>26</v>
      </c>
      <c r="W1026" s="35">
        <f>VLOOKUP(A1026,airbnb_listings_orlando!C:Q,14,0)</f>
        <v>259</v>
      </c>
      <c r="X1026" s="35">
        <f>VLOOKUP(A1026,airbnb_listings_orlando!C:Q,15,0)</f>
        <v>6</v>
      </c>
      <c r="Y1026" s="11">
        <f t="shared" si="4"/>
        <v>193.005</v>
      </c>
      <c r="AA1026" s="11"/>
    </row>
    <row r="1027">
      <c r="A1027" s="12" t="s">
        <v>82</v>
      </c>
      <c r="B1027" s="13">
        <v>42922.0</v>
      </c>
      <c r="C1027" s="12">
        <v>42925.0</v>
      </c>
      <c r="D1027" s="14">
        <v>521.0</v>
      </c>
      <c r="E1027" s="24">
        <v>42894.36460648148</v>
      </c>
      <c r="F1027" s="16">
        <v>28.0</v>
      </c>
      <c r="G1027" s="17" t="s">
        <v>25</v>
      </c>
      <c r="H1027" s="14">
        <v>58.12</v>
      </c>
      <c r="I1027" s="14">
        <f t="shared" si="1"/>
        <v>484.16</v>
      </c>
      <c r="J1027" s="18">
        <v>3.0</v>
      </c>
      <c r="K1027" s="17">
        <v>5.0</v>
      </c>
      <c r="L1027" s="19">
        <v>2.0</v>
      </c>
      <c r="M1027" s="19" t="e">
        <v>#REF!</v>
      </c>
      <c r="N1027" s="17">
        <v>4.5</v>
      </c>
      <c r="O1027" s="17" t="s">
        <v>62</v>
      </c>
      <c r="P1027" s="17">
        <v>3.0</v>
      </c>
      <c r="Q1027" s="17">
        <v>8.0</v>
      </c>
      <c r="R1027" s="17">
        <v>0.0</v>
      </c>
      <c r="S1027" s="7">
        <f t="shared" si="2"/>
        <v>8</v>
      </c>
      <c r="T1027" s="20">
        <v>16.0</v>
      </c>
      <c r="U1027" s="14">
        <f t="shared" si="91"/>
        <v>20.84</v>
      </c>
      <c r="V1027" s="21" t="s">
        <v>26</v>
      </c>
      <c r="W1027" s="35">
        <f>VLOOKUP(A1027,airbnb_listings_orlando!C:Q,14,0)</f>
        <v>259</v>
      </c>
      <c r="X1027" s="35">
        <f>VLOOKUP(A1027,airbnb_listings_orlando!C:Q,15,0)</f>
        <v>6</v>
      </c>
      <c r="Y1027" s="11">
        <f t="shared" si="4"/>
        <v>173.6666667</v>
      </c>
      <c r="AA1027" s="11"/>
    </row>
    <row r="1028">
      <c r="A1028" s="12" t="s">
        <v>82</v>
      </c>
      <c r="B1028" s="13">
        <v>42917.0</v>
      </c>
      <c r="C1028" s="12">
        <v>42922.0</v>
      </c>
      <c r="D1028" s="14">
        <v>791.0</v>
      </c>
      <c r="E1028" s="24">
        <v>42871.37695601852</v>
      </c>
      <c r="F1028" s="16">
        <v>46.0</v>
      </c>
      <c r="G1028" s="17" t="s">
        <v>25</v>
      </c>
      <c r="H1028" s="14">
        <v>100.97</v>
      </c>
      <c r="I1028" s="14">
        <f t="shared" si="1"/>
        <v>735.36</v>
      </c>
      <c r="J1028" s="18">
        <v>3.0</v>
      </c>
      <c r="K1028" s="17">
        <v>5.0</v>
      </c>
      <c r="L1028" s="19">
        <v>2.0</v>
      </c>
      <c r="M1028" s="19" t="e">
        <v>#REF!</v>
      </c>
      <c r="N1028" s="17">
        <v>4.5</v>
      </c>
      <c r="O1028" s="17" t="s">
        <v>62</v>
      </c>
      <c r="P1028" s="17">
        <v>5.0</v>
      </c>
      <c r="Q1028" s="17">
        <v>4.0</v>
      </c>
      <c r="R1028" s="17">
        <v>1.0</v>
      </c>
      <c r="S1028" s="7">
        <f t="shared" si="2"/>
        <v>5</v>
      </c>
      <c r="T1028" s="20">
        <v>24.0</v>
      </c>
      <c r="U1028" s="14">
        <f t="shared" si="91"/>
        <v>31.64</v>
      </c>
      <c r="V1028" s="21" t="s">
        <v>26</v>
      </c>
      <c r="W1028" s="35">
        <f>VLOOKUP(A1028,airbnb_listings_orlando!C:Q,14,0)</f>
        <v>259</v>
      </c>
      <c r="X1028" s="35">
        <f>VLOOKUP(A1028,airbnb_listings_orlando!C:Q,15,0)</f>
        <v>6</v>
      </c>
      <c r="Y1028" s="11">
        <f t="shared" si="4"/>
        <v>158.2</v>
      </c>
      <c r="AA1028" s="11"/>
    </row>
    <row r="1029">
      <c r="A1029" s="12" t="s">
        <v>82</v>
      </c>
      <c r="B1029" s="13">
        <v>42909.0</v>
      </c>
      <c r="C1029" s="12">
        <v>42917.0</v>
      </c>
      <c r="D1029" s="14">
        <v>1063.0</v>
      </c>
      <c r="E1029" s="24">
        <v>42867.457962962966</v>
      </c>
      <c r="F1029" s="16">
        <v>42.0</v>
      </c>
      <c r="G1029" s="17" t="s">
        <v>25</v>
      </c>
      <c r="H1029" s="14">
        <v>143.2</v>
      </c>
      <c r="I1029" s="14">
        <f t="shared" si="1"/>
        <v>987.48</v>
      </c>
      <c r="J1029" s="18">
        <v>3.0</v>
      </c>
      <c r="K1029" s="17">
        <v>5.0</v>
      </c>
      <c r="L1029" s="19">
        <v>2.0</v>
      </c>
      <c r="M1029" s="19" t="e">
        <v>#REF!</v>
      </c>
      <c r="N1029" s="17">
        <v>4.5</v>
      </c>
      <c r="O1029" s="17" t="s">
        <v>62</v>
      </c>
      <c r="P1029" s="17">
        <v>8.0</v>
      </c>
      <c r="Q1029" s="17">
        <v>4.0</v>
      </c>
      <c r="R1029" s="17">
        <v>1.0</v>
      </c>
      <c r="S1029" s="7">
        <f t="shared" si="2"/>
        <v>5</v>
      </c>
      <c r="T1029" s="20">
        <v>33.0</v>
      </c>
      <c r="U1029" s="14">
        <f t="shared" si="91"/>
        <v>42.52</v>
      </c>
      <c r="V1029" s="21" t="s">
        <v>26</v>
      </c>
      <c r="W1029" s="35">
        <f>VLOOKUP(A1029,airbnb_listings_orlando!C:Q,14,0)</f>
        <v>259</v>
      </c>
      <c r="X1029" s="35">
        <f>VLOOKUP(A1029,airbnb_listings_orlando!C:Q,15,0)</f>
        <v>6</v>
      </c>
      <c r="Y1029" s="11">
        <f t="shared" si="4"/>
        <v>132.875</v>
      </c>
      <c r="AA1029" s="11"/>
    </row>
    <row r="1030">
      <c r="A1030" s="12" t="s">
        <v>82</v>
      </c>
      <c r="B1030" s="13">
        <v>42900.0</v>
      </c>
      <c r="C1030" s="12">
        <v>42905.0</v>
      </c>
      <c r="D1030" s="14">
        <v>708.0</v>
      </c>
      <c r="E1030" s="24">
        <v>42867.43697916667</v>
      </c>
      <c r="F1030" s="16">
        <v>33.0</v>
      </c>
      <c r="G1030" s="17" t="s">
        <v>25</v>
      </c>
      <c r="H1030" s="14">
        <v>87.34</v>
      </c>
      <c r="I1030" s="14">
        <f t="shared" si="1"/>
        <v>657.68</v>
      </c>
      <c r="J1030" s="18">
        <v>3.0</v>
      </c>
      <c r="K1030" s="17">
        <v>5.0</v>
      </c>
      <c r="L1030" s="19">
        <v>2.0</v>
      </c>
      <c r="M1030" s="19" t="e">
        <v>#REF!</v>
      </c>
      <c r="N1030" s="17">
        <v>4.5</v>
      </c>
      <c r="O1030" s="17" t="s">
        <v>62</v>
      </c>
      <c r="P1030" s="17">
        <v>5.0</v>
      </c>
      <c r="Q1030" s="17">
        <v>8.0</v>
      </c>
      <c r="R1030" s="17">
        <v>0.0</v>
      </c>
      <c r="S1030" s="7">
        <f t="shared" si="2"/>
        <v>8</v>
      </c>
      <c r="T1030" s="20">
        <v>22.0</v>
      </c>
      <c r="U1030" s="14">
        <f t="shared" si="91"/>
        <v>28.32</v>
      </c>
      <c r="V1030" s="21" t="s">
        <v>26</v>
      </c>
      <c r="W1030" s="35">
        <f>VLOOKUP(A1030,airbnb_listings_orlando!C:Q,14,0)</f>
        <v>259</v>
      </c>
      <c r="X1030" s="35">
        <f>VLOOKUP(A1030,airbnb_listings_orlando!C:Q,15,0)</f>
        <v>6</v>
      </c>
      <c r="Y1030" s="11">
        <f t="shared" si="4"/>
        <v>141.6</v>
      </c>
      <c r="AA1030" s="11"/>
    </row>
    <row r="1031">
      <c r="A1031" s="12" t="s">
        <v>82</v>
      </c>
      <c r="B1031" s="13">
        <v>42888.0</v>
      </c>
      <c r="C1031" s="12">
        <v>42890.0</v>
      </c>
      <c r="D1031" s="14">
        <v>353.0</v>
      </c>
      <c r="E1031" s="24">
        <v>42880.37322916667</v>
      </c>
      <c r="F1031" s="16">
        <v>8.0</v>
      </c>
      <c r="G1031" s="17" t="s">
        <v>25</v>
      </c>
      <c r="H1031" s="14">
        <v>31.48</v>
      </c>
      <c r="I1031" s="14">
        <f t="shared" si="1"/>
        <v>327.88</v>
      </c>
      <c r="J1031" s="18">
        <v>3.0</v>
      </c>
      <c r="K1031" s="17">
        <v>5.0</v>
      </c>
      <c r="L1031" s="19">
        <v>2.0</v>
      </c>
      <c r="M1031" s="19" t="e">
        <v>#REF!</v>
      </c>
      <c r="N1031" s="17">
        <v>4.5</v>
      </c>
      <c r="O1031" s="17" t="s">
        <v>62</v>
      </c>
      <c r="P1031" s="17">
        <v>2.0</v>
      </c>
      <c r="Q1031" s="17">
        <v>2.0</v>
      </c>
      <c r="R1031" s="17">
        <v>0.0</v>
      </c>
      <c r="S1031" s="7">
        <f t="shared" si="2"/>
        <v>2</v>
      </c>
      <c r="T1031" s="20">
        <v>11.0</v>
      </c>
      <c r="U1031" s="14">
        <f t="shared" si="91"/>
        <v>14.12</v>
      </c>
      <c r="V1031" s="21" t="s">
        <v>26</v>
      </c>
      <c r="W1031" s="35">
        <f>VLOOKUP(A1031,airbnb_listings_orlando!C:Q,14,0)</f>
        <v>259</v>
      </c>
      <c r="X1031" s="35">
        <f>VLOOKUP(A1031,airbnb_listings_orlando!C:Q,15,0)</f>
        <v>6</v>
      </c>
      <c r="Y1031" s="11">
        <f t="shared" si="4"/>
        <v>176.5</v>
      </c>
      <c r="AA1031" s="11"/>
    </row>
    <row r="1032">
      <c r="A1032" s="12" t="s">
        <v>82</v>
      </c>
      <c r="B1032" s="13">
        <v>42873.0</v>
      </c>
      <c r="C1032" s="12">
        <v>42878.0</v>
      </c>
      <c r="D1032" s="14">
        <v>708.0</v>
      </c>
      <c r="E1032" s="24">
        <v>42863.43431712963</v>
      </c>
      <c r="F1032" s="16">
        <v>10.0</v>
      </c>
      <c r="G1032" s="17" t="s">
        <v>25</v>
      </c>
      <c r="H1032" s="14">
        <v>87.34</v>
      </c>
      <c r="I1032" s="14">
        <f t="shared" si="1"/>
        <v>657.68</v>
      </c>
      <c r="J1032" s="18">
        <v>3.0</v>
      </c>
      <c r="K1032" s="17">
        <v>5.0</v>
      </c>
      <c r="L1032" s="19">
        <v>2.0</v>
      </c>
      <c r="M1032" s="19" t="e">
        <v>#REF!</v>
      </c>
      <c r="N1032" s="17">
        <v>4.5</v>
      </c>
      <c r="O1032" s="17" t="s">
        <v>62</v>
      </c>
      <c r="P1032" s="17">
        <v>5.0</v>
      </c>
      <c r="Q1032" s="17">
        <v>4.0</v>
      </c>
      <c r="R1032" s="17">
        <v>0.0</v>
      </c>
      <c r="S1032" s="7">
        <f t="shared" si="2"/>
        <v>4</v>
      </c>
      <c r="T1032" s="20">
        <v>22.0</v>
      </c>
      <c r="U1032" s="14">
        <f t="shared" si="91"/>
        <v>28.32</v>
      </c>
      <c r="V1032" s="21" t="s">
        <v>26</v>
      </c>
      <c r="W1032" s="35">
        <f>VLOOKUP(A1032,airbnb_listings_orlando!C:Q,14,0)</f>
        <v>259</v>
      </c>
      <c r="X1032" s="35">
        <f>VLOOKUP(A1032,airbnb_listings_orlando!C:Q,15,0)</f>
        <v>6</v>
      </c>
      <c r="Y1032" s="11">
        <f t="shared" si="4"/>
        <v>141.6</v>
      </c>
      <c r="AA1032" s="11"/>
    </row>
    <row r="1033">
      <c r="A1033" s="12" t="s">
        <v>82</v>
      </c>
      <c r="B1033" s="13">
        <v>42853.0</v>
      </c>
      <c r="C1033" s="12">
        <v>42855.0</v>
      </c>
      <c r="D1033" s="14">
        <v>374.01</v>
      </c>
      <c r="E1033" s="24">
        <v>42837.38306712963</v>
      </c>
      <c r="F1033" s="16">
        <v>16.0</v>
      </c>
      <c r="G1033" s="17" t="s">
        <v>25</v>
      </c>
      <c r="H1033" s="14">
        <v>34.43</v>
      </c>
      <c r="I1033" s="14">
        <f t="shared" si="1"/>
        <v>347.0496</v>
      </c>
      <c r="J1033" s="18">
        <v>3.0</v>
      </c>
      <c r="K1033" s="17">
        <v>5.0</v>
      </c>
      <c r="L1033" s="19">
        <v>2.0</v>
      </c>
      <c r="M1033" s="19" t="e">
        <v>#REF!</v>
      </c>
      <c r="N1033" s="17">
        <v>4.5</v>
      </c>
      <c r="O1033" s="17" t="s">
        <v>62</v>
      </c>
      <c r="P1033" s="17">
        <v>2.0</v>
      </c>
      <c r="Q1033" s="17">
        <v>5.0</v>
      </c>
      <c r="R1033" s="17">
        <v>0.0</v>
      </c>
      <c r="S1033" s="7">
        <f t="shared" si="2"/>
        <v>5</v>
      </c>
      <c r="T1033" s="20">
        <v>12.0</v>
      </c>
      <c r="U1033" s="14">
        <f t="shared" si="91"/>
        <v>14.9604</v>
      </c>
      <c r="V1033" s="21" t="s">
        <v>26</v>
      </c>
      <c r="W1033" s="35">
        <f>VLOOKUP(A1033,airbnb_listings_orlando!C:Q,14,0)</f>
        <v>259</v>
      </c>
      <c r="X1033" s="35">
        <f>VLOOKUP(A1033,airbnb_listings_orlando!C:Q,15,0)</f>
        <v>6</v>
      </c>
      <c r="Y1033" s="11">
        <f t="shared" si="4"/>
        <v>187.005</v>
      </c>
      <c r="AA1033" s="11"/>
    </row>
    <row r="1034">
      <c r="A1034" s="12" t="s">
        <v>82</v>
      </c>
      <c r="B1034" s="13">
        <v>42840.0</v>
      </c>
      <c r="C1034" s="12">
        <v>42851.0</v>
      </c>
      <c r="D1034" s="14">
        <v>1536.0</v>
      </c>
      <c r="E1034" s="24">
        <v>42775.54761574074</v>
      </c>
      <c r="F1034" s="16">
        <v>65.0</v>
      </c>
      <c r="G1034" s="17" t="s">
        <v>25</v>
      </c>
      <c r="H1034" s="14">
        <v>218.27</v>
      </c>
      <c r="I1034" s="14">
        <f t="shared" si="1"/>
        <v>1427.56</v>
      </c>
      <c r="J1034" s="18">
        <v>3.0</v>
      </c>
      <c r="K1034" s="17">
        <v>5.0</v>
      </c>
      <c r="L1034" s="19">
        <v>2.0</v>
      </c>
      <c r="M1034" s="19" t="e">
        <v>#REF!</v>
      </c>
      <c r="N1034" s="17">
        <v>4.5</v>
      </c>
      <c r="O1034" s="17" t="s">
        <v>62</v>
      </c>
      <c r="P1034" s="17">
        <v>11.0</v>
      </c>
      <c r="Q1034" s="17">
        <v>2.0</v>
      </c>
      <c r="R1034" s="17">
        <v>2.0</v>
      </c>
      <c r="S1034" s="7">
        <f t="shared" si="2"/>
        <v>4</v>
      </c>
      <c r="T1034" s="20">
        <v>47.0</v>
      </c>
      <c r="U1034" s="14">
        <f t="shared" si="91"/>
        <v>61.44</v>
      </c>
      <c r="V1034" s="21" t="s">
        <v>26</v>
      </c>
      <c r="W1034" s="35">
        <f>VLOOKUP(A1034,airbnb_listings_orlando!C:Q,14,0)</f>
        <v>259</v>
      </c>
      <c r="X1034" s="35">
        <f>VLOOKUP(A1034,airbnb_listings_orlando!C:Q,15,0)</f>
        <v>6</v>
      </c>
      <c r="Y1034" s="11">
        <f t="shared" si="4"/>
        <v>139.6363636</v>
      </c>
      <c r="AA1034" s="11"/>
    </row>
    <row r="1035">
      <c r="A1035" s="12" t="s">
        <v>82</v>
      </c>
      <c r="B1035" s="13">
        <v>42831.0</v>
      </c>
      <c r="C1035" s="12">
        <v>42836.0</v>
      </c>
      <c r="D1035" s="14">
        <v>761.0</v>
      </c>
      <c r="E1035" s="24">
        <v>42783.65047453704</v>
      </c>
      <c r="F1035" s="16">
        <v>48.0</v>
      </c>
      <c r="G1035" s="17" t="s">
        <v>25</v>
      </c>
      <c r="H1035" s="14">
        <v>95.31</v>
      </c>
      <c r="I1035" s="14">
        <f t="shared" si="1"/>
        <v>706.56</v>
      </c>
      <c r="J1035" s="18">
        <v>3.0</v>
      </c>
      <c r="K1035" s="17">
        <v>5.0</v>
      </c>
      <c r="L1035" s="19">
        <v>2.0</v>
      </c>
      <c r="M1035" s="19" t="e">
        <v>#REF!</v>
      </c>
      <c r="N1035" s="17">
        <v>4.5</v>
      </c>
      <c r="O1035" s="17" t="s">
        <v>62</v>
      </c>
      <c r="P1035" s="17">
        <v>5.0</v>
      </c>
      <c r="Q1035" s="17">
        <v>4.0</v>
      </c>
      <c r="R1035" s="17">
        <v>0.0</v>
      </c>
      <c r="S1035" s="7">
        <f t="shared" si="2"/>
        <v>4</v>
      </c>
      <c r="T1035" s="20">
        <v>24.0</v>
      </c>
      <c r="U1035" s="14">
        <f t="shared" si="91"/>
        <v>30.44</v>
      </c>
      <c r="V1035" s="21" t="s">
        <v>26</v>
      </c>
      <c r="W1035" s="35">
        <f>VLOOKUP(A1035,airbnb_listings_orlando!C:Q,14,0)</f>
        <v>259</v>
      </c>
      <c r="X1035" s="35">
        <f>VLOOKUP(A1035,airbnb_listings_orlando!C:Q,15,0)</f>
        <v>6</v>
      </c>
      <c r="Y1035" s="11">
        <f t="shared" si="4"/>
        <v>152.2</v>
      </c>
      <c r="AA1035" s="11"/>
    </row>
    <row r="1036">
      <c r="A1036" s="12" t="s">
        <v>82</v>
      </c>
      <c r="B1036" s="13">
        <v>42821.0</v>
      </c>
      <c r="C1036" s="12">
        <v>42825.0</v>
      </c>
      <c r="D1036" s="14">
        <v>764.0</v>
      </c>
      <c r="E1036" s="24">
        <v>42782.41174768518</v>
      </c>
      <c r="F1036" s="16">
        <v>39.0</v>
      </c>
      <c r="G1036" s="17" t="s">
        <v>25</v>
      </c>
      <c r="H1036" s="14">
        <v>95.88</v>
      </c>
      <c r="I1036" s="14">
        <f t="shared" si="1"/>
        <v>709.44</v>
      </c>
      <c r="J1036" s="18">
        <v>3.0</v>
      </c>
      <c r="K1036" s="17">
        <v>5.0</v>
      </c>
      <c r="L1036" s="19">
        <v>2.0</v>
      </c>
      <c r="M1036" s="19" t="e">
        <v>#REF!</v>
      </c>
      <c r="N1036" s="17">
        <v>4.5</v>
      </c>
      <c r="O1036" s="17" t="s">
        <v>62</v>
      </c>
      <c r="P1036" s="17">
        <v>4.0</v>
      </c>
      <c r="Q1036" s="17">
        <v>4.0</v>
      </c>
      <c r="R1036" s="17">
        <v>0.0</v>
      </c>
      <c r="S1036" s="7">
        <f t="shared" si="2"/>
        <v>4</v>
      </c>
      <c r="T1036" s="20">
        <v>24.0</v>
      </c>
      <c r="U1036" s="14">
        <f t="shared" si="91"/>
        <v>30.56</v>
      </c>
      <c r="V1036" s="21" t="s">
        <v>26</v>
      </c>
      <c r="W1036" s="35">
        <f>VLOOKUP(A1036,airbnb_listings_orlando!C:Q,14,0)</f>
        <v>259</v>
      </c>
      <c r="X1036" s="35">
        <f>VLOOKUP(A1036,airbnb_listings_orlando!C:Q,15,0)</f>
        <v>6</v>
      </c>
      <c r="Y1036" s="11">
        <f t="shared" si="4"/>
        <v>191</v>
      </c>
      <c r="AA1036" s="11"/>
    </row>
    <row r="1037">
      <c r="A1037" s="12" t="s">
        <v>82</v>
      </c>
      <c r="B1037" s="13">
        <v>42813.0</v>
      </c>
      <c r="C1037" s="12">
        <v>42818.0</v>
      </c>
      <c r="D1037" s="14">
        <v>926.0</v>
      </c>
      <c r="E1037" s="24">
        <v>42788.570393518516</v>
      </c>
      <c r="F1037" s="16">
        <v>25.0</v>
      </c>
      <c r="G1037" s="17" t="s">
        <v>25</v>
      </c>
      <c r="H1037" s="14">
        <v>121.39</v>
      </c>
      <c r="I1037" s="14">
        <f t="shared" si="1"/>
        <v>859.96</v>
      </c>
      <c r="J1037" s="18">
        <v>3.0</v>
      </c>
      <c r="K1037" s="17">
        <v>5.0</v>
      </c>
      <c r="L1037" s="19">
        <v>2.0</v>
      </c>
      <c r="M1037" s="19" t="e">
        <v>#REF!</v>
      </c>
      <c r="N1037" s="17">
        <v>4.5</v>
      </c>
      <c r="O1037" s="17" t="s">
        <v>62</v>
      </c>
      <c r="P1037" s="17">
        <v>5.0</v>
      </c>
      <c r="Q1037" s="17">
        <v>4.0</v>
      </c>
      <c r="R1037" s="17">
        <v>1.0</v>
      </c>
      <c r="S1037" s="7">
        <f t="shared" si="2"/>
        <v>5</v>
      </c>
      <c r="T1037" s="20">
        <v>29.0</v>
      </c>
      <c r="U1037" s="14">
        <f t="shared" si="91"/>
        <v>37.04</v>
      </c>
      <c r="V1037" s="21" t="s">
        <v>26</v>
      </c>
      <c r="W1037" s="35">
        <f>VLOOKUP(A1037,airbnb_listings_orlando!C:Q,14,0)</f>
        <v>259</v>
      </c>
      <c r="X1037" s="35">
        <f>VLOOKUP(A1037,airbnb_listings_orlando!C:Q,15,0)</f>
        <v>6</v>
      </c>
      <c r="Y1037" s="11">
        <f t="shared" si="4"/>
        <v>185.2</v>
      </c>
      <c r="AA1037" s="11"/>
    </row>
    <row r="1038">
      <c r="A1038" s="12" t="s">
        <v>82</v>
      </c>
      <c r="B1038" s="13">
        <v>42811.0</v>
      </c>
      <c r="C1038" s="12">
        <v>42813.0</v>
      </c>
      <c r="D1038" s="14">
        <v>440.0</v>
      </c>
      <c r="E1038" s="24">
        <v>42798.34238425926</v>
      </c>
      <c r="F1038" s="16">
        <v>13.0</v>
      </c>
      <c r="G1038" s="17" t="s">
        <v>25</v>
      </c>
      <c r="H1038" s="14">
        <v>44.86</v>
      </c>
      <c r="I1038" s="14">
        <f t="shared" si="1"/>
        <v>408.4</v>
      </c>
      <c r="J1038" s="18">
        <v>3.0</v>
      </c>
      <c r="K1038" s="17">
        <v>5.0</v>
      </c>
      <c r="L1038" s="19">
        <v>2.0</v>
      </c>
      <c r="M1038" s="19" t="e">
        <v>#REF!</v>
      </c>
      <c r="N1038" s="17">
        <v>4.5</v>
      </c>
      <c r="O1038" s="17" t="s">
        <v>62</v>
      </c>
      <c r="P1038" s="17">
        <v>2.0</v>
      </c>
      <c r="Q1038" s="17">
        <v>3.0</v>
      </c>
      <c r="R1038" s="17">
        <v>0.0</v>
      </c>
      <c r="S1038" s="7">
        <f t="shared" si="2"/>
        <v>3</v>
      </c>
      <c r="T1038" s="20">
        <v>14.0</v>
      </c>
      <c r="U1038" s="14">
        <f t="shared" si="91"/>
        <v>17.6</v>
      </c>
      <c r="V1038" s="21" t="s">
        <v>26</v>
      </c>
      <c r="W1038" s="35">
        <f>VLOOKUP(A1038,airbnb_listings_orlando!C:Q,14,0)</f>
        <v>259</v>
      </c>
      <c r="X1038" s="35">
        <f>VLOOKUP(A1038,airbnb_listings_orlando!C:Q,15,0)</f>
        <v>6</v>
      </c>
      <c r="Y1038" s="11">
        <f t="shared" si="4"/>
        <v>220</v>
      </c>
      <c r="AA1038" s="11"/>
    </row>
    <row r="1039">
      <c r="A1039" s="12" t="s">
        <v>82</v>
      </c>
      <c r="B1039" s="13">
        <v>42807.0</v>
      </c>
      <c r="C1039" s="12">
        <v>42810.0</v>
      </c>
      <c r="D1039" s="14">
        <v>602.0</v>
      </c>
      <c r="E1039" s="24">
        <v>42774.392222222225</v>
      </c>
      <c r="F1039" s="16">
        <v>33.0</v>
      </c>
      <c r="G1039" s="17" t="s">
        <v>25</v>
      </c>
      <c r="H1039" s="14">
        <v>70.37</v>
      </c>
      <c r="I1039" s="14">
        <f t="shared" si="1"/>
        <v>558.92</v>
      </c>
      <c r="J1039" s="18">
        <v>3.0</v>
      </c>
      <c r="K1039" s="17">
        <v>5.0</v>
      </c>
      <c r="L1039" s="19">
        <v>2.0</v>
      </c>
      <c r="M1039" s="19" t="e">
        <v>#REF!</v>
      </c>
      <c r="N1039" s="17">
        <v>4.5</v>
      </c>
      <c r="O1039" s="17" t="s">
        <v>62</v>
      </c>
      <c r="P1039" s="17">
        <v>3.0</v>
      </c>
      <c r="Q1039" s="17">
        <v>7.0</v>
      </c>
      <c r="R1039" s="17">
        <v>0.0</v>
      </c>
      <c r="S1039" s="7">
        <f t="shared" si="2"/>
        <v>7</v>
      </c>
      <c r="T1039" s="20">
        <v>19.0</v>
      </c>
      <c r="U1039" s="14">
        <f t="shared" si="91"/>
        <v>24.08</v>
      </c>
      <c r="V1039" s="21" t="s">
        <v>26</v>
      </c>
      <c r="W1039" s="35">
        <f>VLOOKUP(A1039,airbnb_listings_orlando!C:Q,14,0)</f>
        <v>259</v>
      </c>
      <c r="X1039" s="35">
        <f>VLOOKUP(A1039,airbnb_listings_orlando!C:Q,15,0)</f>
        <v>6</v>
      </c>
      <c r="Y1039" s="11">
        <f t="shared" si="4"/>
        <v>200.6666667</v>
      </c>
      <c r="AA1039" s="11"/>
    </row>
    <row r="1040">
      <c r="A1040" s="12" t="s">
        <v>82</v>
      </c>
      <c r="B1040" s="13">
        <v>42804.0</v>
      </c>
      <c r="C1040" s="12">
        <v>42807.0</v>
      </c>
      <c r="D1040" s="14">
        <v>602.0</v>
      </c>
      <c r="E1040" s="24">
        <v>42787.5084375</v>
      </c>
      <c r="F1040" s="16">
        <v>17.0</v>
      </c>
      <c r="G1040" s="17" t="s">
        <v>25</v>
      </c>
      <c r="H1040" s="14">
        <v>70.37</v>
      </c>
      <c r="I1040" s="14">
        <f t="shared" si="1"/>
        <v>558.92</v>
      </c>
      <c r="J1040" s="18">
        <v>3.0</v>
      </c>
      <c r="K1040" s="17">
        <v>5.0</v>
      </c>
      <c r="L1040" s="19">
        <v>2.0</v>
      </c>
      <c r="M1040" s="19" t="e">
        <v>#REF!</v>
      </c>
      <c r="N1040" s="17">
        <v>4.5</v>
      </c>
      <c r="O1040" s="17" t="s">
        <v>62</v>
      </c>
      <c r="P1040" s="17">
        <v>3.0</v>
      </c>
      <c r="Q1040" s="17">
        <v>4.0</v>
      </c>
      <c r="R1040" s="17">
        <v>0.0</v>
      </c>
      <c r="S1040" s="7">
        <f t="shared" si="2"/>
        <v>4</v>
      </c>
      <c r="T1040" s="20">
        <v>19.0</v>
      </c>
      <c r="U1040" s="14">
        <f t="shared" si="91"/>
        <v>24.08</v>
      </c>
      <c r="V1040" s="21" t="s">
        <v>26</v>
      </c>
      <c r="W1040" s="35">
        <f>VLOOKUP(A1040,airbnb_listings_orlando!C:Q,14,0)</f>
        <v>259</v>
      </c>
      <c r="X1040" s="35">
        <f>VLOOKUP(A1040,airbnb_listings_orlando!C:Q,15,0)</f>
        <v>6</v>
      </c>
      <c r="Y1040" s="11">
        <f t="shared" si="4"/>
        <v>200.6666667</v>
      </c>
      <c r="AA1040" s="11"/>
    </row>
    <row r="1041">
      <c r="A1041" s="12" t="s">
        <v>82</v>
      </c>
      <c r="B1041" s="13">
        <v>42797.0</v>
      </c>
      <c r="C1041" s="12">
        <v>42804.0</v>
      </c>
      <c r="D1041" s="14">
        <v>1250.0</v>
      </c>
      <c r="E1041" s="24">
        <v>42790.38296296296</v>
      </c>
      <c r="F1041" s="16">
        <v>7.0</v>
      </c>
      <c r="G1041" s="17" t="s">
        <v>25</v>
      </c>
      <c r="H1041" s="14">
        <v>172.41</v>
      </c>
      <c r="I1041" s="14">
        <f t="shared" si="1"/>
        <v>1161</v>
      </c>
      <c r="J1041" s="18">
        <v>3.0</v>
      </c>
      <c r="K1041" s="17">
        <v>5.0</v>
      </c>
      <c r="L1041" s="19">
        <v>2.0</v>
      </c>
      <c r="M1041" s="19" t="e">
        <v>#REF!</v>
      </c>
      <c r="N1041" s="17">
        <v>4.5</v>
      </c>
      <c r="O1041" s="17" t="s">
        <v>62</v>
      </c>
      <c r="P1041" s="17">
        <v>7.0</v>
      </c>
      <c r="Q1041" s="17">
        <v>4.0</v>
      </c>
      <c r="R1041" s="17">
        <v>0.0</v>
      </c>
      <c r="S1041" s="7">
        <f t="shared" si="2"/>
        <v>4</v>
      </c>
      <c r="T1041" s="20">
        <v>39.0</v>
      </c>
      <c r="U1041" s="14">
        <f t="shared" si="91"/>
        <v>50</v>
      </c>
      <c r="V1041" s="21" t="s">
        <v>26</v>
      </c>
      <c r="W1041" s="35">
        <f>VLOOKUP(A1041,airbnb_listings_orlando!C:Q,14,0)</f>
        <v>259</v>
      </c>
      <c r="X1041" s="35">
        <f>VLOOKUP(A1041,airbnb_listings_orlando!C:Q,15,0)</f>
        <v>6</v>
      </c>
      <c r="Y1041" s="11">
        <f t="shared" si="4"/>
        <v>178.5714286</v>
      </c>
      <c r="AA1041" s="11"/>
    </row>
    <row r="1042">
      <c r="A1042" s="12" t="s">
        <v>82</v>
      </c>
      <c r="B1042" s="13">
        <v>42788.0</v>
      </c>
      <c r="C1042" s="12">
        <v>42792.0</v>
      </c>
      <c r="D1042" s="14">
        <v>632.0</v>
      </c>
      <c r="E1042" s="24">
        <v>42779.39517361111</v>
      </c>
      <c r="F1042" s="16">
        <v>9.0</v>
      </c>
      <c r="G1042" s="17" t="s">
        <v>25</v>
      </c>
      <c r="H1042" s="14">
        <v>75.02</v>
      </c>
      <c r="I1042" s="14">
        <f t="shared" si="1"/>
        <v>586.72</v>
      </c>
      <c r="J1042" s="18">
        <v>3.0</v>
      </c>
      <c r="K1042" s="17">
        <v>5.0</v>
      </c>
      <c r="L1042" s="19">
        <v>2.0</v>
      </c>
      <c r="M1042" s="19" t="e">
        <v>#REF!</v>
      </c>
      <c r="N1042" s="17">
        <v>4.5</v>
      </c>
      <c r="O1042" s="17" t="s">
        <v>62</v>
      </c>
      <c r="P1042" s="17">
        <v>4.0</v>
      </c>
      <c r="Q1042" s="17">
        <v>6.0</v>
      </c>
      <c r="R1042" s="17">
        <v>0.0</v>
      </c>
      <c r="S1042" s="7">
        <f t="shared" si="2"/>
        <v>6</v>
      </c>
      <c r="T1042" s="20">
        <v>20.0</v>
      </c>
      <c r="U1042" s="14">
        <f t="shared" si="91"/>
        <v>25.28</v>
      </c>
      <c r="V1042" s="21" t="s">
        <v>26</v>
      </c>
      <c r="W1042" s="35">
        <f>VLOOKUP(A1042,airbnb_listings_orlando!C:Q,14,0)</f>
        <v>259</v>
      </c>
      <c r="X1042" s="35">
        <f>VLOOKUP(A1042,airbnb_listings_orlando!C:Q,15,0)</f>
        <v>6</v>
      </c>
      <c r="Y1042" s="11">
        <f t="shared" si="4"/>
        <v>158</v>
      </c>
      <c r="AA1042" s="11"/>
    </row>
    <row r="1043">
      <c r="A1043" s="12" t="s">
        <v>82</v>
      </c>
      <c r="B1043" s="13">
        <v>42784.0</v>
      </c>
      <c r="C1043" s="12">
        <v>42786.0</v>
      </c>
      <c r="D1043" s="14">
        <v>374.0</v>
      </c>
      <c r="E1043" s="24">
        <v>42774.38928240741</v>
      </c>
      <c r="F1043" s="16">
        <v>10.0</v>
      </c>
      <c r="G1043" s="17" t="s">
        <v>25</v>
      </c>
      <c r="H1043" s="14">
        <v>34.43</v>
      </c>
      <c r="I1043" s="14">
        <f t="shared" si="1"/>
        <v>347.04</v>
      </c>
      <c r="J1043" s="18">
        <v>3.0</v>
      </c>
      <c r="K1043" s="17">
        <v>5.0</v>
      </c>
      <c r="L1043" s="19">
        <v>2.0</v>
      </c>
      <c r="M1043" s="19" t="e">
        <v>#REF!</v>
      </c>
      <c r="N1043" s="17">
        <v>4.5</v>
      </c>
      <c r="O1043" s="17" t="s">
        <v>62</v>
      </c>
      <c r="P1043" s="17">
        <v>2.0</v>
      </c>
      <c r="Q1043" s="17">
        <v>4.0</v>
      </c>
      <c r="R1043" s="17">
        <v>2.0</v>
      </c>
      <c r="S1043" s="7">
        <f t="shared" si="2"/>
        <v>6</v>
      </c>
      <c r="T1043" s="20">
        <v>12.0</v>
      </c>
      <c r="U1043" s="14">
        <f t="shared" si="91"/>
        <v>14.96</v>
      </c>
      <c r="V1043" s="21" t="s">
        <v>26</v>
      </c>
      <c r="W1043" s="35">
        <f>VLOOKUP(A1043,airbnb_listings_orlando!C:Q,14,0)</f>
        <v>259</v>
      </c>
      <c r="X1043" s="35">
        <f>VLOOKUP(A1043,airbnb_listings_orlando!C:Q,15,0)</f>
        <v>6</v>
      </c>
      <c r="Y1043" s="11">
        <f t="shared" si="4"/>
        <v>187</v>
      </c>
      <c r="AA1043" s="11"/>
    </row>
    <row r="1044">
      <c r="A1044" s="12" t="s">
        <v>82</v>
      </c>
      <c r="B1044" s="13">
        <v>42782.0</v>
      </c>
      <c r="C1044" s="12">
        <v>42784.0</v>
      </c>
      <c r="D1044" s="14">
        <v>374.0</v>
      </c>
      <c r="E1044" s="24">
        <v>42776.399143518516</v>
      </c>
      <c r="F1044" s="16">
        <v>6.0</v>
      </c>
      <c r="G1044" s="17" t="s">
        <v>25</v>
      </c>
      <c r="H1044" s="14">
        <v>34.43</v>
      </c>
      <c r="I1044" s="14">
        <f t="shared" si="1"/>
        <v>347.04</v>
      </c>
      <c r="J1044" s="18">
        <v>3.0</v>
      </c>
      <c r="K1044" s="17">
        <v>5.0</v>
      </c>
      <c r="L1044" s="19">
        <v>2.0</v>
      </c>
      <c r="M1044" s="19" t="e">
        <v>#REF!</v>
      </c>
      <c r="N1044" s="17">
        <v>4.5</v>
      </c>
      <c r="O1044" s="17" t="s">
        <v>62</v>
      </c>
      <c r="P1044" s="17">
        <v>2.0</v>
      </c>
      <c r="Q1044" s="17">
        <v>4.0</v>
      </c>
      <c r="R1044" s="17">
        <v>3.0</v>
      </c>
      <c r="S1044" s="7">
        <f t="shared" si="2"/>
        <v>7</v>
      </c>
      <c r="T1044" s="20">
        <v>12.0</v>
      </c>
      <c r="U1044" s="14">
        <f t="shared" si="91"/>
        <v>14.96</v>
      </c>
      <c r="V1044" s="21" t="s">
        <v>26</v>
      </c>
      <c r="W1044" s="35">
        <f>VLOOKUP(A1044,airbnb_listings_orlando!C:Q,14,0)</f>
        <v>259</v>
      </c>
      <c r="X1044" s="35">
        <f>VLOOKUP(A1044,airbnb_listings_orlando!C:Q,15,0)</f>
        <v>6</v>
      </c>
      <c r="Y1044" s="11">
        <f t="shared" si="4"/>
        <v>187</v>
      </c>
      <c r="AA1044" s="11"/>
    </row>
    <row r="1045">
      <c r="A1045" s="12" t="s">
        <v>82</v>
      </c>
      <c r="B1045" s="13">
        <v>43335.0</v>
      </c>
      <c r="C1045" s="12">
        <v>43338.0</v>
      </c>
      <c r="D1045" s="14">
        <v>683.91</v>
      </c>
      <c r="E1045" s="24">
        <v>43181.606261574074</v>
      </c>
      <c r="F1045" s="16">
        <v>154.0</v>
      </c>
      <c r="G1045" s="17" t="s">
        <v>25</v>
      </c>
      <c r="H1045" s="14">
        <v>72.0</v>
      </c>
      <c r="I1045" s="14">
        <f t="shared" si="1"/>
        <v>683.91</v>
      </c>
      <c r="J1045" s="18">
        <v>3.0</v>
      </c>
      <c r="K1045" s="17">
        <v>5.0</v>
      </c>
      <c r="L1045" s="19">
        <v>2.0</v>
      </c>
      <c r="M1045" s="19" t="e">
        <v>#REF!</v>
      </c>
      <c r="N1045" s="17">
        <v>4.5</v>
      </c>
      <c r="O1045" s="17" t="s">
        <v>62</v>
      </c>
      <c r="P1045" s="17">
        <v>3.0</v>
      </c>
      <c r="Q1045" s="17">
        <v>3.0</v>
      </c>
      <c r="R1045" s="17">
        <v>0.0</v>
      </c>
      <c r="S1045" s="7">
        <f t="shared" si="2"/>
        <v>3</v>
      </c>
      <c r="T1045" s="20">
        <v>0.0</v>
      </c>
      <c r="U1045" s="14">
        <v>0.0</v>
      </c>
      <c r="V1045" s="21" t="s">
        <v>37</v>
      </c>
      <c r="W1045" s="35">
        <f>VLOOKUP(A1045,airbnb_listings_orlando!C:Q,14,0)</f>
        <v>259</v>
      </c>
      <c r="X1045" s="35">
        <f>VLOOKUP(A1045,airbnb_listings_orlando!C:Q,15,0)</f>
        <v>6</v>
      </c>
      <c r="Y1045" s="11">
        <f t="shared" si="4"/>
        <v>227.97</v>
      </c>
      <c r="AA1045" s="11"/>
    </row>
    <row r="1046">
      <c r="A1046" s="12" t="s">
        <v>82</v>
      </c>
      <c r="B1046" s="13">
        <v>43279.0</v>
      </c>
      <c r="C1046" s="12">
        <v>43297.0</v>
      </c>
      <c r="D1046" s="14">
        <v>2438.69</v>
      </c>
      <c r="E1046" s="24">
        <v>43213.48061342593</v>
      </c>
      <c r="F1046" s="16">
        <v>66.0</v>
      </c>
      <c r="G1046" s="17" t="s">
        <v>25</v>
      </c>
      <c r="H1046" s="14">
        <v>376.2</v>
      </c>
      <c r="I1046" s="14">
        <f t="shared" si="1"/>
        <v>2438.69</v>
      </c>
      <c r="J1046" s="18">
        <v>3.0</v>
      </c>
      <c r="K1046" s="17">
        <v>5.0</v>
      </c>
      <c r="L1046" s="19">
        <v>2.0</v>
      </c>
      <c r="M1046" s="19" t="e">
        <v>#REF!</v>
      </c>
      <c r="N1046" s="17">
        <v>4.5</v>
      </c>
      <c r="O1046" s="17" t="s">
        <v>62</v>
      </c>
      <c r="P1046" s="17">
        <v>18.0</v>
      </c>
      <c r="Q1046" s="17">
        <v>1.0</v>
      </c>
      <c r="R1046" s="17">
        <v>0.0</v>
      </c>
      <c r="S1046" s="7">
        <f t="shared" si="2"/>
        <v>1</v>
      </c>
      <c r="T1046" s="20">
        <v>0.0</v>
      </c>
      <c r="U1046" s="14">
        <v>0.0</v>
      </c>
      <c r="V1046" s="21" t="s">
        <v>37</v>
      </c>
      <c r="W1046" s="35">
        <f>VLOOKUP(A1046,airbnb_listings_orlando!C:Q,14,0)</f>
        <v>259</v>
      </c>
      <c r="X1046" s="35">
        <f>VLOOKUP(A1046,airbnb_listings_orlando!C:Q,15,0)</f>
        <v>6</v>
      </c>
      <c r="Y1046" s="11">
        <f t="shared" si="4"/>
        <v>135.4827778</v>
      </c>
      <c r="AA1046" s="11"/>
    </row>
    <row r="1047">
      <c r="A1047" s="12" t="s">
        <v>82</v>
      </c>
      <c r="B1047" s="13">
        <v>43253.0</v>
      </c>
      <c r="C1047" s="12">
        <v>43255.0</v>
      </c>
      <c r="D1047" s="14">
        <v>390.85</v>
      </c>
      <c r="E1047" s="24">
        <v>43246.282638888886</v>
      </c>
      <c r="F1047" s="16">
        <v>7.0</v>
      </c>
      <c r="G1047" s="17" t="s">
        <v>25</v>
      </c>
      <c r="H1047" s="14">
        <v>29.5</v>
      </c>
      <c r="I1047" s="14">
        <f t="shared" si="1"/>
        <v>378.77</v>
      </c>
      <c r="J1047" s="18">
        <v>3.0</v>
      </c>
      <c r="K1047" s="17">
        <v>5.0</v>
      </c>
      <c r="L1047" s="19">
        <v>2.0</v>
      </c>
      <c r="M1047" s="19" t="e">
        <v>#REF!</v>
      </c>
      <c r="N1047" s="17">
        <v>4.5</v>
      </c>
      <c r="O1047" s="17" t="s">
        <v>62</v>
      </c>
      <c r="P1047" s="17">
        <v>2.0</v>
      </c>
      <c r="Q1047" s="17">
        <v>6.0</v>
      </c>
      <c r="R1047" s="17">
        <v>0.0</v>
      </c>
      <c r="S1047" s="7">
        <f t="shared" si="2"/>
        <v>6</v>
      </c>
      <c r="T1047" s="20">
        <v>12.08</v>
      </c>
      <c r="U1047" s="14">
        <v>0.0</v>
      </c>
      <c r="V1047" s="21" t="s">
        <v>37</v>
      </c>
      <c r="W1047" s="35">
        <f>VLOOKUP(A1047,airbnb_listings_orlando!C:Q,14,0)</f>
        <v>259</v>
      </c>
      <c r="X1047" s="35">
        <f>VLOOKUP(A1047,airbnb_listings_orlando!C:Q,15,0)</f>
        <v>6</v>
      </c>
      <c r="Y1047" s="11">
        <f t="shared" si="4"/>
        <v>195.425</v>
      </c>
      <c r="AA1047" s="11"/>
    </row>
    <row r="1048">
      <c r="A1048" s="12" t="s">
        <v>82</v>
      </c>
      <c r="B1048" s="13">
        <v>43244.0</v>
      </c>
      <c r="C1048" s="12">
        <v>43253.0</v>
      </c>
      <c r="D1048" s="14">
        <v>1493.19</v>
      </c>
      <c r="E1048" s="24">
        <v>43132.820243055554</v>
      </c>
      <c r="F1048" s="16">
        <v>112.0</v>
      </c>
      <c r="G1048" s="17" t="s">
        <v>25</v>
      </c>
      <c r="H1048" s="14">
        <v>216.0</v>
      </c>
      <c r="I1048" s="14">
        <f t="shared" si="1"/>
        <v>1493.19</v>
      </c>
      <c r="J1048" s="18">
        <v>3.0</v>
      </c>
      <c r="K1048" s="17">
        <v>5.0</v>
      </c>
      <c r="L1048" s="19">
        <v>2.0</v>
      </c>
      <c r="M1048" s="19" t="e">
        <v>#REF!</v>
      </c>
      <c r="N1048" s="17">
        <v>4.5</v>
      </c>
      <c r="O1048" s="17" t="s">
        <v>62</v>
      </c>
      <c r="P1048" s="17">
        <v>9.0</v>
      </c>
      <c r="Q1048" s="17">
        <v>3.0</v>
      </c>
      <c r="R1048" s="17">
        <v>2.0</v>
      </c>
      <c r="S1048" s="7">
        <f t="shared" si="2"/>
        <v>5</v>
      </c>
      <c r="T1048" s="20">
        <v>0.0</v>
      </c>
      <c r="U1048" s="14">
        <v>0.0</v>
      </c>
      <c r="V1048" s="21" t="s">
        <v>37</v>
      </c>
      <c r="W1048" s="35">
        <f>VLOOKUP(A1048,airbnb_listings_orlando!C:Q,14,0)</f>
        <v>259</v>
      </c>
      <c r="X1048" s="35">
        <f>VLOOKUP(A1048,airbnb_listings_orlando!C:Q,15,0)</f>
        <v>6</v>
      </c>
      <c r="Y1048" s="11">
        <f t="shared" si="4"/>
        <v>165.91</v>
      </c>
      <c r="AA1048" s="11"/>
    </row>
    <row r="1049">
      <c r="A1049" s="12" t="s">
        <v>82</v>
      </c>
      <c r="B1049" s="13">
        <v>43226.0</v>
      </c>
      <c r="C1049" s="12">
        <v>43232.0</v>
      </c>
      <c r="D1049" s="14">
        <v>997.42</v>
      </c>
      <c r="E1049" s="24">
        <v>43202.78506944444</v>
      </c>
      <c r="F1049" s="16">
        <v>24.0</v>
      </c>
      <c r="G1049" s="17" t="s">
        <v>25</v>
      </c>
      <c r="H1049" s="14">
        <v>132.0</v>
      </c>
      <c r="I1049" s="14">
        <f t="shared" si="1"/>
        <v>997.42</v>
      </c>
      <c r="J1049" s="18">
        <v>3.0</v>
      </c>
      <c r="K1049" s="17">
        <v>5.0</v>
      </c>
      <c r="L1049" s="19">
        <v>2.0</v>
      </c>
      <c r="M1049" s="19" t="e">
        <v>#REF!</v>
      </c>
      <c r="N1049" s="17">
        <v>4.5</v>
      </c>
      <c r="O1049" s="17" t="s">
        <v>62</v>
      </c>
      <c r="P1049" s="17">
        <v>6.0</v>
      </c>
      <c r="Q1049" s="17">
        <v>3.0</v>
      </c>
      <c r="R1049" s="17">
        <v>1.0</v>
      </c>
      <c r="S1049" s="7">
        <f t="shared" si="2"/>
        <v>4</v>
      </c>
      <c r="T1049" s="20">
        <v>0.0</v>
      </c>
      <c r="U1049" s="14">
        <v>0.0</v>
      </c>
      <c r="V1049" s="21" t="s">
        <v>37</v>
      </c>
      <c r="W1049" s="35">
        <f>VLOOKUP(A1049,airbnb_listings_orlando!C:Q,14,0)</f>
        <v>259</v>
      </c>
      <c r="X1049" s="35">
        <f>VLOOKUP(A1049,airbnb_listings_orlando!C:Q,15,0)</f>
        <v>6</v>
      </c>
      <c r="Y1049" s="11">
        <f t="shared" si="4"/>
        <v>166.2366667</v>
      </c>
      <c r="AA1049" s="11"/>
    </row>
    <row r="1050">
      <c r="A1050" s="12" t="s">
        <v>82</v>
      </c>
      <c r="B1050" s="13">
        <v>43101.0</v>
      </c>
      <c r="C1050" s="12">
        <v>43124.0</v>
      </c>
      <c r="D1050" s="14">
        <v>-120.0</v>
      </c>
      <c r="E1050" s="24">
        <v>42951.685578703706</v>
      </c>
      <c r="F1050" s="16">
        <v>150.0</v>
      </c>
      <c r="G1050" s="17" t="s">
        <v>25</v>
      </c>
      <c r="H1050" s="14">
        <v>0.0</v>
      </c>
      <c r="I1050" s="14">
        <f t="shared" si="1"/>
        <v>-120</v>
      </c>
      <c r="J1050" s="18">
        <v>3.0</v>
      </c>
      <c r="K1050" s="17">
        <v>5.0</v>
      </c>
      <c r="L1050" s="19">
        <v>2.0</v>
      </c>
      <c r="M1050" s="19" t="e">
        <v>#REF!</v>
      </c>
      <c r="N1050" s="17">
        <v>4.5</v>
      </c>
      <c r="O1050" s="17" t="s">
        <v>62</v>
      </c>
      <c r="P1050" s="17">
        <v>23.0</v>
      </c>
      <c r="Q1050" s="17">
        <v>2.0</v>
      </c>
      <c r="R1050" s="17">
        <v>0.0</v>
      </c>
      <c r="S1050" s="7">
        <f t="shared" si="2"/>
        <v>2</v>
      </c>
      <c r="T1050" s="20">
        <v>0.0</v>
      </c>
      <c r="U1050" s="14">
        <v>0.0</v>
      </c>
      <c r="V1050" s="21" t="s">
        <v>37</v>
      </c>
      <c r="W1050" s="35">
        <f>VLOOKUP(A1050,airbnb_listings_orlando!C:Q,14,0)</f>
        <v>259</v>
      </c>
      <c r="X1050" s="35">
        <f>VLOOKUP(A1050,airbnb_listings_orlando!C:Q,15,0)</f>
        <v>6</v>
      </c>
      <c r="Y1050" s="11">
        <f t="shared" si="4"/>
        <v>-5.217391304</v>
      </c>
      <c r="AA1050" s="11"/>
    </row>
    <row r="1051">
      <c r="A1051" s="12" t="s">
        <v>82</v>
      </c>
      <c r="B1051" s="13">
        <v>43042.0</v>
      </c>
      <c r="C1051" s="12">
        <v>43044.0</v>
      </c>
      <c r="D1051" s="14">
        <v>353.0</v>
      </c>
      <c r="E1051" s="15">
        <v>43033.12751157407</v>
      </c>
      <c r="F1051" s="16">
        <v>9.0</v>
      </c>
      <c r="G1051" s="17" t="s">
        <v>25</v>
      </c>
      <c r="H1051" s="14">
        <v>29.48</v>
      </c>
      <c r="I1051" s="14">
        <f t="shared" si="1"/>
        <v>342</v>
      </c>
      <c r="J1051" s="18">
        <v>3.0</v>
      </c>
      <c r="K1051" s="17">
        <v>5.0</v>
      </c>
      <c r="L1051" s="19">
        <v>2.0</v>
      </c>
      <c r="M1051" s="19" t="e">
        <v>#REF!</v>
      </c>
      <c r="N1051" s="17">
        <v>4.5</v>
      </c>
      <c r="O1051" s="17" t="s">
        <v>62</v>
      </c>
      <c r="P1051" s="17">
        <v>2.0</v>
      </c>
      <c r="Q1051" s="17">
        <v>7.0</v>
      </c>
      <c r="R1051" s="17">
        <v>1.0</v>
      </c>
      <c r="S1051" s="7">
        <f t="shared" si="2"/>
        <v>8</v>
      </c>
      <c r="T1051" s="20">
        <v>11.0</v>
      </c>
      <c r="U1051" s="14">
        <v>0.0</v>
      </c>
      <c r="V1051" s="21" t="s">
        <v>37</v>
      </c>
      <c r="W1051" s="35">
        <f>VLOOKUP(A1051,airbnb_listings_orlando!C:Q,14,0)</f>
        <v>259</v>
      </c>
      <c r="X1051" s="35">
        <f>VLOOKUP(A1051,airbnb_listings_orlando!C:Q,15,0)</f>
        <v>6</v>
      </c>
      <c r="Y1051" s="11">
        <f t="shared" si="4"/>
        <v>176.5</v>
      </c>
      <c r="AA1051" s="11"/>
    </row>
    <row r="1052">
      <c r="A1052" s="12" t="s">
        <v>82</v>
      </c>
      <c r="B1052" s="13">
        <v>43025.0</v>
      </c>
      <c r="C1052" s="25">
        <v>43033.0</v>
      </c>
      <c r="D1052" s="14">
        <v>1409.31</v>
      </c>
      <c r="E1052" s="24">
        <v>43000.6127662037</v>
      </c>
      <c r="F1052" s="16">
        <v>25.0</v>
      </c>
      <c r="G1052" s="17" t="s">
        <v>25</v>
      </c>
      <c r="H1052" s="14">
        <v>192.0</v>
      </c>
      <c r="I1052" s="14">
        <f t="shared" si="1"/>
        <v>1409.31</v>
      </c>
      <c r="J1052" s="18">
        <v>3.0</v>
      </c>
      <c r="K1052" s="17">
        <v>5.0</v>
      </c>
      <c r="L1052" s="19">
        <v>2.0</v>
      </c>
      <c r="M1052" s="19" t="e">
        <v>#REF!</v>
      </c>
      <c r="N1052" s="17">
        <v>4.5</v>
      </c>
      <c r="O1052" s="17" t="s">
        <v>62</v>
      </c>
      <c r="P1052" s="17">
        <v>8.0</v>
      </c>
      <c r="Q1052" s="17">
        <v>2.0</v>
      </c>
      <c r="R1052" s="17">
        <v>1.0</v>
      </c>
      <c r="S1052" s="7">
        <f t="shared" si="2"/>
        <v>3</v>
      </c>
      <c r="T1052" s="20">
        <v>0.0</v>
      </c>
      <c r="U1052" s="14">
        <v>0.0</v>
      </c>
      <c r="V1052" s="21" t="s">
        <v>37</v>
      </c>
      <c r="W1052" s="35">
        <f>VLOOKUP(A1052,airbnb_listings_orlando!C:Q,14,0)</f>
        <v>259</v>
      </c>
      <c r="X1052" s="35">
        <f>VLOOKUP(A1052,airbnb_listings_orlando!C:Q,15,0)</f>
        <v>6</v>
      </c>
      <c r="Y1052" s="11">
        <f t="shared" si="4"/>
        <v>176.16375</v>
      </c>
      <c r="AA1052" s="11"/>
    </row>
    <row r="1053">
      <c r="A1053" s="12" t="s">
        <v>82</v>
      </c>
      <c r="B1053" s="13">
        <v>42986.0</v>
      </c>
      <c r="C1053" s="12">
        <v>42990.0</v>
      </c>
      <c r="D1053" s="14">
        <v>0.0</v>
      </c>
      <c r="E1053" s="24">
        <v>42986.68797453704</v>
      </c>
      <c r="F1053" s="16">
        <v>0.0</v>
      </c>
      <c r="G1053" s="17" t="s">
        <v>25</v>
      </c>
      <c r="H1053" s="14">
        <v>0.0</v>
      </c>
      <c r="I1053" s="14">
        <f t="shared" si="1"/>
        <v>0</v>
      </c>
      <c r="J1053" s="18">
        <v>3.0</v>
      </c>
      <c r="K1053" s="17">
        <v>5.0</v>
      </c>
      <c r="L1053" s="19">
        <v>2.0</v>
      </c>
      <c r="M1053" s="19" t="e">
        <v>#REF!</v>
      </c>
      <c r="N1053" s="17">
        <v>4.5</v>
      </c>
      <c r="O1053" s="17" t="s">
        <v>62</v>
      </c>
      <c r="P1053" s="17">
        <v>4.0</v>
      </c>
      <c r="Q1053" s="17">
        <v>2.0</v>
      </c>
      <c r="R1053" s="17">
        <v>0.0</v>
      </c>
      <c r="S1053" s="7">
        <f t="shared" si="2"/>
        <v>2</v>
      </c>
      <c r="T1053" s="20">
        <v>0.0</v>
      </c>
      <c r="U1053" s="14">
        <v>0.0</v>
      </c>
      <c r="V1053" s="21" t="s">
        <v>37</v>
      </c>
      <c r="W1053" s="35">
        <f>VLOOKUP(A1053,airbnb_listings_orlando!C:Q,14,0)</f>
        <v>259</v>
      </c>
      <c r="X1053" s="35">
        <f>VLOOKUP(A1053,airbnb_listings_orlando!C:Q,15,0)</f>
        <v>6</v>
      </c>
      <c r="Y1053" s="11">
        <f t="shared" si="4"/>
        <v>0</v>
      </c>
      <c r="AA1053" s="11"/>
    </row>
    <row r="1054">
      <c r="A1054" s="12" t="s">
        <v>82</v>
      </c>
      <c r="B1054" s="13">
        <v>42926.0</v>
      </c>
      <c r="C1054" s="12">
        <v>42930.0</v>
      </c>
      <c r="D1054" s="14">
        <v>718.0</v>
      </c>
      <c r="E1054" s="24">
        <v>42860.54568287037</v>
      </c>
      <c r="F1054" s="16">
        <v>66.0</v>
      </c>
      <c r="G1054" s="17" t="s">
        <v>25</v>
      </c>
      <c r="H1054" s="14">
        <v>89.22</v>
      </c>
      <c r="I1054" s="14">
        <f t="shared" si="1"/>
        <v>696</v>
      </c>
      <c r="J1054" s="18">
        <v>3.0</v>
      </c>
      <c r="K1054" s="17">
        <v>5.0</v>
      </c>
      <c r="L1054" s="19">
        <v>2.0</v>
      </c>
      <c r="M1054" s="19" t="e">
        <v>#REF!</v>
      </c>
      <c r="N1054" s="17">
        <v>4.5</v>
      </c>
      <c r="O1054" s="17" t="s">
        <v>62</v>
      </c>
      <c r="P1054" s="17">
        <v>4.0</v>
      </c>
      <c r="Q1054" s="17">
        <v>2.0</v>
      </c>
      <c r="R1054" s="17">
        <v>2.0</v>
      </c>
      <c r="S1054" s="7">
        <f t="shared" si="2"/>
        <v>4</v>
      </c>
      <c r="T1054" s="20">
        <v>22.0</v>
      </c>
      <c r="U1054" s="14">
        <v>0.0</v>
      </c>
      <c r="V1054" s="21" t="s">
        <v>37</v>
      </c>
      <c r="W1054" s="35">
        <f>VLOOKUP(A1054,airbnb_listings_orlando!C:Q,14,0)</f>
        <v>259</v>
      </c>
      <c r="X1054" s="35">
        <f>VLOOKUP(A1054,airbnb_listings_orlando!C:Q,15,0)</f>
        <v>6</v>
      </c>
      <c r="Y1054" s="11">
        <f t="shared" si="4"/>
        <v>179.5</v>
      </c>
      <c r="AA1054" s="11"/>
    </row>
    <row r="1055">
      <c r="A1055" s="12" t="s">
        <v>82</v>
      </c>
      <c r="B1055" s="13">
        <v>42880.0</v>
      </c>
      <c r="C1055" s="12">
        <v>42885.0</v>
      </c>
      <c r="D1055" s="14">
        <v>708.0</v>
      </c>
      <c r="E1055" s="24">
        <v>42871.373090277775</v>
      </c>
      <c r="F1055" s="16">
        <v>9.0</v>
      </c>
      <c r="G1055" s="17" t="s">
        <v>25</v>
      </c>
      <c r="H1055" s="14">
        <v>87.34</v>
      </c>
      <c r="I1055" s="14">
        <f t="shared" si="1"/>
        <v>686</v>
      </c>
      <c r="J1055" s="18">
        <v>3.0</v>
      </c>
      <c r="K1055" s="17">
        <v>5.0</v>
      </c>
      <c r="L1055" s="19">
        <v>2.0</v>
      </c>
      <c r="M1055" s="19" t="e">
        <v>#REF!</v>
      </c>
      <c r="N1055" s="17">
        <v>4.5</v>
      </c>
      <c r="O1055" s="17" t="s">
        <v>62</v>
      </c>
      <c r="P1055" s="17">
        <v>5.0</v>
      </c>
      <c r="Q1055" s="17">
        <v>4.0</v>
      </c>
      <c r="R1055" s="17">
        <v>3.0</v>
      </c>
      <c r="S1055" s="7">
        <f t="shared" si="2"/>
        <v>7</v>
      </c>
      <c r="T1055" s="20">
        <v>22.0</v>
      </c>
      <c r="U1055" s="14">
        <v>0.0</v>
      </c>
      <c r="V1055" s="21" t="s">
        <v>37</v>
      </c>
      <c r="W1055" s="35">
        <f>VLOOKUP(A1055,airbnb_listings_orlando!C:Q,14,0)</f>
        <v>259</v>
      </c>
      <c r="X1055" s="35">
        <f>VLOOKUP(A1055,airbnb_listings_orlando!C:Q,15,0)</f>
        <v>6</v>
      </c>
      <c r="Y1055" s="11">
        <f t="shared" si="4"/>
        <v>141.6</v>
      </c>
      <c r="AA1055" s="11"/>
    </row>
    <row r="1056">
      <c r="A1056" s="12" t="s">
        <v>82</v>
      </c>
      <c r="B1056" s="13">
        <v>42738.0</v>
      </c>
      <c r="C1056" s="12">
        <v>42759.0</v>
      </c>
      <c r="D1056" s="14">
        <v>0.0</v>
      </c>
      <c r="E1056" s="24">
        <v>42761.42251157408</v>
      </c>
      <c r="F1056" s="16">
        <v>0.0</v>
      </c>
      <c r="G1056" s="17" t="s">
        <v>25</v>
      </c>
      <c r="H1056" s="14">
        <v>0.0</v>
      </c>
      <c r="I1056" s="14">
        <f t="shared" si="1"/>
        <v>0</v>
      </c>
      <c r="J1056" s="18">
        <v>3.0</v>
      </c>
      <c r="K1056" s="17">
        <v>5.0</v>
      </c>
      <c r="L1056" s="19">
        <v>2.0</v>
      </c>
      <c r="M1056" s="19" t="e">
        <v>#REF!</v>
      </c>
      <c r="N1056" s="17">
        <v>4.5</v>
      </c>
      <c r="O1056" s="17" t="s">
        <v>62</v>
      </c>
      <c r="P1056" s="17">
        <v>21.0</v>
      </c>
      <c r="Q1056" s="17">
        <v>2.0</v>
      </c>
      <c r="R1056" s="17">
        <v>0.0</v>
      </c>
      <c r="S1056" s="7">
        <f t="shared" si="2"/>
        <v>2</v>
      </c>
      <c r="T1056" s="20">
        <v>0.0</v>
      </c>
      <c r="U1056" s="14">
        <v>0.0</v>
      </c>
      <c r="V1056" s="21" t="s">
        <v>37</v>
      </c>
      <c r="W1056" s="35">
        <f>VLOOKUP(A1056,airbnb_listings_orlando!C:Q,14,0)</f>
        <v>259</v>
      </c>
      <c r="X1056" s="35">
        <f>VLOOKUP(A1056,airbnb_listings_orlando!C:Q,15,0)</f>
        <v>6</v>
      </c>
      <c r="Y1056" s="11">
        <f t="shared" si="4"/>
        <v>0</v>
      </c>
      <c r="AA1056" s="11"/>
    </row>
    <row r="1057">
      <c r="A1057" s="12" t="s">
        <v>82</v>
      </c>
      <c r="B1057" s="13">
        <v>43320.0</v>
      </c>
      <c r="C1057" s="12">
        <v>43322.0</v>
      </c>
      <c r="D1057" s="14">
        <v>390.85</v>
      </c>
      <c r="E1057" s="24">
        <v>43271.82931712963</v>
      </c>
      <c r="F1057" s="16">
        <v>49.0</v>
      </c>
      <c r="G1057" s="17" t="s">
        <v>25</v>
      </c>
      <c r="H1057" s="14">
        <v>29.5</v>
      </c>
      <c r="I1057" s="14">
        <f t="shared" si="1"/>
        <v>363.136</v>
      </c>
      <c r="J1057" s="18">
        <v>3.0</v>
      </c>
      <c r="K1057" s="17">
        <v>5.0</v>
      </c>
      <c r="L1057" s="19">
        <v>2.0</v>
      </c>
      <c r="M1057" s="19" t="e">
        <v>#REF!</v>
      </c>
      <c r="N1057" s="17">
        <v>4.5</v>
      </c>
      <c r="O1057" s="17" t="s">
        <v>62</v>
      </c>
      <c r="P1057" s="17">
        <v>2.0</v>
      </c>
      <c r="Q1057" s="17">
        <v>4.0</v>
      </c>
      <c r="R1057" s="17">
        <v>0.0</v>
      </c>
      <c r="S1057" s="7">
        <f t="shared" si="2"/>
        <v>4</v>
      </c>
      <c r="T1057" s="20">
        <v>12.08</v>
      </c>
      <c r="U1057" s="14">
        <f>D1057*4%</f>
        <v>15.634</v>
      </c>
      <c r="V1057" s="21" t="s">
        <v>39</v>
      </c>
      <c r="W1057" s="35">
        <f>VLOOKUP(A1057,airbnb_listings_orlando!C:Q,14,0)</f>
        <v>259</v>
      </c>
      <c r="X1057" s="35">
        <f>VLOOKUP(A1057,airbnb_listings_orlando!C:Q,15,0)</f>
        <v>6</v>
      </c>
      <c r="Y1057" s="11">
        <f t="shared" si="4"/>
        <v>195.425</v>
      </c>
      <c r="AA1057" s="11"/>
    </row>
    <row r="1058">
      <c r="A1058" s="12" t="s">
        <v>82</v>
      </c>
      <c r="B1058" s="13">
        <v>43222.0</v>
      </c>
      <c r="C1058" s="12">
        <v>43226.0</v>
      </c>
      <c r="D1058" s="14">
        <v>633.06</v>
      </c>
      <c r="E1058" s="24">
        <v>43209.83315972222</v>
      </c>
      <c r="F1058" s="16">
        <v>13.0</v>
      </c>
      <c r="G1058" s="17" t="s">
        <v>25</v>
      </c>
      <c r="H1058" s="14">
        <v>64.52</v>
      </c>
      <c r="I1058" s="14">
        <f t="shared" si="1"/>
        <v>594.4982</v>
      </c>
      <c r="J1058" s="18">
        <v>3.0</v>
      </c>
      <c r="K1058" s="17">
        <v>5.0</v>
      </c>
      <c r="L1058" s="19">
        <v>2.0</v>
      </c>
      <c r="M1058" s="19" t="e">
        <v>#REF!</v>
      </c>
      <c r="N1058" s="17">
        <v>4.5</v>
      </c>
      <c r="O1058" s="17" t="s">
        <v>62</v>
      </c>
      <c r="P1058" s="17">
        <v>4.0</v>
      </c>
      <c r="Q1058" s="17">
        <v>2.0</v>
      </c>
      <c r="R1058" s="17">
        <v>1.0</v>
      </c>
      <c r="S1058" s="7">
        <f t="shared" si="2"/>
        <v>3</v>
      </c>
      <c r="T1058" s="20">
        <v>19.57</v>
      </c>
      <c r="U1058" s="14">
        <f t="shared" ref="U1058:U1063" si="92">D1058*3%</f>
        <v>18.9918</v>
      </c>
      <c r="V1058" s="21" t="s">
        <v>39</v>
      </c>
      <c r="W1058" s="35">
        <f>VLOOKUP(A1058,airbnb_listings_orlando!C:Q,14,0)</f>
        <v>259</v>
      </c>
      <c r="X1058" s="35">
        <f>VLOOKUP(A1058,airbnb_listings_orlando!C:Q,15,0)</f>
        <v>6</v>
      </c>
      <c r="Y1058" s="11">
        <f t="shared" si="4"/>
        <v>158.265</v>
      </c>
      <c r="AA1058" s="11"/>
    </row>
    <row r="1059">
      <c r="A1059" s="12" t="s">
        <v>82</v>
      </c>
      <c r="B1059" s="13">
        <v>43211.0</v>
      </c>
      <c r="C1059" s="12">
        <v>43219.0</v>
      </c>
      <c r="D1059" s="14">
        <v>1117.48</v>
      </c>
      <c r="E1059" s="24">
        <v>43123.944861111115</v>
      </c>
      <c r="F1059" s="16">
        <v>88.0</v>
      </c>
      <c r="G1059" s="17" t="s">
        <v>25</v>
      </c>
      <c r="H1059" s="14">
        <v>134.54</v>
      </c>
      <c r="I1059" s="14">
        <f t="shared" si="1"/>
        <v>1049.4056</v>
      </c>
      <c r="J1059" s="18">
        <v>3.0</v>
      </c>
      <c r="K1059" s="17">
        <v>5.0</v>
      </c>
      <c r="L1059" s="19">
        <v>2.0</v>
      </c>
      <c r="M1059" s="19" t="e">
        <v>#REF!</v>
      </c>
      <c r="N1059" s="17">
        <v>4.5</v>
      </c>
      <c r="O1059" s="17" t="s">
        <v>62</v>
      </c>
      <c r="P1059" s="17">
        <v>8.0</v>
      </c>
      <c r="Q1059" s="17">
        <v>4.0</v>
      </c>
      <c r="R1059" s="17">
        <v>1.0</v>
      </c>
      <c r="S1059" s="7">
        <f t="shared" si="2"/>
        <v>5</v>
      </c>
      <c r="T1059" s="20">
        <v>34.55</v>
      </c>
      <c r="U1059" s="14">
        <f t="shared" si="92"/>
        <v>33.5244</v>
      </c>
      <c r="V1059" s="21" t="s">
        <v>39</v>
      </c>
      <c r="W1059" s="35">
        <f>VLOOKUP(A1059,airbnb_listings_orlando!C:Q,14,0)</f>
        <v>259</v>
      </c>
      <c r="X1059" s="35">
        <f>VLOOKUP(A1059,airbnb_listings_orlando!C:Q,15,0)</f>
        <v>6</v>
      </c>
      <c r="Y1059" s="11">
        <f t="shared" si="4"/>
        <v>139.685</v>
      </c>
      <c r="AA1059" s="11"/>
    </row>
    <row r="1060">
      <c r="A1060" s="12" t="s">
        <v>82</v>
      </c>
      <c r="B1060" s="13">
        <v>43203.0</v>
      </c>
      <c r="C1060" s="12">
        <v>43205.0</v>
      </c>
      <c r="D1060" s="14">
        <v>390.85</v>
      </c>
      <c r="E1060" s="24">
        <v>43154.29037037037</v>
      </c>
      <c r="F1060" s="16">
        <v>49.0</v>
      </c>
      <c r="G1060" s="17" t="s">
        <v>25</v>
      </c>
      <c r="H1060" s="14">
        <v>29.5</v>
      </c>
      <c r="I1060" s="14">
        <f t="shared" si="1"/>
        <v>367.0445</v>
      </c>
      <c r="J1060" s="18">
        <v>3.0</v>
      </c>
      <c r="K1060" s="17">
        <v>5.0</v>
      </c>
      <c r="L1060" s="19">
        <v>2.0</v>
      </c>
      <c r="M1060" s="19" t="e">
        <v>#REF!</v>
      </c>
      <c r="N1060" s="17">
        <v>4.5</v>
      </c>
      <c r="O1060" s="17" t="s">
        <v>62</v>
      </c>
      <c r="P1060" s="17">
        <v>2.0</v>
      </c>
      <c r="Q1060" s="17">
        <v>7.0</v>
      </c>
      <c r="R1060" s="17">
        <v>0.0</v>
      </c>
      <c r="S1060" s="7">
        <f t="shared" si="2"/>
        <v>7</v>
      </c>
      <c r="T1060" s="20">
        <v>12.08</v>
      </c>
      <c r="U1060" s="14">
        <f t="shared" si="92"/>
        <v>11.7255</v>
      </c>
      <c r="V1060" s="21" t="s">
        <v>39</v>
      </c>
      <c r="W1060" s="35">
        <f>VLOOKUP(A1060,airbnb_listings_orlando!C:Q,14,0)</f>
        <v>259</v>
      </c>
      <c r="X1060" s="35">
        <f>VLOOKUP(A1060,airbnb_listings_orlando!C:Q,15,0)</f>
        <v>6</v>
      </c>
      <c r="Y1060" s="11">
        <f t="shared" si="4"/>
        <v>195.425</v>
      </c>
      <c r="AA1060" s="11"/>
    </row>
    <row r="1061">
      <c r="A1061" s="12" t="s">
        <v>82</v>
      </c>
      <c r="B1061" s="13">
        <v>43190.0</v>
      </c>
      <c r="C1061" s="12">
        <v>43197.0</v>
      </c>
      <c r="D1061" s="14">
        <v>949.72</v>
      </c>
      <c r="E1061" s="15">
        <v>43065.952731481484</v>
      </c>
      <c r="F1061" s="16">
        <v>125.0</v>
      </c>
      <c r="G1061" s="17" t="s">
        <v>25</v>
      </c>
      <c r="H1061" s="14">
        <v>111.29</v>
      </c>
      <c r="I1061" s="14">
        <f t="shared" si="1"/>
        <v>891.8684</v>
      </c>
      <c r="J1061" s="18">
        <v>3.0</v>
      </c>
      <c r="K1061" s="17">
        <v>5.0</v>
      </c>
      <c r="L1061" s="19">
        <v>2.0</v>
      </c>
      <c r="M1061" s="19" t="e">
        <v>#REF!</v>
      </c>
      <c r="N1061" s="17">
        <v>4.5</v>
      </c>
      <c r="O1061" s="17" t="s">
        <v>62</v>
      </c>
      <c r="P1061" s="17">
        <v>7.0</v>
      </c>
      <c r="Q1061" s="17">
        <v>4.0</v>
      </c>
      <c r="R1061" s="17">
        <v>2.0</v>
      </c>
      <c r="S1061" s="7">
        <f t="shared" si="2"/>
        <v>6</v>
      </c>
      <c r="T1061" s="20">
        <v>29.36</v>
      </c>
      <c r="U1061" s="14">
        <f t="shared" si="92"/>
        <v>28.4916</v>
      </c>
      <c r="V1061" s="21" t="s">
        <v>39</v>
      </c>
      <c r="W1061" s="35">
        <f>VLOOKUP(A1061,airbnb_listings_orlando!C:Q,14,0)</f>
        <v>259</v>
      </c>
      <c r="X1061" s="35">
        <f>VLOOKUP(A1061,airbnb_listings_orlando!C:Q,15,0)</f>
        <v>6</v>
      </c>
      <c r="Y1061" s="11">
        <f t="shared" si="4"/>
        <v>135.6742857</v>
      </c>
      <c r="AA1061" s="11"/>
    </row>
    <row r="1062">
      <c r="A1062" s="12" t="s">
        <v>82</v>
      </c>
      <c r="B1062" s="13">
        <v>43186.0</v>
      </c>
      <c r="C1062" s="12">
        <v>43189.0</v>
      </c>
      <c r="D1062" s="14">
        <v>651.77</v>
      </c>
      <c r="E1062" s="15">
        <v>43068.14450231481</v>
      </c>
      <c r="F1062" s="16">
        <v>118.0</v>
      </c>
      <c r="G1062" s="17" t="s">
        <v>25</v>
      </c>
      <c r="H1062" s="14">
        <v>68.22</v>
      </c>
      <c r="I1062" s="14">
        <f t="shared" si="1"/>
        <v>612.0669</v>
      </c>
      <c r="J1062" s="18">
        <v>3.0</v>
      </c>
      <c r="K1062" s="17">
        <v>5.0</v>
      </c>
      <c r="L1062" s="19">
        <v>2.0</v>
      </c>
      <c r="M1062" s="19" t="e">
        <v>#REF!</v>
      </c>
      <c r="N1062" s="17">
        <v>4.5</v>
      </c>
      <c r="O1062" s="17" t="s">
        <v>62</v>
      </c>
      <c r="P1062" s="17">
        <v>3.0</v>
      </c>
      <c r="Q1062" s="17">
        <v>2.0</v>
      </c>
      <c r="R1062" s="17">
        <v>5.0</v>
      </c>
      <c r="S1062" s="7">
        <f t="shared" si="2"/>
        <v>7</v>
      </c>
      <c r="T1062" s="20">
        <v>20.15</v>
      </c>
      <c r="U1062" s="14">
        <f t="shared" si="92"/>
        <v>19.5531</v>
      </c>
      <c r="V1062" s="21" t="s">
        <v>39</v>
      </c>
      <c r="W1062" s="35">
        <f>VLOOKUP(A1062,airbnb_listings_orlando!C:Q,14,0)</f>
        <v>259</v>
      </c>
      <c r="X1062" s="35">
        <f>VLOOKUP(A1062,airbnb_listings_orlando!C:Q,15,0)</f>
        <v>6</v>
      </c>
      <c r="Y1062" s="11">
        <f t="shared" si="4"/>
        <v>217.2566667</v>
      </c>
      <c r="AA1062" s="11"/>
    </row>
    <row r="1063">
      <c r="A1063" s="12" t="s">
        <v>82</v>
      </c>
      <c r="B1063" s="13">
        <v>43182.0</v>
      </c>
      <c r="C1063" s="12">
        <v>43185.0</v>
      </c>
      <c r="D1063" s="14">
        <v>657.28</v>
      </c>
      <c r="E1063" s="24">
        <v>43109.166446759256</v>
      </c>
      <c r="F1063" s="16">
        <v>73.0</v>
      </c>
      <c r="G1063" s="17" t="s">
        <v>25</v>
      </c>
      <c r="H1063" s="14">
        <v>68.02</v>
      </c>
      <c r="I1063" s="14">
        <f t="shared" si="1"/>
        <v>617.2416</v>
      </c>
      <c r="J1063" s="18">
        <v>3.0</v>
      </c>
      <c r="K1063" s="17">
        <v>5.0</v>
      </c>
      <c r="L1063" s="19">
        <v>2.0</v>
      </c>
      <c r="M1063" s="19" t="e">
        <v>#REF!</v>
      </c>
      <c r="N1063" s="17">
        <v>4.5</v>
      </c>
      <c r="O1063" s="17" t="s">
        <v>62</v>
      </c>
      <c r="P1063" s="17">
        <v>3.0</v>
      </c>
      <c r="Q1063" s="17">
        <v>3.0</v>
      </c>
      <c r="R1063" s="17">
        <v>2.0</v>
      </c>
      <c r="S1063" s="7">
        <f t="shared" si="2"/>
        <v>5</v>
      </c>
      <c r="T1063" s="20">
        <v>20.32</v>
      </c>
      <c r="U1063" s="14">
        <f t="shared" si="92"/>
        <v>19.7184</v>
      </c>
      <c r="V1063" s="21" t="s">
        <v>39</v>
      </c>
      <c r="W1063" s="35">
        <f>VLOOKUP(A1063,airbnb_listings_orlando!C:Q,14,0)</f>
        <v>259</v>
      </c>
      <c r="X1063" s="35">
        <f>VLOOKUP(A1063,airbnb_listings_orlando!C:Q,15,0)</f>
        <v>6</v>
      </c>
      <c r="Y1063" s="11">
        <f t="shared" si="4"/>
        <v>219.0933333</v>
      </c>
      <c r="AA1063" s="11"/>
    </row>
    <row r="1064">
      <c r="A1064" s="12" t="s">
        <v>82</v>
      </c>
      <c r="B1064" s="13">
        <v>43175.0</v>
      </c>
      <c r="C1064" s="12">
        <v>43177.0</v>
      </c>
      <c r="D1064" s="14">
        <v>487.73</v>
      </c>
      <c r="E1064" s="24">
        <v>43156.74215277778</v>
      </c>
      <c r="F1064" s="16">
        <v>19.0</v>
      </c>
      <c r="G1064" s="17" t="s">
        <v>25</v>
      </c>
      <c r="H1064" s="14">
        <v>43.5</v>
      </c>
      <c r="I1064" s="14">
        <f t="shared" si="1"/>
        <v>453.1408</v>
      </c>
      <c r="J1064" s="18">
        <v>3.0</v>
      </c>
      <c r="K1064" s="17">
        <v>5.0</v>
      </c>
      <c r="L1064" s="19">
        <v>2.0</v>
      </c>
      <c r="M1064" s="19" t="e">
        <v>#REF!</v>
      </c>
      <c r="N1064" s="17">
        <v>4.5</v>
      </c>
      <c r="O1064" s="17" t="s">
        <v>62</v>
      </c>
      <c r="P1064" s="17">
        <v>2.0</v>
      </c>
      <c r="Q1064" s="17">
        <v>4.0</v>
      </c>
      <c r="R1064" s="17">
        <v>3.0</v>
      </c>
      <c r="S1064" s="7">
        <f t="shared" si="2"/>
        <v>7</v>
      </c>
      <c r="T1064" s="20">
        <v>15.08</v>
      </c>
      <c r="U1064" s="14">
        <f t="shared" ref="U1064:U1077" si="93">D1064*4%</f>
        <v>19.5092</v>
      </c>
      <c r="V1064" s="21" t="s">
        <v>39</v>
      </c>
      <c r="W1064" s="35">
        <f>VLOOKUP(A1064,airbnb_listings_orlando!C:Q,14,0)</f>
        <v>259</v>
      </c>
      <c r="X1064" s="35">
        <f>VLOOKUP(A1064,airbnb_listings_orlando!C:Q,15,0)</f>
        <v>6</v>
      </c>
      <c r="Y1064" s="11">
        <f t="shared" si="4"/>
        <v>243.865</v>
      </c>
      <c r="AA1064" s="11"/>
    </row>
    <row r="1065">
      <c r="A1065" s="12" t="s">
        <v>82</v>
      </c>
      <c r="B1065" s="13">
        <v>43171.0</v>
      </c>
      <c r="C1065" s="12">
        <v>43175.0</v>
      </c>
      <c r="D1065" s="14">
        <v>826.83</v>
      </c>
      <c r="E1065" s="24">
        <v>43148.139085648145</v>
      </c>
      <c r="F1065" s="16">
        <v>23.0</v>
      </c>
      <c r="G1065" s="17" t="s">
        <v>25</v>
      </c>
      <c r="H1065" s="14">
        <v>92.53</v>
      </c>
      <c r="I1065" s="14">
        <f t="shared" si="1"/>
        <v>768.1968</v>
      </c>
      <c r="J1065" s="18">
        <v>3.0</v>
      </c>
      <c r="K1065" s="17">
        <v>5.0</v>
      </c>
      <c r="L1065" s="19">
        <v>2.0</v>
      </c>
      <c r="M1065" s="19" t="e">
        <v>#REF!</v>
      </c>
      <c r="N1065" s="17">
        <v>4.5</v>
      </c>
      <c r="O1065" s="17" t="s">
        <v>62</v>
      </c>
      <c r="P1065" s="17">
        <v>4.0</v>
      </c>
      <c r="Q1065" s="17">
        <v>6.0</v>
      </c>
      <c r="R1065" s="17">
        <v>2.0</v>
      </c>
      <c r="S1065" s="7">
        <f t="shared" si="2"/>
        <v>8</v>
      </c>
      <c r="T1065" s="20">
        <v>25.56</v>
      </c>
      <c r="U1065" s="14">
        <f t="shared" si="93"/>
        <v>33.0732</v>
      </c>
      <c r="V1065" s="21" t="s">
        <v>39</v>
      </c>
      <c r="W1065" s="35">
        <f>VLOOKUP(A1065,airbnb_listings_orlando!C:Q,14,0)</f>
        <v>259</v>
      </c>
      <c r="X1065" s="35">
        <f>VLOOKUP(A1065,airbnb_listings_orlando!C:Q,15,0)</f>
        <v>6</v>
      </c>
      <c r="Y1065" s="11">
        <f t="shared" si="4"/>
        <v>206.7075</v>
      </c>
      <c r="AA1065" s="11"/>
    </row>
    <row r="1066">
      <c r="A1066" s="12" t="s">
        <v>82</v>
      </c>
      <c r="B1066" s="13">
        <v>43167.0</v>
      </c>
      <c r="C1066" s="12">
        <v>43171.0</v>
      </c>
      <c r="D1066" s="14">
        <v>826.83</v>
      </c>
      <c r="E1066" s="24">
        <v>43122.14231481482</v>
      </c>
      <c r="F1066" s="16">
        <v>45.0</v>
      </c>
      <c r="G1066" s="17" t="s">
        <v>25</v>
      </c>
      <c r="H1066" s="14">
        <v>92.53</v>
      </c>
      <c r="I1066" s="14">
        <f t="shared" si="1"/>
        <v>768.1968</v>
      </c>
      <c r="J1066" s="18">
        <v>3.0</v>
      </c>
      <c r="K1066" s="17">
        <v>5.0</v>
      </c>
      <c r="L1066" s="19">
        <v>2.0</v>
      </c>
      <c r="M1066" s="19" t="e">
        <v>#REF!</v>
      </c>
      <c r="N1066" s="17">
        <v>4.5</v>
      </c>
      <c r="O1066" s="17" t="s">
        <v>62</v>
      </c>
      <c r="P1066" s="17">
        <v>4.0</v>
      </c>
      <c r="Q1066" s="17">
        <v>4.0</v>
      </c>
      <c r="R1066" s="17">
        <v>0.0</v>
      </c>
      <c r="S1066" s="7">
        <f t="shared" si="2"/>
        <v>4</v>
      </c>
      <c r="T1066" s="20">
        <v>25.56</v>
      </c>
      <c r="U1066" s="14">
        <f t="shared" si="93"/>
        <v>33.0732</v>
      </c>
      <c r="V1066" s="21" t="s">
        <v>39</v>
      </c>
      <c r="W1066" s="35">
        <f>VLOOKUP(A1066,airbnb_listings_orlando!C:Q,14,0)</f>
        <v>259</v>
      </c>
      <c r="X1066" s="35">
        <f>VLOOKUP(A1066,airbnb_listings_orlando!C:Q,15,0)</f>
        <v>6</v>
      </c>
      <c r="Y1066" s="11">
        <f t="shared" si="4"/>
        <v>206.7075</v>
      </c>
      <c r="AA1066" s="11"/>
    </row>
    <row r="1067">
      <c r="A1067" s="12" t="s">
        <v>82</v>
      </c>
      <c r="B1067" s="13">
        <v>43154.0</v>
      </c>
      <c r="C1067" s="12">
        <v>43162.0</v>
      </c>
      <c r="D1067" s="14">
        <v>1228.19</v>
      </c>
      <c r="E1067" s="24">
        <v>43107.46055555555</v>
      </c>
      <c r="F1067" s="16">
        <v>47.0</v>
      </c>
      <c r="G1067" s="17" t="s">
        <v>25</v>
      </c>
      <c r="H1067" s="14">
        <v>150.55</v>
      </c>
      <c r="I1067" s="14">
        <f t="shared" si="1"/>
        <v>1141.0924</v>
      </c>
      <c r="J1067" s="18">
        <v>3.0</v>
      </c>
      <c r="K1067" s="17">
        <v>5.0</v>
      </c>
      <c r="L1067" s="19">
        <v>2.0</v>
      </c>
      <c r="M1067" s="19" t="e">
        <v>#REF!</v>
      </c>
      <c r="N1067" s="17">
        <v>4.5</v>
      </c>
      <c r="O1067" s="17" t="s">
        <v>62</v>
      </c>
      <c r="P1067" s="17">
        <v>8.0</v>
      </c>
      <c r="Q1067" s="17">
        <v>4.0</v>
      </c>
      <c r="R1067" s="17">
        <v>0.0</v>
      </c>
      <c r="S1067" s="7">
        <f t="shared" si="2"/>
        <v>4</v>
      </c>
      <c r="T1067" s="20">
        <v>37.97</v>
      </c>
      <c r="U1067" s="14">
        <f t="shared" si="93"/>
        <v>49.1276</v>
      </c>
      <c r="V1067" s="21" t="s">
        <v>39</v>
      </c>
      <c r="W1067" s="35">
        <f>VLOOKUP(A1067,airbnb_listings_orlando!C:Q,14,0)</f>
        <v>259</v>
      </c>
      <c r="X1067" s="35">
        <f>VLOOKUP(A1067,airbnb_listings_orlando!C:Q,15,0)</f>
        <v>6</v>
      </c>
      <c r="Y1067" s="11">
        <f t="shared" si="4"/>
        <v>153.52375</v>
      </c>
      <c r="AA1067" s="11"/>
    </row>
    <row r="1068">
      <c r="A1068" s="12" t="s">
        <v>82</v>
      </c>
      <c r="B1068" s="13">
        <v>43149.0</v>
      </c>
      <c r="C1068" s="12">
        <v>43154.0</v>
      </c>
      <c r="D1068" s="14">
        <v>738.61</v>
      </c>
      <c r="E1068" s="15">
        <v>43097.5783912037</v>
      </c>
      <c r="F1068" s="16">
        <v>52.0</v>
      </c>
      <c r="G1068" s="17" t="s">
        <v>25</v>
      </c>
      <c r="H1068" s="14">
        <v>63.36</v>
      </c>
      <c r="I1068" s="14">
        <f t="shared" si="1"/>
        <v>670.1956</v>
      </c>
      <c r="J1068" s="18">
        <v>3.0</v>
      </c>
      <c r="K1068" s="17">
        <v>5.0</v>
      </c>
      <c r="L1068" s="19">
        <v>2.0</v>
      </c>
      <c r="M1068" s="19" t="e">
        <v>#REF!</v>
      </c>
      <c r="N1068" s="17">
        <v>4.5</v>
      </c>
      <c r="O1068" s="17" t="s">
        <v>62</v>
      </c>
      <c r="P1068" s="17">
        <v>5.0</v>
      </c>
      <c r="Q1068" s="17">
        <v>4.0</v>
      </c>
      <c r="R1068" s="17">
        <v>0.0</v>
      </c>
      <c r="S1068" s="7">
        <f t="shared" si="2"/>
        <v>4</v>
      </c>
      <c r="T1068" s="20">
        <v>38.87</v>
      </c>
      <c r="U1068" s="14">
        <f t="shared" si="93"/>
        <v>29.5444</v>
      </c>
      <c r="V1068" s="21" t="s">
        <v>39</v>
      </c>
      <c r="W1068" s="35">
        <f>VLOOKUP(A1068,airbnb_listings_orlando!C:Q,14,0)</f>
        <v>259</v>
      </c>
      <c r="X1068" s="35">
        <f>VLOOKUP(A1068,airbnb_listings_orlando!C:Q,15,0)</f>
        <v>6</v>
      </c>
      <c r="Y1068" s="11">
        <f t="shared" si="4"/>
        <v>147.722</v>
      </c>
      <c r="AA1068" s="11"/>
    </row>
    <row r="1069">
      <c r="A1069" s="12" t="s">
        <v>82</v>
      </c>
      <c r="B1069" s="13">
        <v>43147.0</v>
      </c>
      <c r="C1069" s="12">
        <v>43149.0</v>
      </c>
      <c r="D1069" s="14">
        <v>390.85</v>
      </c>
      <c r="E1069" s="15">
        <v>43093.42052083334</v>
      </c>
      <c r="F1069" s="16">
        <v>54.0</v>
      </c>
      <c r="G1069" s="17" t="s">
        <v>25</v>
      </c>
      <c r="H1069" s="14">
        <v>29.5</v>
      </c>
      <c r="I1069" s="14">
        <f t="shared" si="1"/>
        <v>363.136</v>
      </c>
      <c r="J1069" s="18">
        <v>3.0</v>
      </c>
      <c r="K1069" s="17">
        <v>5.0</v>
      </c>
      <c r="L1069" s="19">
        <v>2.0</v>
      </c>
      <c r="M1069" s="19" t="e">
        <v>#REF!</v>
      </c>
      <c r="N1069" s="17">
        <v>4.5</v>
      </c>
      <c r="O1069" s="17" t="s">
        <v>62</v>
      </c>
      <c r="P1069" s="17">
        <v>2.0</v>
      </c>
      <c r="Q1069" s="17">
        <v>6.0</v>
      </c>
      <c r="R1069" s="17">
        <v>2.0</v>
      </c>
      <c r="S1069" s="7">
        <f t="shared" si="2"/>
        <v>8</v>
      </c>
      <c r="T1069" s="20">
        <v>12.08</v>
      </c>
      <c r="U1069" s="14">
        <f t="shared" si="93"/>
        <v>15.634</v>
      </c>
      <c r="V1069" s="21" t="s">
        <v>39</v>
      </c>
      <c r="W1069" s="35">
        <f>VLOOKUP(A1069,airbnb_listings_orlando!C:Q,14,0)</f>
        <v>259</v>
      </c>
      <c r="X1069" s="35">
        <f>VLOOKUP(A1069,airbnb_listings_orlando!C:Q,15,0)</f>
        <v>6</v>
      </c>
      <c r="Y1069" s="11">
        <f t="shared" si="4"/>
        <v>195.425</v>
      </c>
      <c r="AA1069" s="11"/>
    </row>
    <row r="1070">
      <c r="A1070" s="12" t="s">
        <v>82</v>
      </c>
      <c r="B1070" s="13">
        <v>43132.0</v>
      </c>
      <c r="C1070" s="12">
        <v>43136.0</v>
      </c>
      <c r="D1070" s="14">
        <v>627.55</v>
      </c>
      <c r="E1070" s="24">
        <v>43041.48793981481</v>
      </c>
      <c r="F1070" s="16">
        <v>91.0</v>
      </c>
      <c r="G1070" s="17" t="s">
        <v>25</v>
      </c>
      <c r="H1070" s="14">
        <v>64.72</v>
      </c>
      <c r="I1070" s="14">
        <f t="shared" si="1"/>
        <v>583.048</v>
      </c>
      <c r="J1070" s="18">
        <v>3.0</v>
      </c>
      <c r="K1070" s="17">
        <v>5.0</v>
      </c>
      <c r="L1070" s="19">
        <v>2.0</v>
      </c>
      <c r="M1070" s="19" t="e">
        <v>#REF!</v>
      </c>
      <c r="N1070" s="17">
        <v>4.5</v>
      </c>
      <c r="O1070" s="17" t="s">
        <v>62</v>
      </c>
      <c r="P1070" s="17">
        <v>4.0</v>
      </c>
      <c r="Q1070" s="17">
        <v>3.0</v>
      </c>
      <c r="R1070" s="17">
        <v>1.0</v>
      </c>
      <c r="S1070" s="7">
        <f t="shared" si="2"/>
        <v>4</v>
      </c>
      <c r="T1070" s="20">
        <v>19.4</v>
      </c>
      <c r="U1070" s="14">
        <f t="shared" si="93"/>
        <v>25.102</v>
      </c>
      <c r="V1070" s="21" t="s">
        <v>39</v>
      </c>
      <c r="W1070" s="35">
        <f>VLOOKUP(A1070,airbnb_listings_orlando!C:Q,14,0)</f>
        <v>259</v>
      </c>
      <c r="X1070" s="35">
        <f>VLOOKUP(A1070,airbnb_listings_orlando!C:Q,15,0)</f>
        <v>6</v>
      </c>
      <c r="Y1070" s="11">
        <f t="shared" si="4"/>
        <v>156.8875</v>
      </c>
      <c r="AA1070" s="11"/>
    </row>
    <row r="1071">
      <c r="A1071" s="12" t="s">
        <v>82</v>
      </c>
      <c r="B1071" s="13">
        <v>43125.0</v>
      </c>
      <c r="C1071" s="12">
        <v>43129.0</v>
      </c>
      <c r="D1071" s="14">
        <v>923.71</v>
      </c>
      <c r="E1071" s="24">
        <v>43123.62782407407</v>
      </c>
      <c r="F1071" s="16">
        <v>2.0</v>
      </c>
      <c r="G1071" s="17" t="s">
        <v>25</v>
      </c>
      <c r="H1071" s="14">
        <v>106.53</v>
      </c>
      <c r="I1071" s="14">
        <f t="shared" si="1"/>
        <v>858.2016</v>
      </c>
      <c r="J1071" s="18">
        <v>3.0</v>
      </c>
      <c r="K1071" s="17">
        <v>5.0</v>
      </c>
      <c r="L1071" s="19">
        <v>2.0</v>
      </c>
      <c r="M1071" s="19" t="e">
        <v>#REF!</v>
      </c>
      <c r="N1071" s="17">
        <v>4.5</v>
      </c>
      <c r="O1071" s="17" t="s">
        <v>62</v>
      </c>
      <c r="P1071" s="17">
        <v>4.0</v>
      </c>
      <c r="Q1071" s="17">
        <v>3.0</v>
      </c>
      <c r="R1071" s="17">
        <v>2.0</v>
      </c>
      <c r="S1071" s="7">
        <f t="shared" si="2"/>
        <v>5</v>
      </c>
      <c r="T1071" s="20">
        <v>28.56</v>
      </c>
      <c r="U1071" s="14">
        <f t="shared" si="93"/>
        <v>36.9484</v>
      </c>
      <c r="V1071" s="21" t="s">
        <v>39</v>
      </c>
      <c r="W1071" s="35">
        <f>VLOOKUP(A1071,airbnb_listings_orlando!C:Q,14,0)</f>
        <v>259</v>
      </c>
      <c r="X1071" s="35">
        <f>VLOOKUP(A1071,airbnb_listings_orlando!C:Q,15,0)</f>
        <v>6</v>
      </c>
      <c r="Y1071" s="11">
        <f t="shared" si="4"/>
        <v>230.9275</v>
      </c>
      <c r="AA1071" s="11"/>
    </row>
    <row r="1072">
      <c r="A1072" s="12" t="s">
        <v>82</v>
      </c>
      <c r="B1072" s="13">
        <v>42951.0</v>
      </c>
      <c r="C1072" s="12">
        <v>42954.0</v>
      </c>
      <c r="D1072" s="14">
        <v>495.43</v>
      </c>
      <c r="E1072" s="24">
        <v>42898.371712962966</v>
      </c>
      <c r="F1072" s="16">
        <v>53.0</v>
      </c>
      <c r="G1072" s="17" t="s">
        <v>25</v>
      </c>
      <c r="H1072" s="14">
        <v>47.62</v>
      </c>
      <c r="I1072" s="14">
        <f t="shared" si="1"/>
        <v>460.2928</v>
      </c>
      <c r="J1072" s="18">
        <v>3.0</v>
      </c>
      <c r="K1072" s="17">
        <v>5.0</v>
      </c>
      <c r="L1072" s="19">
        <v>2.0</v>
      </c>
      <c r="M1072" s="19" t="e">
        <v>#REF!</v>
      </c>
      <c r="N1072" s="17">
        <v>4.5</v>
      </c>
      <c r="O1072" s="17" t="s">
        <v>62</v>
      </c>
      <c r="P1072" s="17">
        <v>3.0</v>
      </c>
      <c r="Q1072" s="17">
        <v>4.0</v>
      </c>
      <c r="R1072" s="17">
        <v>0.0</v>
      </c>
      <c r="S1072" s="7">
        <f t="shared" si="2"/>
        <v>4</v>
      </c>
      <c r="T1072" s="20">
        <v>15.32</v>
      </c>
      <c r="U1072" s="14">
        <f t="shared" si="93"/>
        <v>19.8172</v>
      </c>
      <c r="V1072" s="21" t="s">
        <v>39</v>
      </c>
      <c r="W1072" s="35">
        <f>VLOOKUP(A1072,airbnb_listings_orlando!C:Q,14,0)</f>
        <v>259</v>
      </c>
      <c r="X1072" s="35">
        <f>VLOOKUP(A1072,airbnb_listings_orlando!C:Q,15,0)</f>
        <v>6</v>
      </c>
      <c r="Y1072" s="11">
        <f t="shared" si="4"/>
        <v>165.1433333</v>
      </c>
      <c r="AA1072" s="11"/>
    </row>
    <row r="1073">
      <c r="A1073" s="12" t="s">
        <v>82</v>
      </c>
      <c r="B1073" s="13">
        <v>42942.0</v>
      </c>
      <c r="C1073" s="12">
        <v>42946.0</v>
      </c>
      <c r="D1073" s="14">
        <v>682.6</v>
      </c>
      <c r="E1073" s="24">
        <v>42916.37703703704</v>
      </c>
      <c r="F1073" s="16">
        <v>26.0</v>
      </c>
      <c r="G1073" s="17" t="s">
        <v>25</v>
      </c>
      <c r="H1073" s="14">
        <v>74.68</v>
      </c>
      <c r="I1073" s="14">
        <f t="shared" si="1"/>
        <v>634.196</v>
      </c>
      <c r="J1073" s="18">
        <v>3.0</v>
      </c>
      <c r="K1073" s="17">
        <v>5.0</v>
      </c>
      <c r="L1073" s="19">
        <v>2.0</v>
      </c>
      <c r="M1073" s="19" t="e">
        <v>#REF!</v>
      </c>
      <c r="N1073" s="17">
        <v>4.5</v>
      </c>
      <c r="O1073" s="17" t="s">
        <v>62</v>
      </c>
      <c r="P1073" s="17">
        <v>4.0</v>
      </c>
      <c r="Q1073" s="17">
        <v>5.0</v>
      </c>
      <c r="R1073" s="17">
        <v>1.0</v>
      </c>
      <c r="S1073" s="7">
        <f t="shared" si="2"/>
        <v>6</v>
      </c>
      <c r="T1073" s="20">
        <v>21.1</v>
      </c>
      <c r="U1073" s="14">
        <f t="shared" si="93"/>
        <v>27.304</v>
      </c>
      <c r="V1073" s="21" t="s">
        <v>39</v>
      </c>
      <c r="W1073" s="35">
        <f>VLOOKUP(A1073,airbnb_listings_orlando!C:Q,14,0)</f>
        <v>259</v>
      </c>
      <c r="X1073" s="35">
        <f>VLOOKUP(A1073,airbnb_listings_orlando!C:Q,15,0)</f>
        <v>6</v>
      </c>
      <c r="Y1073" s="11">
        <f t="shared" si="4"/>
        <v>170.65</v>
      </c>
      <c r="AA1073" s="11"/>
    </row>
    <row r="1074">
      <c r="A1074" s="12" t="s">
        <v>82</v>
      </c>
      <c r="B1074" s="13">
        <v>42938.0</v>
      </c>
      <c r="C1074" s="12">
        <v>42940.0</v>
      </c>
      <c r="D1074" s="14">
        <v>407.36</v>
      </c>
      <c r="E1074" s="24">
        <v>42903.595925925925</v>
      </c>
      <c r="F1074" s="16">
        <v>35.0</v>
      </c>
      <c r="G1074" s="17" t="s">
        <v>25</v>
      </c>
      <c r="H1074" s="14">
        <v>34.89</v>
      </c>
      <c r="I1074" s="14">
        <f t="shared" si="1"/>
        <v>378.4756</v>
      </c>
      <c r="J1074" s="18">
        <v>3.0</v>
      </c>
      <c r="K1074" s="17">
        <v>5.0</v>
      </c>
      <c r="L1074" s="19">
        <v>2.0</v>
      </c>
      <c r="M1074" s="19" t="e">
        <v>#REF!</v>
      </c>
      <c r="N1074" s="17">
        <v>4.5</v>
      </c>
      <c r="O1074" s="17" t="s">
        <v>62</v>
      </c>
      <c r="P1074" s="17">
        <v>2.0</v>
      </c>
      <c r="Q1074" s="17">
        <v>5.0</v>
      </c>
      <c r="R1074" s="17">
        <v>3.0</v>
      </c>
      <c r="S1074" s="7">
        <f t="shared" si="2"/>
        <v>8</v>
      </c>
      <c r="T1074" s="20">
        <v>12.59</v>
      </c>
      <c r="U1074" s="14">
        <f t="shared" si="93"/>
        <v>16.2944</v>
      </c>
      <c r="V1074" s="21" t="s">
        <v>39</v>
      </c>
      <c r="W1074" s="35">
        <f>VLOOKUP(A1074,airbnb_listings_orlando!C:Q,14,0)</f>
        <v>259</v>
      </c>
      <c r="X1074" s="35">
        <f>VLOOKUP(A1074,airbnb_listings_orlando!C:Q,15,0)</f>
        <v>6</v>
      </c>
      <c r="Y1074" s="11">
        <f t="shared" si="4"/>
        <v>203.68</v>
      </c>
      <c r="AA1074" s="11"/>
    </row>
    <row r="1075">
      <c r="A1075" s="12" t="s">
        <v>82</v>
      </c>
      <c r="B1075" s="13">
        <v>42855.0</v>
      </c>
      <c r="C1075" s="12">
        <v>42860.0</v>
      </c>
      <c r="D1075" s="14">
        <v>793.5</v>
      </c>
      <c r="E1075" s="24">
        <v>42795.651238425926</v>
      </c>
      <c r="F1075" s="16">
        <v>60.0</v>
      </c>
      <c r="G1075" s="17" t="s">
        <v>25</v>
      </c>
      <c r="H1075" s="14">
        <v>91.56</v>
      </c>
      <c r="I1075" s="14">
        <f t="shared" si="1"/>
        <v>738.06</v>
      </c>
      <c r="J1075" s="18">
        <v>3.0</v>
      </c>
      <c r="K1075" s="17">
        <v>5.0</v>
      </c>
      <c r="L1075" s="19">
        <v>2.0</v>
      </c>
      <c r="M1075" s="19" t="e">
        <v>#REF!</v>
      </c>
      <c r="N1075" s="17">
        <v>4.5</v>
      </c>
      <c r="O1075" s="17" t="s">
        <v>62</v>
      </c>
      <c r="P1075" s="17">
        <v>5.0</v>
      </c>
      <c r="Q1075" s="17">
        <v>4.0</v>
      </c>
      <c r="R1075" s="17">
        <v>1.0</v>
      </c>
      <c r="S1075" s="7">
        <f t="shared" si="2"/>
        <v>5</v>
      </c>
      <c r="T1075" s="20">
        <v>23.7</v>
      </c>
      <c r="U1075" s="14">
        <f t="shared" si="93"/>
        <v>31.74</v>
      </c>
      <c r="V1075" s="21" t="s">
        <v>39</v>
      </c>
      <c r="W1075" s="35">
        <f>VLOOKUP(A1075,airbnb_listings_orlando!C:Q,14,0)</f>
        <v>259</v>
      </c>
      <c r="X1075" s="35">
        <f>VLOOKUP(A1075,airbnb_listings_orlando!C:Q,15,0)</f>
        <v>6</v>
      </c>
      <c r="Y1075" s="11">
        <f t="shared" si="4"/>
        <v>158.7</v>
      </c>
      <c r="AA1075" s="11"/>
    </row>
    <row r="1076">
      <c r="A1076" s="12" t="s">
        <v>82</v>
      </c>
      <c r="B1076" s="13">
        <v>42837.0</v>
      </c>
      <c r="C1076" s="12">
        <v>42839.0</v>
      </c>
      <c r="D1076" s="14">
        <v>419.04</v>
      </c>
      <c r="E1076" s="24">
        <v>42795.66028935185</v>
      </c>
      <c r="F1076" s="16">
        <v>42.0</v>
      </c>
      <c r="G1076" s="17" t="s">
        <v>25</v>
      </c>
      <c r="H1076" s="14">
        <v>33.78</v>
      </c>
      <c r="I1076" s="14">
        <f t="shared" si="1"/>
        <v>390.4284</v>
      </c>
      <c r="J1076" s="18">
        <v>3.0</v>
      </c>
      <c r="K1076" s="17">
        <v>5.0</v>
      </c>
      <c r="L1076" s="19">
        <v>2.0</v>
      </c>
      <c r="M1076" s="19" t="e">
        <v>#REF!</v>
      </c>
      <c r="N1076" s="17">
        <v>4.5</v>
      </c>
      <c r="O1076" s="17" t="s">
        <v>62</v>
      </c>
      <c r="P1076" s="17">
        <v>2.0</v>
      </c>
      <c r="Q1076" s="17">
        <v>4.0</v>
      </c>
      <c r="R1076" s="17">
        <v>3.0</v>
      </c>
      <c r="S1076" s="7">
        <f t="shared" si="2"/>
        <v>7</v>
      </c>
      <c r="T1076" s="20">
        <v>11.85</v>
      </c>
      <c r="U1076" s="14">
        <f t="shared" si="93"/>
        <v>16.7616</v>
      </c>
      <c r="V1076" s="21" t="s">
        <v>39</v>
      </c>
      <c r="W1076" s="35">
        <f>VLOOKUP(A1076,airbnb_listings_orlando!C:Q,14,0)</f>
        <v>259</v>
      </c>
      <c r="X1076" s="35">
        <f>VLOOKUP(A1076,airbnb_listings_orlando!C:Q,15,0)</f>
        <v>6</v>
      </c>
      <c r="Y1076" s="11">
        <f t="shared" si="4"/>
        <v>209.52</v>
      </c>
      <c r="AA1076" s="11"/>
    </row>
    <row r="1077">
      <c r="A1077" s="12" t="s">
        <v>82</v>
      </c>
      <c r="B1077" s="13">
        <v>42826.0</v>
      </c>
      <c r="C1077" s="12">
        <v>42831.0</v>
      </c>
      <c r="D1077" s="14">
        <v>838.08</v>
      </c>
      <c r="E1077" s="24">
        <v>42789.39613425926</v>
      </c>
      <c r="F1077" s="16">
        <v>37.0</v>
      </c>
      <c r="G1077" s="17" t="s">
        <v>25</v>
      </c>
      <c r="H1077" s="14">
        <v>91.56</v>
      </c>
      <c r="I1077" s="14">
        <f t="shared" si="1"/>
        <v>780.8568</v>
      </c>
      <c r="J1077" s="18">
        <v>3.0</v>
      </c>
      <c r="K1077" s="17">
        <v>5.0</v>
      </c>
      <c r="L1077" s="19">
        <v>2.0</v>
      </c>
      <c r="M1077" s="19" t="e">
        <v>#REF!</v>
      </c>
      <c r="N1077" s="17">
        <v>4.5</v>
      </c>
      <c r="O1077" s="17" t="s">
        <v>62</v>
      </c>
      <c r="P1077" s="17">
        <v>5.0</v>
      </c>
      <c r="Q1077" s="17">
        <v>2.0</v>
      </c>
      <c r="R1077" s="17">
        <v>3.0</v>
      </c>
      <c r="S1077" s="7">
        <f t="shared" si="2"/>
        <v>5</v>
      </c>
      <c r="T1077" s="20">
        <v>23.7</v>
      </c>
      <c r="U1077" s="14">
        <f t="shared" si="93"/>
        <v>33.5232</v>
      </c>
      <c r="V1077" s="21" t="s">
        <v>39</v>
      </c>
      <c r="W1077" s="35">
        <f>VLOOKUP(A1077,airbnb_listings_orlando!C:Q,14,0)</f>
        <v>259</v>
      </c>
      <c r="X1077" s="35">
        <f>VLOOKUP(A1077,airbnb_listings_orlando!C:Q,15,0)</f>
        <v>6</v>
      </c>
      <c r="Y1077" s="11">
        <f t="shared" si="4"/>
        <v>167.616</v>
      </c>
      <c r="AA1077" s="11"/>
    </row>
    <row r="1078">
      <c r="A1078" s="12" t="s">
        <v>82</v>
      </c>
      <c r="B1078" s="13">
        <v>42957.0</v>
      </c>
      <c r="C1078" s="12">
        <v>42967.0</v>
      </c>
      <c r="D1078" s="14">
        <v>1453.27</v>
      </c>
      <c r="E1078" s="24">
        <v>42899.48673611111</v>
      </c>
      <c r="F1078" s="16">
        <v>58.0</v>
      </c>
      <c r="G1078" s="17" t="s">
        <v>25</v>
      </c>
      <c r="H1078" s="14">
        <v>186.08</v>
      </c>
      <c r="I1078" s="14">
        <f t="shared" si="1"/>
        <v>1321.1438</v>
      </c>
      <c r="J1078" s="18">
        <v>3.0</v>
      </c>
      <c r="K1078" s="17">
        <v>5.0</v>
      </c>
      <c r="L1078" s="19">
        <v>2.0</v>
      </c>
      <c r="M1078" s="19" t="e">
        <v>#REF!</v>
      </c>
      <c r="N1078" s="17">
        <v>4.5</v>
      </c>
      <c r="O1078" s="17" t="s">
        <v>62</v>
      </c>
      <c r="P1078" s="17">
        <v>10.0</v>
      </c>
      <c r="Q1078" s="17">
        <v>2.0</v>
      </c>
      <c r="R1078" s="17">
        <v>3.0</v>
      </c>
      <c r="S1078" s="7">
        <f t="shared" si="2"/>
        <v>5</v>
      </c>
      <c r="T1078" s="20">
        <v>44.93</v>
      </c>
      <c r="U1078" s="14">
        <f>D1078*6%</f>
        <v>87.1962</v>
      </c>
      <c r="V1078" s="21" t="s">
        <v>47</v>
      </c>
      <c r="W1078" s="35">
        <f>VLOOKUP(A1078,airbnb_listings_orlando!C:Q,14,0)</f>
        <v>259</v>
      </c>
      <c r="X1078" s="35">
        <f>VLOOKUP(A1078,airbnb_listings_orlando!C:Q,15,0)</f>
        <v>6</v>
      </c>
      <c r="Y1078" s="11">
        <f t="shared" si="4"/>
        <v>145.327</v>
      </c>
      <c r="AA1078" s="11"/>
    </row>
    <row r="1079">
      <c r="A1079" s="12" t="s">
        <v>82</v>
      </c>
      <c r="B1079" s="13">
        <v>43306.0</v>
      </c>
      <c r="C1079" s="12">
        <v>43319.0</v>
      </c>
      <c r="D1079" s="14">
        <v>1906.33</v>
      </c>
      <c r="E1079" s="24">
        <v>43213.8969212963</v>
      </c>
      <c r="F1079" s="16">
        <v>93.0</v>
      </c>
      <c r="G1079" s="17" t="s">
        <v>25</v>
      </c>
      <c r="H1079" s="14">
        <v>286.0</v>
      </c>
      <c r="I1079" s="14">
        <f t="shared" si="1"/>
        <v>1811.0135</v>
      </c>
      <c r="J1079" s="18">
        <v>3.0</v>
      </c>
      <c r="K1079" s="17">
        <v>5.0</v>
      </c>
      <c r="L1079" s="19">
        <v>2.0</v>
      </c>
      <c r="M1079" s="19" t="e">
        <v>#REF!</v>
      </c>
      <c r="N1079" s="17">
        <v>4.5</v>
      </c>
      <c r="O1079" s="17" t="s">
        <v>62</v>
      </c>
      <c r="P1079" s="17">
        <v>13.0</v>
      </c>
      <c r="Q1079" s="17">
        <v>4.0</v>
      </c>
      <c r="R1079" s="17">
        <v>0.0</v>
      </c>
      <c r="S1079" s="7">
        <f t="shared" si="2"/>
        <v>4</v>
      </c>
      <c r="T1079" s="20">
        <v>0.0</v>
      </c>
      <c r="U1079" s="14">
        <f>D1079*5%</f>
        <v>95.3165</v>
      </c>
      <c r="V1079" s="21" t="s">
        <v>50</v>
      </c>
      <c r="W1079" s="35">
        <f>VLOOKUP(A1079,airbnb_listings_orlando!C:Q,14,0)</f>
        <v>259</v>
      </c>
      <c r="X1079" s="35">
        <f>VLOOKUP(A1079,airbnb_listings_orlando!C:Q,15,0)</f>
        <v>6</v>
      </c>
      <c r="Y1079" s="11">
        <f t="shared" si="4"/>
        <v>146.6407692</v>
      </c>
      <c r="AA1079" s="11"/>
    </row>
    <row r="1080">
      <c r="A1080" s="12" t="s">
        <v>83</v>
      </c>
      <c r="B1080" s="13">
        <v>43451.0</v>
      </c>
      <c r="C1080" s="25">
        <v>43454.0</v>
      </c>
      <c r="D1080" s="14">
        <v>700.35</v>
      </c>
      <c r="E1080" s="15">
        <v>43428.52553240741</v>
      </c>
      <c r="F1080" s="16">
        <v>23.0</v>
      </c>
      <c r="G1080" s="17" t="s">
        <v>25</v>
      </c>
      <c r="H1080" s="14">
        <v>79.24</v>
      </c>
      <c r="I1080" s="14">
        <f t="shared" si="1"/>
        <v>650.676</v>
      </c>
      <c r="J1080" s="18">
        <v>5.0</v>
      </c>
      <c r="K1080" s="17">
        <v>8.0</v>
      </c>
      <c r="L1080" s="19">
        <v>4.0</v>
      </c>
      <c r="M1080" s="19">
        <v>61.0</v>
      </c>
      <c r="N1080" s="17">
        <v>5.0</v>
      </c>
      <c r="O1080" s="17" t="s">
        <v>66</v>
      </c>
      <c r="P1080" s="17">
        <v>3.0</v>
      </c>
      <c r="Q1080" s="17">
        <v>7.0</v>
      </c>
      <c r="R1080" s="17">
        <v>0.0</v>
      </c>
      <c r="S1080" s="7">
        <f t="shared" si="2"/>
        <v>7</v>
      </c>
      <c r="T1080" s="20">
        <v>21.66</v>
      </c>
      <c r="U1080" s="14">
        <f t="shared" ref="U1080:U1156" si="94">D1080*4%</f>
        <v>28.014</v>
      </c>
      <c r="V1080" s="21" t="s">
        <v>26</v>
      </c>
      <c r="W1080" s="35">
        <f>VLOOKUP(A1080,airbnb_listings_orlando!C:Q,14,0)</f>
        <v>112</v>
      </c>
      <c r="X1080" s="35">
        <f>VLOOKUP(A1080,airbnb_listings_orlando!C:Q,15,0)</f>
        <v>6</v>
      </c>
      <c r="Y1080" s="11">
        <f t="shared" si="4"/>
        <v>233.45</v>
      </c>
      <c r="AA1080" s="11"/>
    </row>
    <row r="1081">
      <c r="A1081" s="12" t="s">
        <v>83</v>
      </c>
      <c r="B1081" s="13">
        <v>43444.0</v>
      </c>
      <c r="C1081" s="25">
        <v>43448.0</v>
      </c>
      <c r="D1081" s="14">
        <v>883.67</v>
      </c>
      <c r="E1081" s="15">
        <v>43383.872349537036</v>
      </c>
      <c r="F1081" s="16">
        <v>61.0</v>
      </c>
      <c r="G1081" s="17" t="s">
        <v>25</v>
      </c>
      <c r="H1081" s="14">
        <v>108.09</v>
      </c>
      <c r="I1081" s="14">
        <f t="shared" si="1"/>
        <v>820.9932</v>
      </c>
      <c r="J1081" s="18">
        <v>5.0</v>
      </c>
      <c r="K1081" s="17">
        <v>8.0</v>
      </c>
      <c r="L1081" s="19">
        <v>4.0</v>
      </c>
      <c r="M1081" s="19">
        <v>61.0</v>
      </c>
      <c r="N1081" s="17">
        <v>5.0</v>
      </c>
      <c r="O1081" s="17" t="s">
        <v>66</v>
      </c>
      <c r="P1081" s="17">
        <v>4.0</v>
      </c>
      <c r="Q1081" s="17">
        <v>10.0</v>
      </c>
      <c r="R1081" s="17">
        <v>0.0</v>
      </c>
      <c r="S1081" s="7">
        <f t="shared" si="2"/>
        <v>10</v>
      </c>
      <c r="T1081" s="20">
        <v>27.33</v>
      </c>
      <c r="U1081" s="14">
        <f t="shared" si="94"/>
        <v>35.3468</v>
      </c>
      <c r="V1081" s="21" t="s">
        <v>26</v>
      </c>
      <c r="W1081" s="35">
        <f>VLOOKUP(A1081,airbnb_listings_orlando!C:Q,14,0)</f>
        <v>112</v>
      </c>
      <c r="X1081" s="35">
        <f>VLOOKUP(A1081,airbnb_listings_orlando!C:Q,15,0)</f>
        <v>6</v>
      </c>
      <c r="Y1081" s="11">
        <f t="shared" si="4"/>
        <v>220.9175</v>
      </c>
      <c r="AA1081" s="11"/>
    </row>
    <row r="1082">
      <c r="A1082" s="12" t="s">
        <v>83</v>
      </c>
      <c r="B1082" s="13">
        <v>43435.0</v>
      </c>
      <c r="C1082" s="12">
        <v>43442.0</v>
      </c>
      <c r="D1082" s="14">
        <v>1511.84</v>
      </c>
      <c r="E1082" s="24">
        <v>43216.73674768519</v>
      </c>
      <c r="F1082" s="16">
        <v>219.0</v>
      </c>
      <c r="G1082" s="17" t="s">
        <v>25</v>
      </c>
      <c r="H1082" s="14">
        <v>214.85</v>
      </c>
      <c r="I1082" s="14">
        <f t="shared" si="1"/>
        <v>1412.4064</v>
      </c>
      <c r="J1082" s="18">
        <v>5.0</v>
      </c>
      <c r="K1082" s="17">
        <v>8.0</v>
      </c>
      <c r="L1082" s="19">
        <v>4.0</v>
      </c>
      <c r="M1082" s="19">
        <v>61.0</v>
      </c>
      <c r="N1082" s="17">
        <v>5.0</v>
      </c>
      <c r="O1082" s="17" t="s">
        <v>66</v>
      </c>
      <c r="P1082" s="17">
        <v>7.0</v>
      </c>
      <c r="Q1082" s="17">
        <v>4.0</v>
      </c>
      <c r="R1082" s="17">
        <v>0.0</v>
      </c>
      <c r="S1082" s="7">
        <f t="shared" si="2"/>
        <v>4</v>
      </c>
      <c r="T1082" s="20">
        <v>38.96</v>
      </c>
      <c r="U1082" s="14">
        <f t="shared" si="94"/>
        <v>60.4736</v>
      </c>
      <c r="V1082" s="21" t="s">
        <v>26</v>
      </c>
      <c r="W1082" s="35">
        <f>VLOOKUP(A1082,airbnb_listings_orlando!C:Q,14,0)</f>
        <v>112</v>
      </c>
      <c r="X1082" s="35">
        <f>VLOOKUP(A1082,airbnb_listings_orlando!C:Q,15,0)</f>
        <v>6</v>
      </c>
      <c r="Y1082" s="11">
        <f t="shared" si="4"/>
        <v>215.9771429</v>
      </c>
      <c r="AA1082" s="11"/>
    </row>
    <row r="1083">
      <c r="A1083" s="12" t="s">
        <v>83</v>
      </c>
      <c r="B1083" s="13">
        <v>43426.0</v>
      </c>
      <c r="C1083" s="25">
        <v>43431.0</v>
      </c>
      <c r="D1083" s="14">
        <v>1134.9</v>
      </c>
      <c r="E1083" s="15">
        <v>43401.82649305555</v>
      </c>
      <c r="F1083" s="16">
        <v>25.0</v>
      </c>
      <c r="G1083" s="17" t="s">
        <v>25</v>
      </c>
      <c r="H1083" s="14">
        <v>147.63</v>
      </c>
      <c r="I1083" s="14">
        <f t="shared" si="1"/>
        <v>1054.404</v>
      </c>
      <c r="J1083" s="18">
        <v>5.0</v>
      </c>
      <c r="K1083" s="17">
        <v>8.0</v>
      </c>
      <c r="L1083" s="19">
        <v>4.0</v>
      </c>
      <c r="M1083" s="19">
        <v>61.0</v>
      </c>
      <c r="N1083" s="17">
        <v>5.0</v>
      </c>
      <c r="O1083" s="17" t="s">
        <v>66</v>
      </c>
      <c r="P1083" s="17">
        <v>5.0</v>
      </c>
      <c r="Q1083" s="17">
        <v>8.0</v>
      </c>
      <c r="R1083" s="17">
        <v>0.0</v>
      </c>
      <c r="S1083" s="7">
        <f t="shared" si="2"/>
        <v>8</v>
      </c>
      <c r="T1083" s="20">
        <v>35.1</v>
      </c>
      <c r="U1083" s="14">
        <f t="shared" si="94"/>
        <v>45.396</v>
      </c>
      <c r="V1083" s="21" t="s">
        <v>26</v>
      </c>
      <c r="W1083" s="35">
        <f>VLOOKUP(A1083,airbnb_listings_orlando!C:Q,14,0)</f>
        <v>112</v>
      </c>
      <c r="X1083" s="35">
        <f>VLOOKUP(A1083,airbnb_listings_orlando!C:Q,15,0)</f>
        <v>6</v>
      </c>
      <c r="Y1083" s="11">
        <f t="shared" si="4"/>
        <v>226.98</v>
      </c>
      <c r="AA1083" s="11"/>
    </row>
    <row r="1084">
      <c r="A1084" s="12" t="s">
        <v>83</v>
      </c>
      <c r="B1084" s="13">
        <v>43400.0</v>
      </c>
      <c r="C1084" s="12">
        <v>43410.0</v>
      </c>
      <c r="D1084" s="14">
        <v>1735.33</v>
      </c>
      <c r="E1084" s="24">
        <v>43136.367476851854</v>
      </c>
      <c r="F1084" s="16">
        <v>264.0</v>
      </c>
      <c r="G1084" s="17" t="s">
        <v>25</v>
      </c>
      <c r="H1084" s="14">
        <v>241.21</v>
      </c>
      <c r="I1084" s="14">
        <f t="shared" si="1"/>
        <v>1611.9168</v>
      </c>
      <c r="J1084" s="18">
        <v>5.0</v>
      </c>
      <c r="K1084" s="17">
        <v>8.0</v>
      </c>
      <c r="L1084" s="19">
        <v>4.0</v>
      </c>
      <c r="M1084" s="19">
        <v>61.0</v>
      </c>
      <c r="N1084" s="17">
        <v>5.0</v>
      </c>
      <c r="O1084" s="17" t="s">
        <v>66</v>
      </c>
      <c r="P1084" s="17">
        <v>10.0</v>
      </c>
      <c r="Q1084" s="17">
        <v>6.0</v>
      </c>
      <c r="R1084" s="17">
        <v>2.0</v>
      </c>
      <c r="S1084" s="7">
        <f t="shared" si="2"/>
        <v>8</v>
      </c>
      <c r="T1084" s="20">
        <v>54.0</v>
      </c>
      <c r="U1084" s="14">
        <f t="shared" si="94"/>
        <v>69.4132</v>
      </c>
      <c r="V1084" s="21" t="s">
        <v>26</v>
      </c>
      <c r="W1084" s="35">
        <f>VLOOKUP(A1084,airbnb_listings_orlando!C:Q,14,0)</f>
        <v>112</v>
      </c>
      <c r="X1084" s="35">
        <f>VLOOKUP(A1084,airbnb_listings_orlando!C:Q,15,0)</f>
        <v>6</v>
      </c>
      <c r="Y1084" s="11">
        <f t="shared" si="4"/>
        <v>173.533</v>
      </c>
      <c r="AA1084" s="11"/>
    </row>
    <row r="1085">
      <c r="A1085" s="12" t="s">
        <v>83</v>
      </c>
      <c r="B1085" s="13">
        <v>43396.0</v>
      </c>
      <c r="C1085" s="25">
        <v>43400.0</v>
      </c>
      <c r="D1085" s="14">
        <v>817.71</v>
      </c>
      <c r="E1085" s="24">
        <v>43268.61446759259</v>
      </c>
      <c r="F1085" s="16">
        <v>128.0</v>
      </c>
      <c r="G1085" s="17" t="s">
        <v>25</v>
      </c>
      <c r="H1085" s="14">
        <v>97.71</v>
      </c>
      <c r="I1085" s="14">
        <f t="shared" si="1"/>
        <v>759.7116</v>
      </c>
      <c r="J1085" s="18">
        <v>5.0</v>
      </c>
      <c r="K1085" s="17">
        <v>8.0</v>
      </c>
      <c r="L1085" s="19">
        <v>4.0</v>
      </c>
      <c r="M1085" s="19">
        <v>61.0</v>
      </c>
      <c r="N1085" s="17">
        <v>5.0</v>
      </c>
      <c r="O1085" s="17" t="s">
        <v>66</v>
      </c>
      <c r="P1085" s="17">
        <v>4.0</v>
      </c>
      <c r="Q1085" s="17">
        <v>8.0</v>
      </c>
      <c r="R1085" s="17">
        <v>0.0</v>
      </c>
      <c r="S1085" s="7">
        <f t="shared" si="2"/>
        <v>8</v>
      </c>
      <c r="T1085" s="20">
        <v>25.29</v>
      </c>
      <c r="U1085" s="14">
        <f t="shared" si="94"/>
        <v>32.7084</v>
      </c>
      <c r="V1085" s="21" t="s">
        <v>26</v>
      </c>
      <c r="W1085" s="35">
        <f>VLOOKUP(A1085,airbnb_listings_orlando!C:Q,14,0)</f>
        <v>112</v>
      </c>
      <c r="X1085" s="35">
        <f>VLOOKUP(A1085,airbnb_listings_orlando!C:Q,15,0)</f>
        <v>6</v>
      </c>
      <c r="Y1085" s="11">
        <f t="shared" si="4"/>
        <v>204.4275</v>
      </c>
      <c r="AA1085" s="11"/>
    </row>
    <row r="1086">
      <c r="A1086" s="12" t="s">
        <v>83</v>
      </c>
      <c r="B1086" s="13">
        <v>43393.0</v>
      </c>
      <c r="C1086" s="25">
        <v>43395.0</v>
      </c>
      <c r="D1086" s="14">
        <v>420.01</v>
      </c>
      <c r="E1086" s="15">
        <v>43390.88186342592</v>
      </c>
      <c r="F1086" s="16">
        <v>3.0</v>
      </c>
      <c r="G1086" s="17" t="s">
        <v>25</v>
      </c>
      <c r="H1086" s="14">
        <v>35.11</v>
      </c>
      <c r="I1086" s="14">
        <f t="shared" si="1"/>
        <v>390.2196</v>
      </c>
      <c r="J1086" s="18">
        <v>5.0</v>
      </c>
      <c r="K1086" s="17">
        <v>8.0</v>
      </c>
      <c r="L1086" s="19">
        <v>4.0</v>
      </c>
      <c r="M1086" s="19">
        <v>61.0</v>
      </c>
      <c r="N1086" s="17">
        <v>5.0</v>
      </c>
      <c r="O1086" s="17" t="s">
        <v>66</v>
      </c>
      <c r="P1086" s="17">
        <v>2.0</v>
      </c>
      <c r="Q1086" s="17">
        <v>10.0</v>
      </c>
      <c r="R1086" s="17">
        <v>0.0</v>
      </c>
      <c r="S1086" s="7">
        <f t="shared" si="2"/>
        <v>10</v>
      </c>
      <c r="T1086" s="20">
        <v>12.99</v>
      </c>
      <c r="U1086" s="14">
        <f t="shared" si="94"/>
        <v>16.8004</v>
      </c>
      <c r="V1086" s="21" t="s">
        <v>26</v>
      </c>
      <c r="W1086" s="35">
        <f>VLOOKUP(A1086,airbnb_listings_orlando!C:Q,14,0)</f>
        <v>112</v>
      </c>
      <c r="X1086" s="35">
        <f>VLOOKUP(A1086,airbnb_listings_orlando!C:Q,15,0)</f>
        <v>6</v>
      </c>
      <c r="Y1086" s="11">
        <f t="shared" si="4"/>
        <v>210.005</v>
      </c>
      <c r="AA1086" s="11"/>
    </row>
    <row r="1087">
      <c r="A1087" s="12" t="s">
        <v>83</v>
      </c>
      <c r="B1087" s="13">
        <v>43387.0</v>
      </c>
      <c r="C1087" s="25">
        <v>43393.0</v>
      </c>
      <c r="D1087" s="14">
        <v>1167.88</v>
      </c>
      <c r="E1087" s="24">
        <v>43129.145520833335</v>
      </c>
      <c r="F1087" s="16">
        <v>258.0</v>
      </c>
      <c r="G1087" s="17" t="s">
        <v>25</v>
      </c>
      <c r="H1087" s="14">
        <v>152.83</v>
      </c>
      <c r="I1087" s="14">
        <f t="shared" si="1"/>
        <v>1085.0448</v>
      </c>
      <c r="J1087" s="18">
        <v>5.0</v>
      </c>
      <c r="K1087" s="17">
        <v>8.0</v>
      </c>
      <c r="L1087" s="19">
        <v>4.0</v>
      </c>
      <c r="M1087" s="19">
        <v>61.0</v>
      </c>
      <c r="N1087" s="17">
        <v>5.0</v>
      </c>
      <c r="O1087" s="17" t="s">
        <v>66</v>
      </c>
      <c r="P1087" s="17">
        <v>6.0</v>
      </c>
      <c r="Q1087" s="17">
        <v>8.0</v>
      </c>
      <c r="R1087" s="17">
        <v>2.0</v>
      </c>
      <c r="S1087" s="7">
        <f t="shared" si="2"/>
        <v>10</v>
      </c>
      <c r="T1087" s="20">
        <v>36.12</v>
      </c>
      <c r="U1087" s="14">
        <f t="shared" si="94"/>
        <v>46.7152</v>
      </c>
      <c r="V1087" s="21" t="s">
        <v>26</v>
      </c>
      <c r="W1087" s="35">
        <f>VLOOKUP(A1087,airbnb_listings_orlando!C:Q,14,0)</f>
        <v>112</v>
      </c>
      <c r="X1087" s="35">
        <f>VLOOKUP(A1087,airbnb_listings_orlando!C:Q,15,0)</f>
        <v>6</v>
      </c>
      <c r="Y1087" s="11">
        <f t="shared" si="4"/>
        <v>194.6466667</v>
      </c>
      <c r="AA1087" s="11" t="str">
        <f>AA1185</f>
        <v/>
      </c>
    </row>
    <row r="1088">
      <c r="A1088" s="12" t="s">
        <v>83</v>
      </c>
      <c r="B1088" s="13">
        <v>43385.0</v>
      </c>
      <c r="C1088" s="25">
        <v>43387.0</v>
      </c>
      <c r="D1088" s="14">
        <v>484.0</v>
      </c>
      <c r="E1088" s="24">
        <v>43227.59989583334</v>
      </c>
      <c r="F1088" s="16">
        <v>158.0</v>
      </c>
      <c r="G1088" s="17" t="s">
        <v>25</v>
      </c>
      <c r="H1088" s="14">
        <v>45.15</v>
      </c>
      <c r="I1088" s="14">
        <f t="shared" si="1"/>
        <v>449.64</v>
      </c>
      <c r="J1088" s="18">
        <v>5.0</v>
      </c>
      <c r="K1088" s="17">
        <v>8.0</v>
      </c>
      <c r="L1088" s="19">
        <v>4.0</v>
      </c>
      <c r="M1088" s="19">
        <v>61.0</v>
      </c>
      <c r="N1088" s="17">
        <v>5.0</v>
      </c>
      <c r="O1088" s="17" t="s">
        <v>66</v>
      </c>
      <c r="P1088" s="17">
        <v>2.0</v>
      </c>
      <c r="Q1088" s="17">
        <v>8.0</v>
      </c>
      <c r="R1088" s="17">
        <v>2.0</v>
      </c>
      <c r="S1088" s="7">
        <f t="shared" si="2"/>
        <v>10</v>
      </c>
      <c r="T1088" s="20">
        <v>15.0</v>
      </c>
      <c r="U1088" s="14">
        <f t="shared" si="94"/>
        <v>19.36</v>
      </c>
      <c r="V1088" s="21" t="s">
        <v>26</v>
      </c>
      <c r="W1088" s="35">
        <f>VLOOKUP(A1088,airbnb_listings_orlando!C:Q,14,0)</f>
        <v>112</v>
      </c>
      <c r="X1088" s="35">
        <f>VLOOKUP(A1088,airbnb_listings_orlando!C:Q,15,0)</f>
        <v>6</v>
      </c>
      <c r="Y1088" s="11">
        <f t="shared" si="4"/>
        <v>242</v>
      </c>
      <c r="AA1088" s="11"/>
    </row>
    <row r="1089">
      <c r="A1089" s="12" t="s">
        <v>83</v>
      </c>
      <c r="B1089" s="13">
        <v>43379.0</v>
      </c>
      <c r="C1089" s="25">
        <v>43385.0</v>
      </c>
      <c r="D1089" s="14">
        <v>1151.0</v>
      </c>
      <c r="E1089" s="24">
        <v>43114.74601851852</v>
      </c>
      <c r="F1089" s="16">
        <v>265.0</v>
      </c>
      <c r="G1089" s="17" t="s">
        <v>25</v>
      </c>
      <c r="H1089" s="14">
        <v>149.76</v>
      </c>
      <c r="I1089" s="14">
        <f t="shared" si="1"/>
        <v>1068.96</v>
      </c>
      <c r="J1089" s="18">
        <v>5.0</v>
      </c>
      <c r="K1089" s="17">
        <v>8.0</v>
      </c>
      <c r="L1089" s="19">
        <v>4.0</v>
      </c>
      <c r="M1089" s="19">
        <v>61.0</v>
      </c>
      <c r="N1089" s="17">
        <v>5.0</v>
      </c>
      <c r="O1089" s="17" t="s">
        <v>66</v>
      </c>
      <c r="P1089" s="17">
        <v>6.0</v>
      </c>
      <c r="Q1089" s="17">
        <v>6.0</v>
      </c>
      <c r="R1089" s="17">
        <v>3.0</v>
      </c>
      <c r="S1089" s="7">
        <f t="shared" si="2"/>
        <v>9</v>
      </c>
      <c r="T1089" s="20">
        <v>36.0</v>
      </c>
      <c r="U1089" s="14">
        <f t="shared" si="94"/>
        <v>46.04</v>
      </c>
      <c r="V1089" s="21" t="s">
        <v>26</v>
      </c>
      <c r="W1089" s="35">
        <f>VLOOKUP(A1089,airbnb_listings_orlando!C:Q,14,0)</f>
        <v>112</v>
      </c>
      <c r="X1089" s="35">
        <f>VLOOKUP(A1089,airbnb_listings_orlando!C:Q,15,0)</f>
        <v>6</v>
      </c>
      <c r="Y1089" s="11">
        <f t="shared" si="4"/>
        <v>191.8333333</v>
      </c>
      <c r="AA1089" s="11"/>
    </row>
    <row r="1090">
      <c r="A1090" s="12" t="s">
        <v>83</v>
      </c>
      <c r="B1090" s="13">
        <v>43369.0</v>
      </c>
      <c r="C1090" s="12">
        <v>43374.0</v>
      </c>
      <c r="D1090" s="14">
        <v>985.0</v>
      </c>
      <c r="E1090" s="24">
        <v>43241.431909722225</v>
      </c>
      <c r="F1090" s="16">
        <v>128.0</v>
      </c>
      <c r="G1090" s="17" t="s">
        <v>25</v>
      </c>
      <c r="H1090" s="14">
        <v>124.51</v>
      </c>
      <c r="I1090" s="14">
        <f t="shared" si="1"/>
        <v>915.6</v>
      </c>
      <c r="J1090" s="18">
        <v>5.0</v>
      </c>
      <c r="K1090" s="17">
        <v>8.0</v>
      </c>
      <c r="L1090" s="19">
        <v>4.0</v>
      </c>
      <c r="M1090" s="19">
        <v>61.0</v>
      </c>
      <c r="N1090" s="17">
        <v>5.0</v>
      </c>
      <c r="O1090" s="17" t="s">
        <v>66</v>
      </c>
      <c r="P1090" s="17">
        <v>5.0</v>
      </c>
      <c r="Q1090" s="17">
        <v>10.0</v>
      </c>
      <c r="R1090" s="17">
        <v>0.0</v>
      </c>
      <c r="S1090" s="7">
        <f t="shared" si="2"/>
        <v>10</v>
      </c>
      <c r="T1090" s="20">
        <v>30.0</v>
      </c>
      <c r="U1090" s="14">
        <f t="shared" si="94"/>
        <v>39.4</v>
      </c>
      <c r="V1090" s="21" t="s">
        <v>26</v>
      </c>
      <c r="W1090" s="35">
        <f>VLOOKUP(A1090,airbnb_listings_orlando!C:Q,14,0)</f>
        <v>112</v>
      </c>
      <c r="X1090" s="35">
        <f>VLOOKUP(A1090,airbnb_listings_orlando!C:Q,15,0)</f>
        <v>6</v>
      </c>
      <c r="Y1090" s="11">
        <f t="shared" si="4"/>
        <v>197</v>
      </c>
      <c r="AA1090" s="11"/>
    </row>
    <row r="1091">
      <c r="A1091" s="12" t="s">
        <v>83</v>
      </c>
      <c r="B1091" s="13">
        <v>43356.0</v>
      </c>
      <c r="C1091" s="12">
        <v>43367.0</v>
      </c>
      <c r="D1091" s="14">
        <v>1985.59</v>
      </c>
      <c r="E1091" s="15">
        <v>43085.490439814814</v>
      </c>
      <c r="F1091" s="16">
        <v>271.0</v>
      </c>
      <c r="G1091" s="17" t="s">
        <v>25</v>
      </c>
      <c r="H1091" s="14">
        <v>281.53</v>
      </c>
      <c r="I1091" s="14">
        <f t="shared" si="1"/>
        <v>1844.7564</v>
      </c>
      <c r="J1091" s="18">
        <v>5.0</v>
      </c>
      <c r="K1091" s="17">
        <v>8.0</v>
      </c>
      <c r="L1091" s="19">
        <v>4.0</v>
      </c>
      <c r="M1091" s="19">
        <v>61.0</v>
      </c>
      <c r="N1091" s="17">
        <v>5.0</v>
      </c>
      <c r="O1091" s="17" t="s">
        <v>66</v>
      </c>
      <c r="P1091" s="17">
        <v>11.0</v>
      </c>
      <c r="Q1091" s="17">
        <v>4.0</v>
      </c>
      <c r="R1091" s="17">
        <v>6.0</v>
      </c>
      <c r="S1091" s="7">
        <f t="shared" si="2"/>
        <v>10</v>
      </c>
      <c r="T1091" s="20">
        <v>61.41</v>
      </c>
      <c r="U1091" s="14">
        <f t="shared" si="94"/>
        <v>79.4236</v>
      </c>
      <c r="V1091" s="21" t="s">
        <v>26</v>
      </c>
      <c r="W1091" s="35">
        <f>VLOOKUP(A1091,airbnb_listings_orlando!C:Q,14,0)</f>
        <v>112</v>
      </c>
      <c r="X1091" s="35">
        <f>VLOOKUP(A1091,airbnb_listings_orlando!C:Q,15,0)</f>
        <v>6</v>
      </c>
      <c r="Y1091" s="11">
        <f t="shared" si="4"/>
        <v>180.5081818</v>
      </c>
      <c r="AA1091" s="11"/>
    </row>
    <row r="1092">
      <c r="A1092" s="12" t="s">
        <v>83</v>
      </c>
      <c r="B1092" s="13">
        <v>43348.0</v>
      </c>
      <c r="C1092" s="12">
        <v>43355.0</v>
      </c>
      <c r="D1092" s="14">
        <v>1259.84</v>
      </c>
      <c r="E1092" s="24">
        <v>43181.10045138889</v>
      </c>
      <c r="F1092" s="16">
        <v>167.0</v>
      </c>
      <c r="G1092" s="17" t="s">
        <v>25</v>
      </c>
      <c r="H1092" s="14">
        <v>167.26</v>
      </c>
      <c r="I1092" s="14">
        <f t="shared" si="1"/>
        <v>1170.4464</v>
      </c>
      <c r="J1092" s="18">
        <v>5.0</v>
      </c>
      <c r="K1092" s="17">
        <v>8.0</v>
      </c>
      <c r="L1092" s="19">
        <v>4.0</v>
      </c>
      <c r="M1092" s="19">
        <v>61.0</v>
      </c>
      <c r="N1092" s="17">
        <v>5.0</v>
      </c>
      <c r="O1092" s="17" t="s">
        <v>66</v>
      </c>
      <c r="P1092" s="17">
        <v>7.0</v>
      </c>
      <c r="Q1092" s="17">
        <v>4.0</v>
      </c>
      <c r="R1092" s="17">
        <v>2.0</v>
      </c>
      <c r="S1092" s="7">
        <f t="shared" si="2"/>
        <v>6</v>
      </c>
      <c r="T1092" s="20">
        <v>39.0</v>
      </c>
      <c r="U1092" s="14">
        <f t="shared" si="94"/>
        <v>50.3936</v>
      </c>
      <c r="V1092" s="21" t="s">
        <v>26</v>
      </c>
      <c r="W1092" s="35">
        <f>VLOOKUP(A1092,airbnb_listings_orlando!C:Q,14,0)</f>
        <v>112</v>
      </c>
      <c r="X1092" s="35">
        <f>VLOOKUP(A1092,airbnb_listings_orlando!C:Q,15,0)</f>
        <v>6</v>
      </c>
      <c r="Y1092" s="11">
        <f t="shared" si="4"/>
        <v>179.9771429</v>
      </c>
      <c r="AA1092" s="11"/>
    </row>
    <row r="1093">
      <c r="A1093" s="12" t="s">
        <v>83</v>
      </c>
      <c r="B1093" s="13">
        <v>43338.0</v>
      </c>
      <c r="C1093" s="12">
        <v>43345.0</v>
      </c>
      <c r="D1093" s="14">
        <v>1259.84</v>
      </c>
      <c r="E1093" s="24">
        <v>43128.42758101852</v>
      </c>
      <c r="F1093" s="16">
        <v>210.0</v>
      </c>
      <c r="G1093" s="17" t="s">
        <v>25</v>
      </c>
      <c r="H1093" s="14">
        <v>139.26</v>
      </c>
      <c r="I1093" s="14">
        <f t="shared" si="1"/>
        <v>1170.4464</v>
      </c>
      <c r="J1093" s="18">
        <v>5.0</v>
      </c>
      <c r="K1093" s="17">
        <v>8.0</v>
      </c>
      <c r="L1093" s="19">
        <v>4.0</v>
      </c>
      <c r="M1093" s="19">
        <v>61.0</v>
      </c>
      <c r="N1093" s="17">
        <v>5.0</v>
      </c>
      <c r="O1093" s="17" t="s">
        <v>66</v>
      </c>
      <c r="P1093" s="17">
        <v>7.0</v>
      </c>
      <c r="Q1093" s="17">
        <v>10.0</v>
      </c>
      <c r="R1093" s="17">
        <v>0.0</v>
      </c>
      <c r="S1093" s="7">
        <f t="shared" si="2"/>
        <v>10</v>
      </c>
      <c r="T1093" s="20">
        <v>39.0</v>
      </c>
      <c r="U1093" s="14">
        <f t="shared" si="94"/>
        <v>50.3936</v>
      </c>
      <c r="V1093" s="21" t="s">
        <v>26</v>
      </c>
      <c r="W1093" s="35">
        <f>VLOOKUP(A1093,airbnb_listings_orlando!C:Q,14,0)</f>
        <v>112</v>
      </c>
      <c r="X1093" s="35">
        <f>VLOOKUP(A1093,airbnb_listings_orlando!C:Q,15,0)</f>
        <v>6</v>
      </c>
      <c r="Y1093" s="11">
        <f t="shared" si="4"/>
        <v>179.9771429</v>
      </c>
      <c r="AA1093" s="11"/>
    </row>
    <row r="1094">
      <c r="A1094" s="12" t="s">
        <v>83</v>
      </c>
      <c r="B1094" s="13">
        <v>43336.0</v>
      </c>
      <c r="C1094" s="12">
        <v>43338.0</v>
      </c>
      <c r="D1094" s="14">
        <v>329.04</v>
      </c>
      <c r="E1094" s="24">
        <v>43206.919340277775</v>
      </c>
      <c r="F1094" s="16">
        <v>130.0</v>
      </c>
      <c r="G1094" s="17" t="s">
        <v>25</v>
      </c>
      <c r="H1094" s="14">
        <v>46.94</v>
      </c>
      <c r="I1094" s="14">
        <f t="shared" si="1"/>
        <v>300.9084</v>
      </c>
      <c r="J1094" s="18">
        <v>5.0</v>
      </c>
      <c r="K1094" s="17">
        <v>8.0</v>
      </c>
      <c r="L1094" s="19">
        <v>4.0</v>
      </c>
      <c r="M1094" s="19">
        <v>61.0</v>
      </c>
      <c r="N1094" s="17">
        <v>5.0</v>
      </c>
      <c r="O1094" s="17" t="s">
        <v>66</v>
      </c>
      <c r="P1094" s="17">
        <v>2.0</v>
      </c>
      <c r="Q1094" s="17">
        <v>5.0</v>
      </c>
      <c r="R1094" s="17">
        <v>5.0</v>
      </c>
      <c r="S1094" s="7">
        <f t="shared" si="2"/>
        <v>10</v>
      </c>
      <c r="T1094" s="20">
        <v>14.97</v>
      </c>
      <c r="U1094" s="14">
        <f t="shared" si="94"/>
        <v>13.1616</v>
      </c>
      <c r="V1094" s="21" t="s">
        <v>26</v>
      </c>
      <c r="W1094" s="35">
        <f>VLOOKUP(A1094,airbnb_listings_orlando!C:Q,14,0)</f>
        <v>112</v>
      </c>
      <c r="X1094" s="35">
        <f>VLOOKUP(A1094,airbnb_listings_orlando!C:Q,15,0)</f>
        <v>6</v>
      </c>
      <c r="Y1094" s="11">
        <f t="shared" si="4"/>
        <v>164.52</v>
      </c>
      <c r="AA1094" s="11"/>
    </row>
    <row r="1095">
      <c r="A1095" s="12" t="s">
        <v>83</v>
      </c>
      <c r="B1095" s="13">
        <v>43333.0</v>
      </c>
      <c r="C1095" s="12">
        <v>43336.0</v>
      </c>
      <c r="D1095" s="14">
        <v>651.0</v>
      </c>
      <c r="E1095" s="24">
        <v>43114.45135416667</v>
      </c>
      <c r="F1095" s="16">
        <v>219.0</v>
      </c>
      <c r="G1095" s="17" t="s">
        <v>25</v>
      </c>
      <c r="H1095" s="14">
        <v>71.6</v>
      </c>
      <c r="I1095" s="14">
        <f t="shared" si="1"/>
        <v>604.96</v>
      </c>
      <c r="J1095" s="18">
        <v>5.0</v>
      </c>
      <c r="K1095" s="17">
        <v>8.0</v>
      </c>
      <c r="L1095" s="19">
        <v>4.0</v>
      </c>
      <c r="M1095" s="19">
        <v>61.0</v>
      </c>
      <c r="N1095" s="17">
        <v>5.0</v>
      </c>
      <c r="O1095" s="17" t="s">
        <v>66</v>
      </c>
      <c r="P1095" s="17">
        <v>3.0</v>
      </c>
      <c r="Q1095" s="17">
        <v>4.0</v>
      </c>
      <c r="R1095" s="17">
        <v>4.0</v>
      </c>
      <c r="S1095" s="7">
        <f t="shared" si="2"/>
        <v>8</v>
      </c>
      <c r="T1095" s="20">
        <v>20.0</v>
      </c>
      <c r="U1095" s="14">
        <f t="shared" si="94"/>
        <v>26.04</v>
      </c>
      <c r="V1095" s="21" t="s">
        <v>26</v>
      </c>
      <c r="W1095" s="35">
        <f>VLOOKUP(A1095,airbnb_listings_orlando!C:Q,14,0)</f>
        <v>112</v>
      </c>
      <c r="X1095" s="35">
        <f>VLOOKUP(A1095,airbnb_listings_orlando!C:Q,15,0)</f>
        <v>6</v>
      </c>
      <c r="Y1095" s="11">
        <f t="shared" si="4"/>
        <v>217</v>
      </c>
      <c r="AA1095" s="11"/>
    </row>
    <row r="1096">
      <c r="A1096" s="12" t="s">
        <v>83</v>
      </c>
      <c r="B1096" s="13">
        <v>43324.0</v>
      </c>
      <c r="C1096" s="12">
        <v>43331.0</v>
      </c>
      <c r="D1096" s="14">
        <v>1284.0</v>
      </c>
      <c r="E1096" s="24">
        <v>42984.489386574074</v>
      </c>
      <c r="F1096" s="16">
        <v>340.0</v>
      </c>
      <c r="G1096" s="17" t="s">
        <v>25</v>
      </c>
      <c r="H1096" s="14">
        <v>177.81</v>
      </c>
      <c r="I1096" s="14">
        <f t="shared" si="1"/>
        <v>1192.64</v>
      </c>
      <c r="J1096" s="18">
        <v>5.0</v>
      </c>
      <c r="K1096" s="17">
        <v>8.0</v>
      </c>
      <c r="L1096" s="19">
        <v>4.0</v>
      </c>
      <c r="M1096" s="19">
        <v>61.0</v>
      </c>
      <c r="N1096" s="17">
        <v>5.0</v>
      </c>
      <c r="O1096" s="17" t="s">
        <v>66</v>
      </c>
      <c r="P1096" s="17">
        <v>7.0</v>
      </c>
      <c r="Q1096" s="17">
        <v>6.0</v>
      </c>
      <c r="R1096" s="17">
        <v>2.0</v>
      </c>
      <c r="S1096" s="7">
        <f t="shared" si="2"/>
        <v>8</v>
      </c>
      <c r="T1096" s="20">
        <v>40.0</v>
      </c>
      <c r="U1096" s="14">
        <f t="shared" si="94"/>
        <v>51.36</v>
      </c>
      <c r="V1096" s="21" t="s">
        <v>26</v>
      </c>
      <c r="W1096" s="35">
        <f>VLOOKUP(A1096,airbnb_listings_orlando!C:Q,14,0)</f>
        <v>112</v>
      </c>
      <c r="X1096" s="35">
        <f>VLOOKUP(A1096,airbnb_listings_orlando!C:Q,15,0)</f>
        <v>6</v>
      </c>
      <c r="Y1096" s="11">
        <f t="shared" si="4"/>
        <v>183.4285714</v>
      </c>
      <c r="AA1096" s="11"/>
    </row>
    <row r="1097">
      <c r="A1097" s="12" t="s">
        <v>83</v>
      </c>
      <c r="B1097" s="13">
        <v>43316.0</v>
      </c>
      <c r="C1097" s="12">
        <v>43323.0</v>
      </c>
      <c r="D1097" s="14">
        <v>1468.88</v>
      </c>
      <c r="E1097" s="15">
        <v>43035.135833333334</v>
      </c>
      <c r="F1097" s="16">
        <v>281.0</v>
      </c>
      <c r="G1097" s="17" t="s">
        <v>25</v>
      </c>
      <c r="H1097" s="14">
        <v>177.69</v>
      </c>
      <c r="I1097" s="14">
        <f t="shared" si="1"/>
        <v>1370.1248</v>
      </c>
      <c r="J1097" s="18">
        <v>5.0</v>
      </c>
      <c r="K1097" s="17">
        <v>8.0</v>
      </c>
      <c r="L1097" s="19">
        <v>4.0</v>
      </c>
      <c r="M1097" s="19" t="e">
        <v>#N/A</v>
      </c>
      <c r="N1097" s="17">
        <v>5.0</v>
      </c>
      <c r="O1097" s="17" t="s">
        <v>66</v>
      </c>
      <c r="P1097" s="17">
        <v>7.0</v>
      </c>
      <c r="Q1097" s="17">
        <v>7.0</v>
      </c>
      <c r="R1097" s="17">
        <v>2.0</v>
      </c>
      <c r="S1097" s="7">
        <f t="shared" si="2"/>
        <v>9</v>
      </c>
      <c r="T1097" s="20">
        <v>40.0</v>
      </c>
      <c r="U1097" s="14">
        <f t="shared" si="94"/>
        <v>58.7552</v>
      </c>
      <c r="V1097" s="21" t="s">
        <v>26</v>
      </c>
      <c r="W1097" s="35">
        <f>VLOOKUP(A1097,airbnb_listings_orlando!C:Q,14,0)</f>
        <v>112</v>
      </c>
      <c r="X1097" s="35">
        <f>VLOOKUP(A1097,airbnb_listings_orlando!C:Q,15,0)</f>
        <v>6</v>
      </c>
      <c r="Y1097" s="11">
        <f t="shared" si="4"/>
        <v>209.84</v>
      </c>
      <c r="AA1097" s="11"/>
    </row>
    <row r="1098">
      <c r="A1098" s="12" t="s">
        <v>83</v>
      </c>
      <c r="B1098" s="13">
        <v>43312.0</v>
      </c>
      <c r="C1098" s="12">
        <v>43316.0</v>
      </c>
      <c r="D1098" s="14">
        <v>911.0</v>
      </c>
      <c r="E1098" s="24">
        <v>43193.752337962964</v>
      </c>
      <c r="F1098" s="16">
        <v>119.0</v>
      </c>
      <c r="G1098" s="17" t="s">
        <v>25</v>
      </c>
      <c r="H1098" s="14">
        <v>112.57</v>
      </c>
      <c r="I1098" s="14">
        <f t="shared" si="1"/>
        <v>846.56</v>
      </c>
      <c r="J1098" s="18">
        <v>5.0</v>
      </c>
      <c r="K1098" s="17">
        <v>8.0</v>
      </c>
      <c r="L1098" s="19">
        <v>4.0</v>
      </c>
      <c r="M1098" s="19" t="e">
        <v>#N/A</v>
      </c>
      <c r="N1098" s="17">
        <v>5.0</v>
      </c>
      <c r="O1098" s="17" t="s">
        <v>66</v>
      </c>
      <c r="P1098" s="17">
        <v>4.0</v>
      </c>
      <c r="Q1098" s="17">
        <v>10.0</v>
      </c>
      <c r="R1098" s="17">
        <v>0.0</v>
      </c>
      <c r="S1098" s="7">
        <f t="shared" si="2"/>
        <v>10</v>
      </c>
      <c r="T1098" s="20">
        <v>28.0</v>
      </c>
      <c r="U1098" s="14">
        <f t="shared" si="94"/>
        <v>36.44</v>
      </c>
      <c r="V1098" s="21" t="s">
        <v>26</v>
      </c>
      <c r="W1098" s="35">
        <f>VLOOKUP(A1098,airbnb_listings_orlando!C:Q,14,0)</f>
        <v>112</v>
      </c>
      <c r="X1098" s="35">
        <f>VLOOKUP(A1098,airbnb_listings_orlando!C:Q,15,0)</f>
        <v>6</v>
      </c>
      <c r="Y1098" s="11">
        <f t="shared" si="4"/>
        <v>227.75</v>
      </c>
      <c r="AA1098" s="11"/>
    </row>
    <row r="1099">
      <c r="A1099" s="12" t="s">
        <v>83</v>
      </c>
      <c r="B1099" s="13">
        <v>43280.0</v>
      </c>
      <c r="C1099" s="12">
        <v>43282.0</v>
      </c>
      <c r="D1099" s="14">
        <v>484.03</v>
      </c>
      <c r="E1099" s="24">
        <v>43278.753796296296</v>
      </c>
      <c r="F1099" s="16">
        <v>2.0</v>
      </c>
      <c r="G1099" s="17" t="s">
        <v>25</v>
      </c>
      <c r="H1099" s="14">
        <v>45.19</v>
      </c>
      <c r="I1099" s="14">
        <f t="shared" si="1"/>
        <v>449.6988</v>
      </c>
      <c r="J1099" s="18">
        <v>5.0</v>
      </c>
      <c r="K1099" s="17">
        <v>8.0</v>
      </c>
      <c r="L1099" s="19">
        <v>4.0</v>
      </c>
      <c r="M1099" s="19" t="e">
        <v>#N/A</v>
      </c>
      <c r="N1099" s="17">
        <v>5.0</v>
      </c>
      <c r="O1099" s="17" t="s">
        <v>66</v>
      </c>
      <c r="P1099" s="17">
        <v>2.0</v>
      </c>
      <c r="Q1099" s="17">
        <v>8.0</v>
      </c>
      <c r="R1099" s="17">
        <v>0.0</v>
      </c>
      <c r="S1099" s="7">
        <f t="shared" si="2"/>
        <v>8</v>
      </c>
      <c r="T1099" s="20">
        <v>14.97</v>
      </c>
      <c r="U1099" s="14">
        <f t="shared" si="94"/>
        <v>19.3612</v>
      </c>
      <c r="V1099" s="21" t="s">
        <v>26</v>
      </c>
      <c r="W1099" s="35">
        <f>VLOOKUP(A1099,airbnb_listings_orlando!C:Q,14,0)</f>
        <v>112</v>
      </c>
      <c r="X1099" s="35">
        <f>VLOOKUP(A1099,airbnb_listings_orlando!C:Q,15,0)</f>
        <v>6</v>
      </c>
      <c r="Y1099" s="11">
        <f t="shared" si="4"/>
        <v>242.015</v>
      </c>
      <c r="AA1099" s="11"/>
    </row>
    <row r="1100">
      <c r="A1100" s="12" t="s">
        <v>83</v>
      </c>
      <c r="B1100" s="13">
        <v>43274.0</v>
      </c>
      <c r="C1100" s="12">
        <v>43276.0</v>
      </c>
      <c r="D1100" s="14">
        <v>484.0</v>
      </c>
      <c r="E1100" s="24">
        <v>43145.95329861111</v>
      </c>
      <c r="F1100" s="16">
        <v>129.0</v>
      </c>
      <c r="G1100" s="17" t="s">
        <v>25</v>
      </c>
      <c r="H1100" s="14">
        <v>45.15</v>
      </c>
      <c r="I1100" s="14">
        <f t="shared" si="1"/>
        <v>449.64</v>
      </c>
      <c r="J1100" s="18">
        <v>5.0</v>
      </c>
      <c r="K1100" s="17">
        <v>8.0</v>
      </c>
      <c r="L1100" s="19">
        <v>4.0</v>
      </c>
      <c r="M1100" s="19" t="e">
        <v>#N/A</v>
      </c>
      <c r="N1100" s="17">
        <v>5.0</v>
      </c>
      <c r="O1100" s="17" t="s">
        <v>66</v>
      </c>
      <c r="P1100" s="17">
        <v>2.0</v>
      </c>
      <c r="Q1100" s="17">
        <v>10.0</v>
      </c>
      <c r="R1100" s="17">
        <v>0.0</v>
      </c>
      <c r="S1100" s="7">
        <f t="shared" si="2"/>
        <v>10</v>
      </c>
      <c r="T1100" s="20">
        <v>15.0</v>
      </c>
      <c r="U1100" s="14">
        <f t="shared" si="94"/>
        <v>19.36</v>
      </c>
      <c r="V1100" s="21" t="s">
        <v>26</v>
      </c>
      <c r="W1100" s="35">
        <f>VLOOKUP(A1100,airbnb_listings_orlando!C:Q,14,0)</f>
        <v>112</v>
      </c>
      <c r="X1100" s="35">
        <f>VLOOKUP(A1100,airbnb_listings_orlando!C:Q,15,0)</f>
        <v>6</v>
      </c>
      <c r="Y1100" s="11">
        <f t="shared" si="4"/>
        <v>242</v>
      </c>
      <c r="AA1100" s="11"/>
    </row>
    <row r="1101">
      <c r="A1101" s="12" t="s">
        <v>83</v>
      </c>
      <c r="B1101" s="13">
        <v>43267.0</v>
      </c>
      <c r="C1101" s="12">
        <v>43274.0</v>
      </c>
      <c r="D1101" s="14">
        <v>1284.0</v>
      </c>
      <c r="E1101" s="24">
        <v>42983.43556712963</v>
      </c>
      <c r="F1101" s="16">
        <v>284.0</v>
      </c>
      <c r="G1101" s="17" t="s">
        <v>25</v>
      </c>
      <c r="H1101" s="14">
        <v>177.81</v>
      </c>
      <c r="I1101" s="14">
        <f t="shared" si="1"/>
        <v>1192.64</v>
      </c>
      <c r="J1101" s="18">
        <v>5.0</v>
      </c>
      <c r="K1101" s="17">
        <v>8.0</v>
      </c>
      <c r="L1101" s="19">
        <v>4.0</v>
      </c>
      <c r="M1101" s="19" t="e">
        <v>#N/A</v>
      </c>
      <c r="N1101" s="17">
        <v>5.0</v>
      </c>
      <c r="O1101" s="17" t="s">
        <v>66</v>
      </c>
      <c r="P1101" s="17">
        <v>7.0</v>
      </c>
      <c r="Q1101" s="17">
        <v>6.0</v>
      </c>
      <c r="R1101" s="17">
        <v>4.0</v>
      </c>
      <c r="S1101" s="7">
        <f t="shared" si="2"/>
        <v>10</v>
      </c>
      <c r="T1101" s="20">
        <v>40.0</v>
      </c>
      <c r="U1101" s="14">
        <f t="shared" si="94"/>
        <v>51.36</v>
      </c>
      <c r="V1101" s="21" t="s">
        <v>26</v>
      </c>
      <c r="W1101" s="35">
        <f>VLOOKUP(A1101,airbnb_listings_orlando!C:Q,14,0)</f>
        <v>112</v>
      </c>
      <c r="X1101" s="35">
        <f>VLOOKUP(A1101,airbnb_listings_orlando!C:Q,15,0)</f>
        <v>6</v>
      </c>
      <c r="Y1101" s="11">
        <f t="shared" si="4"/>
        <v>183.4285714</v>
      </c>
      <c r="AA1101" s="11"/>
    </row>
    <row r="1102">
      <c r="A1102" s="12" t="s">
        <v>83</v>
      </c>
      <c r="B1102" s="13">
        <v>43254.0</v>
      </c>
      <c r="C1102" s="12">
        <v>43259.0</v>
      </c>
      <c r="D1102" s="14">
        <v>951.0</v>
      </c>
      <c r="E1102" s="24">
        <v>42962.43956018519</v>
      </c>
      <c r="F1102" s="16">
        <v>292.0</v>
      </c>
      <c r="G1102" s="17" t="s">
        <v>25</v>
      </c>
      <c r="H1102" s="14">
        <v>126.11</v>
      </c>
      <c r="I1102" s="14">
        <f t="shared" si="1"/>
        <v>883.96</v>
      </c>
      <c r="J1102" s="18">
        <v>5.0</v>
      </c>
      <c r="K1102" s="17">
        <v>8.0</v>
      </c>
      <c r="L1102" s="19">
        <v>4.0</v>
      </c>
      <c r="M1102" s="19" t="e">
        <v>#REF!</v>
      </c>
      <c r="N1102" s="17">
        <v>5.0</v>
      </c>
      <c r="O1102" s="17" t="s">
        <v>66</v>
      </c>
      <c r="P1102" s="17">
        <v>5.0</v>
      </c>
      <c r="Q1102" s="17">
        <v>8.0</v>
      </c>
      <c r="R1102" s="17">
        <v>1.0</v>
      </c>
      <c r="S1102" s="7">
        <f t="shared" si="2"/>
        <v>9</v>
      </c>
      <c r="T1102" s="20">
        <v>29.0</v>
      </c>
      <c r="U1102" s="14">
        <f t="shared" si="94"/>
        <v>38.04</v>
      </c>
      <c r="V1102" s="21" t="s">
        <v>26</v>
      </c>
      <c r="W1102" s="35">
        <f>VLOOKUP(A1102,airbnb_listings_orlando!C:Q,14,0)</f>
        <v>112</v>
      </c>
      <c r="X1102" s="35">
        <f>VLOOKUP(A1102,airbnb_listings_orlando!C:Q,15,0)</f>
        <v>6</v>
      </c>
      <c r="Y1102" s="11">
        <f t="shared" si="4"/>
        <v>190.2</v>
      </c>
      <c r="AA1102" s="11"/>
    </row>
    <row r="1103">
      <c r="A1103" s="12" t="s">
        <v>83</v>
      </c>
      <c r="B1103" s="13">
        <v>43252.0</v>
      </c>
      <c r="C1103" s="12">
        <v>43254.0</v>
      </c>
      <c r="D1103" s="14">
        <v>484.0</v>
      </c>
      <c r="E1103" s="24">
        <v>43182.75144675926</v>
      </c>
      <c r="F1103" s="16">
        <v>70.0</v>
      </c>
      <c r="G1103" s="17" t="s">
        <v>25</v>
      </c>
      <c r="H1103" s="14">
        <v>45.15</v>
      </c>
      <c r="I1103" s="14">
        <f t="shared" si="1"/>
        <v>449.64</v>
      </c>
      <c r="J1103" s="18">
        <v>5.0</v>
      </c>
      <c r="K1103" s="17">
        <v>8.0</v>
      </c>
      <c r="L1103" s="19">
        <v>4.0</v>
      </c>
      <c r="M1103" s="19" t="e">
        <v>#REF!</v>
      </c>
      <c r="N1103" s="17">
        <v>5.0</v>
      </c>
      <c r="O1103" s="17" t="s">
        <v>66</v>
      </c>
      <c r="P1103" s="17">
        <v>2.0</v>
      </c>
      <c r="Q1103" s="17">
        <v>8.0</v>
      </c>
      <c r="R1103" s="17">
        <v>1.0</v>
      </c>
      <c r="S1103" s="7">
        <f t="shared" si="2"/>
        <v>9</v>
      </c>
      <c r="T1103" s="20">
        <v>15.0</v>
      </c>
      <c r="U1103" s="14">
        <f t="shared" si="94"/>
        <v>19.36</v>
      </c>
      <c r="V1103" s="21" t="s">
        <v>26</v>
      </c>
      <c r="W1103" s="35">
        <f>VLOOKUP(A1103,airbnb_listings_orlando!C:Q,14,0)</f>
        <v>112</v>
      </c>
      <c r="X1103" s="35">
        <f>VLOOKUP(A1103,airbnb_listings_orlando!C:Q,15,0)</f>
        <v>6</v>
      </c>
      <c r="Y1103" s="11">
        <f t="shared" si="4"/>
        <v>242</v>
      </c>
      <c r="AA1103" s="11"/>
    </row>
    <row r="1104">
      <c r="A1104" s="12" t="s">
        <v>83</v>
      </c>
      <c r="B1104" s="13">
        <v>43246.0</v>
      </c>
      <c r="C1104" s="12">
        <v>43252.0</v>
      </c>
      <c r="D1104" s="14">
        <v>1117.0</v>
      </c>
      <c r="E1104" s="24">
        <v>42999.69907407407</v>
      </c>
      <c r="F1104" s="16">
        <v>247.0</v>
      </c>
      <c r="G1104" s="17" t="s">
        <v>25</v>
      </c>
      <c r="H1104" s="14">
        <v>151.36</v>
      </c>
      <c r="I1104" s="14">
        <f t="shared" si="1"/>
        <v>1037.32</v>
      </c>
      <c r="J1104" s="18">
        <v>5.0</v>
      </c>
      <c r="K1104" s="17">
        <v>8.0</v>
      </c>
      <c r="L1104" s="19">
        <v>4.0</v>
      </c>
      <c r="M1104" s="19" t="e">
        <v>#REF!</v>
      </c>
      <c r="N1104" s="17">
        <v>5.0</v>
      </c>
      <c r="O1104" s="17" t="s">
        <v>66</v>
      </c>
      <c r="P1104" s="17">
        <v>6.0</v>
      </c>
      <c r="Q1104" s="17">
        <v>5.0</v>
      </c>
      <c r="R1104" s="17">
        <v>5.0</v>
      </c>
      <c r="S1104" s="7">
        <f t="shared" si="2"/>
        <v>10</v>
      </c>
      <c r="T1104" s="20">
        <v>35.0</v>
      </c>
      <c r="U1104" s="14">
        <f t="shared" si="94"/>
        <v>44.68</v>
      </c>
      <c r="V1104" s="21" t="s">
        <v>26</v>
      </c>
      <c r="W1104" s="35">
        <f>VLOOKUP(A1104,airbnb_listings_orlando!C:Q,14,0)</f>
        <v>112</v>
      </c>
      <c r="X1104" s="35">
        <f>VLOOKUP(A1104,airbnb_listings_orlando!C:Q,15,0)</f>
        <v>6</v>
      </c>
      <c r="Y1104" s="11">
        <f t="shared" si="4"/>
        <v>186.1666667</v>
      </c>
      <c r="AA1104" s="11"/>
    </row>
    <row r="1105">
      <c r="A1105" s="12" t="s">
        <v>83</v>
      </c>
      <c r="B1105" s="13">
        <v>43243.0</v>
      </c>
      <c r="C1105" s="12">
        <v>43245.0</v>
      </c>
      <c r="D1105" s="14">
        <v>459.99</v>
      </c>
      <c r="E1105" s="24">
        <v>43073.12236111111</v>
      </c>
      <c r="F1105" s="16">
        <v>170.0</v>
      </c>
      <c r="G1105" s="17" t="s">
        <v>25</v>
      </c>
      <c r="H1105" s="14">
        <v>46.63</v>
      </c>
      <c r="I1105" s="14">
        <f t="shared" si="1"/>
        <v>427.5904</v>
      </c>
      <c r="J1105" s="18">
        <v>5.0</v>
      </c>
      <c r="K1105" s="17">
        <v>8.0</v>
      </c>
      <c r="L1105" s="19">
        <v>4.0</v>
      </c>
      <c r="M1105" s="19" t="e">
        <v>#REF!</v>
      </c>
      <c r="N1105" s="17">
        <v>5.0</v>
      </c>
      <c r="O1105" s="17" t="s">
        <v>66</v>
      </c>
      <c r="P1105" s="17">
        <v>2.0</v>
      </c>
      <c r="Q1105" s="17">
        <v>10.0</v>
      </c>
      <c r="R1105" s="17">
        <v>0.0</v>
      </c>
      <c r="S1105" s="7">
        <f t="shared" si="2"/>
        <v>10</v>
      </c>
      <c r="T1105" s="20">
        <v>14.0</v>
      </c>
      <c r="U1105" s="14">
        <f t="shared" si="94"/>
        <v>18.3996</v>
      </c>
      <c r="V1105" s="21" t="s">
        <v>26</v>
      </c>
      <c r="W1105" s="35">
        <f>VLOOKUP(A1105,airbnb_listings_orlando!C:Q,14,0)</f>
        <v>112</v>
      </c>
      <c r="X1105" s="35">
        <f>VLOOKUP(A1105,airbnb_listings_orlando!C:Q,15,0)</f>
        <v>6</v>
      </c>
      <c r="Y1105" s="11">
        <f t="shared" si="4"/>
        <v>229.995</v>
      </c>
      <c r="AA1105" s="11"/>
    </row>
    <row r="1106">
      <c r="A1106" s="12" t="s">
        <v>83</v>
      </c>
      <c r="B1106" s="13">
        <v>43242.0</v>
      </c>
      <c r="C1106" s="12">
        <v>43243.0</v>
      </c>
      <c r="D1106" s="14">
        <v>161.2</v>
      </c>
      <c r="E1106" s="24">
        <v>43232.36581018518</v>
      </c>
      <c r="F1106" s="16">
        <v>10.0</v>
      </c>
      <c r="G1106" s="17" t="s">
        <v>25</v>
      </c>
      <c r="H1106" s="14">
        <v>32.24</v>
      </c>
      <c r="I1106" s="14">
        <f t="shared" si="1"/>
        <v>154.752</v>
      </c>
      <c r="J1106" s="18">
        <v>5.0</v>
      </c>
      <c r="K1106" s="17">
        <v>8.0</v>
      </c>
      <c r="L1106" s="19">
        <v>4.0</v>
      </c>
      <c r="M1106" s="19" t="e">
        <v>#REF!</v>
      </c>
      <c r="N1106" s="17">
        <v>5.0</v>
      </c>
      <c r="O1106" s="17" t="s">
        <v>66</v>
      </c>
      <c r="P1106" s="17">
        <v>1.0</v>
      </c>
      <c r="Q1106" s="17">
        <v>1.0</v>
      </c>
      <c r="R1106" s="17">
        <v>0.0</v>
      </c>
      <c r="S1106" s="7">
        <f t="shared" si="2"/>
        <v>1</v>
      </c>
      <c r="T1106" s="20">
        <v>0.0</v>
      </c>
      <c r="U1106" s="14">
        <f t="shared" si="94"/>
        <v>6.448</v>
      </c>
      <c r="V1106" s="21" t="s">
        <v>26</v>
      </c>
      <c r="W1106" s="35">
        <f>VLOOKUP(A1106,airbnb_listings_orlando!C:Q,14,0)</f>
        <v>112</v>
      </c>
      <c r="X1106" s="35">
        <f>VLOOKUP(A1106,airbnb_listings_orlando!C:Q,15,0)</f>
        <v>6</v>
      </c>
      <c r="Y1106" s="11">
        <f t="shared" si="4"/>
        <v>161.2</v>
      </c>
      <c r="AA1106" s="11"/>
    </row>
    <row r="1107">
      <c r="A1107" s="12" t="s">
        <v>83</v>
      </c>
      <c r="B1107" s="13">
        <v>43237.0</v>
      </c>
      <c r="C1107" s="12">
        <v>43240.0</v>
      </c>
      <c r="D1107" s="14">
        <v>651.0</v>
      </c>
      <c r="E1107" s="24">
        <v>43140.65615740741</v>
      </c>
      <c r="F1107" s="16">
        <v>97.0</v>
      </c>
      <c r="G1107" s="17" t="s">
        <v>25</v>
      </c>
      <c r="H1107" s="14">
        <v>71.6</v>
      </c>
      <c r="I1107" s="14">
        <f t="shared" si="1"/>
        <v>604.96</v>
      </c>
      <c r="J1107" s="18">
        <v>5.0</v>
      </c>
      <c r="K1107" s="17">
        <v>8.0</v>
      </c>
      <c r="L1107" s="19">
        <v>4.0</v>
      </c>
      <c r="M1107" s="19" t="e">
        <v>#REF!</v>
      </c>
      <c r="N1107" s="17">
        <v>5.0</v>
      </c>
      <c r="O1107" s="17" t="s">
        <v>66</v>
      </c>
      <c r="P1107" s="17">
        <v>3.0</v>
      </c>
      <c r="Q1107" s="17">
        <v>10.0</v>
      </c>
      <c r="R1107" s="17">
        <v>0.0</v>
      </c>
      <c r="S1107" s="7">
        <f t="shared" si="2"/>
        <v>10</v>
      </c>
      <c r="T1107" s="20">
        <v>20.0</v>
      </c>
      <c r="U1107" s="14">
        <f t="shared" si="94"/>
        <v>26.04</v>
      </c>
      <c r="V1107" s="21" t="s">
        <v>26</v>
      </c>
      <c r="W1107" s="35">
        <f>VLOOKUP(A1107,airbnb_listings_orlando!C:Q,14,0)</f>
        <v>112</v>
      </c>
      <c r="X1107" s="35">
        <f>VLOOKUP(A1107,airbnb_listings_orlando!C:Q,15,0)</f>
        <v>6</v>
      </c>
      <c r="Y1107" s="11">
        <f t="shared" si="4"/>
        <v>217</v>
      </c>
      <c r="AA1107" s="11"/>
    </row>
    <row r="1108">
      <c r="A1108" s="12" t="s">
        <v>83</v>
      </c>
      <c r="B1108" s="13">
        <v>43229.0</v>
      </c>
      <c r="C1108" s="12">
        <v>43233.0</v>
      </c>
      <c r="D1108" s="14">
        <v>818.0</v>
      </c>
      <c r="E1108" s="15">
        <v>43080.83199074074</v>
      </c>
      <c r="F1108" s="16">
        <v>149.0</v>
      </c>
      <c r="G1108" s="17" t="s">
        <v>25</v>
      </c>
      <c r="H1108" s="14">
        <v>98.06</v>
      </c>
      <c r="I1108" s="14">
        <f t="shared" si="1"/>
        <v>760.28</v>
      </c>
      <c r="J1108" s="18">
        <v>5.0</v>
      </c>
      <c r="K1108" s="17">
        <v>8.0</v>
      </c>
      <c r="L1108" s="19">
        <v>4.0</v>
      </c>
      <c r="M1108" s="19" t="e">
        <v>#REF!</v>
      </c>
      <c r="N1108" s="17">
        <v>5.0</v>
      </c>
      <c r="O1108" s="17" t="s">
        <v>66</v>
      </c>
      <c r="P1108" s="17">
        <v>4.0</v>
      </c>
      <c r="Q1108" s="17">
        <v>6.0</v>
      </c>
      <c r="R1108" s="17">
        <v>0.0</v>
      </c>
      <c r="S1108" s="7">
        <f t="shared" si="2"/>
        <v>6</v>
      </c>
      <c r="T1108" s="20">
        <v>25.0</v>
      </c>
      <c r="U1108" s="14">
        <f t="shared" si="94"/>
        <v>32.72</v>
      </c>
      <c r="V1108" s="21" t="s">
        <v>26</v>
      </c>
      <c r="W1108" s="35">
        <f>VLOOKUP(A1108,airbnb_listings_orlando!C:Q,14,0)</f>
        <v>112</v>
      </c>
      <c r="X1108" s="35">
        <f>VLOOKUP(A1108,airbnb_listings_orlando!C:Q,15,0)</f>
        <v>6</v>
      </c>
      <c r="Y1108" s="11">
        <f t="shared" si="4"/>
        <v>204.5</v>
      </c>
      <c r="AA1108" s="11"/>
    </row>
    <row r="1109">
      <c r="A1109" s="12" t="s">
        <v>83</v>
      </c>
      <c r="B1109" s="13">
        <v>43217.0</v>
      </c>
      <c r="C1109" s="12">
        <v>43226.0</v>
      </c>
      <c r="D1109" s="14">
        <v>1628.0</v>
      </c>
      <c r="E1109" s="24">
        <v>43072.39152777778</v>
      </c>
      <c r="F1109" s="16">
        <v>145.0</v>
      </c>
      <c r="G1109" s="17" t="s">
        <v>25</v>
      </c>
      <c r="H1109" s="14">
        <v>230.61</v>
      </c>
      <c r="I1109" s="14">
        <f t="shared" si="1"/>
        <v>1512.88</v>
      </c>
      <c r="J1109" s="18">
        <v>5.0</v>
      </c>
      <c r="K1109" s="17">
        <v>8.0</v>
      </c>
      <c r="L1109" s="19">
        <v>4.0</v>
      </c>
      <c r="M1109" s="19" t="e">
        <v>#REF!</v>
      </c>
      <c r="N1109" s="17">
        <v>5.0</v>
      </c>
      <c r="O1109" s="17" t="s">
        <v>66</v>
      </c>
      <c r="P1109" s="17">
        <v>9.0</v>
      </c>
      <c r="Q1109" s="17">
        <v>7.0</v>
      </c>
      <c r="R1109" s="17">
        <v>1.0</v>
      </c>
      <c r="S1109" s="7">
        <f t="shared" si="2"/>
        <v>8</v>
      </c>
      <c r="T1109" s="20">
        <v>50.0</v>
      </c>
      <c r="U1109" s="14">
        <f t="shared" si="94"/>
        <v>65.12</v>
      </c>
      <c r="V1109" s="21" t="s">
        <v>26</v>
      </c>
      <c r="W1109" s="35">
        <f>VLOOKUP(A1109,airbnb_listings_orlando!C:Q,14,0)</f>
        <v>112</v>
      </c>
      <c r="X1109" s="35">
        <f>VLOOKUP(A1109,airbnb_listings_orlando!C:Q,15,0)</f>
        <v>6</v>
      </c>
      <c r="Y1109" s="11">
        <f t="shared" si="4"/>
        <v>180.8888889</v>
      </c>
      <c r="AA1109" s="11"/>
    </row>
    <row r="1110">
      <c r="A1110" s="12" t="s">
        <v>83</v>
      </c>
      <c r="B1110" s="13">
        <v>43213.0</v>
      </c>
      <c r="C1110" s="12">
        <v>43217.0</v>
      </c>
      <c r="D1110" s="14">
        <v>818.0</v>
      </c>
      <c r="E1110" s="24">
        <v>43131.580775462964</v>
      </c>
      <c r="F1110" s="16">
        <v>82.0</v>
      </c>
      <c r="G1110" s="17" t="s">
        <v>25</v>
      </c>
      <c r="H1110" s="14">
        <v>98.06</v>
      </c>
      <c r="I1110" s="14">
        <f t="shared" si="1"/>
        <v>760.28</v>
      </c>
      <c r="J1110" s="18">
        <v>5.0</v>
      </c>
      <c r="K1110" s="17">
        <v>8.0</v>
      </c>
      <c r="L1110" s="19">
        <v>4.0</v>
      </c>
      <c r="M1110" s="19" t="e">
        <v>#REF!</v>
      </c>
      <c r="N1110" s="17">
        <v>5.0</v>
      </c>
      <c r="O1110" s="17" t="s">
        <v>66</v>
      </c>
      <c r="P1110" s="17">
        <v>4.0</v>
      </c>
      <c r="Q1110" s="17">
        <v>6.0</v>
      </c>
      <c r="R1110" s="17">
        <v>2.0</v>
      </c>
      <c r="S1110" s="7">
        <f t="shared" si="2"/>
        <v>8</v>
      </c>
      <c r="T1110" s="20">
        <v>25.0</v>
      </c>
      <c r="U1110" s="14">
        <f t="shared" si="94"/>
        <v>32.72</v>
      </c>
      <c r="V1110" s="21" t="s">
        <v>26</v>
      </c>
      <c r="W1110" s="35">
        <f>VLOOKUP(A1110,airbnb_listings_orlando!C:Q,14,0)</f>
        <v>112</v>
      </c>
      <c r="X1110" s="35">
        <f>VLOOKUP(A1110,airbnb_listings_orlando!C:Q,15,0)</f>
        <v>6</v>
      </c>
      <c r="Y1110" s="11">
        <f t="shared" si="4"/>
        <v>204.5</v>
      </c>
      <c r="AA1110" s="11"/>
    </row>
    <row r="1111">
      <c r="A1111" s="12" t="s">
        <v>83</v>
      </c>
      <c r="B1111" s="13">
        <v>43205.0</v>
      </c>
      <c r="C1111" s="12">
        <v>43211.0</v>
      </c>
      <c r="D1111" s="14">
        <v>1096.71</v>
      </c>
      <c r="E1111" s="24">
        <v>42863.36791666667</v>
      </c>
      <c r="F1111" s="16">
        <v>342.0</v>
      </c>
      <c r="G1111" s="17" t="s">
        <v>25</v>
      </c>
      <c r="H1111" s="14">
        <v>154.73</v>
      </c>
      <c r="I1111" s="14">
        <f t="shared" si="1"/>
        <v>1023.8416</v>
      </c>
      <c r="J1111" s="18">
        <v>5.0</v>
      </c>
      <c r="K1111" s="17">
        <v>8.0</v>
      </c>
      <c r="L1111" s="19">
        <v>4.0</v>
      </c>
      <c r="M1111" s="19" t="e">
        <v>#REF!</v>
      </c>
      <c r="N1111" s="17">
        <v>5.0</v>
      </c>
      <c r="O1111" s="17" t="s">
        <v>66</v>
      </c>
      <c r="P1111" s="17">
        <v>6.0</v>
      </c>
      <c r="Q1111" s="17">
        <v>5.0</v>
      </c>
      <c r="R1111" s="17">
        <v>0.0</v>
      </c>
      <c r="S1111" s="7">
        <f t="shared" si="2"/>
        <v>5</v>
      </c>
      <c r="T1111" s="20">
        <v>29.0</v>
      </c>
      <c r="U1111" s="14">
        <f t="shared" si="94"/>
        <v>43.8684</v>
      </c>
      <c r="V1111" s="21" t="s">
        <v>26</v>
      </c>
      <c r="W1111" s="35">
        <f>VLOOKUP(A1111,airbnb_listings_orlando!C:Q,14,0)</f>
        <v>112</v>
      </c>
      <c r="X1111" s="35">
        <f>VLOOKUP(A1111,airbnb_listings_orlando!C:Q,15,0)</f>
        <v>6</v>
      </c>
      <c r="Y1111" s="11">
        <f t="shared" si="4"/>
        <v>182.785</v>
      </c>
      <c r="AA1111" s="11"/>
    </row>
    <row r="1112">
      <c r="A1112" s="12" t="s">
        <v>83</v>
      </c>
      <c r="B1112" s="13">
        <v>43198.0</v>
      </c>
      <c r="C1112" s="12">
        <v>43205.0</v>
      </c>
      <c r="D1112" s="14">
        <v>1284.0</v>
      </c>
      <c r="E1112" s="24">
        <v>42923.39119212963</v>
      </c>
      <c r="F1112" s="16">
        <v>275.0</v>
      </c>
      <c r="G1112" s="17" t="s">
        <v>25</v>
      </c>
      <c r="H1112" s="14">
        <v>177.81</v>
      </c>
      <c r="I1112" s="14">
        <f t="shared" si="1"/>
        <v>1192.64</v>
      </c>
      <c r="J1112" s="18">
        <v>5.0</v>
      </c>
      <c r="K1112" s="17">
        <v>8.0</v>
      </c>
      <c r="L1112" s="19">
        <v>4.0</v>
      </c>
      <c r="M1112" s="19" t="e">
        <v>#REF!</v>
      </c>
      <c r="N1112" s="17">
        <v>5.0</v>
      </c>
      <c r="O1112" s="17" t="s">
        <v>66</v>
      </c>
      <c r="P1112" s="17">
        <v>7.0</v>
      </c>
      <c r="Q1112" s="17">
        <v>8.0</v>
      </c>
      <c r="R1112" s="17">
        <v>1.0</v>
      </c>
      <c r="S1112" s="7">
        <f t="shared" si="2"/>
        <v>9</v>
      </c>
      <c r="T1112" s="20">
        <v>40.0</v>
      </c>
      <c r="U1112" s="14">
        <f t="shared" si="94"/>
        <v>51.36</v>
      </c>
      <c r="V1112" s="21" t="s">
        <v>26</v>
      </c>
      <c r="W1112" s="35">
        <f>VLOOKUP(A1112,airbnb_listings_orlando!C:Q,14,0)</f>
        <v>112</v>
      </c>
      <c r="X1112" s="35">
        <f>VLOOKUP(A1112,airbnb_listings_orlando!C:Q,15,0)</f>
        <v>6</v>
      </c>
      <c r="Y1112" s="11">
        <f t="shared" si="4"/>
        <v>183.4285714</v>
      </c>
      <c r="AA1112" s="11"/>
    </row>
    <row r="1113">
      <c r="A1113" s="12" t="s">
        <v>83</v>
      </c>
      <c r="B1113" s="13">
        <v>43189.0</v>
      </c>
      <c r="C1113" s="12">
        <v>43191.0</v>
      </c>
      <c r="D1113" s="14">
        <v>661.01</v>
      </c>
      <c r="E1113" s="24">
        <v>43136.16546296296</v>
      </c>
      <c r="F1113" s="16">
        <v>53.0</v>
      </c>
      <c r="G1113" s="17" t="s">
        <v>25</v>
      </c>
      <c r="H1113" s="14">
        <v>73.49</v>
      </c>
      <c r="I1113" s="14">
        <f t="shared" si="1"/>
        <v>614.5696</v>
      </c>
      <c r="J1113" s="18">
        <v>5.0</v>
      </c>
      <c r="K1113" s="17">
        <v>8.0</v>
      </c>
      <c r="L1113" s="19">
        <v>4.0</v>
      </c>
      <c r="M1113" s="19" t="e">
        <v>#REF!</v>
      </c>
      <c r="N1113" s="17">
        <v>5.0</v>
      </c>
      <c r="O1113" s="17" t="s">
        <v>66</v>
      </c>
      <c r="P1113" s="17">
        <v>2.0</v>
      </c>
      <c r="Q1113" s="17">
        <v>5.0</v>
      </c>
      <c r="R1113" s="17">
        <v>5.0</v>
      </c>
      <c r="S1113" s="7">
        <f t="shared" si="2"/>
        <v>10</v>
      </c>
      <c r="T1113" s="20">
        <v>20.0</v>
      </c>
      <c r="U1113" s="14">
        <f t="shared" si="94"/>
        <v>26.4404</v>
      </c>
      <c r="V1113" s="21" t="s">
        <v>26</v>
      </c>
      <c r="W1113" s="35">
        <f>VLOOKUP(A1113,airbnb_listings_orlando!C:Q,14,0)</f>
        <v>112</v>
      </c>
      <c r="X1113" s="35">
        <f>VLOOKUP(A1113,airbnb_listings_orlando!C:Q,15,0)</f>
        <v>6</v>
      </c>
      <c r="Y1113" s="11">
        <f t="shared" si="4"/>
        <v>330.505</v>
      </c>
      <c r="AA1113" s="11"/>
    </row>
    <row r="1114">
      <c r="A1114" s="12" t="s">
        <v>83</v>
      </c>
      <c r="B1114" s="13">
        <v>43186.0</v>
      </c>
      <c r="C1114" s="12">
        <v>43189.0</v>
      </c>
      <c r="D1114" s="14">
        <v>882.0</v>
      </c>
      <c r="E1114" s="24">
        <v>42970.83273148148</v>
      </c>
      <c r="F1114" s="16">
        <v>216.0</v>
      </c>
      <c r="G1114" s="17" t="s">
        <v>25</v>
      </c>
      <c r="H1114" s="14">
        <v>115.11</v>
      </c>
      <c r="I1114" s="14">
        <f t="shared" si="1"/>
        <v>819.72</v>
      </c>
      <c r="J1114" s="18">
        <v>5.0</v>
      </c>
      <c r="K1114" s="17">
        <v>8.0</v>
      </c>
      <c r="L1114" s="19">
        <v>4.0</v>
      </c>
      <c r="M1114" s="19" t="e">
        <v>#REF!</v>
      </c>
      <c r="N1114" s="17">
        <v>5.0</v>
      </c>
      <c r="O1114" s="17" t="s">
        <v>66</v>
      </c>
      <c r="P1114" s="17">
        <v>3.0</v>
      </c>
      <c r="Q1114" s="17">
        <v>8.0</v>
      </c>
      <c r="R1114" s="17">
        <v>0.0</v>
      </c>
      <c r="S1114" s="7">
        <f t="shared" si="2"/>
        <v>8</v>
      </c>
      <c r="T1114" s="20">
        <v>27.0</v>
      </c>
      <c r="U1114" s="14">
        <f t="shared" si="94"/>
        <v>35.28</v>
      </c>
      <c r="V1114" s="21" t="s">
        <v>26</v>
      </c>
      <c r="W1114" s="35">
        <f>VLOOKUP(A1114,airbnb_listings_orlando!C:Q,14,0)</f>
        <v>112</v>
      </c>
      <c r="X1114" s="35">
        <f>VLOOKUP(A1114,airbnb_listings_orlando!C:Q,15,0)</f>
        <v>6</v>
      </c>
      <c r="Y1114" s="11">
        <f t="shared" si="4"/>
        <v>294</v>
      </c>
      <c r="AA1114" s="11"/>
    </row>
    <row r="1115">
      <c r="A1115" s="12" t="s">
        <v>83</v>
      </c>
      <c r="B1115" s="13">
        <v>43182.0</v>
      </c>
      <c r="C1115" s="12">
        <v>43184.0</v>
      </c>
      <c r="D1115" s="14">
        <v>678.4</v>
      </c>
      <c r="E1115" s="24">
        <v>43070.89501157407</v>
      </c>
      <c r="F1115" s="16">
        <v>112.0</v>
      </c>
      <c r="G1115" s="17" t="s">
        <v>25</v>
      </c>
      <c r="H1115" s="14">
        <v>73.83</v>
      </c>
      <c r="I1115" s="14">
        <f t="shared" si="1"/>
        <v>631.264</v>
      </c>
      <c r="J1115" s="18">
        <v>5.0</v>
      </c>
      <c r="K1115" s="17">
        <v>8.0</v>
      </c>
      <c r="L1115" s="19">
        <v>4.0</v>
      </c>
      <c r="M1115" s="19" t="e">
        <v>#REF!</v>
      </c>
      <c r="N1115" s="17">
        <v>5.0</v>
      </c>
      <c r="O1115" s="17" t="s">
        <v>66</v>
      </c>
      <c r="P1115" s="17">
        <v>2.0</v>
      </c>
      <c r="Q1115" s="17">
        <v>10.0</v>
      </c>
      <c r="R1115" s="17">
        <v>0.0</v>
      </c>
      <c r="S1115" s="7">
        <f t="shared" si="2"/>
        <v>10</v>
      </c>
      <c r="T1115" s="20">
        <v>20.0</v>
      </c>
      <c r="U1115" s="14">
        <f t="shared" si="94"/>
        <v>27.136</v>
      </c>
      <c r="V1115" s="21" t="s">
        <v>26</v>
      </c>
      <c r="W1115" s="35">
        <f>VLOOKUP(A1115,airbnb_listings_orlando!C:Q,14,0)</f>
        <v>112</v>
      </c>
      <c r="X1115" s="35">
        <f>VLOOKUP(A1115,airbnb_listings_orlando!C:Q,15,0)</f>
        <v>6</v>
      </c>
      <c r="Y1115" s="11">
        <f t="shared" si="4"/>
        <v>339.2</v>
      </c>
      <c r="AA1115" s="11"/>
    </row>
    <row r="1116">
      <c r="A1116" s="12" t="s">
        <v>83</v>
      </c>
      <c r="B1116" s="13">
        <v>43176.0</v>
      </c>
      <c r="C1116" s="12">
        <v>43180.0</v>
      </c>
      <c r="D1116" s="14">
        <v>1255.8</v>
      </c>
      <c r="E1116" s="24">
        <v>43137.450891203705</v>
      </c>
      <c r="F1116" s="16">
        <v>39.0</v>
      </c>
      <c r="G1116" s="17" t="s">
        <v>25</v>
      </c>
      <c r="H1116" s="14">
        <v>153.54</v>
      </c>
      <c r="I1116" s="14">
        <f t="shared" si="1"/>
        <v>1169.568</v>
      </c>
      <c r="J1116" s="18">
        <v>5.0</v>
      </c>
      <c r="K1116" s="17">
        <v>8.0</v>
      </c>
      <c r="L1116" s="19">
        <v>4.0</v>
      </c>
      <c r="M1116" s="19" t="e">
        <v>#REF!</v>
      </c>
      <c r="N1116" s="17">
        <v>5.0</v>
      </c>
      <c r="O1116" s="17" t="s">
        <v>66</v>
      </c>
      <c r="P1116" s="17">
        <v>4.0</v>
      </c>
      <c r="Q1116" s="17">
        <v>4.0</v>
      </c>
      <c r="R1116" s="17">
        <v>4.0</v>
      </c>
      <c r="S1116" s="7">
        <f t="shared" si="2"/>
        <v>8</v>
      </c>
      <c r="T1116" s="20">
        <v>36.0</v>
      </c>
      <c r="U1116" s="14">
        <f t="shared" si="94"/>
        <v>50.232</v>
      </c>
      <c r="V1116" s="21" t="s">
        <v>26</v>
      </c>
      <c r="W1116" s="35">
        <f>VLOOKUP(A1116,airbnb_listings_orlando!C:Q,14,0)</f>
        <v>112</v>
      </c>
      <c r="X1116" s="35">
        <f>VLOOKUP(A1116,airbnb_listings_orlando!C:Q,15,0)</f>
        <v>6</v>
      </c>
      <c r="Y1116" s="11">
        <f t="shared" si="4"/>
        <v>313.95</v>
      </c>
      <c r="AA1116" s="11"/>
    </row>
    <row r="1117">
      <c r="A1117" s="12" t="s">
        <v>83</v>
      </c>
      <c r="B1117" s="13">
        <v>43164.0</v>
      </c>
      <c r="C1117" s="12">
        <v>43169.0</v>
      </c>
      <c r="D1117" s="14">
        <v>1402.0</v>
      </c>
      <c r="E1117" s="24">
        <v>42794.67296296296</v>
      </c>
      <c r="F1117" s="16">
        <v>370.0</v>
      </c>
      <c r="G1117" s="17" t="s">
        <v>25</v>
      </c>
      <c r="H1117" s="14">
        <v>195.04</v>
      </c>
      <c r="I1117" s="14">
        <f t="shared" si="1"/>
        <v>1302.92</v>
      </c>
      <c r="J1117" s="18">
        <v>5.0</v>
      </c>
      <c r="K1117" s="17">
        <v>8.0</v>
      </c>
      <c r="L1117" s="19">
        <v>4.0</v>
      </c>
      <c r="M1117" s="19" t="e">
        <v>#REF!</v>
      </c>
      <c r="N1117" s="17">
        <v>5.0</v>
      </c>
      <c r="O1117" s="17" t="s">
        <v>66</v>
      </c>
      <c r="P1117" s="17">
        <v>5.0</v>
      </c>
      <c r="Q1117" s="17">
        <v>9.0</v>
      </c>
      <c r="R1117" s="17">
        <v>1.0</v>
      </c>
      <c r="S1117" s="7">
        <f t="shared" si="2"/>
        <v>10</v>
      </c>
      <c r="T1117" s="20">
        <v>43.0</v>
      </c>
      <c r="U1117" s="14">
        <f t="shared" si="94"/>
        <v>56.08</v>
      </c>
      <c r="V1117" s="21" t="s">
        <v>26</v>
      </c>
      <c r="W1117" s="35">
        <f>VLOOKUP(A1117,airbnb_listings_orlando!C:Q,14,0)</f>
        <v>112</v>
      </c>
      <c r="X1117" s="35">
        <f>VLOOKUP(A1117,airbnb_listings_orlando!C:Q,15,0)</f>
        <v>6</v>
      </c>
      <c r="Y1117" s="11">
        <f t="shared" si="4"/>
        <v>280.4</v>
      </c>
      <c r="AA1117" s="11"/>
    </row>
    <row r="1118">
      <c r="A1118" s="12" t="s">
        <v>83</v>
      </c>
      <c r="B1118" s="13">
        <v>43141.0</v>
      </c>
      <c r="C1118" s="12">
        <v>43143.0</v>
      </c>
      <c r="D1118" s="14">
        <v>484.01</v>
      </c>
      <c r="E1118" s="24">
        <v>43129.15861111111</v>
      </c>
      <c r="F1118" s="16">
        <v>12.0</v>
      </c>
      <c r="G1118" s="17" t="s">
        <v>25</v>
      </c>
      <c r="H1118" s="14">
        <v>45.15</v>
      </c>
      <c r="I1118" s="14">
        <f t="shared" si="1"/>
        <v>449.6496</v>
      </c>
      <c r="J1118" s="18">
        <v>5.0</v>
      </c>
      <c r="K1118" s="17">
        <v>8.0</v>
      </c>
      <c r="L1118" s="19">
        <v>4.0</v>
      </c>
      <c r="M1118" s="19" t="e">
        <v>#REF!</v>
      </c>
      <c r="N1118" s="17">
        <v>5.0</v>
      </c>
      <c r="O1118" s="17" t="s">
        <v>66</v>
      </c>
      <c r="P1118" s="17">
        <v>2.0</v>
      </c>
      <c r="Q1118" s="17">
        <v>5.0</v>
      </c>
      <c r="R1118" s="17">
        <v>0.0</v>
      </c>
      <c r="S1118" s="7">
        <f t="shared" si="2"/>
        <v>5</v>
      </c>
      <c r="T1118" s="20">
        <v>15.0</v>
      </c>
      <c r="U1118" s="14">
        <f t="shared" si="94"/>
        <v>19.3604</v>
      </c>
      <c r="V1118" s="21" t="s">
        <v>26</v>
      </c>
      <c r="W1118" s="35">
        <f>VLOOKUP(A1118,airbnb_listings_orlando!C:Q,14,0)</f>
        <v>112</v>
      </c>
      <c r="X1118" s="35">
        <f>VLOOKUP(A1118,airbnb_listings_orlando!C:Q,15,0)</f>
        <v>6</v>
      </c>
      <c r="Y1118" s="11">
        <f t="shared" si="4"/>
        <v>242.005</v>
      </c>
      <c r="AA1118" s="11"/>
    </row>
    <row r="1119">
      <c r="A1119" s="12" t="s">
        <v>83</v>
      </c>
      <c r="B1119" s="13">
        <v>43131.0</v>
      </c>
      <c r="C1119" s="12">
        <v>43141.0</v>
      </c>
      <c r="D1119" s="14">
        <v>1890.11</v>
      </c>
      <c r="E1119" s="24">
        <v>42947.665613425925</v>
      </c>
      <c r="F1119" s="16">
        <v>184.0</v>
      </c>
      <c r="G1119" s="17" t="s">
        <v>25</v>
      </c>
      <c r="H1119" s="14">
        <v>267.98</v>
      </c>
      <c r="I1119" s="14">
        <f t="shared" si="1"/>
        <v>1757.5056</v>
      </c>
      <c r="J1119" s="18">
        <v>5.0</v>
      </c>
      <c r="K1119" s="17">
        <v>8.0</v>
      </c>
      <c r="L1119" s="19">
        <v>4.0</v>
      </c>
      <c r="M1119" s="19" t="e">
        <v>#REF!</v>
      </c>
      <c r="N1119" s="17">
        <v>5.0</v>
      </c>
      <c r="O1119" s="17" t="s">
        <v>66</v>
      </c>
      <c r="P1119" s="17">
        <v>10.0</v>
      </c>
      <c r="Q1119" s="17">
        <v>4.0</v>
      </c>
      <c r="R1119" s="17">
        <v>4.0</v>
      </c>
      <c r="S1119" s="7">
        <f t="shared" si="2"/>
        <v>8</v>
      </c>
      <c r="T1119" s="20">
        <v>57.0</v>
      </c>
      <c r="U1119" s="14">
        <f t="shared" si="94"/>
        <v>75.6044</v>
      </c>
      <c r="V1119" s="21" t="s">
        <v>26</v>
      </c>
      <c r="W1119" s="35">
        <f>VLOOKUP(A1119,airbnb_listings_orlando!C:Q,14,0)</f>
        <v>112</v>
      </c>
      <c r="X1119" s="35">
        <f>VLOOKUP(A1119,airbnb_listings_orlando!C:Q,15,0)</f>
        <v>6</v>
      </c>
      <c r="Y1119" s="11">
        <f t="shared" si="4"/>
        <v>189.011</v>
      </c>
      <c r="AA1119" s="11"/>
    </row>
    <row r="1120">
      <c r="A1120" s="12" t="s">
        <v>83</v>
      </c>
      <c r="B1120" s="13">
        <v>43091.0</v>
      </c>
      <c r="C1120" s="25">
        <v>43095.0</v>
      </c>
      <c r="D1120" s="14">
        <v>1148.02</v>
      </c>
      <c r="E1120" s="24">
        <v>42883.5981712963</v>
      </c>
      <c r="F1120" s="16">
        <v>208.0</v>
      </c>
      <c r="G1120" s="17" t="s">
        <v>25</v>
      </c>
      <c r="H1120" s="14">
        <v>156.2</v>
      </c>
      <c r="I1120" s="14">
        <f t="shared" si="1"/>
        <v>1066.0992</v>
      </c>
      <c r="J1120" s="18">
        <v>5.0</v>
      </c>
      <c r="K1120" s="17">
        <v>8.0</v>
      </c>
      <c r="L1120" s="19">
        <v>4.0</v>
      </c>
      <c r="M1120" s="19" t="e">
        <v>#REF!</v>
      </c>
      <c r="N1120" s="17">
        <v>5.0</v>
      </c>
      <c r="O1120" s="17" t="s">
        <v>66</v>
      </c>
      <c r="P1120" s="17">
        <v>4.0</v>
      </c>
      <c r="Q1120" s="17">
        <v>7.0</v>
      </c>
      <c r="R1120" s="17">
        <v>3.0</v>
      </c>
      <c r="S1120" s="7">
        <f t="shared" si="2"/>
        <v>10</v>
      </c>
      <c r="T1120" s="20">
        <v>36.0</v>
      </c>
      <c r="U1120" s="14">
        <f t="shared" si="94"/>
        <v>45.9208</v>
      </c>
      <c r="V1120" s="21" t="s">
        <v>26</v>
      </c>
      <c r="W1120" s="35">
        <f>VLOOKUP(A1120,airbnb_listings_orlando!C:Q,14,0)</f>
        <v>112</v>
      </c>
      <c r="X1120" s="35">
        <f>VLOOKUP(A1120,airbnb_listings_orlando!C:Q,15,0)</f>
        <v>6</v>
      </c>
      <c r="Y1120" s="11">
        <f t="shared" si="4"/>
        <v>287.005</v>
      </c>
      <c r="AA1120" s="11"/>
    </row>
    <row r="1121">
      <c r="A1121" s="12" t="s">
        <v>83</v>
      </c>
      <c r="B1121" s="13">
        <v>43088.0</v>
      </c>
      <c r="C1121" s="25">
        <v>43091.0</v>
      </c>
      <c r="D1121" s="14">
        <v>627.0</v>
      </c>
      <c r="E1121" s="15">
        <v>43057.15556712963</v>
      </c>
      <c r="F1121" s="16">
        <v>31.0</v>
      </c>
      <c r="G1121" s="17" t="s">
        <v>25</v>
      </c>
      <c r="H1121" s="14">
        <v>73.09</v>
      </c>
      <c r="I1121" s="14">
        <f t="shared" si="1"/>
        <v>582.92</v>
      </c>
      <c r="J1121" s="18">
        <v>5.0</v>
      </c>
      <c r="K1121" s="17">
        <v>8.0</v>
      </c>
      <c r="L1121" s="19">
        <v>4.0</v>
      </c>
      <c r="M1121" s="19" t="e">
        <v>#REF!</v>
      </c>
      <c r="N1121" s="17">
        <v>5.0</v>
      </c>
      <c r="O1121" s="17" t="s">
        <v>66</v>
      </c>
      <c r="P1121" s="17">
        <v>3.0</v>
      </c>
      <c r="Q1121" s="17">
        <v>10.0</v>
      </c>
      <c r="R1121" s="17">
        <v>0.0</v>
      </c>
      <c r="S1121" s="7">
        <f t="shared" si="2"/>
        <v>10</v>
      </c>
      <c r="T1121" s="20">
        <v>19.0</v>
      </c>
      <c r="U1121" s="14">
        <f t="shared" si="94"/>
        <v>25.08</v>
      </c>
      <c r="V1121" s="21" t="s">
        <v>26</v>
      </c>
      <c r="W1121" s="35">
        <f>VLOOKUP(A1121,airbnb_listings_orlando!C:Q,14,0)</f>
        <v>112</v>
      </c>
      <c r="X1121" s="35">
        <f>VLOOKUP(A1121,airbnb_listings_orlando!C:Q,15,0)</f>
        <v>6</v>
      </c>
      <c r="Y1121" s="11">
        <f t="shared" si="4"/>
        <v>209</v>
      </c>
      <c r="AA1121" s="11"/>
    </row>
    <row r="1122">
      <c r="A1122" s="12" t="s">
        <v>83</v>
      </c>
      <c r="B1122" s="13">
        <v>43085.0</v>
      </c>
      <c r="C1122" s="25">
        <v>43088.0</v>
      </c>
      <c r="D1122" s="14">
        <v>627.0</v>
      </c>
      <c r="E1122" s="15">
        <v>43061.101018518515</v>
      </c>
      <c r="F1122" s="16">
        <v>24.0</v>
      </c>
      <c r="G1122" s="17" t="s">
        <v>25</v>
      </c>
      <c r="H1122" s="14">
        <v>73.09</v>
      </c>
      <c r="I1122" s="14">
        <f t="shared" si="1"/>
        <v>582.92</v>
      </c>
      <c r="J1122" s="18">
        <v>5.0</v>
      </c>
      <c r="K1122" s="17">
        <v>8.0</v>
      </c>
      <c r="L1122" s="19">
        <v>4.0</v>
      </c>
      <c r="M1122" s="19" t="e">
        <v>#REF!</v>
      </c>
      <c r="N1122" s="17">
        <v>5.0</v>
      </c>
      <c r="O1122" s="17" t="s">
        <v>66</v>
      </c>
      <c r="P1122" s="17">
        <v>3.0</v>
      </c>
      <c r="Q1122" s="17">
        <v>8.0</v>
      </c>
      <c r="R1122" s="17">
        <v>0.0</v>
      </c>
      <c r="S1122" s="7">
        <f t="shared" si="2"/>
        <v>8</v>
      </c>
      <c r="T1122" s="20">
        <v>19.0</v>
      </c>
      <c r="U1122" s="14">
        <f t="shared" si="94"/>
        <v>25.08</v>
      </c>
      <c r="V1122" s="21" t="s">
        <v>26</v>
      </c>
      <c r="W1122" s="35">
        <f>VLOOKUP(A1122,airbnb_listings_orlando!C:Q,14,0)</f>
        <v>112</v>
      </c>
      <c r="X1122" s="35">
        <f>VLOOKUP(A1122,airbnb_listings_orlando!C:Q,15,0)</f>
        <v>6</v>
      </c>
      <c r="Y1122" s="11">
        <f t="shared" si="4"/>
        <v>209</v>
      </c>
      <c r="AA1122" s="11"/>
    </row>
    <row r="1123">
      <c r="A1123" s="12" t="s">
        <v>83</v>
      </c>
      <c r="B1123" s="13">
        <v>43077.0</v>
      </c>
      <c r="C1123" s="25">
        <v>43079.0</v>
      </c>
      <c r="D1123" s="14">
        <v>450.0</v>
      </c>
      <c r="E1123" s="24">
        <v>42913.61251157407</v>
      </c>
      <c r="F1123" s="16">
        <v>164.0</v>
      </c>
      <c r="G1123" s="17" t="s">
        <v>25</v>
      </c>
      <c r="H1123" s="14">
        <v>46.75</v>
      </c>
      <c r="I1123" s="14">
        <f t="shared" si="1"/>
        <v>418</v>
      </c>
      <c r="J1123" s="18">
        <v>5.0</v>
      </c>
      <c r="K1123" s="17">
        <v>8.0</v>
      </c>
      <c r="L1123" s="19">
        <v>4.0</v>
      </c>
      <c r="M1123" s="19" t="e">
        <v>#REF!</v>
      </c>
      <c r="N1123" s="17">
        <v>5.0</v>
      </c>
      <c r="O1123" s="17" t="s">
        <v>66</v>
      </c>
      <c r="P1123" s="17">
        <v>2.0</v>
      </c>
      <c r="Q1123" s="17">
        <v>8.0</v>
      </c>
      <c r="R1123" s="17">
        <v>0.0</v>
      </c>
      <c r="S1123" s="7">
        <f t="shared" si="2"/>
        <v>8</v>
      </c>
      <c r="T1123" s="20">
        <v>14.0</v>
      </c>
      <c r="U1123" s="14">
        <f t="shared" si="94"/>
        <v>18</v>
      </c>
      <c r="V1123" s="21" t="s">
        <v>26</v>
      </c>
      <c r="W1123" s="35">
        <f>VLOOKUP(A1123,airbnb_listings_orlando!C:Q,14,0)</f>
        <v>112</v>
      </c>
      <c r="X1123" s="35">
        <f>VLOOKUP(A1123,airbnb_listings_orlando!C:Q,15,0)</f>
        <v>6</v>
      </c>
      <c r="Y1123" s="11">
        <f t="shared" si="4"/>
        <v>225</v>
      </c>
      <c r="AA1123" s="11"/>
    </row>
    <row r="1124">
      <c r="A1124" s="12" t="s">
        <v>83</v>
      </c>
      <c r="B1124" s="13">
        <v>43059.0</v>
      </c>
      <c r="C1124" s="25">
        <v>43065.0</v>
      </c>
      <c r="D1124" s="14">
        <v>1218.0</v>
      </c>
      <c r="E1124" s="24">
        <v>42814.64314814815</v>
      </c>
      <c r="F1124" s="16">
        <v>245.0</v>
      </c>
      <c r="G1124" s="17" t="s">
        <v>25</v>
      </c>
      <c r="H1124" s="14">
        <v>164.63</v>
      </c>
      <c r="I1124" s="14">
        <f t="shared" si="1"/>
        <v>1131.28</v>
      </c>
      <c r="J1124" s="18">
        <v>5.0</v>
      </c>
      <c r="K1124" s="17">
        <v>8.0</v>
      </c>
      <c r="L1124" s="19">
        <v>4.0</v>
      </c>
      <c r="M1124" s="19" t="e">
        <v>#REF!</v>
      </c>
      <c r="N1124" s="17">
        <v>5.0</v>
      </c>
      <c r="O1124" s="17" t="s">
        <v>66</v>
      </c>
      <c r="P1124" s="17">
        <v>6.0</v>
      </c>
      <c r="Q1124" s="17">
        <v>10.0</v>
      </c>
      <c r="R1124" s="17">
        <v>0.0</v>
      </c>
      <c r="S1124" s="7">
        <f t="shared" si="2"/>
        <v>10</v>
      </c>
      <c r="T1124" s="20">
        <v>38.0</v>
      </c>
      <c r="U1124" s="14">
        <f t="shared" si="94"/>
        <v>48.72</v>
      </c>
      <c r="V1124" s="21" t="s">
        <v>26</v>
      </c>
      <c r="W1124" s="35">
        <f>VLOOKUP(A1124,airbnb_listings_orlando!C:Q,14,0)</f>
        <v>112</v>
      </c>
      <c r="X1124" s="35">
        <f>VLOOKUP(A1124,airbnb_listings_orlando!C:Q,15,0)</f>
        <v>6</v>
      </c>
      <c r="Y1124" s="11">
        <f t="shared" si="4"/>
        <v>203</v>
      </c>
      <c r="AA1124" s="11"/>
    </row>
    <row r="1125">
      <c r="A1125" s="12" t="s">
        <v>83</v>
      </c>
      <c r="B1125" s="13">
        <v>43056.0</v>
      </c>
      <c r="C1125" s="25">
        <v>43058.0</v>
      </c>
      <c r="D1125" s="14">
        <v>450.0</v>
      </c>
      <c r="E1125" s="15">
        <v>43027.700625</v>
      </c>
      <c r="F1125" s="16">
        <v>29.0</v>
      </c>
      <c r="G1125" s="17" t="s">
        <v>25</v>
      </c>
      <c r="H1125" s="14">
        <v>44.75</v>
      </c>
      <c r="I1125" s="14">
        <f t="shared" si="1"/>
        <v>418</v>
      </c>
      <c r="J1125" s="18">
        <v>5.0</v>
      </c>
      <c r="K1125" s="17">
        <v>8.0</v>
      </c>
      <c r="L1125" s="19">
        <v>4.0</v>
      </c>
      <c r="M1125" s="19" t="e">
        <v>#REF!</v>
      </c>
      <c r="N1125" s="17">
        <v>5.0</v>
      </c>
      <c r="O1125" s="17" t="s">
        <v>66</v>
      </c>
      <c r="P1125" s="17">
        <v>2.0</v>
      </c>
      <c r="Q1125" s="17">
        <v>10.0</v>
      </c>
      <c r="R1125" s="17">
        <v>0.0</v>
      </c>
      <c r="S1125" s="7">
        <f t="shared" si="2"/>
        <v>10</v>
      </c>
      <c r="T1125" s="20">
        <v>14.0</v>
      </c>
      <c r="U1125" s="14">
        <f t="shared" si="94"/>
        <v>18</v>
      </c>
      <c r="V1125" s="21" t="s">
        <v>26</v>
      </c>
      <c r="W1125" s="35">
        <f>VLOOKUP(A1125,airbnb_listings_orlando!C:Q,14,0)</f>
        <v>112</v>
      </c>
      <c r="X1125" s="35">
        <f>VLOOKUP(A1125,airbnb_listings_orlando!C:Q,15,0)</f>
        <v>6</v>
      </c>
      <c r="Y1125" s="11">
        <f t="shared" si="4"/>
        <v>225</v>
      </c>
      <c r="AA1125" s="11"/>
    </row>
    <row r="1126">
      <c r="A1126" s="12" t="s">
        <v>83</v>
      </c>
      <c r="B1126" s="13">
        <v>43054.0</v>
      </c>
      <c r="C1126" s="25">
        <v>43056.0</v>
      </c>
      <c r="D1126" s="14">
        <v>450.0</v>
      </c>
      <c r="E1126" s="24">
        <v>42962.516180555554</v>
      </c>
      <c r="F1126" s="16">
        <v>92.0</v>
      </c>
      <c r="G1126" s="17" t="s">
        <v>25</v>
      </c>
      <c r="H1126" s="14">
        <v>46.75</v>
      </c>
      <c r="I1126" s="14">
        <f t="shared" si="1"/>
        <v>418</v>
      </c>
      <c r="J1126" s="18">
        <v>5.0</v>
      </c>
      <c r="K1126" s="17">
        <v>8.0</v>
      </c>
      <c r="L1126" s="19">
        <v>4.0</v>
      </c>
      <c r="M1126" s="19" t="e">
        <v>#REF!</v>
      </c>
      <c r="N1126" s="17">
        <v>5.0</v>
      </c>
      <c r="O1126" s="17" t="s">
        <v>66</v>
      </c>
      <c r="P1126" s="17">
        <v>2.0</v>
      </c>
      <c r="Q1126" s="17">
        <v>8.0</v>
      </c>
      <c r="R1126" s="17">
        <v>0.0</v>
      </c>
      <c r="S1126" s="7">
        <f t="shared" si="2"/>
        <v>8</v>
      </c>
      <c r="T1126" s="20">
        <v>14.0</v>
      </c>
      <c r="U1126" s="14">
        <f t="shared" si="94"/>
        <v>18</v>
      </c>
      <c r="V1126" s="21" t="s">
        <v>26</v>
      </c>
      <c r="W1126" s="35">
        <f>VLOOKUP(A1126,airbnb_listings_orlando!C:Q,14,0)</f>
        <v>112</v>
      </c>
      <c r="X1126" s="35">
        <f>VLOOKUP(A1126,airbnb_listings_orlando!C:Q,15,0)</f>
        <v>6</v>
      </c>
      <c r="Y1126" s="11">
        <f t="shared" si="4"/>
        <v>225</v>
      </c>
      <c r="AA1126" s="11"/>
    </row>
    <row r="1127">
      <c r="A1127" s="12" t="s">
        <v>83</v>
      </c>
      <c r="B1127" s="13">
        <v>43051.0</v>
      </c>
      <c r="C1127" s="25">
        <v>43054.0</v>
      </c>
      <c r="D1127" s="14">
        <v>627.0</v>
      </c>
      <c r="E1127" s="24">
        <v>43002.45622685185</v>
      </c>
      <c r="F1127" s="16">
        <v>49.0</v>
      </c>
      <c r="G1127" s="17" t="s">
        <v>25</v>
      </c>
      <c r="H1127" s="14">
        <v>73.09</v>
      </c>
      <c r="I1127" s="14">
        <f t="shared" si="1"/>
        <v>582.92</v>
      </c>
      <c r="J1127" s="18">
        <v>5.0</v>
      </c>
      <c r="K1127" s="17">
        <v>8.0</v>
      </c>
      <c r="L1127" s="19">
        <v>4.0</v>
      </c>
      <c r="M1127" s="19" t="e">
        <v>#REF!</v>
      </c>
      <c r="N1127" s="17">
        <v>5.0</v>
      </c>
      <c r="O1127" s="17" t="s">
        <v>66</v>
      </c>
      <c r="P1127" s="17">
        <v>3.0</v>
      </c>
      <c r="Q1127" s="17">
        <v>10.0</v>
      </c>
      <c r="R1127" s="17">
        <v>0.0</v>
      </c>
      <c r="S1127" s="7">
        <f t="shared" si="2"/>
        <v>10</v>
      </c>
      <c r="T1127" s="20">
        <v>19.0</v>
      </c>
      <c r="U1127" s="14">
        <f t="shared" si="94"/>
        <v>25.08</v>
      </c>
      <c r="V1127" s="21" t="s">
        <v>26</v>
      </c>
      <c r="W1127" s="35">
        <f>VLOOKUP(A1127,airbnb_listings_orlando!C:Q,14,0)</f>
        <v>112</v>
      </c>
      <c r="X1127" s="35">
        <f>VLOOKUP(A1127,airbnb_listings_orlando!C:Q,15,0)</f>
        <v>6</v>
      </c>
      <c r="Y1127" s="11">
        <f t="shared" si="4"/>
        <v>209</v>
      </c>
      <c r="AA1127" s="11"/>
    </row>
    <row r="1128">
      <c r="A1128" s="12" t="s">
        <v>83</v>
      </c>
      <c r="B1128" s="13">
        <v>43048.0</v>
      </c>
      <c r="C1128" s="25">
        <v>43051.0</v>
      </c>
      <c r="D1128" s="14">
        <v>617.0</v>
      </c>
      <c r="E1128" s="24">
        <v>42931.90869212963</v>
      </c>
      <c r="F1128" s="16">
        <v>117.0</v>
      </c>
      <c r="G1128" s="17" t="s">
        <v>25</v>
      </c>
      <c r="H1128" s="14">
        <v>73.2</v>
      </c>
      <c r="I1128" s="14">
        <f t="shared" si="1"/>
        <v>573.32</v>
      </c>
      <c r="J1128" s="18">
        <v>5.0</v>
      </c>
      <c r="K1128" s="17">
        <v>8.0</v>
      </c>
      <c r="L1128" s="19">
        <v>4.0</v>
      </c>
      <c r="M1128" s="19" t="e">
        <v>#REF!</v>
      </c>
      <c r="N1128" s="17">
        <v>5.0</v>
      </c>
      <c r="O1128" s="17" t="s">
        <v>66</v>
      </c>
      <c r="P1128" s="17">
        <v>3.0</v>
      </c>
      <c r="Q1128" s="17">
        <v>8.0</v>
      </c>
      <c r="R1128" s="17">
        <v>0.0</v>
      </c>
      <c r="S1128" s="7">
        <f t="shared" si="2"/>
        <v>8</v>
      </c>
      <c r="T1128" s="20">
        <v>19.0</v>
      </c>
      <c r="U1128" s="14">
        <f t="shared" si="94"/>
        <v>24.68</v>
      </c>
      <c r="V1128" s="21" t="s">
        <v>26</v>
      </c>
      <c r="W1128" s="35">
        <f>VLOOKUP(A1128,airbnb_listings_orlando!C:Q,14,0)</f>
        <v>112</v>
      </c>
      <c r="X1128" s="35">
        <f>VLOOKUP(A1128,airbnb_listings_orlando!C:Q,15,0)</f>
        <v>6</v>
      </c>
      <c r="Y1128" s="11">
        <f t="shared" si="4"/>
        <v>205.6666667</v>
      </c>
      <c r="AA1128" s="11"/>
    </row>
    <row r="1129">
      <c r="A1129" s="12" t="s">
        <v>83</v>
      </c>
      <c r="B1129" s="13">
        <v>43038.0</v>
      </c>
      <c r="C1129" s="12">
        <v>43042.0</v>
      </c>
      <c r="D1129" s="14">
        <v>784.0</v>
      </c>
      <c r="E1129" s="24">
        <v>42930.772777777776</v>
      </c>
      <c r="F1129" s="16">
        <v>108.0</v>
      </c>
      <c r="G1129" s="17" t="s">
        <v>25</v>
      </c>
      <c r="H1129" s="14">
        <v>99.66</v>
      </c>
      <c r="I1129" s="14">
        <f t="shared" si="1"/>
        <v>728.64</v>
      </c>
      <c r="J1129" s="18">
        <v>5.0</v>
      </c>
      <c r="K1129" s="17">
        <v>8.0</v>
      </c>
      <c r="L1129" s="19">
        <v>4.0</v>
      </c>
      <c r="M1129" s="19" t="e">
        <v>#REF!</v>
      </c>
      <c r="N1129" s="17">
        <v>5.0</v>
      </c>
      <c r="O1129" s="17" t="s">
        <v>66</v>
      </c>
      <c r="P1129" s="17">
        <v>4.0</v>
      </c>
      <c r="Q1129" s="17">
        <v>5.0</v>
      </c>
      <c r="R1129" s="17">
        <v>3.0</v>
      </c>
      <c r="S1129" s="7">
        <f t="shared" si="2"/>
        <v>8</v>
      </c>
      <c r="T1129" s="20">
        <v>24.0</v>
      </c>
      <c r="U1129" s="14">
        <f t="shared" si="94"/>
        <v>31.36</v>
      </c>
      <c r="V1129" s="21" t="s">
        <v>26</v>
      </c>
      <c r="W1129" s="35">
        <f>VLOOKUP(A1129,airbnb_listings_orlando!C:Q,14,0)</f>
        <v>112</v>
      </c>
      <c r="X1129" s="35">
        <f>VLOOKUP(A1129,airbnb_listings_orlando!C:Q,15,0)</f>
        <v>6</v>
      </c>
      <c r="Y1129" s="11">
        <f t="shared" si="4"/>
        <v>196</v>
      </c>
      <c r="AA1129" s="11"/>
    </row>
    <row r="1130">
      <c r="A1130" s="12" t="s">
        <v>83</v>
      </c>
      <c r="B1130" s="13">
        <v>43032.0</v>
      </c>
      <c r="C1130" s="25">
        <v>43037.0</v>
      </c>
      <c r="D1130" s="14">
        <v>951.0</v>
      </c>
      <c r="E1130" s="24">
        <v>42922.618414351855</v>
      </c>
      <c r="F1130" s="16">
        <v>110.0</v>
      </c>
      <c r="G1130" s="17" t="s">
        <v>25</v>
      </c>
      <c r="H1130" s="14">
        <v>126.11</v>
      </c>
      <c r="I1130" s="14">
        <f t="shared" si="1"/>
        <v>883.96</v>
      </c>
      <c r="J1130" s="18">
        <v>5.0</v>
      </c>
      <c r="K1130" s="17">
        <v>8.0</v>
      </c>
      <c r="L1130" s="19">
        <v>4.0</v>
      </c>
      <c r="M1130" s="19" t="e">
        <v>#REF!</v>
      </c>
      <c r="N1130" s="17">
        <v>5.0</v>
      </c>
      <c r="O1130" s="17" t="s">
        <v>66</v>
      </c>
      <c r="P1130" s="17">
        <v>5.0</v>
      </c>
      <c r="Q1130" s="17">
        <v>4.0</v>
      </c>
      <c r="R1130" s="17">
        <v>1.0</v>
      </c>
      <c r="S1130" s="7">
        <f t="shared" si="2"/>
        <v>5</v>
      </c>
      <c r="T1130" s="20">
        <v>29.0</v>
      </c>
      <c r="U1130" s="14">
        <f t="shared" si="94"/>
        <v>38.04</v>
      </c>
      <c r="V1130" s="21" t="s">
        <v>26</v>
      </c>
      <c r="W1130" s="35">
        <f>VLOOKUP(A1130,airbnb_listings_orlando!C:Q,14,0)</f>
        <v>112</v>
      </c>
      <c r="X1130" s="35">
        <f>VLOOKUP(A1130,airbnb_listings_orlando!C:Q,15,0)</f>
        <v>6</v>
      </c>
      <c r="Y1130" s="11">
        <f t="shared" si="4"/>
        <v>190.2</v>
      </c>
      <c r="AA1130" s="11"/>
    </row>
    <row r="1131">
      <c r="A1131" s="12" t="s">
        <v>83</v>
      </c>
      <c r="B1131" s="13">
        <v>43019.0</v>
      </c>
      <c r="C1131" s="25">
        <v>43029.0</v>
      </c>
      <c r="D1131" s="14">
        <v>1785.0</v>
      </c>
      <c r="E1131" s="24">
        <v>42785.56085648148</v>
      </c>
      <c r="F1131" s="16">
        <v>234.0</v>
      </c>
      <c r="G1131" s="17" t="s">
        <v>25</v>
      </c>
      <c r="H1131" s="14">
        <v>257.16</v>
      </c>
      <c r="I1131" s="14">
        <f t="shared" si="1"/>
        <v>1658.6</v>
      </c>
      <c r="J1131" s="18">
        <v>5.0</v>
      </c>
      <c r="K1131" s="17">
        <v>8.0</v>
      </c>
      <c r="L1131" s="19">
        <v>4.0</v>
      </c>
      <c r="M1131" s="19" t="e">
        <v>#REF!</v>
      </c>
      <c r="N1131" s="17">
        <v>5.0</v>
      </c>
      <c r="O1131" s="17" t="s">
        <v>66</v>
      </c>
      <c r="P1131" s="17">
        <v>10.0</v>
      </c>
      <c r="Q1131" s="17">
        <v>7.0</v>
      </c>
      <c r="R1131" s="17">
        <v>1.0</v>
      </c>
      <c r="S1131" s="7">
        <f t="shared" si="2"/>
        <v>8</v>
      </c>
      <c r="T1131" s="20">
        <v>55.0</v>
      </c>
      <c r="U1131" s="14">
        <f t="shared" si="94"/>
        <v>71.4</v>
      </c>
      <c r="V1131" s="21" t="s">
        <v>26</v>
      </c>
      <c r="W1131" s="35">
        <f>VLOOKUP(A1131,airbnb_listings_orlando!C:Q,14,0)</f>
        <v>112</v>
      </c>
      <c r="X1131" s="35">
        <f>VLOOKUP(A1131,airbnb_listings_orlando!C:Q,15,0)</f>
        <v>6</v>
      </c>
      <c r="Y1131" s="11">
        <f t="shared" si="4"/>
        <v>178.5</v>
      </c>
      <c r="AA1131" s="11"/>
    </row>
    <row r="1132">
      <c r="A1132" s="12" t="s">
        <v>83</v>
      </c>
      <c r="B1132" s="13">
        <v>43016.0</v>
      </c>
      <c r="C1132" s="25">
        <v>43018.0</v>
      </c>
      <c r="D1132" s="14">
        <v>450.0</v>
      </c>
      <c r="E1132" s="24">
        <v>42931.41819444444</v>
      </c>
      <c r="F1132" s="16">
        <v>85.0</v>
      </c>
      <c r="G1132" s="17" t="s">
        <v>25</v>
      </c>
      <c r="H1132" s="14">
        <v>46.75</v>
      </c>
      <c r="I1132" s="14">
        <f t="shared" si="1"/>
        <v>418</v>
      </c>
      <c r="J1132" s="18">
        <v>5.0</v>
      </c>
      <c r="K1132" s="17">
        <v>8.0</v>
      </c>
      <c r="L1132" s="19">
        <v>4.0</v>
      </c>
      <c r="M1132" s="19" t="e">
        <v>#REF!</v>
      </c>
      <c r="N1132" s="17">
        <v>5.0</v>
      </c>
      <c r="O1132" s="17" t="s">
        <v>66</v>
      </c>
      <c r="P1132" s="17">
        <v>2.0</v>
      </c>
      <c r="Q1132" s="17">
        <v>2.0</v>
      </c>
      <c r="R1132" s="17">
        <v>0.0</v>
      </c>
      <c r="S1132" s="7">
        <f t="shared" si="2"/>
        <v>2</v>
      </c>
      <c r="T1132" s="20">
        <v>14.0</v>
      </c>
      <c r="U1132" s="14">
        <f t="shared" si="94"/>
        <v>18</v>
      </c>
      <c r="V1132" s="21" t="s">
        <v>26</v>
      </c>
      <c r="W1132" s="35">
        <f>VLOOKUP(A1132,airbnb_listings_orlando!C:Q,14,0)</f>
        <v>112</v>
      </c>
      <c r="X1132" s="35">
        <f>VLOOKUP(A1132,airbnb_listings_orlando!C:Q,15,0)</f>
        <v>6</v>
      </c>
      <c r="Y1132" s="11">
        <f t="shared" si="4"/>
        <v>225</v>
      </c>
      <c r="AA1132" s="11"/>
    </row>
    <row r="1133">
      <c r="A1133" s="12" t="s">
        <v>83</v>
      </c>
      <c r="B1133" s="13">
        <v>43009.0</v>
      </c>
      <c r="C1133" s="12">
        <v>43015.0</v>
      </c>
      <c r="D1133" s="14">
        <v>1117.0</v>
      </c>
      <c r="E1133" s="24">
        <v>42804.74612268519</v>
      </c>
      <c r="F1133" s="16">
        <v>205.0</v>
      </c>
      <c r="G1133" s="17" t="s">
        <v>25</v>
      </c>
      <c r="H1133" s="14">
        <v>151.36</v>
      </c>
      <c r="I1133" s="14">
        <f t="shared" si="1"/>
        <v>1037.32</v>
      </c>
      <c r="J1133" s="18">
        <v>5.0</v>
      </c>
      <c r="K1133" s="17">
        <v>8.0</v>
      </c>
      <c r="L1133" s="19">
        <v>4.0</v>
      </c>
      <c r="M1133" s="19" t="e">
        <v>#REF!</v>
      </c>
      <c r="N1133" s="17">
        <v>5.0</v>
      </c>
      <c r="O1133" s="17" t="s">
        <v>66</v>
      </c>
      <c r="P1133" s="17">
        <v>6.0</v>
      </c>
      <c r="Q1133" s="17">
        <v>7.0</v>
      </c>
      <c r="R1133" s="17">
        <v>1.0</v>
      </c>
      <c r="S1133" s="7">
        <f t="shared" si="2"/>
        <v>8</v>
      </c>
      <c r="T1133" s="20">
        <v>35.0</v>
      </c>
      <c r="U1133" s="14">
        <f t="shared" si="94"/>
        <v>44.68</v>
      </c>
      <c r="V1133" s="21" t="s">
        <v>26</v>
      </c>
      <c r="W1133" s="35">
        <f>VLOOKUP(A1133,airbnb_listings_orlando!C:Q,14,0)</f>
        <v>112</v>
      </c>
      <c r="X1133" s="35">
        <f>VLOOKUP(A1133,airbnb_listings_orlando!C:Q,15,0)</f>
        <v>6</v>
      </c>
      <c r="Y1133" s="11">
        <f t="shared" si="4"/>
        <v>186.1666667</v>
      </c>
      <c r="AA1133" s="11"/>
    </row>
    <row r="1134">
      <c r="A1134" s="12" t="s">
        <v>83</v>
      </c>
      <c r="B1134" s="13">
        <v>43005.0</v>
      </c>
      <c r="C1134" s="12">
        <v>43009.0</v>
      </c>
      <c r="D1134" s="14">
        <v>864.0</v>
      </c>
      <c r="E1134" s="24">
        <v>42838.39878472222</v>
      </c>
      <c r="F1134" s="16">
        <v>167.0</v>
      </c>
      <c r="G1134" s="17" t="s">
        <v>25</v>
      </c>
      <c r="H1134" s="14">
        <v>99.66</v>
      </c>
      <c r="I1134" s="14">
        <f t="shared" si="1"/>
        <v>805.44</v>
      </c>
      <c r="J1134" s="18">
        <v>5.0</v>
      </c>
      <c r="K1134" s="17">
        <v>8.0</v>
      </c>
      <c r="L1134" s="19">
        <v>4.0</v>
      </c>
      <c r="M1134" s="19" t="e">
        <v>#REF!</v>
      </c>
      <c r="N1134" s="17">
        <v>5.0</v>
      </c>
      <c r="O1134" s="17" t="s">
        <v>66</v>
      </c>
      <c r="P1134" s="17">
        <v>4.0</v>
      </c>
      <c r="Q1134" s="17">
        <v>5.0</v>
      </c>
      <c r="R1134" s="17">
        <v>3.0</v>
      </c>
      <c r="S1134" s="7">
        <f t="shared" si="2"/>
        <v>8</v>
      </c>
      <c r="T1134" s="20">
        <v>24.0</v>
      </c>
      <c r="U1134" s="14">
        <f t="shared" si="94"/>
        <v>34.56</v>
      </c>
      <c r="V1134" s="21" t="s">
        <v>26</v>
      </c>
      <c r="W1134" s="35">
        <f>VLOOKUP(A1134,airbnb_listings_orlando!C:Q,14,0)</f>
        <v>112</v>
      </c>
      <c r="X1134" s="35">
        <f>VLOOKUP(A1134,airbnb_listings_orlando!C:Q,15,0)</f>
        <v>6</v>
      </c>
      <c r="Y1134" s="11">
        <f t="shared" si="4"/>
        <v>216</v>
      </c>
      <c r="AA1134" s="11"/>
    </row>
    <row r="1135">
      <c r="A1135" s="12" t="s">
        <v>83</v>
      </c>
      <c r="B1135" s="13">
        <v>42998.0</v>
      </c>
      <c r="C1135" s="12">
        <v>43002.0</v>
      </c>
      <c r="D1135" s="14">
        <v>784.0</v>
      </c>
      <c r="E1135" s="24">
        <v>42878.70321759259</v>
      </c>
      <c r="F1135" s="16">
        <v>120.0</v>
      </c>
      <c r="G1135" s="17" t="s">
        <v>25</v>
      </c>
      <c r="H1135" s="14">
        <v>99.66</v>
      </c>
      <c r="I1135" s="14">
        <f t="shared" si="1"/>
        <v>728.64</v>
      </c>
      <c r="J1135" s="18">
        <v>5.0</v>
      </c>
      <c r="K1135" s="17">
        <v>8.0</v>
      </c>
      <c r="L1135" s="19">
        <v>4.0</v>
      </c>
      <c r="M1135" s="19" t="e">
        <v>#REF!</v>
      </c>
      <c r="N1135" s="17">
        <v>5.0</v>
      </c>
      <c r="O1135" s="17" t="s">
        <v>66</v>
      </c>
      <c r="P1135" s="17">
        <v>4.0</v>
      </c>
      <c r="Q1135" s="17">
        <v>7.0</v>
      </c>
      <c r="R1135" s="17">
        <v>0.0</v>
      </c>
      <c r="S1135" s="7">
        <f t="shared" si="2"/>
        <v>7</v>
      </c>
      <c r="T1135" s="20">
        <v>24.0</v>
      </c>
      <c r="U1135" s="14">
        <f t="shared" si="94"/>
        <v>31.36</v>
      </c>
      <c r="V1135" s="21" t="s">
        <v>26</v>
      </c>
      <c r="W1135" s="35">
        <f>VLOOKUP(A1135,airbnb_listings_orlando!C:Q,14,0)</f>
        <v>112</v>
      </c>
      <c r="X1135" s="35">
        <f>VLOOKUP(A1135,airbnb_listings_orlando!C:Q,15,0)</f>
        <v>6</v>
      </c>
      <c r="Y1135" s="11">
        <f t="shared" si="4"/>
        <v>196</v>
      </c>
      <c r="AA1135" s="11"/>
    </row>
    <row r="1136">
      <c r="A1136" s="12" t="s">
        <v>83</v>
      </c>
      <c r="B1136" s="13">
        <v>42995.0</v>
      </c>
      <c r="C1136" s="12">
        <v>42998.0</v>
      </c>
      <c r="D1136" s="14">
        <v>617.0</v>
      </c>
      <c r="E1136" s="24">
        <v>42939.90225694444</v>
      </c>
      <c r="F1136" s="16">
        <v>56.0</v>
      </c>
      <c r="G1136" s="17" t="s">
        <v>25</v>
      </c>
      <c r="H1136" s="14">
        <v>73.2</v>
      </c>
      <c r="I1136" s="14">
        <f t="shared" si="1"/>
        <v>573.32</v>
      </c>
      <c r="J1136" s="18">
        <v>5.0</v>
      </c>
      <c r="K1136" s="17">
        <v>8.0</v>
      </c>
      <c r="L1136" s="19">
        <v>4.0</v>
      </c>
      <c r="M1136" s="19" t="e">
        <v>#REF!</v>
      </c>
      <c r="N1136" s="17">
        <v>5.0</v>
      </c>
      <c r="O1136" s="17" t="s">
        <v>66</v>
      </c>
      <c r="P1136" s="17">
        <v>3.0</v>
      </c>
      <c r="Q1136" s="17">
        <v>8.0</v>
      </c>
      <c r="R1136" s="17">
        <v>0.0</v>
      </c>
      <c r="S1136" s="7">
        <f t="shared" si="2"/>
        <v>8</v>
      </c>
      <c r="T1136" s="20">
        <v>19.0</v>
      </c>
      <c r="U1136" s="14">
        <f t="shared" si="94"/>
        <v>24.68</v>
      </c>
      <c r="V1136" s="21" t="s">
        <v>26</v>
      </c>
      <c r="W1136" s="35">
        <f>VLOOKUP(A1136,airbnb_listings_orlando!C:Q,14,0)</f>
        <v>112</v>
      </c>
      <c r="X1136" s="35">
        <f>VLOOKUP(A1136,airbnb_listings_orlando!C:Q,15,0)</f>
        <v>6</v>
      </c>
      <c r="Y1136" s="11">
        <f t="shared" si="4"/>
        <v>205.6666667</v>
      </c>
      <c r="AA1136" s="11"/>
    </row>
    <row r="1137">
      <c r="A1137" s="12" t="s">
        <v>83</v>
      </c>
      <c r="B1137" s="13">
        <v>42979.0</v>
      </c>
      <c r="C1137" s="12">
        <v>42985.0</v>
      </c>
      <c r="D1137" s="14">
        <v>1117.0</v>
      </c>
      <c r="E1137" s="24">
        <v>42920.69289351852</v>
      </c>
      <c r="F1137" s="16">
        <v>59.0</v>
      </c>
      <c r="G1137" s="17" t="s">
        <v>25</v>
      </c>
      <c r="H1137" s="14">
        <v>151.36</v>
      </c>
      <c r="I1137" s="14">
        <f t="shared" si="1"/>
        <v>1037.32</v>
      </c>
      <c r="J1137" s="18">
        <v>5.0</v>
      </c>
      <c r="K1137" s="17">
        <v>8.0</v>
      </c>
      <c r="L1137" s="19">
        <v>4.0</v>
      </c>
      <c r="M1137" s="19" t="e">
        <v>#REF!</v>
      </c>
      <c r="N1137" s="17">
        <v>5.0</v>
      </c>
      <c r="O1137" s="17" t="s">
        <v>66</v>
      </c>
      <c r="P1137" s="17">
        <v>6.0</v>
      </c>
      <c r="Q1137" s="17">
        <v>8.0</v>
      </c>
      <c r="R1137" s="17">
        <v>0.0</v>
      </c>
      <c r="S1137" s="7">
        <f t="shared" si="2"/>
        <v>8</v>
      </c>
      <c r="T1137" s="20">
        <v>35.0</v>
      </c>
      <c r="U1137" s="14">
        <f t="shared" si="94"/>
        <v>44.68</v>
      </c>
      <c r="V1137" s="21" t="s">
        <v>26</v>
      </c>
      <c r="W1137" s="35">
        <f>VLOOKUP(A1137,airbnb_listings_orlando!C:Q,14,0)</f>
        <v>112</v>
      </c>
      <c r="X1137" s="35">
        <f>VLOOKUP(A1137,airbnb_listings_orlando!C:Q,15,0)</f>
        <v>6</v>
      </c>
      <c r="Y1137" s="11">
        <f t="shared" si="4"/>
        <v>186.1666667</v>
      </c>
      <c r="AA1137" s="11"/>
    </row>
    <row r="1138">
      <c r="A1138" s="12" t="s">
        <v>83</v>
      </c>
      <c r="B1138" s="13">
        <v>42975.0</v>
      </c>
      <c r="C1138" s="12">
        <v>42979.0</v>
      </c>
      <c r="D1138" s="14">
        <v>784.0</v>
      </c>
      <c r="E1138" s="24">
        <v>42919.40898148148</v>
      </c>
      <c r="F1138" s="16">
        <v>56.0</v>
      </c>
      <c r="G1138" s="17" t="s">
        <v>25</v>
      </c>
      <c r="H1138" s="14">
        <v>99.66</v>
      </c>
      <c r="I1138" s="14">
        <f t="shared" si="1"/>
        <v>728.64</v>
      </c>
      <c r="J1138" s="18">
        <v>5.0</v>
      </c>
      <c r="K1138" s="17">
        <v>8.0</v>
      </c>
      <c r="L1138" s="19">
        <v>4.0</v>
      </c>
      <c r="M1138" s="19" t="e">
        <v>#REF!</v>
      </c>
      <c r="N1138" s="17">
        <v>5.0</v>
      </c>
      <c r="O1138" s="17" t="s">
        <v>66</v>
      </c>
      <c r="P1138" s="17">
        <v>4.0</v>
      </c>
      <c r="Q1138" s="17">
        <v>2.0</v>
      </c>
      <c r="R1138" s="17">
        <v>5.0</v>
      </c>
      <c r="S1138" s="7">
        <f t="shared" si="2"/>
        <v>7</v>
      </c>
      <c r="T1138" s="20">
        <v>24.0</v>
      </c>
      <c r="U1138" s="14">
        <f t="shared" si="94"/>
        <v>31.36</v>
      </c>
      <c r="V1138" s="21" t="s">
        <v>26</v>
      </c>
      <c r="W1138" s="35">
        <f>VLOOKUP(A1138,airbnb_listings_orlando!C:Q,14,0)</f>
        <v>112</v>
      </c>
      <c r="X1138" s="35">
        <f>VLOOKUP(A1138,airbnb_listings_orlando!C:Q,15,0)</f>
        <v>6</v>
      </c>
      <c r="Y1138" s="11">
        <f t="shared" si="4"/>
        <v>196</v>
      </c>
      <c r="AA1138" s="11"/>
    </row>
    <row r="1139">
      <c r="A1139" s="12" t="s">
        <v>83</v>
      </c>
      <c r="B1139" s="13">
        <v>42967.0</v>
      </c>
      <c r="C1139" s="12">
        <v>42975.0</v>
      </c>
      <c r="D1139" s="14">
        <v>1451.0</v>
      </c>
      <c r="E1139" s="24">
        <v>42802.35851851852</v>
      </c>
      <c r="F1139" s="16">
        <v>165.0</v>
      </c>
      <c r="G1139" s="17" t="s">
        <v>25</v>
      </c>
      <c r="H1139" s="14">
        <v>204.27</v>
      </c>
      <c r="I1139" s="14">
        <f t="shared" si="1"/>
        <v>1347.96</v>
      </c>
      <c r="J1139" s="18">
        <v>5.0</v>
      </c>
      <c r="K1139" s="17">
        <v>8.0</v>
      </c>
      <c r="L1139" s="19">
        <v>4.0</v>
      </c>
      <c r="M1139" s="19" t="e">
        <v>#REF!</v>
      </c>
      <c r="N1139" s="17">
        <v>5.0</v>
      </c>
      <c r="O1139" s="17" t="s">
        <v>66</v>
      </c>
      <c r="P1139" s="17">
        <v>8.0</v>
      </c>
      <c r="Q1139" s="17">
        <v>2.0</v>
      </c>
      <c r="R1139" s="17">
        <v>2.0</v>
      </c>
      <c r="S1139" s="7">
        <f t="shared" si="2"/>
        <v>4</v>
      </c>
      <c r="T1139" s="20">
        <v>45.0</v>
      </c>
      <c r="U1139" s="14">
        <f t="shared" si="94"/>
        <v>58.04</v>
      </c>
      <c r="V1139" s="21" t="s">
        <v>26</v>
      </c>
      <c r="W1139" s="35">
        <f>VLOOKUP(A1139,airbnb_listings_orlando!C:Q,14,0)</f>
        <v>112</v>
      </c>
      <c r="X1139" s="35">
        <f>VLOOKUP(A1139,airbnb_listings_orlando!C:Q,15,0)</f>
        <v>6</v>
      </c>
      <c r="Y1139" s="11">
        <f t="shared" si="4"/>
        <v>181.375</v>
      </c>
      <c r="AA1139" s="11"/>
    </row>
    <row r="1140">
      <c r="A1140" s="12" t="s">
        <v>83</v>
      </c>
      <c r="B1140" s="13">
        <v>42958.0</v>
      </c>
      <c r="C1140" s="12">
        <v>42967.0</v>
      </c>
      <c r="D1140" s="14">
        <v>1618.01</v>
      </c>
      <c r="E1140" s="24">
        <v>42803.40599537037</v>
      </c>
      <c r="F1140" s="16">
        <v>155.0</v>
      </c>
      <c r="G1140" s="17" t="s">
        <v>25</v>
      </c>
      <c r="H1140" s="14">
        <v>230.72</v>
      </c>
      <c r="I1140" s="14">
        <f t="shared" si="1"/>
        <v>1503.2896</v>
      </c>
      <c r="J1140" s="18">
        <v>5.0</v>
      </c>
      <c r="K1140" s="17">
        <v>8.0</v>
      </c>
      <c r="L1140" s="19">
        <v>4.0</v>
      </c>
      <c r="M1140" s="19" t="e">
        <v>#REF!</v>
      </c>
      <c r="N1140" s="17">
        <v>5.0</v>
      </c>
      <c r="O1140" s="17" t="s">
        <v>66</v>
      </c>
      <c r="P1140" s="17">
        <v>9.0</v>
      </c>
      <c r="Q1140" s="17">
        <v>5.0</v>
      </c>
      <c r="R1140" s="17">
        <v>3.0</v>
      </c>
      <c r="S1140" s="7">
        <f t="shared" si="2"/>
        <v>8</v>
      </c>
      <c r="T1140" s="20">
        <v>50.0</v>
      </c>
      <c r="U1140" s="14">
        <f t="shared" si="94"/>
        <v>64.7204</v>
      </c>
      <c r="V1140" s="21" t="s">
        <v>26</v>
      </c>
      <c r="W1140" s="35">
        <f>VLOOKUP(A1140,airbnb_listings_orlando!C:Q,14,0)</f>
        <v>112</v>
      </c>
      <c r="X1140" s="35">
        <f>VLOOKUP(A1140,airbnb_listings_orlando!C:Q,15,0)</f>
        <v>6</v>
      </c>
      <c r="Y1140" s="11">
        <f t="shared" si="4"/>
        <v>179.7788889</v>
      </c>
      <c r="AA1140" s="11"/>
    </row>
    <row r="1141">
      <c r="A1141" s="12" t="s">
        <v>83</v>
      </c>
      <c r="B1141" s="13">
        <v>42952.0</v>
      </c>
      <c r="C1141" s="12">
        <v>42958.0</v>
      </c>
      <c r="D1141" s="14">
        <v>1117.0</v>
      </c>
      <c r="E1141" s="24">
        <v>42781.391805555555</v>
      </c>
      <c r="F1141" s="16">
        <v>171.0</v>
      </c>
      <c r="G1141" s="17" t="s">
        <v>25</v>
      </c>
      <c r="H1141" s="14">
        <v>151.36</v>
      </c>
      <c r="I1141" s="14">
        <f t="shared" si="1"/>
        <v>1037.32</v>
      </c>
      <c r="J1141" s="18">
        <v>5.0</v>
      </c>
      <c r="K1141" s="17">
        <v>8.0</v>
      </c>
      <c r="L1141" s="19">
        <v>4.0</v>
      </c>
      <c r="M1141" s="19" t="e">
        <v>#REF!</v>
      </c>
      <c r="N1141" s="17">
        <v>5.0</v>
      </c>
      <c r="O1141" s="17" t="s">
        <v>66</v>
      </c>
      <c r="P1141" s="17">
        <v>6.0</v>
      </c>
      <c r="Q1141" s="17">
        <v>3.0</v>
      </c>
      <c r="R1141" s="17">
        <v>2.0</v>
      </c>
      <c r="S1141" s="7">
        <f t="shared" si="2"/>
        <v>5</v>
      </c>
      <c r="T1141" s="20">
        <v>35.0</v>
      </c>
      <c r="U1141" s="14">
        <f t="shared" si="94"/>
        <v>44.68</v>
      </c>
      <c r="V1141" s="21" t="s">
        <v>26</v>
      </c>
      <c r="W1141" s="35">
        <f>VLOOKUP(A1141,airbnb_listings_orlando!C:Q,14,0)</f>
        <v>112</v>
      </c>
      <c r="X1141" s="35">
        <f>VLOOKUP(A1141,airbnb_listings_orlando!C:Q,15,0)</f>
        <v>6</v>
      </c>
      <c r="Y1141" s="11">
        <f t="shared" si="4"/>
        <v>186.1666667</v>
      </c>
      <c r="AA1141" s="11"/>
    </row>
    <row r="1142">
      <c r="A1142" s="12" t="s">
        <v>83</v>
      </c>
      <c r="B1142" s="13">
        <v>42946.0</v>
      </c>
      <c r="C1142" s="12">
        <v>42952.0</v>
      </c>
      <c r="D1142" s="14">
        <v>1236.0</v>
      </c>
      <c r="E1142" s="24">
        <v>42842.36311342593</v>
      </c>
      <c r="F1142" s="16">
        <v>104.0</v>
      </c>
      <c r="G1142" s="17" t="s">
        <v>25</v>
      </c>
      <c r="H1142" s="14">
        <v>170.4</v>
      </c>
      <c r="I1142" s="14">
        <f t="shared" si="1"/>
        <v>1148.56</v>
      </c>
      <c r="J1142" s="18">
        <v>5.0</v>
      </c>
      <c r="K1142" s="17">
        <v>8.0</v>
      </c>
      <c r="L1142" s="19">
        <v>4.0</v>
      </c>
      <c r="M1142" s="19" t="e">
        <v>#REF!</v>
      </c>
      <c r="N1142" s="17">
        <v>5.0</v>
      </c>
      <c r="O1142" s="17" t="s">
        <v>66</v>
      </c>
      <c r="P1142" s="17">
        <v>6.0</v>
      </c>
      <c r="Q1142" s="17">
        <v>4.0</v>
      </c>
      <c r="R1142" s="17">
        <v>1.0</v>
      </c>
      <c r="S1142" s="7">
        <f t="shared" si="2"/>
        <v>5</v>
      </c>
      <c r="T1142" s="20">
        <v>38.0</v>
      </c>
      <c r="U1142" s="14">
        <f t="shared" si="94"/>
        <v>49.44</v>
      </c>
      <c r="V1142" s="21" t="s">
        <v>26</v>
      </c>
      <c r="W1142" s="35">
        <f>VLOOKUP(A1142,airbnb_listings_orlando!C:Q,14,0)</f>
        <v>112</v>
      </c>
      <c r="X1142" s="35">
        <f>VLOOKUP(A1142,airbnb_listings_orlando!C:Q,15,0)</f>
        <v>6</v>
      </c>
      <c r="Y1142" s="11">
        <f t="shared" si="4"/>
        <v>206</v>
      </c>
      <c r="AA1142" s="11"/>
    </row>
    <row r="1143">
      <c r="A1143" s="12" t="s">
        <v>83</v>
      </c>
      <c r="B1143" s="13">
        <v>42909.0</v>
      </c>
      <c r="C1143" s="12">
        <v>42914.0</v>
      </c>
      <c r="D1143" s="14">
        <v>660.0</v>
      </c>
      <c r="E1143" s="24">
        <v>42747.37548611111</v>
      </c>
      <c r="F1143" s="16">
        <v>162.0</v>
      </c>
      <c r="G1143" s="17" t="s">
        <v>25</v>
      </c>
      <c r="H1143" s="14">
        <v>80.3</v>
      </c>
      <c r="I1143" s="14">
        <f t="shared" si="1"/>
        <v>613.6</v>
      </c>
      <c r="J1143" s="18">
        <v>5.0</v>
      </c>
      <c r="K1143" s="17">
        <v>8.0</v>
      </c>
      <c r="L1143" s="19">
        <v>4.0</v>
      </c>
      <c r="M1143" s="19" t="e">
        <v>#REF!</v>
      </c>
      <c r="N1143" s="17">
        <v>5.0</v>
      </c>
      <c r="O1143" s="17" t="s">
        <v>66</v>
      </c>
      <c r="P1143" s="17">
        <v>5.0</v>
      </c>
      <c r="Q1143" s="17">
        <v>5.0</v>
      </c>
      <c r="R1143" s="17">
        <v>1.0</v>
      </c>
      <c r="S1143" s="7">
        <f t="shared" si="2"/>
        <v>6</v>
      </c>
      <c r="T1143" s="20">
        <v>20.0</v>
      </c>
      <c r="U1143" s="14">
        <f t="shared" si="94"/>
        <v>26.4</v>
      </c>
      <c r="V1143" s="21" t="s">
        <v>26</v>
      </c>
      <c r="W1143" s="35">
        <f>VLOOKUP(A1143,airbnb_listings_orlando!C:Q,14,0)</f>
        <v>112</v>
      </c>
      <c r="X1143" s="35">
        <f>VLOOKUP(A1143,airbnb_listings_orlando!C:Q,15,0)</f>
        <v>6</v>
      </c>
      <c r="Y1143" s="11">
        <f t="shared" si="4"/>
        <v>132</v>
      </c>
      <c r="AA1143" s="11"/>
    </row>
    <row r="1144">
      <c r="A1144" s="12" t="s">
        <v>83</v>
      </c>
      <c r="B1144" s="13">
        <v>42895.0</v>
      </c>
      <c r="C1144" s="12">
        <v>42898.0</v>
      </c>
      <c r="D1144" s="14">
        <v>617.0</v>
      </c>
      <c r="E1144" s="24">
        <v>42794.580092592594</v>
      </c>
      <c r="F1144" s="16">
        <v>101.0</v>
      </c>
      <c r="G1144" s="17" t="s">
        <v>25</v>
      </c>
      <c r="H1144" s="14">
        <v>73.2</v>
      </c>
      <c r="I1144" s="14">
        <f t="shared" si="1"/>
        <v>573.32</v>
      </c>
      <c r="J1144" s="18">
        <v>5.0</v>
      </c>
      <c r="K1144" s="17">
        <v>8.0</v>
      </c>
      <c r="L1144" s="19">
        <v>4.0</v>
      </c>
      <c r="M1144" s="19" t="e">
        <v>#REF!</v>
      </c>
      <c r="N1144" s="17">
        <v>5.0</v>
      </c>
      <c r="O1144" s="17" t="s">
        <v>66</v>
      </c>
      <c r="P1144" s="17">
        <v>3.0</v>
      </c>
      <c r="Q1144" s="17">
        <v>10.0</v>
      </c>
      <c r="R1144" s="17">
        <v>0.0</v>
      </c>
      <c r="S1144" s="7">
        <f t="shared" si="2"/>
        <v>10</v>
      </c>
      <c r="T1144" s="20">
        <v>19.0</v>
      </c>
      <c r="U1144" s="14">
        <f t="shared" si="94"/>
        <v>24.68</v>
      </c>
      <c r="V1144" s="21" t="s">
        <v>26</v>
      </c>
      <c r="W1144" s="35">
        <f>VLOOKUP(A1144,airbnb_listings_orlando!C:Q,14,0)</f>
        <v>112</v>
      </c>
      <c r="X1144" s="35">
        <f>VLOOKUP(A1144,airbnb_listings_orlando!C:Q,15,0)</f>
        <v>6</v>
      </c>
      <c r="Y1144" s="11">
        <f t="shared" si="4"/>
        <v>205.6666667</v>
      </c>
      <c r="AA1144" s="11"/>
    </row>
    <row r="1145">
      <c r="A1145" s="12" t="s">
        <v>83</v>
      </c>
      <c r="B1145" s="13">
        <v>42888.0</v>
      </c>
      <c r="C1145" s="12">
        <v>42891.0</v>
      </c>
      <c r="D1145" s="14">
        <v>617.0</v>
      </c>
      <c r="E1145" s="24">
        <v>42835.43020833333</v>
      </c>
      <c r="F1145" s="16">
        <v>53.0</v>
      </c>
      <c r="G1145" s="17" t="s">
        <v>25</v>
      </c>
      <c r="H1145" s="14">
        <v>73.2</v>
      </c>
      <c r="I1145" s="14">
        <f t="shared" si="1"/>
        <v>573.32</v>
      </c>
      <c r="J1145" s="18">
        <v>5.0</v>
      </c>
      <c r="K1145" s="17">
        <v>8.0</v>
      </c>
      <c r="L1145" s="19">
        <v>4.0</v>
      </c>
      <c r="M1145" s="19" t="e">
        <v>#REF!</v>
      </c>
      <c r="N1145" s="17">
        <v>5.0</v>
      </c>
      <c r="O1145" s="17" t="s">
        <v>66</v>
      </c>
      <c r="P1145" s="17">
        <v>3.0</v>
      </c>
      <c r="Q1145" s="17">
        <v>7.0</v>
      </c>
      <c r="R1145" s="17">
        <v>0.0</v>
      </c>
      <c r="S1145" s="7">
        <f t="shared" si="2"/>
        <v>7</v>
      </c>
      <c r="T1145" s="20">
        <v>19.0</v>
      </c>
      <c r="U1145" s="14">
        <f t="shared" si="94"/>
        <v>24.68</v>
      </c>
      <c r="V1145" s="21" t="s">
        <v>26</v>
      </c>
      <c r="W1145" s="35">
        <f>VLOOKUP(A1145,airbnb_listings_orlando!C:Q,14,0)</f>
        <v>112</v>
      </c>
      <c r="X1145" s="35">
        <f>VLOOKUP(A1145,airbnb_listings_orlando!C:Q,15,0)</f>
        <v>6</v>
      </c>
      <c r="Y1145" s="11">
        <f t="shared" si="4"/>
        <v>205.6666667</v>
      </c>
      <c r="AA1145" s="11"/>
    </row>
    <row r="1146">
      <c r="A1146" s="12" t="s">
        <v>83</v>
      </c>
      <c r="B1146" s="13">
        <v>42882.0</v>
      </c>
      <c r="C1146" s="12">
        <v>42885.0</v>
      </c>
      <c r="D1146" s="14">
        <v>617.0</v>
      </c>
      <c r="E1146" s="24">
        <v>42822.37960648148</v>
      </c>
      <c r="F1146" s="16">
        <v>60.0</v>
      </c>
      <c r="G1146" s="17" t="s">
        <v>25</v>
      </c>
      <c r="H1146" s="14">
        <v>73.2</v>
      </c>
      <c r="I1146" s="14">
        <f t="shared" si="1"/>
        <v>573.32</v>
      </c>
      <c r="J1146" s="18">
        <v>5.0</v>
      </c>
      <c r="K1146" s="17">
        <v>8.0</v>
      </c>
      <c r="L1146" s="19">
        <v>4.0</v>
      </c>
      <c r="M1146" s="19" t="e">
        <v>#REF!</v>
      </c>
      <c r="N1146" s="17">
        <v>5.0</v>
      </c>
      <c r="O1146" s="17" t="s">
        <v>66</v>
      </c>
      <c r="P1146" s="17">
        <v>3.0</v>
      </c>
      <c r="Q1146" s="17">
        <v>10.0</v>
      </c>
      <c r="R1146" s="17">
        <v>0.0</v>
      </c>
      <c r="S1146" s="7">
        <f t="shared" si="2"/>
        <v>10</v>
      </c>
      <c r="T1146" s="20">
        <v>19.0</v>
      </c>
      <c r="U1146" s="14">
        <f t="shared" si="94"/>
        <v>24.68</v>
      </c>
      <c r="V1146" s="21" t="s">
        <v>26</v>
      </c>
      <c r="W1146" s="35">
        <f>VLOOKUP(A1146,airbnb_listings_orlando!C:Q,14,0)</f>
        <v>112</v>
      </c>
      <c r="X1146" s="35">
        <f>VLOOKUP(A1146,airbnb_listings_orlando!C:Q,15,0)</f>
        <v>6</v>
      </c>
      <c r="Y1146" s="11">
        <f t="shared" si="4"/>
        <v>205.6666667</v>
      </c>
      <c r="AA1146" s="11"/>
    </row>
    <row r="1147">
      <c r="A1147" s="12" t="s">
        <v>83</v>
      </c>
      <c r="B1147" s="13">
        <v>42877.0</v>
      </c>
      <c r="C1147" s="12">
        <v>42882.0</v>
      </c>
      <c r="D1147" s="14">
        <v>951.0</v>
      </c>
      <c r="E1147" s="24">
        <v>42791.35355324074</v>
      </c>
      <c r="F1147" s="16">
        <v>86.0</v>
      </c>
      <c r="G1147" s="17" t="s">
        <v>25</v>
      </c>
      <c r="H1147" s="14">
        <v>126.11</v>
      </c>
      <c r="I1147" s="14">
        <f t="shared" si="1"/>
        <v>883.96</v>
      </c>
      <c r="J1147" s="18">
        <v>5.0</v>
      </c>
      <c r="K1147" s="17">
        <v>8.0</v>
      </c>
      <c r="L1147" s="19">
        <v>4.0</v>
      </c>
      <c r="M1147" s="19" t="e">
        <v>#REF!</v>
      </c>
      <c r="N1147" s="17">
        <v>5.0</v>
      </c>
      <c r="O1147" s="17" t="s">
        <v>66</v>
      </c>
      <c r="P1147" s="17">
        <v>5.0</v>
      </c>
      <c r="Q1147" s="17">
        <v>3.0</v>
      </c>
      <c r="R1147" s="17">
        <v>0.0</v>
      </c>
      <c r="S1147" s="7">
        <f t="shared" si="2"/>
        <v>3</v>
      </c>
      <c r="T1147" s="20">
        <v>29.0</v>
      </c>
      <c r="U1147" s="14">
        <f t="shared" si="94"/>
        <v>38.04</v>
      </c>
      <c r="V1147" s="21" t="s">
        <v>26</v>
      </c>
      <c r="W1147" s="35">
        <f>VLOOKUP(A1147,airbnb_listings_orlando!C:Q,14,0)</f>
        <v>112</v>
      </c>
      <c r="X1147" s="35">
        <f>VLOOKUP(A1147,airbnb_listings_orlando!C:Q,15,0)</f>
        <v>6</v>
      </c>
      <c r="Y1147" s="11">
        <f t="shared" si="4"/>
        <v>190.2</v>
      </c>
      <c r="AA1147" s="11"/>
    </row>
    <row r="1148">
      <c r="A1148" s="12" t="s">
        <v>83</v>
      </c>
      <c r="B1148" s="13">
        <v>42865.0</v>
      </c>
      <c r="C1148" s="12">
        <v>42870.0</v>
      </c>
      <c r="D1148" s="14">
        <v>951.0</v>
      </c>
      <c r="E1148" s="24">
        <v>42800.4434375</v>
      </c>
      <c r="F1148" s="16">
        <v>65.0</v>
      </c>
      <c r="G1148" s="17" t="s">
        <v>25</v>
      </c>
      <c r="H1148" s="14">
        <v>126.11</v>
      </c>
      <c r="I1148" s="14">
        <f t="shared" si="1"/>
        <v>883.96</v>
      </c>
      <c r="J1148" s="18">
        <v>5.0</v>
      </c>
      <c r="K1148" s="17">
        <v>8.0</v>
      </c>
      <c r="L1148" s="19">
        <v>4.0</v>
      </c>
      <c r="M1148" s="19" t="e">
        <v>#REF!</v>
      </c>
      <c r="N1148" s="17">
        <v>5.0</v>
      </c>
      <c r="O1148" s="17" t="s">
        <v>66</v>
      </c>
      <c r="P1148" s="17">
        <v>5.0</v>
      </c>
      <c r="Q1148" s="17">
        <v>7.0</v>
      </c>
      <c r="R1148" s="17">
        <v>2.0</v>
      </c>
      <c r="S1148" s="7">
        <f t="shared" si="2"/>
        <v>9</v>
      </c>
      <c r="T1148" s="20">
        <v>29.0</v>
      </c>
      <c r="U1148" s="14">
        <f t="shared" si="94"/>
        <v>38.04</v>
      </c>
      <c r="V1148" s="21" t="s">
        <v>26</v>
      </c>
      <c r="W1148" s="35">
        <f>VLOOKUP(A1148,airbnb_listings_orlando!C:Q,14,0)</f>
        <v>112</v>
      </c>
      <c r="X1148" s="35">
        <f>VLOOKUP(A1148,airbnb_listings_orlando!C:Q,15,0)</f>
        <v>6</v>
      </c>
      <c r="Y1148" s="11">
        <f t="shared" si="4"/>
        <v>190.2</v>
      </c>
      <c r="AA1148" s="11"/>
    </row>
    <row r="1149">
      <c r="A1149" s="12" t="s">
        <v>83</v>
      </c>
      <c r="B1149" s="13">
        <v>42831.0</v>
      </c>
      <c r="C1149" s="12">
        <v>42848.0</v>
      </c>
      <c r="D1149" s="14">
        <v>2953.0</v>
      </c>
      <c r="E1149" s="24">
        <v>42767.408900462964</v>
      </c>
      <c r="F1149" s="16">
        <v>64.0</v>
      </c>
      <c r="G1149" s="17" t="s">
        <v>25</v>
      </c>
      <c r="H1149" s="14">
        <v>441.12</v>
      </c>
      <c r="I1149" s="14">
        <f t="shared" si="1"/>
        <v>2743.88</v>
      </c>
      <c r="J1149" s="18">
        <v>5.0</v>
      </c>
      <c r="K1149" s="17">
        <v>8.0</v>
      </c>
      <c r="L1149" s="19">
        <v>4.0</v>
      </c>
      <c r="M1149" s="19" t="e">
        <v>#REF!</v>
      </c>
      <c r="N1149" s="17">
        <v>5.0</v>
      </c>
      <c r="O1149" s="17" t="s">
        <v>66</v>
      </c>
      <c r="P1149" s="17">
        <v>17.0</v>
      </c>
      <c r="Q1149" s="17">
        <v>8.0</v>
      </c>
      <c r="R1149" s="17">
        <v>2.0</v>
      </c>
      <c r="S1149" s="7">
        <f t="shared" si="2"/>
        <v>10</v>
      </c>
      <c r="T1149" s="20">
        <v>91.0</v>
      </c>
      <c r="U1149" s="14">
        <f t="shared" si="94"/>
        <v>118.12</v>
      </c>
      <c r="V1149" s="21" t="s">
        <v>26</v>
      </c>
      <c r="W1149" s="35">
        <f>VLOOKUP(A1149,airbnb_listings_orlando!C:Q,14,0)</f>
        <v>112</v>
      </c>
      <c r="X1149" s="35">
        <f>VLOOKUP(A1149,airbnb_listings_orlando!C:Q,15,0)</f>
        <v>6</v>
      </c>
      <c r="Y1149" s="11">
        <f t="shared" si="4"/>
        <v>173.7058824</v>
      </c>
      <c r="AA1149" s="11"/>
    </row>
    <row r="1150">
      <c r="A1150" s="12" t="s">
        <v>83</v>
      </c>
      <c r="B1150" s="13">
        <v>42819.0</v>
      </c>
      <c r="C1150" s="12">
        <v>42825.0</v>
      </c>
      <c r="D1150" s="14">
        <v>1507.0</v>
      </c>
      <c r="E1150" s="24">
        <v>42779.387083333335</v>
      </c>
      <c r="F1150" s="16">
        <v>40.0</v>
      </c>
      <c r="G1150" s="17" t="s">
        <v>25</v>
      </c>
      <c r="H1150" s="14">
        <v>212.81</v>
      </c>
      <c r="I1150" s="14">
        <f t="shared" si="1"/>
        <v>1399.72</v>
      </c>
      <c r="J1150" s="18">
        <v>5.0</v>
      </c>
      <c r="K1150" s="17">
        <v>8.0</v>
      </c>
      <c r="L1150" s="19">
        <v>4.0</v>
      </c>
      <c r="M1150" s="19" t="e">
        <v>#REF!</v>
      </c>
      <c r="N1150" s="17">
        <v>5.0</v>
      </c>
      <c r="O1150" s="17" t="s">
        <v>66</v>
      </c>
      <c r="P1150" s="17">
        <v>6.0</v>
      </c>
      <c r="Q1150" s="17">
        <v>5.0</v>
      </c>
      <c r="R1150" s="17">
        <v>0.0</v>
      </c>
      <c r="S1150" s="7">
        <f t="shared" si="2"/>
        <v>5</v>
      </c>
      <c r="T1150" s="20">
        <v>47.0</v>
      </c>
      <c r="U1150" s="14">
        <f t="shared" si="94"/>
        <v>60.28</v>
      </c>
      <c r="V1150" s="21" t="s">
        <v>26</v>
      </c>
      <c r="W1150" s="35">
        <f>VLOOKUP(A1150,airbnb_listings_orlando!C:Q,14,0)</f>
        <v>112</v>
      </c>
      <c r="X1150" s="35">
        <f>VLOOKUP(A1150,airbnb_listings_orlando!C:Q,15,0)</f>
        <v>6</v>
      </c>
      <c r="Y1150" s="11">
        <f t="shared" si="4"/>
        <v>251.1666667</v>
      </c>
      <c r="AA1150" s="11"/>
    </row>
    <row r="1151">
      <c r="A1151" s="12" t="s">
        <v>83</v>
      </c>
      <c r="B1151" s="13">
        <v>42809.0</v>
      </c>
      <c r="C1151" s="12">
        <v>42811.0</v>
      </c>
      <c r="D1151" s="14">
        <v>580.01</v>
      </c>
      <c r="E1151" s="24">
        <v>42768.60568287037</v>
      </c>
      <c r="F1151" s="16">
        <v>41.0</v>
      </c>
      <c r="G1151" s="17" t="s">
        <v>25</v>
      </c>
      <c r="H1151" s="14">
        <v>67.23</v>
      </c>
      <c r="I1151" s="14">
        <f t="shared" si="1"/>
        <v>538.8096</v>
      </c>
      <c r="J1151" s="18">
        <v>5.0</v>
      </c>
      <c r="K1151" s="17">
        <v>8.0</v>
      </c>
      <c r="L1151" s="19">
        <v>4.0</v>
      </c>
      <c r="M1151" s="19" t="e">
        <v>#REF!</v>
      </c>
      <c r="N1151" s="17">
        <v>5.0</v>
      </c>
      <c r="O1151" s="17" t="s">
        <v>66</v>
      </c>
      <c r="P1151" s="17">
        <v>2.0</v>
      </c>
      <c r="Q1151" s="17">
        <v>7.0</v>
      </c>
      <c r="R1151" s="17">
        <v>0.0</v>
      </c>
      <c r="S1151" s="7">
        <f t="shared" si="2"/>
        <v>7</v>
      </c>
      <c r="T1151" s="20">
        <v>18.0</v>
      </c>
      <c r="U1151" s="14">
        <f t="shared" si="94"/>
        <v>23.2004</v>
      </c>
      <c r="V1151" s="21" t="s">
        <v>26</v>
      </c>
      <c r="W1151" s="35">
        <f>VLOOKUP(A1151,airbnb_listings_orlando!C:Q,14,0)</f>
        <v>112</v>
      </c>
      <c r="X1151" s="35">
        <f>VLOOKUP(A1151,airbnb_listings_orlando!C:Q,15,0)</f>
        <v>6</v>
      </c>
      <c r="Y1151" s="11">
        <f t="shared" si="4"/>
        <v>290.005</v>
      </c>
      <c r="AA1151" s="11"/>
    </row>
    <row r="1152">
      <c r="A1152" s="12" t="s">
        <v>83</v>
      </c>
      <c r="B1152" s="13">
        <v>42805.0</v>
      </c>
      <c r="C1152" s="12">
        <v>42807.0</v>
      </c>
      <c r="D1152" s="14">
        <v>580.0</v>
      </c>
      <c r="E1152" s="24">
        <v>42782.65599537037</v>
      </c>
      <c r="F1152" s="16">
        <v>23.0</v>
      </c>
      <c r="G1152" s="17" t="s">
        <v>25</v>
      </c>
      <c r="H1152" s="14">
        <v>67.23</v>
      </c>
      <c r="I1152" s="14">
        <f t="shared" si="1"/>
        <v>538.8</v>
      </c>
      <c r="J1152" s="18">
        <v>5.0</v>
      </c>
      <c r="K1152" s="17">
        <v>8.0</v>
      </c>
      <c r="L1152" s="19">
        <v>4.0</v>
      </c>
      <c r="M1152" s="19" t="e">
        <v>#REF!</v>
      </c>
      <c r="N1152" s="17">
        <v>5.0</v>
      </c>
      <c r="O1152" s="17" t="s">
        <v>66</v>
      </c>
      <c r="P1152" s="17">
        <v>2.0</v>
      </c>
      <c r="Q1152" s="17">
        <v>2.0</v>
      </c>
      <c r="R1152" s="17">
        <v>0.0</v>
      </c>
      <c r="S1152" s="7">
        <f t="shared" si="2"/>
        <v>2</v>
      </c>
      <c r="T1152" s="20">
        <v>18.0</v>
      </c>
      <c r="U1152" s="14">
        <f t="shared" si="94"/>
        <v>23.2</v>
      </c>
      <c r="V1152" s="21" t="s">
        <v>26</v>
      </c>
      <c r="W1152" s="35">
        <f>VLOOKUP(A1152,airbnb_listings_orlando!C:Q,14,0)</f>
        <v>112</v>
      </c>
      <c r="X1152" s="35">
        <f>VLOOKUP(A1152,airbnb_listings_orlando!C:Q,15,0)</f>
        <v>6</v>
      </c>
      <c r="Y1152" s="11">
        <f t="shared" si="4"/>
        <v>290</v>
      </c>
      <c r="AA1152" s="11"/>
    </row>
    <row r="1153">
      <c r="A1153" s="12" t="s">
        <v>83</v>
      </c>
      <c r="B1153" s="13">
        <v>42797.0</v>
      </c>
      <c r="C1153" s="12">
        <v>42799.0</v>
      </c>
      <c r="D1153" s="14">
        <v>580.0</v>
      </c>
      <c r="E1153" s="24">
        <v>42772.42296296296</v>
      </c>
      <c r="F1153" s="16">
        <v>25.0</v>
      </c>
      <c r="G1153" s="17" t="s">
        <v>25</v>
      </c>
      <c r="H1153" s="14">
        <v>67.23</v>
      </c>
      <c r="I1153" s="14">
        <f t="shared" si="1"/>
        <v>538.8</v>
      </c>
      <c r="J1153" s="18">
        <v>5.0</v>
      </c>
      <c r="K1153" s="17">
        <v>8.0</v>
      </c>
      <c r="L1153" s="19">
        <v>4.0</v>
      </c>
      <c r="M1153" s="19" t="e">
        <v>#REF!</v>
      </c>
      <c r="N1153" s="17">
        <v>5.0</v>
      </c>
      <c r="O1153" s="17" t="s">
        <v>66</v>
      </c>
      <c r="P1153" s="17">
        <v>2.0</v>
      </c>
      <c r="Q1153" s="17">
        <v>2.0</v>
      </c>
      <c r="R1153" s="17">
        <v>0.0</v>
      </c>
      <c r="S1153" s="7">
        <f t="shared" si="2"/>
        <v>2</v>
      </c>
      <c r="T1153" s="20">
        <v>18.0</v>
      </c>
      <c r="U1153" s="14">
        <f t="shared" si="94"/>
        <v>23.2</v>
      </c>
      <c r="V1153" s="21" t="s">
        <v>26</v>
      </c>
      <c r="W1153" s="35">
        <f>VLOOKUP(A1153,airbnb_listings_orlando!C:Q,14,0)</f>
        <v>112</v>
      </c>
      <c r="X1153" s="35">
        <f>VLOOKUP(A1153,airbnb_listings_orlando!C:Q,15,0)</f>
        <v>6</v>
      </c>
      <c r="Y1153" s="11">
        <f t="shared" si="4"/>
        <v>290</v>
      </c>
      <c r="AA1153" s="11"/>
    </row>
    <row r="1154">
      <c r="A1154" s="12" t="s">
        <v>83</v>
      </c>
      <c r="B1154" s="13">
        <v>42789.0</v>
      </c>
      <c r="C1154" s="12">
        <v>42793.0</v>
      </c>
      <c r="D1154" s="14">
        <v>784.0</v>
      </c>
      <c r="E1154" s="24">
        <v>42767.41123842593</v>
      </c>
      <c r="F1154" s="16">
        <v>22.0</v>
      </c>
      <c r="G1154" s="17" t="s">
        <v>25</v>
      </c>
      <c r="H1154" s="14">
        <v>99.66</v>
      </c>
      <c r="I1154" s="14">
        <f t="shared" si="1"/>
        <v>728.64</v>
      </c>
      <c r="J1154" s="18">
        <v>5.0</v>
      </c>
      <c r="K1154" s="17">
        <v>8.0</v>
      </c>
      <c r="L1154" s="19">
        <v>4.0</v>
      </c>
      <c r="M1154" s="19" t="e">
        <v>#REF!</v>
      </c>
      <c r="N1154" s="17">
        <v>5.0</v>
      </c>
      <c r="O1154" s="17" t="s">
        <v>66</v>
      </c>
      <c r="P1154" s="17">
        <v>4.0</v>
      </c>
      <c r="Q1154" s="17">
        <v>4.0</v>
      </c>
      <c r="R1154" s="17">
        <v>0.0</v>
      </c>
      <c r="S1154" s="7">
        <f t="shared" si="2"/>
        <v>4</v>
      </c>
      <c r="T1154" s="20">
        <v>24.0</v>
      </c>
      <c r="U1154" s="14">
        <f t="shared" si="94"/>
        <v>31.36</v>
      </c>
      <c r="V1154" s="21" t="s">
        <v>26</v>
      </c>
      <c r="W1154" s="35">
        <f>VLOOKUP(A1154,airbnb_listings_orlando!C:Q,14,0)</f>
        <v>112</v>
      </c>
      <c r="X1154" s="35">
        <f>VLOOKUP(A1154,airbnb_listings_orlando!C:Q,15,0)</f>
        <v>6</v>
      </c>
      <c r="Y1154" s="11">
        <f t="shared" si="4"/>
        <v>196</v>
      </c>
      <c r="AA1154" s="11"/>
    </row>
    <row r="1155">
      <c r="A1155" s="12" t="s">
        <v>83</v>
      </c>
      <c r="B1155" s="13">
        <v>42783.0</v>
      </c>
      <c r="C1155" s="12">
        <v>42786.0</v>
      </c>
      <c r="D1155" s="14">
        <v>617.0</v>
      </c>
      <c r="E1155" s="24">
        <v>42766.68697916667</v>
      </c>
      <c r="F1155" s="16">
        <v>17.0</v>
      </c>
      <c r="G1155" s="17" t="s">
        <v>25</v>
      </c>
      <c r="H1155" s="14">
        <v>73.2</v>
      </c>
      <c r="I1155" s="14">
        <f t="shared" si="1"/>
        <v>573.32</v>
      </c>
      <c r="J1155" s="18">
        <v>5.0</v>
      </c>
      <c r="K1155" s="17">
        <v>8.0</v>
      </c>
      <c r="L1155" s="19">
        <v>4.0</v>
      </c>
      <c r="M1155" s="19" t="e">
        <v>#REF!</v>
      </c>
      <c r="N1155" s="17">
        <v>5.0</v>
      </c>
      <c r="O1155" s="17" t="s">
        <v>66</v>
      </c>
      <c r="P1155" s="17">
        <v>3.0</v>
      </c>
      <c r="Q1155" s="17">
        <v>6.0</v>
      </c>
      <c r="R1155" s="17">
        <v>0.0</v>
      </c>
      <c r="S1155" s="7">
        <f t="shared" si="2"/>
        <v>6</v>
      </c>
      <c r="T1155" s="20">
        <v>19.0</v>
      </c>
      <c r="U1155" s="14">
        <f t="shared" si="94"/>
        <v>24.68</v>
      </c>
      <c r="V1155" s="21" t="s">
        <v>26</v>
      </c>
      <c r="W1155" s="35">
        <f>VLOOKUP(A1155,airbnb_listings_orlando!C:Q,14,0)</f>
        <v>112</v>
      </c>
      <c r="X1155" s="35">
        <f>VLOOKUP(A1155,airbnb_listings_orlando!C:Q,15,0)</f>
        <v>6</v>
      </c>
      <c r="Y1155" s="11">
        <f t="shared" si="4"/>
        <v>205.6666667</v>
      </c>
      <c r="AA1155" s="11"/>
    </row>
    <row r="1156">
      <c r="A1156" s="12" t="s">
        <v>83</v>
      </c>
      <c r="B1156" s="13">
        <v>42776.0</v>
      </c>
      <c r="C1156" s="12">
        <v>42778.0</v>
      </c>
      <c r="D1156" s="14">
        <v>450.0</v>
      </c>
      <c r="E1156" s="24">
        <v>42767.684641203705</v>
      </c>
      <c r="F1156" s="16">
        <v>9.0</v>
      </c>
      <c r="G1156" s="17" t="s">
        <v>25</v>
      </c>
      <c r="H1156" s="14">
        <v>46.75</v>
      </c>
      <c r="I1156" s="14">
        <f t="shared" si="1"/>
        <v>418</v>
      </c>
      <c r="J1156" s="18">
        <v>5.0</v>
      </c>
      <c r="K1156" s="17">
        <v>8.0</v>
      </c>
      <c r="L1156" s="19">
        <v>4.0</v>
      </c>
      <c r="M1156" s="19" t="e">
        <v>#REF!</v>
      </c>
      <c r="N1156" s="17">
        <v>5.0</v>
      </c>
      <c r="O1156" s="17" t="s">
        <v>66</v>
      </c>
      <c r="P1156" s="17">
        <v>2.0</v>
      </c>
      <c r="Q1156" s="17">
        <v>10.0</v>
      </c>
      <c r="R1156" s="17">
        <v>0.0</v>
      </c>
      <c r="S1156" s="7">
        <f t="shared" si="2"/>
        <v>10</v>
      </c>
      <c r="T1156" s="20">
        <v>14.0</v>
      </c>
      <c r="U1156" s="14">
        <f t="shared" si="94"/>
        <v>18</v>
      </c>
      <c r="V1156" s="21" t="s">
        <v>26</v>
      </c>
      <c r="W1156" s="35">
        <f>VLOOKUP(A1156,airbnb_listings_orlando!C:Q,14,0)</f>
        <v>112</v>
      </c>
      <c r="X1156" s="35">
        <f>VLOOKUP(A1156,airbnb_listings_orlando!C:Q,15,0)</f>
        <v>6</v>
      </c>
      <c r="Y1156" s="11">
        <f t="shared" si="4"/>
        <v>225</v>
      </c>
      <c r="AA1156" s="11"/>
    </row>
    <row r="1157">
      <c r="A1157" s="12" t="s">
        <v>83</v>
      </c>
      <c r="B1157" s="13">
        <v>43466.0</v>
      </c>
      <c r="C1157" s="12">
        <v>43480.0</v>
      </c>
      <c r="D1157" s="14">
        <v>155.0</v>
      </c>
      <c r="E1157" s="24">
        <v>43369.37331018518</v>
      </c>
      <c r="F1157" s="16">
        <v>97.0</v>
      </c>
      <c r="G1157" s="17" t="s">
        <v>25</v>
      </c>
      <c r="H1157" s="14">
        <v>0.0</v>
      </c>
      <c r="I1157" s="14">
        <f t="shared" si="1"/>
        <v>155</v>
      </c>
      <c r="J1157" s="18">
        <v>5.0</v>
      </c>
      <c r="K1157" s="17">
        <v>8.0</v>
      </c>
      <c r="L1157" s="19">
        <v>4.0</v>
      </c>
      <c r="M1157" s="19" t="e">
        <v>#REF!</v>
      </c>
      <c r="N1157" s="17">
        <v>5.0</v>
      </c>
      <c r="O1157" s="17" t="s">
        <v>66</v>
      </c>
      <c r="P1157" s="17">
        <v>14.0</v>
      </c>
      <c r="Q1157" s="17">
        <v>2.0</v>
      </c>
      <c r="R1157" s="17">
        <v>0.0</v>
      </c>
      <c r="S1157" s="7">
        <f t="shared" si="2"/>
        <v>2</v>
      </c>
      <c r="T1157" s="20">
        <v>0.0</v>
      </c>
      <c r="U1157" s="14">
        <v>0.0</v>
      </c>
      <c r="V1157" s="21" t="s">
        <v>37</v>
      </c>
      <c r="W1157" s="35">
        <f>VLOOKUP(A1157,airbnb_listings_orlando!C:Q,14,0)</f>
        <v>112</v>
      </c>
      <c r="X1157" s="35">
        <f>VLOOKUP(A1157,airbnb_listings_orlando!C:Q,15,0)</f>
        <v>6</v>
      </c>
      <c r="Y1157" s="11">
        <f t="shared" si="4"/>
        <v>11.07142857</v>
      </c>
      <c r="AA1157" s="11"/>
    </row>
    <row r="1158">
      <c r="A1158" s="12" t="s">
        <v>83</v>
      </c>
      <c r="B1158" s="13">
        <v>43455.0</v>
      </c>
      <c r="C1158" s="12">
        <v>43466.0</v>
      </c>
      <c r="D1158" s="14">
        <v>4383.99</v>
      </c>
      <c r="E1158" s="24">
        <v>43379.48868055556</v>
      </c>
      <c r="F1158" s="16">
        <v>76.0</v>
      </c>
      <c r="G1158" s="17" t="s">
        <v>25</v>
      </c>
      <c r="H1158" s="14">
        <v>502.18</v>
      </c>
      <c r="I1158" s="14">
        <f t="shared" si="1"/>
        <v>4217.64</v>
      </c>
      <c r="J1158" s="18">
        <v>5.0</v>
      </c>
      <c r="K1158" s="17">
        <v>8.0</v>
      </c>
      <c r="L1158" s="19">
        <v>4.0</v>
      </c>
      <c r="M1158" s="19" t="e">
        <v>#REF!</v>
      </c>
      <c r="N1158" s="17">
        <v>5.0</v>
      </c>
      <c r="O1158" s="17" t="s">
        <v>66</v>
      </c>
      <c r="P1158" s="17">
        <v>11.0</v>
      </c>
      <c r="Q1158" s="17">
        <v>7.0</v>
      </c>
      <c r="R1158" s="17">
        <v>3.0</v>
      </c>
      <c r="S1158" s="7">
        <f t="shared" si="2"/>
        <v>10</v>
      </c>
      <c r="T1158" s="20">
        <v>166.35</v>
      </c>
      <c r="U1158" s="14">
        <v>0.0</v>
      </c>
      <c r="V1158" s="21" t="s">
        <v>37</v>
      </c>
      <c r="W1158" s="35">
        <f>VLOOKUP(A1158,airbnb_listings_orlando!C:Q,14,0)</f>
        <v>112</v>
      </c>
      <c r="X1158" s="35">
        <f>VLOOKUP(A1158,airbnb_listings_orlando!C:Q,15,0)</f>
        <v>6</v>
      </c>
      <c r="Y1158" s="11">
        <f t="shared" si="4"/>
        <v>398.5445455</v>
      </c>
      <c r="AA1158" s="11"/>
    </row>
    <row r="1159">
      <c r="A1159" s="12" t="s">
        <v>83</v>
      </c>
      <c r="B1159" s="13">
        <v>43431.0</v>
      </c>
      <c r="C1159" s="25">
        <v>43434.0</v>
      </c>
      <c r="D1159" s="14">
        <v>794.89</v>
      </c>
      <c r="E1159" s="24">
        <v>43376.76416666667</v>
      </c>
      <c r="F1159" s="16">
        <v>55.0</v>
      </c>
      <c r="G1159" s="17" t="s">
        <v>25</v>
      </c>
      <c r="H1159" s="14">
        <v>83.9</v>
      </c>
      <c r="I1159" s="14">
        <f t="shared" si="1"/>
        <v>770.31</v>
      </c>
      <c r="J1159" s="18">
        <v>5.0</v>
      </c>
      <c r="K1159" s="17">
        <v>8.0</v>
      </c>
      <c r="L1159" s="19">
        <v>4.0</v>
      </c>
      <c r="M1159" s="19" t="e">
        <v>#REF!</v>
      </c>
      <c r="N1159" s="17">
        <v>5.0</v>
      </c>
      <c r="O1159" s="17" t="s">
        <v>66</v>
      </c>
      <c r="P1159" s="17">
        <v>3.0</v>
      </c>
      <c r="Q1159" s="17">
        <v>6.0</v>
      </c>
      <c r="R1159" s="17">
        <v>0.0</v>
      </c>
      <c r="S1159" s="7">
        <f t="shared" si="2"/>
        <v>6</v>
      </c>
      <c r="T1159" s="20">
        <v>24.58</v>
      </c>
      <c r="U1159" s="14">
        <v>0.0</v>
      </c>
      <c r="V1159" s="21" t="s">
        <v>37</v>
      </c>
      <c r="W1159" s="35">
        <f>VLOOKUP(A1159,airbnb_listings_orlando!C:Q,14,0)</f>
        <v>112</v>
      </c>
      <c r="X1159" s="35">
        <f>VLOOKUP(A1159,airbnb_listings_orlando!C:Q,15,0)</f>
        <v>6</v>
      </c>
      <c r="Y1159" s="11">
        <f t="shared" si="4"/>
        <v>264.9633333</v>
      </c>
      <c r="AA1159" s="11"/>
    </row>
    <row r="1160">
      <c r="A1160" s="12" t="s">
        <v>83</v>
      </c>
      <c r="B1160" s="13">
        <v>43412.0</v>
      </c>
      <c r="C1160" s="25">
        <v>43426.0</v>
      </c>
      <c r="D1160" s="14">
        <v>2994.18</v>
      </c>
      <c r="E1160" s="24">
        <v>43268.75821759259</v>
      </c>
      <c r="F1160" s="16">
        <v>144.0</v>
      </c>
      <c r="G1160" s="17" t="s">
        <v>25</v>
      </c>
      <c r="H1160" s="14">
        <v>434.0</v>
      </c>
      <c r="I1160" s="14">
        <f t="shared" si="1"/>
        <v>2994.18</v>
      </c>
      <c r="J1160" s="18">
        <v>5.0</v>
      </c>
      <c r="K1160" s="17">
        <v>8.0</v>
      </c>
      <c r="L1160" s="19">
        <v>4.0</v>
      </c>
      <c r="M1160" s="19" t="e">
        <v>#REF!</v>
      </c>
      <c r="N1160" s="17">
        <v>5.0</v>
      </c>
      <c r="O1160" s="17" t="s">
        <v>66</v>
      </c>
      <c r="P1160" s="17">
        <v>14.0</v>
      </c>
      <c r="Q1160" s="17">
        <v>4.0</v>
      </c>
      <c r="R1160" s="17">
        <v>4.0</v>
      </c>
      <c r="S1160" s="7">
        <f t="shared" si="2"/>
        <v>8</v>
      </c>
      <c r="T1160" s="20">
        <v>0.0</v>
      </c>
      <c r="U1160" s="14">
        <v>0.0</v>
      </c>
      <c r="V1160" s="21" t="s">
        <v>37</v>
      </c>
      <c r="W1160" s="35">
        <f>VLOOKUP(A1160,airbnb_listings_orlando!C:Q,14,0)</f>
        <v>112</v>
      </c>
      <c r="X1160" s="35">
        <f>VLOOKUP(A1160,airbnb_listings_orlando!C:Q,15,0)</f>
        <v>6</v>
      </c>
      <c r="Y1160" s="11">
        <f t="shared" si="4"/>
        <v>213.87</v>
      </c>
      <c r="AA1160" s="11"/>
    </row>
    <row r="1161">
      <c r="A1161" s="12" t="s">
        <v>83</v>
      </c>
      <c r="B1161" s="13">
        <v>43376.0</v>
      </c>
      <c r="C1161" s="12">
        <v>43379.0</v>
      </c>
      <c r="D1161" s="14">
        <v>682.6</v>
      </c>
      <c r="E1161" s="24">
        <v>43338.73287037037</v>
      </c>
      <c r="F1161" s="16">
        <v>38.0</v>
      </c>
      <c r="G1161" s="17" t="s">
        <v>25</v>
      </c>
      <c r="H1161" s="14">
        <v>67.68</v>
      </c>
      <c r="I1161" s="14">
        <f t="shared" si="1"/>
        <v>661.5</v>
      </c>
      <c r="J1161" s="18">
        <v>5.0</v>
      </c>
      <c r="K1161" s="17">
        <v>8.0</v>
      </c>
      <c r="L1161" s="19">
        <v>4.0</v>
      </c>
      <c r="M1161" s="19" t="e">
        <v>#REF!</v>
      </c>
      <c r="N1161" s="17">
        <v>5.0</v>
      </c>
      <c r="O1161" s="17" t="s">
        <v>66</v>
      </c>
      <c r="P1161" s="17">
        <v>3.0</v>
      </c>
      <c r="Q1161" s="17">
        <v>3.0</v>
      </c>
      <c r="R1161" s="17">
        <v>3.0</v>
      </c>
      <c r="S1161" s="7">
        <f t="shared" si="2"/>
        <v>6</v>
      </c>
      <c r="T1161" s="20">
        <v>21.1</v>
      </c>
      <c r="U1161" s="14">
        <v>0.0</v>
      </c>
      <c r="V1161" s="21" t="s">
        <v>37</v>
      </c>
      <c r="W1161" s="35">
        <f>VLOOKUP(A1161,airbnb_listings_orlando!C:Q,14,0)</f>
        <v>112</v>
      </c>
      <c r="X1161" s="35">
        <f>VLOOKUP(A1161,airbnb_listings_orlando!C:Q,15,0)</f>
        <v>6</v>
      </c>
      <c r="Y1161" s="11">
        <f t="shared" si="4"/>
        <v>227.5333333</v>
      </c>
      <c r="AA1161" s="11"/>
    </row>
    <row r="1162">
      <c r="A1162" s="12" t="s">
        <v>83</v>
      </c>
      <c r="B1162" s="13">
        <v>43285.0</v>
      </c>
      <c r="C1162" s="12">
        <v>43311.0</v>
      </c>
      <c r="D1162" s="14">
        <v>155.0</v>
      </c>
      <c r="E1162" s="24">
        <v>42898.65232638889</v>
      </c>
      <c r="F1162" s="16">
        <v>387.0</v>
      </c>
      <c r="G1162" s="17" t="s">
        <v>25</v>
      </c>
      <c r="H1162" s="14">
        <v>0.0</v>
      </c>
      <c r="I1162" s="14">
        <f t="shared" si="1"/>
        <v>155</v>
      </c>
      <c r="J1162" s="18">
        <v>5.0</v>
      </c>
      <c r="K1162" s="17">
        <v>8.0</v>
      </c>
      <c r="L1162" s="19">
        <v>4.0</v>
      </c>
      <c r="M1162" s="19" t="e">
        <v>#REF!</v>
      </c>
      <c r="N1162" s="17">
        <v>5.0</v>
      </c>
      <c r="O1162" s="17" t="s">
        <v>66</v>
      </c>
      <c r="P1162" s="17">
        <v>26.0</v>
      </c>
      <c r="Q1162" s="17">
        <v>2.0</v>
      </c>
      <c r="R1162" s="17">
        <v>0.0</v>
      </c>
      <c r="S1162" s="7">
        <f t="shared" si="2"/>
        <v>2</v>
      </c>
      <c r="T1162" s="20">
        <v>0.0</v>
      </c>
      <c r="U1162" s="14">
        <v>0.0</v>
      </c>
      <c r="V1162" s="21" t="s">
        <v>37</v>
      </c>
      <c r="W1162" s="35">
        <f>VLOOKUP(A1162,airbnb_listings_orlando!C:Q,14,0)</f>
        <v>112</v>
      </c>
      <c r="X1162" s="35">
        <f>VLOOKUP(A1162,airbnb_listings_orlando!C:Q,15,0)</f>
        <v>6</v>
      </c>
      <c r="Y1162" s="11">
        <f t="shared" si="4"/>
        <v>5.961538462</v>
      </c>
      <c r="AA1162" s="11"/>
    </row>
    <row r="1163">
      <c r="A1163" s="12" t="s">
        <v>83</v>
      </c>
      <c r="B1163" s="13">
        <v>43259.0</v>
      </c>
      <c r="C1163" s="12">
        <v>43266.0</v>
      </c>
      <c r="D1163" s="14">
        <v>1284.0</v>
      </c>
      <c r="E1163" s="24">
        <v>42957.697546296295</v>
      </c>
      <c r="F1163" s="16">
        <v>302.0</v>
      </c>
      <c r="G1163" s="17" t="s">
        <v>25</v>
      </c>
      <c r="H1163" s="14">
        <v>177.81</v>
      </c>
      <c r="I1163" s="14">
        <f t="shared" si="1"/>
        <v>1244</v>
      </c>
      <c r="J1163" s="18">
        <v>5.0</v>
      </c>
      <c r="K1163" s="17">
        <v>8.0</v>
      </c>
      <c r="L1163" s="19">
        <v>4.0</v>
      </c>
      <c r="M1163" s="19" t="e">
        <v>#REF!</v>
      </c>
      <c r="N1163" s="17">
        <v>5.0</v>
      </c>
      <c r="O1163" s="17" t="s">
        <v>66</v>
      </c>
      <c r="P1163" s="17">
        <v>7.0</v>
      </c>
      <c r="Q1163" s="17">
        <v>5.0</v>
      </c>
      <c r="R1163" s="17">
        <v>3.0</v>
      </c>
      <c r="S1163" s="7">
        <f t="shared" si="2"/>
        <v>8</v>
      </c>
      <c r="T1163" s="20">
        <v>40.0</v>
      </c>
      <c r="U1163" s="14">
        <v>0.0</v>
      </c>
      <c r="V1163" s="21" t="s">
        <v>37</v>
      </c>
      <c r="W1163" s="35">
        <f>VLOOKUP(A1163,airbnb_listings_orlando!C:Q,14,0)</f>
        <v>112</v>
      </c>
      <c r="X1163" s="35">
        <f>VLOOKUP(A1163,airbnb_listings_orlando!C:Q,15,0)</f>
        <v>6</v>
      </c>
      <c r="Y1163" s="11">
        <f t="shared" si="4"/>
        <v>183.4285714</v>
      </c>
      <c r="AA1163" s="11"/>
    </row>
    <row r="1164">
      <c r="A1164" s="12" t="s">
        <v>83</v>
      </c>
      <c r="B1164" s="13">
        <v>43169.0</v>
      </c>
      <c r="C1164" s="12">
        <v>43176.0</v>
      </c>
      <c r="D1164" s="14">
        <v>2050.85</v>
      </c>
      <c r="E1164" s="15">
        <v>43029.6115162037</v>
      </c>
      <c r="F1164" s="16">
        <v>140.0</v>
      </c>
      <c r="G1164" s="17" t="s">
        <v>25</v>
      </c>
      <c r="H1164" s="14">
        <v>275.08</v>
      </c>
      <c r="I1164" s="14">
        <f t="shared" si="1"/>
        <v>1991.85</v>
      </c>
      <c r="J1164" s="18">
        <v>5.0</v>
      </c>
      <c r="K1164" s="17">
        <v>8.0</v>
      </c>
      <c r="L1164" s="19">
        <v>4.0</v>
      </c>
      <c r="M1164" s="19" t="e">
        <v>#REF!</v>
      </c>
      <c r="N1164" s="17">
        <v>5.0</v>
      </c>
      <c r="O1164" s="17" t="s">
        <v>66</v>
      </c>
      <c r="P1164" s="17">
        <v>7.0</v>
      </c>
      <c r="Q1164" s="17">
        <v>8.0</v>
      </c>
      <c r="R1164" s="17">
        <v>2.0</v>
      </c>
      <c r="S1164" s="7">
        <f t="shared" si="2"/>
        <v>10</v>
      </c>
      <c r="T1164" s="20">
        <v>59.0</v>
      </c>
      <c r="U1164" s="14">
        <v>0.0</v>
      </c>
      <c r="V1164" s="21" t="s">
        <v>37</v>
      </c>
      <c r="W1164" s="35">
        <f>VLOOKUP(A1164,airbnb_listings_orlando!C:Q,14,0)</f>
        <v>112</v>
      </c>
      <c r="X1164" s="35">
        <f>VLOOKUP(A1164,airbnb_listings_orlando!C:Q,15,0)</f>
        <v>6</v>
      </c>
      <c r="Y1164" s="11">
        <f t="shared" si="4"/>
        <v>292.9785714</v>
      </c>
      <c r="AA1164" s="11"/>
    </row>
    <row r="1165">
      <c r="A1165" s="12" t="s">
        <v>83</v>
      </c>
      <c r="B1165" s="13">
        <v>43143.0</v>
      </c>
      <c r="C1165" s="12">
        <v>43164.0</v>
      </c>
      <c r="D1165" s="14">
        <v>4243.52</v>
      </c>
      <c r="E1165" s="24">
        <v>42907.42800925926</v>
      </c>
      <c r="F1165" s="16">
        <v>236.0</v>
      </c>
      <c r="G1165" s="17" t="s">
        <v>25</v>
      </c>
      <c r="H1165" s="14">
        <v>536.13</v>
      </c>
      <c r="I1165" s="14">
        <f t="shared" si="1"/>
        <v>4136.13</v>
      </c>
      <c r="J1165" s="18">
        <v>5.0</v>
      </c>
      <c r="K1165" s="17">
        <v>8.0</v>
      </c>
      <c r="L1165" s="19">
        <v>4.0</v>
      </c>
      <c r="M1165" s="19" t="e">
        <v>#REF!</v>
      </c>
      <c r="N1165" s="17">
        <v>5.0</v>
      </c>
      <c r="O1165" s="17" t="s">
        <v>66</v>
      </c>
      <c r="P1165" s="17">
        <v>21.0</v>
      </c>
      <c r="Q1165" s="17">
        <v>7.0</v>
      </c>
      <c r="R1165" s="17">
        <v>2.0</v>
      </c>
      <c r="S1165" s="7">
        <f t="shared" si="2"/>
        <v>9</v>
      </c>
      <c r="T1165" s="20">
        <v>107.39</v>
      </c>
      <c r="U1165" s="14">
        <v>0.0</v>
      </c>
      <c r="V1165" s="21" t="s">
        <v>37</v>
      </c>
      <c r="W1165" s="35">
        <f>VLOOKUP(A1165,airbnb_listings_orlando!C:Q,14,0)</f>
        <v>112</v>
      </c>
      <c r="X1165" s="35">
        <f>VLOOKUP(A1165,airbnb_listings_orlando!C:Q,15,0)</f>
        <v>6</v>
      </c>
      <c r="Y1165" s="11">
        <f t="shared" si="4"/>
        <v>202.072381</v>
      </c>
      <c r="AA1165" s="11"/>
    </row>
    <row r="1166">
      <c r="A1166" s="12" t="s">
        <v>83</v>
      </c>
      <c r="B1166" s="13">
        <v>42916.0</v>
      </c>
      <c r="C1166" s="12">
        <v>42946.0</v>
      </c>
      <c r="D1166" s="14">
        <v>120.0</v>
      </c>
      <c r="E1166" s="24">
        <v>42766.63082175926</v>
      </c>
      <c r="F1166" s="16">
        <v>150.0</v>
      </c>
      <c r="G1166" s="17" t="s">
        <v>25</v>
      </c>
      <c r="H1166" s="14">
        <v>0.0</v>
      </c>
      <c r="I1166" s="14">
        <f t="shared" si="1"/>
        <v>120</v>
      </c>
      <c r="J1166" s="18">
        <v>5.0</v>
      </c>
      <c r="K1166" s="17">
        <v>8.0</v>
      </c>
      <c r="L1166" s="19">
        <v>4.0</v>
      </c>
      <c r="M1166" s="19" t="e">
        <v>#REF!</v>
      </c>
      <c r="N1166" s="17">
        <v>5.0</v>
      </c>
      <c r="O1166" s="17" t="s">
        <v>66</v>
      </c>
      <c r="P1166" s="17">
        <v>30.0</v>
      </c>
      <c r="Q1166" s="17">
        <v>2.0</v>
      </c>
      <c r="R1166" s="17">
        <v>0.0</v>
      </c>
      <c r="S1166" s="7">
        <f t="shared" si="2"/>
        <v>2</v>
      </c>
      <c r="T1166" s="20">
        <v>0.0</v>
      </c>
      <c r="U1166" s="14">
        <v>0.0</v>
      </c>
      <c r="V1166" s="21" t="s">
        <v>37</v>
      </c>
      <c r="W1166" s="35">
        <f>VLOOKUP(A1166,airbnb_listings_orlando!C:Q,14,0)</f>
        <v>112</v>
      </c>
      <c r="X1166" s="35">
        <f>VLOOKUP(A1166,airbnb_listings_orlando!C:Q,15,0)</f>
        <v>6</v>
      </c>
      <c r="Y1166" s="11">
        <f t="shared" si="4"/>
        <v>4</v>
      </c>
      <c r="AA1166" s="11"/>
    </row>
    <row r="1167">
      <c r="A1167" s="12" t="s">
        <v>83</v>
      </c>
      <c r="B1167" s="13">
        <v>42900.0</v>
      </c>
      <c r="C1167" s="12">
        <v>42905.0</v>
      </c>
      <c r="D1167" s="14">
        <v>919.15</v>
      </c>
      <c r="E1167" s="24">
        <v>42790.42858796296</v>
      </c>
      <c r="F1167" s="16">
        <v>110.0</v>
      </c>
      <c r="G1167" s="17" t="s">
        <v>25</v>
      </c>
      <c r="H1167" s="14">
        <v>98.36</v>
      </c>
      <c r="I1167" s="14">
        <f t="shared" si="1"/>
        <v>889.95</v>
      </c>
      <c r="J1167" s="18">
        <v>5.0</v>
      </c>
      <c r="K1167" s="17">
        <v>8.0</v>
      </c>
      <c r="L1167" s="19">
        <v>4.0</v>
      </c>
      <c r="M1167" s="19" t="e">
        <v>#REF!</v>
      </c>
      <c r="N1167" s="17">
        <v>5.0</v>
      </c>
      <c r="O1167" s="17" t="s">
        <v>66</v>
      </c>
      <c r="P1167" s="17">
        <v>5.0</v>
      </c>
      <c r="Q1167" s="17">
        <v>10.0</v>
      </c>
      <c r="R1167" s="17">
        <v>0.0</v>
      </c>
      <c r="S1167" s="7">
        <f t="shared" si="2"/>
        <v>10</v>
      </c>
      <c r="T1167" s="20">
        <v>29.2</v>
      </c>
      <c r="U1167" s="14">
        <v>0.0</v>
      </c>
      <c r="V1167" s="21" t="s">
        <v>37</v>
      </c>
      <c r="W1167" s="35">
        <f>VLOOKUP(A1167,airbnb_listings_orlando!C:Q,14,0)</f>
        <v>112</v>
      </c>
      <c r="X1167" s="35">
        <f>VLOOKUP(A1167,airbnb_listings_orlando!C:Q,15,0)</f>
        <v>6</v>
      </c>
      <c r="Y1167" s="11">
        <f t="shared" si="4"/>
        <v>183.83</v>
      </c>
      <c r="AA1167" s="11"/>
    </row>
    <row r="1168">
      <c r="A1168" s="12" t="s">
        <v>83</v>
      </c>
      <c r="B1168" s="13">
        <v>42874.0</v>
      </c>
      <c r="C1168" s="12">
        <v>42876.0</v>
      </c>
      <c r="D1168" s="14">
        <v>450.0</v>
      </c>
      <c r="E1168" s="24">
        <v>42826.50528935185</v>
      </c>
      <c r="F1168" s="16">
        <v>48.0</v>
      </c>
      <c r="G1168" s="17" t="s">
        <v>25</v>
      </c>
      <c r="H1168" s="14">
        <v>46.75</v>
      </c>
      <c r="I1168" s="14">
        <f t="shared" si="1"/>
        <v>436</v>
      </c>
      <c r="J1168" s="18">
        <v>5.0</v>
      </c>
      <c r="K1168" s="17">
        <v>8.0</v>
      </c>
      <c r="L1168" s="19">
        <v>4.0</v>
      </c>
      <c r="M1168" s="19" t="e">
        <v>#REF!</v>
      </c>
      <c r="N1168" s="17">
        <v>5.0</v>
      </c>
      <c r="O1168" s="17" t="s">
        <v>66</v>
      </c>
      <c r="P1168" s="17">
        <v>2.0</v>
      </c>
      <c r="Q1168" s="17">
        <v>9.0</v>
      </c>
      <c r="R1168" s="17">
        <v>0.0</v>
      </c>
      <c r="S1168" s="7">
        <f t="shared" si="2"/>
        <v>9</v>
      </c>
      <c r="T1168" s="20">
        <v>14.0</v>
      </c>
      <c r="U1168" s="14">
        <v>0.0</v>
      </c>
      <c r="V1168" s="21" t="s">
        <v>37</v>
      </c>
      <c r="W1168" s="35">
        <f>VLOOKUP(A1168,airbnb_listings_orlando!C:Q,14,0)</f>
        <v>112</v>
      </c>
      <c r="X1168" s="35">
        <f>VLOOKUP(A1168,airbnb_listings_orlando!C:Q,15,0)</f>
        <v>6</v>
      </c>
      <c r="Y1168" s="11">
        <f t="shared" si="4"/>
        <v>225</v>
      </c>
      <c r="AA1168" s="11"/>
    </row>
    <row r="1169">
      <c r="A1169" s="12" t="s">
        <v>83</v>
      </c>
      <c r="B1169" s="13">
        <v>42850.0</v>
      </c>
      <c r="C1169" s="12">
        <v>42864.0</v>
      </c>
      <c r="D1169" s="14">
        <v>2145.76</v>
      </c>
      <c r="E1169" s="24">
        <v>42779.56978009259</v>
      </c>
      <c r="F1169" s="16">
        <v>71.0</v>
      </c>
      <c r="G1169" s="17" t="s">
        <v>25</v>
      </c>
      <c r="H1169" s="14">
        <v>284.54</v>
      </c>
      <c r="I1169" s="14">
        <f t="shared" si="1"/>
        <v>2078.38</v>
      </c>
      <c r="J1169" s="18">
        <v>5.0</v>
      </c>
      <c r="K1169" s="17">
        <v>8.0</v>
      </c>
      <c r="L1169" s="19">
        <v>4.0</v>
      </c>
      <c r="M1169" s="19" t="e">
        <v>#REF!</v>
      </c>
      <c r="N1169" s="17">
        <v>5.0</v>
      </c>
      <c r="O1169" s="17" t="s">
        <v>66</v>
      </c>
      <c r="P1169" s="17">
        <v>14.0</v>
      </c>
      <c r="Q1169" s="17">
        <v>6.0</v>
      </c>
      <c r="R1169" s="17">
        <v>4.0</v>
      </c>
      <c r="S1169" s="7">
        <f t="shared" si="2"/>
        <v>10</v>
      </c>
      <c r="T1169" s="20">
        <v>67.38</v>
      </c>
      <c r="U1169" s="14">
        <v>0.0</v>
      </c>
      <c r="V1169" s="21" t="s">
        <v>37</v>
      </c>
      <c r="W1169" s="35">
        <f>VLOOKUP(A1169,airbnb_listings_orlando!C:Q,14,0)</f>
        <v>112</v>
      </c>
      <c r="X1169" s="35">
        <f>VLOOKUP(A1169,airbnb_listings_orlando!C:Q,15,0)</f>
        <v>6</v>
      </c>
      <c r="Y1169" s="11">
        <f t="shared" si="4"/>
        <v>153.2685714</v>
      </c>
      <c r="AA1169" s="11"/>
    </row>
    <row r="1170">
      <c r="A1170" s="12" t="s">
        <v>83</v>
      </c>
      <c r="B1170" s="13">
        <v>43448.0</v>
      </c>
      <c r="C1170" s="25">
        <v>43450.0</v>
      </c>
      <c r="D1170" s="14">
        <v>511.95</v>
      </c>
      <c r="E1170" s="24">
        <v>43335.129895833335</v>
      </c>
      <c r="F1170" s="16">
        <v>113.0</v>
      </c>
      <c r="G1170" s="17" t="s">
        <v>25</v>
      </c>
      <c r="H1170" s="14">
        <v>43.0</v>
      </c>
      <c r="I1170" s="14">
        <f t="shared" si="1"/>
        <v>480.7615</v>
      </c>
      <c r="J1170" s="18">
        <v>5.0</v>
      </c>
      <c r="K1170" s="17">
        <v>8.0</v>
      </c>
      <c r="L1170" s="19">
        <v>4.0</v>
      </c>
      <c r="M1170" s="19" t="e">
        <v>#REF!</v>
      </c>
      <c r="N1170" s="17">
        <v>5.0</v>
      </c>
      <c r="O1170" s="17" t="s">
        <v>66</v>
      </c>
      <c r="P1170" s="17">
        <v>2.0</v>
      </c>
      <c r="Q1170" s="17">
        <v>7.0</v>
      </c>
      <c r="R1170" s="17">
        <v>2.0</v>
      </c>
      <c r="S1170" s="7">
        <f t="shared" si="2"/>
        <v>9</v>
      </c>
      <c r="T1170" s="20">
        <v>15.83</v>
      </c>
      <c r="U1170" s="14">
        <f t="shared" ref="U1170:U1172" si="95">D1170*3%</f>
        <v>15.3585</v>
      </c>
      <c r="V1170" s="21" t="s">
        <v>39</v>
      </c>
      <c r="W1170" s="35">
        <f>VLOOKUP(A1170,airbnb_listings_orlando!C:Q,14,0)</f>
        <v>112</v>
      </c>
      <c r="X1170" s="35">
        <f>VLOOKUP(A1170,airbnb_listings_orlando!C:Q,15,0)</f>
        <v>6</v>
      </c>
      <c r="Y1170" s="11">
        <f t="shared" si="4"/>
        <v>255.975</v>
      </c>
      <c r="AA1170" s="11"/>
    </row>
    <row r="1171">
      <c r="A1171" s="12" t="s">
        <v>83</v>
      </c>
      <c r="B1171" s="13">
        <v>43211.0</v>
      </c>
      <c r="C1171" s="12">
        <v>43213.0</v>
      </c>
      <c r="D1171" s="14">
        <v>489.93</v>
      </c>
      <c r="E1171" s="24">
        <v>43170.86467592593</v>
      </c>
      <c r="F1171" s="16">
        <v>41.0</v>
      </c>
      <c r="G1171" s="17" t="s">
        <v>25</v>
      </c>
      <c r="H1171" s="14">
        <v>39.82</v>
      </c>
      <c r="I1171" s="14">
        <f t="shared" si="1"/>
        <v>460.0821</v>
      </c>
      <c r="J1171" s="18">
        <v>5.0</v>
      </c>
      <c r="K1171" s="17">
        <v>8.0</v>
      </c>
      <c r="L1171" s="19">
        <v>4.0</v>
      </c>
      <c r="M1171" s="19" t="e">
        <v>#REF!</v>
      </c>
      <c r="N1171" s="17">
        <v>5.0</v>
      </c>
      <c r="O1171" s="17" t="s">
        <v>66</v>
      </c>
      <c r="P1171" s="17">
        <v>2.0</v>
      </c>
      <c r="Q1171" s="17">
        <v>6.0</v>
      </c>
      <c r="R1171" s="17">
        <v>3.0</v>
      </c>
      <c r="S1171" s="7">
        <f t="shared" si="2"/>
        <v>9</v>
      </c>
      <c r="T1171" s="20">
        <v>15.15</v>
      </c>
      <c r="U1171" s="14">
        <f t="shared" si="95"/>
        <v>14.6979</v>
      </c>
      <c r="V1171" s="21" t="s">
        <v>39</v>
      </c>
      <c r="W1171" s="35">
        <f>VLOOKUP(A1171,airbnb_listings_orlando!C:Q,14,0)</f>
        <v>112</v>
      </c>
      <c r="X1171" s="35">
        <f>VLOOKUP(A1171,airbnb_listings_orlando!C:Q,15,0)</f>
        <v>6</v>
      </c>
      <c r="Y1171" s="11">
        <f t="shared" si="4"/>
        <v>244.965</v>
      </c>
      <c r="AA1171" s="11"/>
    </row>
    <row r="1172">
      <c r="A1172" s="12" t="s">
        <v>83</v>
      </c>
      <c r="B1172" s="13">
        <v>43191.0</v>
      </c>
      <c r="C1172" s="12">
        <v>43197.0</v>
      </c>
      <c r="D1172" s="14">
        <v>1089.95</v>
      </c>
      <c r="E1172" s="24">
        <v>42931.421944444446</v>
      </c>
      <c r="F1172" s="16">
        <v>260.0</v>
      </c>
      <c r="G1172" s="17" t="s">
        <v>25</v>
      </c>
      <c r="H1172" s="14">
        <v>133.56</v>
      </c>
      <c r="I1172" s="14">
        <f t="shared" si="1"/>
        <v>1023.5515</v>
      </c>
      <c r="J1172" s="18">
        <v>5.0</v>
      </c>
      <c r="K1172" s="17">
        <v>8.0</v>
      </c>
      <c r="L1172" s="19">
        <v>4.0</v>
      </c>
      <c r="M1172" s="19" t="e">
        <v>#REF!</v>
      </c>
      <c r="N1172" s="17">
        <v>5.0</v>
      </c>
      <c r="O1172" s="17" t="s">
        <v>66</v>
      </c>
      <c r="P1172" s="17">
        <v>6.0</v>
      </c>
      <c r="Q1172" s="17">
        <v>4.0</v>
      </c>
      <c r="R1172" s="17">
        <v>2.0</v>
      </c>
      <c r="S1172" s="7">
        <f t="shared" si="2"/>
        <v>6</v>
      </c>
      <c r="T1172" s="20">
        <v>33.7</v>
      </c>
      <c r="U1172" s="14">
        <f t="shared" si="95"/>
        <v>32.6985</v>
      </c>
      <c r="V1172" s="21" t="s">
        <v>39</v>
      </c>
      <c r="W1172" s="35">
        <f>VLOOKUP(A1172,airbnb_listings_orlando!C:Q,14,0)</f>
        <v>112</v>
      </c>
      <c r="X1172" s="35">
        <f>VLOOKUP(A1172,airbnb_listings_orlando!C:Q,15,0)</f>
        <v>6</v>
      </c>
      <c r="Y1172" s="11">
        <f t="shared" si="4"/>
        <v>181.6583333</v>
      </c>
      <c r="AA1172" s="11"/>
    </row>
    <row r="1173">
      <c r="A1173" s="12" t="s">
        <v>83</v>
      </c>
      <c r="B1173" s="13">
        <v>43071.0</v>
      </c>
      <c r="C1173" s="12">
        <v>43073.0</v>
      </c>
      <c r="D1173" s="14">
        <v>451.39</v>
      </c>
      <c r="E1173" s="24">
        <v>42916.371875</v>
      </c>
      <c r="F1173" s="16">
        <v>155.0</v>
      </c>
      <c r="G1173" s="17" t="s">
        <v>25</v>
      </c>
      <c r="H1173" s="14">
        <v>41.25</v>
      </c>
      <c r="I1173" s="14">
        <f t="shared" si="1"/>
        <v>419.3744</v>
      </c>
      <c r="J1173" s="18">
        <v>5.0</v>
      </c>
      <c r="K1173" s="17">
        <v>8.0</v>
      </c>
      <c r="L1173" s="19">
        <v>4.0</v>
      </c>
      <c r="M1173" s="19" t="e">
        <v>#REF!</v>
      </c>
      <c r="N1173" s="17">
        <v>5.0</v>
      </c>
      <c r="O1173" s="17" t="s">
        <v>66</v>
      </c>
      <c r="P1173" s="17">
        <v>2.0</v>
      </c>
      <c r="Q1173" s="17">
        <v>8.0</v>
      </c>
      <c r="R1173" s="17">
        <v>0.0</v>
      </c>
      <c r="S1173" s="7">
        <f t="shared" si="2"/>
        <v>8</v>
      </c>
      <c r="T1173" s="20">
        <v>13.96</v>
      </c>
      <c r="U1173" s="14">
        <f t="shared" ref="U1173:U1178" si="96">D1173*4%</f>
        <v>18.0556</v>
      </c>
      <c r="V1173" s="21" t="s">
        <v>39</v>
      </c>
      <c r="W1173" s="35">
        <f>VLOOKUP(A1173,airbnb_listings_orlando!C:Q,14,0)</f>
        <v>112</v>
      </c>
      <c r="X1173" s="35">
        <f>VLOOKUP(A1173,airbnb_listings_orlando!C:Q,15,0)</f>
        <v>6</v>
      </c>
      <c r="Y1173" s="11">
        <f t="shared" si="4"/>
        <v>225.695</v>
      </c>
      <c r="AA1173" s="11"/>
    </row>
    <row r="1174">
      <c r="A1174" s="12" t="s">
        <v>83</v>
      </c>
      <c r="B1174" s="13">
        <v>43068.0</v>
      </c>
      <c r="C1174" s="12">
        <v>43071.0</v>
      </c>
      <c r="D1174" s="14">
        <v>622.05</v>
      </c>
      <c r="E1174" s="15">
        <v>43019.604629629626</v>
      </c>
      <c r="F1174" s="16">
        <v>49.0</v>
      </c>
      <c r="G1174" s="17" t="s">
        <v>25</v>
      </c>
      <c r="H1174" s="14">
        <v>63.92</v>
      </c>
      <c r="I1174" s="14">
        <f t="shared" si="1"/>
        <v>577.938</v>
      </c>
      <c r="J1174" s="18">
        <v>5.0</v>
      </c>
      <c r="K1174" s="17">
        <v>8.0</v>
      </c>
      <c r="L1174" s="19">
        <v>4.0</v>
      </c>
      <c r="M1174" s="19" t="e">
        <v>#REF!</v>
      </c>
      <c r="N1174" s="17">
        <v>5.0</v>
      </c>
      <c r="O1174" s="17" t="s">
        <v>66</v>
      </c>
      <c r="P1174" s="17">
        <v>3.0</v>
      </c>
      <c r="Q1174" s="17">
        <v>6.0</v>
      </c>
      <c r="R1174" s="17">
        <v>1.0</v>
      </c>
      <c r="S1174" s="7">
        <f t="shared" si="2"/>
        <v>7</v>
      </c>
      <c r="T1174" s="20">
        <v>19.23</v>
      </c>
      <c r="U1174" s="14">
        <f t="shared" si="96"/>
        <v>24.882</v>
      </c>
      <c r="V1174" s="21" t="s">
        <v>39</v>
      </c>
      <c r="W1174" s="35">
        <f>VLOOKUP(A1174,airbnb_listings_orlando!C:Q,14,0)</f>
        <v>112</v>
      </c>
      <c r="X1174" s="35">
        <f>VLOOKUP(A1174,airbnb_listings_orlando!C:Q,15,0)</f>
        <v>6</v>
      </c>
      <c r="Y1174" s="11">
        <f t="shared" si="4"/>
        <v>207.35</v>
      </c>
      <c r="AA1174" s="11"/>
    </row>
    <row r="1175">
      <c r="A1175" s="12" t="s">
        <v>83</v>
      </c>
      <c r="B1175" s="13">
        <v>43042.0</v>
      </c>
      <c r="C1175" s="12">
        <v>43044.0</v>
      </c>
      <c r="D1175" s="14">
        <v>451.39</v>
      </c>
      <c r="E1175" s="24">
        <v>42927.842256944445</v>
      </c>
      <c r="F1175" s="16">
        <v>115.0</v>
      </c>
      <c r="G1175" s="17" t="s">
        <v>25</v>
      </c>
      <c r="H1175" s="14">
        <v>41.25</v>
      </c>
      <c r="I1175" s="14">
        <f t="shared" si="1"/>
        <v>419.3744</v>
      </c>
      <c r="J1175" s="18">
        <v>5.0</v>
      </c>
      <c r="K1175" s="17">
        <v>8.0</v>
      </c>
      <c r="L1175" s="19">
        <v>4.0</v>
      </c>
      <c r="M1175" s="19" t="e">
        <v>#REF!</v>
      </c>
      <c r="N1175" s="17">
        <v>5.0</v>
      </c>
      <c r="O1175" s="17" t="s">
        <v>66</v>
      </c>
      <c r="P1175" s="17">
        <v>2.0</v>
      </c>
      <c r="Q1175" s="17">
        <v>10.0</v>
      </c>
      <c r="R1175" s="17">
        <v>0.0</v>
      </c>
      <c r="S1175" s="7">
        <f t="shared" si="2"/>
        <v>10</v>
      </c>
      <c r="T1175" s="20">
        <v>13.96</v>
      </c>
      <c r="U1175" s="14">
        <f t="shared" si="96"/>
        <v>18.0556</v>
      </c>
      <c r="V1175" s="21" t="s">
        <v>39</v>
      </c>
      <c r="W1175" s="35">
        <f>VLOOKUP(A1175,airbnb_listings_orlando!C:Q,14,0)</f>
        <v>112</v>
      </c>
      <c r="X1175" s="35">
        <f>VLOOKUP(A1175,airbnb_listings_orlando!C:Q,15,0)</f>
        <v>6</v>
      </c>
      <c r="Y1175" s="11">
        <f t="shared" si="4"/>
        <v>225.695</v>
      </c>
      <c r="AA1175" s="11"/>
    </row>
    <row r="1176">
      <c r="A1176" s="12" t="s">
        <v>83</v>
      </c>
      <c r="B1176" s="13">
        <v>42905.0</v>
      </c>
      <c r="C1176" s="12">
        <v>42908.0</v>
      </c>
      <c r="D1176" s="14">
        <v>611.67</v>
      </c>
      <c r="E1176" s="24">
        <v>42807.40400462963</v>
      </c>
      <c r="F1176" s="16">
        <v>98.0</v>
      </c>
      <c r="G1176" s="17" t="s">
        <v>25</v>
      </c>
      <c r="H1176" s="14">
        <v>64.33</v>
      </c>
      <c r="I1176" s="14">
        <f t="shared" si="1"/>
        <v>568.3132</v>
      </c>
      <c r="J1176" s="18">
        <v>5.0</v>
      </c>
      <c r="K1176" s="17">
        <v>8.0</v>
      </c>
      <c r="L1176" s="19">
        <v>4.0</v>
      </c>
      <c r="M1176" s="19" t="e">
        <v>#REF!</v>
      </c>
      <c r="N1176" s="17">
        <v>5.0</v>
      </c>
      <c r="O1176" s="17" t="s">
        <v>66</v>
      </c>
      <c r="P1176" s="17">
        <v>3.0</v>
      </c>
      <c r="Q1176" s="17">
        <v>6.0</v>
      </c>
      <c r="R1176" s="17">
        <v>0.0</v>
      </c>
      <c r="S1176" s="7">
        <f t="shared" si="2"/>
        <v>6</v>
      </c>
      <c r="T1176" s="20">
        <v>18.89</v>
      </c>
      <c r="U1176" s="14">
        <f t="shared" si="96"/>
        <v>24.4668</v>
      </c>
      <c r="V1176" s="21" t="s">
        <v>39</v>
      </c>
      <c r="W1176" s="35">
        <f>VLOOKUP(A1176,airbnb_listings_orlando!C:Q,14,0)</f>
        <v>112</v>
      </c>
      <c r="X1176" s="35">
        <f>VLOOKUP(A1176,airbnb_listings_orlando!C:Q,15,0)</f>
        <v>6</v>
      </c>
      <c r="Y1176" s="11">
        <f t="shared" si="4"/>
        <v>203.89</v>
      </c>
      <c r="AA1176" s="11"/>
    </row>
    <row r="1177">
      <c r="A1177" s="12" t="s">
        <v>83</v>
      </c>
      <c r="B1177" s="13">
        <v>42826.0</v>
      </c>
      <c r="C1177" s="12">
        <v>42829.0</v>
      </c>
      <c r="D1177" s="14">
        <v>646.03</v>
      </c>
      <c r="E1177" s="24">
        <v>42766.44415509259</v>
      </c>
      <c r="F1177" s="16">
        <v>60.0</v>
      </c>
      <c r="G1177" s="17" t="s">
        <v>25</v>
      </c>
      <c r="H1177" s="14">
        <v>61.13</v>
      </c>
      <c r="I1177" s="14">
        <f t="shared" si="1"/>
        <v>598.6288</v>
      </c>
      <c r="J1177" s="18">
        <v>5.0</v>
      </c>
      <c r="K1177" s="17">
        <v>8.0</v>
      </c>
      <c r="L1177" s="19">
        <v>4.0</v>
      </c>
      <c r="M1177" s="19" t="e">
        <v>#REF!</v>
      </c>
      <c r="N1177" s="17">
        <v>5.0</v>
      </c>
      <c r="O1177" s="17" t="s">
        <v>66</v>
      </c>
      <c r="P1177" s="17">
        <v>3.0</v>
      </c>
      <c r="Q1177" s="17">
        <v>4.0</v>
      </c>
      <c r="R1177" s="17">
        <v>6.0</v>
      </c>
      <c r="S1177" s="7">
        <f t="shared" si="2"/>
        <v>10</v>
      </c>
      <c r="T1177" s="20">
        <v>21.56</v>
      </c>
      <c r="U1177" s="14">
        <f t="shared" si="96"/>
        <v>25.8412</v>
      </c>
      <c r="V1177" s="21" t="s">
        <v>39</v>
      </c>
      <c r="W1177" s="35">
        <f>VLOOKUP(A1177,airbnb_listings_orlando!C:Q,14,0)</f>
        <v>112</v>
      </c>
      <c r="X1177" s="35">
        <f>VLOOKUP(A1177,airbnb_listings_orlando!C:Q,15,0)</f>
        <v>6</v>
      </c>
      <c r="Y1177" s="11">
        <f t="shared" si="4"/>
        <v>215.3433333</v>
      </c>
      <c r="AA1177" s="11"/>
    </row>
    <row r="1178">
      <c r="A1178" s="12" t="s">
        <v>83</v>
      </c>
      <c r="B1178" s="13">
        <v>42811.0</v>
      </c>
      <c r="C1178" s="12">
        <v>42813.0</v>
      </c>
      <c r="D1178" s="14">
        <v>640.2</v>
      </c>
      <c r="E1178" s="24">
        <v>42791.35590277778</v>
      </c>
      <c r="F1178" s="16">
        <v>20.0</v>
      </c>
      <c r="G1178" s="17" t="s">
        <v>25</v>
      </c>
      <c r="H1178" s="14">
        <v>60.33</v>
      </c>
      <c r="I1178" s="14">
        <f t="shared" si="1"/>
        <v>593.202</v>
      </c>
      <c r="J1178" s="18">
        <v>5.0</v>
      </c>
      <c r="K1178" s="17">
        <v>8.0</v>
      </c>
      <c r="L1178" s="19">
        <v>4.0</v>
      </c>
      <c r="M1178" s="19" t="e">
        <v>#REF!</v>
      </c>
      <c r="N1178" s="17">
        <v>5.0</v>
      </c>
      <c r="O1178" s="17" t="s">
        <v>66</v>
      </c>
      <c r="P1178" s="17">
        <v>2.0</v>
      </c>
      <c r="Q1178" s="17">
        <v>4.0</v>
      </c>
      <c r="R1178" s="17">
        <v>4.0</v>
      </c>
      <c r="S1178" s="7">
        <f t="shared" si="2"/>
        <v>8</v>
      </c>
      <c r="T1178" s="20">
        <v>21.39</v>
      </c>
      <c r="U1178" s="14">
        <f t="shared" si="96"/>
        <v>25.608</v>
      </c>
      <c r="V1178" s="21" t="s">
        <v>39</v>
      </c>
      <c r="W1178" s="35">
        <f>VLOOKUP(A1178,airbnb_listings_orlando!C:Q,14,0)</f>
        <v>112</v>
      </c>
      <c r="X1178" s="35">
        <f>VLOOKUP(A1178,airbnb_listings_orlando!C:Q,15,0)</f>
        <v>6</v>
      </c>
      <c r="Y1178" s="11">
        <f t="shared" si="4"/>
        <v>320.1</v>
      </c>
      <c r="AA1178" s="11"/>
    </row>
    <row r="1179">
      <c r="A1179" s="12" t="s">
        <v>83</v>
      </c>
      <c r="B1179" s="13">
        <v>43095.0</v>
      </c>
      <c r="C1179" s="12">
        <v>43130.0</v>
      </c>
      <c r="D1179" s="14">
        <v>155.0</v>
      </c>
      <c r="E1179" s="24">
        <v>42766.63145833334</v>
      </c>
      <c r="F1179" s="16">
        <v>329.0</v>
      </c>
      <c r="G1179" s="17" t="s">
        <v>25</v>
      </c>
      <c r="H1179" s="14">
        <v>0.0</v>
      </c>
      <c r="I1179" s="14">
        <f t="shared" si="1"/>
        <v>155</v>
      </c>
      <c r="J1179" s="18">
        <v>5.0</v>
      </c>
      <c r="K1179" s="17">
        <v>8.0</v>
      </c>
      <c r="L1179" s="19">
        <v>4.0</v>
      </c>
      <c r="M1179" s="19" t="e">
        <v>#REF!</v>
      </c>
      <c r="N1179" s="17">
        <v>5.0</v>
      </c>
      <c r="O1179" s="17" t="s">
        <v>66</v>
      </c>
      <c r="P1179" s="17">
        <v>35.0</v>
      </c>
      <c r="Q1179" s="17">
        <v>2.0</v>
      </c>
      <c r="R1179" s="17">
        <v>0.0</v>
      </c>
      <c r="S1179" s="7">
        <f t="shared" si="2"/>
        <v>2</v>
      </c>
      <c r="T1179" s="20">
        <v>0.0</v>
      </c>
      <c r="U1179" s="14">
        <v>0.0</v>
      </c>
      <c r="V1179" s="21" t="s">
        <v>40</v>
      </c>
      <c r="W1179" s="35">
        <f>VLOOKUP(A1179,airbnb_listings_orlando!C:Q,14,0)</f>
        <v>112</v>
      </c>
      <c r="X1179" s="35">
        <f>VLOOKUP(A1179,airbnb_listings_orlando!C:Q,15,0)</f>
        <v>6</v>
      </c>
      <c r="Y1179" s="11">
        <f t="shared" si="4"/>
        <v>4.428571429</v>
      </c>
      <c r="AA1179" s="11"/>
    </row>
    <row r="1180">
      <c r="A1180" s="12" t="s">
        <v>84</v>
      </c>
      <c r="B1180" s="13">
        <v>43476.0</v>
      </c>
      <c r="C1180" s="12">
        <v>43479.0</v>
      </c>
      <c r="D1180" s="14">
        <v>564.54</v>
      </c>
      <c r="E1180" s="15">
        <v>43457.59148148148</v>
      </c>
      <c r="F1180" s="16">
        <v>19.0</v>
      </c>
      <c r="G1180" s="17" t="s">
        <v>25</v>
      </c>
      <c r="H1180" s="14">
        <v>61.86</v>
      </c>
      <c r="I1180" s="14">
        <f t="shared" si="1"/>
        <v>524.4984</v>
      </c>
      <c r="J1180" s="18">
        <v>4.0</v>
      </c>
      <c r="K1180" s="17">
        <v>6.0</v>
      </c>
      <c r="L1180" s="19">
        <v>3.0</v>
      </c>
      <c r="M1180" s="19">
        <v>8.0</v>
      </c>
      <c r="N1180" s="17">
        <v>5.0</v>
      </c>
      <c r="O1180" s="17" t="s">
        <v>62</v>
      </c>
      <c r="P1180" s="17">
        <v>3.0</v>
      </c>
      <c r="Q1180" s="17">
        <v>9.0</v>
      </c>
      <c r="R1180" s="17">
        <v>0.0</v>
      </c>
      <c r="S1180" s="7">
        <f t="shared" si="2"/>
        <v>9</v>
      </c>
      <c r="T1180" s="20">
        <v>17.46</v>
      </c>
      <c r="U1180" s="14">
        <f t="shared" ref="U1180:U1204" si="97">D1180*4%</f>
        <v>22.5816</v>
      </c>
      <c r="V1180" s="21" t="s">
        <v>26</v>
      </c>
      <c r="W1180" s="35">
        <f>VLOOKUP(A1180,airbnb_listings_orlando!C:Q,14,0)</f>
        <v>99</v>
      </c>
      <c r="X1180" s="35">
        <f>VLOOKUP(A1180,airbnb_listings_orlando!C:Q,15,0)</f>
        <v>6</v>
      </c>
      <c r="Y1180" s="11">
        <f t="shared" si="4"/>
        <v>188.18</v>
      </c>
      <c r="AA1180" s="11"/>
    </row>
    <row r="1181">
      <c r="A1181" s="12" t="s">
        <v>84</v>
      </c>
      <c r="B1181" s="13">
        <v>43441.0</v>
      </c>
      <c r="C1181" s="25">
        <v>43445.0</v>
      </c>
      <c r="D1181" s="14">
        <v>805.07</v>
      </c>
      <c r="E1181" s="24">
        <v>43341.119571759256</v>
      </c>
      <c r="F1181" s="16">
        <v>100.0</v>
      </c>
      <c r="G1181" s="17" t="s">
        <v>25</v>
      </c>
      <c r="H1181" s="14">
        <v>102.72</v>
      </c>
      <c r="I1181" s="14">
        <f t="shared" si="1"/>
        <v>750.9372</v>
      </c>
      <c r="J1181" s="18">
        <v>4.0</v>
      </c>
      <c r="K1181" s="17">
        <v>6.0</v>
      </c>
      <c r="L1181" s="19">
        <v>3.0</v>
      </c>
      <c r="M1181" s="19">
        <v>8.0</v>
      </c>
      <c r="N1181" s="17">
        <v>5.0</v>
      </c>
      <c r="O1181" s="17" t="s">
        <v>62</v>
      </c>
      <c r="P1181" s="17">
        <v>4.0</v>
      </c>
      <c r="Q1181" s="17">
        <v>6.0</v>
      </c>
      <c r="R1181" s="17">
        <v>0.0</v>
      </c>
      <c r="S1181" s="7">
        <f t="shared" si="2"/>
        <v>6</v>
      </c>
      <c r="T1181" s="20">
        <v>21.93</v>
      </c>
      <c r="U1181" s="14">
        <f t="shared" si="97"/>
        <v>32.2028</v>
      </c>
      <c r="V1181" s="21" t="s">
        <v>26</v>
      </c>
      <c r="W1181" s="35">
        <f>VLOOKUP(A1181,airbnb_listings_orlando!C:Q,14,0)</f>
        <v>99</v>
      </c>
      <c r="X1181" s="35">
        <f>VLOOKUP(A1181,airbnb_listings_orlando!C:Q,15,0)</f>
        <v>6</v>
      </c>
      <c r="Y1181" s="11">
        <f t="shared" si="4"/>
        <v>201.2675</v>
      </c>
      <c r="AA1181" s="11"/>
    </row>
    <row r="1182">
      <c r="A1182" s="12" t="s">
        <v>84</v>
      </c>
      <c r="B1182" s="13">
        <v>43425.0</v>
      </c>
      <c r="C1182" s="25">
        <v>43427.0</v>
      </c>
      <c r="D1182" s="14">
        <v>420.01</v>
      </c>
      <c r="E1182" s="15">
        <v>43384.84037037037</v>
      </c>
      <c r="F1182" s="16">
        <v>41.0</v>
      </c>
      <c r="G1182" s="17" t="s">
        <v>25</v>
      </c>
      <c r="H1182" s="14">
        <v>39.11</v>
      </c>
      <c r="I1182" s="14">
        <f t="shared" si="1"/>
        <v>390.2196</v>
      </c>
      <c r="J1182" s="18">
        <v>4.0</v>
      </c>
      <c r="K1182" s="17">
        <v>6.0</v>
      </c>
      <c r="L1182" s="19">
        <v>3.0</v>
      </c>
      <c r="M1182" s="19">
        <v>8.0</v>
      </c>
      <c r="N1182" s="17">
        <v>5.0</v>
      </c>
      <c r="O1182" s="17" t="s">
        <v>62</v>
      </c>
      <c r="P1182" s="17">
        <v>2.0</v>
      </c>
      <c r="Q1182" s="17">
        <v>6.0</v>
      </c>
      <c r="R1182" s="17">
        <v>0.0</v>
      </c>
      <c r="S1182" s="7">
        <f t="shared" si="2"/>
        <v>6</v>
      </c>
      <c r="T1182" s="20">
        <v>12.99</v>
      </c>
      <c r="U1182" s="14">
        <f t="shared" si="97"/>
        <v>16.8004</v>
      </c>
      <c r="V1182" s="21" t="s">
        <v>26</v>
      </c>
      <c r="W1182" s="35">
        <f>VLOOKUP(A1182,airbnb_listings_orlando!C:Q,14,0)</f>
        <v>99</v>
      </c>
      <c r="X1182" s="35">
        <f>VLOOKUP(A1182,airbnb_listings_orlando!C:Q,15,0)</f>
        <v>6</v>
      </c>
      <c r="Y1182" s="11">
        <f t="shared" si="4"/>
        <v>210.005</v>
      </c>
      <c r="AA1182" s="11"/>
    </row>
    <row r="1183">
      <c r="A1183" s="12" t="s">
        <v>84</v>
      </c>
      <c r="B1183" s="13">
        <v>43420.0</v>
      </c>
      <c r="C1183" s="25">
        <v>43422.0</v>
      </c>
      <c r="D1183" s="14">
        <v>420.01</v>
      </c>
      <c r="E1183" s="15">
        <v>43387.722037037034</v>
      </c>
      <c r="F1183" s="16">
        <v>33.0</v>
      </c>
      <c r="G1183" s="17" t="s">
        <v>25</v>
      </c>
      <c r="H1183" s="14">
        <v>39.11</v>
      </c>
      <c r="I1183" s="14">
        <f t="shared" si="1"/>
        <v>390.2196</v>
      </c>
      <c r="J1183" s="18">
        <v>4.0</v>
      </c>
      <c r="K1183" s="17">
        <v>6.0</v>
      </c>
      <c r="L1183" s="19">
        <v>3.0</v>
      </c>
      <c r="M1183" s="19">
        <v>8.0</v>
      </c>
      <c r="N1183" s="17">
        <v>5.0</v>
      </c>
      <c r="O1183" s="17" t="s">
        <v>62</v>
      </c>
      <c r="P1183" s="17">
        <v>2.0</v>
      </c>
      <c r="Q1183" s="17">
        <v>6.0</v>
      </c>
      <c r="R1183" s="17">
        <v>0.0</v>
      </c>
      <c r="S1183" s="7">
        <f t="shared" si="2"/>
        <v>6</v>
      </c>
      <c r="T1183" s="20">
        <v>12.99</v>
      </c>
      <c r="U1183" s="14">
        <f t="shared" si="97"/>
        <v>16.8004</v>
      </c>
      <c r="V1183" s="21" t="s">
        <v>26</v>
      </c>
      <c r="W1183" s="35">
        <f>VLOOKUP(A1183,airbnb_listings_orlando!C:Q,14,0)</f>
        <v>99</v>
      </c>
      <c r="X1183" s="35">
        <f>VLOOKUP(A1183,airbnb_listings_orlando!C:Q,15,0)</f>
        <v>6</v>
      </c>
      <c r="Y1183" s="11">
        <f t="shared" si="4"/>
        <v>210.005</v>
      </c>
      <c r="AA1183" s="11"/>
    </row>
    <row r="1184">
      <c r="A1184" s="12" t="s">
        <v>84</v>
      </c>
      <c r="B1184" s="13">
        <v>43414.0</v>
      </c>
      <c r="C1184" s="25">
        <v>43416.0</v>
      </c>
      <c r="D1184" s="14">
        <v>458.31</v>
      </c>
      <c r="E1184" s="15">
        <v>43385.46923611111</v>
      </c>
      <c r="F1184" s="16">
        <v>29.0</v>
      </c>
      <c r="G1184" s="17" t="s">
        <v>25</v>
      </c>
      <c r="H1184" s="14">
        <v>38.64</v>
      </c>
      <c r="I1184" s="14">
        <f t="shared" si="1"/>
        <v>427.2876</v>
      </c>
      <c r="J1184" s="18">
        <v>4.0</v>
      </c>
      <c r="K1184" s="17">
        <v>6.0</v>
      </c>
      <c r="L1184" s="19">
        <v>3.0</v>
      </c>
      <c r="M1184" s="19">
        <v>8.0</v>
      </c>
      <c r="N1184" s="17">
        <v>5.0</v>
      </c>
      <c r="O1184" s="17" t="s">
        <v>62</v>
      </c>
      <c r="P1184" s="17">
        <v>2.0</v>
      </c>
      <c r="Q1184" s="17">
        <v>5.0</v>
      </c>
      <c r="R1184" s="17">
        <v>4.0</v>
      </c>
      <c r="S1184" s="7">
        <f t="shared" si="2"/>
        <v>9</v>
      </c>
      <c r="T1184" s="20">
        <v>12.69</v>
      </c>
      <c r="U1184" s="14">
        <f t="shared" si="97"/>
        <v>18.3324</v>
      </c>
      <c r="V1184" s="21" t="s">
        <v>26</v>
      </c>
      <c r="W1184" s="35">
        <f>VLOOKUP(A1184,airbnb_listings_orlando!C:Q,14,0)</f>
        <v>99</v>
      </c>
      <c r="X1184" s="35">
        <f>VLOOKUP(A1184,airbnb_listings_orlando!C:Q,15,0)</f>
        <v>6</v>
      </c>
      <c r="Y1184" s="11">
        <f t="shared" si="4"/>
        <v>229.155</v>
      </c>
      <c r="AA1184" s="11"/>
    </row>
    <row r="1185">
      <c r="A1185" s="12" t="s">
        <v>84</v>
      </c>
      <c r="B1185" s="13">
        <v>43399.0</v>
      </c>
      <c r="C1185" s="25">
        <v>43401.0</v>
      </c>
      <c r="D1185" s="14">
        <v>342.41</v>
      </c>
      <c r="E1185" s="15">
        <v>43385.950057870374</v>
      </c>
      <c r="F1185" s="16">
        <v>14.0</v>
      </c>
      <c r="G1185" s="17" t="s">
        <v>25</v>
      </c>
      <c r="H1185" s="14">
        <v>26.9</v>
      </c>
      <c r="I1185" s="14">
        <f t="shared" si="1"/>
        <v>318.1236</v>
      </c>
      <c r="J1185" s="18">
        <v>4.0</v>
      </c>
      <c r="K1185" s="17">
        <v>6.0</v>
      </c>
      <c r="L1185" s="19">
        <v>3.0</v>
      </c>
      <c r="M1185" s="19">
        <v>8.0</v>
      </c>
      <c r="N1185" s="17">
        <v>5.0</v>
      </c>
      <c r="O1185" s="17" t="s">
        <v>62</v>
      </c>
      <c r="P1185" s="17">
        <v>2.0</v>
      </c>
      <c r="Q1185" s="17">
        <v>8.0</v>
      </c>
      <c r="R1185" s="17">
        <v>0.0</v>
      </c>
      <c r="S1185" s="7">
        <f t="shared" si="2"/>
        <v>8</v>
      </c>
      <c r="T1185" s="20">
        <v>10.59</v>
      </c>
      <c r="U1185" s="14">
        <f t="shared" si="97"/>
        <v>13.6964</v>
      </c>
      <c r="V1185" s="21" t="s">
        <v>26</v>
      </c>
      <c r="W1185" s="35">
        <f>VLOOKUP(A1185,airbnb_listings_orlando!C:Q,14,0)</f>
        <v>99</v>
      </c>
      <c r="X1185" s="35">
        <f>VLOOKUP(A1185,airbnb_listings_orlando!C:Q,15,0)</f>
        <v>6</v>
      </c>
      <c r="Y1185" s="11">
        <f t="shared" si="4"/>
        <v>171.205</v>
      </c>
      <c r="AA1185" s="11"/>
    </row>
    <row r="1186">
      <c r="A1186" s="12" t="s">
        <v>84</v>
      </c>
      <c r="B1186" s="13">
        <v>43392.0</v>
      </c>
      <c r="C1186" s="25">
        <v>43394.0</v>
      </c>
      <c r="D1186" s="14">
        <v>400.61</v>
      </c>
      <c r="E1186" s="15">
        <v>43384.58375</v>
      </c>
      <c r="F1186" s="16">
        <v>8.0</v>
      </c>
      <c r="G1186" s="17" t="s">
        <v>25</v>
      </c>
      <c r="H1186" s="14">
        <v>36.06</v>
      </c>
      <c r="I1186" s="14">
        <f t="shared" si="1"/>
        <v>372.1956</v>
      </c>
      <c r="J1186" s="18">
        <v>4.0</v>
      </c>
      <c r="K1186" s="17">
        <v>6.0</v>
      </c>
      <c r="L1186" s="19">
        <v>3.0</v>
      </c>
      <c r="M1186" s="19">
        <v>8.0</v>
      </c>
      <c r="N1186" s="17">
        <v>5.0</v>
      </c>
      <c r="O1186" s="17" t="s">
        <v>62</v>
      </c>
      <c r="P1186" s="17">
        <v>2.0</v>
      </c>
      <c r="Q1186" s="17">
        <v>6.0</v>
      </c>
      <c r="R1186" s="17">
        <v>0.0</v>
      </c>
      <c r="S1186" s="7">
        <f t="shared" si="2"/>
        <v>6</v>
      </c>
      <c r="T1186" s="20">
        <v>12.39</v>
      </c>
      <c r="U1186" s="14">
        <f t="shared" si="97"/>
        <v>16.0244</v>
      </c>
      <c r="V1186" s="21" t="s">
        <v>26</v>
      </c>
      <c r="W1186" s="35">
        <f>VLOOKUP(A1186,airbnb_listings_orlando!C:Q,14,0)</f>
        <v>99</v>
      </c>
      <c r="X1186" s="35">
        <f>VLOOKUP(A1186,airbnb_listings_orlando!C:Q,15,0)</f>
        <v>6</v>
      </c>
      <c r="Y1186" s="11">
        <f t="shared" si="4"/>
        <v>200.305</v>
      </c>
      <c r="AA1186" s="11"/>
    </row>
    <row r="1187">
      <c r="A1187" s="12" t="s">
        <v>84</v>
      </c>
      <c r="B1187" s="13">
        <v>43388.0</v>
      </c>
      <c r="C1187" s="25">
        <v>43392.0</v>
      </c>
      <c r="D1187" s="14">
        <v>515.07</v>
      </c>
      <c r="E1187" s="15">
        <v>43386.259571759256</v>
      </c>
      <c r="F1187" s="16">
        <v>2.0</v>
      </c>
      <c r="G1187" s="17" t="s">
        <v>25</v>
      </c>
      <c r="H1187" s="14">
        <v>54.07</v>
      </c>
      <c r="I1187" s="14">
        <f t="shared" si="1"/>
        <v>478.5372</v>
      </c>
      <c r="J1187" s="18">
        <v>4.0</v>
      </c>
      <c r="K1187" s="17">
        <v>6.0</v>
      </c>
      <c r="L1187" s="19">
        <v>3.0</v>
      </c>
      <c r="M1187" s="19">
        <v>8.0</v>
      </c>
      <c r="N1187" s="17">
        <v>5.0</v>
      </c>
      <c r="O1187" s="17" t="s">
        <v>62</v>
      </c>
      <c r="P1187" s="17">
        <v>4.0</v>
      </c>
      <c r="Q1187" s="17">
        <v>3.0</v>
      </c>
      <c r="R1187" s="17">
        <v>1.0</v>
      </c>
      <c r="S1187" s="7">
        <f t="shared" si="2"/>
        <v>4</v>
      </c>
      <c r="T1187" s="20">
        <v>15.93</v>
      </c>
      <c r="U1187" s="14">
        <f t="shared" si="97"/>
        <v>20.6028</v>
      </c>
      <c r="V1187" s="21" t="s">
        <v>26</v>
      </c>
      <c r="W1187" s="35">
        <f>VLOOKUP(A1187,airbnb_listings_orlando!C:Q,14,0)</f>
        <v>99</v>
      </c>
      <c r="X1187" s="35">
        <f>VLOOKUP(A1187,airbnb_listings_orlando!C:Q,15,0)</f>
        <v>6</v>
      </c>
      <c r="Y1187" s="11">
        <f t="shared" si="4"/>
        <v>128.7675</v>
      </c>
      <c r="AA1187" s="11"/>
    </row>
    <row r="1188">
      <c r="A1188" s="12" t="s">
        <v>84</v>
      </c>
      <c r="B1188" s="13">
        <v>43377.0</v>
      </c>
      <c r="C1188" s="12">
        <v>43380.0</v>
      </c>
      <c r="D1188" s="14">
        <v>636.54</v>
      </c>
      <c r="E1188" s="24">
        <v>43371.48878472222</v>
      </c>
      <c r="F1188" s="16">
        <v>6.0</v>
      </c>
      <c r="G1188" s="17" t="s">
        <v>25</v>
      </c>
      <c r="H1188" s="14">
        <v>61.04</v>
      </c>
      <c r="I1188" s="14">
        <f t="shared" si="1"/>
        <v>593.6184</v>
      </c>
      <c r="J1188" s="18">
        <v>4.0</v>
      </c>
      <c r="K1188" s="17">
        <v>6.0</v>
      </c>
      <c r="L1188" s="19">
        <v>3.0</v>
      </c>
      <c r="M1188" s="19">
        <v>8.0</v>
      </c>
      <c r="N1188" s="17">
        <v>5.0</v>
      </c>
      <c r="O1188" s="17" t="s">
        <v>62</v>
      </c>
      <c r="P1188" s="17">
        <v>3.0</v>
      </c>
      <c r="Q1188" s="17">
        <v>4.0</v>
      </c>
      <c r="R1188" s="17">
        <v>2.0</v>
      </c>
      <c r="S1188" s="7">
        <f t="shared" si="2"/>
        <v>6</v>
      </c>
      <c r="T1188" s="20">
        <v>17.46</v>
      </c>
      <c r="U1188" s="14">
        <f t="shared" si="97"/>
        <v>25.4616</v>
      </c>
      <c r="V1188" s="21" t="s">
        <v>26</v>
      </c>
      <c r="W1188" s="35">
        <f>VLOOKUP(A1188,airbnb_listings_orlando!C:Q,14,0)</f>
        <v>99</v>
      </c>
      <c r="X1188" s="35">
        <f>VLOOKUP(A1188,airbnb_listings_orlando!C:Q,15,0)</f>
        <v>6</v>
      </c>
      <c r="Y1188" s="11">
        <f t="shared" si="4"/>
        <v>212.18</v>
      </c>
      <c r="AA1188" s="11"/>
    </row>
    <row r="1189">
      <c r="A1189" s="12" t="s">
        <v>84</v>
      </c>
      <c r="B1189" s="13">
        <v>43372.0</v>
      </c>
      <c r="C1189" s="12">
        <v>43375.0</v>
      </c>
      <c r="D1189" s="14">
        <v>467.54</v>
      </c>
      <c r="E1189" s="24">
        <v>43368.42252314815</v>
      </c>
      <c r="F1189" s="16">
        <v>4.0</v>
      </c>
      <c r="G1189" s="17" t="s">
        <v>25</v>
      </c>
      <c r="H1189" s="14">
        <v>46.59</v>
      </c>
      <c r="I1189" s="14">
        <f t="shared" si="1"/>
        <v>434.3784</v>
      </c>
      <c r="J1189" s="18">
        <v>4.0</v>
      </c>
      <c r="K1189" s="17">
        <v>6.0</v>
      </c>
      <c r="L1189" s="19">
        <v>3.0</v>
      </c>
      <c r="M1189" s="19">
        <v>8.0</v>
      </c>
      <c r="N1189" s="17">
        <v>5.0</v>
      </c>
      <c r="O1189" s="17" t="s">
        <v>62</v>
      </c>
      <c r="P1189" s="17">
        <v>3.0</v>
      </c>
      <c r="Q1189" s="17">
        <v>6.0</v>
      </c>
      <c r="R1189" s="17">
        <v>0.0</v>
      </c>
      <c r="S1189" s="7">
        <f t="shared" si="2"/>
        <v>6</v>
      </c>
      <c r="T1189" s="20">
        <v>14.46</v>
      </c>
      <c r="U1189" s="14">
        <f t="shared" si="97"/>
        <v>18.7016</v>
      </c>
      <c r="V1189" s="21" t="s">
        <v>26</v>
      </c>
      <c r="W1189" s="35">
        <f>VLOOKUP(A1189,airbnb_listings_orlando!C:Q,14,0)</f>
        <v>99</v>
      </c>
      <c r="X1189" s="35">
        <f>VLOOKUP(A1189,airbnb_listings_orlando!C:Q,15,0)</f>
        <v>6</v>
      </c>
      <c r="Y1189" s="11">
        <f t="shared" si="4"/>
        <v>155.8466667</v>
      </c>
      <c r="AA1189" s="11"/>
    </row>
    <row r="1190">
      <c r="A1190" s="12" t="s">
        <v>84</v>
      </c>
      <c r="B1190" s="13">
        <v>43363.0</v>
      </c>
      <c r="C1190" s="12">
        <v>43366.0</v>
      </c>
      <c r="D1190" s="14">
        <v>485.1</v>
      </c>
      <c r="E1190" s="24">
        <v>43357.66957175926</v>
      </c>
      <c r="F1190" s="16">
        <v>6.0</v>
      </c>
      <c r="G1190" s="17" t="s">
        <v>25</v>
      </c>
      <c r="H1190" s="14">
        <v>49.36</v>
      </c>
      <c r="I1190" s="14">
        <f t="shared" si="1"/>
        <v>450.696</v>
      </c>
      <c r="J1190" s="18">
        <v>4.0</v>
      </c>
      <c r="K1190" s="17">
        <v>6.0</v>
      </c>
      <c r="L1190" s="19">
        <v>3.0</v>
      </c>
      <c r="M1190" s="19">
        <v>8.0</v>
      </c>
      <c r="N1190" s="17">
        <v>5.0</v>
      </c>
      <c r="O1190" s="17" t="s">
        <v>62</v>
      </c>
      <c r="P1190" s="17">
        <v>3.0</v>
      </c>
      <c r="Q1190" s="17">
        <v>4.0</v>
      </c>
      <c r="R1190" s="17">
        <v>2.0</v>
      </c>
      <c r="S1190" s="7">
        <f t="shared" si="2"/>
        <v>6</v>
      </c>
      <c r="T1190" s="20">
        <v>15.0</v>
      </c>
      <c r="U1190" s="14">
        <f t="shared" si="97"/>
        <v>19.404</v>
      </c>
      <c r="V1190" s="21" t="s">
        <v>26</v>
      </c>
      <c r="W1190" s="35">
        <f>VLOOKUP(A1190,airbnb_listings_orlando!C:Q,14,0)</f>
        <v>99</v>
      </c>
      <c r="X1190" s="35">
        <f>VLOOKUP(A1190,airbnb_listings_orlando!C:Q,15,0)</f>
        <v>6</v>
      </c>
      <c r="Y1190" s="11">
        <f t="shared" si="4"/>
        <v>161.7</v>
      </c>
      <c r="AA1190" s="11"/>
    </row>
    <row r="1191">
      <c r="A1191" s="12" t="s">
        <v>84</v>
      </c>
      <c r="B1191" s="13">
        <v>43355.0</v>
      </c>
      <c r="C1191" s="12">
        <v>43360.0</v>
      </c>
      <c r="D1191" s="14">
        <v>694.03</v>
      </c>
      <c r="E1191" s="24">
        <v>43354.569085648145</v>
      </c>
      <c r="F1191" s="16">
        <v>1.0</v>
      </c>
      <c r="G1191" s="17" t="s">
        <v>25</v>
      </c>
      <c r="H1191" s="14">
        <v>82.24</v>
      </c>
      <c r="I1191" s="14">
        <f t="shared" si="1"/>
        <v>644.7988</v>
      </c>
      <c r="J1191" s="18">
        <v>4.0</v>
      </c>
      <c r="K1191" s="17">
        <v>6.0</v>
      </c>
      <c r="L1191" s="19">
        <v>3.0</v>
      </c>
      <c r="M1191" s="19">
        <v>8.0</v>
      </c>
      <c r="N1191" s="17">
        <v>5.0</v>
      </c>
      <c r="O1191" s="17" t="s">
        <v>62</v>
      </c>
      <c r="P1191" s="17">
        <v>5.0</v>
      </c>
      <c r="Q1191" s="17">
        <v>6.0</v>
      </c>
      <c r="R1191" s="17">
        <v>2.0</v>
      </c>
      <c r="S1191" s="7">
        <f t="shared" si="2"/>
        <v>8</v>
      </c>
      <c r="T1191" s="20">
        <v>21.47</v>
      </c>
      <c r="U1191" s="14">
        <f t="shared" si="97"/>
        <v>27.7612</v>
      </c>
      <c r="V1191" s="21" t="s">
        <v>26</v>
      </c>
      <c r="W1191" s="35">
        <f>VLOOKUP(A1191,airbnb_listings_orlando!C:Q,14,0)</f>
        <v>99</v>
      </c>
      <c r="X1191" s="35">
        <f>VLOOKUP(A1191,airbnb_listings_orlando!C:Q,15,0)</f>
        <v>6</v>
      </c>
      <c r="Y1191" s="11">
        <f t="shared" si="4"/>
        <v>138.806</v>
      </c>
      <c r="AA1191" s="11"/>
    </row>
    <row r="1192">
      <c r="A1192" s="12" t="s">
        <v>84</v>
      </c>
      <c r="B1192" s="13">
        <v>43343.0</v>
      </c>
      <c r="C1192" s="12">
        <v>43347.0</v>
      </c>
      <c r="D1192" s="14">
        <v>709.07</v>
      </c>
      <c r="E1192" s="24">
        <v>43331.7031712963</v>
      </c>
      <c r="F1192" s="16">
        <v>12.0</v>
      </c>
      <c r="G1192" s="17" t="s">
        <v>25</v>
      </c>
      <c r="H1192" s="14">
        <v>84.61</v>
      </c>
      <c r="I1192" s="14">
        <f t="shared" si="1"/>
        <v>658.7772</v>
      </c>
      <c r="J1192" s="18">
        <v>4.0</v>
      </c>
      <c r="K1192" s="17">
        <v>6.0</v>
      </c>
      <c r="L1192" s="19">
        <v>3.0</v>
      </c>
      <c r="M1192" s="19">
        <v>8.0</v>
      </c>
      <c r="N1192" s="17">
        <v>5.0</v>
      </c>
      <c r="O1192" s="17" t="s">
        <v>62</v>
      </c>
      <c r="P1192" s="17">
        <v>4.0</v>
      </c>
      <c r="Q1192" s="17">
        <v>5.0</v>
      </c>
      <c r="R1192" s="17">
        <v>4.0</v>
      </c>
      <c r="S1192" s="7">
        <f t="shared" si="2"/>
        <v>9</v>
      </c>
      <c r="T1192" s="20">
        <v>21.93</v>
      </c>
      <c r="U1192" s="14">
        <f t="shared" si="97"/>
        <v>28.3628</v>
      </c>
      <c r="V1192" s="21" t="s">
        <v>26</v>
      </c>
      <c r="W1192" s="35">
        <f>VLOOKUP(A1192,airbnb_listings_orlando!C:Q,14,0)</f>
        <v>99</v>
      </c>
      <c r="X1192" s="35">
        <f>VLOOKUP(A1192,airbnb_listings_orlando!C:Q,15,0)</f>
        <v>6</v>
      </c>
      <c r="Y1192" s="11">
        <f t="shared" si="4"/>
        <v>177.2675</v>
      </c>
      <c r="AA1192" s="11"/>
    </row>
    <row r="1193">
      <c r="A1193" s="12" t="s">
        <v>84</v>
      </c>
      <c r="B1193" s="13">
        <v>43209.0</v>
      </c>
      <c r="C1193" s="12">
        <v>43212.0</v>
      </c>
      <c r="D1193" s="14">
        <v>567.0</v>
      </c>
      <c r="E1193" s="24">
        <v>43125.95866898148</v>
      </c>
      <c r="F1193" s="16">
        <v>84.0</v>
      </c>
      <c r="G1193" s="17" t="s">
        <v>25</v>
      </c>
      <c r="H1193" s="14">
        <v>62.32</v>
      </c>
      <c r="I1193" s="14">
        <f t="shared" si="1"/>
        <v>526.77</v>
      </c>
      <c r="J1193" s="18">
        <v>4.0</v>
      </c>
      <c r="K1193" s="17">
        <v>6.0</v>
      </c>
      <c r="L1193" s="19">
        <v>3.0</v>
      </c>
      <c r="M1193" s="19" t="e">
        <v>#REF!</v>
      </c>
      <c r="N1193" s="17">
        <v>5.0</v>
      </c>
      <c r="O1193" s="17" t="s">
        <v>62</v>
      </c>
      <c r="P1193" s="17">
        <v>3.0</v>
      </c>
      <c r="Q1193" s="17">
        <v>4.0</v>
      </c>
      <c r="R1193" s="17">
        <v>2.0</v>
      </c>
      <c r="S1193" s="7">
        <f t="shared" si="2"/>
        <v>6</v>
      </c>
      <c r="T1193" s="20">
        <v>17.55</v>
      </c>
      <c r="U1193" s="14">
        <f t="shared" si="97"/>
        <v>22.68</v>
      </c>
      <c r="V1193" s="21" t="s">
        <v>26</v>
      </c>
      <c r="W1193" s="35">
        <f>VLOOKUP(A1193,airbnb_listings_orlando!C:Q,14,0)</f>
        <v>99</v>
      </c>
      <c r="X1193" s="35">
        <f>VLOOKUP(A1193,airbnb_listings_orlando!C:Q,15,0)</f>
        <v>6</v>
      </c>
      <c r="Y1193" s="11">
        <f t="shared" si="4"/>
        <v>189</v>
      </c>
      <c r="AA1193" s="11"/>
    </row>
    <row r="1194">
      <c r="A1194" s="12" t="s">
        <v>84</v>
      </c>
      <c r="B1194" s="13">
        <v>43203.0</v>
      </c>
      <c r="C1194" s="12">
        <v>43205.0</v>
      </c>
      <c r="D1194" s="14">
        <v>422.0</v>
      </c>
      <c r="E1194" s="24">
        <v>43142.47090277778</v>
      </c>
      <c r="F1194" s="16">
        <v>61.0</v>
      </c>
      <c r="G1194" s="17" t="s">
        <v>25</v>
      </c>
      <c r="H1194" s="14">
        <v>39.48</v>
      </c>
      <c r="I1194" s="14">
        <f t="shared" si="1"/>
        <v>392.12</v>
      </c>
      <c r="J1194" s="18">
        <v>4.0</v>
      </c>
      <c r="K1194" s="17">
        <v>6.0</v>
      </c>
      <c r="L1194" s="19">
        <v>3.0</v>
      </c>
      <c r="M1194" s="19" t="e">
        <v>#REF!</v>
      </c>
      <c r="N1194" s="17">
        <v>5.0</v>
      </c>
      <c r="O1194" s="17" t="s">
        <v>62</v>
      </c>
      <c r="P1194" s="17">
        <v>2.0</v>
      </c>
      <c r="Q1194" s="17">
        <v>2.0</v>
      </c>
      <c r="R1194" s="17">
        <v>4.0</v>
      </c>
      <c r="S1194" s="7">
        <f t="shared" si="2"/>
        <v>6</v>
      </c>
      <c r="T1194" s="20">
        <v>13.0</v>
      </c>
      <c r="U1194" s="14">
        <f t="shared" si="97"/>
        <v>16.88</v>
      </c>
      <c r="V1194" s="21" t="s">
        <v>26</v>
      </c>
      <c r="W1194" s="35">
        <f>VLOOKUP(A1194,airbnb_listings_orlando!C:Q,14,0)</f>
        <v>99</v>
      </c>
      <c r="X1194" s="35">
        <f>VLOOKUP(A1194,airbnb_listings_orlando!C:Q,15,0)</f>
        <v>6</v>
      </c>
      <c r="Y1194" s="11">
        <f t="shared" si="4"/>
        <v>211</v>
      </c>
      <c r="AA1194" s="11"/>
    </row>
    <row r="1195">
      <c r="A1195" s="12" t="s">
        <v>84</v>
      </c>
      <c r="B1195" s="13">
        <v>43113.0</v>
      </c>
      <c r="C1195" s="12">
        <v>43117.0</v>
      </c>
      <c r="D1195" s="14">
        <v>732.71</v>
      </c>
      <c r="E1195" s="15">
        <v>43033.59788194444</v>
      </c>
      <c r="F1195" s="16">
        <v>80.0</v>
      </c>
      <c r="G1195" s="17" t="s">
        <v>25</v>
      </c>
      <c r="H1195" s="14">
        <v>111.25</v>
      </c>
      <c r="I1195" s="14">
        <f t="shared" si="1"/>
        <v>703.4016</v>
      </c>
      <c r="J1195" s="18">
        <v>4.0</v>
      </c>
      <c r="K1195" s="17">
        <v>6.0</v>
      </c>
      <c r="L1195" s="19">
        <v>3.0</v>
      </c>
      <c r="M1195" s="19" t="e">
        <v>#REF!</v>
      </c>
      <c r="N1195" s="17">
        <v>5.0</v>
      </c>
      <c r="O1195" s="17" t="s">
        <v>62</v>
      </c>
      <c r="P1195" s="17">
        <v>4.0</v>
      </c>
      <c r="Q1195" s="17">
        <v>4.0</v>
      </c>
      <c r="R1195" s="17">
        <v>4.0</v>
      </c>
      <c r="S1195" s="7">
        <f t="shared" si="2"/>
        <v>8</v>
      </c>
      <c r="T1195" s="20">
        <v>0.0</v>
      </c>
      <c r="U1195" s="14">
        <f t="shared" si="97"/>
        <v>29.3084</v>
      </c>
      <c r="V1195" s="21" t="s">
        <v>26</v>
      </c>
      <c r="W1195" s="35">
        <f>VLOOKUP(A1195,airbnb_listings_orlando!C:Q,14,0)</f>
        <v>99</v>
      </c>
      <c r="X1195" s="35">
        <f>VLOOKUP(A1195,airbnb_listings_orlando!C:Q,15,0)</f>
        <v>6</v>
      </c>
      <c r="Y1195" s="11">
        <f t="shared" si="4"/>
        <v>183.1775</v>
      </c>
      <c r="AA1195" s="11"/>
    </row>
    <row r="1196">
      <c r="A1196" s="12" t="s">
        <v>84</v>
      </c>
      <c r="B1196" s="13">
        <v>43035.0</v>
      </c>
      <c r="C1196" s="25">
        <v>43037.0</v>
      </c>
      <c r="D1196" s="14">
        <v>407.0</v>
      </c>
      <c r="E1196" s="24">
        <v>42992.505277777775</v>
      </c>
      <c r="F1196" s="16">
        <v>43.0</v>
      </c>
      <c r="G1196" s="17" t="s">
        <v>25</v>
      </c>
      <c r="H1196" s="14">
        <v>39.64</v>
      </c>
      <c r="I1196" s="14">
        <f t="shared" si="1"/>
        <v>377.72</v>
      </c>
      <c r="J1196" s="18">
        <v>4.0</v>
      </c>
      <c r="K1196" s="17">
        <v>6.0</v>
      </c>
      <c r="L1196" s="19">
        <v>3.0</v>
      </c>
      <c r="M1196" s="19" t="e">
        <v>#REF!</v>
      </c>
      <c r="N1196" s="17">
        <v>5.0</v>
      </c>
      <c r="O1196" s="17" t="s">
        <v>62</v>
      </c>
      <c r="P1196" s="17">
        <v>2.0</v>
      </c>
      <c r="Q1196" s="17">
        <v>7.0</v>
      </c>
      <c r="R1196" s="17">
        <v>0.0</v>
      </c>
      <c r="S1196" s="7">
        <f t="shared" si="2"/>
        <v>7</v>
      </c>
      <c r="T1196" s="20">
        <v>13.0</v>
      </c>
      <c r="U1196" s="14">
        <f t="shared" si="97"/>
        <v>16.28</v>
      </c>
      <c r="V1196" s="21" t="s">
        <v>26</v>
      </c>
      <c r="W1196" s="35">
        <f>VLOOKUP(A1196,airbnb_listings_orlando!C:Q,14,0)</f>
        <v>99</v>
      </c>
      <c r="X1196" s="35">
        <f>VLOOKUP(A1196,airbnb_listings_orlando!C:Q,15,0)</f>
        <v>6</v>
      </c>
      <c r="Y1196" s="11">
        <f t="shared" si="4"/>
        <v>203.5</v>
      </c>
      <c r="AA1196" s="11"/>
    </row>
    <row r="1197">
      <c r="A1197" s="12" t="s">
        <v>84</v>
      </c>
      <c r="B1197" s="13">
        <v>43005.0</v>
      </c>
      <c r="C1197" s="12">
        <v>43008.0</v>
      </c>
      <c r="D1197" s="14">
        <v>553.0</v>
      </c>
      <c r="E1197" s="24">
        <v>42942.45570601852</v>
      </c>
      <c r="F1197" s="16">
        <v>63.0</v>
      </c>
      <c r="G1197" s="17" t="s">
        <v>25</v>
      </c>
      <c r="H1197" s="14">
        <v>63.15</v>
      </c>
      <c r="I1197" s="14">
        <f t="shared" si="1"/>
        <v>513.88</v>
      </c>
      <c r="J1197" s="18">
        <v>4.0</v>
      </c>
      <c r="K1197" s="17">
        <v>6.0</v>
      </c>
      <c r="L1197" s="19">
        <v>3.0</v>
      </c>
      <c r="M1197" s="19" t="e">
        <v>#REF!</v>
      </c>
      <c r="N1197" s="17">
        <v>5.0</v>
      </c>
      <c r="O1197" s="17" t="s">
        <v>62</v>
      </c>
      <c r="P1197" s="17">
        <v>3.0</v>
      </c>
      <c r="Q1197" s="17">
        <v>4.0</v>
      </c>
      <c r="R1197" s="17">
        <v>2.0</v>
      </c>
      <c r="S1197" s="7">
        <f t="shared" si="2"/>
        <v>6</v>
      </c>
      <c r="T1197" s="20">
        <v>17.0</v>
      </c>
      <c r="U1197" s="14">
        <f t="shared" si="97"/>
        <v>22.12</v>
      </c>
      <c r="V1197" s="21" t="s">
        <v>26</v>
      </c>
      <c r="W1197" s="35">
        <f>VLOOKUP(A1197,airbnb_listings_orlando!C:Q,14,0)</f>
        <v>99</v>
      </c>
      <c r="X1197" s="35">
        <f>VLOOKUP(A1197,airbnb_listings_orlando!C:Q,15,0)</f>
        <v>6</v>
      </c>
      <c r="Y1197" s="11">
        <f t="shared" si="4"/>
        <v>184.3333333</v>
      </c>
      <c r="AA1197" s="11"/>
    </row>
    <row r="1198">
      <c r="A1198" s="12" t="s">
        <v>84</v>
      </c>
      <c r="B1198" s="13">
        <v>42986.0</v>
      </c>
      <c r="C1198" s="12">
        <v>42993.0</v>
      </c>
      <c r="D1198" s="14">
        <v>1135.0</v>
      </c>
      <c r="E1198" s="24">
        <v>42984.810949074075</v>
      </c>
      <c r="F1198" s="16">
        <v>2.0</v>
      </c>
      <c r="G1198" s="17" t="s">
        <v>25</v>
      </c>
      <c r="H1198" s="14">
        <v>154.76</v>
      </c>
      <c r="I1198" s="14">
        <f t="shared" si="1"/>
        <v>1054.6</v>
      </c>
      <c r="J1198" s="18">
        <v>4.0</v>
      </c>
      <c r="K1198" s="17">
        <v>6.0</v>
      </c>
      <c r="L1198" s="19">
        <v>3.0</v>
      </c>
      <c r="M1198" s="19" t="e">
        <v>#REF!</v>
      </c>
      <c r="N1198" s="17">
        <v>5.0</v>
      </c>
      <c r="O1198" s="17" t="s">
        <v>62</v>
      </c>
      <c r="P1198" s="17">
        <v>7.0</v>
      </c>
      <c r="Q1198" s="17">
        <v>4.0</v>
      </c>
      <c r="R1198" s="17">
        <v>2.0</v>
      </c>
      <c r="S1198" s="7">
        <f t="shared" si="2"/>
        <v>6</v>
      </c>
      <c r="T1198" s="20">
        <v>35.0</v>
      </c>
      <c r="U1198" s="14">
        <f t="shared" si="97"/>
        <v>45.4</v>
      </c>
      <c r="V1198" s="21" t="s">
        <v>26</v>
      </c>
      <c r="W1198" s="35">
        <f>VLOOKUP(A1198,airbnb_listings_orlando!C:Q,14,0)</f>
        <v>99</v>
      </c>
      <c r="X1198" s="35">
        <f>VLOOKUP(A1198,airbnb_listings_orlando!C:Q,15,0)</f>
        <v>6</v>
      </c>
      <c r="Y1198" s="11">
        <f t="shared" si="4"/>
        <v>162.1428571</v>
      </c>
      <c r="AA1198" s="11"/>
    </row>
    <row r="1199">
      <c r="A1199" s="12" t="s">
        <v>84</v>
      </c>
      <c r="B1199" s="13">
        <v>42838.0</v>
      </c>
      <c r="C1199" s="12">
        <v>42841.0</v>
      </c>
      <c r="D1199" s="14">
        <v>553.0</v>
      </c>
      <c r="E1199" s="24">
        <v>42826.89917824074</v>
      </c>
      <c r="F1199" s="16">
        <v>12.0</v>
      </c>
      <c r="G1199" s="17" t="s">
        <v>25</v>
      </c>
      <c r="H1199" s="14">
        <v>63.15</v>
      </c>
      <c r="I1199" s="14">
        <f t="shared" si="1"/>
        <v>513.88</v>
      </c>
      <c r="J1199" s="18">
        <v>4.0</v>
      </c>
      <c r="K1199" s="17">
        <v>6.0</v>
      </c>
      <c r="L1199" s="19">
        <v>3.0</v>
      </c>
      <c r="M1199" s="19" t="e">
        <v>#REF!</v>
      </c>
      <c r="N1199" s="17">
        <v>5.0</v>
      </c>
      <c r="O1199" s="17" t="s">
        <v>62</v>
      </c>
      <c r="P1199" s="17">
        <v>3.0</v>
      </c>
      <c r="Q1199" s="17">
        <v>5.0</v>
      </c>
      <c r="R1199" s="17">
        <v>2.0</v>
      </c>
      <c r="S1199" s="7">
        <f t="shared" si="2"/>
        <v>7</v>
      </c>
      <c r="T1199" s="20">
        <v>17.0</v>
      </c>
      <c r="U1199" s="14">
        <f t="shared" si="97"/>
        <v>22.12</v>
      </c>
      <c r="V1199" s="21" t="s">
        <v>26</v>
      </c>
      <c r="W1199" s="35">
        <f>VLOOKUP(A1199,airbnb_listings_orlando!C:Q,14,0)</f>
        <v>99</v>
      </c>
      <c r="X1199" s="35">
        <f>VLOOKUP(A1199,airbnb_listings_orlando!C:Q,15,0)</f>
        <v>6</v>
      </c>
      <c r="Y1199" s="11">
        <f t="shared" si="4"/>
        <v>184.3333333</v>
      </c>
      <c r="AA1199" s="11"/>
    </row>
    <row r="1200">
      <c r="A1200" s="12" t="s">
        <v>84</v>
      </c>
      <c r="B1200" s="13">
        <v>42824.0</v>
      </c>
      <c r="C1200" s="12">
        <v>42830.0</v>
      </c>
      <c r="D1200" s="14">
        <v>1065.0</v>
      </c>
      <c r="E1200" s="24">
        <v>42780.4849537037</v>
      </c>
      <c r="F1200" s="16">
        <v>44.0</v>
      </c>
      <c r="G1200" s="17" t="s">
        <v>25</v>
      </c>
      <c r="H1200" s="14">
        <v>143.57</v>
      </c>
      <c r="I1200" s="14">
        <f t="shared" si="1"/>
        <v>989.4</v>
      </c>
      <c r="J1200" s="18">
        <v>4.0</v>
      </c>
      <c r="K1200" s="17">
        <v>6.0</v>
      </c>
      <c r="L1200" s="19">
        <v>3.0</v>
      </c>
      <c r="M1200" s="19" t="e">
        <v>#REF!</v>
      </c>
      <c r="N1200" s="17">
        <v>5.0</v>
      </c>
      <c r="O1200" s="17" t="s">
        <v>62</v>
      </c>
      <c r="P1200" s="17">
        <v>6.0</v>
      </c>
      <c r="Q1200" s="17">
        <v>2.0</v>
      </c>
      <c r="R1200" s="17">
        <v>1.0</v>
      </c>
      <c r="S1200" s="7">
        <f t="shared" si="2"/>
        <v>3</v>
      </c>
      <c r="T1200" s="20">
        <v>33.0</v>
      </c>
      <c r="U1200" s="14">
        <f t="shared" si="97"/>
        <v>42.6</v>
      </c>
      <c r="V1200" s="21" t="s">
        <v>26</v>
      </c>
      <c r="W1200" s="35">
        <f>VLOOKUP(A1200,airbnb_listings_orlando!C:Q,14,0)</f>
        <v>99</v>
      </c>
      <c r="X1200" s="35">
        <f>VLOOKUP(A1200,airbnb_listings_orlando!C:Q,15,0)</f>
        <v>6</v>
      </c>
      <c r="Y1200" s="11">
        <f t="shared" si="4"/>
        <v>177.5</v>
      </c>
      <c r="AA1200" s="11"/>
    </row>
    <row r="1201">
      <c r="A1201" s="12" t="s">
        <v>84</v>
      </c>
      <c r="B1201" s="13">
        <v>42818.0</v>
      </c>
      <c r="C1201" s="12">
        <v>42820.0</v>
      </c>
      <c r="D1201" s="14">
        <v>483.0</v>
      </c>
      <c r="E1201" s="24">
        <v>42788.47666666667</v>
      </c>
      <c r="F1201" s="16">
        <v>30.0</v>
      </c>
      <c r="G1201" s="17" t="s">
        <v>25</v>
      </c>
      <c r="H1201" s="14">
        <v>51.96</v>
      </c>
      <c r="I1201" s="14">
        <f t="shared" si="1"/>
        <v>448.68</v>
      </c>
      <c r="J1201" s="18">
        <v>4.0</v>
      </c>
      <c r="K1201" s="17">
        <v>6.0</v>
      </c>
      <c r="L1201" s="19">
        <v>3.0</v>
      </c>
      <c r="M1201" s="19" t="e">
        <v>#REF!</v>
      </c>
      <c r="N1201" s="17">
        <v>5.0</v>
      </c>
      <c r="O1201" s="17" t="s">
        <v>62</v>
      </c>
      <c r="P1201" s="17">
        <v>2.0</v>
      </c>
      <c r="Q1201" s="17">
        <v>2.0</v>
      </c>
      <c r="R1201" s="17">
        <v>0.0</v>
      </c>
      <c r="S1201" s="7">
        <f t="shared" si="2"/>
        <v>2</v>
      </c>
      <c r="T1201" s="20">
        <v>15.0</v>
      </c>
      <c r="U1201" s="14">
        <f t="shared" si="97"/>
        <v>19.32</v>
      </c>
      <c r="V1201" s="21" t="s">
        <v>26</v>
      </c>
      <c r="W1201" s="35">
        <f>VLOOKUP(A1201,airbnb_listings_orlando!C:Q,14,0)</f>
        <v>99</v>
      </c>
      <c r="X1201" s="35">
        <f>VLOOKUP(A1201,airbnb_listings_orlando!C:Q,15,0)</f>
        <v>6</v>
      </c>
      <c r="Y1201" s="11">
        <f t="shared" si="4"/>
        <v>241.5</v>
      </c>
      <c r="AA1201" s="11"/>
    </row>
    <row r="1202">
      <c r="A1202" s="12" t="s">
        <v>84</v>
      </c>
      <c r="B1202" s="13">
        <v>42804.0</v>
      </c>
      <c r="C1202" s="12">
        <v>42806.0</v>
      </c>
      <c r="D1202" s="14">
        <v>483.0</v>
      </c>
      <c r="E1202" s="24">
        <v>42783.69615740741</v>
      </c>
      <c r="F1202" s="16">
        <v>21.0</v>
      </c>
      <c r="G1202" s="17" t="s">
        <v>25</v>
      </c>
      <c r="H1202" s="14">
        <v>51.97</v>
      </c>
      <c r="I1202" s="14">
        <f t="shared" si="1"/>
        <v>448.68</v>
      </c>
      <c r="J1202" s="18">
        <v>4.0</v>
      </c>
      <c r="K1202" s="17">
        <v>6.0</v>
      </c>
      <c r="L1202" s="19">
        <v>3.0</v>
      </c>
      <c r="M1202" s="19" t="e">
        <v>#REF!</v>
      </c>
      <c r="N1202" s="17">
        <v>5.0</v>
      </c>
      <c r="O1202" s="17" t="s">
        <v>62</v>
      </c>
      <c r="P1202" s="17">
        <v>2.0</v>
      </c>
      <c r="Q1202" s="17">
        <v>7.0</v>
      </c>
      <c r="R1202" s="17">
        <v>0.0</v>
      </c>
      <c r="S1202" s="7">
        <f t="shared" si="2"/>
        <v>7</v>
      </c>
      <c r="T1202" s="20">
        <v>15.0</v>
      </c>
      <c r="U1202" s="14">
        <f t="shared" si="97"/>
        <v>19.32</v>
      </c>
      <c r="V1202" s="21" t="s">
        <v>26</v>
      </c>
      <c r="W1202" s="35">
        <f>VLOOKUP(A1202,airbnb_listings_orlando!C:Q,14,0)</f>
        <v>99</v>
      </c>
      <c r="X1202" s="35">
        <f>VLOOKUP(A1202,airbnb_listings_orlando!C:Q,15,0)</f>
        <v>6</v>
      </c>
      <c r="Y1202" s="11">
        <f t="shared" si="4"/>
        <v>241.5</v>
      </c>
      <c r="AA1202" s="11"/>
    </row>
    <row r="1203">
      <c r="A1203" s="12" t="s">
        <v>84</v>
      </c>
      <c r="B1203" s="13">
        <v>42790.0</v>
      </c>
      <c r="C1203" s="12">
        <v>42792.0</v>
      </c>
      <c r="D1203" s="14">
        <v>407.0</v>
      </c>
      <c r="E1203" s="24">
        <v>42781.62633101852</v>
      </c>
      <c r="F1203" s="16">
        <v>9.0</v>
      </c>
      <c r="G1203" s="17" t="s">
        <v>25</v>
      </c>
      <c r="H1203" s="14">
        <v>39.64</v>
      </c>
      <c r="I1203" s="14">
        <f t="shared" si="1"/>
        <v>377.72</v>
      </c>
      <c r="J1203" s="18">
        <v>4.0</v>
      </c>
      <c r="K1203" s="17">
        <v>6.0</v>
      </c>
      <c r="L1203" s="19">
        <v>3.0</v>
      </c>
      <c r="M1203" s="19" t="e">
        <v>#REF!</v>
      </c>
      <c r="N1203" s="17">
        <v>5.0</v>
      </c>
      <c r="O1203" s="17" t="s">
        <v>62</v>
      </c>
      <c r="P1203" s="17">
        <v>2.0</v>
      </c>
      <c r="Q1203" s="17">
        <v>4.0</v>
      </c>
      <c r="R1203" s="17">
        <v>0.0</v>
      </c>
      <c r="S1203" s="7">
        <f t="shared" si="2"/>
        <v>4</v>
      </c>
      <c r="T1203" s="20">
        <v>13.0</v>
      </c>
      <c r="U1203" s="14">
        <f t="shared" si="97"/>
        <v>16.28</v>
      </c>
      <c r="V1203" s="21" t="s">
        <v>26</v>
      </c>
      <c r="W1203" s="35">
        <f>VLOOKUP(A1203,airbnb_listings_orlando!C:Q,14,0)</f>
        <v>99</v>
      </c>
      <c r="X1203" s="35">
        <f>VLOOKUP(A1203,airbnb_listings_orlando!C:Q,15,0)</f>
        <v>6</v>
      </c>
      <c r="Y1203" s="11">
        <f t="shared" si="4"/>
        <v>203.5</v>
      </c>
      <c r="AA1203" s="11"/>
    </row>
    <row r="1204">
      <c r="A1204" s="12" t="s">
        <v>84</v>
      </c>
      <c r="B1204" s="13">
        <v>42783.0</v>
      </c>
      <c r="C1204" s="12">
        <v>42786.0</v>
      </c>
      <c r="D1204" s="14">
        <v>553.0</v>
      </c>
      <c r="E1204" s="24">
        <v>42775.38391203704</v>
      </c>
      <c r="F1204" s="16">
        <v>8.0</v>
      </c>
      <c r="G1204" s="17" t="s">
        <v>25</v>
      </c>
      <c r="H1204" s="14">
        <v>63.15</v>
      </c>
      <c r="I1204" s="14">
        <f t="shared" si="1"/>
        <v>513.88</v>
      </c>
      <c r="J1204" s="18">
        <v>4.0</v>
      </c>
      <c r="K1204" s="17">
        <v>6.0</v>
      </c>
      <c r="L1204" s="19">
        <v>3.0</v>
      </c>
      <c r="M1204" s="19" t="e">
        <v>#REF!</v>
      </c>
      <c r="N1204" s="17">
        <v>5.0</v>
      </c>
      <c r="O1204" s="17" t="s">
        <v>62</v>
      </c>
      <c r="P1204" s="17">
        <v>3.0</v>
      </c>
      <c r="Q1204" s="17">
        <v>3.0</v>
      </c>
      <c r="R1204" s="17">
        <v>0.0</v>
      </c>
      <c r="S1204" s="7">
        <f t="shared" si="2"/>
        <v>3</v>
      </c>
      <c r="T1204" s="20">
        <v>17.0</v>
      </c>
      <c r="U1204" s="14">
        <f t="shared" si="97"/>
        <v>22.12</v>
      </c>
      <c r="V1204" s="21" t="s">
        <v>26</v>
      </c>
      <c r="W1204" s="35">
        <f>VLOOKUP(A1204,airbnb_listings_orlando!C:Q,14,0)</f>
        <v>99</v>
      </c>
      <c r="X1204" s="35">
        <f>VLOOKUP(A1204,airbnb_listings_orlando!C:Q,15,0)</f>
        <v>6</v>
      </c>
      <c r="Y1204" s="11">
        <f t="shared" si="4"/>
        <v>184.3333333</v>
      </c>
      <c r="AA1204" s="11"/>
    </row>
    <row r="1205">
      <c r="A1205" s="12" t="s">
        <v>84</v>
      </c>
      <c r="B1205" s="13">
        <v>43480.0</v>
      </c>
      <c r="C1205" s="12">
        <v>43486.0</v>
      </c>
      <c r="D1205" s="14">
        <v>130.0</v>
      </c>
      <c r="E1205" s="24">
        <v>43251.38081018518</v>
      </c>
      <c r="F1205" s="16">
        <v>229.0</v>
      </c>
      <c r="G1205" s="17" t="s">
        <v>25</v>
      </c>
      <c r="H1205" s="14">
        <v>0.0</v>
      </c>
      <c r="I1205" s="14">
        <f t="shared" si="1"/>
        <v>130</v>
      </c>
      <c r="J1205" s="18">
        <v>4.0</v>
      </c>
      <c r="K1205" s="17">
        <v>6.0</v>
      </c>
      <c r="L1205" s="19">
        <v>3.0</v>
      </c>
      <c r="M1205" s="19" t="e">
        <v>#REF!</v>
      </c>
      <c r="N1205" s="17">
        <v>5.0</v>
      </c>
      <c r="O1205" s="17" t="s">
        <v>62</v>
      </c>
      <c r="P1205" s="17">
        <v>6.0</v>
      </c>
      <c r="Q1205" s="17">
        <v>2.0</v>
      </c>
      <c r="R1205" s="17">
        <v>0.0</v>
      </c>
      <c r="S1205" s="7">
        <f t="shared" si="2"/>
        <v>2</v>
      </c>
      <c r="T1205" s="20">
        <v>0.0</v>
      </c>
      <c r="U1205" s="14">
        <v>0.0</v>
      </c>
      <c r="V1205" s="21" t="s">
        <v>37</v>
      </c>
      <c r="W1205" s="35">
        <f>VLOOKUP(A1205,airbnb_listings_orlando!C:Q,14,0)</f>
        <v>99</v>
      </c>
      <c r="X1205" s="35">
        <f>VLOOKUP(A1205,airbnb_listings_orlando!C:Q,15,0)</f>
        <v>6</v>
      </c>
      <c r="Y1205" s="11">
        <f t="shared" si="4"/>
        <v>21.66666667</v>
      </c>
      <c r="AA1205" s="11"/>
    </row>
    <row r="1206">
      <c r="A1206" s="12" t="s">
        <v>84</v>
      </c>
      <c r="B1206" s="13">
        <v>43449.0</v>
      </c>
      <c r="C1206" s="12">
        <v>43470.0</v>
      </c>
      <c r="D1206" s="14">
        <v>6717.1</v>
      </c>
      <c r="E1206" s="24">
        <v>43315.76763888889</v>
      </c>
      <c r="F1206" s="16">
        <v>134.0</v>
      </c>
      <c r="G1206" s="17" t="s">
        <v>25</v>
      </c>
      <c r="H1206" s="14">
        <v>1027.8</v>
      </c>
      <c r="I1206" s="14">
        <f t="shared" si="1"/>
        <v>6717.1</v>
      </c>
      <c r="J1206" s="18">
        <v>4.0</v>
      </c>
      <c r="K1206" s="17">
        <v>6.0</v>
      </c>
      <c r="L1206" s="19">
        <v>3.0</v>
      </c>
      <c r="M1206" s="19" t="e">
        <v>#REF!</v>
      </c>
      <c r="N1206" s="17">
        <v>5.0</v>
      </c>
      <c r="O1206" s="17" t="s">
        <v>62</v>
      </c>
      <c r="P1206" s="17">
        <v>21.0</v>
      </c>
      <c r="Q1206" s="17">
        <v>7.0</v>
      </c>
      <c r="R1206" s="17">
        <v>1.0</v>
      </c>
      <c r="S1206" s="7">
        <f t="shared" si="2"/>
        <v>8</v>
      </c>
      <c r="T1206" s="20">
        <v>0.0</v>
      </c>
      <c r="U1206" s="14">
        <v>0.0</v>
      </c>
      <c r="V1206" s="21" t="s">
        <v>37</v>
      </c>
      <c r="W1206" s="35">
        <f>VLOOKUP(A1206,airbnb_listings_orlando!C:Q,14,0)</f>
        <v>99</v>
      </c>
      <c r="X1206" s="35">
        <f>VLOOKUP(A1206,airbnb_listings_orlando!C:Q,15,0)</f>
        <v>6</v>
      </c>
      <c r="Y1206" s="11">
        <f t="shared" si="4"/>
        <v>319.8619048</v>
      </c>
      <c r="AA1206" s="11"/>
    </row>
    <row r="1207">
      <c r="A1207" s="12" t="s">
        <v>84</v>
      </c>
      <c r="B1207" s="13">
        <v>43313.0</v>
      </c>
      <c r="C1207" s="12">
        <v>43334.0</v>
      </c>
      <c r="D1207" s="14">
        <v>130.0</v>
      </c>
      <c r="E1207" s="24">
        <v>43146.51914351852</v>
      </c>
      <c r="F1207" s="16">
        <v>167.0</v>
      </c>
      <c r="G1207" s="17" t="s">
        <v>25</v>
      </c>
      <c r="H1207" s="14">
        <v>0.0</v>
      </c>
      <c r="I1207" s="14">
        <f t="shared" si="1"/>
        <v>130</v>
      </c>
      <c r="J1207" s="18">
        <v>4.0</v>
      </c>
      <c r="K1207" s="17">
        <v>6.0</v>
      </c>
      <c r="L1207" s="19">
        <v>3.0</v>
      </c>
      <c r="M1207" s="19" t="e">
        <v>#REF!</v>
      </c>
      <c r="N1207" s="17">
        <v>5.0</v>
      </c>
      <c r="O1207" s="17" t="s">
        <v>62</v>
      </c>
      <c r="P1207" s="17">
        <v>21.0</v>
      </c>
      <c r="Q1207" s="17">
        <v>2.0</v>
      </c>
      <c r="R1207" s="17">
        <v>0.0</v>
      </c>
      <c r="S1207" s="7">
        <f t="shared" si="2"/>
        <v>2</v>
      </c>
      <c r="T1207" s="20">
        <v>0.0</v>
      </c>
      <c r="U1207" s="14">
        <v>0.0</v>
      </c>
      <c r="V1207" s="21" t="s">
        <v>37</v>
      </c>
      <c r="W1207" s="35">
        <f>VLOOKUP(A1207,airbnb_listings_orlando!C:Q,14,0)</f>
        <v>99</v>
      </c>
      <c r="X1207" s="35">
        <f>VLOOKUP(A1207,airbnb_listings_orlando!C:Q,15,0)</f>
        <v>6</v>
      </c>
      <c r="Y1207" s="11">
        <f t="shared" si="4"/>
        <v>6.19047619</v>
      </c>
      <c r="AA1207" s="11"/>
    </row>
    <row r="1208">
      <c r="A1208" s="12" t="s">
        <v>84</v>
      </c>
      <c r="B1208" s="13">
        <v>43309.0</v>
      </c>
      <c r="C1208" s="12">
        <v>43311.0</v>
      </c>
      <c r="D1208" s="14">
        <v>456.9</v>
      </c>
      <c r="E1208" s="24">
        <v>43307.72759259259</v>
      </c>
      <c r="F1208" s="16">
        <v>2.0</v>
      </c>
      <c r="G1208" s="17" t="s">
        <v>25</v>
      </c>
      <c r="H1208" s="14">
        <v>39.04</v>
      </c>
      <c r="I1208" s="14">
        <f t="shared" si="1"/>
        <v>442.77</v>
      </c>
      <c r="J1208" s="18">
        <v>4.0</v>
      </c>
      <c r="K1208" s="17">
        <v>6.0</v>
      </c>
      <c r="L1208" s="19">
        <v>3.0</v>
      </c>
      <c r="M1208" s="19" t="e">
        <v>#REF!</v>
      </c>
      <c r="N1208" s="17">
        <v>5.0</v>
      </c>
      <c r="O1208" s="17" t="s">
        <v>62</v>
      </c>
      <c r="P1208" s="17">
        <v>2.0</v>
      </c>
      <c r="Q1208" s="17">
        <v>2.0</v>
      </c>
      <c r="R1208" s="17">
        <v>4.0</v>
      </c>
      <c r="S1208" s="7">
        <f t="shared" si="2"/>
        <v>6</v>
      </c>
      <c r="T1208" s="20">
        <v>14.13</v>
      </c>
      <c r="U1208" s="14">
        <v>0.0</v>
      </c>
      <c r="V1208" s="21" t="s">
        <v>37</v>
      </c>
      <c r="W1208" s="35">
        <f>VLOOKUP(A1208,airbnb_listings_orlando!C:Q,14,0)</f>
        <v>99</v>
      </c>
      <c r="X1208" s="35">
        <f>VLOOKUP(A1208,airbnb_listings_orlando!C:Q,15,0)</f>
        <v>6</v>
      </c>
      <c r="Y1208" s="11">
        <f t="shared" si="4"/>
        <v>228.45</v>
      </c>
      <c r="AA1208" s="11"/>
    </row>
    <row r="1209">
      <c r="A1209" s="12" t="s">
        <v>84</v>
      </c>
      <c r="B1209" s="13">
        <v>43258.0</v>
      </c>
      <c r="C1209" s="12">
        <v>43298.0</v>
      </c>
      <c r="D1209" s="14">
        <v>130.0</v>
      </c>
      <c r="E1209" s="15">
        <v>43020.60138888889</v>
      </c>
      <c r="F1209" s="16">
        <v>238.0</v>
      </c>
      <c r="G1209" s="17" t="s">
        <v>25</v>
      </c>
      <c r="H1209" s="14">
        <v>0.0</v>
      </c>
      <c r="I1209" s="14">
        <f t="shared" si="1"/>
        <v>130</v>
      </c>
      <c r="J1209" s="18">
        <v>4.0</v>
      </c>
      <c r="K1209" s="17">
        <v>6.0</v>
      </c>
      <c r="L1209" s="19">
        <v>3.0</v>
      </c>
      <c r="M1209" s="19" t="e">
        <v>#REF!</v>
      </c>
      <c r="N1209" s="17">
        <v>5.0</v>
      </c>
      <c r="O1209" s="17" t="s">
        <v>62</v>
      </c>
      <c r="P1209" s="17">
        <v>40.0</v>
      </c>
      <c r="Q1209" s="17">
        <v>2.0</v>
      </c>
      <c r="R1209" s="17">
        <v>0.0</v>
      </c>
      <c r="S1209" s="7">
        <f t="shared" si="2"/>
        <v>2</v>
      </c>
      <c r="T1209" s="20">
        <v>0.0</v>
      </c>
      <c r="U1209" s="14">
        <v>0.0</v>
      </c>
      <c r="V1209" s="21" t="s">
        <v>37</v>
      </c>
      <c r="W1209" s="35">
        <f>VLOOKUP(A1209,airbnb_listings_orlando!C:Q,14,0)</f>
        <v>99</v>
      </c>
      <c r="X1209" s="35">
        <f>VLOOKUP(A1209,airbnb_listings_orlando!C:Q,15,0)</f>
        <v>6</v>
      </c>
      <c r="Y1209" s="11">
        <f t="shared" si="4"/>
        <v>3.25</v>
      </c>
      <c r="AA1209" s="11"/>
    </row>
    <row r="1210">
      <c r="A1210" s="12" t="s">
        <v>84</v>
      </c>
      <c r="B1210" s="13">
        <v>43239.0</v>
      </c>
      <c r="C1210" s="12">
        <v>43255.0</v>
      </c>
      <c r="D1210" s="14">
        <v>2736.1</v>
      </c>
      <c r="E1210" s="15">
        <v>43064.48335648148</v>
      </c>
      <c r="F1210" s="16">
        <v>175.0</v>
      </c>
      <c r="G1210" s="17" t="s">
        <v>25</v>
      </c>
      <c r="H1210" s="14">
        <v>432.0</v>
      </c>
      <c r="I1210" s="14">
        <f t="shared" si="1"/>
        <v>2736.1</v>
      </c>
      <c r="J1210" s="18">
        <v>4.0</v>
      </c>
      <c r="K1210" s="17">
        <v>6.0</v>
      </c>
      <c r="L1210" s="19">
        <v>3.0</v>
      </c>
      <c r="M1210" s="19" t="e">
        <v>#REF!</v>
      </c>
      <c r="N1210" s="17">
        <v>5.0</v>
      </c>
      <c r="O1210" s="17" t="s">
        <v>62</v>
      </c>
      <c r="P1210" s="17">
        <v>16.0</v>
      </c>
      <c r="Q1210" s="17">
        <v>4.0</v>
      </c>
      <c r="R1210" s="17">
        <v>3.0</v>
      </c>
      <c r="S1210" s="7">
        <f t="shared" si="2"/>
        <v>7</v>
      </c>
      <c r="T1210" s="20">
        <v>0.0</v>
      </c>
      <c r="U1210" s="14">
        <v>0.0</v>
      </c>
      <c r="V1210" s="21" t="s">
        <v>37</v>
      </c>
      <c r="W1210" s="35">
        <f>VLOOKUP(A1210,airbnb_listings_orlando!C:Q,14,0)</f>
        <v>99</v>
      </c>
      <c r="X1210" s="35">
        <f>VLOOKUP(A1210,airbnb_listings_orlando!C:Q,15,0)</f>
        <v>6</v>
      </c>
      <c r="Y1210" s="11">
        <f t="shared" si="4"/>
        <v>171.00625</v>
      </c>
      <c r="AA1210" s="11"/>
    </row>
    <row r="1211">
      <c r="A1211" s="12" t="s">
        <v>84</v>
      </c>
      <c r="B1211" s="13">
        <v>43175.0</v>
      </c>
      <c r="C1211" s="12">
        <v>43177.0</v>
      </c>
      <c r="D1211" s="14">
        <v>613.79</v>
      </c>
      <c r="E1211" s="24">
        <v>43138.08446759259</v>
      </c>
      <c r="F1211" s="16">
        <v>37.0</v>
      </c>
      <c r="G1211" s="17" t="s">
        <v>25</v>
      </c>
      <c r="H1211" s="14">
        <v>68.0</v>
      </c>
      <c r="I1211" s="14">
        <f t="shared" si="1"/>
        <v>613.79</v>
      </c>
      <c r="J1211" s="18">
        <v>4.0</v>
      </c>
      <c r="K1211" s="17">
        <v>6.0</v>
      </c>
      <c r="L1211" s="19">
        <v>3.0</v>
      </c>
      <c r="M1211" s="19" t="e">
        <v>#REF!</v>
      </c>
      <c r="N1211" s="17">
        <v>5.0</v>
      </c>
      <c r="O1211" s="17" t="s">
        <v>62</v>
      </c>
      <c r="P1211" s="17">
        <v>2.0</v>
      </c>
      <c r="Q1211" s="17">
        <v>1.0</v>
      </c>
      <c r="R1211" s="17">
        <v>0.0</v>
      </c>
      <c r="S1211" s="7">
        <f t="shared" si="2"/>
        <v>1</v>
      </c>
      <c r="T1211" s="20">
        <v>0.0</v>
      </c>
      <c r="U1211" s="14">
        <v>0.0</v>
      </c>
      <c r="V1211" s="21" t="s">
        <v>37</v>
      </c>
      <c r="W1211" s="35">
        <f>VLOOKUP(A1211,airbnb_listings_orlando!C:Q,14,0)</f>
        <v>99</v>
      </c>
      <c r="X1211" s="35">
        <f>VLOOKUP(A1211,airbnb_listings_orlando!C:Q,15,0)</f>
        <v>6</v>
      </c>
      <c r="Y1211" s="11">
        <f t="shared" si="4"/>
        <v>306.895</v>
      </c>
      <c r="AA1211" s="11"/>
    </row>
    <row r="1212">
      <c r="A1212" s="12" t="s">
        <v>84</v>
      </c>
      <c r="B1212" s="13">
        <v>43108.0</v>
      </c>
      <c r="C1212" s="12">
        <v>43113.0</v>
      </c>
      <c r="D1212" s="14">
        <v>1097.75</v>
      </c>
      <c r="E1212" s="24">
        <v>43102.996724537035</v>
      </c>
      <c r="F1212" s="16">
        <v>6.0</v>
      </c>
      <c r="G1212" s="17" t="s">
        <v>25</v>
      </c>
      <c r="H1212" s="14">
        <v>150.0</v>
      </c>
      <c r="I1212" s="14">
        <f t="shared" si="1"/>
        <v>1097.75</v>
      </c>
      <c r="J1212" s="18">
        <v>4.0</v>
      </c>
      <c r="K1212" s="17">
        <v>6.0</v>
      </c>
      <c r="L1212" s="19">
        <v>3.0</v>
      </c>
      <c r="M1212" s="19" t="e">
        <v>#REF!</v>
      </c>
      <c r="N1212" s="17">
        <v>5.0</v>
      </c>
      <c r="O1212" s="17" t="s">
        <v>62</v>
      </c>
      <c r="P1212" s="17">
        <v>5.0</v>
      </c>
      <c r="Q1212" s="17">
        <v>4.0</v>
      </c>
      <c r="R1212" s="17">
        <v>3.0</v>
      </c>
      <c r="S1212" s="7">
        <f t="shared" si="2"/>
        <v>7</v>
      </c>
      <c r="T1212" s="20">
        <v>0.0</v>
      </c>
      <c r="U1212" s="14">
        <v>0.0</v>
      </c>
      <c r="V1212" s="21" t="s">
        <v>37</v>
      </c>
      <c r="W1212" s="35">
        <f>VLOOKUP(A1212,airbnb_listings_orlando!C:Q,14,0)</f>
        <v>99</v>
      </c>
      <c r="X1212" s="35">
        <f>VLOOKUP(A1212,airbnb_listings_orlando!C:Q,15,0)</f>
        <v>6</v>
      </c>
      <c r="Y1212" s="11">
        <f t="shared" si="4"/>
        <v>219.55</v>
      </c>
      <c r="AA1212" s="11"/>
    </row>
    <row r="1213">
      <c r="A1213" s="12" t="s">
        <v>84</v>
      </c>
      <c r="B1213" s="13">
        <v>42975.0</v>
      </c>
      <c r="C1213" s="12">
        <v>42984.0</v>
      </c>
      <c r="D1213" s="14">
        <v>1528.79</v>
      </c>
      <c r="E1213" s="24">
        <v>42913.5300462963</v>
      </c>
      <c r="F1213" s="16">
        <v>62.0</v>
      </c>
      <c r="G1213" s="17" t="s">
        <v>25</v>
      </c>
      <c r="H1213" s="14">
        <v>152.11</v>
      </c>
      <c r="I1213" s="14">
        <f t="shared" si="1"/>
        <v>1453.05</v>
      </c>
      <c r="J1213" s="18">
        <v>4.0</v>
      </c>
      <c r="K1213" s="17">
        <v>6.0</v>
      </c>
      <c r="L1213" s="19">
        <v>3.0</v>
      </c>
      <c r="M1213" s="19" t="e">
        <v>#REF!</v>
      </c>
      <c r="N1213" s="17">
        <v>5.0</v>
      </c>
      <c r="O1213" s="17" t="s">
        <v>62</v>
      </c>
      <c r="P1213" s="17">
        <v>9.0</v>
      </c>
      <c r="Q1213" s="17">
        <v>3.0</v>
      </c>
      <c r="R1213" s="17">
        <v>4.0</v>
      </c>
      <c r="S1213" s="7">
        <f t="shared" si="2"/>
        <v>7</v>
      </c>
      <c r="T1213" s="20">
        <v>75.74</v>
      </c>
      <c r="U1213" s="14">
        <v>0.0</v>
      </c>
      <c r="V1213" s="21" t="s">
        <v>37</v>
      </c>
      <c r="W1213" s="35">
        <f>VLOOKUP(A1213,airbnb_listings_orlando!C:Q,14,0)</f>
        <v>99</v>
      </c>
      <c r="X1213" s="35">
        <f>VLOOKUP(A1213,airbnb_listings_orlando!C:Q,15,0)</f>
        <v>6</v>
      </c>
      <c r="Y1213" s="11">
        <f t="shared" si="4"/>
        <v>169.8655556</v>
      </c>
      <c r="AA1213" s="11"/>
    </row>
    <row r="1214">
      <c r="A1214" s="12" t="s">
        <v>84</v>
      </c>
      <c r="B1214" s="13">
        <v>42971.0</v>
      </c>
      <c r="C1214" s="12">
        <v>42974.0</v>
      </c>
      <c r="D1214" s="14">
        <v>578.01</v>
      </c>
      <c r="E1214" s="24">
        <v>42951.41428240741</v>
      </c>
      <c r="F1214" s="16">
        <v>20.0</v>
      </c>
      <c r="G1214" s="17" t="s">
        <v>25</v>
      </c>
      <c r="H1214" s="14">
        <v>65.06</v>
      </c>
      <c r="I1214" s="14">
        <f t="shared" si="1"/>
        <v>564.73</v>
      </c>
      <c r="J1214" s="18">
        <v>4.0</v>
      </c>
      <c r="K1214" s="17">
        <v>6.0</v>
      </c>
      <c r="L1214" s="19">
        <v>3.0</v>
      </c>
      <c r="M1214" s="19" t="e">
        <v>#REF!</v>
      </c>
      <c r="N1214" s="17">
        <v>5.0</v>
      </c>
      <c r="O1214" s="17" t="s">
        <v>62</v>
      </c>
      <c r="P1214" s="17">
        <v>3.0</v>
      </c>
      <c r="Q1214" s="17">
        <v>8.0</v>
      </c>
      <c r="R1214" s="17">
        <v>0.0</v>
      </c>
      <c r="S1214" s="7">
        <f t="shared" si="2"/>
        <v>8</v>
      </c>
      <c r="T1214" s="20">
        <v>13.28</v>
      </c>
      <c r="U1214" s="14">
        <v>0.0</v>
      </c>
      <c r="V1214" s="21" t="s">
        <v>37</v>
      </c>
      <c r="W1214" s="35">
        <f>VLOOKUP(A1214,airbnb_listings_orlando!C:Q,14,0)</f>
        <v>99</v>
      </c>
      <c r="X1214" s="35">
        <f>VLOOKUP(A1214,airbnb_listings_orlando!C:Q,15,0)</f>
        <v>6</v>
      </c>
      <c r="Y1214" s="11">
        <f t="shared" si="4"/>
        <v>192.67</v>
      </c>
      <c r="AA1214" s="11"/>
    </row>
    <row r="1215">
      <c r="A1215" s="12" t="s">
        <v>84</v>
      </c>
      <c r="B1215" s="13">
        <v>42894.0</v>
      </c>
      <c r="C1215" s="12">
        <v>42939.0</v>
      </c>
      <c r="D1215" s="14">
        <v>120.0</v>
      </c>
      <c r="E1215" s="24">
        <v>42775.54195601852</v>
      </c>
      <c r="F1215" s="16">
        <v>119.0</v>
      </c>
      <c r="G1215" s="17" t="s">
        <v>25</v>
      </c>
      <c r="H1215" s="14">
        <v>0.0</v>
      </c>
      <c r="I1215" s="14">
        <f t="shared" si="1"/>
        <v>120</v>
      </c>
      <c r="J1215" s="18">
        <v>4.0</v>
      </c>
      <c r="K1215" s="17">
        <v>6.0</v>
      </c>
      <c r="L1215" s="19">
        <v>3.0</v>
      </c>
      <c r="M1215" s="19" t="e">
        <v>#REF!</v>
      </c>
      <c r="N1215" s="17">
        <v>5.0</v>
      </c>
      <c r="O1215" s="17" t="s">
        <v>62</v>
      </c>
      <c r="P1215" s="17">
        <v>45.0</v>
      </c>
      <c r="Q1215" s="17">
        <v>2.0</v>
      </c>
      <c r="R1215" s="17">
        <v>0.0</v>
      </c>
      <c r="S1215" s="7">
        <f t="shared" si="2"/>
        <v>2</v>
      </c>
      <c r="T1215" s="20">
        <v>0.0</v>
      </c>
      <c r="U1215" s="14">
        <v>0.0</v>
      </c>
      <c r="V1215" s="21" t="s">
        <v>37</v>
      </c>
      <c r="W1215" s="35">
        <f>VLOOKUP(A1215,airbnb_listings_orlando!C:Q,14,0)</f>
        <v>99</v>
      </c>
      <c r="X1215" s="35">
        <f>VLOOKUP(A1215,airbnb_listings_orlando!C:Q,15,0)</f>
        <v>6</v>
      </c>
      <c r="Y1215" s="11">
        <f t="shared" si="4"/>
        <v>2.666666667</v>
      </c>
      <c r="AA1215" s="11"/>
    </row>
    <row r="1216">
      <c r="A1216" s="12" t="s">
        <v>84</v>
      </c>
      <c r="B1216" s="13">
        <v>42716.0</v>
      </c>
      <c r="C1216" s="12">
        <v>42747.0</v>
      </c>
      <c r="D1216" s="14">
        <v>580.0</v>
      </c>
      <c r="E1216" s="15">
        <v>42716.47418981481</v>
      </c>
      <c r="F1216" s="16">
        <v>0.0</v>
      </c>
      <c r="G1216" s="17" t="s">
        <v>25</v>
      </c>
      <c r="H1216" s="14">
        <v>0.0</v>
      </c>
      <c r="I1216" s="14">
        <f t="shared" si="1"/>
        <v>580</v>
      </c>
      <c r="J1216" s="18">
        <v>4.0</v>
      </c>
      <c r="K1216" s="17">
        <v>6.0</v>
      </c>
      <c r="L1216" s="19">
        <v>3.0</v>
      </c>
      <c r="M1216" s="19" t="e">
        <v>#REF!</v>
      </c>
      <c r="N1216" s="17">
        <v>5.0</v>
      </c>
      <c r="O1216" s="17" t="s">
        <v>62</v>
      </c>
      <c r="P1216" s="17">
        <v>31.0</v>
      </c>
      <c r="Q1216" s="17">
        <v>2.0</v>
      </c>
      <c r="R1216" s="17">
        <v>0.0</v>
      </c>
      <c r="S1216" s="7">
        <f t="shared" si="2"/>
        <v>2</v>
      </c>
      <c r="T1216" s="20">
        <v>0.0</v>
      </c>
      <c r="U1216" s="14">
        <v>0.0</v>
      </c>
      <c r="V1216" s="21" t="s">
        <v>37</v>
      </c>
      <c r="W1216" s="35">
        <f>VLOOKUP(A1216,airbnb_listings_orlando!C:Q,14,0)</f>
        <v>99</v>
      </c>
      <c r="X1216" s="35">
        <f>VLOOKUP(A1216,airbnb_listings_orlando!C:Q,15,0)</f>
        <v>6</v>
      </c>
      <c r="Y1216" s="11">
        <f t="shared" si="4"/>
        <v>18.70967742</v>
      </c>
      <c r="AA1216" s="11"/>
    </row>
    <row r="1217">
      <c r="A1217" s="12" t="s">
        <v>84</v>
      </c>
      <c r="B1217" s="13">
        <v>43407.0</v>
      </c>
      <c r="C1217" s="12">
        <v>43410.0</v>
      </c>
      <c r="D1217" s="14">
        <v>681.48</v>
      </c>
      <c r="E1217" s="15">
        <v>43403.7502662037</v>
      </c>
      <c r="F1217" s="16">
        <v>4.0</v>
      </c>
      <c r="G1217" s="17" t="s">
        <v>25</v>
      </c>
      <c r="H1217" s="14">
        <v>71.51</v>
      </c>
      <c r="I1217" s="14">
        <f t="shared" si="1"/>
        <v>639.9656</v>
      </c>
      <c r="J1217" s="18">
        <v>4.0</v>
      </c>
      <c r="K1217" s="17">
        <v>6.0</v>
      </c>
      <c r="L1217" s="19">
        <v>3.0</v>
      </c>
      <c r="M1217" s="19" t="e">
        <v>#REF!</v>
      </c>
      <c r="N1217" s="17">
        <v>5.0</v>
      </c>
      <c r="O1217" s="17" t="s">
        <v>62</v>
      </c>
      <c r="P1217" s="17">
        <v>3.0</v>
      </c>
      <c r="Q1217" s="17">
        <v>4.0</v>
      </c>
      <c r="R1217" s="17">
        <v>0.0</v>
      </c>
      <c r="S1217" s="7">
        <f t="shared" si="2"/>
        <v>4</v>
      </c>
      <c r="T1217" s="20">
        <v>21.07</v>
      </c>
      <c r="U1217" s="14">
        <f>D1217*3%</f>
        <v>20.4444</v>
      </c>
      <c r="V1217" s="21" t="s">
        <v>39</v>
      </c>
      <c r="W1217" s="35">
        <f>VLOOKUP(A1217,airbnb_listings_orlando!C:Q,14,0)</f>
        <v>99</v>
      </c>
      <c r="X1217" s="35">
        <f>VLOOKUP(A1217,airbnb_listings_orlando!C:Q,15,0)</f>
        <v>6</v>
      </c>
      <c r="Y1217" s="11">
        <f t="shared" si="4"/>
        <v>227.16</v>
      </c>
      <c r="AA1217" s="11"/>
    </row>
    <row r="1218">
      <c r="A1218" s="12" t="s">
        <v>84</v>
      </c>
      <c r="B1218" s="13">
        <v>43383.0</v>
      </c>
      <c r="C1218" s="25">
        <v>43388.0</v>
      </c>
      <c r="D1218" s="14">
        <v>919.31</v>
      </c>
      <c r="E1218" s="24">
        <v>43307.56523148148</v>
      </c>
      <c r="F1218" s="16">
        <v>76.0</v>
      </c>
      <c r="G1218" s="17" t="s">
        <v>25</v>
      </c>
      <c r="H1218" s="14">
        <v>105.9</v>
      </c>
      <c r="I1218" s="14">
        <f t="shared" si="1"/>
        <v>854.1176</v>
      </c>
      <c r="J1218" s="18">
        <v>4.0</v>
      </c>
      <c r="K1218" s="17">
        <v>6.0</v>
      </c>
      <c r="L1218" s="19">
        <v>3.0</v>
      </c>
      <c r="M1218" s="19" t="e">
        <v>#REF!</v>
      </c>
      <c r="N1218" s="17">
        <v>5.0</v>
      </c>
      <c r="O1218" s="17" t="s">
        <v>62</v>
      </c>
      <c r="P1218" s="17">
        <v>5.0</v>
      </c>
      <c r="Q1218" s="17">
        <v>4.0</v>
      </c>
      <c r="R1218" s="17">
        <v>2.0</v>
      </c>
      <c r="S1218" s="7">
        <f t="shared" si="2"/>
        <v>6</v>
      </c>
      <c r="T1218" s="20">
        <v>28.42</v>
      </c>
      <c r="U1218" s="14">
        <f t="shared" ref="U1218:U1219" si="98">D1218*4%</f>
        <v>36.7724</v>
      </c>
      <c r="V1218" s="21" t="s">
        <v>39</v>
      </c>
      <c r="W1218" s="35">
        <f>VLOOKUP(A1218,airbnb_listings_orlando!C:Q,14,0)</f>
        <v>99</v>
      </c>
      <c r="X1218" s="35">
        <f>VLOOKUP(A1218,airbnb_listings_orlando!C:Q,15,0)</f>
        <v>6</v>
      </c>
      <c r="Y1218" s="11">
        <f t="shared" si="4"/>
        <v>183.862</v>
      </c>
      <c r="AA1218" s="11"/>
    </row>
    <row r="1219">
      <c r="A1219" s="12" t="s">
        <v>84</v>
      </c>
      <c r="B1219" s="13">
        <v>43335.0</v>
      </c>
      <c r="C1219" s="12">
        <v>43337.0</v>
      </c>
      <c r="D1219" s="14">
        <v>456.9</v>
      </c>
      <c r="E1219" s="24">
        <v>43315.69684027778</v>
      </c>
      <c r="F1219" s="16">
        <v>20.0</v>
      </c>
      <c r="G1219" s="17" t="s">
        <v>25</v>
      </c>
      <c r="H1219" s="14">
        <v>39.04</v>
      </c>
      <c r="I1219" s="14">
        <f t="shared" si="1"/>
        <v>424.494</v>
      </c>
      <c r="J1219" s="18">
        <v>4.0</v>
      </c>
      <c r="K1219" s="17">
        <v>6.0</v>
      </c>
      <c r="L1219" s="19">
        <v>3.0</v>
      </c>
      <c r="M1219" s="19" t="e">
        <v>#REF!</v>
      </c>
      <c r="N1219" s="17">
        <v>5.0</v>
      </c>
      <c r="O1219" s="17" t="s">
        <v>62</v>
      </c>
      <c r="P1219" s="17">
        <v>2.0</v>
      </c>
      <c r="Q1219" s="17">
        <v>5.0</v>
      </c>
      <c r="R1219" s="17">
        <v>4.0</v>
      </c>
      <c r="S1219" s="7">
        <f t="shared" si="2"/>
        <v>9</v>
      </c>
      <c r="T1219" s="20">
        <v>14.13</v>
      </c>
      <c r="U1219" s="14">
        <f t="shared" si="98"/>
        <v>18.276</v>
      </c>
      <c r="V1219" s="21" t="s">
        <v>39</v>
      </c>
      <c r="W1219" s="35">
        <f>VLOOKUP(A1219,airbnb_listings_orlando!C:Q,14,0)</f>
        <v>99</v>
      </c>
      <c r="X1219" s="35">
        <f>VLOOKUP(A1219,airbnb_listings_orlando!C:Q,15,0)</f>
        <v>6</v>
      </c>
      <c r="Y1219" s="11">
        <f t="shared" si="4"/>
        <v>228.45</v>
      </c>
      <c r="AA1219" s="11"/>
    </row>
    <row r="1220">
      <c r="A1220" s="12" t="s">
        <v>84</v>
      </c>
      <c r="B1220" s="13">
        <v>43302.0</v>
      </c>
      <c r="C1220" s="12">
        <v>43309.0</v>
      </c>
      <c r="D1220" s="14">
        <v>1189.04</v>
      </c>
      <c r="E1220" s="24">
        <v>43184.422164351854</v>
      </c>
      <c r="F1220" s="16">
        <v>118.0</v>
      </c>
      <c r="G1220" s="17" t="s">
        <v>25</v>
      </c>
      <c r="H1220" s="14">
        <v>144.89</v>
      </c>
      <c r="I1220" s="14">
        <f t="shared" si="1"/>
        <v>1116.6088</v>
      </c>
      <c r="J1220" s="18">
        <v>4.0</v>
      </c>
      <c r="K1220" s="17">
        <v>6.0</v>
      </c>
      <c r="L1220" s="19">
        <v>3.0</v>
      </c>
      <c r="M1220" s="19" t="e">
        <v>#REF!</v>
      </c>
      <c r="N1220" s="17">
        <v>5.0</v>
      </c>
      <c r="O1220" s="17" t="s">
        <v>62</v>
      </c>
      <c r="P1220" s="17">
        <v>7.0</v>
      </c>
      <c r="Q1220" s="17">
        <v>5.0</v>
      </c>
      <c r="R1220" s="17">
        <v>2.0</v>
      </c>
      <c r="S1220" s="7">
        <f t="shared" si="2"/>
        <v>7</v>
      </c>
      <c r="T1220" s="20">
        <v>36.76</v>
      </c>
      <c r="U1220" s="14">
        <f t="shared" ref="U1220:U1228" si="99">D1220*3%</f>
        <v>35.6712</v>
      </c>
      <c r="V1220" s="21" t="s">
        <v>39</v>
      </c>
      <c r="W1220" s="35">
        <f>VLOOKUP(A1220,airbnb_listings_orlando!C:Q,14,0)</f>
        <v>99</v>
      </c>
      <c r="X1220" s="35">
        <f>VLOOKUP(A1220,airbnb_listings_orlando!C:Q,15,0)</f>
        <v>6</v>
      </c>
      <c r="Y1220" s="11">
        <f t="shared" si="4"/>
        <v>169.8628571</v>
      </c>
      <c r="AA1220" s="11"/>
    </row>
    <row r="1221">
      <c r="A1221" s="12" t="s">
        <v>84</v>
      </c>
      <c r="B1221" s="13">
        <v>43298.0</v>
      </c>
      <c r="C1221" s="12">
        <v>43301.0</v>
      </c>
      <c r="D1221" s="14">
        <v>611.04</v>
      </c>
      <c r="E1221" s="24">
        <v>43199.92240740741</v>
      </c>
      <c r="F1221" s="16">
        <v>99.0</v>
      </c>
      <c r="G1221" s="17" t="s">
        <v>25</v>
      </c>
      <c r="H1221" s="14">
        <v>61.33</v>
      </c>
      <c r="I1221" s="14">
        <f t="shared" si="1"/>
        <v>573.8188</v>
      </c>
      <c r="J1221" s="18">
        <v>4.0</v>
      </c>
      <c r="K1221" s="17">
        <v>6.0</v>
      </c>
      <c r="L1221" s="19">
        <v>3.0</v>
      </c>
      <c r="M1221" s="19" t="e">
        <v>#REF!</v>
      </c>
      <c r="N1221" s="17">
        <v>5.0</v>
      </c>
      <c r="O1221" s="17" t="s">
        <v>62</v>
      </c>
      <c r="P1221" s="17">
        <v>3.0</v>
      </c>
      <c r="Q1221" s="17">
        <v>2.0</v>
      </c>
      <c r="R1221" s="17">
        <v>3.0</v>
      </c>
      <c r="S1221" s="7">
        <f t="shared" si="2"/>
        <v>5</v>
      </c>
      <c r="T1221" s="20">
        <v>18.89</v>
      </c>
      <c r="U1221" s="14">
        <f t="shared" si="99"/>
        <v>18.3312</v>
      </c>
      <c r="V1221" s="21" t="s">
        <v>39</v>
      </c>
      <c r="W1221" s="35">
        <f>VLOOKUP(A1221,airbnb_listings_orlando!C:Q,14,0)</f>
        <v>99</v>
      </c>
      <c r="X1221" s="35">
        <f>VLOOKUP(A1221,airbnb_listings_orlando!C:Q,15,0)</f>
        <v>6</v>
      </c>
      <c r="Y1221" s="11">
        <f t="shared" si="4"/>
        <v>203.68</v>
      </c>
      <c r="AA1221" s="11"/>
    </row>
    <row r="1222">
      <c r="A1222" s="12" t="s">
        <v>84</v>
      </c>
      <c r="B1222" s="13">
        <v>43229.0</v>
      </c>
      <c r="C1222" s="12">
        <v>43235.0</v>
      </c>
      <c r="D1222" s="14">
        <v>1045.91</v>
      </c>
      <c r="E1222" s="24">
        <v>43173.16446759259</v>
      </c>
      <c r="F1222" s="16">
        <v>56.0</v>
      </c>
      <c r="G1222" s="17" t="s">
        <v>25</v>
      </c>
      <c r="H1222" s="14">
        <v>129.92</v>
      </c>
      <c r="I1222" s="14">
        <f t="shared" si="1"/>
        <v>986.9627</v>
      </c>
      <c r="J1222" s="18">
        <v>4.0</v>
      </c>
      <c r="K1222" s="17">
        <v>6.0</v>
      </c>
      <c r="L1222" s="19">
        <v>3.0</v>
      </c>
      <c r="M1222" s="19" t="e">
        <v>#REF!</v>
      </c>
      <c r="N1222" s="17">
        <v>5.0</v>
      </c>
      <c r="O1222" s="17" t="s">
        <v>62</v>
      </c>
      <c r="P1222" s="17">
        <v>6.0</v>
      </c>
      <c r="Q1222" s="17">
        <v>4.0</v>
      </c>
      <c r="R1222" s="17">
        <v>3.0</v>
      </c>
      <c r="S1222" s="7">
        <f t="shared" si="2"/>
        <v>7</v>
      </c>
      <c r="T1222" s="20">
        <v>27.57</v>
      </c>
      <c r="U1222" s="14">
        <f t="shared" si="99"/>
        <v>31.3773</v>
      </c>
      <c r="V1222" s="21" t="s">
        <v>39</v>
      </c>
      <c r="W1222" s="35">
        <f>VLOOKUP(A1222,airbnb_listings_orlando!C:Q,14,0)</f>
        <v>99</v>
      </c>
      <c r="X1222" s="35">
        <f>VLOOKUP(A1222,airbnb_listings_orlando!C:Q,15,0)</f>
        <v>6</v>
      </c>
      <c r="Y1222" s="11">
        <f t="shared" si="4"/>
        <v>174.3183333</v>
      </c>
      <c r="AA1222" s="11"/>
    </row>
    <row r="1223">
      <c r="A1223" s="12" t="s">
        <v>84</v>
      </c>
      <c r="B1223" s="13">
        <v>43225.0</v>
      </c>
      <c r="C1223" s="12">
        <v>43227.0</v>
      </c>
      <c r="D1223" s="14">
        <v>456.9</v>
      </c>
      <c r="E1223" s="24">
        <v>43207.78177083333</v>
      </c>
      <c r="F1223" s="16">
        <v>18.0</v>
      </c>
      <c r="G1223" s="17" t="s">
        <v>25</v>
      </c>
      <c r="H1223" s="14">
        <v>39.04</v>
      </c>
      <c r="I1223" s="14">
        <f t="shared" si="1"/>
        <v>429.063</v>
      </c>
      <c r="J1223" s="18">
        <v>4.0</v>
      </c>
      <c r="K1223" s="17">
        <v>6.0</v>
      </c>
      <c r="L1223" s="19">
        <v>3.0</v>
      </c>
      <c r="M1223" s="19" t="e">
        <v>#REF!</v>
      </c>
      <c r="N1223" s="17">
        <v>5.0</v>
      </c>
      <c r="O1223" s="17" t="s">
        <v>62</v>
      </c>
      <c r="P1223" s="17">
        <v>2.0</v>
      </c>
      <c r="Q1223" s="17">
        <v>5.0</v>
      </c>
      <c r="R1223" s="17">
        <v>2.0</v>
      </c>
      <c r="S1223" s="7">
        <f t="shared" si="2"/>
        <v>7</v>
      </c>
      <c r="T1223" s="20">
        <v>14.13</v>
      </c>
      <c r="U1223" s="14">
        <f t="shared" si="99"/>
        <v>13.707</v>
      </c>
      <c r="V1223" s="21" t="s">
        <v>39</v>
      </c>
      <c r="W1223" s="35">
        <f>VLOOKUP(A1223,airbnb_listings_orlando!C:Q,14,0)</f>
        <v>99</v>
      </c>
      <c r="X1223" s="35">
        <f>VLOOKUP(A1223,airbnb_listings_orlando!C:Q,15,0)</f>
        <v>6</v>
      </c>
      <c r="Y1223" s="11">
        <f t="shared" si="4"/>
        <v>228.45</v>
      </c>
      <c r="AA1223" s="11"/>
    </row>
    <row r="1224">
      <c r="A1224" s="12" t="s">
        <v>84</v>
      </c>
      <c r="B1224" s="13">
        <v>43222.0</v>
      </c>
      <c r="C1224" s="12">
        <v>43225.0</v>
      </c>
      <c r="D1224" s="14">
        <v>594.52</v>
      </c>
      <c r="E1224" s="24">
        <v>43131.838738425926</v>
      </c>
      <c r="F1224" s="16">
        <v>91.0</v>
      </c>
      <c r="G1224" s="17" t="s">
        <v>25</v>
      </c>
      <c r="H1224" s="14">
        <v>58.94</v>
      </c>
      <c r="I1224" s="14">
        <f t="shared" si="1"/>
        <v>558.3044</v>
      </c>
      <c r="J1224" s="18">
        <v>4.0</v>
      </c>
      <c r="K1224" s="17">
        <v>6.0</v>
      </c>
      <c r="L1224" s="19">
        <v>3.0</v>
      </c>
      <c r="M1224" s="19" t="e">
        <v>#REF!</v>
      </c>
      <c r="N1224" s="17">
        <v>5.0</v>
      </c>
      <c r="O1224" s="17" t="s">
        <v>62</v>
      </c>
      <c r="P1224" s="17">
        <v>3.0</v>
      </c>
      <c r="Q1224" s="17">
        <v>2.0</v>
      </c>
      <c r="R1224" s="17">
        <v>1.0</v>
      </c>
      <c r="S1224" s="7">
        <f t="shared" si="2"/>
        <v>3</v>
      </c>
      <c r="T1224" s="20">
        <v>18.38</v>
      </c>
      <c r="U1224" s="14">
        <f t="shared" si="99"/>
        <v>17.8356</v>
      </c>
      <c r="V1224" s="21" t="s">
        <v>39</v>
      </c>
      <c r="W1224" s="35">
        <f>VLOOKUP(A1224,airbnb_listings_orlando!C:Q,14,0)</f>
        <v>99</v>
      </c>
      <c r="X1224" s="35">
        <f>VLOOKUP(A1224,airbnb_listings_orlando!C:Q,15,0)</f>
        <v>6</v>
      </c>
      <c r="Y1224" s="11">
        <f t="shared" si="4"/>
        <v>198.1733333</v>
      </c>
      <c r="AA1224" s="11"/>
    </row>
    <row r="1225">
      <c r="A1225" s="12" t="s">
        <v>84</v>
      </c>
      <c r="B1225" s="13">
        <v>43215.0</v>
      </c>
      <c r="C1225" s="12">
        <v>43222.0</v>
      </c>
      <c r="D1225" s="14">
        <v>1172.53</v>
      </c>
      <c r="E1225" s="24">
        <v>42953.438622685186</v>
      </c>
      <c r="F1225" s="16">
        <v>262.0</v>
      </c>
      <c r="G1225" s="17" t="s">
        <v>25</v>
      </c>
      <c r="H1225" s="14">
        <v>145.5</v>
      </c>
      <c r="I1225" s="14">
        <f t="shared" si="1"/>
        <v>1101.1041</v>
      </c>
      <c r="J1225" s="18">
        <v>4.0</v>
      </c>
      <c r="K1225" s="17">
        <v>6.0</v>
      </c>
      <c r="L1225" s="19">
        <v>3.0</v>
      </c>
      <c r="M1225" s="19" t="e">
        <v>#REF!</v>
      </c>
      <c r="N1225" s="17">
        <v>5.0</v>
      </c>
      <c r="O1225" s="17" t="s">
        <v>62</v>
      </c>
      <c r="P1225" s="17">
        <v>7.0</v>
      </c>
      <c r="Q1225" s="17">
        <v>5.0</v>
      </c>
      <c r="R1225" s="17">
        <v>0.0</v>
      </c>
      <c r="S1225" s="7">
        <f t="shared" si="2"/>
        <v>5</v>
      </c>
      <c r="T1225" s="20">
        <v>36.25</v>
      </c>
      <c r="U1225" s="14">
        <f t="shared" si="99"/>
        <v>35.1759</v>
      </c>
      <c r="V1225" s="21" t="s">
        <v>39</v>
      </c>
      <c r="W1225" s="35">
        <f>VLOOKUP(A1225,airbnb_listings_orlando!C:Q,14,0)</f>
        <v>99</v>
      </c>
      <c r="X1225" s="35">
        <f>VLOOKUP(A1225,airbnb_listings_orlando!C:Q,15,0)</f>
        <v>6</v>
      </c>
      <c r="Y1225" s="11">
        <f t="shared" si="4"/>
        <v>167.5042857</v>
      </c>
      <c r="AA1225" s="11"/>
    </row>
    <row r="1226">
      <c r="A1226" s="12" t="s">
        <v>84</v>
      </c>
      <c r="B1226" s="13">
        <v>43205.0</v>
      </c>
      <c r="C1226" s="12">
        <v>43209.0</v>
      </c>
      <c r="D1226" s="14">
        <v>765.17</v>
      </c>
      <c r="E1226" s="24">
        <v>43192.81068287037</v>
      </c>
      <c r="F1226" s="16">
        <v>13.0</v>
      </c>
      <c r="G1226" s="17" t="s">
        <v>25</v>
      </c>
      <c r="H1226" s="14">
        <v>83.61</v>
      </c>
      <c r="I1226" s="14">
        <f t="shared" si="1"/>
        <v>718.5549</v>
      </c>
      <c r="J1226" s="18">
        <v>4.0</v>
      </c>
      <c r="K1226" s="17">
        <v>6.0</v>
      </c>
      <c r="L1226" s="19">
        <v>3.0</v>
      </c>
      <c r="M1226" s="19" t="e">
        <v>#REF!</v>
      </c>
      <c r="N1226" s="17">
        <v>5.0</v>
      </c>
      <c r="O1226" s="17" t="s">
        <v>62</v>
      </c>
      <c r="P1226" s="17">
        <v>4.0</v>
      </c>
      <c r="Q1226" s="17">
        <v>4.0</v>
      </c>
      <c r="R1226" s="17">
        <v>3.0</v>
      </c>
      <c r="S1226" s="7">
        <f t="shared" si="2"/>
        <v>7</v>
      </c>
      <c r="T1226" s="20">
        <v>23.66</v>
      </c>
      <c r="U1226" s="14">
        <f t="shared" si="99"/>
        <v>22.9551</v>
      </c>
      <c r="V1226" s="21" t="s">
        <v>39</v>
      </c>
      <c r="W1226" s="35">
        <f>VLOOKUP(A1226,airbnb_listings_orlando!C:Q,14,0)</f>
        <v>99</v>
      </c>
      <c r="X1226" s="35">
        <f>VLOOKUP(A1226,airbnb_listings_orlando!C:Q,15,0)</f>
        <v>6</v>
      </c>
      <c r="Y1226" s="11">
        <f t="shared" si="4"/>
        <v>191.2925</v>
      </c>
      <c r="AA1226" s="11"/>
    </row>
    <row r="1227">
      <c r="A1227" s="12" t="s">
        <v>84</v>
      </c>
      <c r="B1227" s="13">
        <v>43189.0</v>
      </c>
      <c r="C1227" s="12">
        <v>43202.0</v>
      </c>
      <c r="D1227" s="14">
        <v>2133.87</v>
      </c>
      <c r="E1227" s="24">
        <v>42869.41625</v>
      </c>
      <c r="F1227" s="16">
        <v>320.0</v>
      </c>
      <c r="G1227" s="17" t="s">
        <v>25</v>
      </c>
      <c r="H1227" s="14">
        <v>237.06</v>
      </c>
      <c r="I1227" s="14">
        <f t="shared" si="1"/>
        <v>1957.5739</v>
      </c>
      <c r="J1227" s="18">
        <v>4.0</v>
      </c>
      <c r="K1227" s="17">
        <v>6.0</v>
      </c>
      <c r="L1227" s="19">
        <v>3.0</v>
      </c>
      <c r="M1227" s="19" t="e">
        <v>#REF!</v>
      </c>
      <c r="N1227" s="17">
        <v>5.0</v>
      </c>
      <c r="O1227" s="17" t="s">
        <v>62</v>
      </c>
      <c r="P1227" s="17">
        <v>13.0</v>
      </c>
      <c r="Q1227" s="17">
        <v>2.0</v>
      </c>
      <c r="R1227" s="17">
        <v>3.0</v>
      </c>
      <c r="S1227" s="7">
        <f t="shared" si="2"/>
        <v>5</v>
      </c>
      <c r="T1227" s="20">
        <v>112.28</v>
      </c>
      <c r="U1227" s="14">
        <f t="shared" si="99"/>
        <v>64.0161</v>
      </c>
      <c r="V1227" s="21" t="s">
        <v>39</v>
      </c>
      <c r="W1227" s="35">
        <f>VLOOKUP(A1227,airbnb_listings_orlando!C:Q,14,0)</f>
        <v>99</v>
      </c>
      <c r="X1227" s="35">
        <f>VLOOKUP(A1227,airbnb_listings_orlando!C:Q,15,0)</f>
        <v>6</v>
      </c>
      <c r="Y1227" s="11">
        <f t="shared" si="4"/>
        <v>164.1438462</v>
      </c>
      <c r="AA1227" s="11"/>
    </row>
    <row r="1228">
      <c r="A1228" s="12" t="s">
        <v>84</v>
      </c>
      <c r="B1228" s="13">
        <v>43182.0</v>
      </c>
      <c r="C1228" s="12">
        <v>43189.0</v>
      </c>
      <c r="D1228" s="14">
        <v>1845.92</v>
      </c>
      <c r="E1228" s="15">
        <v>43057.165127314816</v>
      </c>
      <c r="F1228" s="16">
        <v>125.0</v>
      </c>
      <c r="G1228" s="17" t="s">
        <v>25</v>
      </c>
      <c r="H1228" s="14">
        <v>197.3</v>
      </c>
      <c r="I1228" s="14">
        <f t="shared" si="1"/>
        <v>1736.7924</v>
      </c>
      <c r="J1228" s="18">
        <v>4.0</v>
      </c>
      <c r="K1228" s="17">
        <v>6.0</v>
      </c>
      <c r="L1228" s="19">
        <v>3.0</v>
      </c>
      <c r="M1228" s="19" t="e">
        <v>#REF!</v>
      </c>
      <c r="N1228" s="17">
        <v>5.0</v>
      </c>
      <c r="O1228" s="17" t="s">
        <v>62</v>
      </c>
      <c r="P1228" s="17">
        <v>7.0</v>
      </c>
      <c r="Q1228" s="17">
        <v>4.0</v>
      </c>
      <c r="R1228" s="17">
        <v>2.0</v>
      </c>
      <c r="S1228" s="7">
        <f t="shared" si="2"/>
        <v>6</v>
      </c>
      <c r="T1228" s="20">
        <v>53.75</v>
      </c>
      <c r="U1228" s="14">
        <f t="shared" si="99"/>
        <v>55.3776</v>
      </c>
      <c r="V1228" s="21" t="s">
        <v>39</v>
      </c>
      <c r="W1228" s="35">
        <f>VLOOKUP(A1228,airbnb_listings_orlando!C:Q,14,0)</f>
        <v>99</v>
      </c>
      <c r="X1228" s="35">
        <f>VLOOKUP(A1228,airbnb_listings_orlando!C:Q,15,0)</f>
        <v>6</v>
      </c>
      <c r="Y1228" s="11">
        <f t="shared" si="4"/>
        <v>263.7028571</v>
      </c>
      <c r="AA1228" s="11"/>
    </row>
    <row r="1229">
      <c r="A1229" s="12" t="s">
        <v>84</v>
      </c>
      <c r="B1229" s="13">
        <v>43177.0</v>
      </c>
      <c r="C1229" s="12">
        <v>43182.0</v>
      </c>
      <c r="D1229" s="14">
        <v>1172.53</v>
      </c>
      <c r="E1229" s="24">
        <v>43002.39576388889</v>
      </c>
      <c r="F1229" s="16">
        <v>175.0</v>
      </c>
      <c r="G1229" s="17" t="s">
        <v>25</v>
      </c>
      <c r="H1229" s="14">
        <v>143.5</v>
      </c>
      <c r="I1229" s="14">
        <f t="shared" si="1"/>
        <v>1089.3788</v>
      </c>
      <c r="J1229" s="18">
        <v>4.0</v>
      </c>
      <c r="K1229" s="17">
        <v>6.0</v>
      </c>
      <c r="L1229" s="19">
        <v>3.0</v>
      </c>
      <c r="M1229" s="19" t="e">
        <v>#REF!</v>
      </c>
      <c r="N1229" s="17">
        <v>5.0</v>
      </c>
      <c r="O1229" s="17" t="s">
        <v>62</v>
      </c>
      <c r="P1229" s="17">
        <v>5.0</v>
      </c>
      <c r="Q1229" s="17">
        <v>2.0</v>
      </c>
      <c r="R1229" s="17">
        <v>3.0</v>
      </c>
      <c r="S1229" s="7">
        <f t="shared" si="2"/>
        <v>5</v>
      </c>
      <c r="T1229" s="20">
        <v>36.25</v>
      </c>
      <c r="U1229" s="14">
        <f t="shared" ref="U1229:U1255" si="100">D1229*4%</f>
        <v>46.9012</v>
      </c>
      <c r="V1229" s="21" t="s">
        <v>39</v>
      </c>
      <c r="W1229" s="35">
        <f>VLOOKUP(A1229,airbnb_listings_orlando!C:Q,14,0)</f>
        <v>99</v>
      </c>
      <c r="X1229" s="35">
        <f>VLOOKUP(A1229,airbnb_listings_orlando!C:Q,15,0)</f>
        <v>6</v>
      </c>
      <c r="Y1229" s="11">
        <f t="shared" si="4"/>
        <v>234.506</v>
      </c>
      <c r="AA1229" s="11"/>
    </row>
    <row r="1230">
      <c r="A1230" s="12" t="s">
        <v>84</v>
      </c>
      <c r="B1230" s="13">
        <v>43169.0</v>
      </c>
      <c r="C1230" s="12">
        <v>43175.0</v>
      </c>
      <c r="D1230" s="14">
        <v>1516.03</v>
      </c>
      <c r="E1230" s="24">
        <v>43107.47758101852</v>
      </c>
      <c r="F1230" s="16">
        <v>62.0</v>
      </c>
      <c r="G1230" s="17" t="s">
        <v>25</v>
      </c>
      <c r="H1230" s="14">
        <v>173.05</v>
      </c>
      <c r="I1230" s="14">
        <f t="shared" si="1"/>
        <v>1412.5988</v>
      </c>
      <c r="J1230" s="18">
        <v>4.0</v>
      </c>
      <c r="K1230" s="17">
        <v>6.0</v>
      </c>
      <c r="L1230" s="19">
        <v>3.0</v>
      </c>
      <c r="M1230" s="19" t="e">
        <v>#REF!</v>
      </c>
      <c r="N1230" s="17">
        <v>5.0</v>
      </c>
      <c r="O1230" s="17" t="s">
        <v>62</v>
      </c>
      <c r="P1230" s="17">
        <v>6.0</v>
      </c>
      <c r="Q1230" s="17">
        <v>2.0</v>
      </c>
      <c r="R1230" s="17">
        <v>2.0</v>
      </c>
      <c r="S1230" s="7">
        <f t="shared" si="2"/>
        <v>4</v>
      </c>
      <c r="T1230" s="20">
        <v>42.79</v>
      </c>
      <c r="U1230" s="14">
        <f t="shared" si="100"/>
        <v>60.6412</v>
      </c>
      <c r="V1230" s="21" t="s">
        <v>39</v>
      </c>
      <c r="W1230" s="35">
        <f>VLOOKUP(A1230,airbnb_listings_orlando!C:Q,14,0)</f>
        <v>99</v>
      </c>
      <c r="X1230" s="35">
        <f>VLOOKUP(A1230,airbnb_listings_orlando!C:Q,15,0)</f>
        <v>6</v>
      </c>
      <c r="Y1230" s="11">
        <f t="shared" si="4"/>
        <v>252.6716667</v>
      </c>
      <c r="AA1230" s="11"/>
    </row>
    <row r="1231">
      <c r="A1231" s="12" t="s">
        <v>84</v>
      </c>
      <c r="B1231" s="13">
        <v>43165.0</v>
      </c>
      <c r="C1231" s="12">
        <v>43169.0</v>
      </c>
      <c r="D1231" s="14">
        <v>972.15</v>
      </c>
      <c r="E1231" s="24">
        <v>43122.747152777774</v>
      </c>
      <c r="F1231" s="16">
        <v>43.0</v>
      </c>
      <c r="G1231" s="17" t="s">
        <v>25</v>
      </c>
      <c r="H1231" s="14">
        <v>113.53</v>
      </c>
      <c r="I1231" s="14">
        <f t="shared" si="1"/>
        <v>903.204</v>
      </c>
      <c r="J1231" s="18">
        <v>4.0</v>
      </c>
      <c r="K1231" s="17">
        <v>6.0</v>
      </c>
      <c r="L1231" s="19">
        <v>3.0</v>
      </c>
      <c r="M1231" s="19" t="e">
        <v>#REF!</v>
      </c>
      <c r="N1231" s="17">
        <v>5.0</v>
      </c>
      <c r="O1231" s="17" t="s">
        <v>62</v>
      </c>
      <c r="P1231" s="17">
        <v>4.0</v>
      </c>
      <c r="Q1231" s="17">
        <v>3.0</v>
      </c>
      <c r="R1231" s="17">
        <v>0.0</v>
      </c>
      <c r="S1231" s="7">
        <f t="shared" si="2"/>
        <v>3</v>
      </c>
      <c r="T1231" s="20">
        <v>30.06</v>
      </c>
      <c r="U1231" s="14">
        <f t="shared" si="100"/>
        <v>38.886</v>
      </c>
      <c r="V1231" s="21" t="s">
        <v>39</v>
      </c>
      <c r="W1231" s="35">
        <f>VLOOKUP(A1231,airbnb_listings_orlando!C:Q,14,0)</f>
        <v>99</v>
      </c>
      <c r="X1231" s="35">
        <f>VLOOKUP(A1231,airbnb_listings_orlando!C:Q,15,0)</f>
        <v>6</v>
      </c>
      <c r="Y1231" s="11">
        <f t="shared" si="4"/>
        <v>243.0375</v>
      </c>
      <c r="AA1231" s="11"/>
    </row>
    <row r="1232">
      <c r="A1232" s="12" t="s">
        <v>84</v>
      </c>
      <c r="B1232" s="13">
        <v>43159.0</v>
      </c>
      <c r="C1232" s="12">
        <v>43165.0</v>
      </c>
      <c r="D1232" s="14">
        <v>1321.13</v>
      </c>
      <c r="E1232" s="15">
        <v>43065.74625</v>
      </c>
      <c r="F1232" s="16">
        <v>94.0</v>
      </c>
      <c r="G1232" s="17" t="s">
        <v>25</v>
      </c>
      <c r="H1232" s="14">
        <v>164.98</v>
      </c>
      <c r="I1232" s="14">
        <f t="shared" si="1"/>
        <v>1227.4348</v>
      </c>
      <c r="J1232" s="18">
        <v>4.0</v>
      </c>
      <c r="K1232" s="17">
        <v>6.0</v>
      </c>
      <c r="L1232" s="19">
        <v>3.0</v>
      </c>
      <c r="M1232" s="19" t="e">
        <v>#REF!</v>
      </c>
      <c r="N1232" s="17">
        <v>5.0</v>
      </c>
      <c r="O1232" s="17" t="s">
        <v>62</v>
      </c>
      <c r="P1232" s="17">
        <v>6.0</v>
      </c>
      <c r="Q1232" s="17">
        <v>4.0</v>
      </c>
      <c r="R1232" s="17">
        <v>3.0</v>
      </c>
      <c r="S1232" s="7">
        <f t="shared" si="2"/>
        <v>7</v>
      </c>
      <c r="T1232" s="20">
        <v>40.85</v>
      </c>
      <c r="U1232" s="14">
        <f t="shared" si="100"/>
        <v>52.8452</v>
      </c>
      <c r="V1232" s="21" t="s">
        <v>39</v>
      </c>
      <c r="W1232" s="35">
        <f>VLOOKUP(A1232,airbnb_listings_orlando!C:Q,14,0)</f>
        <v>99</v>
      </c>
      <c r="X1232" s="35">
        <f>VLOOKUP(A1232,airbnb_listings_orlando!C:Q,15,0)</f>
        <v>6</v>
      </c>
      <c r="Y1232" s="11">
        <f t="shared" si="4"/>
        <v>220.1883333</v>
      </c>
      <c r="AA1232" s="11"/>
    </row>
    <row r="1233">
      <c r="A1233" s="12" t="s">
        <v>84</v>
      </c>
      <c r="B1233" s="13">
        <v>43153.0</v>
      </c>
      <c r="C1233" s="12">
        <v>43157.0</v>
      </c>
      <c r="D1233" s="14">
        <v>737.64</v>
      </c>
      <c r="E1233" s="24">
        <v>43075.88238425926</v>
      </c>
      <c r="F1233" s="16">
        <v>78.0</v>
      </c>
      <c r="G1233" s="17" t="s">
        <v>25</v>
      </c>
      <c r="H1233" s="14">
        <v>71.5</v>
      </c>
      <c r="I1233" s="14">
        <f t="shared" si="1"/>
        <v>677.7144</v>
      </c>
      <c r="J1233" s="18">
        <v>4.0</v>
      </c>
      <c r="K1233" s="17">
        <v>6.0</v>
      </c>
      <c r="L1233" s="19">
        <v>3.0</v>
      </c>
      <c r="M1233" s="19" t="e">
        <v>#REF!</v>
      </c>
      <c r="N1233" s="17">
        <v>5.0</v>
      </c>
      <c r="O1233" s="17" t="s">
        <v>62</v>
      </c>
      <c r="P1233" s="17">
        <v>4.0</v>
      </c>
      <c r="Q1233" s="17">
        <v>6.0</v>
      </c>
      <c r="R1233" s="17">
        <v>0.0</v>
      </c>
      <c r="S1233" s="7">
        <f t="shared" si="2"/>
        <v>6</v>
      </c>
      <c r="T1233" s="20">
        <v>30.42</v>
      </c>
      <c r="U1233" s="14">
        <f t="shared" si="100"/>
        <v>29.5056</v>
      </c>
      <c r="V1233" s="21" t="s">
        <v>39</v>
      </c>
      <c r="W1233" s="35">
        <f>VLOOKUP(A1233,airbnb_listings_orlando!C:Q,14,0)</f>
        <v>99</v>
      </c>
      <c r="X1233" s="35">
        <f>VLOOKUP(A1233,airbnb_listings_orlando!C:Q,15,0)</f>
        <v>6</v>
      </c>
      <c r="Y1233" s="11">
        <f t="shared" si="4"/>
        <v>184.41</v>
      </c>
      <c r="AA1233" s="11"/>
    </row>
    <row r="1234">
      <c r="A1234" s="12" t="s">
        <v>84</v>
      </c>
      <c r="B1234" s="13">
        <v>43137.0</v>
      </c>
      <c r="C1234" s="12">
        <v>43151.0</v>
      </c>
      <c r="D1234" s="14">
        <v>2172.75</v>
      </c>
      <c r="E1234" s="24">
        <v>42850.36269675926</v>
      </c>
      <c r="F1234" s="16">
        <v>287.0</v>
      </c>
      <c r="G1234" s="17" t="s">
        <v>25</v>
      </c>
      <c r="H1234" s="14">
        <v>243.66</v>
      </c>
      <c r="I1234" s="14">
        <f t="shared" si="1"/>
        <v>1973.89</v>
      </c>
      <c r="J1234" s="18">
        <v>4.0</v>
      </c>
      <c r="K1234" s="17">
        <v>6.0</v>
      </c>
      <c r="L1234" s="19">
        <v>3.0</v>
      </c>
      <c r="M1234" s="19" t="e">
        <v>#REF!</v>
      </c>
      <c r="N1234" s="17">
        <v>5.0</v>
      </c>
      <c r="O1234" s="17" t="s">
        <v>62</v>
      </c>
      <c r="P1234" s="17">
        <v>14.0</v>
      </c>
      <c r="Q1234" s="17">
        <v>4.0</v>
      </c>
      <c r="R1234" s="17">
        <v>0.0</v>
      </c>
      <c r="S1234" s="7">
        <f t="shared" si="2"/>
        <v>4</v>
      </c>
      <c r="T1234" s="20">
        <v>111.95</v>
      </c>
      <c r="U1234" s="14">
        <f t="shared" si="100"/>
        <v>86.91</v>
      </c>
      <c r="V1234" s="21" t="s">
        <v>39</v>
      </c>
      <c r="W1234" s="35">
        <f>VLOOKUP(A1234,airbnb_listings_orlando!C:Q,14,0)</f>
        <v>99</v>
      </c>
      <c r="X1234" s="35">
        <f>VLOOKUP(A1234,airbnb_listings_orlando!C:Q,15,0)</f>
        <v>6</v>
      </c>
      <c r="Y1234" s="11">
        <f t="shared" si="4"/>
        <v>155.1964286</v>
      </c>
      <c r="AA1234" s="11"/>
    </row>
    <row r="1235">
      <c r="A1235" s="12" t="s">
        <v>84</v>
      </c>
      <c r="B1235" s="13">
        <v>43070.0</v>
      </c>
      <c r="C1235" s="12">
        <v>43074.0</v>
      </c>
      <c r="D1235" s="14">
        <v>792.69</v>
      </c>
      <c r="E1235" s="24">
        <v>42933.61127314815</v>
      </c>
      <c r="F1235" s="16">
        <v>137.0</v>
      </c>
      <c r="G1235" s="17" t="s">
        <v>25</v>
      </c>
      <c r="H1235" s="14">
        <v>81.04</v>
      </c>
      <c r="I1235" s="14">
        <f t="shared" si="1"/>
        <v>738.5124</v>
      </c>
      <c r="J1235" s="18">
        <v>4.0</v>
      </c>
      <c r="K1235" s="17">
        <v>6.0</v>
      </c>
      <c r="L1235" s="19">
        <v>3.0</v>
      </c>
      <c r="M1235" s="19" t="e">
        <v>#REF!</v>
      </c>
      <c r="N1235" s="17">
        <v>5.0</v>
      </c>
      <c r="O1235" s="17" t="s">
        <v>62</v>
      </c>
      <c r="P1235" s="17">
        <v>4.0</v>
      </c>
      <c r="Q1235" s="17">
        <v>4.0</v>
      </c>
      <c r="R1235" s="17">
        <v>2.0</v>
      </c>
      <c r="S1235" s="7">
        <f t="shared" si="2"/>
        <v>6</v>
      </c>
      <c r="T1235" s="20">
        <v>22.47</v>
      </c>
      <c r="U1235" s="14">
        <f t="shared" si="100"/>
        <v>31.7076</v>
      </c>
      <c r="V1235" s="21" t="s">
        <v>39</v>
      </c>
      <c r="W1235" s="35">
        <f>VLOOKUP(A1235,airbnb_listings_orlando!C:Q,14,0)</f>
        <v>99</v>
      </c>
      <c r="X1235" s="35">
        <f>VLOOKUP(A1235,airbnb_listings_orlando!C:Q,15,0)</f>
        <v>6</v>
      </c>
      <c r="Y1235" s="11">
        <f t="shared" si="4"/>
        <v>198.1725</v>
      </c>
      <c r="AA1235" s="11"/>
    </row>
    <row r="1236">
      <c r="A1236" s="12" t="s">
        <v>84</v>
      </c>
      <c r="B1236" s="13">
        <v>43056.0</v>
      </c>
      <c r="C1236" s="25">
        <v>43058.0</v>
      </c>
      <c r="D1236" s="14">
        <v>440.38</v>
      </c>
      <c r="E1236" s="24">
        <v>43042.5609375</v>
      </c>
      <c r="F1236" s="16">
        <v>14.0</v>
      </c>
      <c r="G1236" s="17" t="s">
        <v>25</v>
      </c>
      <c r="H1236" s="14">
        <v>37.66</v>
      </c>
      <c r="I1236" s="14">
        <f t="shared" si="1"/>
        <v>409.1448</v>
      </c>
      <c r="J1236" s="18">
        <v>4.0</v>
      </c>
      <c r="K1236" s="17">
        <v>6.0</v>
      </c>
      <c r="L1236" s="19">
        <v>3.0</v>
      </c>
      <c r="M1236" s="19" t="e">
        <v>#REF!</v>
      </c>
      <c r="N1236" s="17">
        <v>5.0</v>
      </c>
      <c r="O1236" s="17" t="s">
        <v>62</v>
      </c>
      <c r="P1236" s="17">
        <v>2.0</v>
      </c>
      <c r="Q1236" s="17">
        <v>7.0</v>
      </c>
      <c r="R1236" s="17">
        <v>0.0</v>
      </c>
      <c r="S1236" s="7">
        <f t="shared" si="2"/>
        <v>7</v>
      </c>
      <c r="T1236" s="20">
        <v>13.62</v>
      </c>
      <c r="U1236" s="14">
        <f t="shared" si="100"/>
        <v>17.6152</v>
      </c>
      <c r="V1236" s="21" t="s">
        <v>39</v>
      </c>
      <c r="W1236" s="35">
        <f>VLOOKUP(A1236,airbnb_listings_orlando!C:Q,14,0)</f>
        <v>99</v>
      </c>
      <c r="X1236" s="35">
        <f>VLOOKUP(A1236,airbnb_listings_orlando!C:Q,15,0)</f>
        <v>6</v>
      </c>
      <c r="Y1236" s="11">
        <f t="shared" si="4"/>
        <v>220.19</v>
      </c>
      <c r="AA1236" s="11"/>
    </row>
    <row r="1237">
      <c r="A1237" s="12" t="s">
        <v>84</v>
      </c>
      <c r="B1237" s="13">
        <v>43049.0</v>
      </c>
      <c r="C1237" s="25">
        <v>43051.0</v>
      </c>
      <c r="D1237" s="14">
        <v>440.38</v>
      </c>
      <c r="E1237" s="15">
        <v>43023.40777777778</v>
      </c>
      <c r="F1237" s="16">
        <v>26.0</v>
      </c>
      <c r="G1237" s="17" t="s">
        <v>25</v>
      </c>
      <c r="H1237" s="14">
        <v>38.06</v>
      </c>
      <c r="I1237" s="14">
        <f t="shared" si="1"/>
        <v>409.4848</v>
      </c>
      <c r="J1237" s="18">
        <v>4.0</v>
      </c>
      <c r="K1237" s="17">
        <v>6.0</v>
      </c>
      <c r="L1237" s="19">
        <v>3.0</v>
      </c>
      <c r="M1237" s="19" t="e">
        <v>#REF!</v>
      </c>
      <c r="N1237" s="17">
        <v>5.0</v>
      </c>
      <c r="O1237" s="17" t="s">
        <v>62</v>
      </c>
      <c r="P1237" s="17">
        <v>2.0</v>
      </c>
      <c r="Q1237" s="17">
        <v>9.0</v>
      </c>
      <c r="R1237" s="17">
        <v>0.0</v>
      </c>
      <c r="S1237" s="7">
        <f t="shared" si="2"/>
        <v>9</v>
      </c>
      <c r="T1237" s="20">
        <v>13.28</v>
      </c>
      <c r="U1237" s="14">
        <f t="shared" si="100"/>
        <v>17.6152</v>
      </c>
      <c r="V1237" s="21" t="s">
        <v>39</v>
      </c>
      <c r="W1237" s="35">
        <f>VLOOKUP(A1237,airbnb_listings_orlando!C:Q,14,0)</f>
        <v>99</v>
      </c>
      <c r="X1237" s="35">
        <f>VLOOKUP(A1237,airbnb_listings_orlando!C:Q,15,0)</f>
        <v>6</v>
      </c>
      <c r="Y1237" s="11">
        <f t="shared" si="4"/>
        <v>220.19</v>
      </c>
      <c r="AA1237" s="11"/>
    </row>
    <row r="1238">
      <c r="A1238" s="12" t="s">
        <v>84</v>
      </c>
      <c r="B1238" s="13">
        <v>43042.0</v>
      </c>
      <c r="C1238" s="12">
        <v>43044.0</v>
      </c>
      <c r="D1238" s="14">
        <v>484.42</v>
      </c>
      <c r="E1238" s="15">
        <v>43018.468935185185</v>
      </c>
      <c r="F1238" s="16">
        <v>24.0</v>
      </c>
      <c r="G1238" s="17" t="s">
        <v>25</v>
      </c>
      <c r="H1238" s="14">
        <v>37.66</v>
      </c>
      <c r="I1238" s="14">
        <f t="shared" si="1"/>
        <v>451.4232</v>
      </c>
      <c r="J1238" s="18">
        <v>4.0</v>
      </c>
      <c r="K1238" s="17">
        <v>6.0</v>
      </c>
      <c r="L1238" s="19">
        <v>3.0</v>
      </c>
      <c r="M1238" s="19" t="e">
        <v>#REF!</v>
      </c>
      <c r="N1238" s="17">
        <v>5.0</v>
      </c>
      <c r="O1238" s="17" t="s">
        <v>62</v>
      </c>
      <c r="P1238" s="17">
        <v>2.0</v>
      </c>
      <c r="Q1238" s="17">
        <v>5.0</v>
      </c>
      <c r="R1238" s="17">
        <v>4.0</v>
      </c>
      <c r="S1238" s="7">
        <f t="shared" si="2"/>
        <v>9</v>
      </c>
      <c r="T1238" s="20">
        <v>13.62</v>
      </c>
      <c r="U1238" s="14">
        <f t="shared" si="100"/>
        <v>19.3768</v>
      </c>
      <c r="V1238" s="21" t="s">
        <v>39</v>
      </c>
      <c r="W1238" s="35">
        <f>VLOOKUP(A1238,airbnb_listings_orlando!C:Q,14,0)</f>
        <v>99</v>
      </c>
      <c r="X1238" s="35">
        <f>VLOOKUP(A1238,airbnb_listings_orlando!C:Q,15,0)</f>
        <v>6</v>
      </c>
      <c r="Y1238" s="11">
        <f t="shared" si="4"/>
        <v>242.21</v>
      </c>
      <c r="AA1238" s="11"/>
    </row>
    <row r="1239">
      <c r="A1239" s="12" t="s">
        <v>84</v>
      </c>
      <c r="B1239" s="13">
        <v>43018.0</v>
      </c>
      <c r="C1239" s="25">
        <v>43033.0</v>
      </c>
      <c r="D1239" s="14">
        <v>2312.86</v>
      </c>
      <c r="E1239" s="24">
        <v>42857.47194444444</v>
      </c>
      <c r="F1239" s="16">
        <v>161.0</v>
      </c>
      <c r="G1239" s="17" t="s">
        <v>25</v>
      </c>
      <c r="H1239" s="14">
        <v>261.85</v>
      </c>
      <c r="I1239" s="14">
        <f t="shared" si="1"/>
        <v>2101.0556</v>
      </c>
      <c r="J1239" s="18">
        <v>4.0</v>
      </c>
      <c r="K1239" s="17">
        <v>6.0</v>
      </c>
      <c r="L1239" s="19">
        <v>3.0</v>
      </c>
      <c r="M1239" s="19" t="e">
        <v>#REF!</v>
      </c>
      <c r="N1239" s="17">
        <v>5.0</v>
      </c>
      <c r="O1239" s="17" t="s">
        <v>62</v>
      </c>
      <c r="P1239" s="17">
        <v>15.0</v>
      </c>
      <c r="Q1239" s="17">
        <v>2.0</v>
      </c>
      <c r="R1239" s="17">
        <v>3.0</v>
      </c>
      <c r="S1239" s="7">
        <f t="shared" si="2"/>
        <v>5</v>
      </c>
      <c r="T1239" s="20">
        <v>119.29</v>
      </c>
      <c r="U1239" s="14">
        <f t="shared" si="100"/>
        <v>92.5144</v>
      </c>
      <c r="V1239" s="21" t="s">
        <v>39</v>
      </c>
      <c r="W1239" s="35">
        <f>VLOOKUP(A1239,airbnb_listings_orlando!C:Q,14,0)</f>
        <v>99</v>
      </c>
      <c r="X1239" s="35">
        <f>VLOOKUP(A1239,airbnb_listings_orlando!C:Q,15,0)</f>
        <v>6</v>
      </c>
      <c r="Y1239" s="11">
        <f t="shared" si="4"/>
        <v>154.1906667</v>
      </c>
      <c r="AA1239" s="11"/>
    </row>
    <row r="1240">
      <c r="A1240" s="12" t="s">
        <v>84</v>
      </c>
      <c r="B1240" s="13">
        <v>43008.0</v>
      </c>
      <c r="C1240" s="12">
        <v>43015.0</v>
      </c>
      <c r="D1240" s="14">
        <v>1172.52</v>
      </c>
      <c r="E1240" s="24">
        <v>42849.56146990741</v>
      </c>
      <c r="F1240" s="16">
        <v>159.0</v>
      </c>
      <c r="G1240" s="17" t="s">
        <v>25</v>
      </c>
      <c r="H1240" s="14">
        <v>145.51</v>
      </c>
      <c r="I1240" s="14">
        <f t="shared" si="1"/>
        <v>1089.3792</v>
      </c>
      <c r="J1240" s="18">
        <v>4.0</v>
      </c>
      <c r="K1240" s="17">
        <v>6.0</v>
      </c>
      <c r="L1240" s="19">
        <v>3.0</v>
      </c>
      <c r="M1240" s="19" t="e">
        <v>#REF!</v>
      </c>
      <c r="N1240" s="17">
        <v>5.0</v>
      </c>
      <c r="O1240" s="17" t="s">
        <v>62</v>
      </c>
      <c r="P1240" s="17">
        <v>7.0</v>
      </c>
      <c r="Q1240" s="17">
        <v>2.0</v>
      </c>
      <c r="R1240" s="17">
        <v>2.0</v>
      </c>
      <c r="S1240" s="7">
        <f t="shared" si="2"/>
        <v>4</v>
      </c>
      <c r="T1240" s="20">
        <v>36.24</v>
      </c>
      <c r="U1240" s="14">
        <f t="shared" si="100"/>
        <v>46.9008</v>
      </c>
      <c r="V1240" s="21" t="s">
        <v>39</v>
      </c>
      <c r="W1240" s="35">
        <f>VLOOKUP(A1240,airbnb_listings_orlando!C:Q,14,0)</f>
        <v>99</v>
      </c>
      <c r="X1240" s="35">
        <f>VLOOKUP(A1240,airbnb_listings_orlando!C:Q,15,0)</f>
        <v>6</v>
      </c>
      <c r="Y1240" s="11">
        <f t="shared" si="4"/>
        <v>167.5028571</v>
      </c>
      <c r="AA1240" s="11"/>
    </row>
    <row r="1241">
      <c r="A1241" s="12" t="s">
        <v>84</v>
      </c>
      <c r="B1241" s="13">
        <v>42994.0</v>
      </c>
      <c r="C1241" s="12">
        <v>43001.0</v>
      </c>
      <c r="D1241" s="14">
        <v>1148.35</v>
      </c>
      <c r="E1241" s="24">
        <v>42932.806655092594</v>
      </c>
      <c r="F1241" s="16">
        <v>62.0</v>
      </c>
      <c r="G1241" s="17" t="s">
        <v>25</v>
      </c>
      <c r="H1241" s="14">
        <v>116.48</v>
      </c>
      <c r="I1241" s="14">
        <f t="shared" si="1"/>
        <v>1041.986</v>
      </c>
      <c r="J1241" s="18">
        <v>4.0</v>
      </c>
      <c r="K1241" s="17">
        <v>6.0</v>
      </c>
      <c r="L1241" s="19">
        <v>3.0</v>
      </c>
      <c r="M1241" s="19" t="e">
        <v>#REF!</v>
      </c>
      <c r="N1241" s="17">
        <v>5.0</v>
      </c>
      <c r="O1241" s="17" t="s">
        <v>62</v>
      </c>
      <c r="P1241" s="17">
        <v>7.0</v>
      </c>
      <c r="Q1241" s="17">
        <v>2.0</v>
      </c>
      <c r="R1241" s="17">
        <v>0.0</v>
      </c>
      <c r="S1241" s="7">
        <f t="shared" si="2"/>
        <v>2</v>
      </c>
      <c r="T1241" s="20">
        <v>60.43</v>
      </c>
      <c r="U1241" s="14">
        <f t="shared" si="100"/>
        <v>45.934</v>
      </c>
      <c r="V1241" s="21" t="s">
        <v>39</v>
      </c>
      <c r="W1241" s="35">
        <f>VLOOKUP(A1241,airbnb_listings_orlando!C:Q,14,0)</f>
        <v>99</v>
      </c>
      <c r="X1241" s="35">
        <f>VLOOKUP(A1241,airbnb_listings_orlando!C:Q,15,0)</f>
        <v>6</v>
      </c>
      <c r="Y1241" s="11">
        <f t="shared" si="4"/>
        <v>164.05</v>
      </c>
      <c r="AA1241" s="11"/>
    </row>
    <row r="1242">
      <c r="A1242" s="12" t="s">
        <v>84</v>
      </c>
      <c r="B1242" s="13">
        <v>42966.0</v>
      </c>
      <c r="C1242" s="12">
        <v>42969.0</v>
      </c>
      <c r="D1242" s="14">
        <v>637.01</v>
      </c>
      <c r="E1242" s="24">
        <v>42943.85693287037</v>
      </c>
      <c r="F1242" s="16">
        <v>23.0</v>
      </c>
      <c r="G1242" s="17" t="s">
        <v>25</v>
      </c>
      <c r="H1242" s="14">
        <v>59.56</v>
      </c>
      <c r="I1242" s="14">
        <f t="shared" si="1"/>
        <v>593.6596</v>
      </c>
      <c r="J1242" s="18">
        <v>4.0</v>
      </c>
      <c r="K1242" s="17">
        <v>6.0</v>
      </c>
      <c r="L1242" s="19">
        <v>3.0</v>
      </c>
      <c r="M1242" s="19" t="e">
        <v>#REF!</v>
      </c>
      <c r="N1242" s="17">
        <v>5.0</v>
      </c>
      <c r="O1242" s="17" t="s">
        <v>62</v>
      </c>
      <c r="P1242" s="17">
        <v>3.0</v>
      </c>
      <c r="Q1242" s="17">
        <v>2.0</v>
      </c>
      <c r="R1242" s="17">
        <v>0.0</v>
      </c>
      <c r="S1242" s="7">
        <f t="shared" si="2"/>
        <v>2</v>
      </c>
      <c r="T1242" s="20">
        <v>17.87</v>
      </c>
      <c r="U1242" s="14">
        <f t="shared" si="100"/>
        <v>25.4804</v>
      </c>
      <c r="V1242" s="21" t="s">
        <v>39</v>
      </c>
      <c r="W1242" s="35">
        <f>VLOOKUP(A1242,airbnb_listings_orlando!C:Q,14,0)</f>
        <v>99</v>
      </c>
      <c r="X1242" s="35">
        <f>VLOOKUP(A1242,airbnb_listings_orlando!C:Q,15,0)</f>
        <v>6</v>
      </c>
      <c r="Y1242" s="11">
        <f t="shared" si="4"/>
        <v>212.3366667</v>
      </c>
      <c r="AA1242" s="11"/>
    </row>
    <row r="1243">
      <c r="A1243" s="12" t="s">
        <v>84</v>
      </c>
      <c r="B1243" s="13">
        <v>42960.0</v>
      </c>
      <c r="C1243" s="12">
        <v>42965.0</v>
      </c>
      <c r="D1243" s="14">
        <v>988.39</v>
      </c>
      <c r="E1243" s="24">
        <v>42949.74233796296</v>
      </c>
      <c r="F1243" s="16">
        <v>11.0</v>
      </c>
      <c r="G1243" s="17" t="s">
        <v>25</v>
      </c>
      <c r="H1243" s="14">
        <v>102.53</v>
      </c>
      <c r="I1243" s="14">
        <f t="shared" si="1"/>
        <v>921.7944</v>
      </c>
      <c r="J1243" s="18">
        <v>4.0</v>
      </c>
      <c r="K1243" s="17">
        <v>6.0</v>
      </c>
      <c r="L1243" s="19">
        <v>3.0</v>
      </c>
      <c r="M1243" s="19" t="e">
        <v>#REF!</v>
      </c>
      <c r="N1243" s="17">
        <v>5.0</v>
      </c>
      <c r="O1243" s="17" t="s">
        <v>62</v>
      </c>
      <c r="P1243" s="17">
        <v>5.0</v>
      </c>
      <c r="Q1243" s="17">
        <v>4.0</v>
      </c>
      <c r="R1243" s="17">
        <v>4.0</v>
      </c>
      <c r="S1243" s="7">
        <f t="shared" si="2"/>
        <v>8</v>
      </c>
      <c r="T1243" s="20">
        <v>27.06</v>
      </c>
      <c r="U1243" s="14">
        <f t="shared" si="100"/>
        <v>39.5356</v>
      </c>
      <c r="V1243" s="21" t="s">
        <v>39</v>
      </c>
      <c r="W1243" s="35">
        <f>VLOOKUP(A1243,airbnb_listings_orlando!C:Q,14,0)</f>
        <v>99</v>
      </c>
      <c r="X1243" s="35">
        <f>VLOOKUP(A1243,airbnb_listings_orlando!C:Q,15,0)</f>
        <v>6</v>
      </c>
      <c r="Y1243" s="11">
        <f t="shared" si="4"/>
        <v>197.678</v>
      </c>
      <c r="AA1243" s="11"/>
    </row>
    <row r="1244">
      <c r="A1244" s="12" t="s">
        <v>84</v>
      </c>
      <c r="B1244" s="13">
        <v>42958.0</v>
      </c>
      <c r="C1244" s="12">
        <v>42960.0</v>
      </c>
      <c r="D1244" s="14">
        <v>420.52</v>
      </c>
      <c r="E1244" s="24">
        <v>42894.566666666666</v>
      </c>
      <c r="F1244" s="16">
        <v>64.0</v>
      </c>
      <c r="G1244" s="17" t="s">
        <v>25</v>
      </c>
      <c r="H1244" s="14">
        <v>27.44</v>
      </c>
      <c r="I1244" s="14">
        <f t="shared" si="1"/>
        <v>381.5692</v>
      </c>
      <c r="J1244" s="18">
        <v>4.0</v>
      </c>
      <c r="K1244" s="17">
        <v>6.0</v>
      </c>
      <c r="L1244" s="19">
        <v>3.0</v>
      </c>
      <c r="M1244" s="19" t="e">
        <v>#REF!</v>
      </c>
      <c r="N1244" s="17">
        <v>5.0</v>
      </c>
      <c r="O1244" s="17" t="s">
        <v>62</v>
      </c>
      <c r="P1244" s="17">
        <v>2.0</v>
      </c>
      <c r="Q1244" s="17">
        <v>3.0</v>
      </c>
      <c r="R1244" s="17">
        <v>3.0</v>
      </c>
      <c r="S1244" s="7">
        <f t="shared" si="2"/>
        <v>6</v>
      </c>
      <c r="T1244" s="20">
        <v>22.13</v>
      </c>
      <c r="U1244" s="14">
        <f t="shared" si="100"/>
        <v>16.8208</v>
      </c>
      <c r="V1244" s="21" t="s">
        <v>39</v>
      </c>
      <c r="W1244" s="35">
        <f>VLOOKUP(A1244,airbnb_listings_orlando!C:Q,14,0)</f>
        <v>99</v>
      </c>
      <c r="X1244" s="35">
        <f>VLOOKUP(A1244,airbnb_listings_orlando!C:Q,15,0)</f>
        <v>6</v>
      </c>
      <c r="Y1244" s="11">
        <f t="shared" si="4"/>
        <v>210.26</v>
      </c>
      <c r="AA1244" s="11"/>
    </row>
    <row r="1245">
      <c r="A1245" s="12" t="s">
        <v>84</v>
      </c>
      <c r="B1245" s="13">
        <v>42948.0</v>
      </c>
      <c r="C1245" s="12">
        <v>42955.0</v>
      </c>
      <c r="D1245" s="14">
        <v>1173.73</v>
      </c>
      <c r="E1245" s="24">
        <v>42815.38909722222</v>
      </c>
      <c r="F1245" s="16">
        <v>133.0</v>
      </c>
      <c r="G1245" s="17" t="s">
        <v>25</v>
      </c>
      <c r="H1245" s="14">
        <v>146.94</v>
      </c>
      <c r="I1245" s="14">
        <f t="shared" si="1"/>
        <v>1091.7308</v>
      </c>
      <c r="J1245" s="18">
        <v>4.0</v>
      </c>
      <c r="K1245" s="17">
        <v>6.0</v>
      </c>
      <c r="L1245" s="19">
        <v>3.0</v>
      </c>
      <c r="M1245" s="19" t="e">
        <v>#REF!</v>
      </c>
      <c r="N1245" s="17">
        <v>5.0</v>
      </c>
      <c r="O1245" s="17" t="s">
        <v>62</v>
      </c>
      <c r="P1245" s="17">
        <v>7.0</v>
      </c>
      <c r="Q1245" s="17">
        <v>4.0</v>
      </c>
      <c r="R1245" s="17">
        <v>0.0</v>
      </c>
      <c r="S1245" s="7">
        <f t="shared" si="2"/>
        <v>4</v>
      </c>
      <c r="T1245" s="20">
        <v>35.05</v>
      </c>
      <c r="U1245" s="14">
        <f t="shared" si="100"/>
        <v>46.9492</v>
      </c>
      <c r="V1245" s="21" t="s">
        <v>39</v>
      </c>
      <c r="W1245" s="35">
        <f>VLOOKUP(A1245,airbnb_listings_orlando!C:Q,14,0)</f>
        <v>99</v>
      </c>
      <c r="X1245" s="35">
        <f>VLOOKUP(A1245,airbnb_listings_orlando!C:Q,15,0)</f>
        <v>6</v>
      </c>
      <c r="Y1245" s="11">
        <f t="shared" si="4"/>
        <v>167.6757143</v>
      </c>
      <c r="AA1245" s="11"/>
    </row>
    <row r="1246">
      <c r="A1246" s="12" t="s">
        <v>84</v>
      </c>
      <c r="B1246" s="13">
        <v>42939.0</v>
      </c>
      <c r="C1246" s="12">
        <v>42946.0</v>
      </c>
      <c r="D1246" s="14">
        <v>1673.46</v>
      </c>
      <c r="E1246" s="24">
        <v>42891.36671296296</v>
      </c>
      <c r="F1246" s="16">
        <v>48.0</v>
      </c>
      <c r="G1246" s="17" t="s">
        <v>25</v>
      </c>
      <c r="H1246" s="14">
        <v>217.91</v>
      </c>
      <c r="I1246" s="14">
        <f t="shared" si="1"/>
        <v>1554.7816</v>
      </c>
      <c r="J1246" s="18">
        <v>4.0</v>
      </c>
      <c r="K1246" s="17">
        <v>6.0</v>
      </c>
      <c r="L1246" s="19">
        <v>3.0</v>
      </c>
      <c r="M1246" s="19" t="e">
        <v>#REF!</v>
      </c>
      <c r="N1246" s="17">
        <v>5.0</v>
      </c>
      <c r="O1246" s="17" t="s">
        <v>62</v>
      </c>
      <c r="P1246" s="17">
        <v>7.0</v>
      </c>
      <c r="Q1246" s="17">
        <v>4.0</v>
      </c>
      <c r="R1246" s="17">
        <v>2.0</v>
      </c>
      <c r="S1246" s="7">
        <f t="shared" si="2"/>
        <v>6</v>
      </c>
      <c r="T1246" s="20">
        <v>51.74</v>
      </c>
      <c r="U1246" s="14">
        <f t="shared" si="100"/>
        <v>66.9384</v>
      </c>
      <c r="V1246" s="21" t="s">
        <v>39</v>
      </c>
      <c r="W1246" s="35">
        <f>VLOOKUP(A1246,airbnb_listings_orlando!C:Q,14,0)</f>
        <v>99</v>
      </c>
      <c r="X1246" s="35">
        <f>VLOOKUP(A1246,airbnb_listings_orlando!C:Q,15,0)</f>
        <v>6</v>
      </c>
      <c r="Y1246" s="11">
        <f t="shared" si="4"/>
        <v>239.0657143</v>
      </c>
      <c r="AA1246" s="11"/>
    </row>
    <row r="1247">
      <c r="A1247" s="12" t="s">
        <v>84</v>
      </c>
      <c r="B1247" s="13">
        <v>42885.0</v>
      </c>
      <c r="C1247" s="12">
        <v>42891.0</v>
      </c>
      <c r="D1247" s="14">
        <v>1087.21</v>
      </c>
      <c r="E1247" s="24">
        <v>42824.40094907407</v>
      </c>
      <c r="F1247" s="16">
        <v>61.0</v>
      </c>
      <c r="G1247" s="17" t="s">
        <v>25</v>
      </c>
      <c r="H1247" s="14">
        <v>124.01</v>
      </c>
      <c r="I1247" s="14">
        <f t="shared" si="1"/>
        <v>1012.0616</v>
      </c>
      <c r="J1247" s="18">
        <v>4.0</v>
      </c>
      <c r="K1247" s="17">
        <v>6.0</v>
      </c>
      <c r="L1247" s="19">
        <v>3.0</v>
      </c>
      <c r="M1247" s="19" t="e">
        <v>#REF!</v>
      </c>
      <c r="N1247" s="17">
        <v>5.0</v>
      </c>
      <c r="O1247" s="17" t="s">
        <v>62</v>
      </c>
      <c r="P1247" s="17">
        <v>6.0</v>
      </c>
      <c r="Q1247" s="17">
        <v>3.0</v>
      </c>
      <c r="R1247" s="17">
        <v>3.0</v>
      </c>
      <c r="S1247" s="7">
        <f t="shared" si="2"/>
        <v>6</v>
      </c>
      <c r="T1247" s="20">
        <v>31.66</v>
      </c>
      <c r="U1247" s="14">
        <f t="shared" si="100"/>
        <v>43.4884</v>
      </c>
      <c r="V1247" s="21" t="s">
        <v>39</v>
      </c>
      <c r="W1247" s="35">
        <f>VLOOKUP(A1247,airbnb_listings_orlando!C:Q,14,0)</f>
        <v>99</v>
      </c>
      <c r="X1247" s="35">
        <f>VLOOKUP(A1247,airbnb_listings_orlando!C:Q,15,0)</f>
        <v>6</v>
      </c>
      <c r="Y1247" s="11">
        <f t="shared" si="4"/>
        <v>181.2016667</v>
      </c>
      <c r="AA1247" s="11"/>
    </row>
    <row r="1248">
      <c r="A1248" s="12" t="s">
        <v>84</v>
      </c>
      <c r="B1248" s="13">
        <v>42879.0</v>
      </c>
      <c r="C1248" s="12">
        <v>42884.0</v>
      </c>
      <c r="D1248" s="14">
        <v>875.27</v>
      </c>
      <c r="E1248" s="24">
        <v>42805.75659722222</v>
      </c>
      <c r="F1248" s="16">
        <v>74.0</v>
      </c>
      <c r="G1248" s="17" t="s">
        <v>25</v>
      </c>
      <c r="H1248" s="14">
        <v>102.53</v>
      </c>
      <c r="I1248" s="14">
        <f t="shared" si="1"/>
        <v>813.1992</v>
      </c>
      <c r="J1248" s="18">
        <v>4.0</v>
      </c>
      <c r="K1248" s="17">
        <v>6.0</v>
      </c>
      <c r="L1248" s="19">
        <v>3.0</v>
      </c>
      <c r="M1248" s="19" t="e">
        <v>#REF!</v>
      </c>
      <c r="N1248" s="17">
        <v>5.0</v>
      </c>
      <c r="O1248" s="17" t="s">
        <v>62</v>
      </c>
      <c r="P1248" s="17">
        <v>5.0</v>
      </c>
      <c r="Q1248" s="17">
        <v>4.0</v>
      </c>
      <c r="R1248" s="17">
        <v>0.0</v>
      </c>
      <c r="S1248" s="7">
        <f t="shared" si="2"/>
        <v>4</v>
      </c>
      <c r="T1248" s="20">
        <v>27.06</v>
      </c>
      <c r="U1248" s="14">
        <f t="shared" si="100"/>
        <v>35.0108</v>
      </c>
      <c r="V1248" s="21" t="s">
        <v>39</v>
      </c>
      <c r="W1248" s="35">
        <f>VLOOKUP(A1248,airbnb_listings_orlando!C:Q,14,0)</f>
        <v>99</v>
      </c>
      <c r="X1248" s="35">
        <f>VLOOKUP(A1248,airbnb_listings_orlando!C:Q,15,0)</f>
        <v>6</v>
      </c>
      <c r="Y1248" s="11">
        <f t="shared" si="4"/>
        <v>175.054</v>
      </c>
      <c r="AA1248" s="11"/>
    </row>
    <row r="1249">
      <c r="A1249" s="12" t="s">
        <v>84</v>
      </c>
      <c r="B1249" s="13">
        <v>42869.0</v>
      </c>
      <c r="C1249" s="12">
        <v>42875.0</v>
      </c>
      <c r="D1249" s="14">
        <v>1023.89</v>
      </c>
      <c r="E1249" s="24">
        <v>42804.488391203704</v>
      </c>
      <c r="F1249" s="16">
        <v>65.0</v>
      </c>
      <c r="G1249" s="17" t="s">
        <v>25</v>
      </c>
      <c r="H1249" s="14">
        <v>124.01</v>
      </c>
      <c r="I1249" s="14">
        <f t="shared" si="1"/>
        <v>951.2744</v>
      </c>
      <c r="J1249" s="18">
        <v>4.0</v>
      </c>
      <c r="K1249" s="17">
        <v>6.0</v>
      </c>
      <c r="L1249" s="19">
        <v>3.0</v>
      </c>
      <c r="M1249" s="19" t="e">
        <v>#REF!</v>
      </c>
      <c r="N1249" s="17">
        <v>5.0</v>
      </c>
      <c r="O1249" s="17" t="s">
        <v>62</v>
      </c>
      <c r="P1249" s="17">
        <v>6.0</v>
      </c>
      <c r="Q1249" s="17">
        <v>4.0</v>
      </c>
      <c r="R1249" s="17">
        <v>2.0</v>
      </c>
      <c r="S1249" s="7">
        <f t="shared" si="2"/>
        <v>6</v>
      </c>
      <c r="T1249" s="20">
        <v>31.66</v>
      </c>
      <c r="U1249" s="14">
        <f t="shared" si="100"/>
        <v>40.9556</v>
      </c>
      <c r="V1249" s="21" t="s">
        <v>39</v>
      </c>
      <c r="W1249" s="35">
        <f>VLOOKUP(A1249,airbnb_listings_orlando!C:Q,14,0)</f>
        <v>99</v>
      </c>
      <c r="X1249" s="35">
        <f>VLOOKUP(A1249,airbnb_listings_orlando!C:Q,15,0)</f>
        <v>6</v>
      </c>
      <c r="Y1249" s="11">
        <f t="shared" si="4"/>
        <v>170.6483333</v>
      </c>
      <c r="AA1249" s="11"/>
    </row>
    <row r="1250">
      <c r="A1250" s="12" t="s">
        <v>84</v>
      </c>
      <c r="B1250" s="13">
        <v>42867.0</v>
      </c>
      <c r="C1250" s="12">
        <v>42869.0</v>
      </c>
      <c r="D1250" s="14">
        <v>429.37</v>
      </c>
      <c r="E1250" s="24">
        <v>42851.39653935185</v>
      </c>
      <c r="F1250" s="16">
        <v>16.0</v>
      </c>
      <c r="G1250" s="17" t="s">
        <v>25</v>
      </c>
      <c r="H1250" s="14">
        <v>38.06</v>
      </c>
      <c r="I1250" s="14">
        <f t="shared" si="1"/>
        <v>398.9152</v>
      </c>
      <c r="J1250" s="18">
        <v>4.0</v>
      </c>
      <c r="K1250" s="17">
        <v>6.0</v>
      </c>
      <c r="L1250" s="19">
        <v>3.0</v>
      </c>
      <c r="M1250" s="19" t="e">
        <v>#REF!</v>
      </c>
      <c r="N1250" s="17">
        <v>5.0</v>
      </c>
      <c r="O1250" s="17" t="s">
        <v>62</v>
      </c>
      <c r="P1250" s="17">
        <v>2.0</v>
      </c>
      <c r="Q1250" s="17">
        <v>3.0</v>
      </c>
      <c r="R1250" s="17">
        <v>0.0</v>
      </c>
      <c r="S1250" s="7">
        <f t="shared" si="2"/>
        <v>3</v>
      </c>
      <c r="T1250" s="20">
        <v>13.28</v>
      </c>
      <c r="U1250" s="14">
        <f t="shared" si="100"/>
        <v>17.1748</v>
      </c>
      <c r="V1250" s="21" t="s">
        <v>39</v>
      </c>
      <c r="W1250" s="35">
        <f>VLOOKUP(A1250,airbnb_listings_orlando!C:Q,14,0)</f>
        <v>99</v>
      </c>
      <c r="X1250" s="35">
        <f>VLOOKUP(A1250,airbnb_listings_orlando!C:Q,15,0)</f>
        <v>6</v>
      </c>
      <c r="Y1250" s="11">
        <f t="shared" si="4"/>
        <v>214.685</v>
      </c>
      <c r="AA1250" s="11"/>
    </row>
    <row r="1251">
      <c r="A1251" s="12" t="s">
        <v>84</v>
      </c>
      <c r="B1251" s="13">
        <v>42853.0</v>
      </c>
      <c r="C1251" s="12">
        <v>42863.0</v>
      </c>
      <c r="D1251" s="14">
        <v>1620.06</v>
      </c>
      <c r="E1251" s="24">
        <v>42782.69960648148</v>
      </c>
      <c r="F1251" s="16">
        <v>71.0</v>
      </c>
      <c r="G1251" s="17" t="s">
        <v>25</v>
      </c>
      <c r="H1251" s="14">
        <v>211.93</v>
      </c>
      <c r="I1251" s="14">
        <f t="shared" si="1"/>
        <v>1506.8676</v>
      </c>
      <c r="J1251" s="18">
        <v>4.0</v>
      </c>
      <c r="K1251" s="17">
        <v>6.0</v>
      </c>
      <c r="L1251" s="19">
        <v>3.0</v>
      </c>
      <c r="M1251" s="19" t="e">
        <v>#REF!</v>
      </c>
      <c r="N1251" s="17">
        <v>5.0</v>
      </c>
      <c r="O1251" s="17" t="s">
        <v>62</v>
      </c>
      <c r="P1251" s="17">
        <v>10.0</v>
      </c>
      <c r="Q1251" s="17">
        <v>3.0</v>
      </c>
      <c r="R1251" s="17">
        <v>0.0</v>
      </c>
      <c r="S1251" s="7">
        <f t="shared" si="2"/>
        <v>3</v>
      </c>
      <c r="T1251" s="20">
        <v>48.39</v>
      </c>
      <c r="U1251" s="14">
        <f t="shared" si="100"/>
        <v>64.8024</v>
      </c>
      <c r="V1251" s="21" t="s">
        <v>39</v>
      </c>
      <c r="W1251" s="35">
        <f>VLOOKUP(A1251,airbnb_listings_orlando!C:Q,14,0)</f>
        <v>99</v>
      </c>
      <c r="X1251" s="35">
        <f>VLOOKUP(A1251,airbnb_listings_orlando!C:Q,15,0)</f>
        <v>6</v>
      </c>
      <c r="Y1251" s="11">
        <f t="shared" si="4"/>
        <v>162.006</v>
      </c>
      <c r="AA1251" s="11"/>
    </row>
    <row r="1252">
      <c r="A1252" s="12" t="s">
        <v>84</v>
      </c>
      <c r="B1252" s="13">
        <v>42841.0</v>
      </c>
      <c r="C1252" s="12">
        <v>42847.0</v>
      </c>
      <c r="D1252" s="14">
        <v>1082.52</v>
      </c>
      <c r="E1252" s="24">
        <v>42797.39071759259</v>
      </c>
      <c r="F1252" s="16">
        <v>44.0</v>
      </c>
      <c r="G1252" s="17" t="s">
        <v>25</v>
      </c>
      <c r="H1252" s="14">
        <v>125.27</v>
      </c>
      <c r="I1252" s="14">
        <f t="shared" si="1"/>
        <v>1008.6092</v>
      </c>
      <c r="J1252" s="18">
        <v>4.0</v>
      </c>
      <c r="K1252" s="17">
        <v>6.0</v>
      </c>
      <c r="L1252" s="19">
        <v>3.0</v>
      </c>
      <c r="M1252" s="19" t="e">
        <v>#REF!</v>
      </c>
      <c r="N1252" s="17">
        <v>5.0</v>
      </c>
      <c r="O1252" s="17" t="s">
        <v>62</v>
      </c>
      <c r="P1252" s="17">
        <v>6.0</v>
      </c>
      <c r="Q1252" s="17">
        <v>3.0</v>
      </c>
      <c r="R1252" s="17">
        <v>3.0</v>
      </c>
      <c r="S1252" s="7">
        <f t="shared" si="2"/>
        <v>6</v>
      </c>
      <c r="T1252" s="20">
        <v>30.61</v>
      </c>
      <c r="U1252" s="14">
        <f t="shared" si="100"/>
        <v>43.3008</v>
      </c>
      <c r="V1252" s="21" t="s">
        <v>39</v>
      </c>
      <c r="W1252" s="35">
        <f>VLOOKUP(A1252,airbnb_listings_orlando!C:Q,14,0)</f>
        <v>99</v>
      </c>
      <c r="X1252" s="35">
        <f>VLOOKUP(A1252,airbnb_listings_orlando!C:Q,15,0)</f>
        <v>6</v>
      </c>
      <c r="Y1252" s="11">
        <f t="shared" si="4"/>
        <v>180.42</v>
      </c>
      <c r="AA1252" s="11"/>
    </row>
    <row r="1253">
      <c r="A1253" s="12" t="s">
        <v>84</v>
      </c>
      <c r="B1253" s="13">
        <v>42830.0</v>
      </c>
      <c r="C1253" s="12">
        <v>42838.0</v>
      </c>
      <c r="D1253" s="14">
        <v>1396.8</v>
      </c>
      <c r="E1253" s="24">
        <v>42775.38182870371</v>
      </c>
      <c r="F1253" s="16">
        <v>55.0</v>
      </c>
      <c r="G1253" s="17" t="s">
        <v>25</v>
      </c>
      <c r="H1253" s="14">
        <v>168.6</v>
      </c>
      <c r="I1253" s="14">
        <f t="shared" si="1"/>
        <v>1301.428</v>
      </c>
      <c r="J1253" s="18">
        <v>4.0</v>
      </c>
      <c r="K1253" s="17">
        <v>6.0</v>
      </c>
      <c r="L1253" s="19">
        <v>3.0</v>
      </c>
      <c r="M1253" s="19" t="e">
        <v>#REF!</v>
      </c>
      <c r="N1253" s="17">
        <v>5.0</v>
      </c>
      <c r="O1253" s="17" t="s">
        <v>62</v>
      </c>
      <c r="P1253" s="17">
        <v>8.0</v>
      </c>
      <c r="Q1253" s="17">
        <v>2.0</v>
      </c>
      <c r="R1253" s="17">
        <v>3.0</v>
      </c>
      <c r="S1253" s="7">
        <f t="shared" si="2"/>
        <v>5</v>
      </c>
      <c r="T1253" s="20">
        <v>39.5</v>
      </c>
      <c r="U1253" s="14">
        <f t="shared" si="100"/>
        <v>55.872</v>
      </c>
      <c r="V1253" s="21" t="s">
        <v>39</v>
      </c>
      <c r="W1253" s="35">
        <f>VLOOKUP(A1253,airbnb_listings_orlando!C:Q,14,0)</f>
        <v>99</v>
      </c>
      <c r="X1253" s="35">
        <f>VLOOKUP(A1253,airbnb_listings_orlando!C:Q,15,0)</f>
        <v>6</v>
      </c>
      <c r="Y1253" s="11">
        <f t="shared" si="4"/>
        <v>174.6</v>
      </c>
      <c r="AA1253" s="11"/>
    </row>
    <row r="1254">
      <c r="A1254" s="12" t="s">
        <v>84</v>
      </c>
      <c r="B1254" s="13">
        <v>42807.0</v>
      </c>
      <c r="C1254" s="12">
        <v>42816.0</v>
      </c>
      <c r="D1254" s="14">
        <v>1964.51</v>
      </c>
      <c r="E1254" s="24">
        <v>42787.66658564815</v>
      </c>
      <c r="F1254" s="16">
        <v>20.0</v>
      </c>
      <c r="G1254" s="17" t="s">
        <v>25</v>
      </c>
      <c r="H1254" s="14">
        <v>195.89</v>
      </c>
      <c r="I1254" s="14">
        <f t="shared" si="1"/>
        <v>1794.1696</v>
      </c>
      <c r="J1254" s="18">
        <v>4.0</v>
      </c>
      <c r="K1254" s="17">
        <v>6.0</v>
      </c>
      <c r="L1254" s="19">
        <v>3.0</v>
      </c>
      <c r="M1254" s="19" t="e">
        <v>#REF!</v>
      </c>
      <c r="N1254" s="17">
        <v>5.0</v>
      </c>
      <c r="O1254" s="17" t="s">
        <v>62</v>
      </c>
      <c r="P1254" s="17">
        <v>9.0</v>
      </c>
      <c r="Q1254" s="17">
        <v>2.0</v>
      </c>
      <c r="R1254" s="17">
        <v>4.0</v>
      </c>
      <c r="S1254" s="7">
        <f t="shared" si="2"/>
        <v>6</v>
      </c>
      <c r="T1254" s="20">
        <v>91.76</v>
      </c>
      <c r="U1254" s="14">
        <f t="shared" si="100"/>
        <v>78.5804</v>
      </c>
      <c r="V1254" s="21" t="s">
        <v>39</v>
      </c>
      <c r="W1254" s="35">
        <f>VLOOKUP(A1254,airbnb_listings_orlando!C:Q,14,0)</f>
        <v>99</v>
      </c>
      <c r="X1254" s="35">
        <f>VLOOKUP(A1254,airbnb_listings_orlando!C:Q,15,0)</f>
        <v>6</v>
      </c>
      <c r="Y1254" s="11">
        <f t="shared" si="4"/>
        <v>218.2788889</v>
      </c>
      <c r="AA1254" s="11"/>
    </row>
    <row r="1255">
      <c r="A1255" s="12" t="s">
        <v>84</v>
      </c>
      <c r="B1255" s="13">
        <v>42794.0</v>
      </c>
      <c r="C1255" s="12">
        <v>42798.0</v>
      </c>
      <c r="D1255" s="14">
        <v>815.97</v>
      </c>
      <c r="E1255" s="24">
        <v>42779.56790509259</v>
      </c>
      <c r="F1255" s="16">
        <v>15.0</v>
      </c>
      <c r="G1255" s="17" t="s">
        <v>25</v>
      </c>
      <c r="H1255" s="14">
        <v>88.52</v>
      </c>
      <c r="I1255" s="14">
        <f t="shared" si="1"/>
        <v>760.2612</v>
      </c>
      <c r="J1255" s="18">
        <v>4.0</v>
      </c>
      <c r="K1255" s="17">
        <v>6.0</v>
      </c>
      <c r="L1255" s="19">
        <v>3.0</v>
      </c>
      <c r="M1255" s="19" t="e">
        <v>#REF!</v>
      </c>
      <c r="N1255" s="17">
        <v>5.0</v>
      </c>
      <c r="O1255" s="17" t="s">
        <v>62</v>
      </c>
      <c r="P1255" s="17">
        <v>4.0</v>
      </c>
      <c r="Q1255" s="17">
        <v>4.0</v>
      </c>
      <c r="R1255" s="17">
        <v>3.0</v>
      </c>
      <c r="S1255" s="7">
        <f t="shared" si="2"/>
        <v>7</v>
      </c>
      <c r="T1255" s="20">
        <v>23.07</v>
      </c>
      <c r="U1255" s="14">
        <f t="shared" si="100"/>
        <v>32.6388</v>
      </c>
      <c r="V1255" s="21" t="s">
        <v>39</v>
      </c>
      <c r="W1255" s="35">
        <f>VLOOKUP(A1255,airbnb_listings_orlando!C:Q,14,0)</f>
        <v>99</v>
      </c>
      <c r="X1255" s="35">
        <f>VLOOKUP(A1255,airbnb_listings_orlando!C:Q,15,0)</f>
        <v>6</v>
      </c>
      <c r="Y1255" s="11">
        <f t="shared" si="4"/>
        <v>203.9925</v>
      </c>
      <c r="AA1255" s="11"/>
    </row>
    <row r="1256">
      <c r="A1256" s="12" t="s">
        <v>84</v>
      </c>
      <c r="B1256" s="13">
        <v>43084.0</v>
      </c>
      <c r="C1256" s="12">
        <v>43102.0</v>
      </c>
      <c r="D1256" s="14">
        <v>-120.0</v>
      </c>
      <c r="E1256" s="24">
        <v>42871.57763888889</v>
      </c>
      <c r="F1256" s="16">
        <v>213.0</v>
      </c>
      <c r="G1256" s="17" t="s">
        <v>25</v>
      </c>
      <c r="H1256" s="14">
        <v>0.0</v>
      </c>
      <c r="I1256" s="14">
        <f t="shared" si="1"/>
        <v>-120</v>
      </c>
      <c r="J1256" s="18">
        <v>4.0</v>
      </c>
      <c r="K1256" s="17">
        <v>6.0</v>
      </c>
      <c r="L1256" s="19">
        <v>3.0</v>
      </c>
      <c r="M1256" s="19" t="e">
        <v>#REF!</v>
      </c>
      <c r="N1256" s="17">
        <v>5.0</v>
      </c>
      <c r="O1256" s="17" t="s">
        <v>62</v>
      </c>
      <c r="P1256" s="17">
        <v>18.0</v>
      </c>
      <c r="Q1256" s="17">
        <v>2.0</v>
      </c>
      <c r="R1256" s="17">
        <v>0.0</v>
      </c>
      <c r="S1256" s="7">
        <f t="shared" si="2"/>
        <v>2</v>
      </c>
      <c r="T1256" s="20">
        <v>0.0</v>
      </c>
      <c r="U1256" s="14">
        <v>0.0</v>
      </c>
      <c r="V1256" s="21" t="s">
        <v>40</v>
      </c>
      <c r="W1256" s="35">
        <f>VLOOKUP(A1256,airbnb_listings_orlando!C:Q,14,0)</f>
        <v>99</v>
      </c>
      <c r="X1256" s="35">
        <f>VLOOKUP(A1256,airbnb_listings_orlando!C:Q,15,0)</f>
        <v>6</v>
      </c>
      <c r="Y1256" s="11">
        <f t="shared" si="4"/>
        <v>-6.666666667</v>
      </c>
      <c r="AA1256" s="11"/>
    </row>
    <row r="1257">
      <c r="A1257" s="12" t="s">
        <v>85</v>
      </c>
      <c r="B1257" s="13">
        <v>43487.0</v>
      </c>
      <c r="C1257" s="12">
        <v>43505.0</v>
      </c>
      <c r="D1257" s="14">
        <v>3647.2</v>
      </c>
      <c r="E1257" s="15">
        <v>43385.0112037037</v>
      </c>
      <c r="F1257" s="16">
        <v>102.0</v>
      </c>
      <c r="G1257" s="17" t="s">
        <v>25</v>
      </c>
      <c r="H1257" s="14">
        <v>112.8</v>
      </c>
      <c r="I1257" s="14">
        <f t="shared" si="1"/>
        <v>3388.512</v>
      </c>
      <c r="J1257" s="18">
        <v>4.0</v>
      </c>
      <c r="K1257" s="17">
        <v>5.0</v>
      </c>
      <c r="L1257" s="19">
        <v>3.0</v>
      </c>
      <c r="M1257" s="19">
        <v>47.0</v>
      </c>
      <c r="N1257" s="17">
        <v>5.0</v>
      </c>
      <c r="O1257" s="17" t="s">
        <v>66</v>
      </c>
      <c r="P1257" s="17">
        <v>18.0</v>
      </c>
      <c r="Q1257" s="17">
        <v>6.0</v>
      </c>
      <c r="R1257" s="17">
        <v>0.0</v>
      </c>
      <c r="S1257" s="7">
        <f t="shared" si="2"/>
        <v>6</v>
      </c>
      <c r="T1257" s="20">
        <v>112.8</v>
      </c>
      <c r="U1257" s="14">
        <f t="shared" ref="U1257:U1309" si="101">D1257*4%</f>
        <v>145.888</v>
      </c>
      <c r="V1257" s="21" t="s">
        <v>26</v>
      </c>
      <c r="W1257" s="35">
        <f>VLOOKUP(A1257,airbnb_listings_orlando!C:Q,14,0)</f>
        <v>108</v>
      </c>
      <c r="X1257" s="35">
        <f>VLOOKUP(A1257,airbnb_listings_orlando!C:Q,15,0)</f>
        <v>6</v>
      </c>
      <c r="Y1257" s="11">
        <f t="shared" si="4"/>
        <v>202.6222222</v>
      </c>
      <c r="AA1257" s="11"/>
    </row>
    <row r="1258">
      <c r="A1258" s="12" t="s">
        <v>85</v>
      </c>
      <c r="B1258" s="13">
        <v>43476.0</v>
      </c>
      <c r="C1258" s="12">
        <v>43480.0</v>
      </c>
      <c r="D1258" s="14">
        <v>825.47</v>
      </c>
      <c r="E1258" s="15">
        <v>43402.86685185185</v>
      </c>
      <c r="F1258" s="16">
        <v>74.0</v>
      </c>
      <c r="G1258" s="17" t="s">
        <v>25</v>
      </c>
      <c r="H1258" s="14">
        <v>102.93</v>
      </c>
      <c r="I1258" s="14">
        <f t="shared" si="1"/>
        <v>766.9212</v>
      </c>
      <c r="J1258" s="18">
        <v>4.0</v>
      </c>
      <c r="K1258" s="17">
        <v>5.0</v>
      </c>
      <c r="L1258" s="19">
        <v>3.0</v>
      </c>
      <c r="M1258" s="19">
        <v>47.0</v>
      </c>
      <c r="N1258" s="17">
        <v>5.0</v>
      </c>
      <c r="O1258" s="17" t="s">
        <v>66</v>
      </c>
      <c r="P1258" s="17">
        <v>4.0</v>
      </c>
      <c r="Q1258" s="17">
        <v>5.0</v>
      </c>
      <c r="R1258" s="17">
        <v>0.0</v>
      </c>
      <c r="S1258" s="7">
        <f t="shared" si="2"/>
        <v>5</v>
      </c>
      <c r="T1258" s="20">
        <v>25.53</v>
      </c>
      <c r="U1258" s="14">
        <f t="shared" si="101"/>
        <v>33.0188</v>
      </c>
      <c r="V1258" s="21" t="s">
        <v>26</v>
      </c>
      <c r="W1258" s="35">
        <f>VLOOKUP(A1258,airbnb_listings_orlando!C:Q,14,0)</f>
        <v>108</v>
      </c>
      <c r="X1258" s="35">
        <f>VLOOKUP(A1258,airbnb_listings_orlando!C:Q,15,0)</f>
        <v>6</v>
      </c>
      <c r="Y1258" s="11">
        <f t="shared" si="4"/>
        <v>206.3675</v>
      </c>
      <c r="AA1258" s="11"/>
    </row>
    <row r="1259">
      <c r="A1259" s="12" t="s">
        <v>85</v>
      </c>
      <c r="B1259" s="13">
        <v>43431.0</v>
      </c>
      <c r="C1259" s="12">
        <v>43439.0</v>
      </c>
      <c r="D1259" s="14">
        <v>1237.0</v>
      </c>
      <c r="E1259" s="24">
        <v>43213.63034722222</v>
      </c>
      <c r="F1259" s="16">
        <v>218.0</v>
      </c>
      <c r="G1259" s="17" t="s">
        <v>25</v>
      </c>
      <c r="H1259" s="14">
        <v>167.22</v>
      </c>
      <c r="I1259" s="14">
        <f t="shared" si="1"/>
        <v>1149.52</v>
      </c>
      <c r="J1259" s="18">
        <v>4.0</v>
      </c>
      <c r="K1259" s="17">
        <v>5.0</v>
      </c>
      <c r="L1259" s="19">
        <v>3.0</v>
      </c>
      <c r="M1259" s="19">
        <v>47.0</v>
      </c>
      <c r="N1259" s="17">
        <v>5.0</v>
      </c>
      <c r="O1259" s="17" t="s">
        <v>66</v>
      </c>
      <c r="P1259" s="17">
        <v>8.0</v>
      </c>
      <c r="Q1259" s="17">
        <v>5.0</v>
      </c>
      <c r="R1259" s="17">
        <v>3.0</v>
      </c>
      <c r="S1259" s="7">
        <f t="shared" si="2"/>
        <v>8</v>
      </c>
      <c r="T1259" s="20">
        <v>38.0</v>
      </c>
      <c r="U1259" s="14">
        <f t="shared" si="101"/>
        <v>49.48</v>
      </c>
      <c r="V1259" s="21" t="s">
        <v>26</v>
      </c>
      <c r="W1259" s="35">
        <f>VLOOKUP(A1259,airbnb_listings_orlando!C:Q,14,0)</f>
        <v>108</v>
      </c>
      <c r="X1259" s="35">
        <f>VLOOKUP(A1259,airbnb_listings_orlando!C:Q,15,0)</f>
        <v>6</v>
      </c>
      <c r="Y1259" s="11">
        <f t="shared" si="4"/>
        <v>154.625</v>
      </c>
      <c r="AA1259" s="11"/>
    </row>
    <row r="1260">
      <c r="A1260" s="12" t="s">
        <v>85</v>
      </c>
      <c r="B1260" s="13">
        <v>43424.0</v>
      </c>
      <c r="C1260" s="25">
        <v>43430.0</v>
      </c>
      <c r="D1260" s="14">
        <v>1133.93</v>
      </c>
      <c r="E1260" s="15">
        <v>43384.768113425926</v>
      </c>
      <c r="F1260" s="16">
        <v>40.0</v>
      </c>
      <c r="G1260" s="17" t="s">
        <v>25</v>
      </c>
      <c r="H1260" s="14">
        <v>151.48</v>
      </c>
      <c r="I1260" s="14">
        <f t="shared" si="1"/>
        <v>1053.5028</v>
      </c>
      <c r="J1260" s="18">
        <v>4.0</v>
      </c>
      <c r="K1260" s="17">
        <v>5.0</v>
      </c>
      <c r="L1260" s="19">
        <v>3.0</v>
      </c>
      <c r="M1260" s="19">
        <v>47.0</v>
      </c>
      <c r="N1260" s="17">
        <v>5.0</v>
      </c>
      <c r="O1260" s="17" t="s">
        <v>66</v>
      </c>
      <c r="P1260" s="17">
        <v>6.0</v>
      </c>
      <c r="Q1260" s="17">
        <v>6.0</v>
      </c>
      <c r="R1260" s="17">
        <v>0.0</v>
      </c>
      <c r="S1260" s="7">
        <f t="shared" si="2"/>
        <v>6</v>
      </c>
      <c r="T1260" s="20">
        <v>35.07</v>
      </c>
      <c r="U1260" s="14">
        <f t="shared" si="101"/>
        <v>45.3572</v>
      </c>
      <c r="V1260" s="21" t="s">
        <v>26</v>
      </c>
      <c r="W1260" s="35">
        <f>VLOOKUP(A1260,airbnb_listings_orlando!C:Q,14,0)</f>
        <v>108</v>
      </c>
      <c r="X1260" s="35">
        <f>VLOOKUP(A1260,airbnb_listings_orlando!C:Q,15,0)</f>
        <v>6</v>
      </c>
      <c r="Y1260" s="11">
        <f t="shared" si="4"/>
        <v>188.9883333</v>
      </c>
      <c r="AA1260" s="11"/>
    </row>
    <row r="1261">
      <c r="A1261" s="12" t="s">
        <v>85</v>
      </c>
      <c r="B1261" s="13">
        <v>43417.0</v>
      </c>
      <c r="C1261" s="25">
        <v>43420.0</v>
      </c>
      <c r="D1261" s="14">
        <v>535.44</v>
      </c>
      <c r="E1261" s="15">
        <v>43389.49045138889</v>
      </c>
      <c r="F1261" s="16">
        <v>28.0</v>
      </c>
      <c r="G1261" s="17" t="s">
        <v>25</v>
      </c>
      <c r="H1261" s="14">
        <v>57.28</v>
      </c>
      <c r="I1261" s="14">
        <f t="shared" si="1"/>
        <v>497.4624</v>
      </c>
      <c r="J1261" s="18">
        <v>4.0</v>
      </c>
      <c r="K1261" s="17">
        <v>5.0</v>
      </c>
      <c r="L1261" s="19">
        <v>3.0</v>
      </c>
      <c r="M1261" s="19">
        <v>47.0</v>
      </c>
      <c r="N1261" s="17">
        <v>5.0</v>
      </c>
      <c r="O1261" s="17" t="s">
        <v>66</v>
      </c>
      <c r="P1261" s="17">
        <v>3.0</v>
      </c>
      <c r="Q1261" s="17">
        <v>3.0</v>
      </c>
      <c r="R1261" s="17">
        <v>0.0</v>
      </c>
      <c r="S1261" s="7">
        <f t="shared" si="2"/>
        <v>3</v>
      </c>
      <c r="T1261" s="20">
        <v>16.56</v>
      </c>
      <c r="U1261" s="14">
        <f t="shared" si="101"/>
        <v>21.4176</v>
      </c>
      <c r="V1261" s="21" t="s">
        <v>26</v>
      </c>
      <c r="W1261" s="35">
        <f>VLOOKUP(A1261,airbnb_listings_orlando!C:Q,14,0)</f>
        <v>108</v>
      </c>
      <c r="X1261" s="35">
        <f>VLOOKUP(A1261,airbnb_listings_orlando!C:Q,15,0)</f>
        <v>6</v>
      </c>
      <c r="Y1261" s="11">
        <f t="shared" si="4"/>
        <v>178.48</v>
      </c>
      <c r="AA1261" s="11"/>
    </row>
    <row r="1262">
      <c r="A1262" s="12" t="s">
        <v>85</v>
      </c>
      <c r="B1262" s="13">
        <v>43411.0</v>
      </c>
      <c r="C1262" s="25">
        <v>43414.0</v>
      </c>
      <c r="D1262" s="14">
        <v>593.64</v>
      </c>
      <c r="E1262" s="24">
        <v>43378.77396990741</v>
      </c>
      <c r="F1262" s="16">
        <v>33.0</v>
      </c>
      <c r="G1262" s="17" t="s">
        <v>25</v>
      </c>
      <c r="H1262" s="14">
        <v>66.44</v>
      </c>
      <c r="I1262" s="14">
        <f t="shared" si="1"/>
        <v>551.5344</v>
      </c>
      <c r="J1262" s="18">
        <v>4.0</v>
      </c>
      <c r="K1262" s="17">
        <v>5.0</v>
      </c>
      <c r="L1262" s="19">
        <v>3.0</v>
      </c>
      <c r="M1262" s="19">
        <v>47.0</v>
      </c>
      <c r="N1262" s="17">
        <v>5.0</v>
      </c>
      <c r="O1262" s="17" t="s">
        <v>66</v>
      </c>
      <c r="P1262" s="17">
        <v>3.0</v>
      </c>
      <c r="Q1262" s="17">
        <v>3.0</v>
      </c>
      <c r="R1262" s="17">
        <v>2.0</v>
      </c>
      <c r="S1262" s="7">
        <f t="shared" si="2"/>
        <v>5</v>
      </c>
      <c r="T1262" s="20">
        <v>18.36</v>
      </c>
      <c r="U1262" s="14">
        <f t="shared" si="101"/>
        <v>23.7456</v>
      </c>
      <c r="V1262" s="21" t="s">
        <v>26</v>
      </c>
      <c r="W1262" s="35">
        <f>VLOOKUP(A1262,airbnb_listings_orlando!C:Q,14,0)</f>
        <v>108</v>
      </c>
      <c r="X1262" s="35">
        <f>VLOOKUP(A1262,airbnb_listings_orlando!C:Q,15,0)</f>
        <v>6</v>
      </c>
      <c r="Y1262" s="11">
        <f t="shared" si="4"/>
        <v>197.88</v>
      </c>
      <c r="AA1262" s="11"/>
    </row>
    <row r="1263">
      <c r="A1263" s="12" t="s">
        <v>85</v>
      </c>
      <c r="B1263" s="13">
        <v>43358.0</v>
      </c>
      <c r="C1263" s="12">
        <v>43372.0</v>
      </c>
      <c r="D1263" s="14">
        <v>2290.17</v>
      </c>
      <c r="E1263" s="24">
        <v>43295.44107638889</v>
      </c>
      <c r="F1263" s="16">
        <v>63.0</v>
      </c>
      <c r="G1263" s="17" t="s">
        <v>25</v>
      </c>
      <c r="H1263" s="14">
        <v>333.46</v>
      </c>
      <c r="I1263" s="14">
        <f t="shared" si="1"/>
        <v>2127.7332</v>
      </c>
      <c r="J1263" s="18">
        <v>4.0</v>
      </c>
      <c r="K1263" s="17">
        <v>5.0</v>
      </c>
      <c r="L1263" s="19">
        <v>3.0</v>
      </c>
      <c r="M1263" s="19">
        <v>47.0</v>
      </c>
      <c r="N1263" s="17">
        <v>5.0</v>
      </c>
      <c r="O1263" s="17" t="s">
        <v>66</v>
      </c>
      <c r="P1263" s="17">
        <v>14.0</v>
      </c>
      <c r="Q1263" s="17">
        <v>6.0</v>
      </c>
      <c r="R1263" s="17">
        <v>1.0</v>
      </c>
      <c r="S1263" s="7">
        <f t="shared" si="2"/>
        <v>7</v>
      </c>
      <c r="T1263" s="20">
        <v>70.83</v>
      </c>
      <c r="U1263" s="14">
        <f t="shared" si="101"/>
        <v>91.6068</v>
      </c>
      <c r="V1263" s="21" t="s">
        <v>26</v>
      </c>
      <c r="W1263" s="35">
        <f>VLOOKUP(A1263,airbnb_listings_orlando!C:Q,14,0)</f>
        <v>108</v>
      </c>
      <c r="X1263" s="35">
        <f>VLOOKUP(A1263,airbnb_listings_orlando!C:Q,15,0)</f>
        <v>6</v>
      </c>
      <c r="Y1263" s="11">
        <f t="shared" si="4"/>
        <v>163.5835714</v>
      </c>
      <c r="AA1263" s="11"/>
    </row>
    <row r="1264">
      <c r="A1264" s="12" t="s">
        <v>85</v>
      </c>
      <c r="B1264" s="13">
        <v>43329.0</v>
      </c>
      <c r="C1264" s="12">
        <v>43331.0</v>
      </c>
      <c r="D1264" s="14">
        <v>455.0</v>
      </c>
      <c r="E1264" s="24">
        <v>43168.75199074074</v>
      </c>
      <c r="F1264" s="16">
        <v>161.0</v>
      </c>
      <c r="G1264" s="17" t="s">
        <v>25</v>
      </c>
      <c r="H1264" s="14">
        <v>44.69</v>
      </c>
      <c r="I1264" s="14">
        <f t="shared" si="1"/>
        <v>422.8</v>
      </c>
      <c r="J1264" s="18">
        <v>4.0</v>
      </c>
      <c r="K1264" s="17">
        <v>5.0</v>
      </c>
      <c r="L1264" s="19">
        <v>3.0</v>
      </c>
      <c r="M1264" s="19">
        <v>47.0</v>
      </c>
      <c r="N1264" s="17">
        <v>5.0</v>
      </c>
      <c r="O1264" s="17" t="s">
        <v>66</v>
      </c>
      <c r="P1264" s="17">
        <v>2.0</v>
      </c>
      <c r="Q1264" s="17">
        <v>8.0</v>
      </c>
      <c r="R1264" s="17">
        <v>0.0</v>
      </c>
      <c r="S1264" s="7">
        <f t="shared" si="2"/>
        <v>8</v>
      </c>
      <c r="T1264" s="20">
        <v>14.0</v>
      </c>
      <c r="U1264" s="14">
        <f t="shared" si="101"/>
        <v>18.2</v>
      </c>
      <c r="V1264" s="21" t="s">
        <v>26</v>
      </c>
      <c r="W1264" s="35">
        <f>VLOOKUP(A1264,airbnb_listings_orlando!C:Q,14,0)</f>
        <v>108</v>
      </c>
      <c r="X1264" s="35">
        <f>VLOOKUP(A1264,airbnb_listings_orlando!C:Q,15,0)</f>
        <v>6</v>
      </c>
      <c r="Y1264" s="11">
        <f t="shared" si="4"/>
        <v>227.5</v>
      </c>
      <c r="AA1264" s="11"/>
    </row>
    <row r="1265">
      <c r="A1265" s="12" t="s">
        <v>85</v>
      </c>
      <c r="B1265" s="13">
        <v>43310.0</v>
      </c>
      <c r="C1265" s="12">
        <v>43312.0</v>
      </c>
      <c r="D1265" s="14">
        <v>421.95</v>
      </c>
      <c r="E1265" s="24">
        <v>43280.76126157407</v>
      </c>
      <c r="F1265" s="16">
        <v>30.0</v>
      </c>
      <c r="G1265" s="17" t="s">
        <v>25</v>
      </c>
      <c r="H1265" s="14">
        <v>39.42</v>
      </c>
      <c r="I1265" s="14">
        <f t="shared" si="1"/>
        <v>392.022</v>
      </c>
      <c r="J1265" s="18">
        <v>4.0</v>
      </c>
      <c r="K1265" s="17">
        <v>5.0</v>
      </c>
      <c r="L1265" s="19">
        <v>3.0</v>
      </c>
      <c r="M1265" s="19" t="e">
        <v>#N/A</v>
      </c>
      <c r="N1265" s="17">
        <v>5.0</v>
      </c>
      <c r="O1265" s="17" t="s">
        <v>66</v>
      </c>
      <c r="P1265" s="17">
        <v>2.0</v>
      </c>
      <c r="Q1265" s="17">
        <v>6.0</v>
      </c>
      <c r="R1265" s="17">
        <v>0.0</v>
      </c>
      <c r="S1265" s="7">
        <f t="shared" si="2"/>
        <v>6</v>
      </c>
      <c r="T1265" s="20">
        <v>13.05</v>
      </c>
      <c r="U1265" s="14">
        <f t="shared" si="101"/>
        <v>16.878</v>
      </c>
      <c r="V1265" s="21" t="s">
        <v>26</v>
      </c>
      <c r="W1265" s="35">
        <f>VLOOKUP(A1265,airbnb_listings_orlando!C:Q,14,0)</f>
        <v>108</v>
      </c>
      <c r="X1265" s="35">
        <f>VLOOKUP(A1265,airbnb_listings_orlando!C:Q,15,0)</f>
        <v>6</v>
      </c>
      <c r="Y1265" s="11">
        <f t="shared" si="4"/>
        <v>210.975</v>
      </c>
      <c r="AA1265" s="11"/>
    </row>
    <row r="1266">
      <c r="A1266" s="12" t="s">
        <v>85</v>
      </c>
      <c r="B1266" s="13">
        <v>43291.0</v>
      </c>
      <c r="C1266" s="12">
        <v>43293.0</v>
      </c>
      <c r="D1266" s="14">
        <v>421.95</v>
      </c>
      <c r="E1266" s="24">
        <v>43198.59684027778</v>
      </c>
      <c r="F1266" s="16">
        <v>93.0</v>
      </c>
      <c r="G1266" s="17" t="s">
        <v>25</v>
      </c>
      <c r="H1266" s="14">
        <v>39.42</v>
      </c>
      <c r="I1266" s="14">
        <f t="shared" si="1"/>
        <v>392.022</v>
      </c>
      <c r="J1266" s="18">
        <v>4.0</v>
      </c>
      <c r="K1266" s="17">
        <v>5.0</v>
      </c>
      <c r="L1266" s="19">
        <v>3.0</v>
      </c>
      <c r="M1266" s="19" t="e">
        <v>#N/A</v>
      </c>
      <c r="N1266" s="17">
        <v>5.0</v>
      </c>
      <c r="O1266" s="17" t="s">
        <v>66</v>
      </c>
      <c r="P1266" s="17">
        <v>2.0</v>
      </c>
      <c r="Q1266" s="17">
        <v>8.0</v>
      </c>
      <c r="R1266" s="17">
        <v>0.0</v>
      </c>
      <c r="S1266" s="7">
        <f t="shared" si="2"/>
        <v>8</v>
      </c>
      <c r="T1266" s="20">
        <v>13.05</v>
      </c>
      <c r="U1266" s="14">
        <f t="shared" si="101"/>
        <v>16.878</v>
      </c>
      <c r="V1266" s="21" t="s">
        <v>26</v>
      </c>
      <c r="W1266" s="35">
        <f>VLOOKUP(A1266,airbnb_listings_orlando!C:Q,14,0)</f>
        <v>108</v>
      </c>
      <c r="X1266" s="35">
        <f>VLOOKUP(A1266,airbnb_listings_orlando!C:Q,15,0)</f>
        <v>6</v>
      </c>
      <c r="Y1266" s="11">
        <f t="shared" si="4"/>
        <v>210.975</v>
      </c>
      <c r="AA1266" s="11"/>
    </row>
    <row r="1267">
      <c r="A1267" s="12" t="s">
        <v>85</v>
      </c>
      <c r="B1267" s="13">
        <v>43211.0</v>
      </c>
      <c r="C1267" s="12">
        <v>43218.0</v>
      </c>
      <c r="D1267" s="14">
        <v>1163.04</v>
      </c>
      <c r="E1267" s="24">
        <v>43108.125439814816</v>
      </c>
      <c r="F1267" s="16">
        <v>103.0</v>
      </c>
      <c r="G1267" s="17" t="s">
        <v>25</v>
      </c>
      <c r="H1267" s="14">
        <v>156.03</v>
      </c>
      <c r="I1267" s="14">
        <f t="shared" si="1"/>
        <v>1080.5184</v>
      </c>
      <c r="J1267" s="18">
        <v>4.0</v>
      </c>
      <c r="K1267" s="17">
        <v>5.0</v>
      </c>
      <c r="L1267" s="19">
        <v>3.0</v>
      </c>
      <c r="M1267" s="19" t="e">
        <v>#REF!</v>
      </c>
      <c r="N1267" s="17">
        <v>5.0</v>
      </c>
      <c r="O1267" s="17" t="s">
        <v>66</v>
      </c>
      <c r="P1267" s="17">
        <v>7.0</v>
      </c>
      <c r="Q1267" s="17">
        <v>5.0</v>
      </c>
      <c r="R1267" s="17">
        <v>3.0</v>
      </c>
      <c r="S1267" s="7">
        <f t="shared" si="2"/>
        <v>8</v>
      </c>
      <c r="T1267" s="20">
        <v>36.0</v>
      </c>
      <c r="U1267" s="14">
        <f t="shared" si="101"/>
        <v>46.5216</v>
      </c>
      <c r="V1267" s="21" t="s">
        <v>26</v>
      </c>
      <c r="W1267" s="35">
        <f>VLOOKUP(A1267,airbnb_listings_orlando!C:Q,14,0)</f>
        <v>108</v>
      </c>
      <c r="X1267" s="35">
        <f>VLOOKUP(A1267,airbnb_listings_orlando!C:Q,15,0)</f>
        <v>6</v>
      </c>
      <c r="Y1267" s="11">
        <f t="shared" si="4"/>
        <v>166.1485714</v>
      </c>
      <c r="AA1267" s="11"/>
    </row>
    <row r="1268">
      <c r="A1268" s="12" t="s">
        <v>85</v>
      </c>
      <c r="B1268" s="13">
        <v>43192.0</v>
      </c>
      <c r="C1268" s="12">
        <v>43198.0</v>
      </c>
      <c r="D1268" s="14">
        <v>1063.0</v>
      </c>
      <c r="E1268" s="24">
        <v>43009.402546296296</v>
      </c>
      <c r="F1268" s="16">
        <v>183.0</v>
      </c>
      <c r="G1268" s="17" t="s">
        <v>25</v>
      </c>
      <c r="H1268" s="14">
        <v>141.19</v>
      </c>
      <c r="I1268" s="14">
        <f t="shared" si="1"/>
        <v>987.48</v>
      </c>
      <c r="J1268" s="18">
        <v>4.0</v>
      </c>
      <c r="K1268" s="17">
        <v>5.0</v>
      </c>
      <c r="L1268" s="19">
        <v>3.0</v>
      </c>
      <c r="M1268" s="19" t="e">
        <v>#REF!</v>
      </c>
      <c r="N1268" s="17">
        <v>5.0</v>
      </c>
      <c r="O1268" s="17" t="s">
        <v>66</v>
      </c>
      <c r="P1268" s="17">
        <v>6.0</v>
      </c>
      <c r="Q1268" s="17">
        <v>6.0</v>
      </c>
      <c r="R1268" s="17">
        <v>2.0</v>
      </c>
      <c r="S1268" s="7">
        <f t="shared" si="2"/>
        <v>8</v>
      </c>
      <c r="T1268" s="20">
        <v>33.0</v>
      </c>
      <c r="U1268" s="14">
        <f t="shared" si="101"/>
        <v>42.52</v>
      </c>
      <c r="V1268" s="21" t="s">
        <v>26</v>
      </c>
      <c r="W1268" s="35">
        <f>VLOOKUP(A1268,airbnb_listings_orlando!C:Q,14,0)</f>
        <v>108</v>
      </c>
      <c r="X1268" s="35">
        <f>VLOOKUP(A1268,airbnb_listings_orlando!C:Q,15,0)</f>
        <v>6</v>
      </c>
      <c r="Y1268" s="11">
        <f t="shared" si="4"/>
        <v>177.1666667</v>
      </c>
      <c r="AA1268" s="11"/>
    </row>
    <row r="1269">
      <c r="A1269" s="12" t="s">
        <v>85</v>
      </c>
      <c r="B1269" s="13">
        <v>43190.0</v>
      </c>
      <c r="C1269" s="12">
        <v>43192.0</v>
      </c>
      <c r="D1269" s="14">
        <v>812.29</v>
      </c>
      <c r="E1269" s="24">
        <v>43129.81586805556</v>
      </c>
      <c r="F1269" s="16">
        <v>61.0</v>
      </c>
      <c r="G1269" s="17" t="s">
        <v>25</v>
      </c>
      <c r="H1269" s="14">
        <v>82.98</v>
      </c>
      <c r="I1269" s="14">
        <f t="shared" si="1"/>
        <v>754.7984</v>
      </c>
      <c r="J1269" s="18">
        <v>4.0</v>
      </c>
      <c r="K1269" s="17">
        <v>5.0</v>
      </c>
      <c r="L1269" s="19">
        <v>3.0</v>
      </c>
      <c r="M1269" s="19" t="e">
        <v>#REF!</v>
      </c>
      <c r="N1269" s="17">
        <v>5.0</v>
      </c>
      <c r="O1269" s="17" t="s">
        <v>66</v>
      </c>
      <c r="P1269" s="17">
        <v>2.0</v>
      </c>
      <c r="Q1269" s="17">
        <v>2.0</v>
      </c>
      <c r="R1269" s="17">
        <v>0.0</v>
      </c>
      <c r="S1269" s="7">
        <f t="shared" si="2"/>
        <v>2</v>
      </c>
      <c r="T1269" s="20">
        <v>25.0</v>
      </c>
      <c r="U1269" s="14">
        <f t="shared" si="101"/>
        <v>32.4916</v>
      </c>
      <c r="V1269" s="21" t="s">
        <v>26</v>
      </c>
      <c r="W1269" s="35">
        <f>VLOOKUP(A1269,airbnb_listings_orlando!C:Q,14,0)</f>
        <v>108</v>
      </c>
      <c r="X1269" s="35">
        <f>VLOOKUP(A1269,airbnb_listings_orlando!C:Q,15,0)</f>
        <v>6</v>
      </c>
      <c r="Y1269" s="11">
        <f t="shared" si="4"/>
        <v>406.145</v>
      </c>
      <c r="AA1269" s="11"/>
    </row>
    <row r="1270">
      <c r="A1270" s="12" t="s">
        <v>85</v>
      </c>
      <c r="B1270" s="13">
        <v>43103.0</v>
      </c>
      <c r="C1270" s="12">
        <v>43118.0</v>
      </c>
      <c r="D1270" s="14">
        <v>2504.04</v>
      </c>
      <c r="E1270" s="24">
        <v>42829.71928240741</v>
      </c>
      <c r="F1270" s="16">
        <v>274.0</v>
      </c>
      <c r="G1270" s="17" t="s">
        <v>25</v>
      </c>
      <c r="H1270" s="14">
        <v>377.58</v>
      </c>
      <c r="I1270" s="14">
        <f t="shared" si="1"/>
        <v>2332.8784</v>
      </c>
      <c r="J1270" s="18">
        <v>4.0</v>
      </c>
      <c r="K1270" s="17">
        <v>5.0</v>
      </c>
      <c r="L1270" s="19">
        <v>3.0</v>
      </c>
      <c r="M1270" s="19" t="e">
        <v>#REF!</v>
      </c>
      <c r="N1270" s="17">
        <v>5.0</v>
      </c>
      <c r="O1270" s="17" t="s">
        <v>66</v>
      </c>
      <c r="P1270" s="17">
        <v>15.0</v>
      </c>
      <c r="Q1270" s="17">
        <v>6.0</v>
      </c>
      <c r="R1270" s="17">
        <v>0.0</v>
      </c>
      <c r="S1270" s="7">
        <f t="shared" si="2"/>
        <v>6</v>
      </c>
      <c r="T1270" s="20">
        <v>71.0</v>
      </c>
      <c r="U1270" s="14">
        <f t="shared" si="101"/>
        <v>100.1616</v>
      </c>
      <c r="V1270" s="21" t="s">
        <v>26</v>
      </c>
      <c r="W1270" s="35">
        <f>VLOOKUP(A1270,airbnb_listings_orlando!C:Q,14,0)</f>
        <v>108</v>
      </c>
      <c r="X1270" s="35">
        <f>VLOOKUP(A1270,airbnb_listings_orlando!C:Q,15,0)</f>
        <v>6</v>
      </c>
      <c r="Y1270" s="11">
        <f t="shared" si="4"/>
        <v>166.936</v>
      </c>
      <c r="AA1270" s="11"/>
    </row>
    <row r="1271">
      <c r="A1271" s="12" t="s">
        <v>85</v>
      </c>
      <c r="B1271" s="13">
        <v>43091.0</v>
      </c>
      <c r="C1271" s="12">
        <v>43103.0</v>
      </c>
      <c r="D1271" s="14">
        <v>2367.52</v>
      </c>
      <c r="E1271" s="24">
        <v>42751.61615740741</v>
      </c>
      <c r="F1271" s="16">
        <v>340.0</v>
      </c>
      <c r="G1271" s="17" t="s">
        <v>25</v>
      </c>
      <c r="H1271" s="14">
        <v>312.0</v>
      </c>
      <c r="I1271" s="14">
        <f t="shared" si="1"/>
        <v>2210.8192</v>
      </c>
      <c r="J1271" s="18">
        <v>4.0</v>
      </c>
      <c r="K1271" s="17">
        <v>5.0</v>
      </c>
      <c r="L1271" s="19">
        <v>3.0</v>
      </c>
      <c r="M1271" s="19" t="e">
        <v>#REF!</v>
      </c>
      <c r="N1271" s="17">
        <v>5.0</v>
      </c>
      <c r="O1271" s="17" t="s">
        <v>66</v>
      </c>
      <c r="P1271" s="17">
        <v>12.0</v>
      </c>
      <c r="Q1271" s="17">
        <v>4.0</v>
      </c>
      <c r="R1271" s="17">
        <v>1.0</v>
      </c>
      <c r="S1271" s="7">
        <f t="shared" si="2"/>
        <v>5</v>
      </c>
      <c r="T1271" s="20">
        <v>62.0</v>
      </c>
      <c r="U1271" s="14">
        <f t="shared" si="101"/>
        <v>94.7008</v>
      </c>
      <c r="V1271" s="21" t="s">
        <v>26</v>
      </c>
      <c r="W1271" s="35">
        <f>VLOOKUP(A1271,airbnb_listings_orlando!C:Q,14,0)</f>
        <v>108</v>
      </c>
      <c r="X1271" s="35">
        <f>VLOOKUP(A1271,airbnb_listings_orlando!C:Q,15,0)</f>
        <v>6</v>
      </c>
      <c r="Y1271" s="11">
        <f t="shared" si="4"/>
        <v>197.2933333</v>
      </c>
      <c r="AA1271" s="11"/>
    </row>
    <row r="1272">
      <c r="A1272" s="12" t="s">
        <v>85</v>
      </c>
      <c r="B1272" s="13">
        <v>43077.0</v>
      </c>
      <c r="C1272" s="25">
        <v>43088.0</v>
      </c>
      <c r="D1272" s="14">
        <v>1904.0</v>
      </c>
      <c r="E1272" s="24">
        <v>42990.41364583333</v>
      </c>
      <c r="F1272" s="16">
        <v>87.0</v>
      </c>
      <c r="G1272" s="17" t="s">
        <v>25</v>
      </c>
      <c r="H1272" s="14">
        <v>275.48</v>
      </c>
      <c r="I1272" s="14">
        <f t="shared" si="1"/>
        <v>1768.84</v>
      </c>
      <c r="J1272" s="18">
        <v>4.0</v>
      </c>
      <c r="K1272" s="17">
        <v>5.0</v>
      </c>
      <c r="L1272" s="19">
        <v>3.0</v>
      </c>
      <c r="M1272" s="19" t="e">
        <v>#REF!</v>
      </c>
      <c r="N1272" s="17">
        <v>5.0</v>
      </c>
      <c r="O1272" s="17" t="s">
        <v>66</v>
      </c>
      <c r="P1272" s="17">
        <v>11.0</v>
      </c>
      <c r="Q1272" s="17">
        <v>6.0</v>
      </c>
      <c r="R1272" s="17">
        <v>2.0</v>
      </c>
      <c r="S1272" s="7">
        <f t="shared" si="2"/>
        <v>8</v>
      </c>
      <c r="T1272" s="20">
        <v>59.0</v>
      </c>
      <c r="U1272" s="14">
        <f t="shared" si="101"/>
        <v>76.16</v>
      </c>
      <c r="V1272" s="21" t="s">
        <v>26</v>
      </c>
      <c r="W1272" s="35">
        <f>VLOOKUP(A1272,airbnb_listings_orlando!C:Q,14,0)</f>
        <v>108</v>
      </c>
      <c r="X1272" s="35">
        <f>VLOOKUP(A1272,airbnb_listings_orlando!C:Q,15,0)</f>
        <v>6</v>
      </c>
      <c r="Y1272" s="11">
        <f t="shared" si="4"/>
        <v>173.0909091</v>
      </c>
      <c r="AA1272" s="11"/>
    </row>
    <row r="1273">
      <c r="A1273" s="12" t="s">
        <v>85</v>
      </c>
      <c r="B1273" s="13">
        <v>43073.0</v>
      </c>
      <c r="C1273" s="12">
        <v>43076.0</v>
      </c>
      <c r="D1273" s="14">
        <v>595.0</v>
      </c>
      <c r="E1273" s="15">
        <v>43069.65719907408</v>
      </c>
      <c r="F1273" s="16">
        <v>4.0</v>
      </c>
      <c r="G1273" s="17" t="s">
        <v>25</v>
      </c>
      <c r="H1273" s="14">
        <v>68.06</v>
      </c>
      <c r="I1273" s="14">
        <f t="shared" si="1"/>
        <v>553.2</v>
      </c>
      <c r="J1273" s="18">
        <v>4.0</v>
      </c>
      <c r="K1273" s="17">
        <v>5.0</v>
      </c>
      <c r="L1273" s="19">
        <v>3.0</v>
      </c>
      <c r="M1273" s="19" t="e">
        <v>#REF!</v>
      </c>
      <c r="N1273" s="17">
        <v>5.0</v>
      </c>
      <c r="O1273" s="17" t="s">
        <v>66</v>
      </c>
      <c r="P1273" s="17">
        <v>3.0</v>
      </c>
      <c r="Q1273" s="17">
        <v>5.0</v>
      </c>
      <c r="R1273" s="17">
        <v>2.0</v>
      </c>
      <c r="S1273" s="7">
        <f t="shared" si="2"/>
        <v>7</v>
      </c>
      <c r="T1273" s="20">
        <v>18.0</v>
      </c>
      <c r="U1273" s="14">
        <f t="shared" si="101"/>
        <v>23.8</v>
      </c>
      <c r="V1273" s="21" t="s">
        <v>26</v>
      </c>
      <c r="W1273" s="35">
        <f>VLOOKUP(A1273,airbnb_listings_orlando!C:Q,14,0)</f>
        <v>108</v>
      </c>
      <c r="X1273" s="35">
        <f>VLOOKUP(A1273,airbnb_listings_orlando!C:Q,15,0)</f>
        <v>6</v>
      </c>
      <c r="Y1273" s="11">
        <f t="shared" si="4"/>
        <v>198.3333333</v>
      </c>
      <c r="AA1273" s="11"/>
    </row>
    <row r="1274">
      <c r="A1274" s="12" t="s">
        <v>85</v>
      </c>
      <c r="B1274" s="13">
        <v>43062.0</v>
      </c>
      <c r="C1274" s="25">
        <v>43069.0</v>
      </c>
      <c r="D1274" s="14">
        <v>1716.4</v>
      </c>
      <c r="E1274" s="15">
        <v>43035.43714120371</v>
      </c>
      <c r="F1274" s="16">
        <v>27.0</v>
      </c>
      <c r="G1274" s="17" t="s">
        <v>25</v>
      </c>
      <c r="H1274" s="14">
        <v>219.73</v>
      </c>
      <c r="I1274" s="14">
        <f t="shared" si="1"/>
        <v>1598.744</v>
      </c>
      <c r="J1274" s="18">
        <v>4.0</v>
      </c>
      <c r="K1274" s="17">
        <v>5.0</v>
      </c>
      <c r="L1274" s="19">
        <v>3.0</v>
      </c>
      <c r="M1274" s="19" t="e">
        <v>#REF!</v>
      </c>
      <c r="N1274" s="17">
        <v>5.0</v>
      </c>
      <c r="O1274" s="17" t="s">
        <v>66</v>
      </c>
      <c r="P1274" s="17">
        <v>7.0</v>
      </c>
      <c r="Q1274" s="17">
        <v>4.0</v>
      </c>
      <c r="R1274" s="17">
        <v>1.0</v>
      </c>
      <c r="S1274" s="7">
        <f t="shared" si="2"/>
        <v>5</v>
      </c>
      <c r="T1274" s="20">
        <v>49.0</v>
      </c>
      <c r="U1274" s="14">
        <f t="shared" si="101"/>
        <v>68.656</v>
      </c>
      <c r="V1274" s="21" t="s">
        <v>26</v>
      </c>
      <c r="W1274" s="35">
        <f>VLOOKUP(A1274,airbnb_listings_orlando!C:Q,14,0)</f>
        <v>108</v>
      </c>
      <c r="X1274" s="35">
        <f>VLOOKUP(A1274,airbnb_listings_orlando!C:Q,15,0)</f>
        <v>6</v>
      </c>
      <c r="Y1274" s="11">
        <f t="shared" si="4"/>
        <v>245.2</v>
      </c>
      <c r="AA1274" s="11"/>
    </row>
    <row r="1275">
      <c r="A1275" s="12" t="s">
        <v>85</v>
      </c>
      <c r="B1275" s="13">
        <v>43045.0</v>
      </c>
      <c r="C1275" s="25">
        <v>43058.0</v>
      </c>
      <c r="D1275" s="14">
        <v>2407.0</v>
      </c>
      <c r="E1275" s="24">
        <v>42958.949016203704</v>
      </c>
      <c r="F1275" s="16">
        <v>87.0</v>
      </c>
      <c r="G1275" s="17" t="s">
        <v>25</v>
      </c>
      <c r="H1275" s="14">
        <v>314.34</v>
      </c>
      <c r="I1275" s="14">
        <f t="shared" si="1"/>
        <v>2244.72</v>
      </c>
      <c r="J1275" s="18">
        <v>4.0</v>
      </c>
      <c r="K1275" s="17">
        <v>5.0</v>
      </c>
      <c r="L1275" s="19">
        <v>3.0</v>
      </c>
      <c r="M1275" s="19" t="e">
        <v>#REF!</v>
      </c>
      <c r="N1275" s="17">
        <v>5.0</v>
      </c>
      <c r="O1275" s="17" t="s">
        <v>66</v>
      </c>
      <c r="P1275" s="17">
        <v>13.0</v>
      </c>
      <c r="Q1275" s="17">
        <v>4.0</v>
      </c>
      <c r="R1275" s="17">
        <v>3.0</v>
      </c>
      <c r="S1275" s="7">
        <f t="shared" si="2"/>
        <v>7</v>
      </c>
      <c r="T1275" s="20">
        <v>66.0</v>
      </c>
      <c r="U1275" s="14">
        <f t="shared" si="101"/>
        <v>96.28</v>
      </c>
      <c r="V1275" s="21" t="s">
        <v>26</v>
      </c>
      <c r="W1275" s="35">
        <f>VLOOKUP(A1275,airbnb_listings_orlando!C:Q,14,0)</f>
        <v>108</v>
      </c>
      <c r="X1275" s="35">
        <f>VLOOKUP(A1275,airbnb_listings_orlando!C:Q,15,0)</f>
        <v>6</v>
      </c>
      <c r="Y1275" s="11">
        <f t="shared" si="4"/>
        <v>185.1538462</v>
      </c>
      <c r="AA1275" s="11"/>
    </row>
    <row r="1276">
      <c r="A1276" s="12" t="s">
        <v>85</v>
      </c>
      <c r="B1276" s="13">
        <v>43043.0</v>
      </c>
      <c r="C1276" s="12">
        <v>43045.0</v>
      </c>
      <c r="D1276" s="14">
        <v>438.01</v>
      </c>
      <c r="E1276" s="15">
        <v>43033.59175925926</v>
      </c>
      <c r="F1276" s="16">
        <v>10.0</v>
      </c>
      <c r="G1276" s="17" t="s">
        <v>25</v>
      </c>
      <c r="H1276" s="14">
        <v>42.48</v>
      </c>
      <c r="I1276" s="14">
        <f t="shared" si="1"/>
        <v>406.4896</v>
      </c>
      <c r="J1276" s="18">
        <v>4.0</v>
      </c>
      <c r="K1276" s="17">
        <v>5.0</v>
      </c>
      <c r="L1276" s="19">
        <v>3.0</v>
      </c>
      <c r="M1276" s="19" t="e">
        <v>#REF!</v>
      </c>
      <c r="N1276" s="17">
        <v>5.0</v>
      </c>
      <c r="O1276" s="17" t="s">
        <v>66</v>
      </c>
      <c r="P1276" s="17">
        <v>2.0</v>
      </c>
      <c r="Q1276" s="17">
        <v>8.0</v>
      </c>
      <c r="R1276" s="17">
        <v>0.0</v>
      </c>
      <c r="S1276" s="7">
        <f t="shared" si="2"/>
        <v>8</v>
      </c>
      <c r="T1276" s="20">
        <v>14.0</v>
      </c>
      <c r="U1276" s="14">
        <f t="shared" si="101"/>
        <v>17.5204</v>
      </c>
      <c r="V1276" s="21" t="s">
        <v>26</v>
      </c>
      <c r="W1276" s="35">
        <f>VLOOKUP(A1276,airbnb_listings_orlando!C:Q,14,0)</f>
        <v>108</v>
      </c>
      <c r="X1276" s="35">
        <f>VLOOKUP(A1276,airbnb_listings_orlando!C:Q,15,0)</f>
        <v>6</v>
      </c>
      <c r="Y1276" s="11">
        <f t="shared" si="4"/>
        <v>219.005</v>
      </c>
      <c r="AA1276" s="11"/>
    </row>
    <row r="1277">
      <c r="A1277" s="12" t="s">
        <v>85</v>
      </c>
      <c r="B1277" s="13">
        <v>43035.0</v>
      </c>
      <c r="C1277" s="25">
        <v>43037.0</v>
      </c>
      <c r="D1277" s="14">
        <v>438.01</v>
      </c>
      <c r="E1277" s="15">
        <v>43026.50199074074</v>
      </c>
      <c r="F1277" s="16">
        <v>9.0</v>
      </c>
      <c r="G1277" s="17" t="s">
        <v>25</v>
      </c>
      <c r="H1277" s="14">
        <v>42.48</v>
      </c>
      <c r="I1277" s="14">
        <f t="shared" si="1"/>
        <v>406.4896</v>
      </c>
      <c r="J1277" s="18">
        <v>4.0</v>
      </c>
      <c r="K1277" s="17">
        <v>5.0</v>
      </c>
      <c r="L1277" s="19">
        <v>3.0</v>
      </c>
      <c r="M1277" s="19" t="e">
        <v>#REF!</v>
      </c>
      <c r="N1277" s="17">
        <v>5.0</v>
      </c>
      <c r="O1277" s="17" t="s">
        <v>66</v>
      </c>
      <c r="P1277" s="17">
        <v>2.0</v>
      </c>
      <c r="Q1277" s="17">
        <v>7.0</v>
      </c>
      <c r="R1277" s="17">
        <v>0.0</v>
      </c>
      <c r="S1277" s="7">
        <f t="shared" si="2"/>
        <v>7</v>
      </c>
      <c r="T1277" s="20">
        <v>14.0</v>
      </c>
      <c r="U1277" s="14">
        <f t="shared" si="101"/>
        <v>17.5204</v>
      </c>
      <c r="V1277" s="21" t="s">
        <v>26</v>
      </c>
      <c r="W1277" s="35">
        <f>VLOOKUP(A1277,airbnb_listings_orlando!C:Q,14,0)</f>
        <v>108</v>
      </c>
      <c r="X1277" s="35">
        <f>VLOOKUP(A1277,airbnb_listings_orlando!C:Q,15,0)</f>
        <v>6</v>
      </c>
      <c r="Y1277" s="11">
        <f t="shared" si="4"/>
        <v>219.005</v>
      </c>
      <c r="AA1277" s="11"/>
    </row>
    <row r="1278">
      <c r="A1278" s="12" t="s">
        <v>85</v>
      </c>
      <c r="B1278" s="13">
        <v>43028.0</v>
      </c>
      <c r="C1278" s="25">
        <v>43031.0</v>
      </c>
      <c r="D1278" s="14">
        <v>595.0</v>
      </c>
      <c r="E1278" s="15">
        <v>43025.395416666666</v>
      </c>
      <c r="F1278" s="16">
        <v>3.0</v>
      </c>
      <c r="G1278" s="17" t="s">
        <v>25</v>
      </c>
      <c r="H1278" s="14">
        <v>68.06</v>
      </c>
      <c r="I1278" s="14">
        <f t="shared" si="1"/>
        <v>553.2</v>
      </c>
      <c r="J1278" s="18">
        <v>4.0</v>
      </c>
      <c r="K1278" s="17">
        <v>5.0</v>
      </c>
      <c r="L1278" s="19">
        <v>3.0</v>
      </c>
      <c r="M1278" s="19" t="e">
        <v>#REF!</v>
      </c>
      <c r="N1278" s="17">
        <v>5.0</v>
      </c>
      <c r="O1278" s="17" t="s">
        <v>66</v>
      </c>
      <c r="P1278" s="17">
        <v>3.0</v>
      </c>
      <c r="Q1278" s="17">
        <v>6.0</v>
      </c>
      <c r="R1278" s="17">
        <v>0.0</v>
      </c>
      <c r="S1278" s="7">
        <f t="shared" si="2"/>
        <v>6</v>
      </c>
      <c r="T1278" s="20">
        <v>18.0</v>
      </c>
      <c r="U1278" s="14">
        <f t="shared" si="101"/>
        <v>23.8</v>
      </c>
      <c r="V1278" s="21" t="s">
        <v>26</v>
      </c>
      <c r="W1278" s="35">
        <f>VLOOKUP(A1278,airbnb_listings_orlando!C:Q,14,0)</f>
        <v>108</v>
      </c>
      <c r="X1278" s="35">
        <f>VLOOKUP(A1278,airbnb_listings_orlando!C:Q,15,0)</f>
        <v>6</v>
      </c>
      <c r="Y1278" s="11">
        <f t="shared" si="4"/>
        <v>198.3333333</v>
      </c>
      <c r="AA1278" s="11"/>
    </row>
    <row r="1279">
      <c r="A1279" s="12" t="s">
        <v>85</v>
      </c>
      <c r="B1279" s="13">
        <v>43007.0</v>
      </c>
      <c r="C1279" s="12">
        <v>43009.0</v>
      </c>
      <c r="D1279" s="14">
        <v>471.4</v>
      </c>
      <c r="E1279" s="24">
        <v>42970.40193287037</v>
      </c>
      <c r="F1279" s="16">
        <v>37.0</v>
      </c>
      <c r="G1279" s="17" t="s">
        <v>25</v>
      </c>
      <c r="H1279" s="14">
        <v>43.8</v>
      </c>
      <c r="I1279" s="14">
        <f t="shared" si="1"/>
        <v>439.544</v>
      </c>
      <c r="J1279" s="18">
        <v>4.0</v>
      </c>
      <c r="K1279" s="17">
        <v>5.0</v>
      </c>
      <c r="L1279" s="19">
        <v>3.0</v>
      </c>
      <c r="M1279" s="19" t="e">
        <v>#REF!</v>
      </c>
      <c r="N1279" s="17">
        <v>5.0</v>
      </c>
      <c r="O1279" s="17" t="s">
        <v>66</v>
      </c>
      <c r="P1279" s="17">
        <v>2.0</v>
      </c>
      <c r="Q1279" s="17">
        <v>8.0</v>
      </c>
      <c r="R1279" s="17">
        <v>0.0</v>
      </c>
      <c r="S1279" s="7">
        <f t="shared" si="2"/>
        <v>8</v>
      </c>
      <c r="T1279" s="20">
        <v>13.0</v>
      </c>
      <c r="U1279" s="14">
        <f t="shared" si="101"/>
        <v>18.856</v>
      </c>
      <c r="V1279" s="21" t="s">
        <v>26</v>
      </c>
      <c r="W1279" s="35">
        <f>VLOOKUP(A1279,airbnb_listings_orlando!C:Q,14,0)</f>
        <v>108</v>
      </c>
      <c r="X1279" s="35">
        <f>VLOOKUP(A1279,airbnb_listings_orlando!C:Q,15,0)</f>
        <v>6</v>
      </c>
      <c r="Y1279" s="11">
        <f t="shared" si="4"/>
        <v>235.7</v>
      </c>
      <c r="AA1279" s="11"/>
    </row>
    <row r="1280">
      <c r="A1280" s="12" t="s">
        <v>85</v>
      </c>
      <c r="B1280" s="13">
        <v>42992.0</v>
      </c>
      <c r="C1280" s="12">
        <v>42995.0</v>
      </c>
      <c r="D1280" s="14">
        <v>585.0</v>
      </c>
      <c r="E1280" s="24">
        <v>42949.87483796296</v>
      </c>
      <c r="F1280" s="16">
        <v>43.0</v>
      </c>
      <c r="G1280" s="17" t="s">
        <v>25</v>
      </c>
      <c r="H1280" s="14">
        <v>68.17</v>
      </c>
      <c r="I1280" s="14">
        <f t="shared" si="1"/>
        <v>543.6</v>
      </c>
      <c r="J1280" s="18">
        <v>4.0</v>
      </c>
      <c r="K1280" s="17">
        <v>5.0</v>
      </c>
      <c r="L1280" s="19">
        <v>3.0</v>
      </c>
      <c r="M1280" s="19" t="e">
        <v>#REF!</v>
      </c>
      <c r="N1280" s="17">
        <v>5.0</v>
      </c>
      <c r="O1280" s="17" t="s">
        <v>66</v>
      </c>
      <c r="P1280" s="17">
        <v>3.0</v>
      </c>
      <c r="Q1280" s="17">
        <v>6.0</v>
      </c>
      <c r="R1280" s="17">
        <v>1.0</v>
      </c>
      <c r="S1280" s="7">
        <f t="shared" si="2"/>
        <v>7</v>
      </c>
      <c r="T1280" s="20">
        <v>18.0</v>
      </c>
      <c r="U1280" s="14">
        <f t="shared" si="101"/>
        <v>23.4</v>
      </c>
      <c r="V1280" s="21" t="s">
        <v>26</v>
      </c>
      <c r="W1280" s="35">
        <f>VLOOKUP(A1280,airbnb_listings_orlando!C:Q,14,0)</f>
        <v>108</v>
      </c>
      <c r="X1280" s="35">
        <f>VLOOKUP(A1280,airbnb_listings_orlando!C:Q,15,0)</f>
        <v>6</v>
      </c>
      <c r="Y1280" s="11">
        <f t="shared" si="4"/>
        <v>195</v>
      </c>
      <c r="AA1280" s="11"/>
    </row>
    <row r="1281">
      <c r="A1281" s="12" t="s">
        <v>85</v>
      </c>
      <c r="B1281" s="13">
        <v>42985.0</v>
      </c>
      <c r="C1281" s="12">
        <v>42990.0</v>
      </c>
      <c r="D1281" s="14">
        <v>897.0</v>
      </c>
      <c r="E1281" s="24">
        <v>42984.81916666667</v>
      </c>
      <c r="F1281" s="16">
        <v>1.0</v>
      </c>
      <c r="G1281" s="17" t="s">
        <v>25</v>
      </c>
      <c r="H1281" s="14">
        <v>116.92</v>
      </c>
      <c r="I1281" s="14">
        <f t="shared" si="1"/>
        <v>833.12</v>
      </c>
      <c r="J1281" s="18">
        <v>4.0</v>
      </c>
      <c r="K1281" s="17">
        <v>5.0</v>
      </c>
      <c r="L1281" s="19">
        <v>3.0</v>
      </c>
      <c r="M1281" s="19" t="e">
        <v>#REF!</v>
      </c>
      <c r="N1281" s="17">
        <v>5.0</v>
      </c>
      <c r="O1281" s="17" t="s">
        <v>66</v>
      </c>
      <c r="P1281" s="17">
        <v>5.0</v>
      </c>
      <c r="Q1281" s="17">
        <v>3.0</v>
      </c>
      <c r="R1281" s="17">
        <v>1.0</v>
      </c>
      <c r="S1281" s="7">
        <f t="shared" si="2"/>
        <v>4</v>
      </c>
      <c r="T1281" s="20">
        <v>28.0</v>
      </c>
      <c r="U1281" s="14">
        <f t="shared" si="101"/>
        <v>35.88</v>
      </c>
      <c r="V1281" s="21" t="s">
        <v>26</v>
      </c>
      <c r="W1281" s="35">
        <f>VLOOKUP(A1281,airbnb_listings_orlando!C:Q,14,0)</f>
        <v>108</v>
      </c>
      <c r="X1281" s="35">
        <f>VLOOKUP(A1281,airbnb_listings_orlando!C:Q,15,0)</f>
        <v>6</v>
      </c>
      <c r="Y1281" s="11">
        <f t="shared" si="4"/>
        <v>179.4</v>
      </c>
      <c r="AA1281" s="11"/>
    </row>
    <row r="1282">
      <c r="A1282" s="12" t="s">
        <v>85</v>
      </c>
      <c r="B1282" s="13">
        <v>42979.0</v>
      </c>
      <c r="C1282" s="12">
        <v>42981.0</v>
      </c>
      <c r="D1282" s="14">
        <v>429.0</v>
      </c>
      <c r="E1282" s="24">
        <v>42942.71171296296</v>
      </c>
      <c r="F1282" s="16">
        <v>37.0</v>
      </c>
      <c r="G1282" s="17" t="s">
        <v>25</v>
      </c>
      <c r="H1282" s="14">
        <v>43.8</v>
      </c>
      <c r="I1282" s="14">
        <f t="shared" si="1"/>
        <v>398.84</v>
      </c>
      <c r="J1282" s="18">
        <v>4.0</v>
      </c>
      <c r="K1282" s="17">
        <v>5.0</v>
      </c>
      <c r="L1282" s="19">
        <v>3.0</v>
      </c>
      <c r="M1282" s="19" t="e">
        <v>#REF!</v>
      </c>
      <c r="N1282" s="17">
        <v>5.0</v>
      </c>
      <c r="O1282" s="17" t="s">
        <v>66</v>
      </c>
      <c r="P1282" s="17">
        <v>2.0</v>
      </c>
      <c r="Q1282" s="17">
        <v>8.0</v>
      </c>
      <c r="R1282" s="17">
        <v>0.0</v>
      </c>
      <c r="S1282" s="7">
        <f t="shared" si="2"/>
        <v>8</v>
      </c>
      <c r="T1282" s="20">
        <v>13.0</v>
      </c>
      <c r="U1282" s="14">
        <f t="shared" si="101"/>
        <v>17.16</v>
      </c>
      <c r="V1282" s="21" t="s">
        <v>26</v>
      </c>
      <c r="W1282" s="35">
        <f>VLOOKUP(A1282,airbnb_listings_orlando!C:Q,14,0)</f>
        <v>108</v>
      </c>
      <c r="X1282" s="35">
        <f>VLOOKUP(A1282,airbnb_listings_orlando!C:Q,15,0)</f>
        <v>6</v>
      </c>
      <c r="Y1282" s="11">
        <f t="shared" si="4"/>
        <v>214.5</v>
      </c>
      <c r="AA1282" s="11"/>
    </row>
    <row r="1283">
      <c r="A1283" s="12" t="s">
        <v>85</v>
      </c>
      <c r="B1283" s="13">
        <v>42963.0</v>
      </c>
      <c r="C1283" s="12">
        <v>42975.0</v>
      </c>
      <c r="D1283" s="14">
        <v>1982.52</v>
      </c>
      <c r="E1283" s="24">
        <v>42863.36608796296</v>
      </c>
      <c r="F1283" s="16">
        <v>100.0</v>
      </c>
      <c r="G1283" s="17" t="s">
        <v>25</v>
      </c>
      <c r="H1283" s="14">
        <v>293.39</v>
      </c>
      <c r="I1283" s="14">
        <f t="shared" si="1"/>
        <v>1846.2192</v>
      </c>
      <c r="J1283" s="18">
        <v>4.0</v>
      </c>
      <c r="K1283" s="17">
        <v>5.0</v>
      </c>
      <c r="L1283" s="19">
        <v>3.0</v>
      </c>
      <c r="M1283" s="19" t="e">
        <v>#REF!</v>
      </c>
      <c r="N1283" s="17">
        <v>5.0</v>
      </c>
      <c r="O1283" s="17" t="s">
        <v>66</v>
      </c>
      <c r="P1283" s="17">
        <v>12.0</v>
      </c>
      <c r="Q1283" s="17">
        <v>5.0</v>
      </c>
      <c r="R1283" s="17">
        <v>0.0</v>
      </c>
      <c r="S1283" s="7">
        <f t="shared" si="2"/>
        <v>5</v>
      </c>
      <c r="T1283" s="20">
        <v>57.0</v>
      </c>
      <c r="U1283" s="14">
        <f t="shared" si="101"/>
        <v>79.3008</v>
      </c>
      <c r="V1283" s="21" t="s">
        <v>26</v>
      </c>
      <c r="W1283" s="35">
        <f>VLOOKUP(A1283,airbnb_listings_orlando!C:Q,14,0)</f>
        <v>108</v>
      </c>
      <c r="X1283" s="35">
        <f>VLOOKUP(A1283,airbnb_listings_orlando!C:Q,15,0)</f>
        <v>6</v>
      </c>
      <c r="Y1283" s="11">
        <f t="shared" si="4"/>
        <v>165.21</v>
      </c>
      <c r="AA1283" s="11"/>
    </row>
    <row r="1284">
      <c r="A1284" s="12" t="s">
        <v>85</v>
      </c>
      <c r="B1284" s="13">
        <v>42955.0</v>
      </c>
      <c r="C1284" s="12">
        <v>42960.0</v>
      </c>
      <c r="D1284" s="14">
        <v>897.0</v>
      </c>
      <c r="E1284" s="24">
        <v>42784.34339120371</v>
      </c>
      <c r="F1284" s="16">
        <v>171.0</v>
      </c>
      <c r="G1284" s="17" t="s">
        <v>25</v>
      </c>
      <c r="H1284" s="14">
        <v>116.93</v>
      </c>
      <c r="I1284" s="14">
        <f t="shared" si="1"/>
        <v>833.12</v>
      </c>
      <c r="J1284" s="18">
        <v>4.0</v>
      </c>
      <c r="K1284" s="17">
        <v>5.0</v>
      </c>
      <c r="L1284" s="19">
        <v>3.0</v>
      </c>
      <c r="M1284" s="19" t="e">
        <v>#REF!</v>
      </c>
      <c r="N1284" s="17">
        <v>5.0</v>
      </c>
      <c r="O1284" s="17" t="s">
        <v>66</v>
      </c>
      <c r="P1284" s="17">
        <v>5.0</v>
      </c>
      <c r="Q1284" s="17">
        <v>8.0</v>
      </c>
      <c r="R1284" s="17">
        <v>0.0</v>
      </c>
      <c r="S1284" s="7">
        <f t="shared" si="2"/>
        <v>8</v>
      </c>
      <c r="T1284" s="20">
        <v>28.0</v>
      </c>
      <c r="U1284" s="14">
        <f t="shared" si="101"/>
        <v>35.88</v>
      </c>
      <c r="V1284" s="21" t="s">
        <v>26</v>
      </c>
      <c r="W1284" s="35">
        <f>VLOOKUP(A1284,airbnb_listings_orlando!C:Q,14,0)</f>
        <v>108</v>
      </c>
      <c r="X1284" s="35">
        <f>VLOOKUP(A1284,airbnb_listings_orlando!C:Q,15,0)</f>
        <v>6</v>
      </c>
      <c r="Y1284" s="11">
        <f t="shared" si="4"/>
        <v>179.4</v>
      </c>
      <c r="AA1284" s="11"/>
    </row>
    <row r="1285">
      <c r="A1285" s="12" t="s">
        <v>85</v>
      </c>
      <c r="B1285" s="13">
        <v>42952.0</v>
      </c>
      <c r="C1285" s="12">
        <v>42955.0</v>
      </c>
      <c r="D1285" s="14">
        <v>585.0</v>
      </c>
      <c r="E1285" s="24">
        <v>42928.378171296295</v>
      </c>
      <c r="F1285" s="16">
        <v>24.0</v>
      </c>
      <c r="G1285" s="17" t="s">
        <v>25</v>
      </c>
      <c r="H1285" s="14">
        <v>68.17</v>
      </c>
      <c r="I1285" s="14">
        <f t="shared" si="1"/>
        <v>543.6</v>
      </c>
      <c r="J1285" s="18">
        <v>4.0</v>
      </c>
      <c r="K1285" s="17">
        <v>5.0</v>
      </c>
      <c r="L1285" s="19">
        <v>3.0</v>
      </c>
      <c r="M1285" s="19" t="e">
        <v>#REF!</v>
      </c>
      <c r="N1285" s="17">
        <v>5.0</v>
      </c>
      <c r="O1285" s="17" t="s">
        <v>66</v>
      </c>
      <c r="P1285" s="17">
        <v>3.0</v>
      </c>
      <c r="Q1285" s="17">
        <v>7.0</v>
      </c>
      <c r="R1285" s="17">
        <v>1.0</v>
      </c>
      <c r="S1285" s="7">
        <f t="shared" si="2"/>
        <v>8</v>
      </c>
      <c r="T1285" s="20">
        <v>18.0</v>
      </c>
      <c r="U1285" s="14">
        <f t="shared" si="101"/>
        <v>23.4</v>
      </c>
      <c r="V1285" s="21" t="s">
        <v>26</v>
      </c>
      <c r="W1285" s="35">
        <f>VLOOKUP(A1285,airbnb_listings_orlando!C:Q,14,0)</f>
        <v>108</v>
      </c>
      <c r="X1285" s="35">
        <f>VLOOKUP(A1285,airbnb_listings_orlando!C:Q,15,0)</f>
        <v>6</v>
      </c>
      <c r="Y1285" s="11">
        <f t="shared" si="4"/>
        <v>195</v>
      </c>
      <c r="AA1285" s="11"/>
    </row>
    <row r="1286">
      <c r="A1286" s="12" t="s">
        <v>85</v>
      </c>
      <c r="B1286" s="13">
        <v>42923.0</v>
      </c>
      <c r="C1286" s="12">
        <v>42930.0</v>
      </c>
      <c r="D1286" s="14">
        <v>1549.0</v>
      </c>
      <c r="E1286" s="24">
        <v>42905.378854166665</v>
      </c>
      <c r="F1286" s="16">
        <v>18.0</v>
      </c>
      <c r="G1286" s="17" t="s">
        <v>25</v>
      </c>
      <c r="H1286" s="14">
        <v>219.73</v>
      </c>
      <c r="I1286" s="14">
        <f t="shared" si="1"/>
        <v>1439.04</v>
      </c>
      <c r="J1286" s="18">
        <v>4.0</v>
      </c>
      <c r="K1286" s="17">
        <v>5.0</v>
      </c>
      <c r="L1286" s="19">
        <v>3.0</v>
      </c>
      <c r="M1286" s="19" t="e">
        <v>#REF!</v>
      </c>
      <c r="N1286" s="17">
        <v>5.0</v>
      </c>
      <c r="O1286" s="17" t="s">
        <v>66</v>
      </c>
      <c r="P1286" s="17">
        <v>7.0</v>
      </c>
      <c r="Q1286" s="17">
        <v>3.0</v>
      </c>
      <c r="R1286" s="17">
        <v>3.0</v>
      </c>
      <c r="S1286" s="7">
        <f t="shared" si="2"/>
        <v>6</v>
      </c>
      <c r="T1286" s="20">
        <v>48.0</v>
      </c>
      <c r="U1286" s="14">
        <f t="shared" si="101"/>
        <v>61.96</v>
      </c>
      <c r="V1286" s="21" t="s">
        <v>26</v>
      </c>
      <c r="W1286" s="35">
        <f>VLOOKUP(A1286,airbnb_listings_orlando!C:Q,14,0)</f>
        <v>108</v>
      </c>
      <c r="X1286" s="35">
        <f>VLOOKUP(A1286,airbnb_listings_orlando!C:Q,15,0)</f>
        <v>6</v>
      </c>
      <c r="Y1286" s="11">
        <f t="shared" si="4"/>
        <v>221.2857143</v>
      </c>
      <c r="AA1286" s="11"/>
    </row>
    <row r="1287">
      <c r="A1287" s="12" t="s">
        <v>85</v>
      </c>
      <c r="B1287" s="13">
        <v>42917.0</v>
      </c>
      <c r="C1287" s="12">
        <v>42923.0</v>
      </c>
      <c r="D1287" s="14">
        <v>1344.0</v>
      </c>
      <c r="E1287" s="24">
        <v>42800.41784722222</v>
      </c>
      <c r="F1287" s="16">
        <v>117.0</v>
      </c>
      <c r="G1287" s="17" t="s">
        <v>25</v>
      </c>
      <c r="H1287" s="14">
        <v>187.1</v>
      </c>
      <c r="I1287" s="14">
        <f t="shared" si="1"/>
        <v>1248.24</v>
      </c>
      <c r="J1287" s="18">
        <v>4.0</v>
      </c>
      <c r="K1287" s="17">
        <v>5.0</v>
      </c>
      <c r="L1287" s="19">
        <v>3.0</v>
      </c>
      <c r="M1287" s="19" t="e">
        <v>#REF!</v>
      </c>
      <c r="N1287" s="17">
        <v>5.0</v>
      </c>
      <c r="O1287" s="17" t="s">
        <v>66</v>
      </c>
      <c r="P1287" s="17">
        <v>6.0</v>
      </c>
      <c r="Q1287" s="17">
        <v>6.0</v>
      </c>
      <c r="R1287" s="17">
        <v>0.0</v>
      </c>
      <c r="S1287" s="7">
        <f t="shared" si="2"/>
        <v>6</v>
      </c>
      <c r="T1287" s="20">
        <v>42.0</v>
      </c>
      <c r="U1287" s="14">
        <f t="shared" si="101"/>
        <v>53.76</v>
      </c>
      <c r="V1287" s="21" t="s">
        <v>26</v>
      </c>
      <c r="W1287" s="35">
        <f>VLOOKUP(A1287,airbnb_listings_orlando!C:Q,14,0)</f>
        <v>108</v>
      </c>
      <c r="X1287" s="35">
        <f>VLOOKUP(A1287,airbnb_listings_orlando!C:Q,15,0)</f>
        <v>6</v>
      </c>
      <c r="Y1287" s="11">
        <f t="shared" si="4"/>
        <v>224</v>
      </c>
      <c r="AA1287" s="11"/>
    </row>
    <row r="1288">
      <c r="A1288" s="12" t="s">
        <v>85</v>
      </c>
      <c r="B1288" s="13">
        <v>42910.0</v>
      </c>
      <c r="C1288" s="12">
        <v>42917.0</v>
      </c>
      <c r="D1288" s="14">
        <v>1210.01</v>
      </c>
      <c r="E1288" s="24">
        <v>42814.39928240741</v>
      </c>
      <c r="F1288" s="16">
        <v>96.0</v>
      </c>
      <c r="G1288" s="17" t="s">
        <v>25</v>
      </c>
      <c r="H1288" s="14">
        <v>166.89</v>
      </c>
      <c r="I1288" s="14">
        <f t="shared" si="1"/>
        <v>1124.6096</v>
      </c>
      <c r="J1288" s="18">
        <v>4.0</v>
      </c>
      <c r="K1288" s="17">
        <v>5.0</v>
      </c>
      <c r="L1288" s="19">
        <v>3.0</v>
      </c>
      <c r="M1288" s="19" t="e">
        <v>#REF!</v>
      </c>
      <c r="N1288" s="17">
        <v>5.0</v>
      </c>
      <c r="O1288" s="17" t="s">
        <v>66</v>
      </c>
      <c r="P1288" s="17">
        <v>7.0</v>
      </c>
      <c r="Q1288" s="17">
        <v>6.0</v>
      </c>
      <c r="R1288" s="17">
        <v>0.0</v>
      </c>
      <c r="S1288" s="7">
        <f t="shared" si="2"/>
        <v>6</v>
      </c>
      <c r="T1288" s="20">
        <v>37.0</v>
      </c>
      <c r="U1288" s="14">
        <f t="shared" si="101"/>
        <v>48.4004</v>
      </c>
      <c r="V1288" s="21" t="s">
        <v>26</v>
      </c>
      <c r="W1288" s="35">
        <f>VLOOKUP(A1288,airbnb_listings_orlando!C:Q,14,0)</f>
        <v>108</v>
      </c>
      <c r="X1288" s="35">
        <f>VLOOKUP(A1288,airbnb_listings_orlando!C:Q,15,0)</f>
        <v>6</v>
      </c>
      <c r="Y1288" s="11">
        <f t="shared" si="4"/>
        <v>172.8585714</v>
      </c>
      <c r="AA1288" s="11"/>
    </row>
    <row r="1289">
      <c r="A1289" s="12" t="s">
        <v>85</v>
      </c>
      <c r="B1289" s="13">
        <v>42908.0</v>
      </c>
      <c r="C1289" s="12">
        <v>42910.0</v>
      </c>
      <c r="D1289" s="14">
        <v>429.0</v>
      </c>
      <c r="E1289" s="24">
        <v>42897.70380787037</v>
      </c>
      <c r="F1289" s="16">
        <v>11.0</v>
      </c>
      <c r="G1289" s="17" t="s">
        <v>25</v>
      </c>
      <c r="H1289" s="14">
        <v>43.8</v>
      </c>
      <c r="I1289" s="14">
        <f t="shared" si="1"/>
        <v>398.84</v>
      </c>
      <c r="J1289" s="18">
        <v>4.0</v>
      </c>
      <c r="K1289" s="17">
        <v>5.0</v>
      </c>
      <c r="L1289" s="19">
        <v>3.0</v>
      </c>
      <c r="M1289" s="19" t="e">
        <v>#REF!</v>
      </c>
      <c r="N1289" s="17">
        <v>5.0</v>
      </c>
      <c r="O1289" s="17" t="s">
        <v>66</v>
      </c>
      <c r="P1289" s="17">
        <v>2.0</v>
      </c>
      <c r="Q1289" s="17">
        <v>6.0</v>
      </c>
      <c r="R1289" s="17">
        <v>0.0</v>
      </c>
      <c r="S1289" s="7">
        <f t="shared" si="2"/>
        <v>6</v>
      </c>
      <c r="T1289" s="20">
        <v>13.0</v>
      </c>
      <c r="U1289" s="14">
        <f t="shared" si="101"/>
        <v>17.16</v>
      </c>
      <c r="V1289" s="21" t="s">
        <v>26</v>
      </c>
      <c r="W1289" s="35">
        <f>VLOOKUP(A1289,airbnb_listings_orlando!C:Q,14,0)</f>
        <v>108</v>
      </c>
      <c r="X1289" s="35">
        <f>VLOOKUP(A1289,airbnb_listings_orlando!C:Q,15,0)</f>
        <v>6</v>
      </c>
      <c r="Y1289" s="11">
        <f t="shared" si="4"/>
        <v>214.5</v>
      </c>
      <c r="AA1289" s="11"/>
    </row>
    <row r="1290">
      <c r="A1290" s="12" t="s">
        <v>85</v>
      </c>
      <c r="B1290" s="13">
        <v>42896.0</v>
      </c>
      <c r="C1290" s="12">
        <v>42898.0</v>
      </c>
      <c r="D1290" s="14">
        <v>429.0</v>
      </c>
      <c r="E1290" s="24">
        <v>42888.58232638889</v>
      </c>
      <c r="F1290" s="16">
        <v>8.0</v>
      </c>
      <c r="G1290" s="17" t="s">
        <v>25</v>
      </c>
      <c r="H1290" s="14">
        <v>43.8</v>
      </c>
      <c r="I1290" s="14">
        <f t="shared" si="1"/>
        <v>398.84</v>
      </c>
      <c r="J1290" s="18">
        <v>4.0</v>
      </c>
      <c r="K1290" s="17">
        <v>5.0</v>
      </c>
      <c r="L1290" s="19">
        <v>3.0</v>
      </c>
      <c r="M1290" s="19" t="e">
        <v>#REF!</v>
      </c>
      <c r="N1290" s="17">
        <v>5.0</v>
      </c>
      <c r="O1290" s="17" t="s">
        <v>66</v>
      </c>
      <c r="P1290" s="17">
        <v>2.0</v>
      </c>
      <c r="Q1290" s="17">
        <v>8.0</v>
      </c>
      <c r="R1290" s="17">
        <v>0.0</v>
      </c>
      <c r="S1290" s="7">
        <f t="shared" si="2"/>
        <v>8</v>
      </c>
      <c r="T1290" s="20">
        <v>13.0</v>
      </c>
      <c r="U1290" s="14">
        <f t="shared" si="101"/>
        <v>17.16</v>
      </c>
      <c r="V1290" s="21" t="s">
        <v>26</v>
      </c>
      <c r="W1290" s="35">
        <f>VLOOKUP(A1290,airbnb_listings_orlando!C:Q,14,0)</f>
        <v>108</v>
      </c>
      <c r="X1290" s="35">
        <f>VLOOKUP(A1290,airbnb_listings_orlando!C:Q,15,0)</f>
        <v>6</v>
      </c>
      <c r="Y1290" s="11">
        <f t="shared" si="4"/>
        <v>214.5</v>
      </c>
      <c r="AA1290" s="11"/>
    </row>
    <row r="1291">
      <c r="A1291" s="12" t="s">
        <v>85</v>
      </c>
      <c r="B1291" s="13">
        <v>42886.0</v>
      </c>
      <c r="C1291" s="12">
        <v>42892.0</v>
      </c>
      <c r="D1291" s="14">
        <v>1053.0</v>
      </c>
      <c r="E1291" s="24">
        <v>42844.369363425925</v>
      </c>
      <c r="F1291" s="16">
        <v>42.0</v>
      </c>
      <c r="G1291" s="17" t="s">
        <v>25</v>
      </c>
      <c r="H1291" s="14">
        <v>141.3</v>
      </c>
      <c r="I1291" s="14">
        <f t="shared" si="1"/>
        <v>977.88</v>
      </c>
      <c r="J1291" s="18">
        <v>4.0</v>
      </c>
      <c r="K1291" s="17">
        <v>5.0</v>
      </c>
      <c r="L1291" s="19">
        <v>3.0</v>
      </c>
      <c r="M1291" s="19" t="e">
        <v>#REF!</v>
      </c>
      <c r="N1291" s="17">
        <v>5.0</v>
      </c>
      <c r="O1291" s="17" t="s">
        <v>66</v>
      </c>
      <c r="P1291" s="17">
        <v>6.0</v>
      </c>
      <c r="Q1291" s="17">
        <v>6.0</v>
      </c>
      <c r="R1291" s="17">
        <v>0.0</v>
      </c>
      <c r="S1291" s="7">
        <f t="shared" si="2"/>
        <v>6</v>
      </c>
      <c r="T1291" s="20">
        <v>33.0</v>
      </c>
      <c r="U1291" s="14">
        <f t="shared" si="101"/>
        <v>42.12</v>
      </c>
      <c r="V1291" s="21" t="s">
        <v>26</v>
      </c>
      <c r="W1291" s="35">
        <f>VLOOKUP(A1291,airbnb_listings_orlando!C:Q,14,0)</f>
        <v>108</v>
      </c>
      <c r="X1291" s="35">
        <f>VLOOKUP(A1291,airbnb_listings_orlando!C:Q,15,0)</f>
        <v>6</v>
      </c>
      <c r="Y1291" s="11">
        <f t="shared" si="4"/>
        <v>175.5</v>
      </c>
      <c r="AA1291" s="11"/>
    </row>
    <row r="1292">
      <c r="A1292" s="12" t="s">
        <v>85</v>
      </c>
      <c r="B1292" s="13">
        <v>42874.0</v>
      </c>
      <c r="C1292" s="12">
        <v>42879.0</v>
      </c>
      <c r="D1292" s="14">
        <v>897.01</v>
      </c>
      <c r="E1292" s="24">
        <v>42807.39445601852</v>
      </c>
      <c r="F1292" s="16">
        <v>67.0</v>
      </c>
      <c r="G1292" s="17" t="s">
        <v>25</v>
      </c>
      <c r="H1292" s="14">
        <v>116.93</v>
      </c>
      <c r="I1292" s="14">
        <f t="shared" si="1"/>
        <v>833.1296</v>
      </c>
      <c r="J1292" s="18">
        <v>4.0</v>
      </c>
      <c r="K1292" s="17">
        <v>5.0</v>
      </c>
      <c r="L1292" s="19">
        <v>3.0</v>
      </c>
      <c r="M1292" s="19" t="e">
        <v>#REF!</v>
      </c>
      <c r="N1292" s="17">
        <v>5.0</v>
      </c>
      <c r="O1292" s="17" t="s">
        <v>66</v>
      </c>
      <c r="P1292" s="17">
        <v>5.0</v>
      </c>
      <c r="Q1292" s="17">
        <v>2.0</v>
      </c>
      <c r="R1292" s="17">
        <v>2.0</v>
      </c>
      <c r="S1292" s="7">
        <f t="shared" si="2"/>
        <v>4</v>
      </c>
      <c r="T1292" s="20">
        <v>28.0</v>
      </c>
      <c r="U1292" s="14">
        <f t="shared" si="101"/>
        <v>35.8804</v>
      </c>
      <c r="V1292" s="21" t="s">
        <v>26</v>
      </c>
      <c r="W1292" s="35">
        <f>VLOOKUP(A1292,airbnb_listings_orlando!C:Q,14,0)</f>
        <v>108</v>
      </c>
      <c r="X1292" s="35">
        <f>VLOOKUP(A1292,airbnb_listings_orlando!C:Q,15,0)</f>
        <v>6</v>
      </c>
      <c r="Y1292" s="11">
        <f t="shared" si="4"/>
        <v>179.402</v>
      </c>
      <c r="AA1292" s="11"/>
    </row>
    <row r="1293">
      <c r="A1293" s="12" t="s">
        <v>85</v>
      </c>
      <c r="B1293" s="13">
        <v>42839.0</v>
      </c>
      <c r="C1293" s="12">
        <v>42849.0</v>
      </c>
      <c r="D1293" s="14">
        <v>1781.8</v>
      </c>
      <c r="E1293" s="24">
        <v>42751.56033564815</v>
      </c>
      <c r="F1293" s="16">
        <v>88.0</v>
      </c>
      <c r="G1293" s="17" t="s">
        <v>25</v>
      </c>
      <c r="H1293" s="14">
        <v>259.6</v>
      </c>
      <c r="I1293" s="14">
        <f t="shared" si="1"/>
        <v>1658.528</v>
      </c>
      <c r="J1293" s="18">
        <v>4.0</v>
      </c>
      <c r="K1293" s="17">
        <v>5.0</v>
      </c>
      <c r="L1293" s="19">
        <v>3.0</v>
      </c>
      <c r="M1293" s="19" t="e">
        <v>#REF!</v>
      </c>
      <c r="N1293" s="17">
        <v>5.0</v>
      </c>
      <c r="O1293" s="17" t="s">
        <v>66</v>
      </c>
      <c r="P1293" s="17">
        <v>10.0</v>
      </c>
      <c r="Q1293" s="17">
        <v>6.0</v>
      </c>
      <c r="R1293" s="17">
        <v>0.0</v>
      </c>
      <c r="S1293" s="7">
        <f t="shared" si="2"/>
        <v>6</v>
      </c>
      <c r="T1293" s="20">
        <v>52.0</v>
      </c>
      <c r="U1293" s="14">
        <f t="shared" si="101"/>
        <v>71.272</v>
      </c>
      <c r="V1293" s="21" t="s">
        <v>26</v>
      </c>
      <c r="W1293" s="35">
        <f>VLOOKUP(A1293,airbnb_listings_orlando!C:Q,14,0)</f>
        <v>108</v>
      </c>
      <c r="X1293" s="35">
        <f>VLOOKUP(A1293,airbnb_listings_orlando!C:Q,15,0)</f>
        <v>6</v>
      </c>
      <c r="Y1293" s="11">
        <f t="shared" si="4"/>
        <v>178.18</v>
      </c>
      <c r="AA1293" s="11"/>
    </row>
    <row r="1294">
      <c r="A1294" s="12" t="s">
        <v>85</v>
      </c>
      <c r="B1294" s="13">
        <v>42830.0</v>
      </c>
      <c r="C1294" s="12">
        <v>42836.0</v>
      </c>
      <c r="D1294" s="14">
        <v>1118.16</v>
      </c>
      <c r="E1294" s="15">
        <v>42685.451273148145</v>
      </c>
      <c r="F1294" s="16">
        <v>145.0</v>
      </c>
      <c r="G1294" s="17" t="s">
        <v>25</v>
      </c>
      <c r="H1294" s="14">
        <v>153.6</v>
      </c>
      <c r="I1294" s="14">
        <f t="shared" si="1"/>
        <v>1040.4336</v>
      </c>
      <c r="J1294" s="18">
        <v>4.0</v>
      </c>
      <c r="K1294" s="17">
        <v>5.0</v>
      </c>
      <c r="L1294" s="19">
        <v>3.0</v>
      </c>
      <c r="M1294" s="19" t="e">
        <v>#REF!</v>
      </c>
      <c r="N1294" s="17">
        <v>5.0</v>
      </c>
      <c r="O1294" s="17" t="s">
        <v>66</v>
      </c>
      <c r="P1294" s="17">
        <v>6.0</v>
      </c>
      <c r="Q1294" s="17">
        <v>4.0</v>
      </c>
      <c r="R1294" s="17">
        <v>0.0</v>
      </c>
      <c r="S1294" s="7">
        <f t="shared" si="2"/>
        <v>4</v>
      </c>
      <c r="T1294" s="20">
        <v>33.0</v>
      </c>
      <c r="U1294" s="14">
        <f t="shared" si="101"/>
        <v>44.7264</v>
      </c>
      <c r="V1294" s="21" t="s">
        <v>26</v>
      </c>
      <c r="W1294" s="35">
        <f>VLOOKUP(A1294,airbnb_listings_orlando!C:Q,14,0)</f>
        <v>108</v>
      </c>
      <c r="X1294" s="35">
        <f>VLOOKUP(A1294,airbnb_listings_orlando!C:Q,15,0)</f>
        <v>6</v>
      </c>
      <c r="Y1294" s="11">
        <f t="shared" si="4"/>
        <v>186.36</v>
      </c>
      <c r="AA1294" s="11"/>
    </row>
    <row r="1295">
      <c r="A1295" s="12" t="s">
        <v>85</v>
      </c>
      <c r="B1295" s="13">
        <v>42820.0</v>
      </c>
      <c r="C1295" s="12">
        <v>42829.0</v>
      </c>
      <c r="D1295" s="14">
        <v>1685.0</v>
      </c>
      <c r="E1295" s="24">
        <v>42748.37917824074</v>
      </c>
      <c r="F1295" s="16">
        <v>72.0</v>
      </c>
      <c r="G1295" s="17" t="s">
        <v>25</v>
      </c>
      <c r="H1295" s="14">
        <v>241.91</v>
      </c>
      <c r="I1295" s="14">
        <f t="shared" si="1"/>
        <v>1565.6</v>
      </c>
      <c r="J1295" s="18">
        <v>4.0</v>
      </c>
      <c r="K1295" s="17">
        <v>5.0</v>
      </c>
      <c r="L1295" s="19">
        <v>3.0</v>
      </c>
      <c r="M1295" s="19" t="e">
        <v>#REF!</v>
      </c>
      <c r="N1295" s="17">
        <v>5.0</v>
      </c>
      <c r="O1295" s="17" t="s">
        <v>66</v>
      </c>
      <c r="P1295" s="17">
        <v>9.0</v>
      </c>
      <c r="Q1295" s="17">
        <v>4.0</v>
      </c>
      <c r="R1295" s="17">
        <v>2.0</v>
      </c>
      <c r="S1295" s="7">
        <f t="shared" si="2"/>
        <v>6</v>
      </c>
      <c r="T1295" s="20">
        <v>52.0</v>
      </c>
      <c r="U1295" s="14">
        <f t="shared" si="101"/>
        <v>67.4</v>
      </c>
      <c r="V1295" s="21" t="s">
        <v>26</v>
      </c>
      <c r="W1295" s="35">
        <f>VLOOKUP(A1295,airbnb_listings_orlando!C:Q,14,0)</f>
        <v>108</v>
      </c>
      <c r="X1295" s="35">
        <f>VLOOKUP(A1295,airbnb_listings_orlando!C:Q,15,0)</f>
        <v>6</v>
      </c>
      <c r="Y1295" s="11">
        <f t="shared" si="4"/>
        <v>187.2222222</v>
      </c>
      <c r="AA1295" s="11"/>
    </row>
    <row r="1296">
      <c r="A1296" s="12" t="s">
        <v>85</v>
      </c>
      <c r="B1296" s="13">
        <v>42817.0</v>
      </c>
      <c r="C1296" s="12">
        <v>42820.0</v>
      </c>
      <c r="D1296" s="14">
        <v>666.0</v>
      </c>
      <c r="E1296" s="24">
        <v>42791.5874537037</v>
      </c>
      <c r="F1296" s="16">
        <v>26.0</v>
      </c>
      <c r="G1296" s="17" t="s">
        <v>25</v>
      </c>
      <c r="H1296" s="14">
        <v>80.42</v>
      </c>
      <c r="I1296" s="14">
        <f t="shared" si="1"/>
        <v>618.36</v>
      </c>
      <c r="J1296" s="18">
        <v>4.0</v>
      </c>
      <c r="K1296" s="17">
        <v>5.0</v>
      </c>
      <c r="L1296" s="19">
        <v>3.0</v>
      </c>
      <c r="M1296" s="19" t="e">
        <v>#REF!</v>
      </c>
      <c r="N1296" s="17">
        <v>5.0</v>
      </c>
      <c r="O1296" s="17" t="s">
        <v>66</v>
      </c>
      <c r="P1296" s="17">
        <v>3.0</v>
      </c>
      <c r="Q1296" s="17">
        <v>7.0</v>
      </c>
      <c r="R1296" s="17">
        <v>0.0</v>
      </c>
      <c r="S1296" s="7">
        <f t="shared" si="2"/>
        <v>7</v>
      </c>
      <c r="T1296" s="20">
        <v>21.0</v>
      </c>
      <c r="U1296" s="14">
        <f t="shared" si="101"/>
        <v>26.64</v>
      </c>
      <c r="V1296" s="21" t="s">
        <v>26</v>
      </c>
      <c r="W1296" s="35">
        <f>VLOOKUP(A1296,airbnb_listings_orlando!C:Q,14,0)</f>
        <v>108</v>
      </c>
      <c r="X1296" s="35">
        <f>VLOOKUP(A1296,airbnb_listings_orlando!C:Q,15,0)</f>
        <v>6</v>
      </c>
      <c r="Y1296" s="11">
        <f t="shared" si="4"/>
        <v>222</v>
      </c>
      <c r="AA1296" s="11"/>
    </row>
    <row r="1297">
      <c r="A1297" s="12" t="s">
        <v>85</v>
      </c>
      <c r="B1297" s="13">
        <v>42807.0</v>
      </c>
      <c r="C1297" s="12">
        <v>42811.0</v>
      </c>
      <c r="D1297" s="14">
        <v>850.01</v>
      </c>
      <c r="E1297" s="24">
        <v>42766.40248842593</v>
      </c>
      <c r="F1297" s="16">
        <v>41.0</v>
      </c>
      <c r="G1297" s="17" t="s">
        <v>25</v>
      </c>
      <c r="H1297" s="14">
        <v>110.08</v>
      </c>
      <c r="I1297" s="14">
        <f t="shared" si="1"/>
        <v>790.0096</v>
      </c>
      <c r="J1297" s="18">
        <v>4.0</v>
      </c>
      <c r="K1297" s="17">
        <v>5.0</v>
      </c>
      <c r="L1297" s="19">
        <v>3.0</v>
      </c>
      <c r="M1297" s="19" t="e">
        <v>#REF!</v>
      </c>
      <c r="N1297" s="17">
        <v>5.0</v>
      </c>
      <c r="O1297" s="17" t="s">
        <v>66</v>
      </c>
      <c r="P1297" s="17">
        <v>4.0</v>
      </c>
      <c r="Q1297" s="17">
        <v>6.0</v>
      </c>
      <c r="R1297" s="17">
        <v>0.0</v>
      </c>
      <c r="S1297" s="7">
        <f t="shared" si="2"/>
        <v>6</v>
      </c>
      <c r="T1297" s="20">
        <v>26.0</v>
      </c>
      <c r="U1297" s="14">
        <f t="shared" si="101"/>
        <v>34.0004</v>
      </c>
      <c r="V1297" s="21" t="s">
        <v>26</v>
      </c>
      <c r="W1297" s="35">
        <f>VLOOKUP(A1297,airbnb_listings_orlando!C:Q,14,0)</f>
        <v>108</v>
      </c>
      <c r="X1297" s="35">
        <f>VLOOKUP(A1297,airbnb_listings_orlando!C:Q,15,0)</f>
        <v>6</v>
      </c>
      <c r="Y1297" s="11">
        <f t="shared" si="4"/>
        <v>212.5025</v>
      </c>
      <c r="AA1297" s="11"/>
    </row>
    <row r="1298">
      <c r="A1298" s="12" t="s">
        <v>85</v>
      </c>
      <c r="B1298" s="13">
        <v>42804.0</v>
      </c>
      <c r="C1298" s="12">
        <v>42806.0</v>
      </c>
      <c r="D1298" s="14">
        <v>483.0</v>
      </c>
      <c r="E1298" s="24">
        <v>42780.48195601852</v>
      </c>
      <c r="F1298" s="16">
        <v>24.0</v>
      </c>
      <c r="G1298" s="17" t="s">
        <v>25</v>
      </c>
      <c r="H1298" s="14">
        <v>51.96</v>
      </c>
      <c r="I1298" s="14">
        <f t="shared" si="1"/>
        <v>448.68</v>
      </c>
      <c r="J1298" s="18">
        <v>4.0</v>
      </c>
      <c r="K1298" s="17">
        <v>5.0</v>
      </c>
      <c r="L1298" s="19">
        <v>3.0</v>
      </c>
      <c r="M1298" s="19" t="e">
        <v>#REF!</v>
      </c>
      <c r="N1298" s="17">
        <v>5.0</v>
      </c>
      <c r="O1298" s="17" t="s">
        <v>66</v>
      </c>
      <c r="P1298" s="17">
        <v>2.0</v>
      </c>
      <c r="Q1298" s="17">
        <v>8.0</v>
      </c>
      <c r="R1298" s="17">
        <v>0.0</v>
      </c>
      <c r="S1298" s="7">
        <f t="shared" si="2"/>
        <v>8</v>
      </c>
      <c r="T1298" s="20">
        <v>15.0</v>
      </c>
      <c r="U1298" s="14">
        <f t="shared" si="101"/>
        <v>19.32</v>
      </c>
      <c r="V1298" s="21" t="s">
        <v>26</v>
      </c>
      <c r="W1298" s="35">
        <f>VLOOKUP(A1298,airbnb_listings_orlando!C:Q,14,0)</f>
        <v>108</v>
      </c>
      <c r="X1298" s="35">
        <f>VLOOKUP(A1298,airbnb_listings_orlando!C:Q,15,0)</f>
        <v>6</v>
      </c>
      <c r="Y1298" s="11">
        <f t="shared" si="4"/>
        <v>241.5</v>
      </c>
      <c r="AA1298" s="11"/>
    </row>
    <row r="1299">
      <c r="A1299" s="12" t="s">
        <v>85</v>
      </c>
      <c r="B1299" s="13">
        <v>42777.0</v>
      </c>
      <c r="C1299" s="12">
        <v>42787.0</v>
      </c>
      <c r="D1299" s="14">
        <v>1678.0</v>
      </c>
      <c r="E1299" s="15">
        <v>42732.38248842592</v>
      </c>
      <c r="F1299" s="16">
        <v>45.0</v>
      </c>
      <c r="G1299" s="17" t="s">
        <v>25</v>
      </c>
      <c r="H1299" s="14">
        <v>240.02</v>
      </c>
      <c r="I1299" s="14">
        <f t="shared" si="1"/>
        <v>1558.88</v>
      </c>
      <c r="J1299" s="18">
        <v>4.0</v>
      </c>
      <c r="K1299" s="17">
        <v>5.0</v>
      </c>
      <c r="L1299" s="19">
        <v>3.0</v>
      </c>
      <c r="M1299" s="19" t="e">
        <v>#REF!</v>
      </c>
      <c r="N1299" s="17">
        <v>5.0</v>
      </c>
      <c r="O1299" s="17" t="s">
        <v>66</v>
      </c>
      <c r="P1299" s="17">
        <v>10.0</v>
      </c>
      <c r="Q1299" s="17">
        <v>6.0</v>
      </c>
      <c r="R1299" s="17">
        <v>0.0</v>
      </c>
      <c r="S1299" s="7">
        <f t="shared" si="2"/>
        <v>6</v>
      </c>
      <c r="T1299" s="20">
        <v>52.0</v>
      </c>
      <c r="U1299" s="14">
        <f t="shared" si="101"/>
        <v>67.12</v>
      </c>
      <c r="V1299" s="21" t="s">
        <v>26</v>
      </c>
      <c r="W1299" s="35">
        <f>VLOOKUP(A1299,airbnb_listings_orlando!C:Q,14,0)</f>
        <v>108</v>
      </c>
      <c r="X1299" s="35">
        <f>VLOOKUP(A1299,airbnb_listings_orlando!C:Q,15,0)</f>
        <v>6</v>
      </c>
      <c r="Y1299" s="11">
        <f t="shared" si="4"/>
        <v>167.8</v>
      </c>
      <c r="AA1299" s="11"/>
    </row>
    <row r="1300">
      <c r="A1300" s="12" t="s">
        <v>85</v>
      </c>
      <c r="B1300" s="13">
        <v>42773.0</v>
      </c>
      <c r="C1300" s="12">
        <v>42777.0</v>
      </c>
      <c r="D1300" s="14">
        <v>741.0</v>
      </c>
      <c r="E1300" s="24">
        <v>42748.64271990741</v>
      </c>
      <c r="F1300" s="16">
        <v>25.0</v>
      </c>
      <c r="G1300" s="17" t="s">
        <v>25</v>
      </c>
      <c r="H1300" s="14">
        <v>92.55</v>
      </c>
      <c r="I1300" s="14">
        <f t="shared" si="1"/>
        <v>688.36</v>
      </c>
      <c r="J1300" s="18">
        <v>4.0</v>
      </c>
      <c r="K1300" s="17">
        <v>5.0</v>
      </c>
      <c r="L1300" s="19">
        <v>3.0</v>
      </c>
      <c r="M1300" s="19" t="e">
        <v>#REF!</v>
      </c>
      <c r="N1300" s="17">
        <v>5.0</v>
      </c>
      <c r="O1300" s="17" t="s">
        <v>66</v>
      </c>
      <c r="P1300" s="17">
        <v>4.0</v>
      </c>
      <c r="Q1300" s="17">
        <v>2.0</v>
      </c>
      <c r="R1300" s="17">
        <v>0.0</v>
      </c>
      <c r="S1300" s="7">
        <f t="shared" si="2"/>
        <v>2</v>
      </c>
      <c r="T1300" s="20">
        <v>23.0</v>
      </c>
      <c r="U1300" s="14">
        <f t="shared" si="101"/>
        <v>29.64</v>
      </c>
      <c r="V1300" s="21" t="s">
        <v>26</v>
      </c>
      <c r="W1300" s="35">
        <f>VLOOKUP(A1300,airbnb_listings_orlando!C:Q,14,0)</f>
        <v>108</v>
      </c>
      <c r="X1300" s="35">
        <f>VLOOKUP(A1300,airbnb_listings_orlando!C:Q,15,0)</f>
        <v>6</v>
      </c>
      <c r="Y1300" s="11">
        <f t="shared" si="4"/>
        <v>185.25</v>
      </c>
      <c r="AA1300" s="11"/>
    </row>
    <row r="1301">
      <c r="A1301" s="12" t="s">
        <v>85</v>
      </c>
      <c r="B1301" s="13">
        <v>42760.0</v>
      </c>
      <c r="C1301" s="12">
        <v>42772.0</v>
      </c>
      <c r="D1301" s="14">
        <v>2153.0</v>
      </c>
      <c r="E1301" s="24">
        <v>42745.445069444446</v>
      </c>
      <c r="F1301" s="16">
        <v>15.0</v>
      </c>
      <c r="G1301" s="17" t="s">
        <v>25</v>
      </c>
      <c r="H1301" s="14">
        <v>314.47</v>
      </c>
      <c r="I1301" s="14">
        <f t="shared" si="1"/>
        <v>1999.88</v>
      </c>
      <c r="J1301" s="18">
        <v>4.0</v>
      </c>
      <c r="K1301" s="17">
        <v>5.0</v>
      </c>
      <c r="L1301" s="19">
        <v>3.0</v>
      </c>
      <c r="M1301" s="19" t="e">
        <v>#REF!</v>
      </c>
      <c r="N1301" s="17">
        <v>5.0</v>
      </c>
      <c r="O1301" s="17" t="s">
        <v>66</v>
      </c>
      <c r="P1301" s="17">
        <v>12.0</v>
      </c>
      <c r="Q1301" s="17">
        <v>5.0</v>
      </c>
      <c r="R1301" s="17">
        <v>3.0</v>
      </c>
      <c r="S1301" s="7">
        <f t="shared" si="2"/>
        <v>8</v>
      </c>
      <c r="T1301" s="20">
        <v>67.0</v>
      </c>
      <c r="U1301" s="14">
        <f t="shared" si="101"/>
        <v>86.12</v>
      </c>
      <c r="V1301" s="21" t="s">
        <v>26</v>
      </c>
      <c r="W1301" s="35">
        <f>VLOOKUP(A1301,airbnb_listings_orlando!C:Q,14,0)</f>
        <v>108</v>
      </c>
      <c r="X1301" s="35">
        <f>VLOOKUP(A1301,airbnb_listings_orlando!C:Q,15,0)</f>
        <v>6</v>
      </c>
      <c r="Y1301" s="11">
        <f t="shared" si="4"/>
        <v>179.4166667</v>
      </c>
      <c r="AA1301" s="11"/>
    </row>
    <row r="1302">
      <c r="A1302" s="12" t="s">
        <v>85</v>
      </c>
      <c r="B1302" s="13">
        <v>42744.0</v>
      </c>
      <c r="C1302" s="12">
        <v>42746.0</v>
      </c>
      <c r="D1302" s="14">
        <v>483.0</v>
      </c>
      <c r="E1302" s="24">
        <v>42741.48899305556</v>
      </c>
      <c r="F1302" s="16">
        <v>3.0</v>
      </c>
      <c r="G1302" s="17" t="s">
        <v>25</v>
      </c>
      <c r="H1302" s="14">
        <v>51.96</v>
      </c>
      <c r="I1302" s="14">
        <f t="shared" si="1"/>
        <v>448.68</v>
      </c>
      <c r="J1302" s="18">
        <v>4.0</v>
      </c>
      <c r="K1302" s="17">
        <v>5.0</v>
      </c>
      <c r="L1302" s="19">
        <v>3.0</v>
      </c>
      <c r="M1302" s="19" t="e">
        <v>#REF!</v>
      </c>
      <c r="N1302" s="17">
        <v>5.0</v>
      </c>
      <c r="O1302" s="17" t="s">
        <v>66</v>
      </c>
      <c r="P1302" s="17">
        <v>2.0</v>
      </c>
      <c r="Q1302" s="17">
        <v>6.0</v>
      </c>
      <c r="R1302" s="17">
        <v>0.0</v>
      </c>
      <c r="S1302" s="7">
        <f t="shared" si="2"/>
        <v>6</v>
      </c>
      <c r="T1302" s="20">
        <v>15.0</v>
      </c>
      <c r="U1302" s="14">
        <f t="shared" si="101"/>
        <v>19.32</v>
      </c>
      <c r="V1302" s="21" t="s">
        <v>26</v>
      </c>
      <c r="W1302" s="35">
        <f>VLOOKUP(A1302,airbnb_listings_orlando!C:Q,14,0)</f>
        <v>108</v>
      </c>
      <c r="X1302" s="35">
        <f>VLOOKUP(A1302,airbnb_listings_orlando!C:Q,15,0)</f>
        <v>6</v>
      </c>
      <c r="Y1302" s="11">
        <f t="shared" si="4"/>
        <v>241.5</v>
      </c>
      <c r="AA1302" s="11"/>
    </row>
    <row r="1303">
      <c r="A1303" s="12" t="s">
        <v>85</v>
      </c>
      <c r="B1303" s="13">
        <v>42728.0</v>
      </c>
      <c r="C1303" s="25">
        <v>42732.0</v>
      </c>
      <c r="D1303" s="14">
        <v>992.84</v>
      </c>
      <c r="E1303" s="15">
        <v>42657.37842592593</v>
      </c>
      <c r="F1303" s="16">
        <v>71.0</v>
      </c>
      <c r="G1303" s="17" t="s">
        <v>25</v>
      </c>
      <c r="H1303" s="14">
        <v>168.8</v>
      </c>
      <c r="I1303" s="14">
        <f t="shared" si="1"/>
        <v>953.1264</v>
      </c>
      <c r="J1303" s="18">
        <v>4.0</v>
      </c>
      <c r="K1303" s="17">
        <v>5.0</v>
      </c>
      <c r="L1303" s="19">
        <v>3.0</v>
      </c>
      <c r="M1303" s="19" t="e">
        <v>#REF!</v>
      </c>
      <c r="N1303" s="17">
        <v>5.0</v>
      </c>
      <c r="O1303" s="17" t="s">
        <v>66</v>
      </c>
      <c r="P1303" s="17">
        <v>4.0</v>
      </c>
      <c r="Q1303" s="17">
        <v>5.0</v>
      </c>
      <c r="R1303" s="17">
        <v>0.0</v>
      </c>
      <c r="S1303" s="7">
        <f t="shared" si="2"/>
        <v>5</v>
      </c>
      <c r="T1303" s="20">
        <v>0.0</v>
      </c>
      <c r="U1303" s="14">
        <f t="shared" si="101"/>
        <v>39.7136</v>
      </c>
      <c r="V1303" s="21" t="s">
        <v>26</v>
      </c>
      <c r="W1303" s="35">
        <f>VLOOKUP(A1303,airbnb_listings_orlando!C:Q,14,0)</f>
        <v>108</v>
      </c>
      <c r="X1303" s="35">
        <f>VLOOKUP(A1303,airbnb_listings_orlando!C:Q,15,0)</f>
        <v>6</v>
      </c>
      <c r="Y1303" s="11">
        <f t="shared" si="4"/>
        <v>248.21</v>
      </c>
      <c r="AA1303" s="11"/>
    </row>
    <row r="1304">
      <c r="A1304" s="12" t="s">
        <v>85</v>
      </c>
      <c r="B1304" s="13">
        <v>42721.0</v>
      </c>
      <c r="C1304" s="25">
        <v>42724.0</v>
      </c>
      <c r="D1304" s="14">
        <v>700.42</v>
      </c>
      <c r="E1304" s="24">
        <v>42710.373078703706</v>
      </c>
      <c r="F1304" s="16">
        <v>11.0</v>
      </c>
      <c r="G1304" s="17" t="s">
        <v>25</v>
      </c>
      <c r="H1304" s="14">
        <v>112.4</v>
      </c>
      <c r="I1304" s="14">
        <f t="shared" si="1"/>
        <v>672.4032</v>
      </c>
      <c r="J1304" s="18">
        <v>4.0</v>
      </c>
      <c r="K1304" s="17">
        <v>5.0</v>
      </c>
      <c r="L1304" s="19">
        <v>3.0</v>
      </c>
      <c r="M1304" s="19" t="e">
        <v>#REF!</v>
      </c>
      <c r="N1304" s="17">
        <v>5.0</v>
      </c>
      <c r="O1304" s="17" t="s">
        <v>66</v>
      </c>
      <c r="P1304" s="17">
        <v>3.0</v>
      </c>
      <c r="Q1304" s="17">
        <v>2.0</v>
      </c>
      <c r="R1304" s="17">
        <v>0.0</v>
      </c>
      <c r="S1304" s="7">
        <f t="shared" si="2"/>
        <v>2</v>
      </c>
      <c r="T1304" s="20">
        <v>0.0</v>
      </c>
      <c r="U1304" s="14">
        <f t="shared" si="101"/>
        <v>28.0168</v>
      </c>
      <c r="V1304" s="21" t="s">
        <v>26</v>
      </c>
      <c r="W1304" s="35">
        <f>VLOOKUP(A1304,airbnb_listings_orlando!C:Q,14,0)</f>
        <v>108</v>
      </c>
      <c r="X1304" s="35">
        <f>VLOOKUP(A1304,airbnb_listings_orlando!C:Q,15,0)</f>
        <v>6</v>
      </c>
      <c r="Y1304" s="11">
        <f t="shared" si="4"/>
        <v>233.4733333</v>
      </c>
      <c r="AA1304" s="11"/>
    </row>
    <row r="1305">
      <c r="A1305" s="12" t="s">
        <v>85</v>
      </c>
      <c r="B1305" s="13">
        <v>42703.0</v>
      </c>
      <c r="C1305" s="12">
        <v>42713.0</v>
      </c>
      <c r="D1305" s="14">
        <v>1781.8</v>
      </c>
      <c r="E1305" s="15">
        <v>42664.38810185185</v>
      </c>
      <c r="F1305" s="16">
        <v>39.0</v>
      </c>
      <c r="G1305" s="17" t="s">
        <v>25</v>
      </c>
      <c r="H1305" s="14">
        <v>322.0</v>
      </c>
      <c r="I1305" s="14">
        <f t="shared" si="1"/>
        <v>1710.528</v>
      </c>
      <c r="J1305" s="18">
        <v>4.0</v>
      </c>
      <c r="K1305" s="17">
        <v>5.0</v>
      </c>
      <c r="L1305" s="19">
        <v>3.0</v>
      </c>
      <c r="M1305" s="19" t="e">
        <v>#REF!</v>
      </c>
      <c r="N1305" s="17">
        <v>5.0</v>
      </c>
      <c r="O1305" s="17" t="s">
        <v>66</v>
      </c>
      <c r="P1305" s="17">
        <v>10.0</v>
      </c>
      <c r="Q1305" s="17">
        <v>6.0</v>
      </c>
      <c r="R1305" s="17">
        <v>0.0</v>
      </c>
      <c r="S1305" s="7">
        <f t="shared" si="2"/>
        <v>6</v>
      </c>
      <c r="T1305" s="20">
        <v>0.0</v>
      </c>
      <c r="U1305" s="14">
        <f t="shared" si="101"/>
        <v>71.272</v>
      </c>
      <c r="V1305" s="21" t="s">
        <v>26</v>
      </c>
      <c r="W1305" s="35">
        <f>VLOOKUP(A1305,airbnb_listings_orlando!C:Q,14,0)</f>
        <v>108</v>
      </c>
      <c r="X1305" s="35">
        <f>VLOOKUP(A1305,airbnb_listings_orlando!C:Q,15,0)</f>
        <v>6</v>
      </c>
      <c r="Y1305" s="11">
        <f t="shared" si="4"/>
        <v>178.18</v>
      </c>
      <c r="AA1305" s="11"/>
    </row>
    <row r="1306">
      <c r="A1306" s="12" t="s">
        <v>85</v>
      </c>
      <c r="B1306" s="13">
        <v>42699.0</v>
      </c>
      <c r="C1306" s="25">
        <v>42701.0</v>
      </c>
      <c r="D1306" s="14">
        <v>558.52</v>
      </c>
      <c r="E1306" s="15">
        <v>42685.66615740741</v>
      </c>
      <c r="F1306" s="16">
        <v>14.0</v>
      </c>
      <c r="G1306" s="17" t="s">
        <v>25</v>
      </c>
      <c r="H1306" s="14">
        <v>84.4</v>
      </c>
      <c r="I1306" s="14">
        <f t="shared" si="1"/>
        <v>536.1792</v>
      </c>
      <c r="J1306" s="18">
        <v>4.0</v>
      </c>
      <c r="K1306" s="17">
        <v>5.0</v>
      </c>
      <c r="L1306" s="19">
        <v>3.0</v>
      </c>
      <c r="M1306" s="19" t="e">
        <v>#REF!</v>
      </c>
      <c r="N1306" s="17">
        <v>5.0</v>
      </c>
      <c r="O1306" s="17" t="s">
        <v>66</v>
      </c>
      <c r="P1306" s="17">
        <v>2.0</v>
      </c>
      <c r="Q1306" s="17">
        <v>8.0</v>
      </c>
      <c r="R1306" s="17">
        <v>0.0</v>
      </c>
      <c r="S1306" s="7">
        <f t="shared" si="2"/>
        <v>8</v>
      </c>
      <c r="T1306" s="20">
        <v>0.0</v>
      </c>
      <c r="U1306" s="14">
        <f t="shared" si="101"/>
        <v>22.3408</v>
      </c>
      <c r="V1306" s="21" t="s">
        <v>26</v>
      </c>
      <c r="W1306" s="35">
        <f>VLOOKUP(A1306,airbnb_listings_orlando!C:Q,14,0)</f>
        <v>108</v>
      </c>
      <c r="X1306" s="35">
        <f>VLOOKUP(A1306,airbnb_listings_orlando!C:Q,15,0)</f>
        <v>6</v>
      </c>
      <c r="Y1306" s="11">
        <f t="shared" si="4"/>
        <v>279.26</v>
      </c>
      <c r="AA1306" s="11"/>
    </row>
    <row r="1307">
      <c r="A1307" s="12" t="s">
        <v>85</v>
      </c>
      <c r="B1307" s="13">
        <v>42692.0</v>
      </c>
      <c r="C1307" s="25">
        <v>42699.0</v>
      </c>
      <c r="D1307" s="14">
        <v>1543.94</v>
      </c>
      <c r="E1307" s="15">
        <v>42674.49128472222</v>
      </c>
      <c r="F1307" s="16">
        <v>18.0</v>
      </c>
      <c r="G1307" s="17" t="s">
        <v>25</v>
      </c>
      <c r="H1307" s="14">
        <v>275.8</v>
      </c>
      <c r="I1307" s="14">
        <f t="shared" si="1"/>
        <v>1482.1824</v>
      </c>
      <c r="J1307" s="18">
        <v>4.0</v>
      </c>
      <c r="K1307" s="17">
        <v>5.0</v>
      </c>
      <c r="L1307" s="19">
        <v>3.0</v>
      </c>
      <c r="M1307" s="19" t="e">
        <v>#REF!</v>
      </c>
      <c r="N1307" s="17">
        <v>5.0</v>
      </c>
      <c r="O1307" s="17" t="s">
        <v>66</v>
      </c>
      <c r="P1307" s="17">
        <v>7.0</v>
      </c>
      <c r="Q1307" s="17">
        <v>2.0</v>
      </c>
      <c r="R1307" s="17">
        <v>1.0</v>
      </c>
      <c r="S1307" s="7">
        <f t="shared" si="2"/>
        <v>3</v>
      </c>
      <c r="T1307" s="20">
        <v>0.0</v>
      </c>
      <c r="U1307" s="14">
        <f t="shared" si="101"/>
        <v>61.7576</v>
      </c>
      <c r="V1307" s="21" t="s">
        <v>26</v>
      </c>
      <c r="W1307" s="35">
        <f>VLOOKUP(A1307,airbnb_listings_orlando!C:Q,14,0)</f>
        <v>108</v>
      </c>
      <c r="X1307" s="35">
        <f>VLOOKUP(A1307,airbnb_listings_orlando!C:Q,15,0)</f>
        <v>6</v>
      </c>
      <c r="Y1307" s="11">
        <f t="shared" si="4"/>
        <v>220.5628571</v>
      </c>
      <c r="AA1307" s="11"/>
    </row>
    <row r="1308">
      <c r="A1308" s="12" t="s">
        <v>85</v>
      </c>
      <c r="B1308" s="13">
        <v>42678.0</v>
      </c>
      <c r="C1308" s="12">
        <v>42680.0</v>
      </c>
      <c r="D1308" s="14">
        <v>455.52</v>
      </c>
      <c r="E1308" s="15">
        <v>42673.95694444444</v>
      </c>
      <c r="F1308" s="16">
        <v>5.0</v>
      </c>
      <c r="G1308" s="17" t="s">
        <v>25</v>
      </c>
      <c r="H1308" s="14">
        <v>64.4</v>
      </c>
      <c r="I1308" s="14">
        <f t="shared" si="1"/>
        <v>437.2992</v>
      </c>
      <c r="J1308" s="18">
        <v>4.0</v>
      </c>
      <c r="K1308" s="17">
        <v>5.0</v>
      </c>
      <c r="L1308" s="19">
        <v>3.0</v>
      </c>
      <c r="M1308" s="19" t="e">
        <v>#REF!</v>
      </c>
      <c r="N1308" s="17">
        <v>5.0</v>
      </c>
      <c r="O1308" s="17" t="s">
        <v>66</v>
      </c>
      <c r="P1308" s="17">
        <v>2.0</v>
      </c>
      <c r="Q1308" s="17">
        <v>6.0</v>
      </c>
      <c r="R1308" s="17">
        <v>0.0</v>
      </c>
      <c r="S1308" s="7">
        <f t="shared" si="2"/>
        <v>6</v>
      </c>
      <c r="T1308" s="20">
        <v>0.0</v>
      </c>
      <c r="U1308" s="14">
        <f t="shared" si="101"/>
        <v>18.2208</v>
      </c>
      <c r="V1308" s="21" t="s">
        <v>26</v>
      </c>
      <c r="W1308" s="35">
        <f>VLOOKUP(A1308,airbnb_listings_orlando!C:Q,14,0)</f>
        <v>108</v>
      </c>
      <c r="X1308" s="35">
        <f>VLOOKUP(A1308,airbnb_listings_orlando!C:Q,15,0)</f>
        <v>6</v>
      </c>
      <c r="Y1308" s="11">
        <f t="shared" si="4"/>
        <v>227.76</v>
      </c>
      <c r="AA1308" s="11"/>
    </row>
    <row r="1309">
      <c r="A1309" s="12" t="s">
        <v>85</v>
      </c>
      <c r="B1309" s="13">
        <v>42672.0</v>
      </c>
      <c r="C1309" s="25">
        <v>42674.0</v>
      </c>
      <c r="D1309" s="14">
        <v>422.6</v>
      </c>
      <c r="E1309" s="15">
        <v>42667.484930555554</v>
      </c>
      <c r="F1309" s="16">
        <v>5.0</v>
      </c>
      <c r="G1309" s="17" t="s">
        <v>25</v>
      </c>
      <c r="H1309" s="14">
        <v>58.0</v>
      </c>
      <c r="I1309" s="14">
        <f t="shared" si="1"/>
        <v>405.696</v>
      </c>
      <c r="J1309" s="18">
        <v>4.0</v>
      </c>
      <c r="K1309" s="17">
        <v>5.0</v>
      </c>
      <c r="L1309" s="19">
        <v>3.0</v>
      </c>
      <c r="M1309" s="19" t="e">
        <v>#REF!</v>
      </c>
      <c r="N1309" s="17">
        <v>5.0</v>
      </c>
      <c r="O1309" s="17" t="s">
        <v>66</v>
      </c>
      <c r="P1309" s="17">
        <v>2.0</v>
      </c>
      <c r="Q1309" s="17">
        <v>2.0</v>
      </c>
      <c r="R1309" s="17">
        <v>0.0</v>
      </c>
      <c r="S1309" s="7">
        <f t="shared" si="2"/>
        <v>2</v>
      </c>
      <c r="T1309" s="20">
        <v>0.0</v>
      </c>
      <c r="U1309" s="14">
        <f t="shared" si="101"/>
        <v>16.904</v>
      </c>
      <c r="V1309" s="21" t="s">
        <v>26</v>
      </c>
      <c r="W1309" s="35">
        <f>VLOOKUP(A1309,airbnb_listings_orlando!C:Q,14,0)</f>
        <v>108</v>
      </c>
      <c r="X1309" s="35">
        <f>VLOOKUP(A1309,airbnb_listings_orlando!C:Q,15,0)</f>
        <v>6</v>
      </c>
      <c r="Y1309" s="11">
        <f t="shared" si="4"/>
        <v>211.3</v>
      </c>
      <c r="AA1309" s="11"/>
    </row>
    <row r="1310">
      <c r="A1310" s="12" t="s">
        <v>85</v>
      </c>
      <c r="B1310" s="13">
        <v>43464.0</v>
      </c>
      <c r="C1310" s="12">
        <v>43475.0</v>
      </c>
      <c r="D1310" s="14">
        <v>3097.75</v>
      </c>
      <c r="E1310" s="24">
        <v>43269.88738425926</v>
      </c>
      <c r="F1310" s="16">
        <v>195.0</v>
      </c>
      <c r="G1310" s="17" t="s">
        <v>25</v>
      </c>
      <c r="H1310" s="14">
        <v>454.41</v>
      </c>
      <c r="I1310" s="14">
        <f t="shared" si="1"/>
        <v>3097.75</v>
      </c>
      <c r="J1310" s="18">
        <v>4.0</v>
      </c>
      <c r="K1310" s="17">
        <v>5.0</v>
      </c>
      <c r="L1310" s="19">
        <v>3.0</v>
      </c>
      <c r="M1310" s="19" t="e">
        <v>#REF!</v>
      </c>
      <c r="N1310" s="17">
        <v>5.0</v>
      </c>
      <c r="O1310" s="17" t="s">
        <v>66</v>
      </c>
      <c r="P1310" s="17">
        <v>11.0</v>
      </c>
      <c r="Q1310" s="17">
        <v>7.0</v>
      </c>
      <c r="R1310" s="17">
        <v>1.0</v>
      </c>
      <c r="S1310" s="7">
        <f t="shared" si="2"/>
        <v>8</v>
      </c>
      <c r="T1310" s="20">
        <v>0.0</v>
      </c>
      <c r="U1310" s="14">
        <v>0.0</v>
      </c>
      <c r="V1310" s="21" t="s">
        <v>37</v>
      </c>
      <c r="W1310" s="35">
        <f>VLOOKUP(A1310,airbnb_listings_orlando!C:Q,14,0)</f>
        <v>108</v>
      </c>
      <c r="X1310" s="35">
        <f>VLOOKUP(A1310,airbnb_listings_orlando!C:Q,15,0)</f>
        <v>6</v>
      </c>
      <c r="Y1310" s="11">
        <f t="shared" si="4"/>
        <v>281.6136364</v>
      </c>
      <c r="AA1310" s="11"/>
    </row>
    <row r="1311">
      <c r="A1311" s="12" t="s">
        <v>85</v>
      </c>
      <c r="B1311" s="13">
        <v>43454.0</v>
      </c>
      <c r="C1311" s="25">
        <v>43463.0</v>
      </c>
      <c r="D1311" s="14">
        <v>2988.01</v>
      </c>
      <c r="E1311" s="24">
        <v>43368.41060185185</v>
      </c>
      <c r="F1311" s="16">
        <v>86.0</v>
      </c>
      <c r="G1311" s="17" t="s">
        <v>25</v>
      </c>
      <c r="H1311" s="14">
        <v>469.28</v>
      </c>
      <c r="I1311" s="14">
        <f t="shared" si="1"/>
        <v>2988.01</v>
      </c>
      <c r="J1311" s="18">
        <v>4.0</v>
      </c>
      <c r="K1311" s="17">
        <v>5.0</v>
      </c>
      <c r="L1311" s="19">
        <v>3.0</v>
      </c>
      <c r="M1311" s="19" t="e">
        <v>#REF!</v>
      </c>
      <c r="N1311" s="17">
        <v>5.0</v>
      </c>
      <c r="O1311" s="17" t="s">
        <v>66</v>
      </c>
      <c r="P1311" s="17">
        <v>9.0</v>
      </c>
      <c r="Q1311" s="17">
        <v>5.0</v>
      </c>
      <c r="R1311" s="17">
        <v>3.0</v>
      </c>
      <c r="S1311" s="7">
        <f t="shared" si="2"/>
        <v>8</v>
      </c>
      <c r="T1311" s="20">
        <v>0.0</v>
      </c>
      <c r="U1311" s="14">
        <v>0.0</v>
      </c>
      <c r="V1311" s="21" t="s">
        <v>37</v>
      </c>
      <c r="W1311" s="35">
        <f>VLOOKUP(A1311,airbnb_listings_orlando!C:Q,14,0)</f>
        <v>108</v>
      </c>
      <c r="X1311" s="35">
        <f>VLOOKUP(A1311,airbnb_listings_orlando!C:Q,15,0)</f>
        <v>6</v>
      </c>
      <c r="Y1311" s="11">
        <f t="shared" si="4"/>
        <v>332.0011111</v>
      </c>
      <c r="AA1311" s="11"/>
    </row>
    <row r="1312">
      <c r="A1312" s="12" t="s">
        <v>85</v>
      </c>
      <c r="B1312" s="13">
        <v>43346.0</v>
      </c>
      <c r="C1312" s="12">
        <v>43355.0</v>
      </c>
      <c r="D1312" s="14">
        <v>1965.35</v>
      </c>
      <c r="E1312" s="24">
        <v>43147.8312037037</v>
      </c>
      <c r="F1312" s="16">
        <v>199.0</v>
      </c>
      <c r="G1312" s="17" t="s">
        <v>25</v>
      </c>
      <c r="H1312" s="14">
        <v>261.0</v>
      </c>
      <c r="I1312" s="14">
        <f t="shared" si="1"/>
        <v>1965.35</v>
      </c>
      <c r="J1312" s="18">
        <v>4.0</v>
      </c>
      <c r="K1312" s="17">
        <v>5.0</v>
      </c>
      <c r="L1312" s="19">
        <v>3.0</v>
      </c>
      <c r="M1312" s="19" t="e">
        <v>#REF!</v>
      </c>
      <c r="N1312" s="17">
        <v>5.0</v>
      </c>
      <c r="O1312" s="17" t="s">
        <v>66</v>
      </c>
      <c r="P1312" s="17">
        <v>9.0</v>
      </c>
      <c r="Q1312" s="17">
        <v>3.0</v>
      </c>
      <c r="R1312" s="17">
        <v>3.0</v>
      </c>
      <c r="S1312" s="7">
        <f t="shared" si="2"/>
        <v>6</v>
      </c>
      <c r="T1312" s="20">
        <v>0.0</v>
      </c>
      <c r="U1312" s="14">
        <v>0.0</v>
      </c>
      <c r="V1312" s="21" t="s">
        <v>37</v>
      </c>
      <c r="W1312" s="35">
        <f>VLOOKUP(A1312,airbnb_listings_orlando!C:Q,14,0)</f>
        <v>108</v>
      </c>
      <c r="X1312" s="35">
        <f>VLOOKUP(A1312,airbnb_listings_orlando!C:Q,15,0)</f>
        <v>6</v>
      </c>
      <c r="Y1312" s="11">
        <f t="shared" si="4"/>
        <v>218.3722222</v>
      </c>
      <c r="AA1312" s="11"/>
    </row>
    <row r="1313">
      <c r="A1313" s="12" t="s">
        <v>85</v>
      </c>
      <c r="B1313" s="13">
        <v>43313.0</v>
      </c>
      <c r="C1313" s="12">
        <v>43325.0</v>
      </c>
      <c r="D1313" s="14">
        <v>1999.46</v>
      </c>
      <c r="E1313" s="15">
        <v>43065.583599537036</v>
      </c>
      <c r="F1313" s="16">
        <v>248.0</v>
      </c>
      <c r="G1313" s="17" t="s">
        <v>25</v>
      </c>
      <c r="H1313" s="14">
        <v>288.7</v>
      </c>
      <c r="I1313" s="14">
        <f t="shared" si="1"/>
        <v>1937.6</v>
      </c>
      <c r="J1313" s="18">
        <v>4.0</v>
      </c>
      <c r="K1313" s="17">
        <v>5.0</v>
      </c>
      <c r="L1313" s="19">
        <v>3.0</v>
      </c>
      <c r="M1313" s="19" t="e">
        <v>#REF!</v>
      </c>
      <c r="N1313" s="17">
        <v>5.0</v>
      </c>
      <c r="O1313" s="17" t="s">
        <v>66</v>
      </c>
      <c r="P1313" s="17">
        <v>12.0</v>
      </c>
      <c r="Q1313" s="17">
        <v>8.0</v>
      </c>
      <c r="R1313" s="17">
        <v>0.0</v>
      </c>
      <c r="S1313" s="7">
        <f t="shared" si="2"/>
        <v>8</v>
      </c>
      <c r="T1313" s="20">
        <v>61.86</v>
      </c>
      <c r="U1313" s="14">
        <v>0.0</v>
      </c>
      <c r="V1313" s="21" t="s">
        <v>37</v>
      </c>
      <c r="W1313" s="35">
        <f>VLOOKUP(A1313,airbnb_listings_orlando!C:Q,14,0)</f>
        <v>108</v>
      </c>
      <c r="X1313" s="35">
        <f>VLOOKUP(A1313,airbnb_listings_orlando!C:Q,15,0)</f>
        <v>6</v>
      </c>
      <c r="Y1313" s="11">
        <f t="shared" si="4"/>
        <v>166.6216667</v>
      </c>
      <c r="AA1313" s="11"/>
    </row>
    <row r="1314">
      <c r="A1314" s="12" t="s">
        <v>85</v>
      </c>
      <c r="B1314" s="13">
        <v>43295.0</v>
      </c>
      <c r="C1314" s="12">
        <v>43310.0</v>
      </c>
      <c r="D1314" s="14">
        <v>3821.06</v>
      </c>
      <c r="E1314" s="24">
        <v>43127.34888888889</v>
      </c>
      <c r="F1314" s="16">
        <v>168.0</v>
      </c>
      <c r="G1314" s="17" t="s">
        <v>25</v>
      </c>
      <c r="H1314" s="14">
        <v>570.0</v>
      </c>
      <c r="I1314" s="14">
        <f t="shared" si="1"/>
        <v>3821.06</v>
      </c>
      <c r="J1314" s="18">
        <v>4.0</v>
      </c>
      <c r="K1314" s="17">
        <v>5.0</v>
      </c>
      <c r="L1314" s="19">
        <v>3.0</v>
      </c>
      <c r="M1314" s="19" t="e">
        <v>#REF!</v>
      </c>
      <c r="N1314" s="17">
        <v>5.0</v>
      </c>
      <c r="O1314" s="17" t="s">
        <v>66</v>
      </c>
      <c r="P1314" s="17">
        <v>15.0</v>
      </c>
      <c r="Q1314" s="17">
        <v>2.0</v>
      </c>
      <c r="R1314" s="17">
        <v>1.0</v>
      </c>
      <c r="S1314" s="7">
        <f t="shared" si="2"/>
        <v>3</v>
      </c>
      <c r="T1314" s="20">
        <v>0.0</v>
      </c>
      <c r="U1314" s="14">
        <v>0.0</v>
      </c>
      <c r="V1314" s="21" t="s">
        <v>37</v>
      </c>
      <c r="W1314" s="35">
        <f>VLOOKUP(A1314,airbnb_listings_orlando!C:Q,14,0)</f>
        <v>108</v>
      </c>
      <c r="X1314" s="35">
        <f>VLOOKUP(A1314,airbnb_listings_orlando!C:Q,15,0)</f>
        <v>6</v>
      </c>
      <c r="Y1314" s="11">
        <f t="shared" si="4"/>
        <v>254.7373333</v>
      </c>
      <c r="AA1314" s="11"/>
    </row>
    <row r="1315">
      <c r="A1315" s="12" t="s">
        <v>85</v>
      </c>
      <c r="B1315" s="13">
        <v>43245.0</v>
      </c>
      <c r="C1315" s="12">
        <v>43254.0</v>
      </c>
      <c r="D1315" s="14">
        <v>1724.89</v>
      </c>
      <c r="E1315" s="24">
        <v>43001.60736111111</v>
      </c>
      <c r="F1315" s="16">
        <v>244.0</v>
      </c>
      <c r="G1315" s="17" t="s">
        <v>25</v>
      </c>
      <c r="H1315" s="14">
        <v>261.0</v>
      </c>
      <c r="I1315" s="14">
        <f t="shared" si="1"/>
        <v>1724.89</v>
      </c>
      <c r="J1315" s="18">
        <v>4.0</v>
      </c>
      <c r="K1315" s="17">
        <v>5.0</v>
      </c>
      <c r="L1315" s="19">
        <v>3.0</v>
      </c>
      <c r="M1315" s="19" t="e">
        <v>#REF!</v>
      </c>
      <c r="N1315" s="17">
        <v>5.0</v>
      </c>
      <c r="O1315" s="17" t="s">
        <v>66</v>
      </c>
      <c r="P1315" s="17">
        <v>9.0</v>
      </c>
      <c r="Q1315" s="17">
        <v>2.0</v>
      </c>
      <c r="R1315" s="17">
        <v>2.0</v>
      </c>
      <c r="S1315" s="7">
        <f t="shared" si="2"/>
        <v>4</v>
      </c>
      <c r="T1315" s="20">
        <v>0.0</v>
      </c>
      <c r="U1315" s="14">
        <v>0.0</v>
      </c>
      <c r="V1315" s="21" t="s">
        <v>37</v>
      </c>
      <c r="W1315" s="35">
        <f>VLOOKUP(A1315,airbnb_listings_orlando!C:Q,14,0)</f>
        <v>108</v>
      </c>
      <c r="X1315" s="35">
        <f>VLOOKUP(A1315,airbnb_listings_orlando!C:Q,15,0)</f>
        <v>6</v>
      </c>
      <c r="Y1315" s="11">
        <f t="shared" si="4"/>
        <v>191.6544444</v>
      </c>
      <c r="AA1315" s="11"/>
    </row>
    <row r="1316">
      <c r="A1316" s="12" t="s">
        <v>85</v>
      </c>
      <c r="B1316" s="13">
        <v>43128.0</v>
      </c>
      <c r="C1316" s="12">
        <v>43136.0</v>
      </c>
      <c r="D1316" s="14">
        <v>1871.01</v>
      </c>
      <c r="E1316" s="24">
        <v>43044.53579861111</v>
      </c>
      <c r="F1316" s="16">
        <v>84.0</v>
      </c>
      <c r="G1316" s="17" t="s">
        <v>25</v>
      </c>
      <c r="H1316" s="14">
        <v>252.0</v>
      </c>
      <c r="I1316" s="14">
        <f t="shared" si="1"/>
        <v>1871.01</v>
      </c>
      <c r="J1316" s="18">
        <v>4.0</v>
      </c>
      <c r="K1316" s="17">
        <v>5.0</v>
      </c>
      <c r="L1316" s="19">
        <v>3.0</v>
      </c>
      <c r="M1316" s="19" t="e">
        <v>#REF!</v>
      </c>
      <c r="N1316" s="17">
        <v>5.0</v>
      </c>
      <c r="O1316" s="17" t="s">
        <v>66</v>
      </c>
      <c r="P1316" s="17">
        <v>8.0</v>
      </c>
      <c r="Q1316" s="17">
        <v>4.0</v>
      </c>
      <c r="R1316" s="17">
        <v>3.0</v>
      </c>
      <c r="S1316" s="7">
        <f t="shared" si="2"/>
        <v>7</v>
      </c>
      <c r="T1316" s="20">
        <v>0.0</v>
      </c>
      <c r="U1316" s="14">
        <v>0.0</v>
      </c>
      <c r="V1316" s="21" t="s">
        <v>37</v>
      </c>
      <c r="W1316" s="35">
        <f>VLOOKUP(A1316,airbnb_listings_orlando!C:Q,14,0)</f>
        <v>108</v>
      </c>
      <c r="X1316" s="35">
        <f>VLOOKUP(A1316,airbnb_listings_orlando!C:Q,15,0)</f>
        <v>6</v>
      </c>
      <c r="Y1316" s="11">
        <f t="shared" si="4"/>
        <v>233.87625</v>
      </c>
      <c r="AA1316" s="11"/>
    </row>
    <row r="1317">
      <c r="A1317" s="12" t="s">
        <v>85</v>
      </c>
      <c r="B1317" s="13">
        <v>43122.0</v>
      </c>
      <c r="C1317" s="12">
        <v>43128.0</v>
      </c>
      <c r="D1317" s="14">
        <v>1531.99</v>
      </c>
      <c r="E1317" s="24">
        <v>42992.620520833334</v>
      </c>
      <c r="F1317" s="16">
        <v>130.0</v>
      </c>
      <c r="G1317" s="17" t="s">
        <v>25</v>
      </c>
      <c r="H1317" s="14">
        <v>204.0</v>
      </c>
      <c r="I1317" s="14">
        <f t="shared" si="1"/>
        <v>1531.99</v>
      </c>
      <c r="J1317" s="18">
        <v>4.0</v>
      </c>
      <c r="K1317" s="17">
        <v>5.0</v>
      </c>
      <c r="L1317" s="19">
        <v>3.0</v>
      </c>
      <c r="M1317" s="19" t="e">
        <v>#REF!</v>
      </c>
      <c r="N1317" s="17">
        <v>5.0</v>
      </c>
      <c r="O1317" s="17" t="s">
        <v>66</v>
      </c>
      <c r="P1317" s="17">
        <v>6.0</v>
      </c>
      <c r="Q1317" s="17">
        <v>4.0</v>
      </c>
      <c r="R1317" s="17">
        <v>4.0</v>
      </c>
      <c r="S1317" s="7">
        <f t="shared" si="2"/>
        <v>8</v>
      </c>
      <c r="T1317" s="20">
        <v>0.0</v>
      </c>
      <c r="U1317" s="14">
        <v>0.0</v>
      </c>
      <c r="V1317" s="21" t="s">
        <v>37</v>
      </c>
      <c r="W1317" s="35">
        <f>VLOOKUP(A1317,airbnb_listings_orlando!C:Q,14,0)</f>
        <v>108</v>
      </c>
      <c r="X1317" s="35">
        <f>VLOOKUP(A1317,airbnb_listings_orlando!C:Q,15,0)</f>
        <v>6</v>
      </c>
      <c r="Y1317" s="11">
        <f t="shared" si="4"/>
        <v>255.3316667</v>
      </c>
      <c r="AA1317" s="11"/>
    </row>
    <row r="1318">
      <c r="A1318" s="12" t="s">
        <v>85</v>
      </c>
      <c r="B1318" s="13">
        <v>43009.0</v>
      </c>
      <c r="C1318" s="25">
        <v>43027.0</v>
      </c>
      <c r="D1318" s="14">
        <v>2807.45</v>
      </c>
      <c r="E1318" s="24">
        <v>42927.863032407404</v>
      </c>
      <c r="F1318" s="16">
        <v>82.0</v>
      </c>
      <c r="G1318" s="17" t="s">
        <v>25</v>
      </c>
      <c r="H1318" s="14">
        <v>381.84</v>
      </c>
      <c r="I1318" s="14">
        <f t="shared" si="1"/>
        <v>2720.65</v>
      </c>
      <c r="J1318" s="18">
        <v>4.0</v>
      </c>
      <c r="K1318" s="17">
        <v>5.0</v>
      </c>
      <c r="L1318" s="19">
        <v>3.0</v>
      </c>
      <c r="M1318" s="19" t="e">
        <v>#REF!</v>
      </c>
      <c r="N1318" s="17">
        <v>5.0</v>
      </c>
      <c r="O1318" s="17" t="s">
        <v>66</v>
      </c>
      <c r="P1318" s="17">
        <v>18.0</v>
      </c>
      <c r="Q1318" s="17">
        <v>5.0</v>
      </c>
      <c r="R1318" s="17">
        <v>1.0</v>
      </c>
      <c r="S1318" s="7">
        <f t="shared" si="2"/>
        <v>6</v>
      </c>
      <c r="T1318" s="20">
        <v>86.8</v>
      </c>
      <c r="U1318" s="14">
        <v>0.0</v>
      </c>
      <c r="V1318" s="21" t="s">
        <v>37</v>
      </c>
      <c r="W1318" s="35">
        <f>VLOOKUP(A1318,airbnb_listings_orlando!C:Q,14,0)</f>
        <v>108</v>
      </c>
      <c r="X1318" s="35">
        <f>VLOOKUP(A1318,airbnb_listings_orlando!C:Q,15,0)</f>
        <v>6</v>
      </c>
      <c r="Y1318" s="11">
        <f t="shared" si="4"/>
        <v>155.9694444</v>
      </c>
      <c r="AA1318" s="11"/>
    </row>
    <row r="1319">
      <c r="A1319" s="12" t="s">
        <v>85</v>
      </c>
      <c r="B1319" s="13">
        <v>43000.0</v>
      </c>
      <c r="C1319" s="12">
        <v>43002.0</v>
      </c>
      <c r="D1319" s="14">
        <v>429.0</v>
      </c>
      <c r="E1319" s="24">
        <v>42953.37967592593</v>
      </c>
      <c r="F1319" s="16">
        <v>47.0</v>
      </c>
      <c r="G1319" s="17" t="s">
        <v>25</v>
      </c>
      <c r="H1319" s="14">
        <v>43.8</v>
      </c>
      <c r="I1319" s="14">
        <f t="shared" si="1"/>
        <v>416</v>
      </c>
      <c r="J1319" s="18">
        <v>4.0</v>
      </c>
      <c r="K1319" s="17">
        <v>5.0</v>
      </c>
      <c r="L1319" s="19">
        <v>3.0</v>
      </c>
      <c r="M1319" s="19" t="e">
        <v>#REF!</v>
      </c>
      <c r="N1319" s="17">
        <v>5.0</v>
      </c>
      <c r="O1319" s="17" t="s">
        <v>66</v>
      </c>
      <c r="P1319" s="17">
        <v>2.0</v>
      </c>
      <c r="Q1319" s="17">
        <v>8.0</v>
      </c>
      <c r="R1319" s="17">
        <v>0.0</v>
      </c>
      <c r="S1319" s="7">
        <f t="shared" si="2"/>
        <v>8</v>
      </c>
      <c r="T1319" s="20">
        <v>13.0</v>
      </c>
      <c r="U1319" s="14">
        <v>0.0</v>
      </c>
      <c r="V1319" s="21" t="s">
        <v>37</v>
      </c>
      <c r="W1319" s="35">
        <f>VLOOKUP(A1319,airbnb_listings_orlando!C:Q,14,0)</f>
        <v>108</v>
      </c>
      <c r="X1319" s="35">
        <f>VLOOKUP(A1319,airbnb_listings_orlando!C:Q,15,0)</f>
        <v>6</v>
      </c>
      <c r="Y1319" s="11">
        <f t="shared" si="4"/>
        <v>214.5</v>
      </c>
      <c r="AA1319" s="11"/>
    </row>
    <row r="1320">
      <c r="A1320" s="12" t="s">
        <v>85</v>
      </c>
      <c r="B1320" s="13">
        <v>42942.0</v>
      </c>
      <c r="C1320" s="12">
        <v>42952.0</v>
      </c>
      <c r="D1320" s="14">
        <v>2025.77</v>
      </c>
      <c r="E1320" s="24">
        <v>42880.79641203704</v>
      </c>
      <c r="F1320" s="16">
        <v>62.0</v>
      </c>
      <c r="G1320" s="17" t="s">
        <v>25</v>
      </c>
      <c r="H1320" s="14">
        <v>268.84</v>
      </c>
      <c r="I1320" s="14">
        <f t="shared" si="1"/>
        <v>1963.14</v>
      </c>
      <c r="J1320" s="18">
        <v>4.0</v>
      </c>
      <c r="K1320" s="17">
        <v>5.0</v>
      </c>
      <c r="L1320" s="19">
        <v>3.0</v>
      </c>
      <c r="M1320" s="19" t="e">
        <v>#REF!</v>
      </c>
      <c r="N1320" s="17">
        <v>5.0</v>
      </c>
      <c r="O1320" s="17" t="s">
        <v>66</v>
      </c>
      <c r="P1320" s="17">
        <v>10.0</v>
      </c>
      <c r="Q1320" s="17">
        <v>6.0</v>
      </c>
      <c r="R1320" s="17">
        <v>2.0</v>
      </c>
      <c r="S1320" s="7">
        <f t="shared" si="2"/>
        <v>8</v>
      </c>
      <c r="T1320" s="20">
        <v>62.63</v>
      </c>
      <c r="U1320" s="14">
        <v>0.0</v>
      </c>
      <c r="V1320" s="21" t="s">
        <v>37</v>
      </c>
      <c r="W1320" s="35">
        <f>VLOOKUP(A1320,airbnb_listings_orlando!C:Q,14,0)</f>
        <v>108</v>
      </c>
      <c r="X1320" s="35">
        <f>VLOOKUP(A1320,airbnb_listings_orlando!C:Q,15,0)</f>
        <v>6</v>
      </c>
      <c r="Y1320" s="11">
        <f t="shared" si="4"/>
        <v>202.577</v>
      </c>
      <c r="AA1320" s="11"/>
    </row>
    <row r="1321">
      <c r="A1321" s="12" t="s">
        <v>85</v>
      </c>
      <c r="B1321" s="13">
        <v>42931.0</v>
      </c>
      <c r="C1321" s="12">
        <v>42941.0</v>
      </c>
      <c r="D1321" s="14">
        <v>0.0</v>
      </c>
      <c r="E1321" s="24">
        <v>42798.412094907406</v>
      </c>
      <c r="F1321" s="16">
        <v>133.0</v>
      </c>
      <c r="G1321" s="17" t="s">
        <v>25</v>
      </c>
      <c r="H1321" s="14">
        <v>0.0</v>
      </c>
      <c r="I1321" s="14">
        <f t="shared" si="1"/>
        <v>0</v>
      </c>
      <c r="J1321" s="18">
        <v>4.0</v>
      </c>
      <c r="K1321" s="17">
        <v>5.0</v>
      </c>
      <c r="L1321" s="19">
        <v>3.0</v>
      </c>
      <c r="M1321" s="19" t="e">
        <v>#REF!</v>
      </c>
      <c r="N1321" s="17">
        <v>5.0</v>
      </c>
      <c r="O1321" s="17" t="s">
        <v>66</v>
      </c>
      <c r="P1321" s="17">
        <v>10.0</v>
      </c>
      <c r="Q1321" s="17">
        <v>2.0</v>
      </c>
      <c r="R1321" s="17">
        <v>0.0</v>
      </c>
      <c r="S1321" s="7">
        <f t="shared" si="2"/>
        <v>2</v>
      </c>
      <c r="T1321" s="20">
        <v>0.0</v>
      </c>
      <c r="U1321" s="14">
        <v>0.0</v>
      </c>
      <c r="V1321" s="21" t="s">
        <v>37</v>
      </c>
      <c r="W1321" s="35">
        <f>VLOOKUP(A1321,airbnb_listings_orlando!C:Q,14,0)</f>
        <v>108</v>
      </c>
      <c r="X1321" s="35">
        <f>VLOOKUP(A1321,airbnb_listings_orlando!C:Q,15,0)</f>
        <v>6</v>
      </c>
      <c r="Y1321" s="11">
        <f t="shared" si="4"/>
        <v>0</v>
      </c>
      <c r="AA1321" s="11"/>
    </row>
    <row r="1322">
      <c r="A1322" s="12" t="s">
        <v>85</v>
      </c>
      <c r="B1322" s="13">
        <v>42904.0</v>
      </c>
      <c r="C1322" s="12">
        <v>42907.0</v>
      </c>
      <c r="D1322" s="14">
        <v>611.04</v>
      </c>
      <c r="E1322" s="24">
        <v>42878.39885416667</v>
      </c>
      <c r="F1322" s="16">
        <v>26.0</v>
      </c>
      <c r="G1322" s="17" t="s">
        <v>25</v>
      </c>
      <c r="H1322" s="14">
        <v>64.33</v>
      </c>
      <c r="I1322" s="14">
        <f t="shared" si="1"/>
        <v>592.15</v>
      </c>
      <c r="J1322" s="18">
        <v>4.0</v>
      </c>
      <c r="K1322" s="17">
        <v>5.0</v>
      </c>
      <c r="L1322" s="19">
        <v>3.0</v>
      </c>
      <c r="M1322" s="19" t="e">
        <v>#REF!</v>
      </c>
      <c r="N1322" s="17">
        <v>5.0</v>
      </c>
      <c r="O1322" s="17" t="s">
        <v>66</v>
      </c>
      <c r="P1322" s="17">
        <v>3.0</v>
      </c>
      <c r="Q1322" s="17">
        <v>4.0</v>
      </c>
      <c r="R1322" s="17">
        <v>0.0</v>
      </c>
      <c r="S1322" s="7">
        <f t="shared" si="2"/>
        <v>4</v>
      </c>
      <c r="T1322" s="20">
        <v>18.89</v>
      </c>
      <c r="U1322" s="14">
        <v>0.0</v>
      </c>
      <c r="V1322" s="21" t="s">
        <v>37</v>
      </c>
      <c r="W1322" s="35">
        <f>VLOOKUP(A1322,airbnb_listings_orlando!C:Q,14,0)</f>
        <v>108</v>
      </c>
      <c r="X1322" s="35">
        <f>VLOOKUP(A1322,airbnb_listings_orlando!C:Q,15,0)</f>
        <v>6</v>
      </c>
      <c r="Y1322" s="11">
        <f t="shared" si="4"/>
        <v>203.68</v>
      </c>
      <c r="AA1322" s="11"/>
    </row>
    <row r="1323">
      <c r="A1323" s="12" t="s">
        <v>85</v>
      </c>
      <c r="B1323" s="13">
        <v>42900.0</v>
      </c>
      <c r="C1323" s="12">
        <v>42904.0</v>
      </c>
      <c r="D1323" s="14">
        <v>806.29</v>
      </c>
      <c r="E1323" s="24">
        <v>42790.42822916667</v>
      </c>
      <c r="F1323" s="16">
        <v>110.0</v>
      </c>
      <c r="G1323" s="17" t="s">
        <v>25</v>
      </c>
      <c r="H1323" s="14">
        <v>104.4</v>
      </c>
      <c r="I1323" s="14">
        <f t="shared" si="1"/>
        <v>806.29</v>
      </c>
      <c r="J1323" s="18">
        <v>4.0</v>
      </c>
      <c r="K1323" s="17">
        <v>5.0</v>
      </c>
      <c r="L1323" s="19">
        <v>3.0</v>
      </c>
      <c r="M1323" s="19" t="e">
        <v>#REF!</v>
      </c>
      <c r="N1323" s="17">
        <v>5.0</v>
      </c>
      <c r="O1323" s="17" t="s">
        <v>66</v>
      </c>
      <c r="P1323" s="17">
        <v>4.0</v>
      </c>
      <c r="Q1323" s="17">
        <v>8.0</v>
      </c>
      <c r="R1323" s="17">
        <v>0.0</v>
      </c>
      <c r="S1323" s="7">
        <f t="shared" si="2"/>
        <v>8</v>
      </c>
      <c r="T1323" s="20">
        <v>0.0</v>
      </c>
      <c r="U1323" s="14">
        <v>0.0</v>
      </c>
      <c r="V1323" s="21" t="s">
        <v>37</v>
      </c>
      <c r="W1323" s="35">
        <f>VLOOKUP(A1323,airbnb_listings_orlando!C:Q,14,0)</f>
        <v>108</v>
      </c>
      <c r="X1323" s="35">
        <f>VLOOKUP(A1323,airbnb_listings_orlando!C:Q,15,0)</f>
        <v>6</v>
      </c>
      <c r="Y1323" s="11">
        <f t="shared" si="4"/>
        <v>201.5725</v>
      </c>
      <c r="AA1323" s="11"/>
    </row>
    <row r="1324">
      <c r="A1324" s="12" t="s">
        <v>85</v>
      </c>
      <c r="B1324" s="13">
        <v>42882.0</v>
      </c>
      <c r="C1324" s="12">
        <v>42886.0</v>
      </c>
      <c r="D1324" s="14">
        <v>741.0</v>
      </c>
      <c r="E1324" s="24">
        <v>42794.3962962963</v>
      </c>
      <c r="F1324" s="16">
        <v>88.0</v>
      </c>
      <c r="G1324" s="17" t="s">
        <v>25</v>
      </c>
      <c r="H1324" s="14">
        <v>92.55</v>
      </c>
      <c r="I1324" s="14">
        <f t="shared" si="1"/>
        <v>718</v>
      </c>
      <c r="J1324" s="18">
        <v>4.0</v>
      </c>
      <c r="K1324" s="17">
        <v>5.0</v>
      </c>
      <c r="L1324" s="19">
        <v>3.0</v>
      </c>
      <c r="M1324" s="19" t="e">
        <v>#REF!</v>
      </c>
      <c r="N1324" s="17">
        <v>5.0</v>
      </c>
      <c r="O1324" s="17" t="s">
        <v>66</v>
      </c>
      <c r="P1324" s="17">
        <v>4.0</v>
      </c>
      <c r="Q1324" s="17">
        <v>8.0</v>
      </c>
      <c r="R1324" s="17">
        <v>0.0</v>
      </c>
      <c r="S1324" s="7">
        <f t="shared" si="2"/>
        <v>8</v>
      </c>
      <c r="T1324" s="20">
        <v>23.0</v>
      </c>
      <c r="U1324" s="14">
        <v>0.0</v>
      </c>
      <c r="V1324" s="21" t="s">
        <v>37</v>
      </c>
      <c r="W1324" s="35">
        <f>VLOOKUP(A1324,airbnb_listings_orlando!C:Q,14,0)</f>
        <v>108</v>
      </c>
      <c r="X1324" s="35">
        <f>VLOOKUP(A1324,airbnb_listings_orlando!C:Q,15,0)</f>
        <v>6</v>
      </c>
      <c r="Y1324" s="11">
        <f t="shared" si="4"/>
        <v>185.25</v>
      </c>
      <c r="AA1324" s="11"/>
    </row>
    <row r="1325">
      <c r="A1325" s="12" t="s">
        <v>85</v>
      </c>
      <c r="B1325" s="13">
        <v>42849.0</v>
      </c>
      <c r="C1325" s="12">
        <v>42865.0</v>
      </c>
      <c r="D1325" s="14">
        <v>2908.71</v>
      </c>
      <c r="E1325" s="24">
        <v>42789.92008101852</v>
      </c>
      <c r="F1325" s="16">
        <v>60.0</v>
      </c>
      <c r="G1325" s="17" t="s">
        <v>25</v>
      </c>
      <c r="H1325" s="14">
        <v>367.63</v>
      </c>
      <c r="I1325" s="14">
        <f t="shared" si="1"/>
        <v>2828.4</v>
      </c>
      <c r="J1325" s="18">
        <v>4.0</v>
      </c>
      <c r="K1325" s="17">
        <v>5.0</v>
      </c>
      <c r="L1325" s="19">
        <v>3.0</v>
      </c>
      <c r="M1325" s="19" t="e">
        <v>#REF!</v>
      </c>
      <c r="N1325" s="17">
        <v>5.0</v>
      </c>
      <c r="O1325" s="17" t="s">
        <v>66</v>
      </c>
      <c r="P1325" s="17">
        <v>16.0</v>
      </c>
      <c r="Q1325" s="17">
        <v>5.0</v>
      </c>
      <c r="R1325" s="17">
        <v>1.0</v>
      </c>
      <c r="S1325" s="7">
        <f t="shared" si="2"/>
        <v>6</v>
      </c>
      <c r="T1325" s="20">
        <v>80.31</v>
      </c>
      <c r="U1325" s="14">
        <v>0.0</v>
      </c>
      <c r="V1325" s="21" t="s">
        <v>37</v>
      </c>
      <c r="W1325" s="35">
        <f>VLOOKUP(A1325,airbnb_listings_orlando!C:Q,14,0)</f>
        <v>108</v>
      </c>
      <c r="X1325" s="35">
        <f>VLOOKUP(A1325,airbnb_listings_orlando!C:Q,15,0)</f>
        <v>6</v>
      </c>
      <c r="Y1325" s="11">
        <f t="shared" si="4"/>
        <v>181.794375</v>
      </c>
      <c r="AA1325" s="11"/>
    </row>
    <row r="1326">
      <c r="A1326" s="12" t="s">
        <v>85</v>
      </c>
      <c r="B1326" s="13">
        <v>42836.0</v>
      </c>
      <c r="C1326" s="12">
        <v>42839.0</v>
      </c>
      <c r="D1326" s="14">
        <v>584.99</v>
      </c>
      <c r="E1326" s="24">
        <v>42788.38685185185</v>
      </c>
      <c r="F1326" s="16">
        <v>48.0</v>
      </c>
      <c r="G1326" s="17" t="s">
        <v>25</v>
      </c>
      <c r="H1326" s="14">
        <v>68.17</v>
      </c>
      <c r="I1326" s="14">
        <f t="shared" si="1"/>
        <v>566.99</v>
      </c>
      <c r="J1326" s="18">
        <v>4.0</v>
      </c>
      <c r="K1326" s="17">
        <v>5.0</v>
      </c>
      <c r="L1326" s="19">
        <v>3.0</v>
      </c>
      <c r="M1326" s="19" t="e">
        <v>#REF!</v>
      </c>
      <c r="N1326" s="17">
        <v>5.0</v>
      </c>
      <c r="O1326" s="17" t="s">
        <v>66</v>
      </c>
      <c r="P1326" s="17">
        <v>3.0</v>
      </c>
      <c r="Q1326" s="17">
        <v>8.0</v>
      </c>
      <c r="R1326" s="17">
        <v>0.0</v>
      </c>
      <c r="S1326" s="7">
        <f t="shared" si="2"/>
        <v>8</v>
      </c>
      <c r="T1326" s="20">
        <v>18.0</v>
      </c>
      <c r="U1326" s="14">
        <v>0.0</v>
      </c>
      <c r="V1326" s="21" t="s">
        <v>37</v>
      </c>
      <c r="W1326" s="35">
        <f>VLOOKUP(A1326,airbnb_listings_orlando!C:Q,14,0)</f>
        <v>108</v>
      </c>
      <c r="X1326" s="35">
        <f>VLOOKUP(A1326,airbnb_listings_orlando!C:Q,15,0)</f>
        <v>6</v>
      </c>
      <c r="Y1326" s="11">
        <f t="shared" si="4"/>
        <v>194.9966667</v>
      </c>
      <c r="AA1326" s="11"/>
    </row>
    <row r="1327">
      <c r="A1327" s="12" t="s">
        <v>85</v>
      </c>
      <c r="B1327" s="13">
        <v>42789.0</v>
      </c>
      <c r="C1327" s="12">
        <v>42801.0</v>
      </c>
      <c r="D1327" s="14">
        <v>120.0</v>
      </c>
      <c r="E1327" s="15">
        <v>42668.38943287037</v>
      </c>
      <c r="F1327" s="16">
        <v>121.0</v>
      </c>
      <c r="G1327" s="17" t="s">
        <v>25</v>
      </c>
      <c r="H1327" s="14">
        <v>0.0</v>
      </c>
      <c r="I1327" s="14">
        <f t="shared" si="1"/>
        <v>120</v>
      </c>
      <c r="J1327" s="18">
        <v>4.0</v>
      </c>
      <c r="K1327" s="17">
        <v>5.0</v>
      </c>
      <c r="L1327" s="19">
        <v>3.0</v>
      </c>
      <c r="M1327" s="19" t="e">
        <v>#REF!</v>
      </c>
      <c r="N1327" s="17">
        <v>5.0</v>
      </c>
      <c r="O1327" s="17" t="s">
        <v>66</v>
      </c>
      <c r="P1327" s="17">
        <v>12.0</v>
      </c>
      <c r="Q1327" s="17">
        <v>2.0</v>
      </c>
      <c r="R1327" s="17">
        <v>0.0</v>
      </c>
      <c r="S1327" s="7">
        <f t="shared" si="2"/>
        <v>2</v>
      </c>
      <c r="T1327" s="20">
        <v>0.0</v>
      </c>
      <c r="U1327" s="14">
        <v>0.0</v>
      </c>
      <c r="V1327" s="21" t="s">
        <v>37</v>
      </c>
      <c r="W1327" s="35">
        <f>VLOOKUP(A1327,airbnb_listings_orlando!C:Q,14,0)</f>
        <v>108</v>
      </c>
      <c r="X1327" s="35">
        <f>VLOOKUP(A1327,airbnb_listings_orlando!C:Q,15,0)</f>
        <v>6</v>
      </c>
      <c r="Y1327" s="11">
        <f t="shared" si="4"/>
        <v>10</v>
      </c>
      <c r="AA1327" s="11"/>
    </row>
    <row r="1328">
      <c r="A1328" s="12" t="s">
        <v>85</v>
      </c>
      <c r="B1328" s="13">
        <v>42748.0</v>
      </c>
      <c r="C1328" s="12">
        <v>42756.0</v>
      </c>
      <c r="D1328" s="14">
        <v>1008.0</v>
      </c>
      <c r="E1328" s="15">
        <v>42732.42673611111</v>
      </c>
      <c r="F1328" s="16">
        <v>16.0</v>
      </c>
      <c r="G1328" s="17" t="s">
        <v>25</v>
      </c>
      <c r="H1328" s="14">
        <v>0.0</v>
      </c>
      <c r="I1328" s="14">
        <f t="shared" si="1"/>
        <v>1008</v>
      </c>
      <c r="J1328" s="18">
        <v>4.0</v>
      </c>
      <c r="K1328" s="17">
        <v>5.0</v>
      </c>
      <c r="L1328" s="19">
        <v>3.0</v>
      </c>
      <c r="M1328" s="19" t="e">
        <v>#REF!</v>
      </c>
      <c r="N1328" s="17">
        <v>5.0</v>
      </c>
      <c r="O1328" s="17" t="s">
        <v>66</v>
      </c>
      <c r="P1328" s="17">
        <v>8.0</v>
      </c>
      <c r="Q1328" s="17">
        <v>5.0</v>
      </c>
      <c r="R1328" s="17">
        <v>0.0</v>
      </c>
      <c r="S1328" s="7">
        <f t="shared" si="2"/>
        <v>5</v>
      </c>
      <c r="T1328" s="20">
        <v>0.0</v>
      </c>
      <c r="U1328" s="14">
        <v>0.0</v>
      </c>
      <c r="V1328" s="21" t="s">
        <v>37</v>
      </c>
      <c r="W1328" s="35">
        <f>VLOOKUP(A1328,airbnb_listings_orlando!C:Q,14,0)</f>
        <v>108</v>
      </c>
      <c r="X1328" s="35">
        <f>VLOOKUP(A1328,airbnb_listings_orlando!C:Q,15,0)</f>
        <v>6</v>
      </c>
      <c r="Y1328" s="11">
        <f t="shared" si="4"/>
        <v>126</v>
      </c>
      <c r="AA1328" s="11"/>
    </row>
    <row r="1329">
      <c r="A1329" s="12" t="s">
        <v>85</v>
      </c>
      <c r="B1329" s="13">
        <v>42741.0</v>
      </c>
      <c r="C1329" s="12">
        <v>42744.0</v>
      </c>
      <c r="D1329" s="14">
        <v>688.0</v>
      </c>
      <c r="E1329" s="15">
        <v>42729.836643518516</v>
      </c>
      <c r="F1329" s="16">
        <v>12.0</v>
      </c>
      <c r="G1329" s="17" t="s">
        <v>25</v>
      </c>
      <c r="H1329" s="14">
        <v>84.39</v>
      </c>
      <c r="I1329" s="14">
        <f t="shared" si="1"/>
        <v>667</v>
      </c>
      <c r="J1329" s="18">
        <v>4.0</v>
      </c>
      <c r="K1329" s="17">
        <v>5.0</v>
      </c>
      <c r="L1329" s="19">
        <v>3.0</v>
      </c>
      <c r="M1329" s="19" t="e">
        <v>#REF!</v>
      </c>
      <c r="N1329" s="17">
        <v>5.0</v>
      </c>
      <c r="O1329" s="17" t="s">
        <v>66</v>
      </c>
      <c r="P1329" s="17">
        <v>3.0</v>
      </c>
      <c r="Q1329" s="17">
        <v>7.0</v>
      </c>
      <c r="R1329" s="17">
        <v>0.0</v>
      </c>
      <c r="S1329" s="7">
        <f t="shared" si="2"/>
        <v>7</v>
      </c>
      <c r="T1329" s="20">
        <v>21.0</v>
      </c>
      <c r="U1329" s="14">
        <v>0.0</v>
      </c>
      <c r="V1329" s="21" t="s">
        <v>37</v>
      </c>
      <c r="W1329" s="35">
        <f>VLOOKUP(A1329,airbnb_listings_orlando!C:Q,14,0)</f>
        <v>108</v>
      </c>
      <c r="X1329" s="35">
        <f>VLOOKUP(A1329,airbnb_listings_orlando!C:Q,15,0)</f>
        <v>6</v>
      </c>
      <c r="Y1329" s="11">
        <f t="shared" si="4"/>
        <v>229.3333333</v>
      </c>
      <c r="AA1329" s="11"/>
    </row>
    <row r="1330">
      <c r="A1330" s="12" t="s">
        <v>85</v>
      </c>
      <c r="B1330" s="13">
        <v>42732.0</v>
      </c>
      <c r="C1330" s="12">
        <v>42741.0</v>
      </c>
      <c r="D1330" s="14">
        <v>1958.0</v>
      </c>
      <c r="E1330" s="15">
        <v>42667.72665509259</v>
      </c>
      <c r="F1330" s="16">
        <v>65.0</v>
      </c>
      <c r="G1330" s="17" t="s">
        <v>25</v>
      </c>
      <c r="H1330" s="14">
        <v>283.74</v>
      </c>
      <c r="I1330" s="14">
        <f t="shared" si="1"/>
        <v>1897</v>
      </c>
      <c r="J1330" s="18">
        <v>4.0</v>
      </c>
      <c r="K1330" s="17">
        <v>5.0</v>
      </c>
      <c r="L1330" s="19">
        <v>3.0</v>
      </c>
      <c r="M1330" s="19" t="e">
        <v>#REF!</v>
      </c>
      <c r="N1330" s="17">
        <v>5.0</v>
      </c>
      <c r="O1330" s="17" t="s">
        <v>66</v>
      </c>
      <c r="P1330" s="17">
        <v>9.0</v>
      </c>
      <c r="Q1330" s="17">
        <v>2.0</v>
      </c>
      <c r="R1330" s="17">
        <v>0.0</v>
      </c>
      <c r="S1330" s="7">
        <f t="shared" si="2"/>
        <v>2</v>
      </c>
      <c r="T1330" s="20">
        <v>61.0</v>
      </c>
      <c r="U1330" s="14">
        <v>0.0</v>
      </c>
      <c r="V1330" s="21" t="s">
        <v>37</v>
      </c>
      <c r="W1330" s="35">
        <f>VLOOKUP(A1330,airbnb_listings_orlando!C:Q,14,0)</f>
        <v>108</v>
      </c>
      <c r="X1330" s="35">
        <f>VLOOKUP(A1330,airbnb_listings_orlando!C:Q,15,0)</f>
        <v>6</v>
      </c>
      <c r="Y1330" s="11">
        <f t="shared" si="4"/>
        <v>217.5555556</v>
      </c>
      <c r="AA1330" s="11"/>
    </row>
    <row r="1331">
      <c r="A1331" s="12" t="s">
        <v>85</v>
      </c>
      <c r="B1331" s="13">
        <v>43483.0</v>
      </c>
      <c r="C1331" s="12">
        <v>43486.0</v>
      </c>
      <c r="D1331" s="14">
        <v>685.13</v>
      </c>
      <c r="E1331" s="15">
        <v>43453.58043981482</v>
      </c>
      <c r="F1331" s="16">
        <v>30.0</v>
      </c>
      <c r="G1331" s="17" t="s">
        <v>25</v>
      </c>
      <c r="H1331" s="14">
        <v>42.61</v>
      </c>
      <c r="I1331" s="14">
        <f t="shared" si="1"/>
        <v>605.5861</v>
      </c>
      <c r="J1331" s="18">
        <v>4.0</v>
      </c>
      <c r="K1331" s="17">
        <v>5.0</v>
      </c>
      <c r="L1331" s="19">
        <v>3.0</v>
      </c>
      <c r="M1331" s="19" t="e">
        <v>#REF!</v>
      </c>
      <c r="N1331" s="17">
        <v>5.0</v>
      </c>
      <c r="O1331" s="17" t="s">
        <v>66</v>
      </c>
      <c r="P1331" s="17">
        <v>3.0</v>
      </c>
      <c r="Q1331" s="17">
        <v>5.0</v>
      </c>
      <c r="R1331" s="17">
        <v>2.0</v>
      </c>
      <c r="S1331" s="7">
        <f t="shared" si="2"/>
        <v>7</v>
      </c>
      <c r="T1331" s="20">
        <v>58.99</v>
      </c>
      <c r="U1331" s="14">
        <f t="shared" ref="U1331:U1336" si="102">D1331*3%</f>
        <v>20.5539</v>
      </c>
      <c r="V1331" s="21" t="s">
        <v>39</v>
      </c>
      <c r="W1331" s="35">
        <f>VLOOKUP(A1331,airbnb_listings_orlando!C:Q,14,0)</f>
        <v>108</v>
      </c>
      <c r="X1331" s="35">
        <f>VLOOKUP(A1331,airbnb_listings_orlando!C:Q,15,0)</f>
        <v>6</v>
      </c>
      <c r="Y1331" s="11">
        <f t="shared" si="4"/>
        <v>228.3766667</v>
      </c>
      <c r="AA1331" s="11"/>
    </row>
    <row r="1332">
      <c r="A1332" s="12" t="s">
        <v>85</v>
      </c>
      <c r="B1332" s="13">
        <v>43449.0</v>
      </c>
      <c r="C1332" s="25">
        <v>43453.0</v>
      </c>
      <c r="D1332" s="14">
        <v>993.7</v>
      </c>
      <c r="E1332" s="24">
        <v>43338.669895833336</v>
      </c>
      <c r="F1332" s="16">
        <v>111.0</v>
      </c>
      <c r="G1332" s="17" t="s">
        <v>25</v>
      </c>
      <c r="H1332" s="14">
        <v>94.57</v>
      </c>
      <c r="I1332" s="14">
        <f t="shared" si="1"/>
        <v>911.599</v>
      </c>
      <c r="J1332" s="18">
        <v>4.0</v>
      </c>
      <c r="K1332" s="17">
        <v>5.0</v>
      </c>
      <c r="L1332" s="19">
        <v>3.0</v>
      </c>
      <c r="M1332" s="19" t="e">
        <v>#REF!</v>
      </c>
      <c r="N1332" s="17">
        <v>5.0</v>
      </c>
      <c r="O1332" s="17" t="s">
        <v>66</v>
      </c>
      <c r="P1332" s="17">
        <v>4.0</v>
      </c>
      <c r="Q1332" s="17">
        <v>4.0</v>
      </c>
      <c r="R1332" s="17">
        <v>4.0</v>
      </c>
      <c r="S1332" s="7">
        <f t="shared" si="2"/>
        <v>8</v>
      </c>
      <c r="T1332" s="20">
        <v>52.29</v>
      </c>
      <c r="U1332" s="14">
        <f t="shared" si="102"/>
        <v>29.811</v>
      </c>
      <c r="V1332" s="21" t="s">
        <v>39</v>
      </c>
      <c r="W1332" s="35">
        <f>VLOOKUP(A1332,airbnb_listings_orlando!C:Q,14,0)</f>
        <v>108</v>
      </c>
      <c r="X1332" s="35">
        <f>VLOOKUP(A1332,airbnb_listings_orlando!C:Q,15,0)</f>
        <v>6</v>
      </c>
      <c r="Y1332" s="11">
        <f t="shared" si="4"/>
        <v>248.425</v>
      </c>
      <c r="AA1332" s="11"/>
    </row>
    <row r="1333">
      <c r="A1333" s="12" t="s">
        <v>85</v>
      </c>
      <c r="B1333" s="13">
        <v>43440.0</v>
      </c>
      <c r="C1333" s="12">
        <v>43443.0</v>
      </c>
      <c r="D1333" s="14">
        <v>594.52</v>
      </c>
      <c r="E1333" s="24">
        <v>43341.92314814815</v>
      </c>
      <c r="F1333" s="16">
        <v>99.0</v>
      </c>
      <c r="G1333" s="17" t="s">
        <v>25</v>
      </c>
      <c r="H1333" s="14">
        <v>58.94</v>
      </c>
      <c r="I1333" s="14">
        <f t="shared" si="1"/>
        <v>558.3044</v>
      </c>
      <c r="J1333" s="18">
        <v>4.0</v>
      </c>
      <c r="K1333" s="17">
        <v>5.0</v>
      </c>
      <c r="L1333" s="19">
        <v>3.0</v>
      </c>
      <c r="M1333" s="19" t="e">
        <v>#REF!</v>
      </c>
      <c r="N1333" s="17">
        <v>5.0</v>
      </c>
      <c r="O1333" s="17" t="s">
        <v>66</v>
      </c>
      <c r="P1333" s="17">
        <v>3.0</v>
      </c>
      <c r="Q1333" s="17">
        <v>4.0</v>
      </c>
      <c r="R1333" s="17">
        <v>2.0</v>
      </c>
      <c r="S1333" s="7">
        <f t="shared" si="2"/>
        <v>6</v>
      </c>
      <c r="T1333" s="20">
        <v>18.38</v>
      </c>
      <c r="U1333" s="14">
        <f t="shared" si="102"/>
        <v>17.8356</v>
      </c>
      <c r="V1333" s="21" t="s">
        <v>39</v>
      </c>
      <c r="W1333" s="35">
        <f>VLOOKUP(A1333,airbnb_listings_orlando!C:Q,14,0)</f>
        <v>108</v>
      </c>
      <c r="X1333" s="35">
        <f>VLOOKUP(A1333,airbnb_listings_orlando!C:Q,15,0)</f>
        <v>6</v>
      </c>
      <c r="Y1333" s="11">
        <f t="shared" si="4"/>
        <v>198.1733333</v>
      </c>
      <c r="AA1333" s="11"/>
    </row>
    <row r="1334">
      <c r="A1334" s="12" t="s">
        <v>85</v>
      </c>
      <c r="B1334" s="13">
        <v>43420.0</v>
      </c>
      <c r="C1334" s="25">
        <v>43423.0</v>
      </c>
      <c r="D1334" s="14">
        <v>673.79</v>
      </c>
      <c r="E1334" s="24">
        <v>43353.741747685184</v>
      </c>
      <c r="F1334" s="16">
        <v>67.0</v>
      </c>
      <c r="G1334" s="17" t="s">
        <v>25</v>
      </c>
      <c r="H1334" s="14">
        <v>70.4</v>
      </c>
      <c r="I1334" s="14">
        <f t="shared" si="1"/>
        <v>632.7463</v>
      </c>
      <c r="J1334" s="18">
        <v>4.0</v>
      </c>
      <c r="K1334" s="17">
        <v>5.0</v>
      </c>
      <c r="L1334" s="19">
        <v>3.0</v>
      </c>
      <c r="M1334" s="19" t="e">
        <v>#REF!</v>
      </c>
      <c r="N1334" s="17">
        <v>5.0</v>
      </c>
      <c r="O1334" s="17" t="s">
        <v>66</v>
      </c>
      <c r="P1334" s="17">
        <v>3.0</v>
      </c>
      <c r="Q1334" s="17">
        <v>8.0</v>
      </c>
      <c r="R1334" s="17">
        <v>0.0</v>
      </c>
      <c r="S1334" s="7">
        <f t="shared" si="2"/>
        <v>8</v>
      </c>
      <c r="T1334" s="20">
        <v>20.83</v>
      </c>
      <c r="U1334" s="14">
        <f t="shared" si="102"/>
        <v>20.2137</v>
      </c>
      <c r="V1334" s="21" t="s">
        <v>39</v>
      </c>
      <c r="W1334" s="35">
        <f>VLOOKUP(A1334,airbnb_listings_orlando!C:Q,14,0)</f>
        <v>108</v>
      </c>
      <c r="X1334" s="35">
        <f>VLOOKUP(A1334,airbnb_listings_orlando!C:Q,15,0)</f>
        <v>6</v>
      </c>
      <c r="Y1334" s="11">
        <f t="shared" si="4"/>
        <v>224.5966667</v>
      </c>
      <c r="AA1334" s="11"/>
    </row>
    <row r="1335">
      <c r="A1335" s="12" t="s">
        <v>85</v>
      </c>
      <c r="B1335" s="13">
        <v>43414.0</v>
      </c>
      <c r="C1335" s="25">
        <v>43417.0</v>
      </c>
      <c r="D1335" s="14">
        <v>627.55</v>
      </c>
      <c r="E1335" s="24">
        <v>43164.36108796296</v>
      </c>
      <c r="F1335" s="16">
        <v>250.0</v>
      </c>
      <c r="G1335" s="17" t="s">
        <v>25</v>
      </c>
      <c r="H1335" s="14">
        <v>63.72</v>
      </c>
      <c r="I1335" s="14">
        <f t="shared" si="1"/>
        <v>589.3235</v>
      </c>
      <c r="J1335" s="18">
        <v>4.0</v>
      </c>
      <c r="K1335" s="17">
        <v>5.0</v>
      </c>
      <c r="L1335" s="19">
        <v>3.0</v>
      </c>
      <c r="M1335" s="19" t="e">
        <v>#REF!</v>
      </c>
      <c r="N1335" s="17">
        <v>5.0</v>
      </c>
      <c r="O1335" s="17" t="s">
        <v>66</v>
      </c>
      <c r="P1335" s="17">
        <v>3.0</v>
      </c>
      <c r="Q1335" s="17">
        <v>4.0</v>
      </c>
      <c r="R1335" s="17">
        <v>4.0</v>
      </c>
      <c r="S1335" s="7">
        <f t="shared" si="2"/>
        <v>8</v>
      </c>
      <c r="T1335" s="20">
        <v>19.4</v>
      </c>
      <c r="U1335" s="14">
        <f t="shared" si="102"/>
        <v>18.8265</v>
      </c>
      <c r="V1335" s="21" t="s">
        <v>39</v>
      </c>
      <c r="W1335" s="35">
        <f>VLOOKUP(A1335,airbnb_listings_orlando!C:Q,14,0)</f>
        <v>108</v>
      </c>
      <c r="X1335" s="35">
        <f>VLOOKUP(A1335,airbnb_listings_orlando!C:Q,15,0)</f>
        <v>6</v>
      </c>
      <c r="Y1335" s="11">
        <f t="shared" si="4"/>
        <v>209.1833333</v>
      </c>
      <c r="AA1335" s="11"/>
    </row>
    <row r="1336">
      <c r="A1336" s="12" t="s">
        <v>85</v>
      </c>
      <c r="B1336" s="13">
        <v>43399.0</v>
      </c>
      <c r="C1336" s="12">
        <v>43408.0</v>
      </c>
      <c r="D1336" s="14">
        <v>1595.59</v>
      </c>
      <c r="E1336" s="24">
        <v>43195.33505787037</v>
      </c>
      <c r="F1336" s="16">
        <v>204.0</v>
      </c>
      <c r="G1336" s="17" t="s">
        <v>25</v>
      </c>
      <c r="H1336" s="14">
        <v>132.2</v>
      </c>
      <c r="I1336" s="14">
        <f t="shared" si="1"/>
        <v>1463.7623</v>
      </c>
      <c r="J1336" s="18">
        <v>4.0</v>
      </c>
      <c r="K1336" s="17">
        <v>5.0</v>
      </c>
      <c r="L1336" s="19">
        <v>3.0</v>
      </c>
      <c r="M1336" s="19" t="e">
        <v>#REF!</v>
      </c>
      <c r="N1336" s="17">
        <v>5.0</v>
      </c>
      <c r="O1336" s="17" t="s">
        <v>66</v>
      </c>
      <c r="P1336" s="17">
        <v>9.0</v>
      </c>
      <c r="Q1336" s="17">
        <v>4.0</v>
      </c>
      <c r="R1336" s="17">
        <v>2.0</v>
      </c>
      <c r="S1336" s="7">
        <f t="shared" si="2"/>
        <v>6</v>
      </c>
      <c r="T1336" s="20">
        <v>83.96</v>
      </c>
      <c r="U1336" s="14">
        <f t="shared" si="102"/>
        <v>47.8677</v>
      </c>
      <c r="V1336" s="21" t="s">
        <v>39</v>
      </c>
      <c r="W1336" s="35">
        <f>VLOOKUP(A1336,airbnb_listings_orlando!C:Q,14,0)</f>
        <v>108</v>
      </c>
      <c r="X1336" s="35">
        <f>VLOOKUP(A1336,airbnb_listings_orlando!C:Q,15,0)</f>
        <v>6</v>
      </c>
      <c r="Y1336" s="11">
        <f t="shared" si="4"/>
        <v>177.2877778</v>
      </c>
      <c r="AA1336" s="11"/>
    </row>
    <row r="1337">
      <c r="A1337" s="12" t="s">
        <v>85</v>
      </c>
      <c r="B1337" s="13">
        <v>43382.0</v>
      </c>
      <c r="C1337" s="25">
        <v>43390.0</v>
      </c>
      <c r="D1337" s="14">
        <v>1454.37</v>
      </c>
      <c r="E1337" s="24">
        <v>43248.714849537035</v>
      </c>
      <c r="F1337" s="16">
        <v>134.0</v>
      </c>
      <c r="G1337" s="17" t="s">
        <v>25</v>
      </c>
      <c r="H1337" s="14">
        <v>151.24</v>
      </c>
      <c r="I1337" s="14">
        <f t="shared" si="1"/>
        <v>1351.2252</v>
      </c>
      <c r="J1337" s="18">
        <v>4.0</v>
      </c>
      <c r="K1337" s="17">
        <v>5.0</v>
      </c>
      <c r="L1337" s="19">
        <v>3.0</v>
      </c>
      <c r="M1337" s="19" t="e">
        <v>#REF!</v>
      </c>
      <c r="N1337" s="17">
        <v>5.0</v>
      </c>
      <c r="O1337" s="17" t="s">
        <v>66</v>
      </c>
      <c r="P1337" s="17">
        <v>8.0</v>
      </c>
      <c r="Q1337" s="17">
        <v>2.0</v>
      </c>
      <c r="R1337" s="17">
        <v>2.0</v>
      </c>
      <c r="S1337" s="7">
        <f t="shared" si="2"/>
        <v>4</v>
      </c>
      <c r="T1337" s="20">
        <v>44.97</v>
      </c>
      <c r="U1337" s="14">
        <f t="shared" ref="U1337:U1343" si="103">D1337*4%</f>
        <v>58.1748</v>
      </c>
      <c r="V1337" s="21" t="s">
        <v>39</v>
      </c>
      <c r="W1337" s="35">
        <f>VLOOKUP(A1337,airbnb_listings_orlando!C:Q,14,0)</f>
        <v>108</v>
      </c>
      <c r="X1337" s="35">
        <f>VLOOKUP(A1337,airbnb_listings_orlando!C:Q,15,0)</f>
        <v>6</v>
      </c>
      <c r="Y1337" s="11">
        <f t="shared" si="4"/>
        <v>181.79625</v>
      </c>
      <c r="AA1337" s="11"/>
    </row>
    <row r="1338">
      <c r="A1338" s="12" t="s">
        <v>85</v>
      </c>
      <c r="B1338" s="13">
        <v>43372.0</v>
      </c>
      <c r="C1338" s="12">
        <v>43379.0</v>
      </c>
      <c r="D1338" s="14">
        <v>1291.16</v>
      </c>
      <c r="E1338" s="24">
        <v>43198.423171296294</v>
      </c>
      <c r="F1338" s="16">
        <v>174.0</v>
      </c>
      <c r="G1338" s="17" t="s">
        <v>25</v>
      </c>
      <c r="H1338" s="14">
        <v>137.37</v>
      </c>
      <c r="I1338" s="14">
        <f t="shared" si="1"/>
        <v>1204.3636</v>
      </c>
      <c r="J1338" s="18">
        <v>4.0</v>
      </c>
      <c r="K1338" s="17">
        <v>5.0</v>
      </c>
      <c r="L1338" s="19">
        <v>3.0</v>
      </c>
      <c r="M1338" s="19" t="e">
        <v>#REF!</v>
      </c>
      <c r="N1338" s="17">
        <v>5.0</v>
      </c>
      <c r="O1338" s="17" t="s">
        <v>66</v>
      </c>
      <c r="P1338" s="17">
        <v>7.0</v>
      </c>
      <c r="Q1338" s="17">
        <v>2.0</v>
      </c>
      <c r="R1338" s="17">
        <v>2.0</v>
      </c>
      <c r="S1338" s="7">
        <f t="shared" si="2"/>
        <v>4</v>
      </c>
      <c r="T1338" s="20">
        <v>35.15</v>
      </c>
      <c r="U1338" s="14">
        <f t="shared" si="103"/>
        <v>51.6464</v>
      </c>
      <c r="V1338" s="21" t="s">
        <v>39</v>
      </c>
      <c r="W1338" s="35">
        <f>VLOOKUP(A1338,airbnb_listings_orlando!C:Q,14,0)</f>
        <v>108</v>
      </c>
      <c r="X1338" s="35">
        <f>VLOOKUP(A1338,airbnb_listings_orlando!C:Q,15,0)</f>
        <v>6</v>
      </c>
      <c r="Y1338" s="11">
        <f t="shared" si="4"/>
        <v>184.4514286</v>
      </c>
      <c r="AA1338" s="11"/>
    </row>
    <row r="1339">
      <c r="A1339" s="12" t="s">
        <v>85</v>
      </c>
      <c r="B1339" s="13">
        <v>43355.0</v>
      </c>
      <c r="C1339" s="12">
        <v>43358.0</v>
      </c>
      <c r="D1339" s="14">
        <v>640.76</v>
      </c>
      <c r="E1339" s="24">
        <v>43353.86651620371</v>
      </c>
      <c r="F1339" s="16">
        <v>2.0</v>
      </c>
      <c r="G1339" s="17" t="s">
        <v>25</v>
      </c>
      <c r="H1339" s="14">
        <v>65.63</v>
      </c>
      <c r="I1339" s="14">
        <f t="shared" si="1"/>
        <v>595.3196</v>
      </c>
      <c r="J1339" s="18">
        <v>4.0</v>
      </c>
      <c r="K1339" s="17">
        <v>5.0</v>
      </c>
      <c r="L1339" s="19">
        <v>3.0</v>
      </c>
      <c r="M1339" s="19" t="e">
        <v>#REF!</v>
      </c>
      <c r="N1339" s="17">
        <v>5.0</v>
      </c>
      <c r="O1339" s="17" t="s">
        <v>66</v>
      </c>
      <c r="P1339" s="17">
        <v>3.0</v>
      </c>
      <c r="Q1339" s="17">
        <v>3.0</v>
      </c>
      <c r="R1339" s="17">
        <v>3.0</v>
      </c>
      <c r="S1339" s="7">
        <f t="shared" si="2"/>
        <v>6</v>
      </c>
      <c r="T1339" s="20">
        <v>19.81</v>
      </c>
      <c r="U1339" s="14">
        <f t="shared" si="103"/>
        <v>25.6304</v>
      </c>
      <c r="V1339" s="21" t="s">
        <v>39</v>
      </c>
      <c r="W1339" s="35">
        <f>VLOOKUP(A1339,airbnb_listings_orlando!C:Q,14,0)</f>
        <v>108</v>
      </c>
      <c r="X1339" s="35">
        <f>VLOOKUP(A1339,airbnb_listings_orlando!C:Q,15,0)</f>
        <v>6</v>
      </c>
      <c r="Y1339" s="11">
        <f t="shared" si="4"/>
        <v>213.5866667</v>
      </c>
      <c r="AA1339" s="11"/>
    </row>
    <row r="1340">
      <c r="A1340" s="12" t="s">
        <v>85</v>
      </c>
      <c r="B1340" s="13">
        <v>43343.0</v>
      </c>
      <c r="C1340" s="12">
        <v>43345.0</v>
      </c>
      <c r="D1340" s="14">
        <v>445.89</v>
      </c>
      <c r="E1340" s="24">
        <v>43218.519780092596</v>
      </c>
      <c r="F1340" s="16">
        <v>125.0</v>
      </c>
      <c r="G1340" s="17" t="s">
        <v>25</v>
      </c>
      <c r="H1340" s="14">
        <v>37.45</v>
      </c>
      <c r="I1340" s="14">
        <f t="shared" si="1"/>
        <v>414.2644</v>
      </c>
      <c r="J1340" s="18">
        <v>4.0</v>
      </c>
      <c r="K1340" s="17">
        <v>5.0</v>
      </c>
      <c r="L1340" s="19">
        <v>3.0</v>
      </c>
      <c r="M1340" s="19" t="e">
        <v>#REF!</v>
      </c>
      <c r="N1340" s="17">
        <v>5.0</v>
      </c>
      <c r="O1340" s="17" t="s">
        <v>66</v>
      </c>
      <c r="P1340" s="17">
        <v>2.0</v>
      </c>
      <c r="Q1340" s="17">
        <v>4.0</v>
      </c>
      <c r="R1340" s="17">
        <v>2.0</v>
      </c>
      <c r="S1340" s="7">
        <f t="shared" si="2"/>
        <v>6</v>
      </c>
      <c r="T1340" s="20">
        <v>13.79</v>
      </c>
      <c r="U1340" s="14">
        <f t="shared" si="103"/>
        <v>17.8356</v>
      </c>
      <c r="V1340" s="21" t="s">
        <v>39</v>
      </c>
      <c r="W1340" s="35">
        <f>VLOOKUP(A1340,airbnb_listings_orlando!C:Q,14,0)</f>
        <v>108</v>
      </c>
      <c r="X1340" s="35">
        <f>VLOOKUP(A1340,airbnb_listings_orlando!C:Q,15,0)</f>
        <v>6</v>
      </c>
      <c r="Y1340" s="11">
        <f t="shared" si="4"/>
        <v>222.945</v>
      </c>
      <c r="AA1340" s="11"/>
    </row>
    <row r="1341">
      <c r="A1341" s="12" t="s">
        <v>85</v>
      </c>
      <c r="B1341" s="13">
        <v>43333.0</v>
      </c>
      <c r="C1341" s="12">
        <v>43338.0</v>
      </c>
      <c r="D1341" s="14">
        <v>873.39</v>
      </c>
      <c r="E1341" s="24">
        <v>43208.39430555556</v>
      </c>
      <c r="F1341" s="16">
        <v>125.0</v>
      </c>
      <c r="G1341" s="17" t="s">
        <v>25</v>
      </c>
      <c r="H1341" s="14">
        <v>85.85</v>
      </c>
      <c r="I1341" s="14">
        <f t="shared" si="1"/>
        <v>797.4944</v>
      </c>
      <c r="J1341" s="18">
        <v>4.0</v>
      </c>
      <c r="K1341" s="17">
        <v>5.0</v>
      </c>
      <c r="L1341" s="19">
        <v>3.0</v>
      </c>
      <c r="M1341" s="19" t="e">
        <v>#REF!</v>
      </c>
      <c r="N1341" s="17">
        <v>5.0</v>
      </c>
      <c r="O1341" s="17" t="s">
        <v>66</v>
      </c>
      <c r="P1341" s="17">
        <v>5.0</v>
      </c>
      <c r="Q1341" s="17">
        <v>2.0</v>
      </c>
      <c r="R1341" s="17">
        <v>2.0</v>
      </c>
      <c r="S1341" s="7">
        <f t="shared" si="2"/>
        <v>4</v>
      </c>
      <c r="T1341" s="20">
        <v>40.96</v>
      </c>
      <c r="U1341" s="14">
        <f t="shared" si="103"/>
        <v>34.9356</v>
      </c>
      <c r="V1341" s="21" t="s">
        <v>39</v>
      </c>
      <c r="W1341" s="35">
        <f>VLOOKUP(A1341,airbnb_listings_orlando!C:Q,14,0)</f>
        <v>108</v>
      </c>
      <c r="X1341" s="35">
        <f>VLOOKUP(A1341,airbnb_listings_orlando!C:Q,15,0)</f>
        <v>6</v>
      </c>
      <c r="Y1341" s="11">
        <f t="shared" si="4"/>
        <v>174.678</v>
      </c>
      <c r="AA1341" s="11"/>
    </row>
    <row r="1342">
      <c r="A1342" s="12" t="s">
        <v>85</v>
      </c>
      <c r="B1342" s="13">
        <v>43331.0</v>
      </c>
      <c r="C1342" s="12">
        <v>43333.0</v>
      </c>
      <c r="D1342" s="14">
        <v>445.89</v>
      </c>
      <c r="E1342" s="24">
        <v>43239.68135416666</v>
      </c>
      <c r="F1342" s="16">
        <v>92.0</v>
      </c>
      <c r="G1342" s="17" t="s">
        <v>25</v>
      </c>
      <c r="H1342" s="14">
        <v>37.45</v>
      </c>
      <c r="I1342" s="14">
        <f t="shared" si="1"/>
        <v>414.2644</v>
      </c>
      <c r="J1342" s="18">
        <v>4.0</v>
      </c>
      <c r="K1342" s="17">
        <v>5.0</v>
      </c>
      <c r="L1342" s="19">
        <v>3.0</v>
      </c>
      <c r="M1342" s="19" t="e">
        <v>#REF!</v>
      </c>
      <c r="N1342" s="17">
        <v>5.0</v>
      </c>
      <c r="O1342" s="17" t="s">
        <v>66</v>
      </c>
      <c r="P1342" s="17">
        <v>2.0</v>
      </c>
      <c r="Q1342" s="17">
        <v>2.0</v>
      </c>
      <c r="R1342" s="17">
        <v>3.0</v>
      </c>
      <c r="S1342" s="7">
        <f t="shared" si="2"/>
        <v>5</v>
      </c>
      <c r="T1342" s="20">
        <v>13.79</v>
      </c>
      <c r="U1342" s="14">
        <f t="shared" si="103"/>
        <v>17.8356</v>
      </c>
      <c r="V1342" s="21" t="s">
        <v>39</v>
      </c>
      <c r="W1342" s="35">
        <f>VLOOKUP(A1342,airbnb_listings_orlando!C:Q,14,0)</f>
        <v>108</v>
      </c>
      <c r="X1342" s="35">
        <f>VLOOKUP(A1342,airbnb_listings_orlando!C:Q,15,0)</f>
        <v>6</v>
      </c>
      <c r="Y1342" s="11">
        <f t="shared" si="4"/>
        <v>222.945</v>
      </c>
      <c r="AA1342" s="11"/>
    </row>
    <row r="1343">
      <c r="A1343" s="12" t="s">
        <v>85</v>
      </c>
      <c r="B1343" s="13">
        <v>43325.0</v>
      </c>
      <c r="C1343" s="12">
        <v>43328.0</v>
      </c>
      <c r="D1343" s="14">
        <v>594.52</v>
      </c>
      <c r="E1343" s="24">
        <v>43285.744525462964</v>
      </c>
      <c r="F1343" s="16">
        <v>40.0</v>
      </c>
      <c r="G1343" s="17" t="s">
        <v>25</v>
      </c>
      <c r="H1343" s="14">
        <v>58.94</v>
      </c>
      <c r="I1343" s="14">
        <f t="shared" si="1"/>
        <v>552.3592</v>
      </c>
      <c r="J1343" s="18">
        <v>4.0</v>
      </c>
      <c r="K1343" s="17">
        <v>5.0</v>
      </c>
      <c r="L1343" s="19">
        <v>3.0</v>
      </c>
      <c r="M1343" s="19" t="e">
        <v>#REF!</v>
      </c>
      <c r="N1343" s="17">
        <v>5.0</v>
      </c>
      <c r="O1343" s="17" t="s">
        <v>66</v>
      </c>
      <c r="P1343" s="17">
        <v>3.0</v>
      </c>
      <c r="Q1343" s="17">
        <v>3.0</v>
      </c>
      <c r="R1343" s="17">
        <v>4.0</v>
      </c>
      <c r="S1343" s="7">
        <f t="shared" si="2"/>
        <v>7</v>
      </c>
      <c r="T1343" s="20">
        <v>18.38</v>
      </c>
      <c r="U1343" s="14">
        <f t="shared" si="103"/>
        <v>23.7808</v>
      </c>
      <c r="V1343" s="21" t="s">
        <v>39</v>
      </c>
      <c r="W1343" s="35">
        <f>VLOOKUP(A1343,airbnb_listings_orlando!C:Q,14,0)</f>
        <v>108</v>
      </c>
      <c r="X1343" s="35">
        <f>VLOOKUP(A1343,airbnb_listings_orlando!C:Q,15,0)</f>
        <v>6</v>
      </c>
      <c r="Y1343" s="11">
        <f t="shared" si="4"/>
        <v>198.1733333</v>
      </c>
      <c r="AA1343" s="11"/>
    </row>
    <row r="1344">
      <c r="A1344" s="12" t="s">
        <v>85</v>
      </c>
      <c r="B1344" s="13">
        <v>43293.0</v>
      </c>
      <c r="C1344" s="12">
        <v>43295.0</v>
      </c>
      <c r="D1344" s="14">
        <v>489.93</v>
      </c>
      <c r="E1344" s="24">
        <v>43251.79251157407</v>
      </c>
      <c r="F1344" s="16">
        <v>42.0</v>
      </c>
      <c r="G1344" s="17" t="s">
        <v>25</v>
      </c>
      <c r="H1344" s="14">
        <v>35.82</v>
      </c>
      <c r="I1344" s="14">
        <f t="shared" si="1"/>
        <v>460.0821</v>
      </c>
      <c r="J1344" s="18">
        <v>4.0</v>
      </c>
      <c r="K1344" s="17">
        <v>5.0</v>
      </c>
      <c r="L1344" s="19">
        <v>3.0</v>
      </c>
      <c r="M1344" s="19" t="e">
        <v>#REF!</v>
      </c>
      <c r="N1344" s="17">
        <v>5.0</v>
      </c>
      <c r="O1344" s="17" t="s">
        <v>66</v>
      </c>
      <c r="P1344" s="17">
        <v>2.0</v>
      </c>
      <c r="Q1344" s="17">
        <v>2.0</v>
      </c>
      <c r="R1344" s="17">
        <v>3.0</v>
      </c>
      <c r="S1344" s="7">
        <f t="shared" si="2"/>
        <v>5</v>
      </c>
      <c r="T1344" s="20">
        <v>15.15</v>
      </c>
      <c r="U1344" s="14">
        <f t="shared" ref="U1344:U1354" si="104">D1344*3%</f>
        <v>14.6979</v>
      </c>
      <c r="V1344" s="21" t="s">
        <v>39</v>
      </c>
      <c r="W1344" s="35">
        <f>VLOOKUP(A1344,airbnb_listings_orlando!C:Q,14,0)</f>
        <v>108</v>
      </c>
      <c r="X1344" s="35">
        <f>VLOOKUP(A1344,airbnb_listings_orlando!C:Q,15,0)</f>
        <v>6</v>
      </c>
      <c r="Y1344" s="11">
        <f t="shared" si="4"/>
        <v>244.965</v>
      </c>
      <c r="AA1344" s="11"/>
    </row>
    <row r="1345">
      <c r="A1345" s="12" t="s">
        <v>85</v>
      </c>
      <c r="B1345" s="13">
        <v>43287.0</v>
      </c>
      <c r="C1345" s="12">
        <v>43290.0</v>
      </c>
      <c r="D1345" s="14">
        <v>815.55</v>
      </c>
      <c r="E1345" s="24">
        <v>43228.72515046296</v>
      </c>
      <c r="F1345" s="16">
        <v>59.0</v>
      </c>
      <c r="G1345" s="17" t="s">
        <v>25</v>
      </c>
      <c r="H1345" s="14">
        <v>82.9</v>
      </c>
      <c r="I1345" s="14">
        <f t="shared" si="1"/>
        <v>765.8735</v>
      </c>
      <c r="J1345" s="18">
        <v>4.0</v>
      </c>
      <c r="K1345" s="17">
        <v>5.0</v>
      </c>
      <c r="L1345" s="19">
        <v>3.0</v>
      </c>
      <c r="M1345" s="19" t="e">
        <v>#REF!</v>
      </c>
      <c r="N1345" s="17">
        <v>5.0</v>
      </c>
      <c r="O1345" s="17" t="s">
        <v>66</v>
      </c>
      <c r="P1345" s="17">
        <v>3.0</v>
      </c>
      <c r="Q1345" s="17">
        <v>6.0</v>
      </c>
      <c r="R1345" s="17">
        <v>2.0</v>
      </c>
      <c r="S1345" s="7">
        <f t="shared" si="2"/>
        <v>8</v>
      </c>
      <c r="T1345" s="20">
        <v>25.21</v>
      </c>
      <c r="U1345" s="14">
        <f t="shared" si="104"/>
        <v>24.4665</v>
      </c>
      <c r="V1345" s="21" t="s">
        <v>39</v>
      </c>
      <c r="W1345" s="35">
        <f>VLOOKUP(A1345,airbnb_listings_orlando!C:Q,14,0)</f>
        <v>108</v>
      </c>
      <c r="X1345" s="35">
        <f>VLOOKUP(A1345,airbnb_listings_orlando!C:Q,15,0)</f>
        <v>6</v>
      </c>
      <c r="Y1345" s="11">
        <f t="shared" si="4"/>
        <v>271.85</v>
      </c>
      <c r="AA1345" s="11"/>
    </row>
    <row r="1346">
      <c r="A1346" s="12" t="s">
        <v>85</v>
      </c>
      <c r="B1346" s="13">
        <v>43277.0</v>
      </c>
      <c r="C1346" s="12">
        <v>43287.0</v>
      </c>
      <c r="D1346" s="14">
        <v>2113.39</v>
      </c>
      <c r="E1346" s="24">
        <v>43122.2262962963</v>
      </c>
      <c r="F1346" s="16">
        <v>155.0</v>
      </c>
      <c r="G1346" s="17" t="s">
        <v>25</v>
      </c>
      <c r="H1346" s="14">
        <v>231.55</v>
      </c>
      <c r="I1346" s="14">
        <f t="shared" si="1"/>
        <v>1938.7783</v>
      </c>
      <c r="J1346" s="18">
        <v>4.0</v>
      </c>
      <c r="K1346" s="17">
        <v>5.0</v>
      </c>
      <c r="L1346" s="19">
        <v>3.0</v>
      </c>
      <c r="M1346" s="19" t="e">
        <v>#REF!</v>
      </c>
      <c r="N1346" s="17">
        <v>5.0</v>
      </c>
      <c r="O1346" s="17" t="s">
        <v>66</v>
      </c>
      <c r="P1346" s="17">
        <v>10.0</v>
      </c>
      <c r="Q1346" s="17">
        <v>4.0</v>
      </c>
      <c r="R1346" s="17">
        <v>3.0</v>
      </c>
      <c r="S1346" s="7">
        <f t="shared" si="2"/>
        <v>7</v>
      </c>
      <c r="T1346" s="20">
        <v>111.21</v>
      </c>
      <c r="U1346" s="14">
        <f t="shared" si="104"/>
        <v>63.4017</v>
      </c>
      <c r="V1346" s="21" t="s">
        <v>39</v>
      </c>
      <c r="W1346" s="35">
        <f>VLOOKUP(A1346,airbnb_listings_orlando!C:Q,14,0)</f>
        <v>108</v>
      </c>
      <c r="X1346" s="35">
        <f>VLOOKUP(A1346,airbnb_listings_orlando!C:Q,15,0)</f>
        <v>6</v>
      </c>
      <c r="Y1346" s="11">
        <f t="shared" si="4"/>
        <v>211.339</v>
      </c>
      <c r="AA1346" s="11"/>
    </row>
    <row r="1347">
      <c r="A1347" s="12" t="s">
        <v>85</v>
      </c>
      <c r="B1347" s="13">
        <v>43274.0</v>
      </c>
      <c r="C1347" s="12">
        <v>43277.0</v>
      </c>
      <c r="D1347" s="14">
        <v>594.52</v>
      </c>
      <c r="E1347" s="24">
        <v>43200.84842592593</v>
      </c>
      <c r="F1347" s="16">
        <v>74.0</v>
      </c>
      <c r="G1347" s="17" t="s">
        <v>25</v>
      </c>
      <c r="H1347" s="14">
        <v>58.94</v>
      </c>
      <c r="I1347" s="14">
        <f t="shared" si="1"/>
        <v>558.3044</v>
      </c>
      <c r="J1347" s="18">
        <v>4.0</v>
      </c>
      <c r="K1347" s="17">
        <v>5.0</v>
      </c>
      <c r="L1347" s="19">
        <v>3.0</v>
      </c>
      <c r="M1347" s="19" t="e">
        <v>#REF!</v>
      </c>
      <c r="N1347" s="17">
        <v>5.0</v>
      </c>
      <c r="O1347" s="17" t="s">
        <v>66</v>
      </c>
      <c r="P1347" s="17">
        <v>3.0</v>
      </c>
      <c r="Q1347" s="17">
        <v>2.0</v>
      </c>
      <c r="R1347" s="17">
        <v>2.0</v>
      </c>
      <c r="S1347" s="7">
        <f t="shared" si="2"/>
        <v>4</v>
      </c>
      <c r="T1347" s="20">
        <v>18.38</v>
      </c>
      <c r="U1347" s="14">
        <f t="shared" si="104"/>
        <v>17.8356</v>
      </c>
      <c r="V1347" s="21" t="s">
        <v>39</v>
      </c>
      <c r="W1347" s="35">
        <f>VLOOKUP(A1347,airbnb_listings_orlando!C:Q,14,0)</f>
        <v>108</v>
      </c>
      <c r="X1347" s="35">
        <f>VLOOKUP(A1347,airbnb_listings_orlando!C:Q,15,0)</f>
        <v>6</v>
      </c>
      <c r="Y1347" s="11">
        <f t="shared" si="4"/>
        <v>198.1733333</v>
      </c>
      <c r="AA1347" s="11"/>
    </row>
    <row r="1348">
      <c r="A1348" s="12" t="s">
        <v>85</v>
      </c>
      <c r="B1348" s="13">
        <v>43265.0</v>
      </c>
      <c r="C1348" s="12">
        <v>43274.0</v>
      </c>
      <c r="D1348" s="14">
        <v>1585.38</v>
      </c>
      <c r="E1348" s="15">
        <v>43100.52800925926</v>
      </c>
      <c r="F1348" s="16">
        <v>165.0</v>
      </c>
      <c r="G1348" s="17" t="s">
        <v>25</v>
      </c>
      <c r="H1348" s="14">
        <v>202.18</v>
      </c>
      <c r="I1348" s="14">
        <f t="shared" si="1"/>
        <v>1488.7986</v>
      </c>
      <c r="J1348" s="18">
        <v>4.0</v>
      </c>
      <c r="K1348" s="17">
        <v>5.0</v>
      </c>
      <c r="L1348" s="19">
        <v>3.0</v>
      </c>
      <c r="M1348" s="19" t="e">
        <v>#REF!</v>
      </c>
      <c r="N1348" s="17">
        <v>5.0</v>
      </c>
      <c r="O1348" s="17" t="s">
        <v>66</v>
      </c>
      <c r="P1348" s="17">
        <v>9.0</v>
      </c>
      <c r="Q1348" s="17">
        <v>3.0</v>
      </c>
      <c r="R1348" s="17">
        <v>1.0</v>
      </c>
      <c r="S1348" s="7">
        <f t="shared" si="2"/>
        <v>4</v>
      </c>
      <c r="T1348" s="20">
        <v>49.02</v>
      </c>
      <c r="U1348" s="14">
        <f t="shared" si="104"/>
        <v>47.5614</v>
      </c>
      <c r="V1348" s="21" t="s">
        <v>39</v>
      </c>
      <c r="W1348" s="35">
        <f>VLOOKUP(A1348,airbnb_listings_orlando!C:Q,14,0)</f>
        <v>108</v>
      </c>
      <c r="X1348" s="35">
        <f>VLOOKUP(A1348,airbnb_listings_orlando!C:Q,15,0)</f>
        <v>6</v>
      </c>
      <c r="Y1348" s="11">
        <f t="shared" si="4"/>
        <v>176.1533333</v>
      </c>
      <c r="AA1348" s="11"/>
    </row>
    <row r="1349">
      <c r="A1349" s="12" t="s">
        <v>85</v>
      </c>
      <c r="B1349" s="13">
        <v>43262.0</v>
      </c>
      <c r="C1349" s="12">
        <v>43264.0</v>
      </c>
      <c r="D1349" s="14">
        <v>445.89</v>
      </c>
      <c r="E1349" s="24">
        <v>43198.86880787037</v>
      </c>
      <c r="F1349" s="16">
        <v>64.0</v>
      </c>
      <c r="G1349" s="17" t="s">
        <v>25</v>
      </c>
      <c r="H1349" s="14">
        <v>37.45</v>
      </c>
      <c r="I1349" s="14">
        <f t="shared" si="1"/>
        <v>418.7233</v>
      </c>
      <c r="J1349" s="18">
        <v>4.0</v>
      </c>
      <c r="K1349" s="17">
        <v>5.0</v>
      </c>
      <c r="L1349" s="19">
        <v>3.0</v>
      </c>
      <c r="M1349" s="19" t="e">
        <v>#REF!</v>
      </c>
      <c r="N1349" s="17">
        <v>5.0</v>
      </c>
      <c r="O1349" s="17" t="s">
        <v>66</v>
      </c>
      <c r="P1349" s="17">
        <v>2.0</v>
      </c>
      <c r="Q1349" s="17">
        <v>4.0</v>
      </c>
      <c r="R1349" s="17">
        <v>4.0</v>
      </c>
      <c r="S1349" s="7">
        <f t="shared" si="2"/>
        <v>8</v>
      </c>
      <c r="T1349" s="20">
        <v>13.79</v>
      </c>
      <c r="U1349" s="14">
        <f t="shared" si="104"/>
        <v>13.3767</v>
      </c>
      <c r="V1349" s="21" t="s">
        <v>39</v>
      </c>
      <c r="W1349" s="35">
        <f>VLOOKUP(A1349,airbnb_listings_orlando!C:Q,14,0)</f>
        <v>108</v>
      </c>
      <c r="X1349" s="35">
        <f>VLOOKUP(A1349,airbnb_listings_orlando!C:Q,15,0)</f>
        <v>6</v>
      </c>
      <c r="Y1349" s="11">
        <f t="shared" si="4"/>
        <v>222.945</v>
      </c>
      <c r="AA1349" s="11"/>
    </row>
    <row r="1350">
      <c r="A1350" s="12" t="s">
        <v>85</v>
      </c>
      <c r="B1350" s="13">
        <v>43257.0</v>
      </c>
      <c r="C1350" s="12">
        <v>43261.0</v>
      </c>
      <c r="D1350" s="14">
        <v>787.19</v>
      </c>
      <c r="E1350" s="24">
        <v>43108.73202546296</v>
      </c>
      <c r="F1350" s="16">
        <v>149.0</v>
      </c>
      <c r="G1350" s="17" t="s">
        <v>25</v>
      </c>
      <c r="H1350" s="14">
        <v>86.79</v>
      </c>
      <c r="I1350" s="14">
        <f t="shared" si="1"/>
        <v>739.2343</v>
      </c>
      <c r="J1350" s="18">
        <v>4.0</v>
      </c>
      <c r="K1350" s="17">
        <v>5.0</v>
      </c>
      <c r="L1350" s="19">
        <v>3.0</v>
      </c>
      <c r="M1350" s="19" t="e">
        <v>#REF!</v>
      </c>
      <c r="N1350" s="17">
        <v>5.0</v>
      </c>
      <c r="O1350" s="17" t="s">
        <v>66</v>
      </c>
      <c r="P1350" s="17">
        <v>4.0</v>
      </c>
      <c r="Q1350" s="17">
        <v>6.0</v>
      </c>
      <c r="R1350" s="17">
        <v>0.0</v>
      </c>
      <c r="S1350" s="7">
        <f t="shared" si="2"/>
        <v>6</v>
      </c>
      <c r="T1350" s="20">
        <v>24.34</v>
      </c>
      <c r="U1350" s="14">
        <f t="shared" si="104"/>
        <v>23.6157</v>
      </c>
      <c r="V1350" s="21" t="s">
        <v>39</v>
      </c>
      <c r="W1350" s="35">
        <f>VLOOKUP(A1350,airbnb_listings_orlando!C:Q,14,0)</f>
        <v>108</v>
      </c>
      <c r="X1350" s="35">
        <f>VLOOKUP(A1350,airbnb_listings_orlando!C:Q,15,0)</f>
        <v>6</v>
      </c>
      <c r="Y1350" s="11">
        <f t="shared" si="4"/>
        <v>196.7975</v>
      </c>
      <c r="AA1350" s="11"/>
    </row>
    <row r="1351">
      <c r="A1351" s="12" t="s">
        <v>85</v>
      </c>
      <c r="B1351" s="13">
        <v>43222.0</v>
      </c>
      <c r="C1351" s="12">
        <v>43229.0</v>
      </c>
      <c r="D1351" s="14">
        <v>1376.2</v>
      </c>
      <c r="E1351" s="24">
        <v>43108.875185185185</v>
      </c>
      <c r="F1351" s="16">
        <v>114.0</v>
      </c>
      <c r="G1351" s="17" t="s">
        <v>25</v>
      </c>
      <c r="H1351" s="14">
        <v>151.94</v>
      </c>
      <c r="I1351" s="14">
        <f t="shared" si="1"/>
        <v>1292.364</v>
      </c>
      <c r="J1351" s="18">
        <v>4.0</v>
      </c>
      <c r="K1351" s="17">
        <v>5.0</v>
      </c>
      <c r="L1351" s="19">
        <v>3.0</v>
      </c>
      <c r="M1351" s="19" t="e">
        <v>#REF!</v>
      </c>
      <c r="N1351" s="17">
        <v>5.0</v>
      </c>
      <c r="O1351" s="17" t="s">
        <v>66</v>
      </c>
      <c r="P1351" s="17">
        <v>7.0</v>
      </c>
      <c r="Q1351" s="17">
        <v>2.0</v>
      </c>
      <c r="R1351" s="17">
        <v>2.0</v>
      </c>
      <c r="S1351" s="7">
        <f t="shared" si="2"/>
        <v>4</v>
      </c>
      <c r="T1351" s="20">
        <v>42.55</v>
      </c>
      <c r="U1351" s="14">
        <f t="shared" si="104"/>
        <v>41.286</v>
      </c>
      <c r="V1351" s="21" t="s">
        <v>39</v>
      </c>
      <c r="W1351" s="35">
        <f>VLOOKUP(A1351,airbnb_listings_orlando!C:Q,14,0)</f>
        <v>108</v>
      </c>
      <c r="X1351" s="35">
        <f>VLOOKUP(A1351,airbnb_listings_orlando!C:Q,15,0)</f>
        <v>6</v>
      </c>
      <c r="Y1351" s="11">
        <f t="shared" si="4"/>
        <v>196.6</v>
      </c>
      <c r="AA1351" s="11"/>
    </row>
    <row r="1352">
      <c r="A1352" s="12" t="s">
        <v>85</v>
      </c>
      <c r="B1352" s="13">
        <v>43200.0</v>
      </c>
      <c r="C1352" s="12">
        <v>43206.0</v>
      </c>
      <c r="D1352" s="14">
        <v>1153.74</v>
      </c>
      <c r="E1352" s="24">
        <v>42977.705717592595</v>
      </c>
      <c r="F1352" s="16">
        <v>223.0</v>
      </c>
      <c r="G1352" s="17" t="s">
        <v>25</v>
      </c>
      <c r="H1352" s="14">
        <v>106.6</v>
      </c>
      <c r="I1352" s="14">
        <f t="shared" si="1"/>
        <v>1062.9578</v>
      </c>
      <c r="J1352" s="18">
        <v>4.0</v>
      </c>
      <c r="K1352" s="17">
        <v>5.0</v>
      </c>
      <c r="L1352" s="19">
        <v>3.0</v>
      </c>
      <c r="M1352" s="19" t="e">
        <v>#REF!</v>
      </c>
      <c r="N1352" s="17">
        <v>5.0</v>
      </c>
      <c r="O1352" s="17" t="s">
        <v>66</v>
      </c>
      <c r="P1352" s="17">
        <v>6.0</v>
      </c>
      <c r="Q1352" s="17">
        <v>2.0</v>
      </c>
      <c r="R1352" s="17">
        <v>3.0</v>
      </c>
      <c r="S1352" s="7">
        <f t="shared" si="2"/>
        <v>5</v>
      </c>
      <c r="T1352" s="20">
        <v>56.17</v>
      </c>
      <c r="U1352" s="14">
        <f t="shared" si="104"/>
        <v>34.6122</v>
      </c>
      <c r="V1352" s="21" t="s">
        <v>39</v>
      </c>
      <c r="W1352" s="35">
        <f>VLOOKUP(A1352,airbnb_listings_orlando!C:Q,14,0)</f>
        <v>108</v>
      </c>
      <c r="X1352" s="35">
        <f>VLOOKUP(A1352,airbnb_listings_orlando!C:Q,15,0)</f>
        <v>6</v>
      </c>
      <c r="Y1352" s="11">
        <f t="shared" si="4"/>
        <v>192.29</v>
      </c>
      <c r="AA1352" s="11"/>
    </row>
    <row r="1353">
      <c r="A1353" s="12" t="s">
        <v>85</v>
      </c>
      <c r="B1353" s="13">
        <v>43183.0</v>
      </c>
      <c r="C1353" s="12">
        <v>43190.0</v>
      </c>
      <c r="D1353" s="14">
        <v>1573.28</v>
      </c>
      <c r="E1353" s="24">
        <v>42957.55601851852</v>
      </c>
      <c r="F1353" s="16">
        <v>226.0</v>
      </c>
      <c r="G1353" s="17" t="s">
        <v>25</v>
      </c>
      <c r="H1353" s="14">
        <v>203.43</v>
      </c>
      <c r="I1353" s="14">
        <f t="shared" si="1"/>
        <v>1477.4416</v>
      </c>
      <c r="J1353" s="18">
        <v>4.0</v>
      </c>
      <c r="K1353" s="17">
        <v>5.0</v>
      </c>
      <c r="L1353" s="19">
        <v>3.0</v>
      </c>
      <c r="M1353" s="19" t="e">
        <v>#REF!</v>
      </c>
      <c r="N1353" s="17">
        <v>5.0</v>
      </c>
      <c r="O1353" s="17" t="s">
        <v>66</v>
      </c>
      <c r="P1353" s="17">
        <v>7.0</v>
      </c>
      <c r="Q1353" s="17">
        <v>4.0</v>
      </c>
      <c r="R1353" s="17">
        <v>2.0</v>
      </c>
      <c r="S1353" s="7">
        <f t="shared" si="2"/>
        <v>6</v>
      </c>
      <c r="T1353" s="20">
        <v>48.64</v>
      </c>
      <c r="U1353" s="14">
        <f t="shared" si="104"/>
        <v>47.1984</v>
      </c>
      <c r="V1353" s="21" t="s">
        <v>39</v>
      </c>
      <c r="W1353" s="35">
        <f>VLOOKUP(A1353,airbnb_listings_orlando!C:Q,14,0)</f>
        <v>108</v>
      </c>
      <c r="X1353" s="35">
        <f>VLOOKUP(A1353,airbnb_listings_orlando!C:Q,15,0)</f>
        <v>6</v>
      </c>
      <c r="Y1353" s="11">
        <f t="shared" si="4"/>
        <v>224.7542857</v>
      </c>
      <c r="AA1353" s="11"/>
    </row>
    <row r="1354">
      <c r="A1354" s="12" t="s">
        <v>85</v>
      </c>
      <c r="B1354" s="13">
        <v>43181.0</v>
      </c>
      <c r="C1354" s="12">
        <v>43183.0</v>
      </c>
      <c r="D1354" s="14">
        <v>560.39</v>
      </c>
      <c r="E1354" s="24">
        <v>43166.74869212963</v>
      </c>
      <c r="F1354" s="16">
        <v>15.0</v>
      </c>
      <c r="G1354" s="17" t="s">
        <v>25</v>
      </c>
      <c r="H1354" s="14">
        <v>54.0</v>
      </c>
      <c r="I1354" s="14">
        <f t="shared" si="1"/>
        <v>526.2483</v>
      </c>
      <c r="J1354" s="18">
        <v>4.0</v>
      </c>
      <c r="K1354" s="17">
        <v>5.0</v>
      </c>
      <c r="L1354" s="19">
        <v>3.0</v>
      </c>
      <c r="M1354" s="19" t="e">
        <v>#REF!</v>
      </c>
      <c r="N1354" s="17">
        <v>5.0</v>
      </c>
      <c r="O1354" s="17" t="s">
        <v>66</v>
      </c>
      <c r="P1354" s="17">
        <v>2.0</v>
      </c>
      <c r="Q1354" s="17">
        <v>5.0</v>
      </c>
      <c r="R1354" s="17">
        <v>0.0</v>
      </c>
      <c r="S1354" s="7">
        <f t="shared" si="2"/>
        <v>5</v>
      </c>
      <c r="T1354" s="20">
        <v>17.33</v>
      </c>
      <c r="U1354" s="14">
        <f t="shared" si="104"/>
        <v>16.8117</v>
      </c>
      <c r="V1354" s="21" t="s">
        <v>39</v>
      </c>
      <c r="W1354" s="35">
        <f>VLOOKUP(A1354,airbnb_listings_orlando!C:Q,14,0)</f>
        <v>108</v>
      </c>
      <c r="X1354" s="35">
        <f>VLOOKUP(A1354,airbnb_listings_orlando!C:Q,15,0)</f>
        <v>6</v>
      </c>
      <c r="Y1354" s="11">
        <f t="shared" si="4"/>
        <v>280.195</v>
      </c>
      <c r="AA1354" s="11"/>
    </row>
    <row r="1355">
      <c r="A1355" s="12" t="s">
        <v>85</v>
      </c>
      <c r="B1355" s="13">
        <v>43174.0</v>
      </c>
      <c r="C1355" s="12">
        <v>43177.0</v>
      </c>
      <c r="D1355" s="14">
        <v>766.27</v>
      </c>
      <c r="E1355" s="24">
        <v>43111.882893518516</v>
      </c>
      <c r="F1355" s="16">
        <v>63.0</v>
      </c>
      <c r="G1355" s="17" t="s">
        <v>25</v>
      </c>
      <c r="H1355" s="14">
        <v>83.77</v>
      </c>
      <c r="I1355" s="14">
        <f t="shared" si="1"/>
        <v>711.9292</v>
      </c>
      <c r="J1355" s="18">
        <v>4.0</v>
      </c>
      <c r="K1355" s="17">
        <v>5.0</v>
      </c>
      <c r="L1355" s="19">
        <v>3.0</v>
      </c>
      <c r="M1355" s="19" t="e">
        <v>#REF!</v>
      </c>
      <c r="N1355" s="17">
        <v>5.0</v>
      </c>
      <c r="O1355" s="17" t="s">
        <v>66</v>
      </c>
      <c r="P1355" s="17">
        <v>3.0</v>
      </c>
      <c r="Q1355" s="17">
        <v>5.0</v>
      </c>
      <c r="R1355" s="17">
        <v>0.0</v>
      </c>
      <c r="S1355" s="7">
        <f t="shared" si="2"/>
        <v>5</v>
      </c>
      <c r="T1355" s="20">
        <v>23.69</v>
      </c>
      <c r="U1355" s="14">
        <f t="shared" ref="U1355:U1363" si="105">D1355*4%</f>
        <v>30.6508</v>
      </c>
      <c r="V1355" s="21" t="s">
        <v>39</v>
      </c>
      <c r="W1355" s="35">
        <f>VLOOKUP(A1355,airbnb_listings_orlando!C:Q,14,0)</f>
        <v>108</v>
      </c>
      <c r="X1355" s="35">
        <f>VLOOKUP(A1355,airbnb_listings_orlando!C:Q,15,0)</f>
        <v>6</v>
      </c>
      <c r="Y1355" s="11">
        <f t="shared" si="4"/>
        <v>255.4233333</v>
      </c>
      <c r="AA1355" s="11"/>
    </row>
    <row r="1356">
      <c r="A1356" s="12" t="s">
        <v>85</v>
      </c>
      <c r="B1356" s="13">
        <v>43171.0</v>
      </c>
      <c r="C1356" s="12">
        <v>43174.0</v>
      </c>
      <c r="D1356" s="14">
        <v>766.27</v>
      </c>
      <c r="E1356" s="24">
        <v>43105.74054398148</v>
      </c>
      <c r="F1356" s="16">
        <v>66.0</v>
      </c>
      <c r="G1356" s="17" t="s">
        <v>25</v>
      </c>
      <c r="H1356" s="14">
        <v>83.77</v>
      </c>
      <c r="I1356" s="14">
        <f t="shared" si="1"/>
        <v>711.9292</v>
      </c>
      <c r="J1356" s="18">
        <v>4.0</v>
      </c>
      <c r="K1356" s="17">
        <v>5.0</v>
      </c>
      <c r="L1356" s="19">
        <v>3.0</v>
      </c>
      <c r="M1356" s="19" t="e">
        <v>#REF!</v>
      </c>
      <c r="N1356" s="17">
        <v>5.0</v>
      </c>
      <c r="O1356" s="17" t="s">
        <v>66</v>
      </c>
      <c r="P1356" s="17">
        <v>3.0</v>
      </c>
      <c r="Q1356" s="17">
        <v>2.0</v>
      </c>
      <c r="R1356" s="17">
        <v>2.0</v>
      </c>
      <c r="S1356" s="7">
        <f t="shared" si="2"/>
        <v>4</v>
      </c>
      <c r="T1356" s="20">
        <v>23.69</v>
      </c>
      <c r="U1356" s="14">
        <f t="shared" si="105"/>
        <v>30.6508</v>
      </c>
      <c r="V1356" s="21" t="s">
        <v>39</v>
      </c>
      <c r="W1356" s="35">
        <f>VLOOKUP(A1356,airbnb_listings_orlando!C:Q,14,0)</f>
        <v>108</v>
      </c>
      <c r="X1356" s="35">
        <f>VLOOKUP(A1356,airbnb_listings_orlando!C:Q,15,0)</f>
        <v>6</v>
      </c>
      <c r="Y1356" s="11">
        <f t="shared" si="4"/>
        <v>255.4233333</v>
      </c>
      <c r="AA1356" s="11"/>
    </row>
    <row r="1357">
      <c r="A1357" s="12" t="s">
        <v>85</v>
      </c>
      <c r="B1357" s="13">
        <v>43166.0</v>
      </c>
      <c r="C1357" s="12">
        <v>43170.0</v>
      </c>
      <c r="D1357" s="14">
        <v>966.64</v>
      </c>
      <c r="E1357" s="24">
        <v>43104.92525462963</v>
      </c>
      <c r="F1357" s="16">
        <v>62.0</v>
      </c>
      <c r="G1357" s="17" t="s">
        <v>25</v>
      </c>
      <c r="H1357" s="14">
        <v>113.73</v>
      </c>
      <c r="I1357" s="14">
        <f t="shared" si="1"/>
        <v>898.0844</v>
      </c>
      <c r="J1357" s="18">
        <v>4.0</v>
      </c>
      <c r="K1357" s="17">
        <v>5.0</v>
      </c>
      <c r="L1357" s="19">
        <v>3.0</v>
      </c>
      <c r="M1357" s="19" t="e">
        <v>#REF!</v>
      </c>
      <c r="N1357" s="17">
        <v>5.0</v>
      </c>
      <c r="O1357" s="17" t="s">
        <v>66</v>
      </c>
      <c r="P1357" s="17">
        <v>4.0</v>
      </c>
      <c r="Q1357" s="17">
        <v>2.0</v>
      </c>
      <c r="R1357" s="17">
        <v>0.0</v>
      </c>
      <c r="S1357" s="7">
        <f t="shared" si="2"/>
        <v>2</v>
      </c>
      <c r="T1357" s="20">
        <v>29.89</v>
      </c>
      <c r="U1357" s="14">
        <f t="shared" si="105"/>
        <v>38.6656</v>
      </c>
      <c r="V1357" s="21" t="s">
        <v>39</v>
      </c>
      <c r="W1357" s="35">
        <f>VLOOKUP(A1357,airbnb_listings_orlando!C:Q,14,0)</f>
        <v>108</v>
      </c>
      <c r="X1357" s="35">
        <f>VLOOKUP(A1357,airbnb_listings_orlando!C:Q,15,0)</f>
        <v>6</v>
      </c>
      <c r="Y1357" s="11">
        <f t="shared" si="4"/>
        <v>241.66</v>
      </c>
      <c r="AA1357" s="11"/>
    </row>
    <row r="1358">
      <c r="A1358" s="12" t="s">
        <v>85</v>
      </c>
      <c r="B1358" s="13">
        <v>43159.0</v>
      </c>
      <c r="C1358" s="12">
        <v>43163.0</v>
      </c>
      <c r="D1358" s="14">
        <v>920.4</v>
      </c>
      <c r="E1358" s="15">
        <v>43063.38946759259</v>
      </c>
      <c r="F1358" s="16">
        <v>96.0</v>
      </c>
      <c r="G1358" s="17" t="s">
        <v>25</v>
      </c>
      <c r="H1358" s="14">
        <v>107.05</v>
      </c>
      <c r="I1358" s="14">
        <f t="shared" si="1"/>
        <v>855.124</v>
      </c>
      <c r="J1358" s="18">
        <v>4.0</v>
      </c>
      <c r="K1358" s="17">
        <v>5.0</v>
      </c>
      <c r="L1358" s="19">
        <v>3.0</v>
      </c>
      <c r="M1358" s="19" t="e">
        <v>#REF!</v>
      </c>
      <c r="N1358" s="17">
        <v>5.0</v>
      </c>
      <c r="O1358" s="17" t="s">
        <v>66</v>
      </c>
      <c r="P1358" s="17">
        <v>4.0</v>
      </c>
      <c r="Q1358" s="17">
        <v>4.0</v>
      </c>
      <c r="R1358" s="17">
        <v>2.0</v>
      </c>
      <c r="S1358" s="7">
        <f t="shared" si="2"/>
        <v>6</v>
      </c>
      <c r="T1358" s="20">
        <v>28.46</v>
      </c>
      <c r="U1358" s="14">
        <f t="shared" si="105"/>
        <v>36.816</v>
      </c>
      <c r="V1358" s="21" t="s">
        <v>39</v>
      </c>
      <c r="W1358" s="35">
        <f>VLOOKUP(A1358,airbnb_listings_orlando!C:Q,14,0)</f>
        <v>108</v>
      </c>
      <c r="X1358" s="35">
        <f>VLOOKUP(A1358,airbnb_listings_orlando!C:Q,15,0)</f>
        <v>6</v>
      </c>
      <c r="Y1358" s="11">
        <f t="shared" si="4"/>
        <v>230.1</v>
      </c>
      <c r="AA1358" s="11"/>
    </row>
    <row r="1359">
      <c r="A1359" s="12" t="s">
        <v>85</v>
      </c>
      <c r="B1359" s="13">
        <v>43155.0</v>
      </c>
      <c r="C1359" s="12">
        <v>43157.0</v>
      </c>
      <c r="D1359" s="14">
        <v>467.91</v>
      </c>
      <c r="E1359" s="24">
        <v>43129.15689814815</v>
      </c>
      <c r="F1359" s="16">
        <v>26.0</v>
      </c>
      <c r="G1359" s="17" t="s">
        <v>25</v>
      </c>
      <c r="H1359" s="14">
        <v>40.64</v>
      </c>
      <c r="I1359" s="14">
        <f t="shared" si="1"/>
        <v>434.7236</v>
      </c>
      <c r="J1359" s="18">
        <v>4.0</v>
      </c>
      <c r="K1359" s="17">
        <v>5.0</v>
      </c>
      <c r="L1359" s="19">
        <v>3.0</v>
      </c>
      <c r="M1359" s="19" t="e">
        <v>#REF!</v>
      </c>
      <c r="N1359" s="17">
        <v>5.0</v>
      </c>
      <c r="O1359" s="17" t="s">
        <v>66</v>
      </c>
      <c r="P1359" s="17">
        <v>2.0</v>
      </c>
      <c r="Q1359" s="17">
        <v>4.0</v>
      </c>
      <c r="R1359" s="17">
        <v>0.0</v>
      </c>
      <c r="S1359" s="7">
        <f t="shared" si="2"/>
        <v>4</v>
      </c>
      <c r="T1359" s="20">
        <v>14.47</v>
      </c>
      <c r="U1359" s="14">
        <f t="shared" si="105"/>
        <v>18.7164</v>
      </c>
      <c r="V1359" s="21" t="s">
        <v>39</v>
      </c>
      <c r="W1359" s="35">
        <f>VLOOKUP(A1359,airbnb_listings_orlando!C:Q,14,0)</f>
        <v>108</v>
      </c>
      <c r="X1359" s="35">
        <f>VLOOKUP(A1359,airbnb_listings_orlando!C:Q,15,0)</f>
        <v>6</v>
      </c>
      <c r="Y1359" s="11">
        <f t="shared" si="4"/>
        <v>233.955</v>
      </c>
      <c r="AA1359" s="11"/>
    </row>
    <row r="1360">
      <c r="A1360" s="12" t="s">
        <v>85</v>
      </c>
      <c r="B1360" s="13">
        <v>43152.0</v>
      </c>
      <c r="C1360" s="12">
        <v>43155.0</v>
      </c>
      <c r="D1360" s="14">
        <v>622.05</v>
      </c>
      <c r="E1360" s="24">
        <v>43047.404386574075</v>
      </c>
      <c r="F1360" s="16">
        <v>105.0</v>
      </c>
      <c r="G1360" s="17" t="s">
        <v>25</v>
      </c>
      <c r="H1360" s="14">
        <v>63.92</v>
      </c>
      <c r="I1360" s="14">
        <f t="shared" si="1"/>
        <v>577.938</v>
      </c>
      <c r="J1360" s="18">
        <v>4.0</v>
      </c>
      <c r="K1360" s="17">
        <v>5.0</v>
      </c>
      <c r="L1360" s="19">
        <v>3.0</v>
      </c>
      <c r="M1360" s="19" t="e">
        <v>#REF!</v>
      </c>
      <c r="N1360" s="17">
        <v>5.0</v>
      </c>
      <c r="O1360" s="17" t="s">
        <v>66</v>
      </c>
      <c r="P1360" s="17">
        <v>3.0</v>
      </c>
      <c r="Q1360" s="17">
        <v>4.0</v>
      </c>
      <c r="R1360" s="17">
        <v>2.0</v>
      </c>
      <c r="S1360" s="7">
        <f t="shared" si="2"/>
        <v>6</v>
      </c>
      <c r="T1360" s="20">
        <v>19.23</v>
      </c>
      <c r="U1360" s="14">
        <f t="shared" si="105"/>
        <v>24.882</v>
      </c>
      <c r="V1360" s="21" t="s">
        <v>39</v>
      </c>
      <c r="W1360" s="35">
        <f>VLOOKUP(A1360,airbnb_listings_orlando!C:Q,14,0)</f>
        <v>108</v>
      </c>
      <c r="X1360" s="35">
        <f>VLOOKUP(A1360,airbnb_listings_orlando!C:Q,15,0)</f>
        <v>6</v>
      </c>
      <c r="Y1360" s="11">
        <f t="shared" si="4"/>
        <v>207.35</v>
      </c>
      <c r="AA1360" s="11"/>
    </row>
    <row r="1361">
      <c r="A1361" s="12" t="s">
        <v>85</v>
      </c>
      <c r="B1361" s="13">
        <v>43070.0</v>
      </c>
      <c r="C1361" s="12">
        <v>43072.0</v>
      </c>
      <c r="D1361" s="14">
        <v>462.4</v>
      </c>
      <c r="E1361" s="24">
        <v>43016.359560185185</v>
      </c>
      <c r="F1361" s="16">
        <v>54.0</v>
      </c>
      <c r="G1361" s="17" t="s">
        <v>25</v>
      </c>
      <c r="H1361" s="14">
        <v>40.84</v>
      </c>
      <c r="I1361" s="14">
        <f t="shared" si="1"/>
        <v>429.604</v>
      </c>
      <c r="J1361" s="18">
        <v>4.0</v>
      </c>
      <c r="K1361" s="17">
        <v>5.0</v>
      </c>
      <c r="L1361" s="19">
        <v>3.0</v>
      </c>
      <c r="M1361" s="19" t="e">
        <v>#REF!</v>
      </c>
      <c r="N1361" s="17">
        <v>5.0</v>
      </c>
      <c r="O1361" s="17" t="s">
        <v>66</v>
      </c>
      <c r="P1361" s="17">
        <v>2.0</v>
      </c>
      <c r="Q1361" s="17">
        <v>4.0</v>
      </c>
      <c r="R1361" s="17">
        <v>2.0</v>
      </c>
      <c r="S1361" s="7">
        <f t="shared" si="2"/>
        <v>6</v>
      </c>
      <c r="T1361" s="20">
        <v>14.3</v>
      </c>
      <c r="U1361" s="14">
        <f t="shared" si="105"/>
        <v>18.496</v>
      </c>
      <c r="V1361" s="21" t="s">
        <v>39</v>
      </c>
      <c r="W1361" s="35">
        <f>VLOOKUP(A1361,airbnb_listings_orlando!C:Q,14,0)</f>
        <v>108</v>
      </c>
      <c r="X1361" s="35">
        <f>VLOOKUP(A1361,airbnb_listings_orlando!C:Q,15,0)</f>
        <v>6</v>
      </c>
      <c r="Y1361" s="11">
        <f t="shared" si="4"/>
        <v>231.2</v>
      </c>
      <c r="AA1361" s="11"/>
    </row>
    <row r="1362">
      <c r="A1362" s="12" t="s">
        <v>85</v>
      </c>
      <c r="B1362" s="13">
        <v>42867.0</v>
      </c>
      <c r="C1362" s="12">
        <v>42869.0</v>
      </c>
      <c r="D1362" s="14">
        <v>451.39</v>
      </c>
      <c r="E1362" s="24">
        <v>42861.38653935185</v>
      </c>
      <c r="F1362" s="16">
        <v>6.0</v>
      </c>
      <c r="G1362" s="17" t="s">
        <v>25</v>
      </c>
      <c r="H1362" s="14">
        <v>41.25</v>
      </c>
      <c r="I1362" s="14">
        <f t="shared" si="1"/>
        <v>419.3744</v>
      </c>
      <c r="J1362" s="18">
        <v>4.0</v>
      </c>
      <c r="K1362" s="17">
        <v>5.0</v>
      </c>
      <c r="L1362" s="19">
        <v>3.0</v>
      </c>
      <c r="M1362" s="19" t="e">
        <v>#REF!</v>
      </c>
      <c r="N1362" s="17">
        <v>5.0</v>
      </c>
      <c r="O1362" s="17" t="s">
        <v>66</v>
      </c>
      <c r="P1362" s="17">
        <v>2.0</v>
      </c>
      <c r="Q1362" s="17">
        <v>4.0</v>
      </c>
      <c r="R1362" s="17">
        <v>4.0</v>
      </c>
      <c r="S1362" s="7">
        <f t="shared" si="2"/>
        <v>8</v>
      </c>
      <c r="T1362" s="20">
        <v>13.96</v>
      </c>
      <c r="U1362" s="14">
        <f t="shared" si="105"/>
        <v>18.0556</v>
      </c>
      <c r="V1362" s="21" t="s">
        <v>39</v>
      </c>
      <c r="W1362" s="35">
        <f>VLOOKUP(A1362,airbnb_listings_orlando!C:Q,14,0)</f>
        <v>108</v>
      </c>
      <c r="X1362" s="35">
        <f>VLOOKUP(A1362,airbnb_listings_orlando!C:Q,15,0)</f>
        <v>6</v>
      </c>
      <c r="Y1362" s="11">
        <f t="shared" si="4"/>
        <v>225.695</v>
      </c>
      <c r="AA1362" s="11"/>
    </row>
    <row r="1363">
      <c r="A1363" s="12" t="s">
        <v>85</v>
      </c>
      <c r="B1363" s="13">
        <v>42811.0</v>
      </c>
      <c r="C1363" s="12">
        <v>42813.0</v>
      </c>
      <c r="D1363" s="14">
        <v>535.44</v>
      </c>
      <c r="E1363" s="24">
        <v>42790.398148148146</v>
      </c>
      <c r="F1363" s="16">
        <v>21.0</v>
      </c>
      <c r="G1363" s="17" t="s">
        <v>25</v>
      </c>
      <c r="H1363" s="14">
        <v>49.83</v>
      </c>
      <c r="I1363" s="14">
        <f t="shared" si="1"/>
        <v>498.8824</v>
      </c>
      <c r="J1363" s="18">
        <v>4.0</v>
      </c>
      <c r="K1363" s="17">
        <v>5.0</v>
      </c>
      <c r="L1363" s="19">
        <v>3.0</v>
      </c>
      <c r="M1363" s="19" t="e">
        <v>#REF!</v>
      </c>
      <c r="N1363" s="17">
        <v>5.0</v>
      </c>
      <c r="O1363" s="17" t="s">
        <v>66</v>
      </c>
      <c r="P1363" s="17">
        <v>2.0</v>
      </c>
      <c r="Q1363" s="17">
        <v>6.0</v>
      </c>
      <c r="R1363" s="17">
        <v>0.0</v>
      </c>
      <c r="S1363" s="7">
        <f t="shared" si="2"/>
        <v>6</v>
      </c>
      <c r="T1363" s="20">
        <v>15.14</v>
      </c>
      <c r="U1363" s="14">
        <f t="shared" si="105"/>
        <v>21.4176</v>
      </c>
      <c r="V1363" s="21" t="s">
        <v>39</v>
      </c>
      <c r="W1363" s="35">
        <f>VLOOKUP(A1363,airbnb_listings_orlando!C:Q,14,0)</f>
        <v>108</v>
      </c>
      <c r="X1363" s="35">
        <f>VLOOKUP(A1363,airbnb_listings_orlando!C:Q,15,0)</f>
        <v>6</v>
      </c>
      <c r="Y1363" s="11">
        <f t="shared" si="4"/>
        <v>267.72</v>
      </c>
      <c r="AA1363" s="11"/>
    </row>
    <row r="1364">
      <c r="A1364" s="12" t="s">
        <v>85</v>
      </c>
      <c r="B1364" s="13">
        <v>43230.0</v>
      </c>
      <c r="C1364" s="12">
        <v>43245.0</v>
      </c>
      <c r="D1364" s="14">
        <v>2675.95</v>
      </c>
      <c r="E1364" s="24">
        <v>42905.80844907407</v>
      </c>
      <c r="F1364" s="16">
        <v>325.0</v>
      </c>
      <c r="G1364" s="17" t="s">
        <v>25</v>
      </c>
      <c r="H1364" s="14">
        <v>329.72</v>
      </c>
      <c r="I1364" s="14">
        <f t="shared" si="1"/>
        <v>2466.5025</v>
      </c>
      <c r="J1364" s="18">
        <v>4.0</v>
      </c>
      <c r="K1364" s="17">
        <v>5.0</v>
      </c>
      <c r="L1364" s="19">
        <v>3.0</v>
      </c>
      <c r="M1364" s="19" t="e">
        <v>#REF!</v>
      </c>
      <c r="N1364" s="17">
        <v>5.0</v>
      </c>
      <c r="O1364" s="17" t="s">
        <v>66</v>
      </c>
      <c r="P1364" s="17">
        <v>15.0</v>
      </c>
      <c r="Q1364" s="17">
        <v>1.0</v>
      </c>
      <c r="R1364" s="17">
        <v>0.0</v>
      </c>
      <c r="S1364" s="7">
        <f t="shared" si="2"/>
        <v>1</v>
      </c>
      <c r="T1364" s="20">
        <v>75.65</v>
      </c>
      <c r="U1364" s="14">
        <f>D1364*5%</f>
        <v>133.7975</v>
      </c>
      <c r="V1364" s="21" t="s">
        <v>47</v>
      </c>
      <c r="W1364" s="35">
        <f>VLOOKUP(A1364,airbnb_listings_orlando!C:Q,14,0)</f>
        <v>108</v>
      </c>
      <c r="X1364" s="35">
        <f>VLOOKUP(A1364,airbnb_listings_orlando!C:Q,15,0)</f>
        <v>6</v>
      </c>
      <c r="Y1364" s="11">
        <f t="shared" si="4"/>
        <v>178.3966667</v>
      </c>
      <c r="AA1364" s="11"/>
    </row>
    <row r="1365">
      <c r="A1365" s="12" t="s">
        <v>85</v>
      </c>
      <c r="B1365" s="13">
        <v>43139.0</v>
      </c>
      <c r="C1365" s="12">
        <v>43151.0</v>
      </c>
      <c r="D1365" s="14">
        <v>120.0</v>
      </c>
      <c r="E1365" s="24">
        <v>42809.40519675926</v>
      </c>
      <c r="F1365" s="16">
        <v>330.0</v>
      </c>
      <c r="G1365" s="17" t="s">
        <v>25</v>
      </c>
      <c r="H1365" s="14">
        <v>0.0</v>
      </c>
      <c r="I1365" s="14">
        <f t="shared" si="1"/>
        <v>120</v>
      </c>
      <c r="J1365" s="18">
        <v>4.0</v>
      </c>
      <c r="K1365" s="17">
        <v>5.0</v>
      </c>
      <c r="L1365" s="19">
        <v>3.0</v>
      </c>
      <c r="M1365" s="19" t="e">
        <v>#REF!</v>
      </c>
      <c r="N1365" s="17">
        <v>5.0</v>
      </c>
      <c r="O1365" s="17" t="s">
        <v>66</v>
      </c>
      <c r="P1365" s="17">
        <v>12.0</v>
      </c>
      <c r="Q1365" s="17">
        <v>2.0</v>
      </c>
      <c r="R1365" s="17">
        <v>0.0</v>
      </c>
      <c r="S1365" s="7">
        <f t="shared" si="2"/>
        <v>2</v>
      </c>
      <c r="T1365" s="20">
        <v>0.0</v>
      </c>
      <c r="U1365" s="14">
        <v>0.0</v>
      </c>
      <c r="V1365" s="21" t="s">
        <v>40</v>
      </c>
      <c r="W1365" s="35">
        <f>VLOOKUP(A1365,airbnb_listings_orlando!C:Q,14,0)</f>
        <v>108</v>
      </c>
      <c r="X1365" s="35">
        <f>VLOOKUP(A1365,airbnb_listings_orlando!C:Q,15,0)</f>
        <v>6</v>
      </c>
      <c r="Y1365" s="11">
        <f t="shared" si="4"/>
        <v>10</v>
      </c>
      <c r="AA1365" s="11"/>
    </row>
    <row r="1366">
      <c r="A1366" s="12" t="s">
        <v>85</v>
      </c>
      <c r="B1366" s="13">
        <v>43390.0</v>
      </c>
      <c r="C1366" s="25">
        <v>43397.0</v>
      </c>
      <c r="D1366" s="14">
        <v>1222.28</v>
      </c>
      <c r="E1366" s="24">
        <v>43276.52521990741</v>
      </c>
      <c r="F1366" s="16">
        <v>114.0</v>
      </c>
      <c r="G1366" s="17" t="s">
        <v>25</v>
      </c>
      <c r="H1366" s="14">
        <v>170.1</v>
      </c>
      <c r="I1366" s="14">
        <f t="shared" si="1"/>
        <v>1161.166</v>
      </c>
      <c r="J1366" s="18">
        <v>4.0</v>
      </c>
      <c r="K1366" s="17">
        <v>5.0</v>
      </c>
      <c r="L1366" s="19">
        <v>3.0</v>
      </c>
      <c r="M1366" s="19" t="e">
        <v>#REF!</v>
      </c>
      <c r="N1366" s="17">
        <v>5.0</v>
      </c>
      <c r="O1366" s="17" t="s">
        <v>66</v>
      </c>
      <c r="P1366" s="17">
        <v>7.0</v>
      </c>
      <c r="Q1366" s="17">
        <v>2.0</v>
      </c>
      <c r="R1366" s="17">
        <v>0.0</v>
      </c>
      <c r="S1366" s="7">
        <f t="shared" si="2"/>
        <v>2</v>
      </c>
      <c r="T1366" s="20">
        <v>0.0</v>
      </c>
      <c r="U1366" s="14">
        <f>D1366*5%</f>
        <v>61.114</v>
      </c>
      <c r="V1366" s="21" t="s">
        <v>50</v>
      </c>
      <c r="W1366" s="35">
        <f>VLOOKUP(A1366,airbnb_listings_orlando!C:Q,14,0)</f>
        <v>108</v>
      </c>
      <c r="X1366" s="35">
        <f>VLOOKUP(A1366,airbnb_listings_orlando!C:Q,15,0)</f>
        <v>6</v>
      </c>
      <c r="Y1366" s="11">
        <f t="shared" si="4"/>
        <v>174.6114286</v>
      </c>
      <c r="AA1366" s="11"/>
    </row>
    <row r="1367">
      <c r="A1367" s="12" t="s">
        <v>86</v>
      </c>
      <c r="B1367" s="13">
        <v>43486.0</v>
      </c>
      <c r="C1367" s="12">
        <v>43497.0</v>
      </c>
      <c r="D1367" s="14">
        <v>1651.39</v>
      </c>
      <c r="E1367" s="24">
        <v>43240.71747685185</v>
      </c>
      <c r="F1367" s="16">
        <v>246.0</v>
      </c>
      <c r="G1367" s="17" t="s">
        <v>25</v>
      </c>
      <c r="H1367" s="14">
        <v>51.0</v>
      </c>
      <c r="I1367" s="14">
        <f t="shared" si="1"/>
        <v>1534.3344</v>
      </c>
      <c r="J1367" s="18">
        <v>4.0</v>
      </c>
      <c r="K1367" s="17">
        <v>6.0</v>
      </c>
      <c r="L1367" s="19">
        <v>3.0</v>
      </c>
      <c r="M1367" s="19">
        <v>65.0</v>
      </c>
      <c r="N1367" s="17">
        <v>4.5</v>
      </c>
      <c r="O1367" s="17" t="s">
        <v>66</v>
      </c>
      <c r="P1367" s="17">
        <v>11.0</v>
      </c>
      <c r="Q1367" s="17">
        <v>8.0</v>
      </c>
      <c r="R1367" s="17">
        <v>0.0</v>
      </c>
      <c r="S1367" s="7">
        <f t="shared" si="2"/>
        <v>8</v>
      </c>
      <c r="T1367" s="20">
        <v>51.0</v>
      </c>
      <c r="U1367" s="14">
        <f t="shared" ref="U1367:U1455" si="106">D1367*4%</f>
        <v>66.0556</v>
      </c>
      <c r="V1367" s="21" t="s">
        <v>26</v>
      </c>
      <c r="W1367" s="35">
        <f>VLOOKUP(A1367,airbnb_listings_orlando!C:Q,14,0)</f>
        <v>259</v>
      </c>
      <c r="X1367" s="35">
        <f>VLOOKUP(A1367,airbnb_listings_orlando!C:Q,15,0)</f>
        <v>6</v>
      </c>
      <c r="Y1367" s="11">
        <f t="shared" si="4"/>
        <v>150.1263636</v>
      </c>
      <c r="AA1367" s="11"/>
    </row>
    <row r="1368">
      <c r="A1368" s="12" t="s">
        <v>86</v>
      </c>
      <c r="B1368" s="13">
        <v>43470.0</v>
      </c>
      <c r="C1368" s="12">
        <v>43485.0</v>
      </c>
      <c r="D1368" s="14">
        <v>2204.91</v>
      </c>
      <c r="E1368" s="24">
        <v>43220.39638888889</v>
      </c>
      <c r="F1368" s="16">
        <v>250.0</v>
      </c>
      <c r="G1368" s="17" t="s">
        <v>25</v>
      </c>
      <c r="H1368" s="14">
        <v>320.25</v>
      </c>
      <c r="I1368" s="14">
        <f t="shared" si="1"/>
        <v>2048.7136</v>
      </c>
      <c r="J1368" s="18">
        <v>4.0</v>
      </c>
      <c r="K1368" s="17">
        <v>6.0</v>
      </c>
      <c r="L1368" s="19">
        <v>3.0</v>
      </c>
      <c r="M1368" s="19">
        <v>65.0</v>
      </c>
      <c r="N1368" s="17">
        <v>4.5</v>
      </c>
      <c r="O1368" s="17" t="s">
        <v>66</v>
      </c>
      <c r="P1368" s="17">
        <v>15.0</v>
      </c>
      <c r="Q1368" s="17">
        <v>4.0</v>
      </c>
      <c r="R1368" s="17">
        <v>4.0</v>
      </c>
      <c r="S1368" s="7">
        <f t="shared" si="2"/>
        <v>8</v>
      </c>
      <c r="T1368" s="20">
        <v>68.0</v>
      </c>
      <c r="U1368" s="14">
        <f t="shared" si="106"/>
        <v>88.1964</v>
      </c>
      <c r="V1368" s="21" t="s">
        <v>26</v>
      </c>
      <c r="W1368" s="35">
        <f>VLOOKUP(A1368,airbnb_listings_orlando!C:Q,14,0)</f>
        <v>259</v>
      </c>
      <c r="X1368" s="35">
        <f>VLOOKUP(A1368,airbnb_listings_orlando!C:Q,15,0)</f>
        <v>6</v>
      </c>
      <c r="Y1368" s="11">
        <f t="shared" si="4"/>
        <v>146.994</v>
      </c>
      <c r="AA1368" s="11"/>
    </row>
    <row r="1369">
      <c r="A1369" s="12" t="s">
        <v>86</v>
      </c>
      <c r="B1369" s="13">
        <v>43468.0</v>
      </c>
      <c r="C1369" s="12">
        <v>43470.0</v>
      </c>
      <c r="D1369" s="14">
        <v>391.39</v>
      </c>
      <c r="E1369" s="15">
        <v>43462.966469907406</v>
      </c>
      <c r="F1369" s="16">
        <v>6.0</v>
      </c>
      <c r="G1369" s="17" t="s">
        <v>25</v>
      </c>
      <c r="H1369" s="14">
        <v>34.6</v>
      </c>
      <c r="I1369" s="14">
        <f t="shared" si="1"/>
        <v>363.6244</v>
      </c>
      <c r="J1369" s="18">
        <v>4.0</v>
      </c>
      <c r="K1369" s="17">
        <v>6.0</v>
      </c>
      <c r="L1369" s="19">
        <v>3.0</v>
      </c>
      <c r="M1369" s="19">
        <v>65.0</v>
      </c>
      <c r="N1369" s="17">
        <v>4.5</v>
      </c>
      <c r="O1369" s="17" t="s">
        <v>66</v>
      </c>
      <c r="P1369" s="17">
        <v>2.0</v>
      </c>
      <c r="Q1369" s="17">
        <v>3.0</v>
      </c>
      <c r="R1369" s="17">
        <v>3.0</v>
      </c>
      <c r="S1369" s="7">
        <f t="shared" si="2"/>
        <v>6</v>
      </c>
      <c r="T1369" s="20">
        <v>12.11</v>
      </c>
      <c r="U1369" s="14">
        <f t="shared" si="106"/>
        <v>15.6556</v>
      </c>
      <c r="V1369" s="21" t="s">
        <v>26</v>
      </c>
      <c r="W1369" s="35">
        <f>VLOOKUP(A1369,airbnb_listings_orlando!C:Q,14,0)</f>
        <v>259</v>
      </c>
      <c r="X1369" s="35">
        <f>VLOOKUP(A1369,airbnb_listings_orlando!C:Q,15,0)</f>
        <v>6</v>
      </c>
      <c r="Y1369" s="11">
        <f t="shared" si="4"/>
        <v>195.695</v>
      </c>
      <c r="AA1369" s="11"/>
    </row>
    <row r="1370">
      <c r="A1370" s="12" t="s">
        <v>86</v>
      </c>
      <c r="B1370" s="13">
        <v>43455.0</v>
      </c>
      <c r="C1370" s="25">
        <v>43460.0</v>
      </c>
      <c r="D1370" s="14">
        <v>1154.3</v>
      </c>
      <c r="E1370" s="24">
        <v>43265.805659722224</v>
      </c>
      <c r="F1370" s="16">
        <v>190.0</v>
      </c>
      <c r="G1370" s="17" t="s">
        <v>25</v>
      </c>
      <c r="H1370" s="14">
        <v>154.69</v>
      </c>
      <c r="I1370" s="14">
        <f t="shared" si="1"/>
        <v>1072.428</v>
      </c>
      <c r="J1370" s="18">
        <v>4.0</v>
      </c>
      <c r="K1370" s="17">
        <v>6.0</v>
      </c>
      <c r="L1370" s="19">
        <v>3.0</v>
      </c>
      <c r="M1370" s="19">
        <v>65.0</v>
      </c>
      <c r="N1370" s="17">
        <v>4.5</v>
      </c>
      <c r="O1370" s="17" t="s">
        <v>66</v>
      </c>
      <c r="P1370" s="17">
        <v>5.0</v>
      </c>
      <c r="Q1370" s="17">
        <v>6.0</v>
      </c>
      <c r="R1370" s="17">
        <v>2.0</v>
      </c>
      <c r="S1370" s="7">
        <f t="shared" si="2"/>
        <v>8</v>
      </c>
      <c r="T1370" s="20">
        <v>35.7</v>
      </c>
      <c r="U1370" s="14">
        <f t="shared" si="106"/>
        <v>46.172</v>
      </c>
      <c r="V1370" s="21" t="s">
        <v>26</v>
      </c>
      <c r="W1370" s="35">
        <f>VLOOKUP(A1370,airbnb_listings_orlando!C:Q,14,0)</f>
        <v>259</v>
      </c>
      <c r="X1370" s="35">
        <f>VLOOKUP(A1370,airbnb_listings_orlando!C:Q,15,0)</f>
        <v>6</v>
      </c>
      <c r="Y1370" s="11">
        <f t="shared" si="4"/>
        <v>230.86</v>
      </c>
      <c r="AA1370" s="11"/>
    </row>
    <row r="1371">
      <c r="A1371" s="12" t="s">
        <v>86</v>
      </c>
      <c r="B1371" s="13">
        <v>43446.0</v>
      </c>
      <c r="C1371" s="25">
        <v>43452.0</v>
      </c>
      <c r="D1371" s="14">
        <v>875.3</v>
      </c>
      <c r="E1371" s="15">
        <v>43434.80902777778</v>
      </c>
      <c r="F1371" s="16">
        <v>12.0</v>
      </c>
      <c r="G1371" s="17" t="s">
        <v>25</v>
      </c>
      <c r="H1371" s="14">
        <v>110.77</v>
      </c>
      <c r="I1371" s="14">
        <f t="shared" si="1"/>
        <v>813.218</v>
      </c>
      <c r="J1371" s="18">
        <v>4.0</v>
      </c>
      <c r="K1371" s="17">
        <v>6.0</v>
      </c>
      <c r="L1371" s="19">
        <v>3.0</v>
      </c>
      <c r="M1371" s="19">
        <v>65.0</v>
      </c>
      <c r="N1371" s="17">
        <v>4.5</v>
      </c>
      <c r="O1371" s="17" t="s">
        <v>66</v>
      </c>
      <c r="P1371" s="17">
        <v>6.0</v>
      </c>
      <c r="Q1371" s="17">
        <v>5.0</v>
      </c>
      <c r="R1371" s="17">
        <v>3.0</v>
      </c>
      <c r="S1371" s="7">
        <f t="shared" si="2"/>
        <v>8</v>
      </c>
      <c r="T1371" s="20">
        <v>27.07</v>
      </c>
      <c r="U1371" s="14">
        <f t="shared" si="106"/>
        <v>35.012</v>
      </c>
      <c r="V1371" s="21" t="s">
        <v>26</v>
      </c>
      <c r="W1371" s="35">
        <f>VLOOKUP(A1371,airbnb_listings_orlando!C:Q,14,0)</f>
        <v>259</v>
      </c>
      <c r="X1371" s="35">
        <f>VLOOKUP(A1371,airbnb_listings_orlando!C:Q,15,0)</f>
        <v>6</v>
      </c>
      <c r="Y1371" s="11">
        <f t="shared" si="4"/>
        <v>145.8833333</v>
      </c>
      <c r="AA1371" s="11"/>
    </row>
    <row r="1372">
      <c r="A1372" s="12" t="s">
        <v>86</v>
      </c>
      <c r="B1372" s="13">
        <v>43440.0</v>
      </c>
      <c r="C1372" s="25">
        <v>43446.0</v>
      </c>
      <c r="D1372" s="14">
        <v>831.81</v>
      </c>
      <c r="E1372" s="15">
        <v>43434.925092592595</v>
      </c>
      <c r="F1372" s="16">
        <v>6.0</v>
      </c>
      <c r="G1372" s="17" t="s">
        <v>25</v>
      </c>
      <c r="H1372" s="14">
        <v>103.92</v>
      </c>
      <c r="I1372" s="14">
        <f t="shared" si="1"/>
        <v>772.8076</v>
      </c>
      <c r="J1372" s="18">
        <v>4.0</v>
      </c>
      <c r="K1372" s="17">
        <v>6.0</v>
      </c>
      <c r="L1372" s="19">
        <v>3.0</v>
      </c>
      <c r="M1372" s="19">
        <v>65.0</v>
      </c>
      <c r="N1372" s="17">
        <v>4.5</v>
      </c>
      <c r="O1372" s="17" t="s">
        <v>66</v>
      </c>
      <c r="P1372" s="17">
        <v>6.0</v>
      </c>
      <c r="Q1372" s="17">
        <v>4.0</v>
      </c>
      <c r="R1372" s="17">
        <v>2.0</v>
      </c>
      <c r="S1372" s="7">
        <f t="shared" si="2"/>
        <v>6</v>
      </c>
      <c r="T1372" s="20">
        <v>25.73</v>
      </c>
      <c r="U1372" s="14">
        <f t="shared" si="106"/>
        <v>33.2724</v>
      </c>
      <c r="V1372" s="21" t="s">
        <v>26</v>
      </c>
      <c r="W1372" s="35">
        <f>VLOOKUP(A1372,airbnb_listings_orlando!C:Q,14,0)</f>
        <v>259</v>
      </c>
      <c r="X1372" s="35">
        <f>VLOOKUP(A1372,airbnb_listings_orlando!C:Q,15,0)</f>
        <v>6</v>
      </c>
      <c r="Y1372" s="11">
        <f t="shared" si="4"/>
        <v>138.635</v>
      </c>
      <c r="AA1372" s="11"/>
    </row>
    <row r="1373">
      <c r="A1373" s="12" t="s">
        <v>86</v>
      </c>
      <c r="B1373" s="13">
        <v>43420.0</v>
      </c>
      <c r="C1373" s="25">
        <v>43422.0</v>
      </c>
      <c r="D1373" s="14">
        <v>439.41</v>
      </c>
      <c r="E1373" s="15">
        <v>43386.52211805555</v>
      </c>
      <c r="F1373" s="16">
        <v>34.0</v>
      </c>
      <c r="G1373" s="17" t="s">
        <v>25</v>
      </c>
      <c r="H1373" s="14">
        <v>42.16</v>
      </c>
      <c r="I1373" s="14">
        <f t="shared" si="1"/>
        <v>408.2436</v>
      </c>
      <c r="J1373" s="18">
        <v>4.0</v>
      </c>
      <c r="K1373" s="17">
        <v>6.0</v>
      </c>
      <c r="L1373" s="19">
        <v>3.0</v>
      </c>
      <c r="M1373" s="19">
        <v>65.0</v>
      </c>
      <c r="N1373" s="17">
        <v>4.5</v>
      </c>
      <c r="O1373" s="17" t="s">
        <v>66</v>
      </c>
      <c r="P1373" s="17">
        <v>2.0</v>
      </c>
      <c r="Q1373" s="17">
        <v>7.0</v>
      </c>
      <c r="R1373" s="17">
        <v>0.0</v>
      </c>
      <c r="S1373" s="7">
        <f t="shared" si="2"/>
        <v>7</v>
      </c>
      <c r="T1373" s="20">
        <v>13.59</v>
      </c>
      <c r="U1373" s="14">
        <f t="shared" si="106"/>
        <v>17.5764</v>
      </c>
      <c r="V1373" s="21" t="s">
        <v>26</v>
      </c>
      <c r="W1373" s="35">
        <f>VLOOKUP(A1373,airbnb_listings_orlando!C:Q,14,0)</f>
        <v>259</v>
      </c>
      <c r="X1373" s="35">
        <f>VLOOKUP(A1373,airbnb_listings_orlando!C:Q,15,0)</f>
        <v>6</v>
      </c>
      <c r="Y1373" s="11">
        <f t="shared" si="4"/>
        <v>219.705</v>
      </c>
      <c r="AA1373" s="11"/>
    </row>
    <row r="1374">
      <c r="A1374" s="12" t="s">
        <v>86</v>
      </c>
      <c r="B1374" s="13">
        <v>43406.0</v>
      </c>
      <c r="C1374" s="25">
        <v>43420.0</v>
      </c>
      <c r="D1374" s="14">
        <v>2422.09</v>
      </c>
      <c r="E1374" s="24">
        <v>43146.25168981482</v>
      </c>
      <c r="F1374" s="16">
        <v>260.0</v>
      </c>
      <c r="G1374" s="17" t="s">
        <v>25</v>
      </c>
      <c r="H1374" s="14">
        <v>354.24</v>
      </c>
      <c r="I1374" s="14">
        <f t="shared" si="1"/>
        <v>2250.2964</v>
      </c>
      <c r="J1374" s="18">
        <v>4.0</v>
      </c>
      <c r="K1374" s="17">
        <v>6.0</v>
      </c>
      <c r="L1374" s="19">
        <v>3.0</v>
      </c>
      <c r="M1374" s="19">
        <v>65.0</v>
      </c>
      <c r="N1374" s="17">
        <v>4.5</v>
      </c>
      <c r="O1374" s="17" t="s">
        <v>66</v>
      </c>
      <c r="P1374" s="17">
        <v>14.0</v>
      </c>
      <c r="Q1374" s="17">
        <v>2.0</v>
      </c>
      <c r="R1374" s="17">
        <v>3.0</v>
      </c>
      <c r="S1374" s="7">
        <f t="shared" si="2"/>
        <v>5</v>
      </c>
      <c r="T1374" s="20">
        <v>74.91</v>
      </c>
      <c r="U1374" s="14">
        <f t="shared" si="106"/>
        <v>96.8836</v>
      </c>
      <c r="V1374" s="21" t="s">
        <v>26</v>
      </c>
      <c r="W1374" s="35">
        <f>VLOOKUP(A1374,airbnb_listings_orlando!C:Q,14,0)</f>
        <v>259</v>
      </c>
      <c r="X1374" s="35">
        <f>VLOOKUP(A1374,airbnb_listings_orlando!C:Q,15,0)</f>
        <v>6</v>
      </c>
      <c r="Y1374" s="11">
        <f t="shared" si="4"/>
        <v>173.0064286</v>
      </c>
      <c r="AA1374" s="11"/>
    </row>
    <row r="1375">
      <c r="A1375" s="12" t="s">
        <v>86</v>
      </c>
      <c r="B1375" s="13">
        <v>43396.0</v>
      </c>
      <c r="C1375" s="25">
        <v>43402.0</v>
      </c>
      <c r="D1375" s="14">
        <v>1056.33</v>
      </c>
      <c r="E1375" s="24">
        <v>43368.694236111114</v>
      </c>
      <c r="F1375" s="16">
        <v>28.0</v>
      </c>
      <c r="G1375" s="17" t="s">
        <v>25</v>
      </c>
      <c r="H1375" s="14">
        <v>139.27</v>
      </c>
      <c r="I1375" s="14">
        <f t="shared" si="1"/>
        <v>981.4068</v>
      </c>
      <c r="J1375" s="18">
        <v>4.0</v>
      </c>
      <c r="K1375" s="17">
        <v>6.0</v>
      </c>
      <c r="L1375" s="19">
        <v>3.0</v>
      </c>
      <c r="M1375" s="19">
        <v>65.0</v>
      </c>
      <c r="N1375" s="17">
        <v>4.5</v>
      </c>
      <c r="O1375" s="17" t="s">
        <v>66</v>
      </c>
      <c r="P1375" s="17">
        <v>6.0</v>
      </c>
      <c r="Q1375" s="17">
        <v>3.0</v>
      </c>
      <c r="R1375" s="17">
        <v>4.0</v>
      </c>
      <c r="S1375" s="7">
        <f t="shared" si="2"/>
        <v>7</v>
      </c>
      <c r="T1375" s="20">
        <v>32.67</v>
      </c>
      <c r="U1375" s="14">
        <f t="shared" si="106"/>
        <v>42.2532</v>
      </c>
      <c r="V1375" s="21" t="s">
        <v>26</v>
      </c>
      <c r="W1375" s="35">
        <f>VLOOKUP(A1375,airbnb_listings_orlando!C:Q,14,0)</f>
        <v>259</v>
      </c>
      <c r="X1375" s="35">
        <f>VLOOKUP(A1375,airbnb_listings_orlando!C:Q,15,0)</f>
        <v>6</v>
      </c>
      <c r="Y1375" s="11">
        <f t="shared" si="4"/>
        <v>176.055</v>
      </c>
      <c r="AA1375" s="11"/>
    </row>
    <row r="1376">
      <c r="A1376" s="12" t="s">
        <v>86</v>
      </c>
      <c r="B1376" s="13">
        <v>43384.0</v>
      </c>
      <c r="C1376" s="25">
        <v>43388.0</v>
      </c>
      <c r="D1376" s="14">
        <v>713.0</v>
      </c>
      <c r="E1376" s="24">
        <v>43225.75100694445</v>
      </c>
      <c r="F1376" s="16">
        <v>159.0</v>
      </c>
      <c r="G1376" s="17" t="s">
        <v>25</v>
      </c>
      <c r="H1376" s="14">
        <v>85.28</v>
      </c>
      <c r="I1376" s="14">
        <f t="shared" si="1"/>
        <v>662.48</v>
      </c>
      <c r="J1376" s="18">
        <v>4.0</v>
      </c>
      <c r="K1376" s="17">
        <v>6.0</v>
      </c>
      <c r="L1376" s="19">
        <v>3.0</v>
      </c>
      <c r="M1376" s="19">
        <v>65.0</v>
      </c>
      <c r="N1376" s="17">
        <v>4.5</v>
      </c>
      <c r="O1376" s="17" t="s">
        <v>66</v>
      </c>
      <c r="P1376" s="17">
        <v>4.0</v>
      </c>
      <c r="Q1376" s="17">
        <v>6.0</v>
      </c>
      <c r="R1376" s="17">
        <v>0.0</v>
      </c>
      <c r="S1376" s="7">
        <f t="shared" si="2"/>
        <v>6</v>
      </c>
      <c r="T1376" s="20">
        <v>22.0</v>
      </c>
      <c r="U1376" s="14">
        <f t="shared" si="106"/>
        <v>28.52</v>
      </c>
      <c r="V1376" s="21" t="s">
        <v>26</v>
      </c>
      <c r="W1376" s="35">
        <f>VLOOKUP(A1376,airbnb_listings_orlando!C:Q,14,0)</f>
        <v>259</v>
      </c>
      <c r="X1376" s="35">
        <f>VLOOKUP(A1376,airbnb_listings_orlando!C:Q,15,0)</f>
        <v>6</v>
      </c>
      <c r="Y1376" s="11">
        <f t="shared" si="4"/>
        <v>178.25</v>
      </c>
      <c r="AA1376" s="11"/>
    </row>
    <row r="1377">
      <c r="A1377" s="12" t="s">
        <v>86</v>
      </c>
      <c r="B1377" s="13">
        <v>43377.0</v>
      </c>
      <c r="C1377" s="25">
        <v>43384.0</v>
      </c>
      <c r="D1377" s="14">
        <v>1169.49</v>
      </c>
      <c r="E1377" s="24">
        <v>43180.27667824074</v>
      </c>
      <c r="F1377" s="16">
        <v>197.0</v>
      </c>
      <c r="G1377" s="17" t="s">
        <v>25</v>
      </c>
      <c r="H1377" s="14">
        <v>157.25</v>
      </c>
      <c r="I1377" s="14">
        <f t="shared" si="1"/>
        <v>1086.7104</v>
      </c>
      <c r="J1377" s="18">
        <v>4.0</v>
      </c>
      <c r="K1377" s="17">
        <v>6.0</v>
      </c>
      <c r="L1377" s="19">
        <v>3.0</v>
      </c>
      <c r="M1377" s="19">
        <v>65.0</v>
      </c>
      <c r="N1377" s="17">
        <v>4.5</v>
      </c>
      <c r="O1377" s="17" t="s">
        <v>66</v>
      </c>
      <c r="P1377" s="17">
        <v>7.0</v>
      </c>
      <c r="Q1377" s="17">
        <v>6.0</v>
      </c>
      <c r="R1377" s="17">
        <v>1.0</v>
      </c>
      <c r="S1377" s="7">
        <f t="shared" si="2"/>
        <v>7</v>
      </c>
      <c r="T1377" s="20">
        <v>36.0</v>
      </c>
      <c r="U1377" s="14">
        <f t="shared" si="106"/>
        <v>46.7796</v>
      </c>
      <c r="V1377" s="21" t="s">
        <v>26</v>
      </c>
      <c r="W1377" s="35">
        <f>VLOOKUP(A1377,airbnb_listings_orlando!C:Q,14,0)</f>
        <v>259</v>
      </c>
      <c r="X1377" s="35">
        <f>VLOOKUP(A1377,airbnb_listings_orlando!C:Q,15,0)</f>
        <v>6</v>
      </c>
      <c r="Y1377" s="11">
        <f t="shared" si="4"/>
        <v>167.07</v>
      </c>
      <c r="AA1377" s="11"/>
    </row>
    <row r="1378">
      <c r="A1378" s="12" t="s">
        <v>86</v>
      </c>
      <c r="B1378" s="13">
        <v>43369.0</v>
      </c>
      <c r="C1378" s="12">
        <v>43372.0</v>
      </c>
      <c r="D1378" s="14">
        <v>567.0</v>
      </c>
      <c r="E1378" s="24">
        <v>43229.817465277774</v>
      </c>
      <c r="F1378" s="16">
        <v>140.0</v>
      </c>
      <c r="G1378" s="17" t="s">
        <v>25</v>
      </c>
      <c r="H1378" s="14">
        <v>61.78</v>
      </c>
      <c r="I1378" s="14">
        <f t="shared" si="1"/>
        <v>526.32</v>
      </c>
      <c r="J1378" s="18">
        <v>4.0</v>
      </c>
      <c r="K1378" s="17">
        <v>6.0</v>
      </c>
      <c r="L1378" s="19">
        <v>3.0</v>
      </c>
      <c r="M1378" s="19">
        <v>65.0</v>
      </c>
      <c r="N1378" s="17">
        <v>4.5</v>
      </c>
      <c r="O1378" s="17" t="s">
        <v>66</v>
      </c>
      <c r="P1378" s="17">
        <v>3.0</v>
      </c>
      <c r="Q1378" s="17">
        <v>5.0</v>
      </c>
      <c r="R1378" s="17">
        <v>0.0</v>
      </c>
      <c r="S1378" s="7">
        <f t="shared" si="2"/>
        <v>5</v>
      </c>
      <c r="T1378" s="20">
        <v>18.0</v>
      </c>
      <c r="U1378" s="14">
        <f t="shared" si="106"/>
        <v>22.68</v>
      </c>
      <c r="V1378" s="21" t="s">
        <v>26</v>
      </c>
      <c r="W1378" s="35">
        <f>VLOOKUP(A1378,airbnb_listings_orlando!C:Q,14,0)</f>
        <v>259</v>
      </c>
      <c r="X1378" s="35">
        <f>VLOOKUP(A1378,airbnb_listings_orlando!C:Q,15,0)</f>
        <v>6</v>
      </c>
      <c r="Y1378" s="11">
        <f t="shared" si="4"/>
        <v>189</v>
      </c>
      <c r="AA1378" s="11"/>
    </row>
    <row r="1379">
      <c r="A1379" s="12" t="s">
        <v>86</v>
      </c>
      <c r="B1379" s="13">
        <v>43361.0</v>
      </c>
      <c r="C1379" s="12">
        <v>43366.0</v>
      </c>
      <c r="D1379" s="14">
        <v>858.0</v>
      </c>
      <c r="E1379" s="24">
        <v>43219.93209490741</v>
      </c>
      <c r="F1379" s="16">
        <v>142.0</v>
      </c>
      <c r="G1379" s="17" t="s">
        <v>25</v>
      </c>
      <c r="H1379" s="14">
        <v>107.58</v>
      </c>
      <c r="I1379" s="14">
        <f t="shared" si="1"/>
        <v>796.68</v>
      </c>
      <c r="J1379" s="18">
        <v>4.0</v>
      </c>
      <c r="K1379" s="17">
        <v>6.0</v>
      </c>
      <c r="L1379" s="19">
        <v>3.0</v>
      </c>
      <c r="M1379" s="19">
        <v>65.0</v>
      </c>
      <c r="N1379" s="17">
        <v>4.5</v>
      </c>
      <c r="O1379" s="17" t="s">
        <v>66</v>
      </c>
      <c r="P1379" s="17">
        <v>5.0</v>
      </c>
      <c r="Q1379" s="17">
        <v>6.0</v>
      </c>
      <c r="R1379" s="17">
        <v>2.0</v>
      </c>
      <c r="S1379" s="7">
        <f t="shared" si="2"/>
        <v>8</v>
      </c>
      <c r="T1379" s="20">
        <v>27.0</v>
      </c>
      <c r="U1379" s="14">
        <f t="shared" si="106"/>
        <v>34.32</v>
      </c>
      <c r="V1379" s="21" t="s">
        <v>26</v>
      </c>
      <c r="W1379" s="35">
        <f>VLOOKUP(A1379,airbnb_listings_orlando!C:Q,14,0)</f>
        <v>259</v>
      </c>
      <c r="X1379" s="35">
        <f>VLOOKUP(A1379,airbnb_listings_orlando!C:Q,15,0)</f>
        <v>6</v>
      </c>
      <c r="Y1379" s="11">
        <f t="shared" si="4"/>
        <v>171.6</v>
      </c>
      <c r="AA1379" s="11"/>
    </row>
    <row r="1380">
      <c r="A1380" s="12" t="s">
        <v>86</v>
      </c>
      <c r="B1380" s="13">
        <v>43356.0</v>
      </c>
      <c r="C1380" s="12">
        <v>43360.0</v>
      </c>
      <c r="D1380" s="14">
        <v>713.0</v>
      </c>
      <c r="E1380" s="24">
        <v>43206.34761574074</v>
      </c>
      <c r="F1380" s="16">
        <v>150.0</v>
      </c>
      <c r="G1380" s="17" t="s">
        <v>25</v>
      </c>
      <c r="H1380" s="14">
        <v>85.28</v>
      </c>
      <c r="I1380" s="14">
        <f t="shared" si="1"/>
        <v>662.48</v>
      </c>
      <c r="J1380" s="18">
        <v>4.0</v>
      </c>
      <c r="K1380" s="17">
        <v>6.0</v>
      </c>
      <c r="L1380" s="19">
        <v>3.0</v>
      </c>
      <c r="M1380" s="19">
        <v>65.0</v>
      </c>
      <c r="N1380" s="17">
        <v>4.5</v>
      </c>
      <c r="O1380" s="17" t="s">
        <v>66</v>
      </c>
      <c r="P1380" s="17">
        <v>4.0</v>
      </c>
      <c r="Q1380" s="17">
        <v>3.0</v>
      </c>
      <c r="R1380" s="17">
        <v>2.0</v>
      </c>
      <c r="S1380" s="7">
        <f t="shared" si="2"/>
        <v>5</v>
      </c>
      <c r="T1380" s="20">
        <v>22.0</v>
      </c>
      <c r="U1380" s="14">
        <f t="shared" si="106"/>
        <v>28.52</v>
      </c>
      <c r="V1380" s="21" t="s">
        <v>26</v>
      </c>
      <c r="W1380" s="35">
        <f>VLOOKUP(A1380,airbnb_listings_orlando!C:Q,14,0)</f>
        <v>259</v>
      </c>
      <c r="X1380" s="35">
        <f>VLOOKUP(A1380,airbnb_listings_orlando!C:Q,15,0)</f>
        <v>6</v>
      </c>
      <c r="Y1380" s="11">
        <f t="shared" si="4"/>
        <v>178.25</v>
      </c>
      <c r="AA1380" s="11"/>
    </row>
    <row r="1381">
      <c r="A1381" s="12" t="s">
        <v>86</v>
      </c>
      <c r="B1381" s="13">
        <v>43335.0</v>
      </c>
      <c r="C1381" s="12">
        <v>43343.0</v>
      </c>
      <c r="D1381" s="14">
        <v>1280.0</v>
      </c>
      <c r="E1381" s="24">
        <v>42988.71150462963</v>
      </c>
      <c r="F1381" s="16">
        <v>347.0</v>
      </c>
      <c r="G1381" s="17" t="s">
        <v>25</v>
      </c>
      <c r="H1381" s="14">
        <v>177.06</v>
      </c>
      <c r="I1381" s="14">
        <f t="shared" si="1"/>
        <v>1188.8</v>
      </c>
      <c r="J1381" s="18">
        <v>4.0</v>
      </c>
      <c r="K1381" s="17">
        <v>6.0</v>
      </c>
      <c r="L1381" s="19">
        <v>3.0</v>
      </c>
      <c r="M1381" s="19">
        <v>65.0</v>
      </c>
      <c r="N1381" s="17">
        <v>4.5</v>
      </c>
      <c r="O1381" s="17" t="s">
        <v>66</v>
      </c>
      <c r="P1381" s="17">
        <v>8.0</v>
      </c>
      <c r="Q1381" s="17">
        <v>2.0</v>
      </c>
      <c r="R1381" s="17">
        <v>2.0</v>
      </c>
      <c r="S1381" s="7">
        <f t="shared" si="2"/>
        <v>4</v>
      </c>
      <c r="T1381" s="20">
        <v>40.0</v>
      </c>
      <c r="U1381" s="14">
        <f t="shared" si="106"/>
        <v>51.2</v>
      </c>
      <c r="V1381" s="21" t="s">
        <v>26</v>
      </c>
      <c r="W1381" s="35">
        <f>VLOOKUP(A1381,airbnb_listings_orlando!C:Q,14,0)</f>
        <v>259</v>
      </c>
      <c r="X1381" s="35">
        <f>VLOOKUP(A1381,airbnb_listings_orlando!C:Q,15,0)</f>
        <v>6</v>
      </c>
      <c r="Y1381" s="11">
        <f t="shared" si="4"/>
        <v>160</v>
      </c>
      <c r="AA1381" s="11"/>
    </row>
    <row r="1382">
      <c r="A1382" s="12" t="s">
        <v>86</v>
      </c>
      <c r="B1382" s="13">
        <v>43324.0</v>
      </c>
      <c r="C1382" s="12">
        <v>43331.0</v>
      </c>
      <c r="D1382" s="14">
        <v>1099.0</v>
      </c>
      <c r="E1382" s="24">
        <v>43116.778819444444</v>
      </c>
      <c r="F1382" s="16">
        <v>208.0</v>
      </c>
      <c r="G1382" s="17" t="s">
        <v>25</v>
      </c>
      <c r="H1382" s="14">
        <v>145.22</v>
      </c>
      <c r="I1382" s="14">
        <f t="shared" si="1"/>
        <v>1021.04</v>
      </c>
      <c r="J1382" s="18">
        <v>4.0</v>
      </c>
      <c r="K1382" s="17">
        <v>6.0</v>
      </c>
      <c r="L1382" s="19">
        <v>3.0</v>
      </c>
      <c r="M1382" s="19">
        <v>65.0</v>
      </c>
      <c r="N1382" s="17">
        <v>4.5</v>
      </c>
      <c r="O1382" s="17" t="s">
        <v>66</v>
      </c>
      <c r="P1382" s="17">
        <v>7.0</v>
      </c>
      <c r="Q1382" s="17">
        <v>2.0</v>
      </c>
      <c r="R1382" s="17">
        <v>3.0</v>
      </c>
      <c r="S1382" s="7">
        <f t="shared" si="2"/>
        <v>5</v>
      </c>
      <c r="T1382" s="20">
        <v>34.0</v>
      </c>
      <c r="U1382" s="14">
        <f t="shared" si="106"/>
        <v>43.96</v>
      </c>
      <c r="V1382" s="21" t="s">
        <v>26</v>
      </c>
      <c r="W1382" s="35">
        <f>VLOOKUP(A1382,airbnb_listings_orlando!C:Q,14,0)</f>
        <v>259</v>
      </c>
      <c r="X1382" s="35">
        <f>VLOOKUP(A1382,airbnb_listings_orlando!C:Q,15,0)</f>
        <v>6</v>
      </c>
      <c r="Y1382" s="11">
        <f t="shared" si="4"/>
        <v>157</v>
      </c>
      <c r="AA1382" s="11"/>
    </row>
    <row r="1383">
      <c r="A1383" s="12" t="s">
        <v>86</v>
      </c>
      <c r="B1383" s="13">
        <v>43322.0</v>
      </c>
      <c r="C1383" s="12">
        <v>43324.0</v>
      </c>
      <c r="D1383" s="14">
        <v>422.0</v>
      </c>
      <c r="E1383" s="24">
        <v>43231.731620370374</v>
      </c>
      <c r="F1383" s="16">
        <v>91.0</v>
      </c>
      <c r="G1383" s="17" t="s">
        <v>25</v>
      </c>
      <c r="H1383" s="14">
        <v>39.48</v>
      </c>
      <c r="I1383" s="14">
        <f t="shared" si="1"/>
        <v>392.12</v>
      </c>
      <c r="J1383" s="18">
        <v>4.0</v>
      </c>
      <c r="K1383" s="17">
        <v>6.0</v>
      </c>
      <c r="L1383" s="19">
        <v>3.0</v>
      </c>
      <c r="M1383" s="19">
        <v>65.0</v>
      </c>
      <c r="N1383" s="17">
        <v>4.5</v>
      </c>
      <c r="O1383" s="17" t="s">
        <v>66</v>
      </c>
      <c r="P1383" s="17">
        <v>2.0</v>
      </c>
      <c r="Q1383" s="17">
        <v>4.0</v>
      </c>
      <c r="R1383" s="17">
        <v>2.0</v>
      </c>
      <c r="S1383" s="7">
        <f t="shared" si="2"/>
        <v>6</v>
      </c>
      <c r="T1383" s="20">
        <v>13.0</v>
      </c>
      <c r="U1383" s="14">
        <f t="shared" si="106"/>
        <v>16.88</v>
      </c>
      <c r="V1383" s="21" t="s">
        <v>26</v>
      </c>
      <c r="W1383" s="35">
        <f>VLOOKUP(A1383,airbnb_listings_orlando!C:Q,14,0)</f>
        <v>259</v>
      </c>
      <c r="X1383" s="35">
        <f>VLOOKUP(A1383,airbnb_listings_orlando!C:Q,15,0)</f>
        <v>6</v>
      </c>
      <c r="Y1383" s="11">
        <f t="shared" si="4"/>
        <v>211</v>
      </c>
      <c r="AA1383" s="11"/>
    </row>
    <row r="1384">
      <c r="A1384" s="12" t="s">
        <v>86</v>
      </c>
      <c r="B1384" s="13">
        <v>43317.0</v>
      </c>
      <c r="C1384" s="12">
        <v>43322.0</v>
      </c>
      <c r="D1384" s="14">
        <v>858.0</v>
      </c>
      <c r="E1384" s="15">
        <v>43089.80024305556</v>
      </c>
      <c r="F1384" s="16">
        <v>228.0</v>
      </c>
      <c r="G1384" s="17" t="s">
        <v>25</v>
      </c>
      <c r="H1384" s="14">
        <v>107.58</v>
      </c>
      <c r="I1384" s="14">
        <f t="shared" si="1"/>
        <v>796.68</v>
      </c>
      <c r="J1384" s="18">
        <v>4.0</v>
      </c>
      <c r="K1384" s="17">
        <v>6.0</v>
      </c>
      <c r="L1384" s="19">
        <v>3.0</v>
      </c>
      <c r="M1384" s="19" t="e">
        <v>#N/A</v>
      </c>
      <c r="N1384" s="17">
        <v>4.5</v>
      </c>
      <c r="O1384" s="17" t="s">
        <v>66</v>
      </c>
      <c r="P1384" s="17">
        <v>5.0</v>
      </c>
      <c r="Q1384" s="17">
        <v>4.0</v>
      </c>
      <c r="R1384" s="17">
        <v>3.0</v>
      </c>
      <c r="S1384" s="7">
        <f t="shared" si="2"/>
        <v>7</v>
      </c>
      <c r="T1384" s="20">
        <v>27.0</v>
      </c>
      <c r="U1384" s="14">
        <f t="shared" si="106"/>
        <v>34.32</v>
      </c>
      <c r="V1384" s="21" t="s">
        <v>26</v>
      </c>
      <c r="W1384" s="35">
        <f>VLOOKUP(A1384,airbnb_listings_orlando!C:Q,14,0)</f>
        <v>259</v>
      </c>
      <c r="X1384" s="35">
        <f>VLOOKUP(A1384,airbnb_listings_orlando!C:Q,15,0)</f>
        <v>6</v>
      </c>
      <c r="Y1384" s="11">
        <f t="shared" si="4"/>
        <v>171.6</v>
      </c>
      <c r="AA1384" s="11"/>
    </row>
    <row r="1385">
      <c r="A1385" s="12" t="s">
        <v>86</v>
      </c>
      <c r="B1385" s="13">
        <v>43310.0</v>
      </c>
      <c r="C1385" s="12">
        <v>43316.0</v>
      </c>
      <c r="D1385" s="14">
        <v>1243.0</v>
      </c>
      <c r="E1385" s="24">
        <v>43112.73326388889</v>
      </c>
      <c r="F1385" s="16">
        <v>198.0</v>
      </c>
      <c r="G1385" s="17" t="s">
        <v>25</v>
      </c>
      <c r="H1385" s="14">
        <v>169.1</v>
      </c>
      <c r="I1385" s="14">
        <f t="shared" si="1"/>
        <v>1155.28</v>
      </c>
      <c r="J1385" s="18">
        <v>4.0</v>
      </c>
      <c r="K1385" s="17">
        <v>6.0</v>
      </c>
      <c r="L1385" s="19">
        <v>3.0</v>
      </c>
      <c r="M1385" s="19" t="e">
        <v>#N/A</v>
      </c>
      <c r="N1385" s="17">
        <v>4.5</v>
      </c>
      <c r="O1385" s="17" t="s">
        <v>66</v>
      </c>
      <c r="P1385" s="17">
        <v>6.0</v>
      </c>
      <c r="Q1385" s="17">
        <v>6.0</v>
      </c>
      <c r="R1385" s="17">
        <v>2.0</v>
      </c>
      <c r="S1385" s="7">
        <f t="shared" si="2"/>
        <v>8</v>
      </c>
      <c r="T1385" s="20">
        <v>38.0</v>
      </c>
      <c r="U1385" s="14">
        <f t="shared" si="106"/>
        <v>49.72</v>
      </c>
      <c r="V1385" s="21" t="s">
        <v>26</v>
      </c>
      <c r="W1385" s="35">
        <f>VLOOKUP(A1385,airbnb_listings_orlando!C:Q,14,0)</f>
        <v>259</v>
      </c>
      <c r="X1385" s="35">
        <f>VLOOKUP(A1385,airbnb_listings_orlando!C:Q,15,0)</f>
        <v>6</v>
      </c>
      <c r="Y1385" s="11">
        <f t="shared" si="4"/>
        <v>207.1666667</v>
      </c>
      <c r="AA1385" s="11"/>
    </row>
    <row r="1386">
      <c r="A1386" s="12" t="s">
        <v>86</v>
      </c>
      <c r="B1386" s="13">
        <v>43305.0</v>
      </c>
      <c r="C1386" s="12">
        <v>43307.0</v>
      </c>
      <c r="D1386" s="14">
        <v>443.01</v>
      </c>
      <c r="E1386" s="24">
        <v>43303.943553240744</v>
      </c>
      <c r="F1386" s="16">
        <v>2.0</v>
      </c>
      <c r="G1386" s="17" t="s">
        <v>25</v>
      </c>
      <c r="H1386" s="14">
        <v>36.06</v>
      </c>
      <c r="I1386" s="14">
        <f t="shared" si="1"/>
        <v>412.8996</v>
      </c>
      <c r="J1386" s="18">
        <v>4.0</v>
      </c>
      <c r="K1386" s="17">
        <v>6.0</v>
      </c>
      <c r="L1386" s="19">
        <v>3.0</v>
      </c>
      <c r="M1386" s="19" t="e">
        <v>#N/A</v>
      </c>
      <c r="N1386" s="17">
        <v>4.5</v>
      </c>
      <c r="O1386" s="17" t="s">
        <v>66</v>
      </c>
      <c r="P1386" s="17">
        <v>2.0</v>
      </c>
      <c r="Q1386" s="17">
        <v>6.0</v>
      </c>
      <c r="R1386" s="17">
        <v>1.0</v>
      </c>
      <c r="S1386" s="7">
        <f t="shared" si="2"/>
        <v>7</v>
      </c>
      <c r="T1386" s="20">
        <v>12.39</v>
      </c>
      <c r="U1386" s="14">
        <f t="shared" si="106"/>
        <v>17.7204</v>
      </c>
      <c r="V1386" s="21" t="s">
        <v>26</v>
      </c>
      <c r="W1386" s="35">
        <f>VLOOKUP(A1386,airbnb_listings_orlando!C:Q,14,0)</f>
        <v>259</v>
      </c>
      <c r="X1386" s="35">
        <f>VLOOKUP(A1386,airbnb_listings_orlando!C:Q,15,0)</f>
        <v>6</v>
      </c>
      <c r="Y1386" s="11">
        <f t="shared" si="4"/>
        <v>221.505</v>
      </c>
      <c r="AA1386" s="11"/>
    </row>
    <row r="1387">
      <c r="A1387" s="12" t="s">
        <v>86</v>
      </c>
      <c r="B1387" s="13">
        <v>43294.0</v>
      </c>
      <c r="C1387" s="12">
        <v>43305.0</v>
      </c>
      <c r="D1387" s="14">
        <v>2606.2</v>
      </c>
      <c r="E1387" s="24">
        <v>43130.73732638889</v>
      </c>
      <c r="F1387" s="16">
        <v>164.0</v>
      </c>
      <c r="G1387" s="17" t="s">
        <v>25</v>
      </c>
      <c r="H1387" s="14">
        <v>383.22</v>
      </c>
      <c r="I1387" s="14">
        <f t="shared" si="1"/>
        <v>2421.352</v>
      </c>
      <c r="J1387" s="18">
        <v>4.0</v>
      </c>
      <c r="K1387" s="17">
        <v>6.0</v>
      </c>
      <c r="L1387" s="19">
        <v>3.0</v>
      </c>
      <c r="M1387" s="19" t="e">
        <v>#N/A</v>
      </c>
      <c r="N1387" s="17">
        <v>4.5</v>
      </c>
      <c r="O1387" s="17" t="s">
        <v>66</v>
      </c>
      <c r="P1387" s="17">
        <v>11.0</v>
      </c>
      <c r="Q1387" s="17">
        <v>8.0</v>
      </c>
      <c r="R1387" s="17">
        <v>0.0</v>
      </c>
      <c r="S1387" s="7">
        <f t="shared" si="2"/>
        <v>8</v>
      </c>
      <c r="T1387" s="20">
        <v>80.6</v>
      </c>
      <c r="U1387" s="14">
        <f t="shared" si="106"/>
        <v>104.248</v>
      </c>
      <c r="V1387" s="21" t="s">
        <v>26</v>
      </c>
      <c r="W1387" s="35">
        <f>VLOOKUP(A1387,airbnb_listings_orlando!C:Q,14,0)</f>
        <v>259</v>
      </c>
      <c r="X1387" s="35">
        <f>VLOOKUP(A1387,airbnb_listings_orlando!C:Q,15,0)</f>
        <v>6</v>
      </c>
      <c r="Y1387" s="11">
        <f t="shared" si="4"/>
        <v>236.9272727</v>
      </c>
      <c r="AA1387" s="11"/>
    </row>
    <row r="1388">
      <c r="A1388" s="12" t="s">
        <v>86</v>
      </c>
      <c r="B1388" s="13">
        <v>43291.0</v>
      </c>
      <c r="C1388" s="12">
        <v>43294.0</v>
      </c>
      <c r="D1388" s="14">
        <v>567.45</v>
      </c>
      <c r="E1388" s="24">
        <v>43199.14618055556</v>
      </c>
      <c r="F1388" s="16">
        <v>92.0</v>
      </c>
      <c r="G1388" s="17" t="s">
        <v>25</v>
      </c>
      <c r="H1388" s="14">
        <v>62.32</v>
      </c>
      <c r="I1388" s="14">
        <f t="shared" si="1"/>
        <v>527.202</v>
      </c>
      <c r="J1388" s="18">
        <v>4.0</v>
      </c>
      <c r="K1388" s="17">
        <v>6.0</v>
      </c>
      <c r="L1388" s="19">
        <v>3.0</v>
      </c>
      <c r="M1388" s="19" t="e">
        <v>#N/A</v>
      </c>
      <c r="N1388" s="17">
        <v>4.5</v>
      </c>
      <c r="O1388" s="17" t="s">
        <v>66</v>
      </c>
      <c r="P1388" s="17">
        <v>3.0</v>
      </c>
      <c r="Q1388" s="17">
        <v>6.0</v>
      </c>
      <c r="R1388" s="17">
        <v>0.0</v>
      </c>
      <c r="S1388" s="7">
        <f t="shared" si="2"/>
        <v>6</v>
      </c>
      <c r="T1388" s="20">
        <v>17.55</v>
      </c>
      <c r="U1388" s="14">
        <f t="shared" si="106"/>
        <v>22.698</v>
      </c>
      <c r="V1388" s="21" t="s">
        <v>26</v>
      </c>
      <c r="W1388" s="35">
        <f>VLOOKUP(A1388,airbnb_listings_orlando!C:Q,14,0)</f>
        <v>259</v>
      </c>
      <c r="X1388" s="35">
        <f>VLOOKUP(A1388,airbnb_listings_orlando!C:Q,15,0)</f>
        <v>6</v>
      </c>
      <c r="Y1388" s="11">
        <f t="shared" si="4"/>
        <v>189.15</v>
      </c>
      <c r="AA1388" s="11"/>
    </row>
    <row r="1389">
      <c r="A1389" s="12" t="s">
        <v>86</v>
      </c>
      <c r="B1389" s="13">
        <v>43282.0</v>
      </c>
      <c r="C1389" s="12">
        <v>43289.0</v>
      </c>
      <c r="D1389" s="14">
        <v>1862.38</v>
      </c>
      <c r="E1389" s="15">
        <v>43037.38875</v>
      </c>
      <c r="F1389" s="16">
        <v>245.0</v>
      </c>
      <c r="G1389" s="17" t="s">
        <v>25</v>
      </c>
      <c r="H1389" s="14">
        <v>243.18</v>
      </c>
      <c r="I1389" s="14">
        <f t="shared" si="1"/>
        <v>1735.2648</v>
      </c>
      <c r="J1389" s="18">
        <v>4.0</v>
      </c>
      <c r="K1389" s="17">
        <v>6.0</v>
      </c>
      <c r="L1389" s="19">
        <v>3.0</v>
      </c>
      <c r="M1389" s="19" t="e">
        <v>#N/A</v>
      </c>
      <c r="N1389" s="17">
        <v>4.5</v>
      </c>
      <c r="O1389" s="17" t="s">
        <v>66</v>
      </c>
      <c r="P1389" s="17">
        <v>7.0</v>
      </c>
      <c r="Q1389" s="17">
        <v>5.0</v>
      </c>
      <c r="R1389" s="17">
        <v>2.0</v>
      </c>
      <c r="S1389" s="7">
        <f t="shared" si="2"/>
        <v>7</v>
      </c>
      <c r="T1389" s="20">
        <v>52.62</v>
      </c>
      <c r="U1389" s="14">
        <f t="shared" si="106"/>
        <v>74.4952</v>
      </c>
      <c r="V1389" s="21" t="s">
        <v>26</v>
      </c>
      <c r="W1389" s="35">
        <f>VLOOKUP(A1389,airbnb_listings_orlando!C:Q,14,0)</f>
        <v>259</v>
      </c>
      <c r="X1389" s="35">
        <f>VLOOKUP(A1389,airbnb_listings_orlando!C:Q,15,0)</f>
        <v>6</v>
      </c>
      <c r="Y1389" s="11">
        <f t="shared" si="4"/>
        <v>266.0542857</v>
      </c>
      <c r="AA1389" s="11"/>
    </row>
    <row r="1390">
      <c r="A1390" s="12" t="s">
        <v>86</v>
      </c>
      <c r="B1390" s="13">
        <v>43276.0</v>
      </c>
      <c r="C1390" s="12">
        <v>43282.0</v>
      </c>
      <c r="D1390" s="14">
        <v>999.0</v>
      </c>
      <c r="E1390" s="15">
        <v>43029.558344907404</v>
      </c>
      <c r="F1390" s="16">
        <v>247.0</v>
      </c>
      <c r="G1390" s="17" t="s">
        <v>25</v>
      </c>
      <c r="H1390" s="14">
        <v>131.14</v>
      </c>
      <c r="I1390" s="14">
        <f t="shared" si="1"/>
        <v>928.04</v>
      </c>
      <c r="J1390" s="18">
        <v>4.0</v>
      </c>
      <c r="K1390" s="17">
        <v>6.0</v>
      </c>
      <c r="L1390" s="19">
        <v>3.0</v>
      </c>
      <c r="M1390" s="19" t="e">
        <v>#N/A</v>
      </c>
      <c r="N1390" s="17">
        <v>4.5</v>
      </c>
      <c r="O1390" s="17" t="s">
        <v>66</v>
      </c>
      <c r="P1390" s="17">
        <v>6.0</v>
      </c>
      <c r="Q1390" s="17">
        <v>6.0</v>
      </c>
      <c r="R1390" s="17">
        <v>1.0</v>
      </c>
      <c r="S1390" s="7">
        <f t="shared" si="2"/>
        <v>7</v>
      </c>
      <c r="T1390" s="20">
        <v>31.0</v>
      </c>
      <c r="U1390" s="14">
        <f t="shared" si="106"/>
        <v>39.96</v>
      </c>
      <c r="V1390" s="21" t="s">
        <v>26</v>
      </c>
      <c r="W1390" s="35">
        <f>VLOOKUP(A1390,airbnb_listings_orlando!C:Q,14,0)</f>
        <v>259</v>
      </c>
      <c r="X1390" s="35">
        <f>VLOOKUP(A1390,airbnb_listings_orlando!C:Q,15,0)</f>
        <v>6</v>
      </c>
      <c r="Y1390" s="11">
        <f t="shared" si="4"/>
        <v>166.5</v>
      </c>
      <c r="AA1390" s="11"/>
    </row>
    <row r="1391">
      <c r="A1391" s="12" t="s">
        <v>86</v>
      </c>
      <c r="B1391" s="13">
        <v>43265.0</v>
      </c>
      <c r="C1391" s="12">
        <v>43270.0</v>
      </c>
      <c r="D1391" s="14">
        <v>854.0</v>
      </c>
      <c r="E1391" s="24">
        <v>43010.418645833335</v>
      </c>
      <c r="F1391" s="16">
        <v>255.0</v>
      </c>
      <c r="G1391" s="17" t="s">
        <v>25</v>
      </c>
      <c r="H1391" s="14">
        <v>108.84</v>
      </c>
      <c r="I1391" s="14">
        <f t="shared" si="1"/>
        <v>793.84</v>
      </c>
      <c r="J1391" s="18">
        <v>4.0</v>
      </c>
      <c r="K1391" s="17">
        <v>6.0</v>
      </c>
      <c r="L1391" s="19">
        <v>3.0</v>
      </c>
      <c r="M1391" s="19" t="e">
        <v>#N/A</v>
      </c>
      <c r="N1391" s="17">
        <v>4.5</v>
      </c>
      <c r="O1391" s="17" t="s">
        <v>66</v>
      </c>
      <c r="P1391" s="17">
        <v>5.0</v>
      </c>
      <c r="Q1391" s="17">
        <v>4.0</v>
      </c>
      <c r="R1391" s="17">
        <v>3.0</v>
      </c>
      <c r="S1391" s="7">
        <f t="shared" si="2"/>
        <v>7</v>
      </c>
      <c r="T1391" s="20">
        <v>26.0</v>
      </c>
      <c r="U1391" s="14">
        <f t="shared" si="106"/>
        <v>34.16</v>
      </c>
      <c r="V1391" s="21" t="s">
        <v>26</v>
      </c>
      <c r="W1391" s="35">
        <f>VLOOKUP(A1391,airbnb_listings_orlando!C:Q,14,0)</f>
        <v>259</v>
      </c>
      <c r="X1391" s="35">
        <f>VLOOKUP(A1391,airbnb_listings_orlando!C:Q,15,0)</f>
        <v>6</v>
      </c>
      <c r="Y1391" s="11">
        <f t="shared" si="4"/>
        <v>170.8</v>
      </c>
      <c r="AA1391" s="11"/>
    </row>
    <row r="1392">
      <c r="A1392" s="12" t="s">
        <v>86</v>
      </c>
      <c r="B1392" s="13">
        <v>43261.0</v>
      </c>
      <c r="C1392" s="12">
        <v>43265.0</v>
      </c>
      <c r="D1392" s="14">
        <v>756.0</v>
      </c>
      <c r="E1392" s="24">
        <v>43165.994305555556</v>
      </c>
      <c r="F1392" s="16">
        <v>96.0</v>
      </c>
      <c r="G1392" s="17" t="s">
        <v>25</v>
      </c>
      <c r="H1392" s="14">
        <v>92.38</v>
      </c>
      <c r="I1392" s="14">
        <f t="shared" si="1"/>
        <v>702.76</v>
      </c>
      <c r="J1392" s="18">
        <v>4.0</v>
      </c>
      <c r="K1392" s="17">
        <v>6.0</v>
      </c>
      <c r="L1392" s="19">
        <v>3.0</v>
      </c>
      <c r="M1392" s="19" t="e">
        <v>#REF!</v>
      </c>
      <c r="N1392" s="17">
        <v>4.5</v>
      </c>
      <c r="O1392" s="17" t="s">
        <v>66</v>
      </c>
      <c r="P1392" s="17">
        <v>4.0</v>
      </c>
      <c r="Q1392" s="17">
        <v>5.0</v>
      </c>
      <c r="R1392" s="17">
        <v>0.0</v>
      </c>
      <c r="S1392" s="7">
        <f t="shared" si="2"/>
        <v>5</v>
      </c>
      <c r="T1392" s="20">
        <v>23.0</v>
      </c>
      <c r="U1392" s="14">
        <f t="shared" si="106"/>
        <v>30.24</v>
      </c>
      <c r="V1392" s="21" t="s">
        <v>26</v>
      </c>
      <c r="W1392" s="35">
        <f>VLOOKUP(A1392,airbnb_listings_orlando!C:Q,14,0)</f>
        <v>259</v>
      </c>
      <c r="X1392" s="35">
        <f>VLOOKUP(A1392,airbnb_listings_orlando!C:Q,15,0)</f>
        <v>6</v>
      </c>
      <c r="Y1392" s="11">
        <f t="shared" si="4"/>
        <v>189</v>
      </c>
      <c r="AA1392" s="11"/>
    </row>
    <row r="1393">
      <c r="A1393" s="12" t="s">
        <v>86</v>
      </c>
      <c r="B1393" s="13">
        <v>43247.0</v>
      </c>
      <c r="C1393" s="12">
        <v>43261.0</v>
      </c>
      <c r="D1393" s="14">
        <v>2066.0</v>
      </c>
      <c r="E1393" s="24">
        <v>43121.48857638889</v>
      </c>
      <c r="F1393" s="16">
        <v>126.0</v>
      </c>
      <c r="G1393" s="17" t="s">
        <v>25</v>
      </c>
      <c r="H1393" s="14">
        <v>296.78</v>
      </c>
      <c r="I1393" s="14">
        <f t="shared" si="1"/>
        <v>1919.36</v>
      </c>
      <c r="J1393" s="18">
        <v>4.0</v>
      </c>
      <c r="K1393" s="17">
        <v>6.0</v>
      </c>
      <c r="L1393" s="19">
        <v>3.0</v>
      </c>
      <c r="M1393" s="19" t="e">
        <v>#REF!</v>
      </c>
      <c r="N1393" s="17">
        <v>4.5</v>
      </c>
      <c r="O1393" s="17" t="s">
        <v>66</v>
      </c>
      <c r="P1393" s="17">
        <v>14.0</v>
      </c>
      <c r="Q1393" s="17">
        <v>6.0</v>
      </c>
      <c r="R1393" s="17">
        <v>0.0</v>
      </c>
      <c r="S1393" s="7">
        <f t="shared" si="2"/>
        <v>6</v>
      </c>
      <c r="T1393" s="20">
        <v>64.0</v>
      </c>
      <c r="U1393" s="14">
        <f t="shared" si="106"/>
        <v>82.64</v>
      </c>
      <c r="V1393" s="21" t="s">
        <v>26</v>
      </c>
      <c r="W1393" s="35">
        <f>VLOOKUP(A1393,airbnb_listings_orlando!C:Q,14,0)</f>
        <v>259</v>
      </c>
      <c r="X1393" s="35">
        <f>VLOOKUP(A1393,airbnb_listings_orlando!C:Q,15,0)</f>
        <v>6</v>
      </c>
      <c r="Y1393" s="11">
        <f t="shared" si="4"/>
        <v>147.5714286</v>
      </c>
      <c r="AA1393" s="11"/>
    </row>
    <row r="1394">
      <c r="A1394" s="12" t="s">
        <v>86</v>
      </c>
      <c r="B1394" s="13">
        <v>43245.0</v>
      </c>
      <c r="C1394" s="12">
        <v>43247.0</v>
      </c>
      <c r="D1394" s="14">
        <v>422.0</v>
      </c>
      <c r="E1394" s="24">
        <v>43192.98993055556</v>
      </c>
      <c r="F1394" s="16">
        <v>53.0</v>
      </c>
      <c r="G1394" s="17" t="s">
        <v>25</v>
      </c>
      <c r="H1394" s="14">
        <v>39.48</v>
      </c>
      <c r="I1394" s="14">
        <f t="shared" si="1"/>
        <v>392.12</v>
      </c>
      <c r="J1394" s="18">
        <v>4.0</v>
      </c>
      <c r="K1394" s="17">
        <v>6.0</v>
      </c>
      <c r="L1394" s="19">
        <v>3.0</v>
      </c>
      <c r="M1394" s="19" t="e">
        <v>#REF!</v>
      </c>
      <c r="N1394" s="17">
        <v>4.5</v>
      </c>
      <c r="O1394" s="17" t="s">
        <v>66</v>
      </c>
      <c r="P1394" s="17">
        <v>2.0</v>
      </c>
      <c r="Q1394" s="17">
        <v>3.0</v>
      </c>
      <c r="R1394" s="17">
        <v>3.0</v>
      </c>
      <c r="S1394" s="7">
        <f t="shared" si="2"/>
        <v>6</v>
      </c>
      <c r="T1394" s="20">
        <v>13.0</v>
      </c>
      <c r="U1394" s="14">
        <f t="shared" si="106"/>
        <v>16.88</v>
      </c>
      <c r="V1394" s="21" t="s">
        <v>26</v>
      </c>
      <c r="W1394" s="35">
        <f>VLOOKUP(A1394,airbnb_listings_orlando!C:Q,14,0)</f>
        <v>259</v>
      </c>
      <c r="X1394" s="35">
        <f>VLOOKUP(A1394,airbnb_listings_orlando!C:Q,15,0)</f>
        <v>6</v>
      </c>
      <c r="Y1394" s="11">
        <f t="shared" si="4"/>
        <v>211</v>
      </c>
      <c r="AA1394" s="11"/>
    </row>
    <row r="1395">
      <c r="A1395" s="12" t="s">
        <v>86</v>
      </c>
      <c r="B1395" s="13">
        <v>43238.0</v>
      </c>
      <c r="C1395" s="12">
        <v>43245.0</v>
      </c>
      <c r="D1395" s="14">
        <v>1099.0</v>
      </c>
      <c r="E1395" s="24">
        <v>43112.6746875</v>
      </c>
      <c r="F1395" s="16">
        <v>126.0</v>
      </c>
      <c r="G1395" s="17" t="s">
        <v>25</v>
      </c>
      <c r="H1395" s="14">
        <v>145.22</v>
      </c>
      <c r="I1395" s="14">
        <f t="shared" si="1"/>
        <v>1021.04</v>
      </c>
      <c r="J1395" s="18">
        <v>4.0</v>
      </c>
      <c r="K1395" s="17">
        <v>6.0</v>
      </c>
      <c r="L1395" s="19">
        <v>3.0</v>
      </c>
      <c r="M1395" s="19" t="e">
        <v>#REF!</v>
      </c>
      <c r="N1395" s="17">
        <v>4.5</v>
      </c>
      <c r="O1395" s="17" t="s">
        <v>66</v>
      </c>
      <c r="P1395" s="17">
        <v>7.0</v>
      </c>
      <c r="Q1395" s="17">
        <v>5.0</v>
      </c>
      <c r="R1395" s="17">
        <v>0.0</v>
      </c>
      <c r="S1395" s="7">
        <f t="shared" si="2"/>
        <v>5</v>
      </c>
      <c r="T1395" s="20">
        <v>34.0</v>
      </c>
      <c r="U1395" s="14">
        <f t="shared" si="106"/>
        <v>43.96</v>
      </c>
      <c r="V1395" s="21" t="s">
        <v>26</v>
      </c>
      <c r="W1395" s="35">
        <f>VLOOKUP(A1395,airbnb_listings_orlando!C:Q,14,0)</f>
        <v>259</v>
      </c>
      <c r="X1395" s="35">
        <f>VLOOKUP(A1395,airbnb_listings_orlando!C:Q,15,0)</f>
        <v>6</v>
      </c>
      <c r="Y1395" s="11">
        <f t="shared" si="4"/>
        <v>157</v>
      </c>
      <c r="AA1395" s="11"/>
    </row>
    <row r="1396">
      <c r="A1396" s="12" t="s">
        <v>86</v>
      </c>
      <c r="B1396" s="13">
        <v>43235.0</v>
      </c>
      <c r="C1396" s="12">
        <v>43238.0</v>
      </c>
      <c r="D1396" s="14">
        <v>567.45</v>
      </c>
      <c r="E1396" s="24">
        <v>43229.097349537034</v>
      </c>
      <c r="F1396" s="16">
        <v>6.0</v>
      </c>
      <c r="G1396" s="17" t="s">
        <v>25</v>
      </c>
      <c r="H1396" s="14">
        <v>61.86</v>
      </c>
      <c r="I1396" s="14">
        <f t="shared" si="1"/>
        <v>526.752</v>
      </c>
      <c r="J1396" s="18">
        <v>4.0</v>
      </c>
      <c r="K1396" s="17">
        <v>6.0</v>
      </c>
      <c r="L1396" s="19">
        <v>3.0</v>
      </c>
      <c r="M1396" s="19" t="e">
        <v>#REF!</v>
      </c>
      <c r="N1396" s="17">
        <v>4.5</v>
      </c>
      <c r="O1396" s="17" t="s">
        <v>66</v>
      </c>
      <c r="P1396" s="17">
        <v>3.0</v>
      </c>
      <c r="Q1396" s="17">
        <v>2.0</v>
      </c>
      <c r="R1396" s="17">
        <v>3.0</v>
      </c>
      <c r="S1396" s="7">
        <f t="shared" si="2"/>
        <v>5</v>
      </c>
      <c r="T1396" s="20">
        <v>18.0</v>
      </c>
      <c r="U1396" s="14">
        <f t="shared" si="106"/>
        <v>22.698</v>
      </c>
      <c r="V1396" s="21" t="s">
        <v>26</v>
      </c>
      <c r="W1396" s="35">
        <f>VLOOKUP(A1396,airbnb_listings_orlando!C:Q,14,0)</f>
        <v>259</v>
      </c>
      <c r="X1396" s="35">
        <f>VLOOKUP(A1396,airbnb_listings_orlando!C:Q,15,0)</f>
        <v>6</v>
      </c>
      <c r="Y1396" s="11">
        <f t="shared" si="4"/>
        <v>189.15</v>
      </c>
      <c r="AA1396" s="11"/>
    </row>
    <row r="1397">
      <c r="A1397" s="12" t="s">
        <v>86</v>
      </c>
      <c r="B1397" s="13">
        <v>43224.0</v>
      </c>
      <c r="C1397" s="12">
        <v>43233.0</v>
      </c>
      <c r="D1397" s="14">
        <v>1426.0</v>
      </c>
      <c r="E1397" s="24">
        <v>42974.547268518516</v>
      </c>
      <c r="F1397" s="16">
        <v>250.0</v>
      </c>
      <c r="G1397" s="17" t="s">
        <v>25</v>
      </c>
      <c r="H1397" s="14">
        <v>200.55</v>
      </c>
      <c r="I1397" s="14">
        <f t="shared" si="1"/>
        <v>1324.96</v>
      </c>
      <c r="J1397" s="18">
        <v>4.0</v>
      </c>
      <c r="K1397" s="17">
        <v>6.0</v>
      </c>
      <c r="L1397" s="19">
        <v>3.0</v>
      </c>
      <c r="M1397" s="19" t="e">
        <v>#REF!</v>
      </c>
      <c r="N1397" s="17">
        <v>4.5</v>
      </c>
      <c r="O1397" s="17" t="s">
        <v>66</v>
      </c>
      <c r="P1397" s="17">
        <v>9.0</v>
      </c>
      <c r="Q1397" s="17">
        <v>4.0</v>
      </c>
      <c r="R1397" s="17">
        <v>1.0</v>
      </c>
      <c r="S1397" s="7">
        <f t="shared" si="2"/>
        <v>5</v>
      </c>
      <c r="T1397" s="20">
        <v>44.0</v>
      </c>
      <c r="U1397" s="14">
        <f t="shared" si="106"/>
        <v>57.04</v>
      </c>
      <c r="V1397" s="21" t="s">
        <v>26</v>
      </c>
      <c r="W1397" s="35">
        <f>VLOOKUP(A1397,airbnb_listings_orlando!C:Q,14,0)</f>
        <v>259</v>
      </c>
      <c r="X1397" s="35">
        <f>VLOOKUP(A1397,airbnb_listings_orlando!C:Q,15,0)</f>
        <v>6</v>
      </c>
      <c r="Y1397" s="11">
        <f t="shared" si="4"/>
        <v>158.4444444</v>
      </c>
      <c r="AA1397" s="11"/>
    </row>
    <row r="1398">
      <c r="A1398" s="12" t="s">
        <v>86</v>
      </c>
      <c r="B1398" s="13">
        <v>43215.0</v>
      </c>
      <c r="C1398" s="12">
        <v>43222.0</v>
      </c>
      <c r="D1398" s="14">
        <v>1149.02</v>
      </c>
      <c r="E1398" s="24">
        <v>43105.18010416667</v>
      </c>
      <c r="F1398" s="16">
        <v>110.0</v>
      </c>
      <c r="G1398" s="17" t="s">
        <v>25</v>
      </c>
      <c r="H1398" s="14">
        <v>153.39</v>
      </c>
      <c r="I1398" s="14">
        <f t="shared" si="1"/>
        <v>1067.0592</v>
      </c>
      <c r="J1398" s="18">
        <v>4.0</v>
      </c>
      <c r="K1398" s="17">
        <v>6.0</v>
      </c>
      <c r="L1398" s="19">
        <v>3.0</v>
      </c>
      <c r="M1398" s="19" t="e">
        <v>#REF!</v>
      </c>
      <c r="N1398" s="17">
        <v>4.5</v>
      </c>
      <c r="O1398" s="17" t="s">
        <v>66</v>
      </c>
      <c r="P1398" s="17">
        <v>7.0</v>
      </c>
      <c r="Q1398" s="17">
        <v>7.0</v>
      </c>
      <c r="R1398" s="17">
        <v>0.0</v>
      </c>
      <c r="S1398" s="7">
        <f t="shared" si="2"/>
        <v>7</v>
      </c>
      <c r="T1398" s="20">
        <v>36.0</v>
      </c>
      <c r="U1398" s="14">
        <f t="shared" si="106"/>
        <v>45.9608</v>
      </c>
      <c r="V1398" s="21" t="s">
        <v>26</v>
      </c>
      <c r="W1398" s="35">
        <f>VLOOKUP(A1398,airbnb_listings_orlando!C:Q,14,0)</f>
        <v>259</v>
      </c>
      <c r="X1398" s="35">
        <f>VLOOKUP(A1398,airbnb_listings_orlando!C:Q,15,0)</f>
        <v>6</v>
      </c>
      <c r="Y1398" s="11">
        <f t="shared" si="4"/>
        <v>164.1457143</v>
      </c>
      <c r="AA1398" s="11"/>
    </row>
    <row r="1399">
      <c r="A1399" s="12" t="s">
        <v>86</v>
      </c>
      <c r="B1399" s="13">
        <v>43207.0</v>
      </c>
      <c r="C1399" s="12">
        <v>43213.0</v>
      </c>
      <c r="D1399" s="14">
        <v>989.0</v>
      </c>
      <c r="E1399" s="24">
        <v>42988.70038194444</v>
      </c>
      <c r="F1399" s="16">
        <v>219.0</v>
      </c>
      <c r="G1399" s="17" t="s">
        <v>25</v>
      </c>
      <c r="H1399" s="14">
        <v>131.26</v>
      </c>
      <c r="I1399" s="14">
        <f t="shared" si="1"/>
        <v>918.44</v>
      </c>
      <c r="J1399" s="18">
        <v>4.0</v>
      </c>
      <c r="K1399" s="17">
        <v>6.0</v>
      </c>
      <c r="L1399" s="19">
        <v>3.0</v>
      </c>
      <c r="M1399" s="19" t="e">
        <v>#REF!</v>
      </c>
      <c r="N1399" s="17">
        <v>4.5</v>
      </c>
      <c r="O1399" s="17" t="s">
        <v>66</v>
      </c>
      <c r="P1399" s="17">
        <v>6.0</v>
      </c>
      <c r="Q1399" s="17">
        <v>4.0</v>
      </c>
      <c r="R1399" s="17">
        <v>4.0</v>
      </c>
      <c r="S1399" s="7">
        <f t="shared" si="2"/>
        <v>8</v>
      </c>
      <c r="T1399" s="20">
        <v>31.0</v>
      </c>
      <c r="U1399" s="14">
        <f t="shared" si="106"/>
        <v>39.56</v>
      </c>
      <c r="V1399" s="21" t="s">
        <v>26</v>
      </c>
      <c r="W1399" s="35">
        <f>VLOOKUP(A1399,airbnb_listings_orlando!C:Q,14,0)</f>
        <v>259</v>
      </c>
      <c r="X1399" s="35">
        <f>VLOOKUP(A1399,airbnb_listings_orlando!C:Q,15,0)</f>
        <v>6</v>
      </c>
      <c r="Y1399" s="11">
        <f t="shared" si="4"/>
        <v>164.8333333</v>
      </c>
      <c r="AA1399" s="11"/>
    </row>
    <row r="1400">
      <c r="A1400" s="12" t="s">
        <v>86</v>
      </c>
      <c r="B1400" s="13">
        <v>43192.0</v>
      </c>
      <c r="C1400" s="12">
        <v>43206.0</v>
      </c>
      <c r="D1400" s="14">
        <v>2485.02</v>
      </c>
      <c r="E1400" s="24">
        <v>42940.68491898148</v>
      </c>
      <c r="F1400" s="16">
        <v>252.0</v>
      </c>
      <c r="G1400" s="17" t="s">
        <v>25</v>
      </c>
      <c r="H1400" s="14">
        <v>319.92</v>
      </c>
      <c r="I1400" s="14">
        <f t="shared" si="1"/>
        <v>2317.6192</v>
      </c>
      <c r="J1400" s="18">
        <v>4.0</v>
      </c>
      <c r="K1400" s="17">
        <v>6.0</v>
      </c>
      <c r="L1400" s="19">
        <v>3.0</v>
      </c>
      <c r="M1400" s="19" t="e">
        <v>#REF!</v>
      </c>
      <c r="N1400" s="17">
        <v>4.5</v>
      </c>
      <c r="O1400" s="17" t="s">
        <v>66</v>
      </c>
      <c r="P1400" s="17">
        <v>14.0</v>
      </c>
      <c r="Q1400" s="17">
        <v>8.0</v>
      </c>
      <c r="R1400" s="17">
        <v>0.0</v>
      </c>
      <c r="S1400" s="7">
        <f t="shared" si="2"/>
        <v>8</v>
      </c>
      <c r="T1400" s="20">
        <v>68.0</v>
      </c>
      <c r="U1400" s="14">
        <f t="shared" si="106"/>
        <v>99.4008</v>
      </c>
      <c r="V1400" s="21" t="s">
        <v>26</v>
      </c>
      <c r="W1400" s="35">
        <f>VLOOKUP(A1400,airbnb_listings_orlando!C:Q,14,0)</f>
        <v>259</v>
      </c>
      <c r="X1400" s="35">
        <f>VLOOKUP(A1400,airbnb_listings_orlando!C:Q,15,0)</f>
        <v>6</v>
      </c>
      <c r="Y1400" s="11">
        <f t="shared" si="4"/>
        <v>177.5014286</v>
      </c>
      <c r="AA1400" s="11"/>
    </row>
    <row r="1401">
      <c r="A1401" s="12" t="s">
        <v>86</v>
      </c>
      <c r="B1401" s="13">
        <v>43189.0</v>
      </c>
      <c r="C1401" s="12">
        <v>43192.0</v>
      </c>
      <c r="D1401" s="14">
        <v>678.0</v>
      </c>
      <c r="E1401" s="24">
        <v>43125.37940972222</v>
      </c>
      <c r="F1401" s="16">
        <v>64.0</v>
      </c>
      <c r="G1401" s="17" t="s">
        <v>25</v>
      </c>
      <c r="H1401" s="14">
        <v>79.69</v>
      </c>
      <c r="I1401" s="14">
        <f t="shared" si="1"/>
        <v>629.88</v>
      </c>
      <c r="J1401" s="18">
        <v>4.0</v>
      </c>
      <c r="K1401" s="17">
        <v>6.0</v>
      </c>
      <c r="L1401" s="19">
        <v>3.0</v>
      </c>
      <c r="M1401" s="19" t="e">
        <v>#REF!</v>
      </c>
      <c r="N1401" s="17">
        <v>4.5</v>
      </c>
      <c r="O1401" s="17" t="s">
        <v>66</v>
      </c>
      <c r="P1401" s="17">
        <v>3.0</v>
      </c>
      <c r="Q1401" s="17">
        <v>4.0</v>
      </c>
      <c r="R1401" s="17">
        <v>1.0</v>
      </c>
      <c r="S1401" s="7">
        <f t="shared" si="2"/>
        <v>5</v>
      </c>
      <c r="T1401" s="20">
        <v>21.0</v>
      </c>
      <c r="U1401" s="14">
        <f t="shared" si="106"/>
        <v>27.12</v>
      </c>
      <c r="V1401" s="21" t="s">
        <v>26</v>
      </c>
      <c r="W1401" s="35">
        <f>VLOOKUP(A1401,airbnb_listings_orlando!C:Q,14,0)</f>
        <v>259</v>
      </c>
      <c r="X1401" s="35">
        <f>VLOOKUP(A1401,airbnb_listings_orlando!C:Q,15,0)</f>
        <v>6</v>
      </c>
      <c r="Y1401" s="11">
        <f t="shared" si="4"/>
        <v>226</v>
      </c>
      <c r="AA1401" s="11"/>
    </row>
    <row r="1402">
      <c r="A1402" s="12" t="s">
        <v>86</v>
      </c>
      <c r="B1402" s="13">
        <v>43185.0</v>
      </c>
      <c r="C1402" s="12">
        <v>43189.0</v>
      </c>
      <c r="D1402" s="14">
        <v>934.0</v>
      </c>
      <c r="E1402" s="15">
        <v>43083.75386574074</v>
      </c>
      <c r="F1402" s="16">
        <v>102.0</v>
      </c>
      <c r="G1402" s="17" t="s">
        <v>25</v>
      </c>
      <c r="H1402" s="14">
        <v>119.9</v>
      </c>
      <c r="I1402" s="14">
        <f t="shared" si="1"/>
        <v>867.64</v>
      </c>
      <c r="J1402" s="18">
        <v>4.0</v>
      </c>
      <c r="K1402" s="17">
        <v>6.0</v>
      </c>
      <c r="L1402" s="19">
        <v>3.0</v>
      </c>
      <c r="M1402" s="19" t="e">
        <v>#REF!</v>
      </c>
      <c r="N1402" s="17">
        <v>4.5</v>
      </c>
      <c r="O1402" s="17" t="s">
        <v>66</v>
      </c>
      <c r="P1402" s="17">
        <v>4.0</v>
      </c>
      <c r="Q1402" s="17">
        <v>6.0</v>
      </c>
      <c r="R1402" s="17">
        <v>2.0</v>
      </c>
      <c r="S1402" s="7">
        <f t="shared" si="2"/>
        <v>8</v>
      </c>
      <c r="T1402" s="20">
        <v>29.0</v>
      </c>
      <c r="U1402" s="14">
        <f t="shared" si="106"/>
        <v>37.36</v>
      </c>
      <c r="V1402" s="21" t="s">
        <v>26</v>
      </c>
      <c r="W1402" s="35">
        <f>VLOOKUP(A1402,airbnb_listings_orlando!C:Q,14,0)</f>
        <v>259</v>
      </c>
      <c r="X1402" s="35">
        <f>VLOOKUP(A1402,airbnb_listings_orlando!C:Q,15,0)</f>
        <v>6</v>
      </c>
      <c r="Y1402" s="11">
        <f t="shared" si="4"/>
        <v>233.5</v>
      </c>
      <c r="AA1402" s="11"/>
    </row>
    <row r="1403">
      <c r="A1403" s="12" t="s">
        <v>86</v>
      </c>
      <c r="B1403" s="13">
        <v>43182.0</v>
      </c>
      <c r="C1403" s="12">
        <v>43185.0</v>
      </c>
      <c r="D1403" s="14">
        <v>796.6</v>
      </c>
      <c r="E1403" s="24">
        <v>43123.49561342593</v>
      </c>
      <c r="F1403" s="16">
        <v>59.0</v>
      </c>
      <c r="G1403" s="17" t="s">
        <v>25</v>
      </c>
      <c r="H1403" s="14">
        <v>88.04</v>
      </c>
      <c r="I1403" s="14">
        <f t="shared" si="1"/>
        <v>741.736</v>
      </c>
      <c r="J1403" s="18">
        <v>4.0</v>
      </c>
      <c r="K1403" s="17">
        <v>6.0</v>
      </c>
      <c r="L1403" s="19">
        <v>3.0</v>
      </c>
      <c r="M1403" s="19" t="e">
        <v>#REF!</v>
      </c>
      <c r="N1403" s="17">
        <v>4.5</v>
      </c>
      <c r="O1403" s="17" t="s">
        <v>66</v>
      </c>
      <c r="P1403" s="17">
        <v>3.0</v>
      </c>
      <c r="Q1403" s="17">
        <v>4.0</v>
      </c>
      <c r="R1403" s="17">
        <v>0.0</v>
      </c>
      <c r="S1403" s="7">
        <f t="shared" si="2"/>
        <v>4</v>
      </c>
      <c r="T1403" s="20">
        <v>23.0</v>
      </c>
      <c r="U1403" s="14">
        <f t="shared" si="106"/>
        <v>31.864</v>
      </c>
      <c r="V1403" s="21" t="s">
        <v>26</v>
      </c>
      <c r="W1403" s="35">
        <f>VLOOKUP(A1403,airbnb_listings_orlando!C:Q,14,0)</f>
        <v>259</v>
      </c>
      <c r="X1403" s="35">
        <f>VLOOKUP(A1403,airbnb_listings_orlando!C:Q,15,0)</f>
        <v>6</v>
      </c>
      <c r="Y1403" s="11">
        <f t="shared" si="4"/>
        <v>265.5333333</v>
      </c>
      <c r="AA1403" s="11"/>
    </row>
    <row r="1404">
      <c r="A1404" s="12" t="s">
        <v>86</v>
      </c>
      <c r="B1404" s="13">
        <v>43179.0</v>
      </c>
      <c r="C1404" s="12">
        <v>43182.0</v>
      </c>
      <c r="D1404" s="14">
        <v>733.0</v>
      </c>
      <c r="E1404" s="24">
        <v>43143.75958333333</v>
      </c>
      <c r="F1404" s="16">
        <v>36.0</v>
      </c>
      <c r="G1404" s="17" t="s">
        <v>25</v>
      </c>
      <c r="H1404" s="14">
        <v>143.24</v>
      </c>
      <c r="I1404" s="14">
        <f t="shared" si="1"/>
        <v>726.68</v>
      </c>
      <c r="J1404" s="18">
        <v>4.0</v>
      </c>
      <c r="K1404" s="17">
        <v>6.0</v>
      </c>
      <c r="L1404" s="19">
        <v>3.0</v>
      </c>
      <c r="M1404" s="19" t="e">
        <v>#REF!</v>
      </c>
      <c r="N1404" s="17">
        <v>4.5</v>
      </c>
      <c r="O1404" s="17" t="s">
        <v>66</v>
      </c>
      <c r="P1404" s="17">
        <v>3.0</v>
      </c>
      <c r="Q1404" s="17">
        <v>2.0</v>
      </c>
      <c r="R1404" s="17">
        <v>3.0</v>
      </c>
      <c r="S1404" s="7">
        <f t="shared" si="2"/>
        <v>5</v>
      </c>
      <c r="T1404" s="20">
        <v>-23.0</v>
      </c>
      <c r="U1404" s="14">
        <f t="shared" si="106"/>
        <v>29.32</v>
      </c>
      <c r="V1404" s="21" t="s">
        <v>26</v>
      </c>
      <c r="W1404" s="35">
        <f>VLOOKUP(A1404,airbnb_listings_orlando!C:Q,14,0)</f>
        <v>259</v>
      </c>
      <c r="X1404" s="35">
        <f>VLOOKUP(A1404,airbnb_listings_orlando!C:Q,15,0)</f>
        <v>6</v>
      </c>
      <c r="Y1404" s="11">
        <f t="shared" si="4"/>
        <v>244.3333333</v>
      </c>
      <c r="AA1404" s="11"/>
    </row>
    <row r="1405">
      <c r="A1405" s="12" t="s">
        <v>86</v>
      </c>
      <c r="B1405" s="13">
        <v>43175.0</v>
      </c>
      <c r="C1405" s="12">
        <v>43178.0</v>
      </c>
      <c r="D1405" s="14">
        <v>733.0</v>
      </c>
      <c r="E1405" s="24">
        <v>43132.663611111115</v>
      </c>
      <c r="F1405" s="16">
        <v>43.0</v>
      </c>
      <c r="G1405" s="17" t="s">
        <v>25</v>
      </c>
      <c r="H1405" s="14">
        <v>88.04</v>
      </c>
      <c r="I1405" s="14">
        <f t="shared" si="1"/>
        <v>680.68</v>
      </c>
      <c r="J1405" s="18">
        <v>4.0</v>
      </c>
      <c r="K1405" s="17">
        <v>6.0</v>
      </c>
      <c r="L1405" s="19">
        <v>3.0</v>
      </c>
      <c r="M1405" s="19" t="e">
        <v>#REF!</v>
      </c>
      <c r="N1405" s="17">
        <v>4.5</v>
      </c>
      <c r="O1405" s="17" t="s">
        <v>66</v>
      </c>
      <c r="P1405" s="17">
        <v>3.0</v>
      </c>
      <c r="Q1405" s="17">
        <v>2.0</v>
      </c>
      <c r="R1405" s="17">
        <v>5.0</v>
      </c>
      <c r="S1405" s="7">
        <f t="shared" si="2"/>
        <v>7</v>
      </c>
      <c r="T1405" s="20">
        <v>23.0</v>
      </c>
      <c r="U1405" s="14">
        <f t="shared" si="106"/>
        <v>29.32</v>
      </c>
      <c r="V1405" s="21" t="s">
        <v>26</v>
      </c>
      <c r="W1405" s="35">
        <f>VLOOKUP(A1405,airbnb_listings_orlando!C:Q,14,0)</f>
        <v>259</v>
      </c>
      <c r="X1405" s="35">
        <f>VLOOKUP(A1405,airbnb_listings_orlando!C:Q,15,0)</f>
        <v>6</v>
      </c>
      <c r="Y1405" s="11">
        <f t="shared" si="4"/>
        <v>244.3333333</v>
      </c>
      <c r="AA1405" s="11"/>
    </row>
    <row r="1406">
      <c r="A1406" s="12" t="s">
        <v>86</v>
      </c>
      <c r="B1406" s="13">
        <v>43169.0</v>
      </c>
      <c r="C1406" s="12">
        <v>43175.0</v>
      </c>
      <c r="D1406" s="14">
        <v>1331.02</v>
      </c>
      <c r="E1406" s="15">
        <v>43054.09810185185</v>
      </c>
      <c r="F1406" s="16">
        <v>115.0</v>
      </c>
      <c r="G1406" s="17" t="s">
        <v>25</v>
      </c>
      <c r="H1406" s="14">
        <v>183.67</v>
      </c>
      <c r="I1406" s="14">
        <f t="shared" si="1"/>
        <v>1236.7792</v>
      </c>
      <c r="J1406" s="18">
        <v>4.0</v>
      </c>
      <c r="K1406" s="17">
        <v>6.0</v>
      </c>
      <c r="L1406" s="19">
        <v>3.0</v>
      </c>
      <c r="M1406" s="19" t="e">
        <v>#REF!</v>
      </c>
      <c r="N1406" s="17">
        <v>4.5</v>
      </c>
      <c r="O1406" s="17" t="s">
        <v>66</v>
      </c>
      <c r="P1406" s="17">
        <v>6.0</v>
      </c>
      <c r="Q1406" s="17">
        <v>6.0</v>
      </c>
      <c r="R1406" s="17">
        <v>0.0</v>
      </c>
      <c r="S1406" s="7">
        <f t="shared" si="2"/>
        <v>6</v>
      </c>
      <c r="T1406" s="20">
        <v>41.0</v>
      </c>
      <c r="U1406" s="14">
        <f t="shared" si="106"/>
        <v>53.2408</v>
      </c>
      <c r="V1406" s="21" t="s">
        <v>26</v>
      </c>
      <c r="W1406" s="35">
        <f>VLOOKUP(A1406,airbnb_listings_orlando!C:Q,14,0)</f>
        <v>259</v>
      </c>
      <c r="X1406" s="35">
        <f>VLOOKUP(A1406,airbnb_listings_orlando!C:Q,15,0)</f>
        <v>6</v>
      </c>
      <c r="Y1406" s="11">
        <f t="shared" si="4"/>
        <v>221.8366667</v>
      </c>
      <c r="AA1406" s="11"/>
    </row>
    <row r="1407">
      <c r="A1407" s="12" t="s">
        <v>86</v>
      </c>
      <c r="B1407" s="13">
        <v>43162.0</v>
      </c>
      <c r="C1407" s="12">
        <v>43169.0</v>
      </c>
      <c r="D1407" s="14">
        <v>1522.0</v>
      </c>
      <c r="E1407" s="24">
        <v>42962.60560185185</v>
      </c>
      <c r="F1407" s="16">
        <v>200.0</v>
      </c>
      <c r="G1407" s="17" t="s">
        <v>25</v>
      </c>
      <c r="H1407" s="14">
        <v>215.63</v>
      </c>
      <c r="I1407" s="14">
        <f t="shared" si="1"/>
        <v>1414.12</v>
      </c>
      <c r="J1407" s="18">
        <v>4.0</v>
      </c>
      <c r="K1407" s="17">
        <v>6.0</v>
      </c>
      <c r="L1407" s="19">
        <v>3.0</v>
      </c>
      <c r="M1407" s="19" t="e">
        <v>#REF!</v>
      </c>
      <c r="N1407" s="17">
        <v>4.5</v>
      </c>
      <c r="O1407" s="17" t="s">
        <v>66</v>
      </c>
      <c r="P1407" s="17">
        <v>7.0</v>
      </c>
      <c r="Q1407" s="17">
        <v>6.0</v>
      </c>
      <c r="R1407" s="17">
        <v>0.0</v>
      </c>
      <c r="S1407" s="7">
        <f t="shared" si="2"/>
        <v>6</v>
      </c>
      <c r="T1407" s="20">
        <v>47.0</v>
      </c>
      <c r="U1407" s="14">
        <f t="shared" si="106"/>
        <v>60.88</v>
      </c>
      <c r="V1407" s="21" t="s">
        <v>26</v>
      </c>
      <c r="W1407" s="35">
        <f>VLOOKUP(A1407,airbnb_listings_orlando!C:Q,14,0)</f>
        <v>259</v>
      </c>
      <c r="X1407" s="35">
        <f>VLOOKUP(A1407,airbnb_listings_orlando!C:Q,15,0)</f>
        <v>6</v>
      </c>
      <c r="Y1407" s="11">
        <f t="shared" si="4"/>
        <v>217.4285714</v>
      </c>
      <c r="AA1407" s="11"/>
    </row>
    <row r="1408">
      <c r="A1408" s="12" t="s">
        <v>86</v>
      </c>
      <c r="B1408" s="13">
        <v>43153.0</v>
      </c>
      <c r="C1408" s="12">
        <v>43160.0</v>
      </c>
      <c r="D1408" s="14">
        <v>1135.01</v>
      </c>
      <c r="E1408" s="24">
        <v>42978.973715277774</v>
      </c>
      <c r="F1408" s="16">
        <v>175.0</v>
      </c>
      <c r="G1408" s="17" t="s">
        <v>25</v>
      </c>
      <c r="H1408" s="14">
        <v>154.76</v>
      </c>
      <c r="I1408" s="14">
        <f t="shared" si="1"/>
        <v>1054.6096</v>
      </c>
      <c r="J1408" s="18">
        <v>4.0</v>
      </c>
      <c r="K1408" s="17">
        <v>6.0</v>
      </c>
      <c r="L1408" s="19">
        <v>3.0</v>
      </c>
      <c r="M1408" s="19" t="e">
        <v>#REF!</v>
      </c>
      <c r="N1408" s="17">
        <v>4.5</v>
      </c>
      <c r="O1408" s="17" t="s">
        <v>66</v>
      </c>
      <c r="P1408" s="17">
        <v>7.0</v>
      </c>
      <c r="Q1408" s="17">
        <v>4.0</v>
      </c>
      <c r="R1408" s="17">
        <v>4.0</v>
      </c>
      <c r="S1408" s="7">
        <f t="shared" si="2"/>
        <v>8</v>
      </c>
      <c r="T1408" s="20">
        <v>35.0</v>
      </c>
      <c r="U1408" s="14">
        <f t="shared" si="106"/>
        <v>45.4004</v>
      </c>
      <c r="V1408" s="21" t="s">
        <v>26</v>
      </c>
      <c r="W1408" s="35">
        <f>VLOOKUP(A1408,airbnb_listings_orlando!C:Q,14,0)</f>
        <v>259</v>
      </c>
      <c r="X1408" s="35">
        <f>VLOOKUP(A1408,airbnb_listings_orlando!C:Q,15,0)</f>
        <v>6</v>
      </c>
      <c r="Y1408" s="11">
        <f t="shared" si="4"/>
        <v>162.1442857</v>
      </c>
      <c r="AA1408" s="11"/>
    </row>
    <row r="1409">
      <c r="A1409" s="12" t="s">
        <v>86</v>
      </c>
      <c r="B1409" s="13">
        <v>43146.0</v>
      </c>
      <c r="C1409" s="12">
        <v>43153.0</v>
      </c>
      <c r="D1409" s="14">
        <v>1135.0</v>
      </c>
      <c r="E1409" s="24">
        <v>42929.638391203705</v>
      </c>
      <c r="F1409" s="16">
        <v>217.0</v>
      </c>
      <c r="G1409" s="17" t="s">
        <v>25</v>
      </c>
      <c r="H1409" s="14">
        <v>154.76</v>
      </c>
      <c r="I1409" s="14">
        <f t="shared" si="1"/>
        <v>1054.6</v>
      </c>
      <c r="J1409" s="18">
        <v>4.0</v>
      </c>
      <c r="K1409" s="17">
        <v>6.0</v>
      </c>
      <c r="L1409" s="19">
        <v>3.0</v>
      </c>
      <c r="M1409" s="19" t="e">
        <v>#REF!</v>
      </c>
      <c r="N1409" s="17">
        <v>4.5</v>
      </c>
      <c r="O1409" s="17" t="s">
        <v>66</v>
      </c>
      <c r="P1409" s="17">
        <v>7.0</v>
      </c>
      <c r="Q1409" s="17">
        <v>2.0</v>
      </c>
      <c r="R1409" s="17">
        <v>0.0</v>
      </c>
      <c r="S1409" s="7">
        <f t="shared" si="2"/>
        <v>2</v>
      </c>
      <c r="T1409" s="20">
        <v>35.0</v>
      </c>
      <c r="U1409" s="14">
        <f t="shared" si="106"/>
        <v>45.4</v>
      </c>
      <c r="V1409" s="21" t="s">
        <v>26</v>
      </c>
      <c r="W1409" s="35">
        <f>VLOOKUP(A1409,airbnb_listings_orlando!C:Q,14,0)</f>
        <v>259</v>
      </c>
      <c r="X1409" s="35">
        <f>VLOOKUP(A1409,airbnb_listings_orlando!C:Q,15,0)</f>
        <v>6</v>
      </c>
      <c r="Y1409" s="11">
        <f t="shared" si="4"/>
        <v>162.1428571</v>
      </c>
      <c r="AA1409" s="11"/>
    </row>
    <row r="1410">
      <c r="A1410" s="12" t="s">
        <v>86</v>
      </c>
      <c r="B1410" s="13">
        <v>43139.0</v>
      </c>
      <c r="C1410" s="12">
        <v>43146.0</v>
      </c>
      <c r="D1410" s="14">
        <v>1283.4</v>
      </c>
      <c r="E1410" s="24">
        <v>42934.39635416667</v>
      </c>
      <c r="F1410" s="16">
        <v>205.0</v>
      </c>
      <c r="G1410" s="17" t="s">
        <v>25</v>
      </c>
      <c r="H1410" s="14">
        <v>154.76</v>
      </c>
      <c r="I1410" s="14">
        <f t="shared" si="1"/>
        <v>1197.064</v>
      </c>
      <c r="J1410" s="18">
        <v>4.0</v>
      </c>
      <c r="K1410" s="17">
        <v>6.0</v>
      </c>
      <c r="L1410" s="19">
        <v>3.0</v>
      </c>
      <c r="M1410" s="19" t="e">
        <v>#REF!</v>
      </c>
      <c r="N1410" s="17">
        <v>4.5</v>
      </c>
      <c r="O1410" s="17" t="s">
        <v>66</v>
      </c>
      <c r="P1410" s="17">
        <v>7.0</v>
      </c>
      <c r="Q1410" s="17">
        <v>2.0</v>
      </c>
      <c r="R1410" s="17">
        <v>2.0</v>
      </c>
      <c r="S1410" s="7">
        <f t="shared" si="2"/>
        <v>4</v>
      </c>
      <c r="T1410" s="20">
        <v>35.0</v>
      </c>
      <c r="U1410" s="14">
        <f t="shared" si="106"/>
        <v>51.336</v>
      </c>
      <c r="V1410" s="21" t="s">
        <v>26</v>
      </c>
      <c r="W1410" s="35">
        <f>VLOOKUP(A1410,airbnb_listings_orlando!C:Q,14,0)</f>
        <v>259</v>
      </c>
      <c r="X1410" s="35">
        <f>VLOOKUP(A1410,airbnb_listings_orlando!C:Q,15,0)</f>
        <v>6</v>
      </c>
      <c r="Y1410" s="11">
        <f t="shared" si="4"/>
        <v>183.3428571</v>
      </c>
      <c r="AA1410" s="11"/>
    </row>
    <row r="1411">
      <c r="A1411" s="12" t="s">
        <v>86</v>
      </c>
      <c r="B1411" s="13">
        <v>43130.0</v>
      </c>
      <c r="C1411" s="12">
        <v>43135.0</v>
      </c>
      <c r="D1411" s="14">
        <v>920.0</v>
      </c>
      <c r="E1411" s="24">
        <v>42995.78450231482</v>
      </c>
      <c r="F1411" s="16">
        <v>135.0</v>
      </c>
      <c r="G1411" s="17" t="s">
        <v>25</v>
      </c>
      <c r="H1411" s="14">
        <v>121.4</v>
      </c>
      <c r="I1411" s="14">
        <f t="shared" si="1"/>
        <v>855.2</v>
      </c>
      <c r="J1411" s="18">
        <v>4.0</v>
      </c>
      <c r="K1411" s="17">
        <v>6.0</v>
      </c>
      <c r="L1411" s="19">
        <v>3.0</v>
      </c>
      <c r="M1411" s="19" t="e">
        <v>#REF!</v>
      </c>
      <c r="N1411" s="17">
        <v>4.5</v>
      </c>
      <c r="O1411" s="17" t="s">
        <v>66</v>
      </c>
      <c r="P1411" s="17">
        <v>5.0</v>
      </c>
      <c r="Q1411" s="17">
        <v>5.0</v>
      </c>
      <c r="R1411" s="17">
        <v>3.0</v>
      </c>
      <c r="S1411" s="7">
        <f t="shared" si="2"/>
        <v>8</v>
      </c>
      <c r="T1411" s="20">
        <v>28.0</v>
      </c>
      <c r="U1411" s="14">
        <f t="shared" si="106"/>
        <v>36.8</v>
      </c>
      <c r="V1411" s="21" t="s">
        <v>26</v>
      </c>
      <c r="W1411" s="35">
        <f>VLOOKUP(A1411,airbnb_listings_orlando!C:Q,14,0)</f>
        <v>259</v>
      </c>
      <c r="X1411" s="35">
        <f>VLOOKUP(A1411,airbnb_listings_orlando!C:Q,15,0)</f>
        <v>6</v>
      </c>
      <c r="Y1411" s="11">
        <f t="shared" si="4"/>
        <v>184</v>
      </c>
      <c r="AA1411" s="11"/>
    </row>
    <row r="1412">
      <c r="A1412" s="12" t="s">
        <v>86</v>
      </c>
      <c r="B1412" s="13">
        <v>43124.0</v>
      </c>
      <c r="C1412" s="12">
        <v>43128.0</v>
      </c>
      <c r="D1412" s="14">
        <v>858.55</v>
      </c>
      <c r="E1412" s="24">
        <v>42988.690254629626</v>
      </c>
      <c r="F1412" s="16">
        <v>136.0</v>
      </c>
      <c r="G1412" s="17" t="s">
        <v>25</v>
      </c>
      <c r="H1412" s="14">
        <v>111.13</v>
      </c>
      <c r="I1412" s="14">
        <f t="shared" si="1"/>
        <v>797.658</v>
      </c>
      <c r="J1412" s="18">
        <v>4.0</v>
      </c>
      <c r="K1412" s="17">
        <v>6.0</v>
      </c>
      <c r="L1412" s="19">
        <v>3.0</v>
      </c>
      <c r="M1412" s="19" t="e">
        <v>#REF!</v>
      </c>
      <c r="N1412" s="17">
        <v>4.5</v>
      </c>
      <c r="O1412" s="17" t="s">
        <v>66</v>
      </c>
      <c r="P1412" s="17">
        <v>4.0</v>
      </c>
      <c r="Q1412" s="17">
        <v>6.0</v>
      </c>
      <c r="R1412" s="17">
        <v>1.0</v>
      </c>
      <c r="S1412" s="7">
        <f t="shared" si="2"/>
        <v>7</v>
      </c>
      <c r="T1412" s="20">
        <v>26.55</v>
      </c>
      <c r="U1412" s="14">
        <f t="shared" si="106"/>
        <v>34.342</v>
      </c>
      <c r="V1412" s="21" t="s">
        <v>26</v>
      </c>
      <c r="W1412" s="35">
        <f>VLOOKUP(A1412,airbnb_listings_orlando!C:Q,14,0)</f>
        <v>259</v>
      </c>
      <c r="X1412" s="35">
        <f>VLOOKUP(A1412,airbnb_listings_orlando!C:Q,15,0)</f>
        <v>6</v>
      </c>
      <c r="Y1412" s="11">
        <f t="shared" si="4"/>
        <v>214.6375</v>
      </c>
      <c r="AA1412" s="11"/>
    </row>
    <row r="1413">
      <c r="A1413" s="12" t="s">
        <v>86</v>
      </c>
      <c r="B1413" s="13">
        <v>43118.0</v>
      </c>
      <c r="C1413" s="12">
        <v>43123.0</v>
      </c>
      <c r="D1413" s="14">
        <v>1043.0</v>
      </c>
      <c r="E1413" s="24">
        <v>43006.39813657408</v>
      </c>
      <c r="F1413" s="16">
        <v>112.0</v>
      </c>
      <c r="G1413" s="17" t="s">
        <v>25</v>
      </c>
      <c r="H1413" s="14">
        <v>138.43</v>
      </c>
      <c r="I1413" s="14">
        <f t="shared" si="1"/>
        <v>969.28</v>
      </c>
      <c r="J1413" s="18">
        <v>4.0</v>
      </c>
      <c r="K1413" s="17">
        <v>6.0</v>
      </c>
      <c r="L1413" s="19">
        <v>3.0</v>
      </c>
      <c r="M1413" s="19" t="e">
        <v>#REF!</v>
      </c>
      <c r="N1413" s="17">
        <v>4.5</v>
      </c>
      <c r="O1413" s="17" t="s">
        <v>66</v>
      </c>
      <c r="P1413" s="17">
        <v>5.0</v>
      </c>
      <c r="Q1413" s="17">
        <v>7.0</v>
      </c>
      <c r="R1413" s="17">
        <v>0.0</v>
      </c>
      <c r="S1413" s="7">
        <f t="shared" si="2"/>
        <v>7</v>
      </c>
      <c r="T1413" s="20">
        <v>32.0</v>
      </c>
      <c r="U1413" s="14">
        <f t="shared" si="106"/>
        <v>41.72</v>
      </c>
      <c r="V1413" s="21" t="s">
        <v>26</v>
      </c>
      <c r="W1413" s="35">
        <f>VLOOKUP(A1413,airbnb_listings_orlando!C:Q,14,0)</f>
        <v>259</v>
      </c>
      <c r="X1413" s="35">
        <f>VLOOKUP(A1413,airbnb_listings_orlando!C:Q,15,0)</f>
        <v>6</v>
      </c>
      <c r="Y1413" s="11">
        <f t="shared" si="4"/>
        <v>208.6</v>
      </c>
      <c r="AA1413" s="11"/>
    </row>
    <row r="1414">
      <c r="A1414" s="12" t="s">
        <v>86</v>
      </c>
      <c r="B1414" s="13">
        <v>43111.0</v>
      </c>
      <c r="C1414" s="12">
        <v>43115.0</v>
      </c>
      <c r="D1414" s="14">
        <v>850.01</v>
      </c>
      <c r="E1414" s="24">
        <v>42955.48809027778</v>
      </c>
      <c r="F1414" s="16">
        <v>156.0</v>
      </c>
      <c r="G1414" s="17" t="s">
        <v>25</v>
      </c>
      <c r="H1414" s="14">
        <v>110.08</v>
      </c>
      <c r="I1414" s="14">
        <f t="shared" si="1"/>
        <v>790.0096</v>
      </c>
      <c r="J1414" s="18">
        <v>4.0</v>
      </c>
      <c r="K1414" s="17">
        <v>6.0</v>
      </c>
      <c r="L1414" s="19">
        <v>3.0</v>
      </c>
      <c r="M1414" s="19" t="e">
        <v>#REF!</v>
      </c>
      <c r="N1414" s="17">
        <v>4.5</v>
      </c>
      <c r="O1414" s="17" t="s">
        <v>66</v>
      </c>
      <c r="P1414" s="17">
        <v>4.0</v>
      </c>
      <c r="Q1414" s="17">
        <v>4.0</v>
      </c>
      <c r="R1414" s="17">
        <v>2.0</v>
      </c>
      <c r="S1414" s="7">
        <f t="shared" si="2"/>
        <v>6</v>
      </c>
      <c r="T1414" s="20">
        <v>26.0</v>
      </c>
      <c r="U1414" s="14">
        <f t="shared" si="106"/>
        <v>34.0004</v>
      </c>
      <c r="V1414" s="21" t="s">
        <v>26</v>
      </c>
      <c r="W1414" s="35">
        <f>VLOOKUP(A1414,airbnb_listings_orlando!C:Q,14,0)</f>
        <v>259</v>
      </c>
      <c r="X1414" s="35">
        <f>VLOOKUP(A1414,airbnb_listings_orlando!C:Q,15,0)</f>
        <v>6</v>
      </c>
      <c r="Y1414" s="11">
        <f t="shared" si="4"/>
        <v>212.5025</v>
      </c>
      <c r="AA1414" s="11"/>
    </row>
    <row r="1415">
      <c r="A1415" s="12" t="s">
        <v>86</v>
      </c>
      <c r="B1415" s="13">
        <v>43109.0</v>
      </c>
      <c r="C1415" s="12">
        <v>43111.0</v>
      </c>
      <c r="D1415" s="14">
        <v>557.4</v>
      </c>
      <c r="E1415" s="24">
        <v>43108.56517361111</v>
      </c>
      <c r="F1415" s="16">
        <v>1.0</v>
      </c>
      <c r="G1415" s="17" t="s">
        <v>25</v>
      </c>
      <c r="H1415" s="14">
        <v>53.99</v>
      </c>
      <c r="I1415" s="14">
        <f t="shared" si="1"/>
        <v>519.104</v>
      </c>
      <c r="J1415" s="18">
        <v>4.0</v>
      </c>
      <c r="K1415" s="17">
        <v>6.0</v>
      </c>
      <c r="L1415" s="19">
        <v>3.0</v>
      </c>
      <c r="M1415" s="19" t="e">
        <v>#REF!</v>
      </c>
      <c r="N1415" s="17">
        <v>4.5</v>
      </c>
      <c r="O1415" s="17" t="s">
        <v>66</v>
      </c>
      <c r="P1415" s="17">
        <v>2.0</v>
      </c>
      <c r="Q1415" s="17">
        <v>2.0</v>
      </c>
      <c r="R1415" s="17">
        <v>0.0</v>
      </c>
      <c r="S1415" s="7">
        <f t="shared" si="2"/>
        <v>2</v>
      </c>
      <c r="T1415" s="20">
        <v>16.0</v>
      </c>
      <c r="U1415" s="14">
        <f t="shared" si="106"/>
        <v>22.296</v>
      </c>
      <c r="V1415" s="21" t="s">
        <v>26</v>
      </c>
      <c r="W1415" s="35">
        <f>VLOOKUP(A1415,airbnb_listings_orlando!C:Q,14,0)</f>
        <v>259</v>
      </c>
      <c r="X1415" s="35">
        <f>VLOOKUP(A1415,airbnb_listings_orlando!C:Q,15,0)</f>
        <v>6</v>
      </c>
      <c r="Y1415" s="11">
        <f t="shared" si="4"/>
        <v>278.7</v>
      </c>
      <c r="AA1415" s="11"/>
    </row>
    <row r="1416">
      <c r="A1416" s="12" t="s">
        <v>86</v>
      </c>
      <c r="B1416" s="13">
        <v>43106.0</v>
      </c>
      <c r="C1416" s="12">
        <v>43109.0</v>
      </c>
      <c r="D1416" s="14">
        <v>709.0</v>
      </c>
      <c r="E1416" s="24">
        <v>42977.98284722222</v>
      </c>
      <c r="F1416" s="16">
        <v>129.0</v>
      </c>
      <c r="G1416" s="17" t="s">
        <v>25</v>
      </c>
      <c r="H1416" s="14">
        <v>87.15</v>
      </c>
      <c r="I1416" s="14">
        <f t="shared" si="1"/>
        <v>658.64</v>
      </c>
      <c r="J1416" s="18">
        <v>4.0</v>
      </c>
      <c r="K1416" s="17">
        <v>6.0</v>
      </c>
      <c r="L1416" s="19">
        <v>3.0</v>
      </c>
      <c r="M1416" s="19" t="e">
        <v>#REF!</v>
      </c>
      <c r="N1416" s="17">
        <v>4.5</v>
      </c>
      <c r="O1416" s="17" t="s">
        <v>66</v>
      </c>
      <c r="P1416" s="17">
        <v>3.0</v>
      </c>
      <c r="Q1416" s="17">
        <v>7.0</v>
      </c>
      <c r="R1416" s="17">
        <v>0.0</v>
      </c>
      <c r="S1416" s="7">
        <f t="shared" si="2"/>
        <v>7</v>
      </c>
      <c r="T1416" s="20">
        <v>22.0</v>
      </c>
      <c r="U1416" s="14">
        <f t="shared" si="106"/>
        <v>28.36</v>
      </c>
      <c r="V1416" s="21" t="s">
        <v>26</v>
      </c>
      <c r="W1416" s="35">
        <f>VLOOKUP(A1416,airbnb_listings_orlando!C:Q,14,0)</f>
        <v>259</v>
      </c>
      <c r="X1416" s="35">
        <f>VLOOKUP(A1416,airbnb_listings_orlando!C:Q,15,0)</f>
        <v>6</v>
      </c>
      <c r="Y1416" s="11">
        <f t="shared" si="4"/>
        <v>236.3333333</v>
      </c>
      <c r="AA1416" s="11"/>
    </row>
    <row r="1417">
      <c r="A1417" s="12" t="s">
        <v>86</v>
      </c>
      <c r="B1417" s="13">
        <v>43095.0</v>
      </c>
      <c r="C1417" s="12">
        <v>43105.0</v>
      </c>
      <c r="D1417" s="14">
        <v>2163.0</v>
      </c>
      <c r="E1417" s="24">
        <v>42861.389548611114</v>
      </c>
      <c r="F1417" s="16">
        <v>234.0</v>
      </c>
      <c r="G1417" s="17" t="s">
        <v>25</v>
      </c>
      <c r="H1417" s="14">
        <v>316.36</v>
      </c>
      <c r="I1417" s="14">
        <f t="shared" si="1"/>
        <v>2009.48</v>
      </c>
      <c r="J1417" s="18">
        <v>4.0</v>
      </c>
      <c r="K1417" s="17">
        <v>6.0</v>
      </c>
      <c r="L1417" s="19">
        <v>3.0</v>
      </c>
      <c r="M1417" s="19" t="e">
        <v>#REF!</v>
      </c>
      <c r="N1417" s="17">
        <v>4.5</v>
      </c>
      <c r="O1417" s="17" t="s">
        <v>66</v>
      </c>
      <c r="P1417" s="17">
        <v>10.0</v>
      </c>
      <c r="Q1417" s="17">
        <v>6.0</v>
      </c>
      <c r="R1417" s="17">
        <v>1.0</v>
      </c>
      <c r="S1417" s="7">
        <f t="shared" si="2"/>
        <v>7</v>
      </c>
      <c r="T1417" s="20">
        <v>67.0</v>
      </c>
      <c r="U1417" s="14">
        <f t="shared" si="106"/>
        <v>86.52</v>
      </c>
      <c r="V1417" s="21" t="s">
        <v>26</v>
      </c>
      <c r="W1417" s="35">
        <f>VLOOKUP(A1417,airbnb_listings_orlando!C:Q,14,0)</f>
        <v>259</v>
      </c>
      <c r="X1417" s="35">
        <f>VLOOKUP(A1417,airbnb_listings_orlando!C:Q,15,0)</f>
        <v>6</v>
      </c>
      <c r="Y1417" s="11">
        <f t="shared" si="4"/>
        <v>216.3</v>
      </c>
      <c r="AA1417" s="11"/>
    </row>
    <row r="1418">
      <c r="A1418" s="12" t="s">
        <v>86</v>
      </c>
      <c r="B1418" s="13">
        <v>43085.0</v>
      </c>
      <c r="C1418" s="25">
        <v>43094.0</v>
      </c>
      <c r="D1418" s="14">
        <v>2179.8</v>
      </c>
      <c r="E1418" s="24">
        <v>42922.39947916667</v>
      </c>
      <c r="F1418" s="16">
        <v>163.0</v>
      </c>
      <c r="G1418" s="17" t="s">
        <v>25</v>
      </c>
      <c r="H1418" s="14">
        <v>289.33</v>
      </c>
      <c r="I1418" s="14">
        <f t="shared" si="1"/>
        <v>2030.608</v>
      </c>
      <c r="J1418" s="18">
        <v>4.0</v>
      </c>
      <c r="K1418" s="17">
        <v>6.0</v>
      </c>
      <c r="L1418" s="19">
        <v>3.0</v>
      </c>
      <c r="M1418" s="19" t="e">
        <v>#REF!</v>
      </c>
      <c r="N1418" s="17">
        <v>4.5</v>
      </c>
      <c r="O1418" s="17" t="s">
        <v>66</v>
      </c>
      <c r="P1418" s="17">
        <v>9.0</v>
      </c>
      <c r="Q1418" s="17">
        <v>4.0</v>
      </c>
      <c r="R1418" s="17">
        <v>3.0</v>
      </c>
      <c r="S1418" s="7">
        <f t="shared" si="2"/>
        <v>7</v>
      </c>
      <c r="T1418" s="20">
        <v>62.0</v>
      </c>
      <c r="U1418" s="14">
        <f t="shared" si="106"/>
        <v>87.192</v>
      </c>
      <c r="V1418" s="21" t="s">
        <v>26</v>
      </c>
      <c r="W1418" s="35">
        <f>VLOOKUP(A1418,airbnb_listings_orlando!C:Q,14,0)</f>
        <v>259</v>
      </c>
      <c r="X1418" s="35">
        <f>VLOOKUP(A1418,airbnb_listings_orlando!C:Q,15,0)</f>
        <v>6</v>
      </c>
      <c r="Y1418" s="11">
        <f t="shared" si="4"/>
        <v>242.2</v>
      </c>
      <c r="AA1418" s="11"/>
    </row>
    <row r="1419">
      <c r="A1419" s="12" t="s">
        <v>86</v>
      </c>
      <c r="B1419" s="13">
        <v>43071.0</v>
      </c>
      <c r="C1419" s="25">
        <v>43082.0</v>
      </c>
      <c r="D1419" s="14">
        <v>1717.0</v>
      </c>
      <c r="E1419" s="24">
        <v>42905.78622685185</v>
      </c>
      <c r="F1419" s="16">
        <v>166.0</v>
      </c>
      <c r="G1419" s="17" t="s">
        <v>25</v>
      </c>
      <c r="H1419" s="14">
        <v>246.36</v>
      </c>
      <c r="I1419" s="14">
        <f t="shared" si="1"/>
        <v>1595.32</v>
      </c>
      <c r="J1419" s="18">
        <v>4.0</v>
      </c>
      <c r="K1419" s="17">
        <v>6.0</v>
      </c>
      <c r="L1419" s="19">
        <v>3.0</v>
      </c>
      <c r="M1419" s="19" t="e">
        <v>#REF!</v>
      </c>
      <c r="N1419" s="17">
        <v>4.5</v>
      </c>
      <c r="O1419" s="17" t="s">
        <v>66</v>
      </c>
      <c r="P1419" s="17">
        <v>11.0</v>
      </c>
      <c r="Q1419" s="17">
        <v>2.0</v>
      </c>
      <c r="R1419" s="17">
        <v>2.0</v>
      </c>
      <c r="S1419" s="7">
        <f t="shared" si="2"/>
        <v>4</v>
      </c>
      <c r="T1419" s="20">
        <v>53.0</v>
      </c>
      <c r="U1419" s="14">
        <f t="shared" si="106"/>
        <v>68.68</v>
      </c>
      <c r="V1419" s="21" t="s">
        <v>26</v>
      </c>
      <c r="W1419" s="35">
        <f>VLOOKUP(A1419,airbnb_listings_orlando!C:Q,14,0)</f>
        <v>259</v>
      </c>
      <c r="X1419" s="35">
        <f>VLOOKUP(A1419,airbnb_listings_orlando!C:Q,15,0)</f>
        <v>6</v>
      </c>
      <c r="Y1419" s="11">
        <f t="shared" si="4"/>
        <v>156.0909091</v>
      </c>
      <c r="AA1419" s="11"/>
    </row>
    <row r="1420">
      <c r="A1420" s="12" t="s">
        <v>86</v>
      </c>
      <c r="B1420" s="13">
        <v>43055.0</v>
      </c>
      <c r="C1420" s="25">
        <v>43060.0</v>
      </c>
      <c r="D1420" s="14">
        <v>924.0</v>
      </c>
      <c r="E1420" s="24">
        <v>42955.666921296295</v>
      </c>
      <c r="F1420" s="16">
        <v>100.0</v>
      </c>
      <c r="G1420" s="17" t="s">
        <v>25</v>
      </c>
      <c r="H1420" s="14">
        <v>121.39</v>
      </c>
      <c r="I1420" s="14">
        <f t="shared" si="1"/>
        <v>858.04</v>
      </c>
      <c r="J1420" s="18">
        <v>4.0</v>
      </c>
      <c r="K1420" s="17">
        <v>6.0</v>
      </c>
      <c r="L1420" s="19">
        <v>3.0</v>
      </c>
      <c r="M1420" s="19" t="e">
        <v>#REF!</v>
      </c>
      <c r="N1420" s="17">
        <v>4.5</v>
      </c>
      <c r="O1420" s="17" t="s">
        <v>66</v>
      </c>
      <c r="P1420" s="17">
        <v>5.0</v>
      </c>
      <c r="Q1420" s="17">
        <v>6.0</v>
      </c>
      <c r="R1420" s="17">
        <v>0.0</v>
      </c>
      <c r="S1420" s="7">
        <f t="shared" si="2"/>
        <v>6</v>
      </c>
      <c r="T1420" s="20">
        <v>29.0</v>
      </c>
      <c r="U1420" s="14">
        <f t="shared" si="106"/>
        <v>36.96</v>
      </c>
      <c r="V1420" s="21" t="s">
        <v>26</v>
      </c>
      <c r="W1420" s="35">
        <f>VLOOKUP(A1420,airbnb_listings_orlando!C:Q,14,0)</f>
        <v>259</v>
      </c>
      <c r="X1420" s="35">
        <f>VLOOKUP(A1420,airbnb_listings_orlando!C:Q,15,0)</f>
        <v>6</v>
      </c>
      <c r="Y1420" s="11">
        <f t="shared" si="4"/>
        <v>184.8</v>
      </c>
      <c r="AA1420" s="11"/>
    </row>
    <row r="1421">
      <c r="A1421" s="12" t="s">
        <v>86</v>
      </c>
      <c r="B1421" s="13">
        <v>43049.0</v>
      </c>
      <c r="C1421" s="25">
        <v>43054.0</v>
      </c>
      <c r="D1421" s="14">
        <v>950.0</v>
      </c>
      <c r="E1421" s="24">
        <v>42949.38821759259</v>
      </c>
      <c r="F1421" s="16">
        <v>100.0</v>
      </c>
      <c r="G1421" s="17" t="s">
        <v>25</v>
      </c>
      <c r="H1421" s="14">
        <v>140.15</v>
      </c>
      <c r="I1421" s="14">
        <f t="shared" si="1"/>
        <v>912</v>
      </c>
      <c r="J1421" s="18">
        <v>4.0</v>
      </c>
      <c r="K1421" s="17">
        <v>6.0</v>
      </c>
      <c r="L1421" s="19">
        <v>3.0</v>
      </c>
      <c r="M1421" s="19" t="e">
        <v>#REF!</v>
      </c>
      <c r="N1421" s="17">
        <v>4.5</v>
      </c>
      <c r="O1421" s="17" t="s">
        <v>66</v>
      </c>
      <c r="P1421" s="17">
        <v>5.0</v>
      </c>
      <c r="Q1421" s="17">
        <v>4.0</v>
      </c>
      <c r="R1421" s="17">
        <v>0.0</v>
      </c>
      <c r="S1421" s="7">
        <f t="shared" si="2"/>
        <v>4</v>
      </c>
      <c r="T1421" s="20">
        <v>0.0</v>
      </c>
      <c r="U1421" s="14">
        <f t="shared" si="106"/>
        <v>38</v>
      </c>
      <c r="V1421" s="21" t="s">
        <v>26</v>
      </c>
      <c r="W1421" s="35">
        <f>VLOOKUP(A1421,airbnb_listings_orlando!C:Q,14,0)</f>
        <v>259</v>
      </c>
      <c r="X1421" s="35">
        <f>VLOOKUP(A1421,airbnb_listings_orlando!C:Q,15,0)</f>
        <v>6</v>
      </c>
      <c r="Y1421" s="11">
        <f t="shared" si="4"/>
        <v>190</v>
      </c>
      <c r="AA1421" s="11"/>
    </row>
    <row r="1422">
      <c r="A1422" s="12" t="s">
        <v>86</v>
      </c>
      <c r="B1422" s="13">
        <v>43044.0</v>
      </c>
      <c r="C1422" s="12">
        <v>43047.0</v>
      </c>
      <c r="D1422" s="14">
        <v>553.0</v>
      </c>
      <c r="E1422" s="24">
        <v>42962.45474537037</v>
      </c>
      <c r="F1422" s="16">
        <v>82.0</v>
      </c>
      <c r="G1422" s="17" t="s">
        <v>25</v>
      </c>
      <c r="H1422" s="14">
        <v>63.15</v>
      </c>
      <c r="I1422" s="14">
        <f t="shared" si="1"/>
        <v>513.88</v>
      </c>
      <c r="J1422" s="18">
        <v>4.0</v>
      </c>
      <c r="K1422" s="17">
        <v>6.0</v>
      </c>
      <c r="L1422" s="19">
        <v>3.0</v>
      </c>
      <c r="M1422" s="19" t="e">
        <v>#REF!</v>
      </c>
      <c r="N1422" s="17">
        <v>4.5</v>
      </c>
      <c r="O1422" s="17" t="s">
        <v>66</v>
      </c>
      <c r="P1422" s="17">
        <v>3.0</v>
      </c>
      <c r="Q1422" s="17">
        <v>2.0</v>
      </c>
      <c r="R1422" s="17">
        <v>0.0</v>
      </c>
      <c r="S1422" s="7">
        <f t="shared" si="2"/>
        <v>2</v>
      </c>
      <c r="T1422" s="20">
        <v>17.0</v>
      </c>
      <c r="U1422" s="14">
        <f t="shared" si="106"/>
        <v>22.12</v>
      </c>
      <c r="V1422" s="21" t="s">
        <v>26</v>
      </c>
      <c r="W1422" s="35">
        <f>VLOOKUP(A1422,airbnb_listings_orlando!C:Q,14,0)</f>
        <v>259</v>
      </c>
      <c r="X1422" s="35">
        <f>VLOOKUP(A1422,airbnb_listings_orlando!C:Q,15,0)</f>
        <v>6</v>
      </c>
      <c r="Y1422" s="11">
        <f t="shared" si="4"/>
        <v>184.3333333</v>
      </c>
      <c r="AA1422" s="11"/>
    </row>
    <row r="1423">
      <c r="A1423" s="12" t="s">
        <v>86</v>
      </c>
      <c r="B1423" s="13">
        <v>43038.0</v>
      </c>
      <c r="C1423" s="12">
        <v>43044.0</v>
      </c>
      <c r="D1423" s="14">
        <v>989.0</v>
      </c>
      <c r="E1423" s="24">
        <v>42941.69741898148</v>
      </c>
      <c r="F1423" s="16">
        <v>97.0</v>
      </c>
      <c r="G1423" s="17" t="s">
        <v>25</v>
      </c>
      <c r="H1423" s="14">
        <v>131.26</v>
      </c>
      <c r="I1423" s="14">
        <f t="shared" si="1"/>
        <v>918.44</v>
      </c>
      <c r="J1423" s="18">
        <v>4.0</v>
      </c>
      <c r="K1423" s="17">
        <v>6.0</v>
      </c>
      <c r="L1423" s="19">
        <v>3.0</v>
      </c>
      <c r="M1423" s="19" t="e">
        <v>#REF!</v>
      </c>
      <c r="N1423" s="17">
        <v>4.5</v>
      </c>
      <c r="O1423" s="17" t="s">
        <v>66</v>
      </c>
      <c r="P1423" s="17">
        <v>6.0</v>
      </c>
      <c r="Q1423" s="17">
        <v>5.0</v>
      </c>
      <c r="R1423" s="17">
        <v>3.0</v>
      </c>
      <c r="S1423" s="7">
        <f t="shared" si="2"/>
        <v>8</v>
      </c>
      <c r="T1423" s="20">
        <v>31.0</v>
      </c>
      <c r="U1423" s="14">
        <f t="shared" si="106"/>
        <v>39.56</v>
      </c>
      <c r="V1423" s="21" t="s">
        <v>26</v>
      </c>
      <c r="W1423" s="35">
        <f>VLOOKUP(A1423,airbnb_listings_orlando!C:Q,14,0)</f>
        <v>259</v>
      </c>
      <c r="X1423" s="35">
        <f>VLOOKUP(A1423,airbnb_listings_orlando!C:Q,15,0)</f>
        <v>6</v>
      </c>
      <c r="Y1423" s="11">
        <f t="shared" si="4"/>
        <v>164.8333333</v>
      </c>
      <c r="AA1423" s="11"/>
    </row>
    <row r="1424">
      <c r="A1424" s="12" t="s">
        <v>86</v>
      </c>
      <c r="B1424" s="13">
        <v>43036.0</v>
      </c>
      <c r="C1424" s="25">
        <v>43038.0</v>
      </c>
      <c r="D1424" s="14">
        <v>417.0</v>
      </c>
      <c r="E1424" s="24">
        <v>43013.327199074076</v>
      </c>
      <c r="F1424" s="16">
        <v>23.0</v>
      </c>
      <c r="G1424" s="17" t="s">
        <v>25</v>
      </c>
      <c r="H1424" s="14">
        <v>39.53</v>
      </c>
      <c r="I1424" s="14">
        <f t="shared" si="1"/>
        <v>387.32</v>
      </c>
      <c r="J1424" s="18">
        <v>4.0</v>
      </c>
      <c r="K1424" s="17">
        <v>6.0</v>
      </c>
      <c r="L1424" s="19">
        <v>3.0</v>
      </c>
      <c r="M1424" s="19" t="e">
        <v>#REF!</v>
      </c>
      <c r="N1424" s="17">
        <v>4.5</v>
      </c>
      <c r="O1424" s="17" t="s">
        <v>66</v>
      </c>
      <c r="P1424" s="17">
        <v>2.0</v>
      </c>
      <c r="Q1424" s="17">
        <v>6.0</v>
      </c>
      <c r="R1424" s="17">
        <v>2.0</v>
      </c>
      <c r="S1424" s="7">
        <f t="shared" si="2"/>
        <v>8</v>
      </c>
      <c r="T1424" s="20">
        <v>13.0</v>
      </c>
      <c r="U1424" s="14">
        <f t="shared" si="106"/>
        <v>16.68</v>
      </c>
      <c r="V1424" s="21" t="s">
        <v>26</v>
      </c>
      <c r="W1424" s="35">
        <f>VLOOKUP(A1424,airbnb_listings_orlando!C:Q,14,0)</f>
        <v>259</v>
      </c>
      <c r="X1424" s="35">
        <f>VLOOKUP(A1424,airbnb_listings_orlando!C:Q,15,0)</f>
        <v>6</v>
      </c>
      <c r="Y1424" s="11">
        <f t="shared" si="4"/>
        <v>208.5</v>
      </c>
      <c r="AA1424" s="11"/>
    </row>
    <row r="1425">
      <c r="A1425" s="12" t="s">
        <v>86</v>
      </c>
      <c r="B1425" s="13">
        <v>43017.0</v>
      </c>
      <c r="C1425" s="25">
        <v>43024.0</v>
      </c>
      <c r="D1425" s="14">
        <v>1135.0</v>
      </c>
      <c r="E1425" s="24">
        <v>42933.98150462963</v>
      </c>
      <c r="F1425" s="16">
        <v>84.0</v>
      </c>
      <c r="G1425" s="17" t="s">
        <v>25</v>
      </c>
      <c r="H1425" s="14">
        <v>154.76</v>
      </c>
      <c r="I1425" s="14">
        <f t="shared" si="1"/>
        <v>1054.6</v>
      </c>
      <c r="J1425" s="18">
        <v>4.0</v>
      </c>
      <c r="K1425" s="17">
        <v>6.0</v>
      </c>
      <c r="L1425" s="19">
        <v>3.0</v>
      </c>
      <c r="M1425" s="19" t="e">
        <v>#REF!</v>
      </c>
      <c r="N1425" s="17">
        <v>4.5</v>
      </c>
      <c r="O1425" s="17" t="s">
        <v>66</v>
      </c>
      <c r="P1425" s="17">
        <v>7.0</v>
      </c>
      <c r="Q1425" s="17">
        <v>6.0</v>
      </c>
      <c r="R1425" s="17">
        <v>0.0</v>
      </c>
      <c r="S1425" s="7">
        <f t="shared" si="2"/>
        <v>6</v>
      </c>
      <c r="T1425" s="20">
        <v>35.0</v>
      </c>
      <c r="U1425" s="14">
        <f t="shared" si="106"/>
        <v>45.4</v>
      </c>
      <c r="V1425" s="21" t="s">
        <v>26</v>
      </c>
      <c r="W1425" s="35">
        <f>VLOOKUP(A1425,airbnb_listings_orlando!C:Q,14,0)</f>
        <v>259</v>
      </c>
      <c r="X1425" s="35">
        <f>VLOOKUP(A1425,airbnb_listings_orlando!C:Q,15,0)</f>
        <v>6</v>
      </c>
      <c r="Y1425" s="11">
        <f t="shared" si="4"/>
        <v>162.1428571</v>
      </c>
      <c r="AA1425" s="11"/>
    </row>
    <row r="1426">
      <c r="A1426" s="12" t="s">
        <v>86</v>
      </c>
      <c r="B1426" s="13">
        <v>43010.0</v>
      </c>
      <c r="C1426" s="12">
        <v>43015.0</v>
      </c>
      <c r="D1426" s="14">
        <v>844.0</v>
      </c>
      <c r="E1426" s="24">
        <v>42917.36690972222</v>
      </c>
      <c r="F1426" s="16">
        <v>93.0</v>
      </c>
      <c r="G1426" s="17" t="s">
        <v>25</v>
      </c>
      <c r="H1426" s="14">
        <v>108.95</v>
      </c>
      <c r="I1426" s="14">
        <f t="shared" si="1"/>
        <v>784.24</v>
      </c>
      <c r="J1426" s="18">
        <v>4.0</v>
      </c>
      <c r="K1426" s="17">
        <v>6.0</v>
      </c>
      <c r="L1426" s="19">
        <v>3.0</v>
      </c>
      <c r="M1426" s="19" t="e">
        <v>#REF!</v>
      </c>
      <c r="N1426" s="17">
        <v>4.5</v>
      </c>
      <c r="O1426" s="17" t="s">
        <v>66</v>
      </c>
      <c r="P1426" s="17">
        <v>5.0</v>
      </c>
      <c r="Q1426" s="17">
        <v>2.0</v>
      </c>
      <c r="R1426" s="17">
        <v>2.0</v>
      </c>
      <c r="S1426" s="7">
        <f t="shared" si="2"/>
        <v>4</v>
      </c>
      <c r="T1426" s="20">
        <v>26.0</v>
      </c>
      <c r="U1426" s="14">
        <f t="shared" si="106"/>
        <v>33.76</v>
      </c>
      <c r="V1426" s="21" t="s">
        <v>26</v>
      </c>
      <c r="W1426" s="35">
        <f>VLOOKUP(A1426,airbnb_listings_orlando!C:Q,14,0)</f>
        <v>259</v>
      </c>
      <c r="X1426" s="35">
        <f>VLOOKUP(A1426,airbnb_listings_orlando!C:Q,15,0)</f>
        <v>6</v>
      </c>
      <c r="Y1426" s="11">
        <f t="shared" si="4"/>
        <v>168.8</v>
      </c>
      <c r="AA1426" s="11"/>
    </row>
    <row r="1427">
      <c r="A1427" s="12" t="s">
        <v>86</v>
      </c>
      <c r="B1427" s="13">
        <v>43006.0</v>
      </c>
      <c r="C1427" s="12">
        <v>43010.0</v>
      </c>
      <c r="D1427" s="14">
        <v>698.01</v>
      </c>
      <c r="E1427" s="24">
        <v>42933.390081018515</v>
      </c>
      <c r="F1427" s="16">
        <v>73.0</v>
      </c>
      <c r="G1427" s="17" t="s">
        <v>25</v>
      </c>
      <c r="H1427" s="14">
        <v>85.45</v>
      </c>
      <c r="I1427" s="14">
        <f t="shared" si="1"/>
        <v>648.0896</v>
      </c>
      <c r="J1427" s="18">
        <v>4.0</v>
      </c>
      <c r="K1427" s="17">
        <v>6.0</v>
      </c>
      <c r="L1427" s="19">
        <v>3.0</v>
      </c>
      <c r="M1427" s="19" t="e">
        <v>#REF!</v>
      </c>
      <c r="N1427" s="17">
        <v>4.5</v>
      </c>
      <c r="O1427" s="17" t="s">
        <v>66</v>
      </c>
      <c r="P1427" s="17">
        <v>4.0</v>
      </c>
      <c r="Q1427" s="17">
        <v>8.0</v>
      </c>
      <c r="R1427" s="17">
        <v>0.0</v>
      </c>
      <c r="S1427" s="7">
        <f t="shared" si="2"/>
        <v>8</v>
      </c>
      <c r="T1427" s="20">
        <v>22.0</v>
      </c>
      <c r="U1427" s="14">
        <f t="shared" si="106"/>
        <v>27.9204</v>
      </c>
      <c r="V1427" s="21" t="s">
        <v>26</v>
      </c>
      <c r="W1427" s="35">
        <f>VLOOKUP(A1427,airbnb_listings_orlando!C:Q,14,0)</f>
        <v>259</v>
      </c>
      <c r="X1427" s="35">
        <f>VLOOKUP(A1427,airbnb_listings_orlando!C:Q,15,0)</f>
        <v>6</v>
      </c>
      <c r="Y1427" s="11">
        <f t="shared" si="4"/>
        <v>174.5025</v>
      </c>
      <c r="AA1427" s="11"/>
    </row>
    <row r="1428">
      <c r="A1428" s="12" t="s">
        <v>86</v>
      </c>
      <c r="B1428" s="13">
        <v>43000.0</v>
      </c>
      <c r="C1428" s="12">
        <v>43003.0</v>
      </c>
      <c r="D1428" s="14">
        <v>553.0</v>
      </c>
      <c r="E1428" s="24">
        <v>42928.80349537037</v>
      </c>
      <c r="F1428" s="16">
        <v>72.0</v>
      </c>
      <c r="G1428" s="17" t="s">
        <v>25</v>
      </c>
      <c r="H1428" s="14">
        <v>63.15</v>
      </c>
      <c r="I1428" s="14">
        <f t="shared" si="1"/>
        <v>513.88</v>
      </c>
      <c r="J1428" s="18">
        <v>4.0</v>
      </c>
      <c r="K1428" s="17">
        <v>6.0</v>
      </c>
      <c r="L1428" s="19">
        <v>3.0</v>
      </c>
      <c r="M1428" s="19" t="e">
        <v>#REF!</v>
      </c>
      <c r="N1428" s="17">
        <v>4.5</v>
      </c>
      <c r="O1428" s="17" t="s">
        <v>66</v>
      </c>
      <c r="P1428" s="17">
        <v>3.0</v>
      </c>
      <c r="Q1428" s="17">
        <v>6.0</v>
      </c>
      <c r="R1428" s="17">
        <v>0.0</v>
      </c>
      <c r="S1428" s="7">
        <f t="shared" si="2"/>
        <v>6</v>
      </c>
      <c r="T1428" s="20">
        <v>17.0</v>
      </c>
      <c r="U1428" s="14">
        <f t="shared" si="106"/>
        <v>22.12</v>
      </c>
      <c r="V1428" s="21" t="s">
        <v>26</v>
      </c>
      <c r="W1428" s="35">
        <f>VLOOKUP(A1428,airbnb_listings_orlando!C:Q,14,0)</f>
        <v>259</v>
      </c>
      <c r="X1428" s="35">
        <f>VLOOKUP(A1428,airbnb_listings_orlando!C:Q,15,0)</f>
        <v>6</v>
      </c>
      <c r="Y1428" s="11">
        <f t="shared" si="4"/>
        <v>184.3333333</v>
      </c>
      <c r="AA1428" s="11"/>
    </row>
    <row r="1429">
      <c r="A1429" s="12" t="s">
        <v>86</v>
      </c>
      <c r="B1429" s="13">
        <v>42996.0</v>
      </c>
      <c r="C1429" s="12">
        <v>42999.0</v>
      </c>
      <c r="D1429" s="14">
        <v>553.0</v>
      </c>
      <c r="E1429" s="24">
        <v>42992.702997685185</v>
      </c>
      <c r="F1429" s="16">
        <v>4.0</v>
      </c>
      <c r="G1429" s="17" t="s">
        <v>25</v>
      </c>
      <c r="H1429" s="14">
        <v>63.15</v>
      </c>
      <c r="I1429" s="14">
        <f t="shared" si="1"/>
        <v>513.88</v>
      </c>
      <c r="J1429" s="18">
        <v>4.0</v>
      </c>
      <c r="K1429" s="17">
        <v>6.0</v>
      </c>
      <c r="L1429" s="19">
        <v>3.0</v>
      </c>
      <c r="M1429" s="19" t="e">
        <v>#REF!</v>
      </c>
      <c r="N1429" s="17">
        <v>4.5</v>
      </c>
      <c r="O1429" s="17" t="s">
        <v>66</v>
      </c>
      <c r="P1429" s="17">
        <v>3.0</v>
      </c>
      <c r="Q1429" s="17">
        <v>6.0</v>
      </c>
      <c r="R1429" s="17">
        <v>2.0</v>
      </c>
      <c r="S1429" s="7">
        <f t="shared" si="2"/>
        <v>8</v>
      </c>
      <c r="T1429" s="20">
        <v>17.0</v>
      </c>
      <c r="U1429" s="14">
        <f t="shared" si="106"/>
        <v>22.12</v>
      </c>
      <c r="V1429" s="21" t="s">
        <v>26</v>
      </c>
      <c r="W1429" s="35">
        <f>VLOOKUP(A1429,airbnb_listings_orlando!C:Q,14,0)</f>
        <v>259</v>
      </c>
      <c r="X1429" s="35">
        <f>VLOOKUP(A1429,airbnb_listings_orlando!C:Q,15,0)</f>
        <v>6</v>
      </c>
      <c r="Y1429" s="11">
        <f t="shared" si="4"/>
        <v>184.3333333</v>
      </c>
      <c r="AA1429" s="11"/>
    </row>
    <row r="1430">
      <c r="A1430" s="12" t="s">
        <v>86</v>
      </c>
      <c r="B1430" s="13">
        <v>42975.0</v>
      </c>
      <c r="C1430" s="12">
        <v>42985.0</v>
      </c>
      <c r="D1430" s="14">
        <v>1571.0</v>
      </c>
      <c r="E1430" s="24">
        <v>42914.73849537037</v>
      </c>
      <c r="F1430" s="16">
        <v>61.0</v>
      </c>
      <c r="G1430" s="17" t="s">
        <v>25</v>
      </c>
      <c r="H1430" s="14">
        <v>222.86</v>
      </c>
      <c r="I1430" s="14">
        <f t="shared" si="1"/>
        <v>1459.16</v>
      </c>
      <c r="J1430" s="18">
        <v>4.0</v>
      </c>
      <c r="K1430" s="17">
        <v>6.0</v>
      </c>
      <c r="L1430" s="19">
        <v>3.0</v>
      </c>
      <c r="M1430" s="19" t="e">
        <v>#REF!</v>
      </c>
      <c r="N1430" s="17">
        <v>4.5</v>
      </c>
      <c r="O1430" s="17" t="s">
        <v>66</v>
      </c>
      <c r="P1430" s="17">
        <v>10.0</v>
      </c>
      <c r="Q1430" s="17">
        <v>2.0</v>
      </c>
      <c r="R1430" s="17">
        <v>0.0</v>
      </c>
      <c r="S1430" s="7">
        <f t="shared" si="2"/>
        <v>2</v>
      </c>
      <c r="T1430" s="20">
        <v>49.0</v>
      </c>
      <c r="U1430" s="14">
        <f t="shared" si="106"/>
        <v>62.84</v>
      </c>
      <c r="V1430" s="21" t="s">
        <v>26</v>
      </c>
      <c r="W1430" s="35">
        <f>VLOOKUP(A1430,airbnb_listings_orlando!C:Q,14,0)</f>
        <v>259</v>
      </c>
      <c r="X1430" s="35">
        <f>VLOOKUP(A1430,airbnb_listings_orlando!C:Q,15,0)</f>
        <v>6</v>
      </c>
      <c r="Y1430" s="11">
        <f t="shared" si="4"/>
        <v>157.1</v>
      </c>
      <c r="AA1430" s="11"/>
    </row>
    <row r="1431">
      <c r="A1431" s="12" t="s">
        <v>86</v>
      </c>
      <c r="B1431" s="13">
        <v>42968.0</v>
      </c>
      <c r="C1431" s="12">
        <v>42975.0</v>
      </c>
      <c r="D1431" s="14">
        <v>1135.0</v>
      </c>
      <c r="E1431" s="24">
        <v>42873.424155092594</v>
      </c>
      <c r="F1431" s="16">
        <v>95.0</v>
      </c>
      <c r="G1431" s="17" t="s">
        <v>25</v>
      </c>
      <c r="H1431" s="14">
        <v>154.76</v>
      </c>
      <c r="I1431" s="14">
        <f t="shared" si="1"/>
        <v>1054.6</v>
      </c>
      <c r="J1431" s="18">
        <v>4.0</v>
      </c>
      <c r="K1431" s="17">
        <v>6.0</v>
      </c>
      <c r="L1431" s="19">
        <v>3.0</v>
      </c>
      <c r="M1431" s="19" t="e">
        <v>#REF!</v>
      </c>
      <c r="N1431" s="17">
        <v>4.5</v>
      </c>
      <c r="O1431" s="17" t="s">
        <v>66</v>
      </c>
      <c r="P1431" s="17">
        <v>7.0</v>
      </c>
      <c r="Q1431" s="17">
        <v>8.0</v>
      </c>
      <c r="R1431" s="17">
        <v>0.0</v>
      </c>
      <c r="S1431" s="7">
        <f t="shared" si="2"/>
        <v>8</v>
      </c>
      <c r="T1431" s="20">
        <v>35.0</v>
      </c>
      <c r="U1431" s="14">
        <f t="shared" si="106"/>
        <v>45.4</v>
      </c>
      <c r="V1431" s="21" t="s">
        <v>26</v>
      </c>
      <c r="W1431" s="35">
        <f>VLOOKUP(A1431,airbnb_listings_orlando!C:Q,14,0)</f>
        <v>259</v>
      </c>
      <c r="X1431" s="35">
        <f>VLOOKUP(A1431,airbnb_listings_orlando!C:Q,15,0)</f>
        <v>6</v>
      </c>
      <c r="Y1431" s="11">
        <f t="shared" si="4"/>
        <v>162.1428571</v>
      </c>
      <c r="AA1431" s="11"/>
    </row>
    <row r="1432">
      <c r="A1432" s="12" t="s">
        <v>86</v>
      </c>
      <c r="B1432" s="13">
        <v>42962.0</v>
      </c>
      <c r="C1432" s="12">
        <v>42966.0</v>
      </c>
      <c r="D1432" s="14">
        <v>697.99</v>
      </c>
      <c r="E1432" s="24">
        <v>42894.45475694445</v>
      </c>
      <c r="F1432" s="16">
        <v>68.0</v>
      </c>
      <c r="G1432" s="17" t="s">
        <v>25</v>
      </c>
      <c r="H1432" s="14">
        <v>85.45</v>
      </c>
      <c r="I1432" s="14">
        <f t="shared" si="1"/>
        <v>648.0704</v>
      </c>
      <c r="J1432" s="18">
        <v>4.0</v>
      </c>
      <c r="K1432" s="17">
        <v>6.0</v>
      </c>
      <c r="L1432" s="19">
        <v>3.0</v>
      </c>
      <c r="M1432" s="19" t="e">
        <v>#REF!</v>
      </c>
      <c r="N1432" s="17">
        <v>4.5</v>
      </c>
      <c r="O1432" s="17" t="s">
        <v>66</v>
      </c>
      <c r="P1432" s="17">
        <v>4.0</v>
      </c>
      <c r="Q1432" s="17">
        <v>4.0</v>
      </c>
      <c r="R1432" s="17">
        <v>0.0</v>
      </c>
      <c r="S1432" s="7">
        <f t="shared" si="2"/>
        <v>4</v>
      </c>
      <c r="T1432" s="20">
        <v>22.0</v>
      </c>
      <c r="U1432" s="14">
        <f t="shared" si="106"/>
        <v>27.9196</v>
      </c>
      <c r="V1432" s="21" t="s">
        <v>26</v>
      </c>
      <c r="W1432" s="35">
        <f>VLOOKUP(A1432,airbnb_listings_orlando!C:Q,14,0)</f>
        <v>259</v>
      </c>
      <c r="X1432" s="35">
        <f>VLOOKUP(A1432,airbnb_listings_orlando!C:Q,15,0)</f>
        <v>6</v>
      </c>
      <c r="Y1432" s="11">
        <f t="shared" si="4"/>
        <v>174.4975</v>
      </c>
      <c r="AA1432" s="11"/>
    </row>
    <row r="1433">
      <c r="A1433" s="12" t="s">
        <v>86</v>
      </c>
      <c r="B1433" s="13">
        <v>42953.0</v>
      </c>
      <c r="C1433" s="12">
        <v>42959.0</v>
      </c>
      <c r="D1433" s="14">
        <v>989.0</v>
      </c>
      <c r="E1433" s="24">
        <v>42886.357835648145</v>
      </c>
      <c r="F1433" s="16">
        <v>67.0</v>
      </c>
      <c r="G1433" s="17" t="s">
        <v>25</v>
      </c>
      <c r="H1433" s="14">
        <v>131.26</v>
      </c>
      <c r="I1433" s="14">
        <f t="shared" si="1"/>
        <v>918.44</v>
      </c>
      <c r="J1433" s="18">
        <v>4.0</v>
      </c>
      <c r="K1433" s="17">
        <v>6.0</v>
      </c>
      <c r="L1433" s="19">
        <v>3.0</v>
      </c>
      <c r="M1433" s="19" t="e">
        <v>#REF!</v>
      </c>
      <c r="N1433" s="17">
        <v>4.5</v>
      </c>
      <c r="O1433" s="17" t="s">
        <v>66</v>
      </c>
      <c r="P1433" s="17">
        <v>6.0</v>
      </c>
      <c r="Q1433" s="17">
        <v>6.0</v>
      </c>
      <c r="R1433" s="17">
        <v>2.0</v>
      </c>
      <c r="S1433" s="7">
        <f t="shared" si="2"/>
        <v>8</v>
      </c>
      <c r="T1433" s="20">
        <v>31.0</v>
      </c>
      <c r="U1433" s="14">
        <f t="shared" si="106"/>
        <v>39.56</v>
      </c>
      <c r="V1433" s="21" t="s">
        <v>26</v>
      </c>
      <c r="W1433" s="35">
        <f>VLOOKUP(A1433,airbnb_listings_orlando!C:Q,14,0)</f>
        <v>259</v>
      </c>
      <c r="X1433" s="35">
        <f>VLOOKUP(A1433,airbnb_listings_orlando!C:Q,15,0)</f>
        <v>6</v>
      </c>
      <c r="Y1433" s="11">
        <f t="shared" si="4"/>
        <v>164.8333333</v>
      </c>
      <c r="AA1433" s="11"/>
    </row>
    <row r="1434">
      <c r="A1434" s="12" t="s">
        <v>86</v>
      </c>
      <c r="B1434" s="13">
        <v>42936.0</v>
      </c>
      <c r="C1434" s="12">
        <v>42939.0</v>
      </c>
      <c r="D1434" s="14">
        <v>730.0</v>
      </c>
      <c r="E1434" s="24">
        <v>42897.72479166667</v>
      </c>
      <c r="F1434" s="16">
        <v>39.0</v>
      </c>
      <c r="G1434" s="17" t="s">
        <v>25</v>
      </c>
      <c r="H1434" s="14">
        <v>90.47</v>
      </c>
      <c r="I1434" s="14">
        <f t="shared" si="1"/>
        <v>677.8</v>
      </c>
      <c r="J1434" s="18">
        <v>4.0</v>
      </c>
      <c r="K1434" s="17">
        <v>6.0</v>
      </c>
      <c r="L1434" s="19">
        <v>3.0</v>
      </c>
      <c r="M1434" s="19" t="e">
        <v>#REF!</v>
      </c>
      <c r="N1434" s="17">
        <v>4.5</v>
      </c>
      <c r="O1434" s="17" t="s">
        <v>66</v>
      </c>
      <c r="P1434" s="17">
        <v>3.0</v>
      </c>
      <c r="Q1434" s="17">
        <v>7.0</v>
      </c>
      <c r="R1434" s="17">
        <v>0.0</v>
      </c>
      <c r="S1434" s="7">
        <f t="shared" si="2"/>
        <v>7</v>
      </c>
      <c r="T1434" s="20">
        <v>23.0</v>
      </c>
      <c r="U1434" s="14">
        <f t="shared" si="106"/>
        <v>29.2</v>
      </c>
      <c r="V1434" s="21" t="s">
        <v>26</v>
      </c>
      <c r="W1434" s="35">
        <f>VLOOKUP(A1434,airbnb_listings_orlando!C:Q,14,0)</f>
        <v>259</v>
      </c>
      <c r="X1434" s="35">
        <f>VLOOKUP(A1434,airbnb_listings_orlando!C:Q,15,0)</f>
        <v>6</v>
      </c>
      <c r="Y1434" s="11">
        <f t="shared" si="4"/>
        <v>243.3333333</v>
      </c>
      <c r="AA1434" s="11"/>
    </row>
    <row r="1435">
      <c r="A1435" s="12" t="s">
        <v>86</v>
      </c>
      <c r="B1435" s="13">
        <v>42923.0</v>
      </c>
      <c r="C1435" s="12">
        <v>42925.0</v>
      </c>
      <c r="D1435" s="14">
        <v>526.0</v>
      </c>
      <c r="E1435" s="24">
        <v>42916.37930555556</v>
      </c>
      <c r="F1435" s="16">
        <v>7.0</v>
      </c>
      <c r="G1435" s="17" t="s">
        <v>25</v>
      </c>
      <c r="H1435" s="14">
        <v>59.06</v>
      </c>
      <c r="I1435" s="14">
        <f t="shared" si="1"/>
        <v>488.96</v>
      </c>
      <c r="J1435" s="18">
        <v>4.0</v>
      </c>
      <c r="K1435" s="17">
        <v>6.0</v>
      </c>
      <c r="L1435" s="19">
        <v>3.0</v>
      </c>
      <c r="M1435" s="19" t="e">
        <v>#REF!</v>
      </c>
      <c r="N1435" s="17">
        <v>4.5</v>
      </c>
      <c r="O1435" s="17" t="s">
        <v>66</v>
      </c>
      <c r="P1435" s="17">
        <v>2.0</v>
      </c>
      <c r="Q1435" s="17">
        <v>8.0</v>
      </c>
      <c r="R1435" s="17">
        <v>0.0</v>
      </c>
      <c r="S1435" s="7">
        <f t="shared" si="2"/>
        <v>8</v>
      </c>
      <c r="T1435" s="20">
        <v>16.0</v>
      </c>
      <c r="U1435" s="14">
        <f t="shared" si="106"/>
        <v>21.04</v>
      </c>
      <c r="V1435" s="21" t="s">
        <v>26</v>
      </c>
      <c r="W1435" s="35">
        <f>VLOOKUP(A1435,airbnb_listings_orlando!C:Q,14,0)</f>
        <v>259</v>
      </c>
      <c r="X1435" s="35">
        <f>VLOOKUP(A1435,airbnb_listings_orlando!C:Q,15,0)</f>
        <v>6</v>
      </c>
      <c r="Y1435" s="11">
        <f t="shared" si="4"/>
        <v>263</v>
      </c>
      <c r="AA1435" s="11"/>
    </row>
    <row r="1436">
      <c r="A1436" s="12" t="s">
        <v>86</v>
      </c>
      <c r="B1436" s="13">
        <v>42918.0</v>
      </c>
      <c r="C1436" s="12">
        <v>42923.0</v>
      </c>
      <c r="D1436" s="14">
        <v>1140.0</v>
      </c>
      <c r="E1436" s="24">
        <v>42864.3644212963</v>
      </c>
      <c r="F1436" s="16">
        <v>54.0</v>
      </c>
      <c r="G1436" s="17" t="s">
        <v>25</v>
      </c>
      <c r="H1436" s="14">
        <v>197.7</v>
      </c>
      <c r="I1436" s="14">
        <f t="shared" si="1"/>
        <v>1094.4</v>
      </c>
      <c r="J1436" s="18">
        <v>4.0</v>
      </c>
      <c r="K1436" s="17">
        <v>6.0</v>
      </c>
      <c r="L1436" s="19">
        <v>3.0</v>
      </c>
      <c r="M1436" s="19" t="e">
        <v>#REF!</v>
      </c>
      <c r="N1436" s="17">
        <v>4.5</v>
      </c>
      <c r="O1436" s="17" t="s">
        <v>66</v>
      </c>
      <c r="P1436" s="17">
        <v>5.0</v>
      </c>
      <c r="Q1436" s="17">
        <v>6.0</v>
      </c>
      <c r="R1436" s="17">
        <v>2.0</v>
      </c>
      <c r="S1436" s="7">
        <f t="shared" si="2"/>
        <v>8</v>
      </c>
      <c r="T1436" s="20">
        <v>0.0</v>
      </c>
      <c r="U1436" s="14">
        <f t="shared" si="106"/>
        <v>45.6</v>
      </c>
      <c r="V1436" s="21" t="s">
        <v>26</v>
      </c>
      <c r="W1436" s="35">
        <f>VLOOKUP(A1436,airbnb_listings_orlando!C:Q,14,0)</f>
        <v>259</v>
      </c>
      <c r="X1436" s="35">
        <f>VLOOKUP(A1436,airbnb_listings_orlando!C:Q,15,0)</f>
        <v>6</v>
      </c>
      <c r="Y1436" s="11">
        <f t="shared" si="4"/>
        <v>228</v>
      </c>
      <c r="AA1436" s="11"/>
    </row>
    <row r="1437">
      <c r="A1437" s="12" t="s">
        <v>86</v>
      </c>
      <c r="B1437" s="13">
        <v>42916.0</v>
      </c>
      <c r="C1437" s="12">
        <v>42918.0</v>
      </c>
      <c r="D1437" s="14">
        <v>467.0</v>
      </c>
      <c r="E1437" s="24">
        <v>42867.48328703704</v>
      </c>
      <c r="F1437" s="16">
        <v>49.0</v>
      </c>
      <c r="G1437" s="17" t="s">
        <v>25</v>
      </c>
      <c r="H1437" s="14">
        <v>50.14</v>
      </c>
      <c r="I1437" s="14">
        <f t="shared" si="1"/>
        <v>434.32</v>
      </c>
      <c r="J1437" s="18">
        <v>4.0</v>
      </c>
      <c r="K1437" s="17">
        <v>6.0</v>
      </c>
      <c r="L1437" s="19">
        <v>3.0</v>
      </c>
      <c r="M1437" s="19" t="e">
        <v>#REF!</v>
      </c>
      <c r="N1437" s="17">
        <v>4.5</v>
      </c>
      <c r="O1437" s="17" t="s">
        <v>66</v>
      </c>
      <c r="P1437" s="17">
        <v>2.0</v>
      </c>
      <c r="Q1437" s="17">
        <v>7.0</v>
      </c>
      <c r="R1437" s="17">
        <v>1.0</v>
      </c>
      <c r="S1437" s="7">
        <f t="shared" si="2"/>
        <v>8</v>
      </c>
      <c r="T1437" s="20">
        <v>14.0</v>
      </c>
      <c r="U1437" s="14">
        <f t="shared" si="106"/>
        <v>18.68</v>
      </c>
      <c r="V1437" s="21" t="s">
        <v>26</v>
      </c>
      <c r="W1437" s="35">
        <f>VLOOKUP(A1437,airbnb_listings_orlando!C:Q,14,0)</f>
        <v>259</v>
      </c>
      <c r="X1437" s="35">
        <f>VLOOKUP(A1437,airbnb_listings_orlando!C:Q,15,0)</f>
        <v>6</v>
      </c>
      <c r="Y1437" s="11">
        <f t="shared" si="4"/>
        <v>233.5</v>
      </c>
      <c r="AA1437" s="11"/>
    </row>
    <row r="1438">
      <c r="A1438" s="12" t="s">
        <v>86</v>
      </c>
      <c r="B1438" s="13">
        <v>42896.0</v>
      </c>
      <c r="C1438" s="12">
        <v>42899.0</v>
      </c>
      <c r="D1438" s="14">
        <v>553.0</v>
      </c>
      <c r="E1438" s="24">
        <v>42887.36231481482</v>
      </c>
      <c r="F1438" s="16">
        <v>9.0</v>
      </c>
      <c r="G1438" s="17" t="s">
        <v>25</v>
      </c>
      <c r="H1438" s="14">
        <v>63.15</v>
      </c>
      <c r="I1438" s="14">
        <f t="shared" si="1"/>
        <v>513.88</v>
      </c>
      <c r="J1438" s="18">
        <v>4.0</v>
      </c>
      <c r="K1438" s="17">
        <v>6.0</v>
      </c>
      <c r="L1438" s="19">
        <v>3.0</v>
      </c>
      <c r="M1438" s="19" t="e">
        <v>#REF!</v>
      </c>
      <c r="N1438" s="17">
        <v>4.5</v>
      </c>
      <c r="O1438" s="17" t="s">
        <v>66</v>
      </c>
      <c r="P1438" s="17">
        <v>3.0</v>
      </c>
      <c r="Q1438" s="17">
        <v>6.0</v>
      </c>
      <c r="R1438" s="17">
        <v>0.0</v>
      </c>
      <c r="S1438" s="7">
        <f t="shared" si="2"/>
        <v>6</v>
      </c>
      <c r="T1438" s="20">
        <v>17.0</v>
      </c>
      <c r="U1438" s="14">
        <f t="shared" si="106"/>
        <v>22.12</v>
      </c>
      <c r="V1438" s="21" t="s">
        <v>26</v>
      </c>
      <c r="W1438" s="35">
        <f>VLOOKUP(A1438,airbnb_listings_orlando!C:Q,14,0)</f>
        <v>259</v>
      </c>
      <c r="X1438" s="35">
        <f>VLOOKUP(A1438,airbnb_listings_orlando!C:Q,15,0)</f>
        <v>6</v>
      </c>
      <c r="Y1438" s="11">
        <f t="shared" si="4"/>
        <v>184.3333333</v>
      </c>
      <c r="AA1438" s="11"/>
    </row>
    <row r="1439">
      <c r="A1439" s="12" t="s">
        <v>86</v>
      </c>
      <c r="B1439" s="13">
        <v>42887.0</v>
      </c>
      <c r="C1439" s="12">
        <v>42889.0</v>
      </c>
      <c r="D1439" s="14">
        <v>407.0</v>
      </c>
      <c r="E1439" s="24">
        <v>42839.384375</v>
      </c>
      <c r="F1439" s="16">
        <v>48.0</v>
      </c>
      <c r="G1439" s="17" t="s">
        <v>25</v>
      </c>
      <c r="H1439" s="14">
        <v>39.64</v>
      </c>
      <c r="I1439" s="14">
        <f t="shared" si="1"/>
        <v>377.72</v>
      </c>
      <c r="J1439" s="18">
        <v>4.0</v>
      </c>
      <c r="K1439" s="17">
        <v>6.0</v>
      </c>
      <c r="L1439" s="19">
        <v>3.0</v>
      </c>
      <c r="M1439" s="19" t="e">
        <v>#REF!</v>
      </c>
      <c r="N1439" s="17">
        <v>4.5</v>
      </c>
      <c r="O1439" s="17" t="s">
        <v>66</v>
      </c>
      <c r="P1439" s="17">
        <v>2.0</v>
      </c>
      <c r="Q1439" s="17">
        <v>8.0</v>
      </c>
      <c r="R1439" s="17">
        <v>0.0</v>
      </c>
      <c r="S1439" s="7">
        <f t="shared" si="2"/>
        <v>8</v>
      </c>
      <c r="T1439" s="20">
        <v>13.0</v>
      </c>
      <c r="U1439" s="14">
        <f t="shared" si="106"/>
        <v>16.28</v>
      </c>
      <c r="V1439" s="21" t="s">
        <v>26</v>
      </c>
      <c r="W1439" s="35">
        <f>VLOOKUP(A1439,airbnb_listings_orlando!C:Q,14,0)</f>
        <v>259</v>
      </c>
      <c r="X1439" s="35">
        <f>VLOOKUP(A1439,airbnb_listings_orlando!C:Q,15,0)</f>
        <v>6</v>
      </c>
      <c r="Y1439" s="11">
        <f t="shared" si="4"/>
        <v>203.5</v>
      </c>
      <c r="AA1439" s="11"/>
    </row>
    <row r="1440">
      <c r="A1440" s="12" t="s">
        <v>86</v>
      </c>
      <c r="B1440" s="13">
        <v>42881.0</v>
      </c>
      <c r="C1440" s="12">
        <v>42884.0</v>
      </c>
      <c r="D1440" s="14">
        <v>553.0</v>
      </c>
      <c r="E1440" s="24">
        <v>42799.44603009259</v>
      </c>
      <c r="F1440" s="16">
        <v>82.0</v>
      </c>
      <c r="G1440" s="17" t="s">
        <v>25</v>
      </c>
      <c r="H1440" s="14">
        <v>63.15</v>
      </c>
      <c r="I1440" s="14">
        <f t="shared" si="1"/>
        <v>513.88</v>
      </c>
      <c r="J1440" s="18">
        <v>4.0</v>
      </c>
      <c r="K1440" s="17">
        <v>6.0</v>
      </c>
      <c r="L1440" s="19">
        <v>3.0</v>
      </c>
      <c r="M1440" s="19" t="e">
        <v>#REF!</v>
      </c>
      <c r="N1440" s="17">
        <v>4.5</v>
      </c>
      <c r="O1440" s="17" t="s">
        <v>66</v>
      </c>
      <c r="P1440" s="17">
        <v>3.0</v>
      </c>
      <c r="Q1440" s="17">
        <v>8.0</v>
      </c>
      <c r="R1440" s="17">
        <v>0.0</v>
      </c>
      <c r="S1440" s="7">
        <f t="shared" si="2"/>
        <v>8</v>
      </c>
      <c r="T1440" s="20">
        <v>17.0</v>
      </c>
      <c r="U1440" s="14">
        <f t="shared" si="106"/>
        <v>22.12</v>
      </c>
      <c r="V1440" s="21" t="s">
        <v>26</v>
      </c>
      <c r="W1440" s="35">
        <f>VLOOKUP(A1440,airbnb_listings_orlando!C:Q,14,0)</f>
        <v>259</v>
      </c>
      <c r="X1440" s="35">
        <f>VLOOKUP(A1440,airbnb_listings_orlando!C:Q,15,0)</f>
        <v>6</v>
      </c>
      <c r="Y1440" s="11">
        <f t="shared" si="4"/>
        <v>184.3333333</v>
      </c>
      <c r="AA1440" s="11"/>
    </row>
    <row r="1441">
      <c r="A1441" s="12" t="s">
        <v>86</v>
      </c>
      <c r="B1441" s="13">
        <v>42868.0</v>
      </c>
      <c r="C1441" s="12">
        <v>42876.0</v>
      </c>
      <c r="D1441" s="14">
        <v>1280.0</v>
      </c>
      <c r="E1441" s="24">
        <v>42781.38314814815</v>
      </c>
      <c r="F1441" s="16">
        <v>87.0</v>
      </c>
      <c r="G1441" s="17" t="s">
        <v>25</v>
      </c>
      <c r="H1441" s="14">
        <v>177.06</v>
      </c>
      <c r="I1441" s="14">
        <f t="shared" si="1"/>
        <v>1188.8</v>
      </c>
      <c r="J1441" s="18">
        <v>4.0</v>
      </c>
      <c r="K1441" s="17">
        <v>6.0</v>
      </c>
      <c r="L1441" s="19">
        <v>3.0</v>
      </c>
      <c r="M1441" s="19" t="e">
        <v>#REF!</v>
      </c>
      <c r="N1441" s="17">
        <v>4.5</v>
      </c>
      <c r="O1441" s="17" t="s">
        <v>66</v>
      </c>
      <c r="P1441" s="17">
        <v>8.0</v>
      </c>
      <c r="Q1441" s="17">
        <v>5.0</v>
      </c>
      <c r="R1441" s="17">
        <v>0.0</v>
      </c>
      <c r="S1441" s="7">
        <f t="shared" si="2"/>
        <v>5</v>
      </c>
      <c r="T1441" s="20">
        <v>40.0</v>
      </c>
      <c r="U1441" s="14">
        <f t="shared" si="106"/>
        <v>51.2</v>
      </c>
      <c r="V1441" s="21" t="s">
        <v>26</v>
      </c>
      <c r="W1441" s="35">
        <f>VLOOKUP(A1441,airbnb_listings_orlando!C:Q,14,0)</f>
        <v>259</v>
      </c>
      <c r="X1441" s="35">
        <f>VLOOKUP(A1441,airbnb_listings_orlando!C:Q,15,0)</f>
        <v>6</v>
      </c>
      <c r="Y1441" s="11">
        <f t="shared" si="4"/>
        <v>160</v>
      </c>
      <c r="AA1441" s="11"/>
    </row>
    <row r="1442">
      <c r="A1442" s="12" t="s">
        <v>86</v>
      </c>
      <c r="B1442" s="13">
        <v>42856.0</v>
      </c>
      <c r="C1442" s="12">
        <v>42859.0</v>
      </c>
      <c r="D1442" s="14">
        <v>553.02</v>
      </c>
      <c r="E1442" s="24">
        <v>42846.55342592593</v>
      </c>
      <c r="F1442" s="16">
        <v>10.0</v>
      </c>
      <c r="G1442" s="17" t="s">
        <v>25</v>
      </c>
      <c r="H1442" s="14">
        <v>63.15</v>
      </c>
      <c r="I1442" s="14">
        <f t="shared" si="1"/>
        <v>513.8992</v>
      </c>
      <c r="J1442" s="18">
        <v>4.0</v>
      </c>
      <c r="K1442" s="17">
        <v>6.0</v>
      </c>
      <c r="L1442" s="19">
        <v>3.0</v>
      </c>
      <c r="M1442" s="19" t="e">
        <v>#REF!</v>
      </c>
      <c r="N1442" s="17">
        <v>4.5</v>
      </c>
      <c r="O1442" s="17" t="s">
        <v>66</v>
      </c>
      <c r="P1442" s="17">
        <v>3.0</v>
      </c>
      <c r="Q1442" s="17">
        <v>4.0</v>
      </c>
      <c r="R1442" s="17">
        <v>0.0</v>
      </c>
      <c r="S1442" s="7">
        <f t="shared" si="2"/>
        <v>4</v>
      </c>
      <c r="T1442" s="20">
        <v>17.0</v>
      </c>
      <c r="U1442" s="14">
        <f t="shared" si="106"/>
        <v>22.1208</v>
      </c>
      <c r="V1442" s="21" t="s">
        <v>26</v>
      </c>
      <c r="W1442" s="35">
        <f>VLOOKUP(A1442,airbnb_listings_orlando!C:Q,14,0)</f>
        <v>259</v>
      </c>
      <c r="X1442" s="35">
        <f>VLOOKUP(A1442,airbnb_listings_orlando!C:Q,15,0)</f>
        <v>6</v>
      </c>
      <c r="Y1442" s="11">
        <f t="shared" si="4"/>
        <v>184.34</v>
      </c>
      <c r="AA1442" s="11"/>
    </row>
    <row r="1443">
      <c r="A1443" s="12" t="s">
        <v>86</v>
      </c>
      <c r="B1443" s="13">
        <v>42852.0</v>
      </c>
      <c r="C1443" s="12">
        <v>42856.0</v>
      </c>
      <c r="D1443" s="14">
        <v>697.99</v>
      </c>
      <c r="E1443" s="24">
        <v>42810.548680555556</v>
      </c>
      <c r="F1443" s="16">
        <v>42.0</v>
      </c>
      <c r="G1443" s="17" t="s">
        <v>25</v>
      </c>
      <c r="H1443" s="14">
        <v>85.45</v>
      </c>
      <c r="I1443" s="14">
        <f t="shared" si="1"/>
        <v>648.0704</v>
      </c>
      <c r="J1443" s="18">
        <v>4.0</v>
      </c>
      <c r="K1443" s="17">
        <v>6.0</v>
      </c>
      <c r="L1443" s="19">
        <v>3.0</v>
      </c>
      <c r="M1443" s="19" t="e">
        <v>#REF!</v>
      </c>
      <c r="N1443" s="17">
        <v>4.5</v>
      </c>
      <c r="O1443" s="17" t="s">
        <v>66</v>
      </c>
      <c r="P1443" s="17">
        <v>4.0</v>
      </c>
      <c r="Q1443" s="17">
        <v>4.0</v>
      </c>
      <c r="R1443" s="17">
        <v>0.0</v>
      </c>
      <c r="S1443" s="7">
        <f t="shared" si="2"/>
        <v>4</v>
      </c>
      <c r="T1443" s="20">
        <v>22.0</v>
      </c>
      <c r="U1443" s="14">
        <f t="shared" si="106"/>
        <v>27.9196</v>
      </c>
      <c r="V1443" s="21" t="s">
        <v>26</v>
      </c>
      <c r="W1443" s="35">
        <f>VLOOKUP(A1443,airbnb_listings_orlando!C:Q,14,0)</f>
        <v>259</v>
      </c>
      <c r="X1443" s="35">
        <f>VLOOKUP(A1443,airbnb_listings_orlando!C:Q,15,0)</f>
        <v>6</v>
      </c>
      <c r="Y1443" s="11">
        <f t="shared" si="4"/>
        <v>174.4975</v>
      </c>
      <c r="AA1443" s="11"/>
    </row>
    <row r="1444">
      <c r="A1444" s="12" t="s">
        <v>86</v>
      </c>
      <c r="B1444" s="13">
        <v>42845.0</v>
      </c>
      <c r="C1444" s="12">
        <v>42849.0</v>
      </c>
      <c r="D1444" s="14">
        <v>697.99</v>
      </c>
      <c r="E1444" s="24">
        <v>42830.43814814815</v>
      </c>
      <c r="F1444" s="16">
        <v>15.0</v>
      </c>
      <c r="G1444" s="17" t="s">
        <v>25</v>
      </c>
      <c r="H1444" s="14">
        <v>85.45</v>
      </c>
      <c r="I1444" s="14">
        <f t="shared" si="1"/>
        <v>648.0704</v>
      </c>
      <c r="J1444" s="18">
        <v>4.0</v>
      </c>
      <c r="K1444" s="17">
        <v>6.0</v>
      </c>
      <c r="L1444" s="19">
        <v>3.0</v>
      </c>
      <c r="M1444" s="19" t="e">
        <v>#REF!</v>
      </c>
      <c r="N1444" s="17">
        <v>4.5</v>
      </c>
      <c r="O1444" s="17" t="s">
        <v>66</v>
      </c>
      <c r="P1444" s="17">
        <v>4.0</v>
      </c>
      <c r="Q1444" s="17">
        <v>5.0</v>
      </c>
      <c r="R1444" s="17">
        <v>1.0</v>
      </c>
      <c r="S1444" s="7">
        <f t="shared" si="2"/>
        <v>6</v>
      </c>
      <c r="T1444" s="20">
        <v>22.0</v>
      </c>
      <c r="U1444" s="14">
        <f t="shared" si="106"/>
        <v>27.9196</v>
      </c>
      <c r="V1444" s="21" t="s">
        <v>26</v>
      </c>
      <c r="W1444" s="35">
        <f>VLOOKUP(A1444,airbnb_listings_orlando!C:Q,14,0)</f>
        <v>259</v>
      </c>
      <c r="X1444" s="35">
        <f>VLOOKUP(A1444,airbnb_listings_orlando!C:Q,15,0)</f>
        <v>6</v>
      </c>
      <c r="Y1444" s="11">
        <f t="shared" si="4"/>
        <v>174.4975</v>
      </c>
      <c r="AA1444" s="11"/>
    </row>
    <row r="1445">
      <c r="A1445" s="12" t="s">
        <v>86</v>
      </c>
      <c r="B1445" s="13">
        <v>42818.0</v>
      </c>
      <c r="C1445" s="12">
        <v>42820.0</v>
      </c>
      <c r="D1445" s="14">
        <v>446.0</v>
      </c>
      <c r="E1445" s="24">
        <v>42797.375439814816</v>
      </c>
      <c r="F1445" s="16">
        <v>21.0</v>
      </c>
      <c r="G1445" s="17" t="s">
        <v>25</v>
      </c>
      <c r="H1445" s="14">
        <v>45.99</v>
      </c>
      <c r="I1445" s="14">
        <f t="shared" si="1"/>
        <v>414.16</v>
      </c>
      <c r="J1445" s="18">
        <v>4.0</v>
      </c>
      <c r="K1445" s="17">
        <v>6.0</v>
      </c>
      <c r="L1445" s="19">
        <v>3.0</v>
      </c>
      <c r="M1445" s="19" t="e">
        <v>#REF!</v>
      </c>
      <c r="N1445" s="17">
        <v>4.5</v>
      </c>
      <c r="O1445" s="17" t="s">
        <v>66</v>
      </c>
      <c r="P1445" s="17">
        <v>2.0</v>
      </c>
      <c r="Q1445" s="17">
        <v>6.0</v>
      </c>
      <c r="R1445" s="17">
        <v>0.0</v>
      </c>
      <c r="S1445" s="7">
        <f t="shared" si="2"/>
        <v>6</v>
      </c>
      <c r="T1445" s="20">
        <v>14.0</v>
      </c>
      <c r="U1445" s="14">
        <f t="shared" si="106"/>
        <v>17.84</v>
      </c>
      <c r="V1445" s="21" t="s">
        <v>26</v>
      </c>
      <c r="W1445" s="35">
        <f>VLOOKUP(A1445,airbnb_listings_orlando!C:Q,14,0)</f>
        <v>259</v>
      </c>
      <c r="X1445" s="35">
        <f>VLOOKUP(A1445,airbnb_listings_orlando!C:Q,15,0)</f>
        <v>6</v>
      </c>
      <c r="Y1445" s="11">
        <f t="shared" si="4"/>
        <v>223</v>
      </c>
      <c r="AA1445" s="11"/>
    </row>
    <row r="1446">
      <c r="A1446" s="12" t="s">
        <v>86</v>
      </c>
      <c r="B1446" s="13">
        <v>42800.0</v>
      </c>
      <c r="C1446" s="12">
        <v>42815.0</v>
      </c>
      <c r="D1446" s="14">
        <v>2590.0</v>
      </c>
      <c r="E1446" s="24">
        <v>42750.9284837963</v>
      </c>
      <c r="F1446" s="16">
        <v>50.0</v>
      </c>
      <c r="G1446" s="17" t="s">
        <v>25</v>
      </c>
      <c r="H1446" s="14">
        <v>383.76</v>
      </c>
      <c r="I1446" s="14">
        <f t="shared" si="1"/>
        <v>2406.4</v>
      </c>
      <c r="J1446" s="18">
        <v>4.0</v>
      </c>
      <c r="K1446" s="17">
        <v>6.0</v>
      </c>
      <c r="L1446" s="19">
        <v>3.0</v>
      </c>
      <c r="M1446" s="19" t="e">
        <v>#REF!</v>
      </c>
      <c r="N1446" s="17">
        <v>4.5</v>
      </c>
      <c r="O1446" s="17" t="s">
        <v>66</v>
      </c>
      <c r="P1446" s="17">
        <v>15.0</v>
      </c>
      <c r="Q1446" s="17">
        <v>3.0</v>
      </c>
      <c r="R1446" s="17">
        <v>0.0</v>
      </c>
      <c r="S1446" s="7">
        <f t="shared" si="2"/>
        <v>3</v>
      </c>
      <c r="T1446" s="20">
        <v>80.0</v>
      </c>
      <c r="U1446" s="14">
        <f t="shared" si="106"/>
        <v>103.6</v>
      </c>
      <c r="V1446" s="21" t="s">
        <v>26</v>
      </c>
      <c r="W1446" s="35">
        <f>VLOOKUP(A1446,airbnb_listings_orlando!C:Q,14,0)</f>
        <v>259</v>
      </c>
      <c r="X1446" s="35">
        <f>VLOOKUP(A1446,airbnb_listings_orlando!C:Q,15,0)</f>
        <v>6</v>
      </c>
      <c r="Y1446" s="11">
        <f t="shared" si="4"/>
        <v>172.6666667</v>
      </c>
      <c r="AA1446" s="11"/>
    </row>
    <row r="1447">
      <c r="A1447" s="12" t="s">
        <v>86</v>
      </c>
      <c r="B1447" s="13">
        <v>42790.0</v>
      </c>
      <c r="C1447" s="12">
        <v>42792.0</v>
      </c>
      <c r="D1447" s="14">
        <v>407.0</v>
      </c>
      <c r="E1447" s="24">
        <v>42756.734293981484</v>
      </c>
      <c r="F1447" s="16">
        <v>34.0</v>
      </c>
      <c r="G1447" s="17" t="s">
        <v>25</v>
      </c>
      <c r="H1447" s="14">
        <v>39.64</v>
      </c>
      <c r="I1447" s="14">
        <f t="shared" si="1"/>
        <v>377.72</v>
      </c>
      <c r="J1447" s="18">
        <v>4.0</v>
      </c>
      <c r="K1447" s="17">
        <v>6.0</v>
      </c>
      <c r="L1447" s="19">
        <v>3.0</v>
      </c>
      <c r="M1447" s="19" t="e">
        <v>#REF!</v>
      </c>
      <c r="N1447" s="17">
        <v>4.5</v>
      </c>
      <c r="O1447" s="17" t="s">
        <v>66</v>
      </c>
      <c r="P1447" s="17">
        <v>2.0</v>
      </c>
      <c r="Q1447" s="17">
        <v>4.0</v>
      </c>
      <c r="R1447" s="17">
        <v>0.0</v>
      </c>
      <c r="S1447" s="7">
        <f t="shared" si="2"/>
        <v>4</v>
      </c>
      <c r="T1447" s="20">
        <v>13.0</v>
      </c>
      <c r="U1447" s="14">
        <f t="shared" si="106"/>
        <v>16.28</v>
      </c>
      <c r="V1447" s="21" t="s">
        <v>26</v>
      </c>
      <c r="W1447" s="35">
        <f>VLOOKUP(A1447,airbnb_listings_orlando!C:Q,14,0)</f>
        <v>259</v>
      </c>
      <c r="X1447" s="35">
        <f>VLOOKUP(A1447,airbnb_listings_orlando!C:Q,15,0)</f>
        <v>6</v>
      </c>
      <c r="Y1447" s="11">
        <f t="shared" si="4"/>
        <v>203.5</v>
      </c>
      <c r="AA1447" s="11"/>
    </row>
    <row r="1448">
      <c r="A1448" s="12" t="s">
        <v>86</v>
      </c>
      <c r="B1448" s="13">
        <v>42768.0</v>
      </c>
      <c r="C1448" s="12">
        <v>42771.0</v>
      </c>
      <c r="D1448" s="14">
        <v>553.0</v>
      </c>
      <c r="E1448" s="24">
        <v>42754.37231481481</v>
      </c>
      <c r="F1448" s="16">
        <v>14.0</v>
      </c>
      <c r="G1448" s="17" t="s">
        <v>25</v>
      </c>
      <c r="H1448" s="14">
        <v>63.15</v>
      </c>
      <c r="I1448" s="14">
        <f t="shared" si="1"/>
        <v>513.88</v>
      </c>
      <c r="J1448" s="18">
        <v>4.0</v>
      </c>
      <c r="K1448" s="17">
        <v>6.0</v>
      </c>
      <c r="L1448" s="19">
        <v>3.0</v>
      </c>
      <c r="M1448" s="19" t="e">
        <v>#REF!</v>
      </c>
      <c r="N1448" s="17">
        <v>4.5</v>
      </c>
      <c r="O1448" s="17" t="s">
        <v>66</v>
      </c>
      <c r="P1448" s="17">
        <v>3.0</v>
      </c>
      <c r="Q1448" s="17">
        <v>8.0</v>
      </c>
      <c r="R1448" s="17">
        <v>0.0</v>
      </c>
      <c r="S1448" s="7">
        <f t="shared" si="2"/>
        <v>8</v>
      </c>
      <c r="T1448" s="20">
        <v>17.0</v>
      </c>
      <c r="U1448" s="14">
        <f t="shared" si="106"/>
        <v>22.12</v>
      </c>
      <c r="V1448" s="21" t="s">
        <v>26</v>
      </c>
      <c r="W1448" s="35">
        <f>VLOOKUP(A1448,airbnb_listings_orlando!C:Q,14,0)</f>
        <v>259</v>
      </c>
      <c r="X1448" s="35">
        <f>VLOOKUP(A1448,airbnb_listings_orlando!C:Q,15,0)</f>
        <v>6</v>
      </c>
      <c r="Y1448" s="11">
        <f t="shared" si="4"/>
        <v>184.3333333</v>
      </c>
      <c r="AA1448" s="11"/>
    </row>
    <row r="1449">
      <c r="A1449" s="12" t="s">
        <v>86</v>
      </c>
      <c r="B1449" s="13">
        <v>42762.0</v>
      </c>
      <c r="C1449" s="12">
        <v>42767.0</v>
      </c>
      <c r="D1449" s="14">
        <v>1033.0</v>
      </c>
      <c r="E1449" s="24">
        <v>42754.506585648145</v>
      </c>
      <c r="F1449" s="16">
        <v>8.0</v>
      </c>
      <c r="G1449" s="17" t="s">
        <v>25</v>
      </c>
      <c r="H1449" s="14">
        <v>138.54</v>
      </c>
      <c r="I1449" s="14">
        <f t="shared" si="1"/>
        <v>959.68</v>
      </c>
      <c r="J1449" s="18">
        <v>4.0</v>
      </c>
      <c r="K1449" s="17">
        <v>6.0</v>
      </c>
      <c r="L1449" s="19">
        <v>3.0</v>
      </c>
      <c r="M1449" s="19" t="e">
        <v>#REF!</v>
      </c>
      <c r="N1449" s="17">
        <v>4.5</v>
      </c>
      <c r="O1449" s="17" t="s">
        <v>66</v>
      </c>
      <c r="P1449" s="17">
        <v>5.0</v>
      </c>
      <c r="Q1449" s="17">
        <v>4.0</v>
      </c>
      <c r="R1449" s="17">
        <v>1.0</v>
      </c>
      <c r="S1449" s="7">
        <f t="shared" si="2"/>
        <v>5</v>
      </c>
      <c r="T1449" s="20">
        <v>32.0</v>
      </c>
      <c r="U1449" s="14">
        <f t="shared" si="106"/>
        <v>41.32</v>
      </c>
      <c r="V1449" s="21" t="s">
        <v>26</v>
      </c>
      <c r="W1449" s="35">
        <f>VLOOKUP(A1449,airbnb_listings_orlando!C:Q,14,0)</f>
        <v>259</v>
      </c>
      <c r="X1449" s="35">
        <f>VLOOKUP(A1449,airbnb_listings_orlando!C:Q,15,0)</f>
        <v>6</v>
      </c>
      <c r="Y1449" s="11">
        <f t="shared" si="4"/>
        <v>206.6</v>
      </c>
      <c r="AA1449" s="11"/>
    </row>
    <row r="1450">
      <c r="A1450" s="12" t="s">
        <v>86</v>
      </c>
      <c r="B1450" s="13">
        <v>42748.0</v>
      </c>
      <c r="C1450" s="12">
        <v>42750.0</v>
      </c>
      <c r="D1450" s="14">
        <v>483.0</v>
      </c>
      <c r="E1450" s="15">
        <v>42725.381261574075</v>
      </c>
      <c r="F1450" s="16">
        <v>23.0</v>
      </c>
      <c r="G1450" s="17" t="s">
        <v>25</v>
      </c>
      <c r="H1450" s="14">
        <v>51.96</v>
      </c>
      <c r="I1450" s="14">
        <f t="shared" si="1"/>
        <v>448.68</v>
      </c>
      <c r="J1450" s="18">
        <v>4.0</v>
      </c>
      <c r="K1450" s="17">
        <v>6.0</v>
      </c>
      <c r="L1450" s="19">
        <v>3.0</v>
      </c>
      <c r="M1450" s="19" t="e">
        <v>#REF!</v>
      </c>
      <c r="N1450" s="17">
        <v>4.5</v>
      </c>
      <c r="O1450" s="17" t="s">
        <v>66</v>
      </c>
      <c r="P1450" s="17">
        <v>2.0</v>
      </c>
      <c r="Q1450" s="17">
        <v>4.0</v>
      </c>
      <c r="R1450" s="17">
        <v>0.0</v>
      </c>
      <c r="S1450" s="7">
        <f t="shared" si="2"/>
        <v>4</v>
      </c>
      <c r="T1450" s="20">
        <v>15.0</v>
      </c>
      <c r="U1450" s="14">
        <f t="shared" si="106"/>
        <v>19.32</v>
      </c>
      <c r="V1450" s="21" t="s">
        <v>26</v>
      </c>
      <c r="W1450" s="35">
        <f>VLOOKUP(A1450,airbnb_listings_orlando!C:Q,14,0)</f>
        <v>259</v>
      </c>
      <c r="X1450" s="35">
        <f>VLOOKUP(A1450,airbnb_listings_orlando!C:Q,15,0)</f>
        <v>6</v>
      </c>
      <c r="Y1450" s="11">
        <f t="shared" si="4"/>
        <v>241.5</v>
      </c>
      <c r="AA1450" s="11"/>
    </row>
    <row r="1451">
      <c r="A1451" s="12" t="s">
        <v>86</v>
      </c>
      <c r="B1451" s="13">
        <v>42739.0</v>
      </c>
      <c r="C1451" s="12">
        <v>42744.0</v>
      </c>
      <c r="D1451" s="14">
        <v>1054.0</v>
      </c>
      <c r="E1451" s="24">
        <v>42710.68405092593</v>
      </c>
      <c r="F1451" s="16">
        <v>29.0</v>
      </c>
      <c r="G1451" s="17" t="s">
        <v>25</v>
      </c>
      <c r="H1451" s="14">
        <v>141.12</v>
      </c>
      <c r="I1451" s="14">
        <f t="shared" si="1"/>
        <v>978.84</v>
      </c>
      <c r="J1451" s="18">
        <v>4.0</v>
      </c>
      <c r="K1451" s="17">
        <v>6.0</v>
      </c>
      <c r="L1451" s="19">
        <v>3.0</v>
      </c>
      <c r="M1451" s="19" t="e">
        <v>#REF!</v>
      </c>
      <c r="N1451" s="17">
        <v>4.5</v>
      </c>
      <c r="O1451" s="17" t="s">
        <v>66</v>
      </c>
      <c r="P1451" s="17">
        <v>5.0</v>
      </c>
      <c r="Q1451" s="17">
        <v>8.0</v>
      </c>
      <c r="R1451" s="17">
        <v>0.0</v>
      </c>
      <c r="S1451" s="7">
        <f t="shared" si="2"/>
        <v>8</v>
      </c>
      <c r="T1451" s="20">
        <v>33.0</v>
      </c>
      <c r="U1451" s="14">
        <f t="shared" si="106"/>
        <v>42.16</v>
      </c>
      <c r="V1451" s="21" t="s">
        <v>26</v>
      </c>
      <c r="W1451" s="35">
        <f>VLOOKUP(A1451,airbnb_listings_orlando!C:Q,14,0)</f>
        <v>259</v>
      </c>
      <c r="X1451" s="35">
        <f>VLOOKUP(A1451,airbnb_listings_orlando!C:Q,15,0)</f>
        <v>6</v>
      </c>
      <c r="Y1451" s="11">
        <f t="shared" si="4"/>
        <v>210.8</v>
      </c>
      <c r="AA1451" s="11"/>
    </row>
    <row r="1452">
      <c r="A1452" s="12" t="s">
        <v>86</v>
      </c>
      <c r="B1452" s="13">
        <v>42731.0</v>
      </c>
      <c r="C1452" s="12">
        <v>42738.0</v>
      </c>
      <c r="D1452" s="14">
        <v>1203.0</v>
      </c>
      <c r="E1452" s="24">
        <v>42627.41333333333</v>
      </c>
      <c r="F1452" s="16">
        <v>104.0</v>
      </c>
      <c r="G1452" s="17" t="s">
        <v>25</v>
      </c>
      <c r="H1452" s="14">
        <v>165.56</v>
      </c>
      <c r="I1452" s="14">
        <f t="shared" si="1"/>
        <v>1117.88</v>
      </c>
      <c r="J1452" s="18">
        <v>4.0</v>
      </c>
      <c r="K1452" s="17">
        <v>6.0</v>
      </c>
      <c r="L1452" s="19">
        <v>3.0</v>
      </c>
      <c r="M1452" s="19" t="e">
        <v>#REF!</v>
      </c>
      <c r="N1452" s="17">
        <v>4.5</v>
      </c>
      <c r="O1452" s="17" t="s">
        <v>66</v>
      </c>
      <c r="P1452" s="17">
        <v>7.0</v>
      </c>
      <c r="Q1452" s="17">
        <v>7.0</v>
      </c>
      <c r="R1452" s="17">
        <v>0.0</v>
      </c>
      <c r="S1452" s="7">
        <f t="shared" si="2"/>
        <v>7</v>
      </c>
      <c r="T1452" s="20">
        <v>37.0</v>
      </c>
      <c r="U1452" s="14">
        <f t="shared" si="106"/>
        <v>48.12</v>
      </c>
      <c r="V1452" s="21" t="s">
        <v>26</v>
      </c>
      <c r="W1452" s="35">
        <f>VLOOKUP(A1452,airbnb_listings_orlando!C:Q,14,0)</f>
        <v>259</v>
      </c>
      <c r="X1452" s="35">
        <f>VLOOKUP(A1452,airbnb_listings_orlando!C:Q,15,0)</f>
        <v>6</v>
      </c>
      <c r="Y1452" s="11">
        <f t="shared" si="4"/>
        <v>171.8571429</v>
      </c>
      <c r="AA1452" s="11"/>
    </row>
    <row r="1453">
      <c r="A1453" s="12" t="s">
        <v>86</v>
      </c>
      <c r="B1453" s="13">
        <v>42727.0</v>
      </c>
      <c r="C1453" s="25">
        <v>42730.0</v>
      </c>
      <c r="D1453" s="14">
        <v>775.18</v>
      </c>
      <c r="E1453" s="24">
        <v>42709.626875</v>
      </c>
      <c r="F1453" s="16">
        <v>18.0</v>
      </c>
      <c r="G1453" s="17" t="s">
        <v>25</v>
      </c>
      <c r="H1453" s="14">
        <v>126.6</v>
      </c>
      <c r="I1453" s="14">
        <f t="shared" si="1"/>
        <v>744.1728</v>
      </c>
      <c r="J1453" s="18">
        <v>4.0</v>
      </c>
      <c r="K1453" s="17">
        <v>6.0</v>
      </c>
      <c r="L1453" s="19">
        <v>3.0</v>
      </c>
      <c r="M1453" s="19" t="e">
        <v>#REF!</v>
      </c>
      <c r="N1453" s="17">
        <v>4.5</v>
      </c>
      <c r="O1453" s="17" t="s">
        <v>66</v>
      </c>
      <c r="P1453" s="17">
        <v>3.0</v>
      </c>
      <c r="Q1453" s="17">
        <v>4.0</v>
      </c>
      <c r="R1453" s="17">
        <v>2.0</v>
      </c>
      <c r="S1453" s="7">
        <f t="shared" si="2"/>
        <v>6</v>
      </c>
      <c r="T1453" s="20">
        <v>0.0</v>
      </c>
      <c r="U1453" s="14">
        <f t="shared" si="106"/>
        <v>31.0072</v>
      </c>
      <c r="V1453" s="21" t="s">
        <v>26</v>
      </c>
      <c r="W1453" s="35">
        <f>VLOOKUP(A1453,airbnb_listings_orlando!C:Q,14,0)</f>
        <v>259</v>
      </c>
      <c r="X1453" s="35">
        <f>VLOOKUP(A1453,airbnb_listings_orlando!C:Q,15,0)</f>
        <v>6</v>
      </c>
      <c r="Y1453" s="11">
        <f t="shared" si="4"/>
        <v>258.3933333</v>
      </c>
      <c r="AA1453" s="11"/>
    </row>
    <row r="1454">
      <c r="A1454" s="12" t="s">
        <v>86</v>
      </c>
      <c r="B1454" s="13">
        <v>42720.0</v>
      </c>
      <c r="C1454" s="25">
        <v>42722.0</v>
      </c>
      <c r="D1454" s="14">
        <v>432.2</v>
      </c>
      <c r="E1454" s="24">
        <v>42708.561423611114</v>
      </c>
      <c r="F1454" s="16">
        <v>12.0</v>
      </c>
      <c r="G1454" s="17" t="s">
        <v>25</v>
      </c>
      <c r="H1454" s="14">
        <v>60.0</v>
      </c>
      <c r="I1454" s="14">
        <f t="shared" si="1"/>
        <v>414.912</v>
      </c>
      <c r="J1454" s="18">
        <v>4.0</v>
      </c>
      <c r="K1454" s="17">
        <v>6.0</v>
      </c>
      <c r="L1454" s="19">
        <v>3.0</v>
      </c>
      <c r="M1454" s="19" t="e">
        <v>#REF!</v>
      </c>
      <c r="N1454" s="17">
        <v>4.5</v>
      </c>
      <c r="O1454" s="17" t="s">
        <v>66</v>
      </c>
      <c r="P1454" s="17">
        <v>2.0</v>
      </c>
      <c r="Q1454" s="17">
        <v>4.0</v>
      </c>
      <c r="R1454" s="17">
        <v>0.0</v>
      </c>
      <c r="S1454" s="7">
        <f t="shared" si="2"/>
        <v>4</v>
      </c>
      <c r="T1454" s="20">
        <v>0.0</v>
      </c>
      <c r="U1454" s="14">
        <f t="shared" si="106"/>
        <v>17.288</v>
      </c>
      <c r="V1454" s="21" t="s">
        <v>26</v>
      </c>
      <c r="W1454" s="35">
        <f>VLOOKUP(A1454,airbnb_listings_orlando!C:Q,14,0)</f>
        <v>259</v>
      </c>
      <c r="X1454" s="35">
        <f>VLOOKUP(A1454,airbnb_listings_orlando!C:Q,15,0)</f>
        <v>6</v>
      </c>
      <c r="Y1454" s="11">
        <f t="shared" si="4"/>
        <v>216.1</v>
      </c>
      <c r="AA1454" s="11"/>
    </row>
    <row r="1455">
      <c r="A1455" s="12" t="s">
        <v>86</v>
      </c>
      <c r="B1455" s="13">
        <v>42674.0</v>
      </c>
      <c r="C1455" s="12">
        <v>42680.0</v>
      </c>
      <c r="D1455" s="14">
        <v>1050.2</v>
      </c>
      <c r="E1455" s="15">
        <v>42671.483310185184</v>
      </c>
      <c r="F1455" s="16">
        <v>3.0</v>
      </c>
      <c r="G1455" s="17" t="s">
        <v>25</v>
      </c>
      <c r="H1455" s="14">
        <v>180.0</v>
      </c>
      <c r="I1455" s="14">
        <f t="shared" si="1"/>
        <v>1008.192</v>
      </c>
      <c r="J1455" s="18">
        <v>4.0</v>
      </c>
      <c r="K1455" s="17">
        <v>6.0</v>
      </c>
      <c r="L1455" s="19">
        <v>3.0</v>
      </c>
      <c r="M1455" s="19" t="e">
        <v>#REF!</v>
      </c>
      <c r="N1455" s="17">
        <v>4.5</v>
      </c>
      <c r="O1455" s="17" t="s">
        <v>66</v>
      </c>
      <c r="P1455" s="17">
        <v>6.0</v>
      </c>
      <c r="Q1455" s="17">
        <v>2.0</v>
      </c>
      <c r="R1455" s="17">
        <v>0.0</v>
      </c>
      <c r="S1455" s="7">
        <f t="shared" si="2"/>
        <v>2</v>
      </c>
      <c r="T1455" s="20">
        <v>0.0</v>
      </c>
      <c r="U1455" s="14">
        <f t="shared" si="106"/>
        <v>42.008</v>
      </c>
      <c r="V1455" s="21" t="s">
        <v>26</v>
      </c>
      <c r="W1455" s="35">
        <f>VLOOKUP(A1455,airbnb_listings_orlando!C:Q,14,0)</f>
        <v>259</v>
      </c>
      <c r="X1455" s="35">
        <f>VLOOKUP(A1455,airbnb_listings_orlando!C:Q,15,0)</f>
        <v>6</v>
      </c>
      <c r="Y1455" s="11">
        <f t="shared" si="4"/>
        <v>175.0333333</v>
      </c>
      <c r="AA1455" s="11"/>
    </row>
    <row r="1456">
      <c r="A1456" s="12" t="s">
        <v>86</v>
      </c>
      <c r="B1456" s="13">
        <v>43271.0</v>
      </c>
      <c r="C1456" s="12">
        <v>43275.0</v>
      </c>
      <c r="D1456" s="14">
        <v>743.15</v>
      </c>
      <c r="E1456" s="24">
        <v>43133.91326388889</v>
      </c>
      <c r="F1456" s="16">
        <v>138.0</v>
      </c>
      <c r="G1456" s="17" t="s">
        <v>25</v>
      </c>
      <c r="H1456" s="14">
        <v>80.42</v>
      </c>
      <c r="I1456" s="14">
        <f t="shared" si="1"/>
        <v>720.17</v>
      </c>
      <c r="J1456" s="18">
        <v>4.0</v>
      </c>
      <c r="K1456" s="17">
        <v>6.0</v>
      </c>
      <c r="L1456" s="19">
        <v>3.0</v>
      </c>
      <c r="M1456" s="19" t="e">
        <v>#REF!</v>
      </c>
      <c r="N1456" s="17">
        <v>4.5</v>
      </c>
      <c r="O1456" s="17" t="s">
        <v>66</v>
      </c>
      <c r="P1456" s="17">
        <v>4.0</v>
      </c>
      <c r="Q1456" s="17">
        <v>2.0</v>
      </c>
      <c r="R1456" s="17">
        <v>1.0</v>
      </c>
      <c r="S1456" s="7">
        <f t="shared" si="2"/>
        <v>3</v>
      </c>
      <c r="T1456" s="20">
        <v>22.98</v>
      </c>
      <c r="U1456" s="14">
        <v>0.0</v>
      </c>
      <c r="V1456" s="21" t="s">
        <v>37</v>
      </c>
      <c r="W1456" s="35">
        <f>VLOOKUP(A1456,airbnb_listings_orlando!C:Q,14,0)</f>
        <v>259</v>
      </c>
      <c r="X1456" s="35">
        <f>VLOOKUP(A1456,airbnb_listings_orlando!C:Q,15,0)</f>
        <v>6</v>
      </c>
      <c r="Y1456" s="11">
        <f t="shared" si="4"/>
        <v>185.7875</v>
      </c>
      <c r="AA1456" s="11"/>
    </row>
    <row r="1457">
      <c r="A1457" s="12" t="s">
        <v>86</v>
      </c>
      <c r="B1457" s="13">
        <v>43135.0</v>
      </c>
      <c r="C1457" s="12">
        <v>43138.0</v>
      </c>
      <c r="D1457" s="14">
        <v>690.52</v>
      </c>
      <c r="E1457" s="24">
        <v>43115.63854166667</v>
      </c>
      <c r="F1457" s="16">
        <v>20.0</v>
      </c>
      <c r="G1457" s="17" t="s">
        <v>25</v>
      </c>
      <c r="H1457" s="14">
        <v>81.0</v>
      </c>
      <c r="I1457" s="14">
        <f t="shared" si="1"/>
        <v>690.52</v>
      </c>
      <c r="J1457" s="18">
        <v>4.0</v>
      </c>
      <c r="K1457" s="17">
        <v>6.0</v>
      </c>
      <c r="L1457" s="19">
        <v>3.0</v>
      </c>
      <c r="M1457" s="19" t="e">
        <v>#REF!</v>
      </c>
      <c r="N1457" s="17">
        <v>4.5</v>
      </c>
      <c r="O1457" s="17" t="s">
        <v>66</v>
      </c>
      <c r="P1457" s="17">
        <v>3.0</v>
      </c>
      <c r="Q1457" s="17">
        <v>2.0</v>
      </c>
      <c r="R1457" s="17">
        <v>0.0</v>
      </c>
      <c r="S1457" s="7">
        <f t="shared" si="2"/>
        <v>2</v>
      </c>
      <c r="T1457" s="20">
        <v>0.0</v>
      </c>
      <c r="U1457" s="14">
        <v>0.0</v>
      </c>
      <c r="V1457" s="21" t="s">
        <v>37</v>
      </c>
      <c r="W1457" s="35">
        <f>VLOOKUP(A1457,airbnb_listings_orlando!C:Q,14,0)</f>
        <v>259</v>
      </c>
      <c r="X1457" s="35">
        <f>VLOOKUP(A1457,airbnb_listings_orlando!C:Q,15,0)</f>
        <v>6</v>
      </c>
      <c r="Y1457" s="11">
        <f t="shared" si="4"/>
        <v>230.1733333</v>
      </c>
      <c r="AA1457" s="11"/>
    </row>
    <row r="1458">
      <c r="A1458" s="12" t="s">
        <v>86</v>
      </c>
      <c r="B1458" s="13">
        <v>43024.0</v>
      </c>
      <c r="C1458" s="25">
        <v>43036.0</v>
      </c>
      <c r="D1458" s="14">
        <v>1915.67</v>
      </c>
      <c r="E1458" s="24">
        <v>42913.52762731481</v>
      </c>
      <c r="F1458" s="16">
        <v>111.0</v>
      </c>
      <c r="G1458" s="17" t="s">
        <v>25</v>
      </c>
      <c r="H1458" s="14">
        <v>252.92</v>
      </c>
      <c r="I1458" s="14">
        <f t="shared" si="1"/>
        <v>1856.44</v>
      </c>
      <c r="J1458" s="18">
        <v>4.0</v>
      </c>
      <c r="K1458" s="17">
        <v>6.0</v>
      </c>
      <c r="L1458" s="19">
        <v>3.0</v>
      </c>
      <c r="M1458" s="19" t="e">
        <v>#REF!</v>
      </c>
      <c r="N1458" s="17">
        <v>4.5</v>
      </c>
      <c r="O1458" s="17" t="s">
        <v>66</v>
      </c>
      <c r="P1458" s="17">
        <v>12.0</v>
      </c>
      <c r="Q1458" s="17">
        <v>6.0</v>
      </c>
      <c r="R1458" s="17">
        <v>0.0</v>
      </c>
      <c r="S1458" s="7">
        <f t="shared" si="2"/>
        <v>6</v>
      </c>
      <c r="T1458" s="20">
        <v>59.23</v>
      </c>
      <c r="U1458" s="14">
        <v>0.0</v>
      </c>
      <c r="V1458" s="21" t="s">
        <v>37</v>
      </c>
      <c r="W1458" s="35">
        <f>VLOOKUP(A1458,airbnb_listings_orlando!C:Q,14,0)</f>
        <v>259</v>
      </c>
      <c r="X1458" s="35">
        <f>VLOOKUP(A1458,airbnb_listings_orlando!C:Q,15,0)</f>
        <v>6</v>
      </c>
      <c r="Y1458" s="11">
        <f t="shared" si="4"/>
        <v>159.6391667</v>
      </c>
      <c r="AA1458" s="11"/>
    </row>
    <row r="1459">
      <c r="A1459" s="12" t="s">
        <v>86</v>
      </c>
      <c r="B1459" s="13">
        <v>42959.0</v>
      </c>
      <c r="C1459" s="12">
        <v>42961.0</v>
      </c>
      <c r="D1459" s="14">
        <v>407.0</v>
      </c>
      <c r="E1459" s="24">
        <v>42925.444814814815</v>
      </c>
      <c r="F1459" s="16">
        <v>34.0</v>
      </c>
      <c r="G1459" s="17" t="s">
        <v>25</v>
      </c>
      <c r="H1459" s="14">
        <v>39.64</v>
      </c>
      <c r="I1459" s="14">
        <f t="shared" si="1"/>
        <v>394</v>
      </c>
      <c r="J1459" s="18">
        <v>4.0</v>
      </c>
      <c r="K1459" s="17">
        <v>6.0</v>
      </c>
      <c r="L1459" s="19">
        <v>3.0</v>
      </c>
      <c r="M1459" s="19" t="e">
        <v>#REF!</v>
      </c>
      <c r="N1459" s="17">
        <v>4.5</v>
      </c>
      <c r="O1459" s="17" t="s">
        <v>66</v>
      </c>
      <c r="P1459" s="17">
        <v>2.0</v>
      </c>
      <c r="Q1459" s="17">
        <v>3.0</v>
      </c>
      <c r="R1459" s="17">
        <v>0.0</v>
      </c>
      <c r="S1459" s="7">
        <f t="shared" si="2"/>
        <v>3</v>
      </c>
      <c r="T1459" s="20">
        <v>13.0</v>
      </c>
      <c r="U1459" s="14">
        <v>0.0</v>
      </c>
      <c r="V1459" s="21" t="s">
        <v>37</v>
      </c>
      <c r="W1459" s="35">
        <f>VLOOKUP(A1459,airbnb_listings_orlando!C:Q,14,0)</f>
        <v>259</v>
      </c>
      <c r="X1459" s="35">
        <f>VLOOKUP(A1459,airbnb_listings_orlando!C:Q,15,0)</f>
        <v>6</v>
      </c>
      <c r="Y1459" s="11">
        <f t="shared" si="4"/>
        <v>203.5</v>
      </c>
      <c r="AA1459" s="11"/>
    </row>
    <row r="1460">
      <c r="A1460" s="12" t="s">
        <v>86</v>
      </c>
      <c r="B1460" s="13">
        <v>42893.0</v>
      </c>
      <c r="C1460" s="12">
        <v>42896.0</v>
      </c>
      <c r="D1460" s="14">
        <v>578.01</v>
      </c>
      <c r="E1460" s="24">
        <v>42860.3530787037</v>
      </c>
      <c r="F1460" s="16">
        <v>33.0</v>
      </c>
      <c r="G1460" s="17" t="s">
        <v>25</v>
      </c>
      <c r="H1460" s="14">
        <v>59.56</v>
      </c>
      <c r="I1460" s="14">
        <f t="shared" si="1"/>
        <v>560.14</v>
      </c>
      <c r="J1460" s="18">
        <v>4.0</v>
      </c>
      <c r="K1460" s="17">
        <v>6.0</v>
      </c>
      <c r="L1460" s="19">
        <v>3.0</v>
      </c>
      <c r="M1460" s="19" t="e">
        <v>#REF!</v>
      </c>
      <c r="N1460" s="17">
        <v>4.5</v>
      </c>
      <c r="O1460" s="17" t="s">
        <v>66</v>
      </c>
      <c r="P1460" s="17">
        <v>3.0</v>
      </c>
      <c r="Q1460" s="17">
        <v>6.0</v>
      </c>
      <c r="R1460" s="17">
        <v>1.0</v>
      </c>
      <c r="S1460" s="7">
        <f t="shared" si="2"/>
        <v>7</v>
      </c>
      <c r="T1460" s="20">
        <v>17.87</v>
      </c>
      <c r="U1460" s="14">
        <v>0.0</v>
      </c>
      <c r="V1460" s="21" t="s">
        <v>37</v>
      </c>
      <c r="W1460" s="35">
        <f>VLOOKUP(A1460,airbnb_listings_orlando!C:Q,14,0)</f>
        <v>259</v>
      </c>
      <c r="X1460" s="35">
        <f>VLOOKUP(A1460,airbnb_listings_orlando!C:Q,15,0)</f>
        <v>6</v>
      </c>
      <c r="Y1460" s="11">
        <f t="shared" si="4"/>
        <v>192.67</v>
      </c>
      <c r="AA1460" s="11"/>
    </row>
    <row r="1461">
      <c r="A1461" s="12" t="s">
        <v>86</v>
      </c>
      <c r="B1461" s="13">
        <v>42859.0</v>
      </c>
      <c r="C1461" s="12">
        <v>42861.0</v>
      </c>
      <c r="D1461" s="14">
        <v>429.38</v>
      </c>
      <c r="E1461" s="24">
        <v>42856.36143518519</v>
      </c>
      <c r="F1461" s="16">
        <v>3.0</v>
      </c>
      <c r="G1461" s="17" t="s">
        <v>25</v>
      </c>
      <c r="H1461" s="14">
        <v>38.11</v>
      </c>
      <c r="I1461" s="14">
        <f t="shared" si="1"/>
        <v>416.14</v>
      </c>
      <c r="J1461" s="18">
        <v>4.0</v>
      </c>
      <c r="K1461" s="17">
        <v>6.0</v>
      </c>
      <c r="L1461" s="19">
        <v>3.0</v>
      </c>
      <c r="M1461" s="19" t="e">
        <v>#REF!</v>
      </c>
      <c r="N1461" s="17">
        <v>4.5</v>
      </c>
      <c r="O1461" s="17" t="s">
        <v>66</v>
      </c>
      <c r="P1461" s="17">
        <v>2.0</v>
      </c>
      <c r="Q1461" s="17">
        <v>5.0</v>
      </c>
      <c r="R1461" s="17">
        <v>2.0</v>
      </c>
      <c r="S1461" s="7">
        <f t="shared" si="2"/>
        <v>7</v>
      </c>
      <c r="T1461" s="20">
        <v>13.24</v>
      </c>
      <c r="U1461" s="14">
        <v>0.0</v>
      </c>
      <c r="V1461" s="21" t="s">
        <v>37</v>
      </c>
      <c r="W1461" s="35">
        <f>VLOOKUP(A1461,airbnb_listings_orlando!C:Q,14,0)</f>
        <v>259</v>
      </c>
      <c r="X1461" s="35">
        <f>VLOOKUP(A1461,airbnb_listings_orlando!C:Q,15,0)</f>
        <v>6</v>
      </c>
      <c r="Y1461" s="11">
        <f t="shared" si="4"/>
        <v>214.69</v>
      </c>
      <c r="AA1461" s="11"/>
    </row>
    <row r="1462">
      <c r="A1462" s="12" t="s">
        <v>86</v>
      </c>
      <c r="B1462" s="13">
        <v>42797.0</v>
      </c>
      <c r="C1462" s="12">
        <v>42800.0</v>
      </c>
      <c r="D1462" s="14">
        <v>611.0</v>
      </c>
      <c r="E1462" s="24">
        <v>42785.55652777778</v>
      </c>
      <c r="F1462" s="16">
        <v>12.0</v>
      </c>
      <c r="G1462" s="17" t="s">
        <v>25</v>
      </c>
      <c r="H1462" s="14">
        <v>72.07</v>
      </c>
      <c r="I1462" s="14">
        <f t="shared" si="1"/>
        <v>592</v>
      </c>
      <c r="J1462" s="18">
        <v>4.0</v>
      </c>
      <c r="K1462" s="17">
        <v>6.0</v>
      </c>
      <c r="L1462" s="19">
        <v>3.0</v>
      </c>
      <c r="M1462" s="19" t="e">
        <v>#REF!</v>
      </c>
      <c r="N1462" s="17">
        <v>4.5</v>
      </c>
      <c r="O1462" s="17" t="s">
        <v>66</v>
      </c>
      <c r="P1462" s="17">
        <v>3.0</v>
      </c>
      <c r="Q1462" s="17">
        <v>7.0</v>
      </c>
      <c r="R1462" s="17">
        <v>0.0</v>
      </c>
      <c r="S1462" s="7">
        <f t="shared" si="2"/>
        <v>7</v>
      </c>
      <c r="T1462" s="20">
        <v>19.0</v>
      </c>
      <c r="U1462" s="14">
        <v>0.0</v>
      </c>
      <c r="V1462" s="21" t="s">
        <v>37</v>
      </c>
      <c r="W1462" s="35">
        <f>VLOOKUP(A1462,airbnb_listings_orlando!C:Q,14,0)</f>
        <v>259</v>
      </c>
      <c r="X1462" s="35">
        <f>VLOOKUP(A1462,airbnb_listings_orlando!C:Q,15,0)</f>
        <v>6</v>
      </c>
      <c r="Y1462" s="11">
        <f t="shared" si="4"/>
        <v>203.6666667</v>
      </c>
      <c r="AA1462" s="11"/>
    </row>
    <row r="1463">
      <c r="A1463" s="12" t="s">
        <v>86</v>
      </c>
      <c r="B1463" s="13">
        <v>43462.0</v>
      </c>
      <c r="C1463" s="25">
        <v>43464.0</v>
      </c>
      <c r="D1463" s="14">
        <v>680.21</v>
      </c>
      <c r="E1463" s="15">
        <v>43460.98483796296</v>
      </c>
      <c r="F1463" s="16">
        <v>2.0</v>
      </c>
      <c r="G1463" s="17" t="s">
        <v>25</v>
      </c>
      <c r="H1463" s="14">
        <v>78.52</v>
      </c>
      <c r="I1463" s="14">
        <f t="shared" si="1"/>
        <v>637.2337</v>
      </c>
      <c r="J1463" s="18">
        <v>4.0</v>
      </c>
      <c r="K1463" s="17">
        <v>6.0</v>
      </c>
      <c r="L1463" s="19">
        <v>3.0</v>
      </c>
      <c r="M1463" s="19" t="e">
        <v>#REF!</v>
      </c>
      <c r="N1463" s="17">
        <v>4.5</v>
      </c>
      <c r="O1463" s="17" t="s">
        <v>66</v>
      </c>
      <c r="P1463" s="17">
        <v>2.0</v>
      </c>
      <c r="Q1463" s="17">
        <v>4.0</v>
      </c>
      <c r="R1463" s="17">
        <v>2.0</v>
      </c>
      <c r="S1463" s="7">
        <f t="shared" si="2"/>
        <v>6</v>
      </c>
      <c r="T1463" s="20">
        <v>22.57</v>
      </c>
      <c r="U1463" s="14">
        <f t="shared" ref="U1463:U1466" si="107">D1463*3%</f>
        <v>20.4063</v>
      </c>
      <c r="V1463" s="21" t="s">
        <v>39</v>
      </c>
      <c r="W1463" s="35">
        <f>VLOOKUP(A1463,airbnb_listings_orlando!C:Q,14,0)</f>
        <v>259</v>
      </c>
      <c r="X1463" s="35">
        <f>VLOOKUP(A1463,airbnb_listings_orlando!C:Q,15,0)</f>
        <v>6</v>
      </c>
      <c r="Y1463" s="11">
        <f t="shared" si="4"/>
        <v>340.105</v>
      </c>
      <c r="AA1463" s="11"/>
    </row>
    <row r="1464">
      <c r="A1464" s="12" t="s">
        <v>86</v>
      </c>
      <c r="B1464" s="13">
        <v>43460.0</v>
      </c>
      <c r="C1464" s="25">
        <v>43462.0</v>
      </c>
      <c r="D1464" s="14">
        <v>729.94</v>
      </c>
      <c r="E1464" s="15">
        <v>43424.99752314815</v>
      </c>
      <c r="F1464" s="16">
        <v>36.0</v>
      </c>
      <c r="G1464" s="17" t="s">
        <v>25</v>
      </c>
      <c r="H1464" s="14">
        <v>78.52</v>
      </c>
      <c r="I1464" s="14">
        <f t="shared" si="1"/>
        <v>685.4718</v>
      </c>
      <c r="J1464" s="18">
        <v>4.0</v>
      </c>
      <c r="K1464" s="17">
        <v>6.0</v>
      </c>
      <c r="L1464" s="19">
        <v>3.0</v>
      </c>
      <c r="M1464" s="19" t="e">
        <v>#REF!</v>
      </c>
      <c r="N1464" s="17">
        <v>4.5</v>
      </c>
      <c r="O1464" s="17" t="s">
        <v>66</v>
      </c>
      <c r="P1464" s="17">
        <v>2.0</v>
      </c>
      <c r="Q1464" s="17">
        <v>3.0</v>
      </c>
      <c r="R1464" s="17">
        <v>2.0</v>
      </c>
      <c r="S1464" s="7">
        <f t="shared" si="2"/>
        <v>5</v>
      </c>
      <c r="T1464" s="20">
        <v>22.57</v>
      </c>
      <c r="U1464" s="14">
        <f t="shared" si="107"/>
        <v>21.8982</v>
      </c>
      <c r="V1464" s="21" t="s">
        <v>39</v>
      </c>
      <c r="W1464" s="35">
        <f>VLOOKUP(A1464,airbnb_listings_orlando!C:Q,14,0)</f>
        <v>259</v>
      </c>
      <c r="X1464" s="35">
        <f>VLOOKUP(A1464,airbnb_listings_orlando!C:Q,15,0)</f>
        <v>6</v>
      </c>
      <c r="Y1464" s="11">
        <f t="shared" si="4"/>
        <v>364.97</v>
      </c>
      <c r="AA1464" s="11"/>
    </row>
    <row r="1465">
      <c r="A1465" s="12" t="s">
        <v>86</v>
      </c>
      <c r="B1465" s="13">
        <v>43433.0</v>
      </c>
      <c r="C1465" s="12">
        <v>43436.0</v>
      </c>
      <c r="D1465" s="14">
        <v>651.78</v>
      </c>
      <c r="E1465" s="15">
        <v>43399.53530092593</v>
      </c>
      <c r="F1465" s="16">
        <v>34.0</v>
      </c>
      <c r="G1465" s="17" t="s">
        <v>25</v>
      </c>
      <c r="H1465" s="14">
        <v>67.26</v>
      </c>
      <c r="I1465" s="14">
        <f t="shared" si="1"/>
        <v>612.1066</v>
      </c>
      <c r="J1465" s="18">
        <v>4.0</v>
      </c>
      <c r="K1465" s="17">
        <v>6.0</v>
      </c>
      <c r="L1465" s="19">
        <v>3.0</v>
      </c>
      <c r="M1465" s="19" t="e">
        <v>#REF!</v>
      </c>
      <c r="N1465" s="17">
        <v>4.5</v>
      </c>
      <c r="O1465" s="17" t="s">
        <v>66</v>
      </c>
      <c r="P1465" s="17">
        <v>3.0</v>
      </c>
      <c r="Q1465" s="17">
        <v>4.0</v>
      </c>
      <c r="R1465" s="17">
        <v>3.0</v>
      </c>
      <c r="S1465" s="7">
        <f t="shared" si="2"/>
        <v>7</v>
      </c>
      <c r="T1465" s="20">
        <v>20.12</v>
      </c>
      <c r="U1465" s="14">
        <f t="shared" si="107"/>
        <v>19.5534</v>
      </c>
      <c r="V1465" s="21" t="s">
        <v>39</v>
      </c>
      <c r="W1465" s="35">
        <f>VLOOKUP(A1465,airbnb_listings_orlando!C:Q,14,0)</f>
        <v>259</v>
      </c>
      <c r="X1465" s="35">
        <f>VLOOKUP(A1465,airbnb_listings_orlando!C:Q,15,0)</f>
        <v>6</v>
      </c>
      <c r="Y1465" s="11">
        <f t="shared" si="4"/>
        <v>217.26</v>
      </c>
      <c r="AA1465" s="11"/>
    </row>
    <row r="1466">
      <c r="A1466" s="12" t="s">
        <v>86</v>
      </c>
      <c r="B1466" s="13">
        <v>43425.0</v>
      </c>
      <c r="C1466" s="25">
        <v>43430.0</v>
      </c>
      <c r="D1466" s="14">
        <v>1525.63</v>
      </c>
      <c r="E1466" s="24">
        <v>43352.81762731481</v>
      </c>
      <c r="F1466" s="16">
        <v>73.0</v>
      </c>
      <c r="G1466" s="17" t="s">
        <v>25</v>
      </c>
      <c r="H1466" s="14">
        <v>173.78</v>
      </c>
      <c r="I1466" s="14">
        <f t="shared" si="1"/>
        <v>1432.8911</v>
      </c>
      <c r="J1466" s="18">
        <v>4.0</v>
      </c>
      <c r="K1466" s="17">
        <v>6.0</v>
      </c>
      <c r="L1466" s="19">
        <v>3.0</v>
      </c>
      <c r="M1466" s="19" t="e">
        <v>#REF!</v>
      </c>
      <c r="N1466" s="17">
        <v>4.5</v>
      </c>
      <c r="O1466" s="17" t="s">
        <v>66</v>
      </c>
      <c r="P1466" s="17">
        <v>5.0</v>
      </c>
      <c r="Q1466" s="17">
        <v>4.0</v>
      </c>
      <c r="R1466" s="17">
        <v>4.0</v>
      </c>
      <c r="S1466" s="7">
        <f t="shared" si="2"/>
        <v>8</v>
      </c>
      <c r="T1466" s="20">
        <v>46.97</v>
      </c>
      <c r="U1466" s="14">
        <f t="shared" si="107"/>
        <v>45.7689</v>
      </c>
      <c r="V1466" s="21" t="s">
        <v>39</v>
      </c>
      <c r="W1466" s="35">
        <f>VLOOKUP(A1466,airbnb_listings_orlando!C:Q,14,0)</f>
        <v>259</v>
      </c>
      <c r="X1466" s="35">
        <f>VLOOKUP(A1466,airbnb_listings_orlando!C:Q,15,0)</f>
        <v>6</v>
      </c>
      <c r="Y1466" s="11">
        <f t="shared" si="4"/>
        <v>305.126</v>
      </c>
      <c r="AA1466" s="11"/>
    </row>
    <row r="1467">
      <c r="A1467" s="12" t="s">
        <v>86</v>
      </c>
      <c r="B1467" s="13">
        <v>43343.0</v>
      </c>
      <c r="C1467" s="12">
        <v>43346.0</v>
      </c>
      <c r="D1467" s="14">
        <v>594.52</v>
      </c>
      <c r="E1467" s="24">
        <v>43278.414930555555</v>
      </c>
      <c r="F1467" s="16">
        <v>65.0</v>
      </c>
      <c r="G1467" s="17" t="s">
        <v>25</v>
      </c>
      <c r="H1467" s="14">
        <v>58.94</v>
      </c>
      <c r="I1467" s="14">
        <f t="shared" si="1"/>
        <v>552.3592</v>
      </c>
      <c r="J1467" s="18">
        <v>4.0</v>
      </c>
      <c r="K1467" s="17">
        <v>6.0</v>
      </c>
      <c r="L1467" s="19">
        <v>3.0</v>
      </c>
      <c r="M1467" s="19" t="e">
        <v>#REF!</v>
      </c>
      <c r="N1467" s="17">
        <v>4.5</v>
      </c>
      <c r="O1467" s="17" t="s">
        <v>66</v>
      </c>
      <c r="P1467" s="17">
        <v>3.0</v>
      </c>
      <c r="Q1467" s="17">
        <v>5.0</v>
      </c>
      <c r="R1467" s="17">
        <v>3.0</v>
      </c>
      <c r="S1467" s="7">
        <f t="shared" si="2"/>
        <v>8</v>
      </c>
      <c r="T1467" s="20">
        <v>18.38</v>
      </c>
      <c r="U1467" s="14">
        <f>D1467*4%</f>
        <v>23.7808</v>
      </c>
      <c r="V1467" s="21" t="s">
        <v>39</v>
      </c>
      <c r="W1467" s="35">
        <f>VLOOKUP(A1467,airbnb_listings_orlando!C:Q,14,0)</f>
        <v>259</v>
      </c>
      <c r="X1467" s="35">
        <f>VLOOKUP(A1467,airbnb_listings_orlando!C:Q,15,0)</f>
        <v>6</v>
      </c>
      <c r="Y1467" s="11">
        <f t="shared" si="4"/>
        <v>198.1733333</v>
      </c>
      <c r="AA1467" s="11"/>
    </row>
    <row r="1468">
      <c r="A1468" s="12" t="s">
        <v>86</v>
      </c>
      <c r="B1468" s="13">
        <v>43307.0</v>
      </c>
      <c r="C1468" s="12">
        <v>43310.0</v>
      </c>
      <c r="D1468" s="14">
        <v>594.52</v>
      </c>
      <c r="E1468" s="24">
        <v>43212.861180555556</v>
      </c>
      <c r="F1468" s="16">
        <v>95.0</v>
      </c>
      <c r="G1468" s="17" t="s">
        <v>25</v>
      </c>
      <c r="H1468" s="14">
        <v>58.94</v>
      </c>
      <c r="I1468" s="14">
        <f t="shared" si="1"/>
        <v>558.3044</v>
      </c>
      <c r="J1468" s="18">
        <v>4.0</v>
      </c>
      <c r="K1468" s="17">
        <v>6.0</v>
      </c>
      <c r="L1468" s="19">
        <v>3.0</v>
      </c>
      <c r="M1468" s="19" t="e">
        <v>#REF!</v>
      </c>
      <c r="N1468" s="17">
        <v>4.5</v>
      </c>
      <c r="O1468" s="17" t="s">
        <v>66</v>
      </c>
      <c r="P1468" s="17">
        <v>3.0</v>
      </c>
      <c r="Q1468" s="17">
        <v>6.0</v>
      </c>
      <c r="R1468" s="17">
        <v>0.0</v>
      </c>
      <c r="S1468" s="7">
        <f t="shared" si="2"/>
        <v>6</v>
      </c>
      <c r="T1468" s="20">
        <v>18.38</v>
      </c>
      <c r="U1468" s="14">
        <f>D1468*3%</f>
        <v>17.8356</v>
      </c>
      <c r="V1468" s="21" t="s">
        <v>39</v>
      </c>
      <c r="W1468" s="35">
        <f>VLOOKUP(A1468,airbnb_listings_orlando!C:Q,14,0)</f>
        <v>259</v>
      </c>
      <c r="X1468" s="35">
        <f>VLOOKUP(A1468,airbnb_listings_orlando!C:Q,15,0)</f>
        <v>6</v>
      </c>
      <c r="Y1468" s="11">
        <f t="shared" si="4"/>
        <v>198.1733333</v>
      </c>
      <c r="AA1468" s="11"/>
    </row>
    <row r="1469">
      <c r="A1469" s="12" t="s">
        <v>86</v>
      </c>
      <c r="B1469" s="13">
        <v>43060.0</v>
      </c>
      <c r="C1469" s="25">
        <v>43064.0</v>
      </c>
      <c r="D1469" s="14">
        <v>1294.73</v>
      </c>
      <c r="E1469" s="24">
        <v>42906.74024305555</v>
      </c>
      <c r="F1469" s="16">
        <v>154.0</v>
      </c>
      <c r="G1469" s="17" t="s">
        <v>25</v>
      </c>
      <c r="H1469" s="14">
        <v>163.16</v>
      </c>
      <c r="I1469" s="14">
        <f t="shared" si="1"/>
        <v>1202.9108</v>
      </c>
      <c r="J1469" s="18">
        <v>4.0</v>
      </c>
      <c r="K1469" s="17">
        <v>6.0</v>
      </c>
      <c r="L1469" s="19">
        <v>3.0</v>
      </c>
      <c r="M1469" s="19" t="e">
        <v>#REF!</v>
      </c>
      <c r="N1469" s="17">
        <v>4.5</v>
      </c>
      <c r="O1469" s="17" t="s">
        <v>66</v>
      </c>
      <c r="P1469" s="17">
        <v>4.0</v>
      </c>
      <c r="Q1469" s="17">
        <v>2.0</v>
      </c>
      <c r="R1469" s="17">
        <v>3.0</v>
      </c>
      <c r="S1469" s="7">
        <f t="shared" si="2"/>
        <v>5</v>
      </c>
      <c r="T1469" s="20">
        <v>40.03</v>
      </c>
      <c r="U1469" s="14">
        <f t="shared" ref="U1469:U1482" si="108">D1469*4%</f>
        <v>51.7892</v>
      </c>
      <c r="V1469" s="21" t="s">
        <v>39</v>
      </c>
      <c r="W1469" s="35">
        <f>VLOOKUP(A1469,airbnb_listings_orlando!C:Q,14,0)</f>
        <v>259</v>
      </c>
      <c r="X1469" s="35">
        <f>VLOOKUP(A1469,airbnb_listings_orlando!C:Q,15,0)</f>
        <v>6</v>
      </c>
      <c r="Y1469" s="11">
        <f t="shared" si="4"/>
        <v>323.6825</v>
      </c>
      <c r="AA1469" s="11"/>
    </row>
    <row r="1470">
      <c r="A1470" s="12" t="s">
        <v>86</v>
      </c>
      <c r="B1470" s="13">
        <v>42946.0</v>
      </c>
      <c r="C1470" s="12">
        <v>42953.0</v>
      </c>
      <c r="D1470" s="14">
        <v>1148.35</v>
      </c>
      <c r="E1470" s="24">
        <v>42752.645625</v>
      </c>
      <c r="F1470" s="16">
        <v>194.0</v>
      </c>
      <c r="G1470" s="17" t="s">
        <v>25</v>
      </c>
      <c r="H1470" s="14">
        <v>116.48</v>
      </c>
      <c r="I1470" s="14">
        <f t="shared" si="1"/>
        <v>1041.986</v>
      </c>
      <c r="J1470" s="18">
        <v>4.0</v>
      </c>
      <c r="K1470" s="17">
        <v>6.0</v>
      </c>
      <c r="L1470" s="19">
        <v>3.0</v>
      </c>
      <c r="M1470" s="19" t="e">
        <v>#REF!</v>
      </c>
      <c r="N1470" s="17">
        <v>4.5</v>
      </c>
      <c r="O1470" s="17" t="s">
        <v>66</v>
      </c>
      <c r="P1470" s="17">
        <v>7.0</v>
      </c>
      <c r="Q1470" s="17">
        <v>3.0</v>
      </c>
      <c r="R1470" s="17">
        <v>4.0</v>
      </c>
      <c r="S1470" s="7">
        <f t="shared" si="2"/>
        <v>7</v>
      </c>
      <c r="T1470" s="20">
        <v>60.43</v>
      </c>
      <c r="U1470" s="14">
        <f t="shared" si="108"/>
        <v>45.934</v>
      </c>
      <c r="V1470" s="21" t="s">
        <v>39</v>
      </c>
      <c r="W1470" s="35">
        <f>VLOOKUP(A1470,airbnb_listings_orlando!C:Q,14,0)</f>
        <v>259</v>
      </c>
      <c r="X1470" s="35">
        <f>VLOOKUP(A1470,airbnb_listings_orlando!C:Q,15,0)</f>
        <v>6</v>
      </c>
      <c r="Y1470" s="11">
        <f t="shared" si="4"/>
        <v>164.05</v>
      </c>
      <c r="AA1470" s="11"/>
    </row>
    <row r="1471">
      <c r="A1471" s="12" t="s">
        <v>86</v>
      </c>
      <c r="B1471" s="13">
        <v>42939.0</v>
      </c>
      <c r="C1471" s="12">
        <v>42945.0</v>
      </c>
      <c r="D1471" s="14">
        <v>1024.94</v>
      </c>
      <c r="E1471" s="24">
        <v>42810.664131944446</v>
      </c>
      <c r="F1471" s="16">
        <v>129.0</v>
      </c>
      <c r="G1471" s="17" t="s">
        <v>25</v>
      </c>
      <c r="H1471" s="14">
        <v>124.01</v>
      </c>
      <c r="I1471" s="14">
        <f t="shared" si="1"/>
        <v>952.2824</v>
      </c>
      <c r="J1471" s="18">
        <v>4.0</v>
      </c>
      <c r="K1471" s="17">
        <v>6.0</v>
      </c>
      <c r="L1471" s="19">
        <v>3.0</v>
      </c>
      <c r="M1471" s="19" t="e">
        <v>#REF!</v>
      </c>
      <c r="N1471" s="17">
        <v>4.5</v>
      </c>
      <c r="O1471" s="17" t="s">
        <v>66</v>
      </c>
      <c r="P1471" s="17">
        <v>6.0</v>
      </c>
      <c r="Q1471" s="17">
        <v>4.0</v>
      </c>
      <c r="R1471" s="17">
        <v>1.0</v>
      </c>
      <c r="S1471" s="7">
        <f t="shared" si="2"/>
        <v>5</v>
      </c>
      <c r="T1471" s="20">
        <v>31.66</v>
      </c>
      <c r="U1471" s="14">
        <f t="shared" si="108"/>
        <v>40.9976</v>
      </c>
      <c r="V1471" s="21" t="s">
        <v>39</v>
      </c>
      <c r="W1471" s="35">
        <f>VLOOKUP(A1471,airbnb_listings_orlando!C:Q,14,0)</f>
        <v>259</v>
      </c>
      <c r="X1471" s="35">
        <f>VLOOKUP(A1471,airbnb_listings_orlando!C:Q,15,0)</f>
        <v>6</v>
      </c>
      <c r="Y1471" s="11">
        <f t="shared" si="4"/>
        <v>170.8233333</v>
      </c>
      <c r="AA1471" s="11"/>
    </row>
    <row r="1472">
      <c r="A1472" s="12" t="s">
        <v>86</v>
      </c>
      <c r="B1472" s="13">
        <v>42926.0</v>
      </c>
      <c r="C1472" s="12">
        <v>42936.0</v>
      </c>
      <c r="D1472" s="14">
        <v>1585.04</v>
      </c>
      <c r="E1472" s="24">
        <v>42790.431655092594</v>
      </c>
      <c r="F1472" s="16">
        <v>136.0</v>
      </c>
      <c r="G1472" s="17" t="s">
        <v>25</v>
      </c>
      <c r="H1472" s="14">
        <v>169.91</v>
      </c>
      <c r="I1472" s="14">
        <f t="shared" si="1"/>
        <v>1438.2284</v>
      </c>
      <c r="J1472" s="18">
        <v>4.0</v>
      </c>
      <c r="K1472" s="17">
        <v>6.0</v>
      </c>
      <c r="L1472" s="19">
        <v>3.0</v>
      </c>
      <c r="M1472" s="19" t="e">
        <v>#REF!</v>
      </c>
      <c r="N1472" s="17">
        <v>4.5</v>
      </c>
      <c r="O1472" s="17" t="s">
        <v>66</v>
      </c>
      <c r="P1472" s="17">
        <v>10.0</v>
      </c>
      <c r="Q1472" s="17">
        <v>3.0</v>
      </c>
      <c r="R1472" s="17">
        <v>2.0</v>
      </c>
      <c r="S1472" s="7">
        <f t="shared" si="2"/>
        <v>5</v>
      </c>
      <c r="T1472" s="20">
        <v>83.41</v>
      </c>
      <c r="U1472" s="14">
        <f t="shared" si="108"/>
        <v>63.4016</v>
      </c>
      <c r="V1472" s="21" t="s">
        <v>39</v>
      </c>
      <c r="W1472" s="35">
        <f>VLOOKUP(A1472,airbnb_listings_orlando!C:Q,14,0)</f>
        <v>259</v>
      </c>
      <c r="X1472" s="35">
        <f>VLOOKUP(A1472,airbnb_listings_orlando!C:Q,15,0)</f>
        <v>6</v>
      </c>
      <c r="Y1472" s="11">
        <f t="shared" si="4"/>
        <v>158.504</v>
      </c>
      <c r="AA1472" s="11"/>
    </row>
    <row r="1473">
      <c r="A1473" s="12" t="s">
        <v>86</v>
      </c>
      <c r="B1473" s="13">
        <v>42903.0</v>
      </c>
      <c r="C1473" s="12">
        <v>42916.0</v>
      </c>
      <c r="D1473" s="14">
        <v>2064.31</v>
      </c>
      <c r="E1473" s="24">
        <v>42775.55980324074</v>
      </c>
      <c r="F1473" s="16">
        <v>128.0</v>
      </c>
      <c r="G1473" s="17" t="s">
        <v>25</v>
      </c>
      <c r="H1473" s="14">
        <v>274.42</v>
      </c>
      <c r="I1473" s="14">
        <f t="shared" si="1"/>
        <v>1917.9176</v>
      </c>
      <c r="J1473" s="18">
        <v>4.0</v>
      </c>
      <c r="K1473" s="17">
        <v>6.0</v>
      </c>
      <c r="L1473" s="19">
        <v>3.0</v>
      </c>
      <c r="M1473" s="19" t="e">
        <v>#REF!</v>
      </c>
      <c r="N1473" s="17">
        <v>4.5</v>
      </c>
      <c r="O1473" s="17" t="s">
        <v>66</v>
      </c>
      <c r="P1473" s="17">
        <v>13.0</v>
      </c>
      <c r="Q1473" s="17">
        <v>2.0</v>
      </c>
      <c r="R1473" s="17">
        <v>0.0</v>
      </c>
      <c r="S1473" s="7">
        <f t="shared" si="2"/>
        <v>2</v>
      </c>
      <c r="T1473" s="20">
        <v>63.82</v>
      </c>
      <c r="U1473" s="14">
        <f t="shared" si="108"/>
        <v>82.5724</v>
      </c>
      <c r="V1473" s="21" t="s">
        <v>39</v>
      </c>
      <c r="W1473" s="35">
        <f>VLOOKUP(A1473,airbnb_listings_orlando!C:Q,14,0)</f>
        <v>259</v>
      </c>
      <c r="X1473" s="35">
        <f>VLOOKUP(A1473,airbnb_listings_orlando!C:Q,15,0)</f>
        <v>6</v>
      </c>
      <c r="Y1473" s="11">
        <f t="shared" si="4"/>
        <v>158.7930769</v>
      </c>
      <c r="AA1473" s="11"/>
    </row>
    <row r="1474">
      <c r="A1474" s="12" t="s">
        <v>86</v>
      </c>
      <c r="B1474" s="13">
        <v>42899.0</v>
      </c>
      <c r="C1474" s="12">
        <v>42902.0</v>
      </c>
      <c r="D1474" s="14">
        <v>578.6</v>
      </c>
      <c r="E1474" s="24">
        <v>42817.37981481481</v>
      </c>
      <c r="F1474" s="16">
        <v>82.0</v>
      </c>
      <c r="G1474" s="17" t="s">
        <v>25</v>
      </c>
      <c r="H1474" s="14">
        <v>59.56</v>
      </c>
      <c r="I1474" s="14">
        <f t="shared" si="1"/>
        <v>537.586</v>
      </c>
      <c r="J1474" s="18">
        <v>4.0</v>
      </c>
      <c r="K1474" s="17">
        <v>6.0</v>
      </c>
      <c r="L1474" s="19">
        <v>3.0</v>
      </c>
      <c r="M1474" s="19" t="e">
        <v>#REF!</v>
      </c>
      <c r="N1474" s="17">
        <v>4.5</v>
      </c>
      <c r="O1474" s="17" t="s">
        <v>66</v>
      </c>
      <c r="P1474" s="17">
        <v>3.0</v>
      </c>
      <c r="Q1474" s="17">
        <v>4.0</v>
      </c>
      <c r="R1474" s="17">
        <v>0.0</v>
      </c>
      <c r="S1474" s="7">
        <f t="shared" si="2"/>
        <v>4</v>
      </c>
      <c r="T1474" s="20">
        <v>17.87</v>
      </c>
      <c r="U1474" s="14">
        <f t="shared" si="108"/>
        <v>23.144</v>
      </c>
      <c r="V1474" s="21" t="s">
        <v>39</v>
      </c>
      <c r="W1474" s="35">
        <f>VLOOKUP(A1474,airbnb_listings_orlando!C:Q,14,0)</f>
        <v>259</v>
      </c>
      <c r="X1474" s="35">
        <f>VLOOKUP(A1474,airbnb_listings_orlando!C:Q,15,0)</f>
        <v>6</v>
      </c>
      <c r="Y1474" s="11">
        <f t="shared" si="4"/>
        <v>192.8666667</v>
      </c>
      <c r="AA1474" s="11"/>
    </row>
    <row r="1475">
      <c r="A1475" s="12" t="s">
        <v>86</v>
      </c>
      <c r="B1475" s="13">
        <v>42890.0</v>
      </c>
      <c r="C1475" s="12">
        <v>42891.0</v>
      </c>
      <c r="D1475" s="14">
        <v>120.0</v>
      </c>
      <c r="E1475" s="24">
        <v>42887.63993055555</v>
      </c>
      <c r="F1475" s="16">
        <v>3.0</v>
      </c>
      <c r="G1475" s="17" t="s">
        <v>25</v>
      </c>
      <c r="H1475" s="14">
        <v>0.0</v>
      </c>
      <c r="I1475" s="14">
        <f t="shared" si="1"/>
        <v>115.2</v>
      </c>
      <c r="J1475" s="18">
        <v>4.0</v>
      </c>
      <c r="K1475" s="17">
        <v>6.0</v>
      </c>
      <c r="L1475" s="19">
        <v>3.0</v>
      </c>
      <c r="M1475" s="19" t="e">
        <v>#REF!</v>
      </c>
      <c r="N1475" s="17">
        <v>4.5</v>
      </c>
      <c r="O1475" s="17" t="s">
        <v>66</v>
      </c>
      <c r="P1475" s="17">
        <v>1.0</v>
      </c>
      <c r="Q1475" s="17">
        <v>2.0</v>
      </c>
      <c r="R1475" s="17">
        <v>0.0</v>
      </c>
      <c r="S1475" s="7">
        <f t="shared" si="2"/>
        <v>2</v>
      </c>
      <c r="T1475" s="20">
        <v>0.0</v>
      </c>
      <c r="U1475" s="14">
        <f t="shared" si="108"/>
        <v>4.8</v>
      </c>
      <c r="V1475" s="21" t="s">
        <v>39</v>
      </c>
      <c r="W1475" s="35">
        <f>VLOOKUP(A1475,airbnb_listings_orlando!C:Q,14,0)</f>
        <v>259</v>
      </c>
      <c r="X1475" s="35">
        <f>VLOOKUP(A1475,airbnb_listings_orlando!C:Q,15,0)</f>
        <v>6</v>
      </c>
      <c r="Y1475" s="11">
        <f t="shared" si="4"/>
        <v>120</v>
      </c>
      <c r="AA1475" s="11"/>
    </row>
    <row r="1476">
      <c r="A1476" s="12" t="s">
        <v>86</v>
      </c>
      <c r="B1476" s="13">
        <v>42835.0</v>
      </c>
      <c r="C1476" s="12">
        <v>42845.0</v>
      </c>
      <c r="D1476" s="14">
        <v>1792.77</v>
      </c>
      <c r="E1476" s="24">
        <v>42632.72347222222</v>
      </c>
      <c r="F1476" s="16">
        <v>203.0</v>
      </c>
      <c r="G1476" s="17" t="s">
        <v>25</v>
      </c>
      <c r="H1476" s="14">
        <v>179.42</v>
      </c>
      <c r="I1476" s="14">
        <f t="shared" si="1"/>
        <v>1645.5792</v>
      </c>
      <c r="J1476" s="18">
        <v>4.0</v>
      </c>
      <c r="K1476" s="17">
        <v>6.0</v>
      </c>
      <c r="L1476" s="19">
        <v>3.0</v>
      </c>
      <c r="M1476" s="19" t="e">
        <v>#REF!</v>
      </c>
      <c r="N1476" s="17">
        <v>4.5</v>
      </c>
      <c r="O1476" s="17" t="s">
        <v>66</v>
      </c>
      <c r="P1476" s="17">
        <v>10.0</v>
      </c>
      <c r="Q1476" s="17">
        <v>2.0</v>
      </c>
      <c r="R1476" s="17">
        <v>1.0</v>
      </c>
      <c r="S1476" s="7">
        <f t="shared" si="2"/>
        <v>3</v>
      </c>
      <c r="T1476" s="20">
        <v>75.48</v>
      </c>
      <c r="U1476" s="14">
        <f t="shared" si="108"/>
        <v>71.7108</v>
      </c>
      <c r="V1476" s="21" t="s">
        <v>39</v>
      </c>
      <c r="W1476" s="35">
        <f>VLOOKUP(A1476,airbnb_listings_orlando!C:Q,14,0)</f>
        <v>259</v>
      </c>
      <c r="X1476" s="35">
        <f>VLOOKUP(A1476,airbnb_listings_orlando!C:Q,15,0)</f>
        <v>6</v>
      </c>
      <c r="Y1476" s="11">
        <f t="shared" si="4"/>
        <v>179.277</v>
      </c>
      <c r="AA1476" s="11"/>
    </row>
    <row r="1477">
      <c r="A1477" s="12" t="s">
        <v>86</v>
      </c>
      <c r="B1477" s="13">
        <v>42827.0</v>
      </c>
      <c r="C1477" s="12">
        <v>42834.0</v>
      </c>
      <c r="D1477" s="14">
        <v>1292.17</v>
      </c>
      <c r="E1477" s="15">
        <v>42655.53267361111</v>
      </c>
      <c r="F1477" s="16">
        <v>172.0</v>
      </c>
      <c r="G1477" s="17" t="s">
        <v>25</v>
      </c>
      <c r="H1477" s="14">
        <v>189.0</v>
      </c>
      <c r="I1477" s="14">
        <f t="shared" si="1"/>
        <v>1240.4832</v>
      </c>
      <c r="J1477" s="18">
        <v>4.0</v>
      </c>
      <c r="K1477" s="17">
        <v>6.0</v>
      </c>
      <c r="L1477" s="19">
        <v>3.0</v>
      </c>
      <c r="M1477" s="19" t="e">
        <v>#REF!</v>
      </c>
      <c r="N1477" s="17">
        <v>4.5</v>
      </c>
      <c r="O1477" s="17" t="s">
        <v>66</v>
      </c>
      <c r="P1477" s="17">
        <v>7.0</v>
      </c>
      <c r="Q1477" s="17">
        <v>2.0</v>
      </c>
      <c r="R1477" s="17">
        <v>0.0</v>
      </c>
      <c r="S1477" s="7">
        <f t="shared" si="2"/>
        <v>2</v>
      </c>
      <c r="T1477" s="20">
        <v>0.0</v>
      </c>
      <c r="U1477" s="14">
        <f t="shared" si="108"/>
        <v>51.6868</v>
      </c>
      <c r="V1477" s="21" t="s">
        <v>39</v>
      </c>
      <c r="W1477" s="35">
        <f>VLOOKUP(A1477,airbnb_listings_orlando!C:Q,14,0)</f>
        <v>259</v>
      </c>
      <c r="X1477" s="35">
        <f>VLOOKUP(A1477,airbnb_listings_orlando!C:Q,15,0)</f>
        <v>6</v>
      </c>
      <c r="Y1477" s="11">
        <f t="shared" si="4"/>
        <v>184.5957143</v>
      </c>
      <c r="AA1477" s="11"/>
    </row>
    <row r="1478">
      <c r="A1478" s="12" t="s">
        <v>86</v>
      </c>
      <c r="B1478" s="13">
        <v>42775.0</v>
      </c>
      <c r="C1478" s="12">
        <v>42789.0</v>
      </c>
      <c r="D1478" s="14">
        <v>1954.87</v>
      </c>
      <c r="E1478" s="24">
        <v>42640.67733796296</v>
      </c>
      <c r="F1478" s="16">
        <v>135.0</v>
      </c>
      <c r="G1478" s="17" t="s">
        <v>25</v>
      </c>
      <c r="H1478" s="14">
        <v>241.43</v>
      </c>
      <c r="I1478" s="14">
        <f t="shared" si="1"/>
        <v>1794.3652</v>
      </c>
      <c r="J1478" s="18">
        <v>4.0</v>
      </c>
      <c r="K1478" s="17">
        <v>6.0</v>
      </c>
      <c r="L1478" s="19">
        <v>3.0</v>
      </c>
      <c r="M1478" s="19" t="e">
        <v>#REF!</v>
      </c>
      <c r="N1478" s="17">
        <v>4.5</v>
      </c>
      <c r="O1478" s="17" t="s">
        <v>66</v>
      </c>
      <c r="P1478" s="17">
        <v>14.0</v>
      </c>
      <c r="Q1478" s="17">
        <v>6.0</v>
      </c>
      <c r="R1478" s="17">
        <v>0.0</v>
      </c>
      <c r="S1478" s="7">
        <f t="shared" si="2"/>
        <v>6</v>
      </c>
      <c r="T1478" s="20">
        <v>82.31</v>
      </c>
      <c r="U1478" s="14">
        <f t="shared" si="108"/>
        <v>78.1948</v>
      </c>
      <c r="V1478" s="21" t="s">
        <v>39</v>
      </c>
      <c r="W1478" s="35">
        <f>VLOOKUP(A1478,airbnb_listings_orlando!C:Q,14,0)</f>
        <v>259</v>
      </c>
      <c r="X1478" s="35">
        <f>VLOOKUP(A1478,airbnb_listings_orlando!C:Q,15,0)</f>
        <v>6</v>
      </c>
      <c r="Y1478" s="11">
        <f t="shared" si="4"/>
        <v>139.6335714</v>
      </c>
      <c r="AA1478" s="11"/>
    </row>
    <row r="1479">
      <c r="A1479" s="12" t="s">
        <v>86</v>
      </c>
      <c r="B1479" s="13">
        <v>42664.0</v>
      </c>
      <c r="C1479" s="25">
        <v>42666.0</v>
      </c>
      <c r="D1479" s="14">
        <v>409.06</v>
      </c>
      <c r="E1479" s="24">
        <v>42649.45140046296</v>
      </c>
      <c r="F1479" s="16">
        <v>15.0</v>
      </c>
      <c r="G1479" s="17" t="s">
        <v>25</v>
      </c>
      <c r="H1479" s="14">
        <v>48.4</v>
      </c>
      <c r="I1479" s="14">
        <f t="shared" si="1"/>
        <v>392.6976</v>
      </c>
      <c r="J1479" s="18">
        <v>4.0</v>
      </c>
      <c r="K1479" s="17">
        <v>6.0</v>
      </c>
      <c r="L1479" s="19">
        <v>3.0</v>
      </c>
      <c r="M1479" s="19" t="e">
        <v>#REF!</v>
      </c>
      <c r="N1479" s="17">
        <v>4.5</v>
      </c>
      <c r="O1479" s="17" t="s">
        <v>66</v>
      </c>
      <c r="P1479" s="17">
        <v>2.0</v>
      </c>
      <c r="Q1479" s="17">
        <v>4.0</v>
      </c>
      <c r="R1479" s="17">
        <v>0.0</v>
      </c>
      <c r="S1479" s="7">
        <f t="shared" si="2"/>
        <v>4</v>
      </c>
      <c r="T1479" s="20">
        <v>0.0</v>
      </c>
      <c r="U1479" s="14">
        <f t="shared" si="108"/>
        <v>16.3624</v>
      </c>
      <c r="V1479" s="21" t="s">
        <v>39</v>
      </c>
      <c r="W1479" s="35">
        <f>VLOOKUP(A1479,airbnb_listings_orlando!C:Q,14,0)</f>
        <v>259</v>
      </c>
      <c r="X1479" s="35">
        <f>VLOOKUP(A1479,airbnb_listings_orlando!C:Q,15,0)</f>
        <v>6</v>
      </c>
      <c r="Y1479" s="11">
        <f t="shared" si="4"/>
        <v>204.53</v>
      </c>
      <c r="AA1479" s="11"/>
    </row>
    <row r="1480">
      <c r="A1480" s="12" t="s">
        <v>86</v>
      </c>
      <c r="B1480" s="13">
        <v>42658.0</v>
      </c>
      <c r="C1480" s="25">
        <v>42660.0</v>
      </c>
      <c r="D1480" s="14">
        <v>409.06</v>
      </c>
      <c r="E1480" s="15">
        <v>42654.418020833335</v>
      </c>
      <c r="F1480" s="16">
        <v>4.0</v>
      </c>
      <c r="G1480" s="17" t="s">
        <v>25</v>
      </c>
      <c r="H1480" s="14">
        <v>48.4</v>
      </c>
      <c r="I1480" s="14">
        <f t="shared" si="1"/>
        <v>392.6976</v>
      </c>
      <c r="J1480" s="18">
        <v>4.0</v>
      </c>
      <c r="K1480" s="17">
        <v>6.0</v>
      </c>
      <c r="L1480" s="19">
        <v>3.0</v>
      </c>
      <c r="M1480" s="19" t="e">
        <v>#REF!</v>
      </c>
      <c r="N1480" s="17">
        <v>4.5</v>
      </c>
      <c r="O1480" s="17" t="s">
        <v>66</v>
      </c>
      <c r="P1480" s="17">
        <v>2.0</v>
      </c>
      <c r="Q1480" s="17">
        <v>4.0</v>
      </c>
      <c r="R1480" s="17">
        <v>2.0</v>
      </c>
      <c r="S1480" s="7">
        <f t="shared" si="2"/>
        <v>6</v>
      </c>
      <c r="T1480" s="20">
        <v>0.0</v>
      </c>
      <c r="U1480" s="14">
        <f t="shared" si="108"/>
        <v>16.3624</v>
      </c>
      <c r="V1480" s="21" t="s">
        <v>39</v>
      </c>
      <c r="W1480" s="35">
        <f>VLOOKUP(A1480,airbnb_listings_orlando!C:Q,14,0)</f>
        <v>259</v>
      </c>
      <c r="X1480" s="35">
        <f>VLOOKUP(A1480,airbnb_listings_orlando!C:Q,15,0)</f>
        <v>6</v>
      </c>
      <c r="Y1480" s="11">
        <f t="shared" si="4"/>
        <v>204.53</v>
      </c>
      <c r="AA1480" s="11"/>
    </row>
    <row r="1481">
      <c r="A1481" s="12" t="s">
        <v>86</v>
      </c>
      <c r="B1481" s="13">
        <v>42651.0</v>
      </c>
      <c r="C1481" s="25">
        <v>42658.0</v>
      </c>
      <c r="D1481" s="14">
        <v>1092.71</v>
      </c>
      <c r="E1481" s="24">
        <v>42646.47636574074</v>
      </c>
      <c r="F1481" s="16">
        <v>5.0</v>
      </c>
      <c r="G1481" s="17" t="s">
        <v>25</v>
      </c>
      <c r="H1481" s="14">
        <v>169.4</v>
      </c>
      <c r="I1481" s="14">
        <f t="shared" si="1"/>
        <v>1049.0016</v>
      </c>
      <c r="J1481" s="18">
        <v>4.0</v>
      </c>
      <c r="K1481" s="17">
        <v>6.0</v>
      </c>
      <c r="L1481" s="19">
        <v>3.0</v>
      </c>
      <c r="M1481" s="19" t="e">
        <v>#REF!</v>
      </c>
      <c r="N1481" s="17">
        <v>4.5</v>
      </c>
      <c r="O1481" s="17" t="s">
        <v>66</v>
      </c>
      <c r="P1481" s="17">
        <v>7.0</v>
      </c>
      <c r="Q1481" s="17">
        <v>2.0</v>
      </c>
      <c r="R1481" s="17">
        <v>4.0</v>
      </c>
      <c r="S1481" s="7">
        <f t="shared" si="2"/>
        <v>6</v>
      </c>
      <c r="T1481" s="20">
        <v>0.0</v>
      </c>
      <c r="U1481" s="14">
        <f t="shared" si="108"/>
        <v>43.7084</v>
      </c>
      <c r="V1481" s="21" t="s">
        <v>39</v>
      </c>
      <c r="W1481" s="35">
        <f>VLOOKUP(A1481,airbnb_listings_orlando!C:Q,14,0)</f>
        <v>259</v>
      </c>
      <c r="X1481" s="35">
        <f>VLOOKUP(A1481,airbnb_listings_orlando!C:Q,15,0)</f>
        <v>6</v>
      </c>
      <c r="Y1481" s="11">
        <f t="shared" si="4"/>
        <v>156.1014286</v>
      </c>
      <c r="AA1481" s="11"/>
    </row>
    <row r="1482">
      <c r="A1482" s="12" t="s">
        <v>86</v>
      </c>
      <c r="B1482" s="13">
        <v>42643.0</v>
      </c>
      <c r="C1482" s="12">
        <v>42645.0</v>
      </c>
      <c r="D1482" s="14">
        <v>409.06</v>
      </c>
      <c r="E1482" s="24">
        <v>42633.4428125</v>
      </c>
      <c r="F1482" s="16">
        <v>10.0</v>
      </c>
      <c r="G1482" s="17" t="s">
        <v>25</v>
      </c>
      <c r="H1482" s="14">
        <v>48.4</v>
      </c>
      <c r="I1482" s="14">
        <f t="shared" si="1"/>
        <v>392.6976</v>
      </c>
      <c r="J1482" s="18">
        <v>4.0</v>
      </c>
      <c r="K1482" s="17">
        <v>6.0</v>
      </c>
      <c r="L1482" s="19">
        <v>3.0</v>
      </c>
      <c r="M1482" s="19" t="e">
        <v>#REF!</v>
      </c>
      <c r="N1482" s="17">
        <v>4.5</v>
      </c>
      <c r="O1482" s="17" t="s">
        <v>66</v>
      </c>
      <c r="P1482" s="17">
        <v>2.0</v>
      </c>
      <c r="Q1482" s="17">
        <v>7.0</v>
      </c>
      <c r="R1482" s="17">
        <v>0.0</v>
      </c>
      <c r="S1482" s="7">
        <f t="shared" si="2"/>
        <v>7</v>
      </c>
      <c r="T1482" s="20">
        <v>0.0</v>
      </c>
      <c r="U1482" s="14">
        <f t="shared" si="108"/>
        <v>16.3624</v>
      </c>
      <c r="V1482" s="21" t="s">
        <v>39</v>
      </c>
      <c r="W1482" s="35">
        <f>VLOOKUP(A1482,airbnb_listings_orlando!C:Q,14,0)</f>
        <v>259</v>
      </c>
      <c r="X1482" s="35">
        <f>VLOOKUP(A1482,airbnb_listings_orlando!C:Q,15,0)</f>
        <v>6</v>
      </c>
      <c r="Y1482" s="11">
        <f t="shared" si="4"/>
        <v>204.53</v>
      </c>
      <c r="AA1482" s="11"/>
    </row>
    <row r="1483">
      <c r="A1483" s="12" t="s">
        <v>86</v>
      </c>
      <c r="B1483" s="13">
        <v>43391.0</v>
      </c>
      <c r="C1483" s="25">
        <v>43396.0</v>
      </c>
      <c r="D1483" s="14">
        <v>935.45</v>
      </c>
      <c r="E1483" s="24">
        <v>43276.52762731481</v>
      </c>
      <c r="F1483" s="16">
        <v>115.0</v>
      </c>
      <c r="G1483" s="17" t="s">
        <v>25</v>
      </c>
      <c r="H1483" s="14">
        <v>121.5</v>
      </c>
      <c r="I1483" s="14">
        <f t="shared" si="1"/>
        <v>888.6775</v>
      </c>
      <c r="J1483" s="18">
        <v>4.0</v>
      </c>
      <c r="K1483" s="17">
        <v>6.0</v>
      </c>
      <c r="L1483" s="19">
        <v>3.0</v>
      </c>
      <c r="M1483" s="19" t="e">
        <v>#REF!</v>
      </c>
      <c r="N1483" s="17">
        <v>4.5</v>
      </c>
      <c r="O1483" s="17" t="s">
        <v>66</v>
      </c>
      <c r="P1483" s="17">
        <v>5.0</v>
      </c>
      <c r="Q1483" s="17">
        <v>2.0</v>
      </c>
      <c r="R1483" s="17">
        <v>0.0</v>
      </c>
      <c r="S1483" s="7">
        <f t="shared" si="2"/>
        <v>2</v>
      </c>
      <c r="T1483" s="20">
        <v>0.0</v>
      </c>
      <c r="U1483" s="14">
        <f t="shared" ref="U1483:U1484" si="109">D1483*5%</f>
        <v>46.7725</v>
      </c>
      <c r="V1483" s="21" t="s">
        <v>50</v>
      </c>
      <c r="W1483" s="35">
        <f>VLOOKUP(A1483,airbnb_listings_orlando!C:Q,14,0)</f>
        <v>259</v>
      </c>
      <c r="X1483" s="35">
        <f>VLOOKUP(A1483,airbnb_listings_orlando!C:Q,15,0)</f>
        <v>6</v>
      </c>
      <c r="Y1483" s="11">
        <f t="shared" si="4"/>
        <v>187.09</v>
      </c>
      <c r="AA1483" s="11"/>
    </row>
    <row r="1484">
      <c r="A1484" s="12" t="s">
        <v>86</v>
      </c>
      <c r="B1484" s="13">
        <v>42755.0</v>
      </c>
      <c r="C1484" s="12">
        <v>42758.0</v>
      </c>
      <c r="D1484" s="14">
        <v>703.27</v>
      </c>
      <c r="E1484" s="24">
        <v>42755.575370370374</v>
      </c>
      <c r="F1484" s="16">
        <v>0.0</v>
      </c>
      <c r="G1484" s="17" t="s">
        <v>25</v>
      </c>
      <c r="H1484" s="14">
        <v>64.84</v>
      </c>
      <c r="I1484" s="14">
        <f t="shared" si="1"/>
        <v>649.8865</v>
      </c>
      <c r="J1484" s="18">
        <v>4.0</v>
      </c>
      <c r="K1484" s="17">
        <v>6.0</v>
      </c>
      <c r="L1484" s="19">
        <v>3.0</v>
      </c>
      <c r="M1484" s="19" t="e">
        <v>#REF!</v>
      </c>
      <c r="N1484" s="17">
        <v>4.5</v>
      </c>
      <c r="O1484" s="17" t="s">
        <v>66</v>
      </c>
      <c r="P1484" s="17">
        <v>3.0</v>
      </c>
      <c r="Q1484" s="17">
        <v>2.0</v>
      </c>
      <c r="R1484" s="17">
        <v>0.0</v>
      </c>
      <c r="S1484" s="7">
        <f t="shared" si="2"/>
        <v>2</v>
      </c>
      <c r="T1484" s="20">
        <v>18.22</v>
      </c>
      <c r="U1484" s="14">
        <f t="shared" si="109"/>
        <v>35.1635</v>
      </c>
      <c r="V1484" s="21" t="s">
        <v>50</v>
      </c>
      <c r="W1484" s="35">
        <f>VLOOKUP(A1484,airbnb_listings_orlando!C:Q,14,0)</f>
        <v>259</v>
      </c>
      <c r="X1484" s="35">
        <f>VLOOKUP(A1484,airbnb_listings_orlando!C:Q,15,0)</f>
        <v>6</v>
      </c>
      <c r="Y1484" s="11">
        <f t="shared" si="4"/>
        <v>234.4233333</v>
      </c>
      <c r="AA1484" s="11"/>
    </row>
    <row r="1485">
      <c r="A1485" s="12" t="s">
        <v>87</v>
      </c>
      <c r="B1485" s="13">
        <v>43317.0</v>
      </c>
      <c r="C1485" s="12">
        <v>43324.0</v>
      </c>
      <c r="D1485" s="14">
        <v>860.0</v>
      </c>
      <c r="E1485" s="24">
        <v>43123.921481481484</v>
      </c>
      <c r="F1485" s="16">
        <v>194.0</v>
      </c>
      <c r="G1485" s="17" t="s">
        <v>25</v>
      </c>
      <c r="H1485" s="14">
        <v>107.4</v>
      </c>
      <c r="I1485" s="14">
        <f t="shared" si="1"/>
        <v>798.6</v>
      </c>
      <c r="J1485" s="18">
        <v>4.0</v>
      </c>
      <c r="K1485" s="17">
        <v>5.0</v>
      </c>
      <c r="L1485" s="19">
        <v>3.0</v>
      </c>
      <c r="M1485" s="19" t="e">
        <v>#N/A</v>
      </c>
      <c r="N1485" s="17">
        <v>4.5</v>
      </c>
      <c r="O1485" s="17" t="s">
        <v>62</v>
      </c>
      <c r="P1485" s="17">
        <v>7.0</v>
      </c>
      <c r="Q1485" s="17">
        <v>3.0</v>
      </c>
      <c r="R1485" s="17">
        <v>0.0</v>
      </c>
      <c r="S1485" s="7">
        <f t="shared" si="2"/>
        <v>3</v>
      </c>
      <c r="T1485" s="20">
        <v>27.0</v>
      </c>
      <c r="U1485" s="14">
        <f t="shared" ref="U1485:U1512" si="110">D1485*4%</f>
        <v>34.4</v>
      </c>
      <c r="V1485" s="21" t="s">
        <v>26</v>
      </c>
      <c r="W1485" s="35">
        <f>VLOOKUP(A1485,airbnb_listings_orlando!C:Q,14,0)</f>
        <v>259</v>
      </c>
      <c r="X1485" s="35">
        <f>VLOOKUP(A1485,airbnb_listings_orlando!C:Q,15,0)</f>
        <v>6</v>
      </c>
      <c r="Y1485" s="11">
        <f t="shared" si="4"/>
        <v>122.8571429</v>
      </c>
      <c r="AA1485" s="11"/>
    </row>
    <row r="1486">
      <c r="A1486" s="12" t="s">
        <v>87</v>
      </c>
      <c r="B1486" s="13">
        <v>43315.0</v>
      </c>
      <c r="C1486" s="12">
        <v>43317.0</v>
      </c>
      <c r="D1486" s="14">
        <v>420.01</v>
      </c>
      <c r="E1486" s="24">
        <v>43312.5412037037</v>
      </c>
      <c r="F1486" s="16">
        <v>3.0</v>
      </c>
      <c r="G1486" s="17" t="s">
        <v>25</v>
      </c>
      <c r="H1486" s="14">
        <v>39.11</v>
      </c>
      <c r="I1486" s="14">
        <f t="shared" si="1"/>
        <v>390.2196</v>
      </c>
      <c r="J1486" s="18">
        <v>4.0</v>
      </c>
      <c r="K1486" s="17">
        <v>5.0</v>
      </c>
      <c r="L1486" s="19">
        <v>3.0</v>
      </c>
      <c r="M1486" s="19" t="e">
        <v>#N/A</v>
      </c>
      <c r="N1486" s="17">
        <v>4.5</v>
      </c>
      <c r="O1486" s="17" t="s">
        <v>62</v>
      </c>
      <c r="P1486" s="17">
        <v>2.0</v>
      </c>
      <c r="Q1486" s="17">
        <v>8.0</v>
      </c>
      <c r="R1486" s="17">
        <v>0.0</v>
      </c>
      <c r="S1486" s="7">
        <f t="shared" si="2"/>
        <v>8</v>
      </c>
      <c r="T1486" s="20">
        <v>12.99</v>
      </c>
      <c r="U1486" s="14">
        <f t="shared" si="110"/>
        <v>16.8004</v>
      </c>
      <c r="V1486" s="21" t="s">
        <v>26</v>
      </c>
      <c r="W1486" s="35">
        <f>VLOOKUP(A1486,airbnb_listings_orlando!C:Q,14,0)</f>
        <v>259</v>
      </c>
      <c r="X1486" s="35">
        <f>VLOOKUP(A1486,airbnb_listings_orlando!C:Q,15,0)</f>
        <v>6</v>
      </c>
      <c r="Y1486" s="11">
        <f t="shared" si="4"/>
        <v>210.005</v>
      </c>
      <c r="AA1486" s="11"/>
    </row>
    <row r="1487">
      <c r="A1487" s="12" t="s">
        <v>87</v>
      </c>
      <c r="B1487" s="13">
        <v>43273.0</v>
      </c>
      <c r="C1487" s="12">
        <v>43275.0</v>
      </c>
      <c r="D1487" s="14">
        <v>422.0</v>
      </c>
      <c r="E1487" s="24">
        <v>43220.73494212963</v>
      </c>
      <c r="F1487" s="16">
        <v>53.0</v>
      </c>
      <c r="G1487" s="17" t="s">
        <v>25</v>
      </c>
      <c r="H1487" s="14">
        <v>39.48</v>
      </c>
      <c r="I1487" s="14">
        <f t="shared" si="1"/>
        <v>392.12</v>
      </c>
      <c r="J1487" s="18">
        <v>4.0</v>
      </c>
      <c r="K1487" s="17">
        <v>5.0</v>
      </c>
      <c r="L1487" s="19">
        <v>3.0</v>
      </c>
      <c r="M1487" s="19" t="e">
        <v>#N/A</v>
      </c>
      <c r="N1487" s="17">
        <v>4.5</v>
      </c>
      <c r="O1487" s="17" t="s">
        <v>62</v>
      </c>
      <c r="P1487" s="17">
        <v>2.0</v>
      </c>
      <c r="Q1487" s="17">
        <v>6.0</v>
      </c>
      <c r="R1487" s="17">
        <v>0.0</v>
      </c>
      <c r="S1487" s="7">
        <f t="shared" si="2"/>
        <v>6</v>
      </c>
      <c r="T1487" s="20">
        <v>13.0</v>
      </c>
      <c r="U1487" s="14">
        <f t="shared" si="110"/>
        <v>16.88</v>
      </c>
      <c r="V1487" s="21" t="s">
        <v>26</v>
      </c>
      <c r="W1487" s="35">
        <f>VLOOKUP(A1487,airbnb_listings_orlando!C:Q,14,0)</f>
        <v>259</v>
      </c>
      <c r="X1487" s="35">
        <f>VLOOKUP(A1487,airbnb_listings_orlando!C:Q,15,0)</f>
        <v>6</v>
      </c>
      <c r="Y1487" s="11">
        <f t="shared" si="4"/>
        <v>211</v>
      </c>
      <c r="AA1487" s="11"/>
    </row>
    <row r="1488">
      <c r="A1488" s="12" t="s">
        <v>87</v>
      </c>
      <c r="B1488" s="13">
        <v>43260.0</v>
      </c>
      <c r="C1488" s="12">
        <v>43272.0</v>
      </c>
      <c r="D1488" s="14">
        <v>1381.0</v>
      </c>
      <c r="E1488" s="24">
        <v>43114.41674768519</v>
      </c>
      <c r="F1488" s="16">
        <v>146.0</v>
      </c>
      <c r="G1488" s="17" t="s">
        <v>25</v>
      </c>
      <c r="H1488" s="14">
        <v>189.14</v>
      </c>
      <c r="I1488" s="14">
        <f t="shared" si="1"/>
        <v>1282.76</v>
      </c>
      <c r="J1488" s="18">
        <v>4.0</v>
      </c>
      <c r="K1488" s="17">
        <v>5.0</v>
      </c>
      <c r="L1488" s="19">
        <v>3.0</v>
      </c>
      <c r="M1488" s="19" t="e">
        <v>#REF!</v>
      </c>
      <c r="N1488" s="17">
        <v>4.5</v>
      </c>
      <c r="O1488" s="17" t="s">
        <v>62</v>
      </c>
      <c r="P1488" s="17">
        <v>12.0</v>
      </c>
      <c r="Q1488" s="17">
        <v>4.0</v>
      </c>
      <c r="R1488" s="17">
        <v>2.0</v>
      </c>
      <c r="S1488" s="7">
        <f t="shared" si="2"/>
        <v>6</v>
      </c>
      <c r="T1488" s="20">
        <v>43.0</v>
      </c>
      <c r="U1488" s="14">
        <f t="shared" si="110"/>
        <v>55.24</v>
      </c>
      <c r="V1488" s="21" t="s">
        <v>26</v>
      </c>
      <c r="W1488" s="35">
        <f>VLOOKUP(A1488,airbnb_listings_orlando!C:Q,14,0)</f>
        <v>259</v>
      </c>
      <c r="X1488" s="35">
        <f>VLOOKUP(A1488,airbnb_listings_orlando!C:Q,15,0)</f>
        <v>6</v>
      </c>
      <c r="Y1488" s="11">
        <f t="shared" si="4"/>
        <v>115.0833333</v>
      </c>
      <c r="AA1488" s="11"/>
    </row>
    <row r="1489">
      <c r="A1489" s="12" t="s">
        <v>87</v>
      </c>
      <c r="B1489" s="13">
        <v>43253.0</v>
      </c>
      <c r="C1489" s="12">
        <v>43260.0</v>
      </c>
      <c r="D1489" s="14">
        <v>859.44</v>
      </c>
      <c r="E1489" s="24">
        <v>43147.55719907407</v>
      </c>
      <c r="F1489" s="16">
        <v>106.0</v>
      </c>
      <c r="G1489" s="17" t="s">
        <v>25</v>
      </c>
      <c r="H1489" s="14">
        <v>107.85</v>
      </c>
      <c r="I1489" s="14">
        <f t="shared" si="1"/>
        <v>798.0624</v>
      </c>
      <c r="J1489" s="18">
        <v>4.0</v>
      </c>
      <c r="K1489" s="17">
        <v>5.0</v>
      </c>
      <c r="L1489" s="19">
        <v>3.0</v>
      </c>
      <c r="M1489" s="19" t="e">
        <v>#REF!</v>
      </c>
      <c r="N1489" s="17">
        <v>4.5</v>
      </c>
      <c r="O1489" s="17" t="s">
        <v>62</v>
      </c>
      <c r="P1489" s="17">
        <v>7.0</v>
      </c>
      <c r="Q1489" s="17">
        <v>8.0</v>
      </c>
      <c r="R1489" s="17">
        <v>0.0</v>
      </c>
      <c r="S1489" s="7">
        <f t="shared" si="2"/>
        <v>8</v>
      </c>
      <c r="T1489" s="20">
        <v>27.0</v>
      </c>
      <c r="U1489" s="14">
        <f t="shared" si="110"/>
        <v>34.3776</v>
      </c>
      <c r="V1489" s="21" t="s">
        <v>26</v>
      </c>
      <c r="W1489" s="35">
        <f>VLOOKUP(A1489,airbnb_listings_orlando!C:Q,14,0)</f>
        <v>259</v>
      </c>
      <c r="X1489" s="35">
        <f>VLOOKUP(A1489,airbnb_listings_orlando!C:Q,15,0)</f>
        <v>6</v>
      </c>
      <c r="Y1489" s="11">
        <f t="shared" si="4"/>
        <v>122.7771429</v>
      </c>
      <c r="AA1489" s="11"/>
    </row>
    <row r="1490">
      <c r="A1490" s="12" t="s">
        <v>87</v>
      </c>
      <c r="B1490" s="13">
        <v>43245.0</v>
      </c>
      <c r="C1490" s="12">
        <v>43249.0</v>
      </c>
      <c r="D1490" s="14">
        <v>568.99</v>
      </c>
      <c r="E1490" s="24">
        <v>43151.290185185186</v>
      </c>
      <c r="F1490" s="16">
        <v>94.0</v>
      </c>
      <c r="G1490" s="17" t="s">
        <v>25</v>
      </c>
      <c r="H1490" s="14">
        <v>62.15</v>
      </c>
      <c r="I1490" s="14">
        <f t="shared" si="1"/>
        <v>528.2304</v>
      </c>
      <c r="J1490" s="18">
        <v>4.0</v>
      </c>
      <c r="K1490" s="17">
        <v>5.0</v>
      </c>
      <c r="L1490" s="19">
        <v>3.0</v>
      </c>
      <c r="M1490" s="19" t="e">
        <v>#REF!</v>
      </c>
      <c r="N1490" s="17">
        <v>4.5</v>
      </c>
      <c r="O1490" s="17" t="s">
        <v>62</v>
      </c>
      <c r="P1490" s="17">
        <v>4.0</v>
      </c>
      <c r="Q1490" s="17">
        <v>8.0</v>
      </c>
      <c r="R1490" s="17">
        <v>0.0</v>
      </c>
      <c r="S1490" s="7">
        <f t="shared" si="2"/>
        <v>8</v>
      </c>
      <c r="T1490" s="20">
        <v>18.0</v>
      </c>
      <c r="U1490" s="14">
        <f t="shared" si="110"/>
        <v>22.7596</v>
      </c>
      <c r="V1490" s="21" t="s">
        <v>26</v>
      </c>
      <c r="W1490" s="35">
        <f>VLOOKUP(A1490,airbnb_listings_orlando!C:Q,14,0)</f>
        <v>259</v>
      </c>
      <c r="X1490" s="35">
        <f>VLOOKUP(A1490,airbnb_listings_orlando!C:Q,15,0)</f>
        <v>6</v>
      </c>
      <c r="Y1490" s="11">
        <f t="shared" si="4"/>
        <v>142.2475</v>
      </c>
      <c r="AA1490" s="11"/>
    </row>
    <row r="1491">
      <c r="A1491" s="12" t="s">
        <v>87</v>
      </c>
      <c r="B1491" s="13">
        <v>43231.0</v>
      </c>
      <c r="C1491" s="12">
        <v>43233.0</v>
      </c>
      <c r="D1491" s="14">
        <v>422.0</v>
      </c>
      <c r="E1491" s="24">
        <v>43226.421631944446</v>
      </c>
      <c r="F1491" s="16">
        <v>5.0</v>
      </c>
      <c r="G1491" s="17" t="s">
        <v>25</v>
      </c>
      <c r="H1491" s="14">
        <v>39.48</v>
      </c>
      <c r="I1491" s="14">
        <f t="shared" si="1"/>
        <v>392.12</v>
      </c>
      <c r="J1491" s="18">
        <v>4.0</v>
      </c>
      <c r="K1491" s="17">
        <v>5.0</v>
      </c>
      <c r="L1491" s="19">
        <v>3.0</v>
      </c>
      <c r="M1491" s="19" t="e">
        <v>#REF!</v>
      </c>
      <c r="N1491" s="17">
        <v>4.5</v>
      </c>
      <c r="O1491" s="17" t="s">
        <v>62</v>
      </c>
      <c r="P1491" s="17">
        <v>2.0</v>
      </c>
      <c r="Q1491" s="17">
        <v>3.0</v>
      </c>
      <c r="R1491" s="17">
        <v>0.0</v>
      </c>
      <c r="S1491" s="7">
        <f t="shared" si="2"/>
        <v>3</v>
      </c>
      <c r="T1491" s="20">
        <v>13.0</v>
      </c>
      <c r="U1491" s="14">
        <f t="shared" si="110"/>
        <v>16.88</v>
      </c>
      <c r="V1491" s="21" t="s">
        <v>26</v>
      </c>
      <c r="W1491" s="35">
        <f>VLOOKUP(A1491,airbnb_listings_orlando!C:Q,14,0)</f>
        <v>259</v>
      </c>
      <c r="X1491" s="35">
        <f>VLOOKUP(A1491,airbnb_listings_orlando!C:Q,15,0)</f>
        <v>6</v>
      </c>
      <c r="Y1491" s="11">
        <f t="shared" si="4"/>
        <v>211</v>
      </c>
      <c r="AA1491" s="11"/>
    </row>
    <row r="1492">
      <c r="A1492" s="12" t="s">
        <v>87</v>
      </c>
      <c r="B1492" s="13">
        <v>43225.0</v>
      </c>
      <c r="C1492" s="12">
        <v>43230.0</v>
      </c>
      <c r="D1492" s="14">
        <v>679.0</v>
      </c>
      <c r="E1492" s="24">
        <v>43165.9559375</v>
      </c>
      <c r="F1492" s="16">
        <v>60.0</v>
      </c>
      <c r="G1492" s="17" t="s">
        <v>25</v>
      </c>
      <c r="H1492" s="14">
        <v>79.88</v>
      </c>
      <c r="I1492" s="14">
        <f t="shared" si="1"/>
        <v>630.84</v>
      </c>
      <c r="J1492" s="18">
        <v>4.0</v>
      </c>
      <c r="K1492" s="17">
        <v>5.0</v>
      </c>
      <c r="L1492" s="19">
        <v>3.0</v>
      </c>
      <c r="M1492" s="19" t="e">
        <v>#REF!</v>
      </c>
      <c r="N1492" s="17">
        <v>4.5</v>
      </c>
      <c r="O1492" s="17" t="s">
        <v>62</v>
      </c>
      <c r="P1492" s="17">
        <v>5.0</v>
      </c>
      <c r="Q1492" s="17">
        <v>6.0</v>
      </c>
      <c r="R1492" s="17">
        <v>0.0</v>
      </c>
      <c r="S1492" s="7">
        <f t="shared" si="2"/>
        <v>6</v>
      </c>
      <c r="T1492" s="20">
        <v>21.0</v>
      </c>
      <c r="U1492" s="14">
        <f t="shared" si="110"/>
        <v>27.16</v>
      </c>
      <c r="V1492" s="21" t="s">
        <v>26</v>
      </c>
      <c r="W1492" s="35">
        <f>VLOOKUP(A1492,airbnb_listings_orlando!C:Q,14,0)</f>
        <v>259</v>
      </c>
      <c r="X1492" s="35">
        <f>VLOOKUP(A1492,airbnb_listings_orlando!C:Q,15,0)</f>
        <v>6</v>
      </c>
      <c r="Y1492" s="11">
        <f t="shared" si="4"/>
        <v>135.8</v>
      </c>
      <c r="AA1492" s="11"/>
    </row>
    <row r="1493">
      <c r="A1493" s="12" t="s">
        <v>87</v>
      </c>
      <c r="B1493" s="13">
        <v>43217.0</v>
      </c>
      <c r="C1493" s="12">
        <v>43219.0</v>
      </c>
      <c r="D1493" s="14">
        <v>350.0</v>
      </c>
      <c r="E1493" s="24">
        <v>43158.49015046296</v>
      </c>
      <c r="F1493" s="16">
        <v>59.0</v>
      </c>
      <c r="G1493" s="17" t="s">
        <v>25</v>
      </c>
      <c r="H1493" s="14">
        <v>27.91</v>
      </c>
      <c r="I1493" s="14">
        <f t="shared" si="1"/>
        <v>325</v>
      </c>
      <c r="J1493" s="18">
        <v>4.0</v>
      </c>
      <c r="K1493" s="17">
        <v>5.0</v>
      </c>
      <c r="L1493" s="19">
        <v>3.0</v>
      </c>
      <c r="M1493" s="19" t="e">
        <v>#REF!</v>
      </c>
      <c r="N1493" s="17">
        <v>4.5</v>
      </c>
      <c r="O1493" s="17" t="s">
        <v>62</v>
      </c>
      <c r="P1493" s="17">
        <v>2.0</v>
      </c>
      <c r="Q1493" s="17">
        <v>8.0</v>
      </c>
      <c r="R1493" s="17">
        <v>0.0</v>
      </c>
      <c r="S1493" s="7">
        <f t="shared" si="2"/>
        <v>8</v>
      </c>
      <c r="T1493" s="20">
        <v>11.0</v>
      </c>
      <c r="U1493" s="14">
        <f t="shared" si="110"/>
        <v>14</v>
      </c>
      <c r="V1493" s="21" t="s">
        <v>26</v>
      </c>
      <c r="W1493" s="35">
        <f>VLOOKUP(A1493,airbnb_listings_orlando!C:Q,14,0)</f>
        <v>259</v>
      </c>
      <c r="X1493" s="35">
        <f>VLOOKUP(A1493,airbnb_listings_orlando!C:Q,15,0)</f>
        <v>6</v>
      </c>
      <c r="Y1493" s="11">
        <f t="shared" si="4"/>
        <v>175</v>
      </c>
      <c r="AA1493" s="11"/>
    </row>
    <row r="1494">
      <c r="A1494" s="12" t="s">
        <v>87</v>
      </c>
      <c r="B1494" s="13">
        <v>43050.0</v>
      </c>
      <c r="C1494" s="25">
        <v>43063.0</v>
      </c>
      <c r="D1494" s="14">
        <v>1925.0</v>
      </c>
      <c r="E1494" s="24">
        <v>42849.36125</v>
      </c>
      <c r="F1494" s="16">
        <v>201.0</v>
      </c>
      <c r="G1494" s="17" t="s">
        <v>25</v>
      </c>
      <c r="H1494" s="14">
        <v>278.53</v>
      </c>
      <c r="I1494" s="14">
        <f t="shared" si="1"/>
        <v>1788</v>
      </c>
      <c r="J1494" s="18">
        <v>4.0</v>
      </c>
      <c r="K1494" s="17">
        <v>5.0</v>
      </c>
      <c r="L1494" s="19">
        <v>3.0</v>
      </c>
      <c r="M1494" s="19" t="e">
        <v>#REF!</v>
      </c>
      <c r="N1494" s="17">
        <v>4.5</v>
      </c>
      <c r="O1494" s="17" t="s">
        <v>62</v>
      </c>
      <c r="P1494" s="17">
        <v>13.0</v>
      </c>
      <c r="Q1494" s="17">
        <v>6.0</v>
      </c>
      <c r="R1494" s="17">
        <v>0.0</v>
      </c>
      <c r="S1494" s="7">
        <f t="shared" si="2"/>
        <v>6</v>
      </c>
      <c r="T1494" s="20">
        <v>60.0</v>
      </c>
      <c r="U1494" s="14">
        <f t="shared" si="110"/>
        <v>77</v>
      </c>
      <c r="V1494" s="21" t="s">
        <v>26</v>
      </c>
      <c r="W1494" s="35">
        <f>VLOOKUP(A1494,airbnb_listings_orlando!C:Q,14,0)</f>
        <v>259</v>
      </c>
      <c r="X1494" s="35">
        <f>VLOOKUP(A1494,airbnb_listings_orlando!C:Q,15,0)</f>
        <v>6</v>
      </c>
      <c r="Y1494" s="11">
        <f t="shared" si="4"/>
        <v>148.0769231</v>
      </c>
      <c r="AA1494" s="11"/>
    </row>
    <row r="1495">
      <c r="A1495" s="12" t="s">
        <v>87</v>
      </c>
      <c r="B1495" s="13">
        <v>43035.0</v>
      </c>
      <c r="C1495" s="25">
        <v>43037.0</v>
      </c>
      <c r="D1495" s="14">
        <v>384.01</v>
      </c>
      <c r="E1495" s="15">
        <v>43019.5565162037</v>
      </c>
      <c r="F1495" s="16">
        <v>16.0</v>
      </c>
      <c r="G1495" s="17" t="s">
        <v>25</v>
      </c>
      <c r="H1495" s="14">
        <v>34.32</v>
      </c>
      <c r="I1495" s="14">
        <f t="shared" si="1"/>
        <v>356.6496</v>
      </c>
      <c r="J1495" s="18">
        <v>4.0</v>
      </c>
      <c r="K1495" s="17">
        <v>5.0</v>
      </c>
      <c r="L1495" s="19">
        <v>3.0</v>
      </c>
      <c r="M1495" s="19" t="e">
        <v>#REF!</v>
      </c>
      <c r="N1495" s="17">
        <v>4.5</v>
      </c>
      <c r="O1495" s="17" t="s">
        <v>62</v>
      </c>
      <c r="P1495" s="17">
        <v>2.0</v>
      </c>
      <c r="Q1495" s="17">
        <v>6.0</v>
      </c>
      <c r="R1495" s="17">
        <v>0.0</v>
      </c>
      <c r="S1495" s="7">
        <f t="shared" si="2"/>
        <v>6</v>
      </c>
      <c r="T1495" s="20">
        <v>12.0</v>
      </c>
      <c r="U1495" s="14">
        <f t="shared" si="110"/>
        <v>15.3604</v>
      </c>
      <c r="V1495" s="21" t="s">
        <v>26</v>
      </c>
      <c r="W1495" s="35">
        <f>VLOOKUP(A1495,airbnb_listings_orlando!C:Q,14,0)</f>
        <v>259</v>
      </c>
      <c r="X1495" s="35">
        <f>VLOOKUP(A1495,airbnb_listings_orlando!C:Q,15,0)</f>
        <v>6</v>
      </c>
      <c r="Y1495" s="11">
        <f t="shared" si="4"/>
        <v>192.005</v>
      </c>
      <c r="AA1495" s="11"/>
    </row>
    <row r="1496">
      <c r="A1496" s="12" t="s">
        <v>87</v>
      </c>
      <c r="B1496" s="13">
        <v>42979.0</v>
      </c>
      <c r="C1496" s="12">
        <v>42982.0</v>
      </c>
      <c r="D1496" s="14">
        <v>503.0</v>
      </c>
      <c r="E1496" s="24">
        <v>42954.38633101852</v>
      </c>
      <c r="F1496" s="16">
        <v>25.0</v>
      </c>
      <c r="G1496" s="17" t="s">
        <v>25</v>
      </c>
      <c r="H1496" s="14">
        <v>54.73</v>
      </c>
      <c r="I1496" s="14">
        <f t="shared" si="1"/>
        <v>466.88</v>
      </c>
      <c r="J1496" s="18">
        <v>4.0</v>
      </c>
      <c r="K1496" s="17">
        <v>5.0</v>
      </c>
      <c r="L1496" s="19">
        <v>3.0</v>
      </c>
      <c r="M1496" s="19" t="e">
        <v>#REF!</v>
      </c>
      <c r="N1496" s="17">
        <v>4.5</v>
      </c>
      <c r="O1496" s="17" t="s">
        <v>62</v>
      </c>
      <c r="P1496" s="17">
        <v>3.0</v>
      </c>
      <c r="Q1496" s="17">
        <v>4.0</v>
      </c>
      <c r="R1496" s="17">
        <v>0.0</v>
      </c>
      <c r="S1496" s="7">
        <f t="shared" si="2"/>
        <v>4</v>
      </c>
      <c r="T1496" s="20">
        <v>16.0</v>
      </c>
      <c r="U1496" s="14">
        <f t="shared" si="110"/>
        <v>20.12</v>
      </c>
      <c r="V1496" s="21" t="s">
        <v>26</v>
      </c>
      <c r="W1496" s="35">
        <f>VLOOKUP(A1496,airbnb_listings_orlando!C:Q,14,0)</f>
        <v>259</v>
      </c>
      <c r="X1496" s="35">
        <f>VLOOKUP(A1496,airbnb_listings_orlando!C:Q,15,0)</f>
        <v>6</v>
      </c>
      <c r="Y1496" s="11">
        <f t="shared" si="4"/>
        <v>167.6666667</v>
      </c>
      <c r="AA1496" s="11"/>
    </row>
    <row r="1497">
      <c r="A1497" s="12" t="s">
        <v>87</v>
      </c>
      <c r="B1497" s="13">
        <v>42965.0</v>
      </c>
      <c r="C1497" s="12">
        <v>42967.0</v>
      </c>
      <c r="D1497" s="14">
        <v>374.0</v>
      </c>
      <c r="E1497" s="24">
        <v>42954.669016203705</v>
      </c>
      <c r="F1497" s="16">
        <v>11.0</v>
      </c>
      <c r="G1497" s="17" t="s">
        <v>25</v>
      </c>
      <c r="H1497" s="14">
        <v>34.43</v>
      </c>
      <c r="I1497" s="14">
        <f t="shared" si="1"/>
        <v>347.04</v>
      </c>
      <c r="J1497" s="18">
        <v>4.0</v>
      </c>
      <c r="K1497" s="17">
        <v>5.0</v>
      </c>
      <c r="L1497" s="19">
        <v>3.0</v>
      </c>
      <c r="M1497" s="19" t="e">
        <v>#REF!</v>
      </c>
      <c r="N1497" s="17">
        <v>4.5</v>
      </c>
      <c r="O1497" s="17" t="s">
        <v>62</v>
      </c>
      <c r="P1497" s="17">
        <v>2.0</v>
      </c>
      <c r="Q1497" s="17">
        <v>4.0</v>
      </c>
      <c r="R1497" s="17">
        <v>3.0</v>
      </c>
      <c r="S1497" s="7">
        <f t="shared" si="2"/>
        <v>7</v>
      </c>
      <c r="T1497" s="20">
        <v>12.0</v>
      </c>
      <c r="U1497" s="14">
        <f t="shared" si="110"/>
        <v>14.96</v>
      </c>
      <c r="V1497" s="21" t="s">
        <v>26</v>
      </c>
      <c r="W1497" s="35">
        <f>VLOOKUP(A1497,airbnb_listings_orlando!C:Q,14,0)</f>
        <v>259</v>
      </c>
      <c r="X1497" s="35">
        <f>VLOOKUP(A1497,airbnb_listings_orlando!C:Q,15,0)</f>
        <v>6</v>
      </c>
      <c r="Y1497" s="11">
        <f t="shared" si="4"/>
        <v>187</v>
      </c>
      <c r="AA1497" s="11"/>
    </row>
    <row r="1498">
      <c r="A1498" s="12" t="s">
        <v>87</v>
      </c>
      <c r="B1498" s="13">
        <v>42923.0</v>
      </c>
      <c r="C1498" s="12">
        <v>42930.0</v>
      </c>
      <c r="D1498" s="14">
        <v>1474.01</v>
      </c>
      <c r="E1498" s="24">
        <v>42920.60329861111</v>
      </c>
      <c r="F1498" s="16">
        <v>3.0</v>
      </c>
      <c r="G1498" s="17" t="s">
        <v>25</v>
      </c>
      <c r="H1498" s="14">
        <v>207.59</v>
      </c>
      <c r="I1498" s="14">
        <f t="shared" si="1"/>
        <v>1369.0496</v>
      </c>
      <c r="J1498" s="18">
        <v>4.0</v>
      </c>
      <c r="K1498" s="17">
        <v>5.0</v>
      </c>
      <c r="L1498" s="19">
        <v>3.0</v>
      </c>
      <c r="M1498" s="19" t="e">
        <v>#REF!</v>
      </c>
      <c r="N1498" s="17">
        <v>4.5</v>
      </c>
      <c r="O1498" s="17" t="s">
        <v>62</v>
      </c>
      <c r="P1498" s="17">
        <v>7.0</v>
      </c>
      <c r="Q1498" s="17">
        <v>5.0</v>
      </c>
      <c r="R1498" s="17">
        <v>1.0</v>
      </c>
      <c r="S1498" s="7">
        <f t="shared" si="2"/>
        <v>6</v>
      </c>
      <c r="T1498" s="20">
        <v>46.0</v>
      </c>
      <c r="U1498" s="14">
        <f t="shared" si="110"/>
        <v>58.9604</v>
      </c>
      <c r="V1498" s="21" t="s">
        <v>26</v>
      </c>
      <c r="W1498" s="35">
        <f>VLOOKUP(A1498,airbnb_listings_orlando!C:Q,14,0)</f>
        <v>259</v>
      </c>
      <c r="X1498" s="35">
        <f>VLOOKUP(A1498,airbnb_listings_orlando!C:Q,15,0)</f>
        <v>6</v>
      </c>
      <c r="Y1498" s="11">
        <f t="shared" si="4"/>
        <v>210.5728571</v>
      </c>
      <c r="AA1498" s="11"/>
    </row>
    <row r="1499">
      <c r="A1499" s="12" t="s">
        <v>87</v>
      </c>
      <c r="B1499" s="13">
        <v>42916.0</v>
      </c>
      <c r="C1499" s="12">
        <v>42918.0</v>
      </c>
      <c r="D1499" s="14">
        <v>439.0</v>
      </c>
      <c r="E1499" s="24">
        <v>42907.37422453704</v>
      </c>
      <c r="F1499" s="16">
        <v>9.0</v>
      </c>
      <c r="G1499" s="17" t="s">
        <v>25</v>
      </c>
      <c r="H1499" s="14">
        <v>89.0</v>
      </c>
      <c r="I1499" s="14">
        <f t="shared" si="1"/>
        <v>407.44</v>
      </c>
      <c r="J1499" s="18">
        <v>4.0</v>
      </c>
      <c r="K1499" s="17">
        <v>5.0</v>
      </c>
      <c r="L1499" s="19">
        <v>3.0</v>
      </c>
      <c r="M1499" s="19" t="e">
        <v>#REF!</v>
      </c>
      <c r="N1499" s="17">
        <v>4.5</v>
      </c>
      <c r="O1499" s="17" t="s">
        <v>62</v>
      </c>
      <c r="P1499" s="17">
        <v>2.0</v>
      </c>
      <c r="Q1499" s="17">
        <v>8.0</v>
      </c>
      <c r="R1499" s="17">
        <v>0.0</v>
      </c>
      <c r="S1499" s="7">
        <f t="shared" si="2"/>
        <v>8</v>
      </c>
      <c r="T1499" s="20">
        <v>14.0</v>
      </c>
      <c r="U1499" s="14">
        <f t="shared" si="110"/>
        <v>17.56</v>
      </c>
      <c r="V1499" s="21" t="s">
        <v>26</v>
      </c>
      <c r="W1499" s="35">
        <f>VLOOKUP(A1499,airbnb_listings_orlando!C:Q,14,0)</f>
        <v>259</v>
      </c>
      <c r="X1499" s="35">
        <f>VLOOKUP(A1499,airbnb_listings_orlando!C:Q,15,0)</f>
        <v>6</v>
      </c>
      <c r="Y1499" s="11">
        <f t="shared" si="4"/>
        <v>219.5</v>
      </c>
      <c r="AA1499" s="11"/>
    </row>
    <row r="1500">
      <c r="A1500" s="12" t="s">
        <v>87</v>
      </c>
      <c r="B1500" s="13">
        <v>42900.0</v>
      </c>
      <c r="C1500" s="12">
        <v>42904.0</v>
      </c>
      <c r="D1500" s="14">
        <v>632.0</v>
      </c>
      <c r="E1500" s="24">
        <v>42804.68164351852</v>
      </c>
      <c r="F1500" s="16">
        <v>96.0</v>
      </c>
      <c r="G1500" s="17" t="s">
        <v>25</v>
      </c>
      <c r="H1500" s="14">
        <v>146.28</v>
      </c>
      <c r="I1500" s="14">
        <f t="shared" si="1"/>
        <v>586.72</v>
      </c>
      <c r="J1500" s="18">
        <v>4.0</v>
      </c>
      <c r="K1500" s="17">
        <v>5.0</v>
      </c>
      <c r="L1500" s="19">
        <v>3.0</v>
      </c>
      <c r="M1500" s="19" t="e">
        <v>#REF!</v>
      </c>
      <c r="N1500" s="17">
        <v>4.5</v>
      </c>
      <c r="O1500" s="17" t="s">
        <v>62</v>
      </c>
      <c r="P1500" s="17">
        <v>4.0</v>
      </c>
      <c r="Q1500" s="17">
        <v>4.0</v>
      </c>
      <c r="R1500" s="17">
        <v>3.0</v>
      </c>
      <c r="S1500" s="7">
        <f t="shared" si="2"/>
        <v>7</v>
      </c>
      <c r="T1500" s="20">
        <v>20.0</v>
      </c>
      <c r="U1500" s="14">
        <f t="shared" si="110"/>
        <v>25.28</v>
      </c>
      <c r="V1500" s="21" t="s">
        <v>26</v>
      </c>
      <c r="W1500" s="35">
        <f>VLOOKUP(A1500,airbnb_listings_orlando!C:Q,14,0)</f>
        <v>259</v>
      </c>
      <c r="X1500" s="35">
        <f>VLOOKUP(A1500,airbnb_listings_orlando!C:Q,15,0)</f>
        <v>6</v>
      </c>
      <c r="Y1500" s="11">
        <f t="shared" si="4"/>
        <v>158</v>
      </c>
      <c r="AA1500" s="11"/>
    </row>
    <row r="1501">
      <c r="A1501" s="12" t="s">
        <v>87</v>
      </c>
      <c r="B1501" s="13">
        <v>42889.0</v>
      </c>
      <c r="C1501" s="12">
        <v>42900.0</v>
      </c>
      <c r="D1501" s="14">
        <v>1536.0</v>
      </c>
      <c r="E1501" s="24">
        <v>42802.34853009259</v>
      </c>
      <c r="F1501" s="16">
        <v>87.0</v>
      </c>
      <c r="G1501" s="17" t="s">
        <v>25</v>
      </c>
      <c r="H1501" s="14">
        <v>417.22</v>
      </c>
      <c r="I1501" s="14">
        <f t="shared" si="1"/>
        <v>1427.56</v>
      </c>
      <c r="J1501" s="18">
        <v>4.0</v>
      </c>
      <c r="K1501" s="17">
        <v>5.0</v>
      </c>
      <c r="L1501" s="19">
        <v>3.0</v>
      </c>
      <c r="M1501" s="19" t="e">
        <v>#REF!</v>
      </c>
      <c r="N1501" s="17">
        <v>4.5</v>
      </c>
      <c r="O1501" s="17" t="s">
        <v>62</v>
      </c>
      <c r="P1501" s="17">
        <v>11.0</v>
      </c>
      <c r="Q1501" s="17">
        <v>8.0</v>
      </c>
      <c r="R1501" s="17">
        <v>0.0</v>
      </c>
      <c r="S1501" s="7">
        <f t="shared" si="2"/>
        <v>8</v>
      </c>
      <c r="T1501" s="20">
        <v>47.0</v>
      </c>
      <c r="U1501" s="14">
        <f t="shared" si="110"/>
        <v>61.44</v>
      </c>
      <c r="V1501" s="21" t="s">
        <v>26</v>
      </c>
      <c r="W1501" s="35">
        <f>VLOOKUP(A1501,airbnb_listings_orlando!C:Q,14,0)</f>
        <v>259</v>
      </c>
      <c r="X1501" s="35">
        <f>VLOOKUP(A1501,airbnb_listings_orlando!C:Q,15,0)</f>
        <v>6</v>
      </c>
      <c r="Y1501" s="11">
        <f t="shared" si="4"/>
        <v>139.6363636</v>
      </c>
      <c r="AA1501" s="11"/>
    </row>
    <row r="1502">
      <c r="A1502" s="12" t="s">
        <v>87</v>
      </c>
      <c r="B1502" s="13">
        <v>42861.0</v>
      </c>
      <c r="C1502" s="12">
        <v>42865.0</v>
      </c>
      <c r="D1502" s="14">
        <v>632.0</v>
      </c>
      <c r="E1502" s="24">
        <v>42851.38297453704</v>
      </c>
      <c r="F1502" s="16">
        <v>10.0</v>
      </c>
      <c r="G1502" s="17" t="s">
        <v>25</v>
      </c>
      <c r="H1502" s="14">
        <v>146.28</v>
      </c>
      <c r="I1502" s="14">
        <f t="shared" si="1"/>
        <v>586.72</v>
      </c>
      <c r="J1502" s="18">
        <v>4.0</v>
      </c>
      <c r="K1502" s="17">
        <v>5.0</v>
      </c>
      <c r="L1502" s="19">
        <v>3.0</v>
      </c>
      <c r="M1502" s="19" t="e">
        <v>#REF!</v>
      </c>
      <c r="N1502" s="17">
        <v>4.5</v>
      </c>
      <c r="O1502" s="17" t="s">
        <v>62</v>
      </c>
      <c r="P1502" s="17">
        <v>4.0</v>
      </c>
      <c r="Q1502" s="17">
        <v>2.0</v>
      </c>
      <c r="R1502" s="17">
        <v>0.0</v>
      </c>
      <c r="S1502" s="7">
        <f t="shared" si="2"/>
        <v>2</v>
      </c>
      <c r="T1502" s="20">
        <v>20.0</v>
      </c>
      <c r="U1502" s="14">
        <f t="shared" si="110"/>
        <v>25.28</v>
      </c>
      <c r="V1502" s="21" t="s">
        <v>26</v>
      </c>
      <c r="W1502" s="35">
        <f>VLOOKUP(A1502,airbnb_listings_orlando!C:Q,14,0)</f>
        <v>259</v>
      </c>
      <c r="X1502" s="35">
        <f>VLOOKUP(A1502,airbnb_listings_orlando!C:Q,15,0)</f>
        <v>6</v>
      </c>
      <c r="Y1502" s="11">
        <f t="shared" si="4"/>
        <v>158</v>
      </c>
      <c r="AA1502" s="11"/>
    </row>
    <row r="1503">
      <c r="A1503" s="12" t="s">
        <v>87</v>
      </c>
      <c r="B1503" s="13">
        <v>42836.0</v>
      </c>
      <c r="C1503" s="12">
        <v>42838.0</v>
      </c>
      <c r="D1503" s="14">
        <v>374.01</v>
      </c>
      <c r="E1503" s="24">
        <v>42832.411875</v>
      </c>
      <c r="F1503" s="16">
        <v>4.0</v>
      </c>
      <c r="G1503" s="17" t="s">
        <v>25</v>
      </c>
      <c r="H1503" s="14">
        <v>69.26</v>
      </c>
      <c r="I1503" s="14">
        <f t="shared" si="1"/>
        <v>347.0496</v>
      </c>
      <c r="J1503" s="18">
        <v>4.0</v>
      </c>
      <c r="K1503" s="17">
        <v>5.0</v>
      </c>
      <c r="L1503" s="19">
        <v>3.0</v>
      </c>
      <c r="M1503" s="19" t="e">
        <v>#REF!</v>
      </c>
      <c r="N1503" s="17">
        <v>4.5</v>
      </c>
      <c r="O1503" s="17" t="s">
        <v>62</v>
      </c>
      <c r="P1503" s="17">
        <v>2.0</v>
      </c>
      <c r="Q1503" s="17">
        <v>2.0</v>
      </c>
      <c r="R1503" s="17">
        <v>0.0</v>
      </c>
      <c r="S1503" s="7">
        <f t="shared" si="2"/>
        <v>2</v>
      </c>
      <c r="T1503" s="20">
        <v>12.0</v>
      </c>
      <c r="U1503" s="14">
        <f t="shared" si="110"/>
        <v>14.9604</v>
      </c>
      <c r="V1503" s="21" t="s">
        <v>26</v>
      </c>
      <c r="W1503" s="35">
        <f>VLOOKUP(A1503,airbnb_listings_orlando!C:Q,14,0)</f>
        <v>259</v>
      </c>
      <c r="X1503" s="35">
        <f>VLOOKUP(A1503,airbnb_listings_orlando!C:Q,15,0)</f>
        <v>6</v>
      </c>
      <c r="Y1503" s="11">
        <f t="shared" si="4"/>
        <v>187.005</v>
      </c>
      <c r="AA1503" s="11"/>
    </row>
    <row r="1504">
      <c r="A1504" s="12" t="s">
        <v>87</v>
      </c>
      <c r="B1504" s="13">
        <v>42828.0</v>
      </c>
      <c r="C1504" s="12">
        <v>42830.0</v>
      </c>
      <c r="D1504" s="14">
        <v>374.01</v>
      </c>
      <c r="E1504" s="24">
        <v>42819.452465277776</v>
      </c>
      <c r="F1504" s="16">
        <v>9.0</v>
      </c>
      <c r="G1504" s="17" t="s">
        <v>25</v>
      </c>
      <c r="H1504" s="14">
        <v>69.26</v>
      </c>
      <c r="I1504" s="14">
        <f t="shared" si="1"/>
        <v>347.0496</v>
      </c>
      <c r="J1504" s="18">
        <v>4.0</v>
      </c>
      <c r="K1504" s="17">
        <v>5.0</v>
      </c>
      <c r="L1504" s="19">
        <v>3.0</v>
      </c>
      <c r="M1504" s="19" t="e">
        <v>#REF!</v>
      </c>
      <c r="N1504" s="17">
        <v>4.5</v>
      </c>
      <c r="O1504" s="17" t="s">
        <v>62</v>
      </c>
      <c r="P1504" s="17">
        <v>2.0</v>
      </c>
      <c r="Q1504" s="17">
        <v>4.0</v>
      </c>
      <c r="R1504" s="17">
        <v>0.0</v>
      </c>
      <c r="S1504" s="7">
        <f t="shared" si="2"/>
        <v>4</v>
      </c>
      <c r="T1504" s="20">
        <v>12.0</v>
      </c>
      <c r="U1504" s="14">
        <f t="shared" si="110"/>
        <v>14.9604</v>
      </c>
      <c r="V1504" s="21" t="s">
        <v>26</v>
      </c>
      <c r="W1504" s="35">
        <f>VLOOKUP(A1504,airbnb_listings_orlando!C:Q,14,0)</f>
        <v>259</v>
      </c>
      <c r="X1504" s="35">
        <f>VLOOKUP(A1504,airbnb_listings_orlando!C:Q,15,0)</f>
        <v>6</v>
      </c>
      <c r="Y1504" s="11">
        <f t="shared" si="4"/>
        <v>187.005</v>
      </c>
      <c r="AA1504" s="11"/>
    </row>
    <row r="1505">
      <c r="A1505" s="12" t="s">
        <v>87</v>
      </c>
      <c r="B1505" s="13">
        <v>42806.0</v>
      </c>
      <c r="C1505" s="12">
        <v>42809.0</v>
      </c>
      <c r="D1505" s="14">
        <v>666.0</v>
      </c>
      <c r="E1505" s="24">
        <v>42774.38736111111</v>
      </c>
      <c r="F1505" s="16">
        <v>32.0</v>
      </c>
      <c r="G1505" s="17" t="s">
        <v>25</v>
      </c>
      <c r="H1505" s="14">
        <v>156.49</v>
      </c>
      <c r="I1505" s="14">
        <f t="shared" si="1"/>
        <v>618.36</v>
      </c>
      <c r="J1505" s="18">
        <v>4.0</v>
      </c>
      <c r="K1505" s="17">
        <v>5.0</v>
      </c>
      <c r="L1505" s="19">
        <v>3.0</v>
      </c>
      <c r="M1505" s="19" t="e">
        <v>#REF!</v>
      </c>
      <c r="N1505" s="17">
        <v>4.5</v>
      </c>
      <c r="O1505" s="17" t="s">
        <v>62</v>
      </c>
      <c r="P1505" s="17">
        <v>3.0</v>
      </c>
      <c r="Q1505" s="17">
        <v>4.0</v>
      </c>
      <c r="R1505" s="17">
        <v>0.0</v>
      </c>
      <c r="S1505" s="7">
        <f t="shared" si="2"/>
        <v>4</v>
      </c>
      <c r="T1505" s="20">
        <v>21.0</v>
      </c>
      <c r="U1505" s="14">
        <f t="shared" si="110"/>
        <v>26.64</v>
      </c>
      <c r="V1505" s="21" t="s">
        <v>26</v>
      </c>
      <c r="W1505" s="35">
        <f>VLOOKUP(A1505,airbnb_listings_orlando!C:Q,14,0)</f>
        <v>259</v>
      </c>
      <c r="X1505" s="35">
        <f>VLOOKUP(A1505,airbnb_listings_orlando!C:Q,15,0)</f>
        <v>6</v>
      </c>
      <c r="Y1505" s="11">
        <f t="shared" si="4"/>
        <v>222</v>
      </c>
      <c r="AA1505" s="11"/>
    </row>
    <row r="1506">
      <c r="A1506" s="12" t="s">
        <v>87</v>
      </c>
      <c r="B1506" s="13">
        <v>42804.0</v>
      </c>
      <c r="C1506" s="12">
        <v>42806.0</v>
      </c>
      <c r="D1506" s="14">
        <v>483.0</v>
      </c>
      <c r="E1506" s="24">
        <v>42789.66576388889</v>
      </c>
      <c r="F1506" s="16">
        <v>15.0</v>
      </c>
      <c r="G1506" s="17" t="s">
        <v>25</v>
      </c>
      <c r="H1506" s="14">
        <v>102.19</v>
      </c>
      <c r="I1506" s="14">
        <f t="shared" si="1"/>
        <v>448.68</v>
      </c>
      <c r="J1506" s="18">
        <v>4.0</v>
      </c>
      <c r="K1506" s="17">
        <v>5.0</v>
      </c>
      <c r="L1506" s="19">
        <v>3.0</v>
      </c>
      <c r="M1506" s="19" t="e">
        <v>#REF!</v>
      </c>
      <c r="N1506" s="17">
        <v>4.5</v>
      </c>
      <c r="O1506" s="17" t="s">
        <v>62</v>
      </c>
      <c r="P1506" s="17">
        <v>2.0</v>
      </c>
      <c r="Q1506" s="17">
        <v>6.0</v>
      </c>
      <c r="R1506" s="17">
        <v>0.0</v>
      </c>
      <c r="S1506" s="7">
        <f t="shared" si="2"/>
        <v>6</v>
      </c>
      <c r="T1506" s="20">
        <v>15.0</v>
      </c>
      <c r="U1506" s="14">
        <f t="shared" si="110"/>
        <v>19.32</v>
      </c>
      <c r="V1506" s="21" t="s">
        <v>26</v>
      </c>
      <c r="W1506" s="35">
        <f>VLOOKUP(A1506,airbnb_listings_orlando!C:Q,14,0)</f>
        <v>259</v>
      </c>
      <c r="X1506" s="35">
        <f>VLOOKUP(A1506,airbnb_listings_orlando!C:Q,15,0)</f>
        <v>6</v>
      </c>
      <c r="Y1506" s="11">
        <f t="shared" si="4"/>
        <v>241.5</v>
      </c>
      <c r="AA1506" s="11"/>
    </row>
    <row r="1507">
      <c r="A1507" s="12" t="s">
        <v>87</v>
      </c>
      <c r="B1507" s="13">
        <v>42768.0</v>
      </c>
      <c r="C1507" s="12">
        <v>42772.0</v>
      </c>
      <c r="D1507" s="14">
        <v>632.0</v>
      </c>
      <c r="E1507" s="24">
        <v>42762.612708333334</v>
      </c>
      <c r="F1507" s="16">
        <v>6.0</v>
      </c>
      <c r="G1507" s="17" t="s">
        <v>25</v>
      </c>
      <c r="H1507" s="14">
        <v>146.28</v>
      </c>
      <c r="I1507" s="14">
        <f t="shared" si="1"/>
        <v>586.72</v>
      </c>
      <c r="J1507" s="18">
        <v>4.0</v>
      </c>
      <c r="K1507" s="17">
        <v>5.0</v>
      </c>
      <c r="L1507" s="19">
        <v>3.0</v>
      </c>
      <c r="M1507" s="19" t="e">
        <v>#REF!</v>
      </c>
      <c r="N1507" s="17">
        <v>4.5</v>
      </c>
      <c r="O1507" s="17" t="s">
        <v>62</v>
      </c>
      <c r="P1507" s="17">
        <v>4.0</v>
      </c>
      <c r="Q1507" s="17">
        <v>4.0</v>
      </c>
      <c r="R1507" s="17">
        <v>0.0</v>
      </c>
      <c r="S1507" s="7">
        <f t="shared" si="2"/>
        <v>4</v>
      </c>
      <c r="T1507" s="20">
        <v>20.0</v>
      </c>
      <c r="U1507" s="14">
        <f t="shared" si="110"/>
        <v>25.28</v>
      </c>
      <c r="V1507" s="21" t="s">
        <v>26</v>
      </c>
      <c r="W1507" s="35">
        <f>VLOOKUP(A1507,airbnb_listings_orlando!C:Q,14,0)</f>
        <v>259</v>
      </c>
      <c r="X1507" s="35">
        <f>VLOOKUP(A1507,airbnb_listings_orlando!C:Q,15,0)</f>
        <v>6</v>
      </c>
      <c r="Y1507" s="11">
        <f t="shared" si="4"/>
        <v>158</v>
      </c>
      <c r="AA1507" s="11"/>
    </row>
    <row r="1508">
      <c r="A1508" s="12" t="s">
        <v>87</v>
      </c>
      <c r="B1508" s="13">
        <v>42722.0</v>
      </c>
      <c r="C1508" s="12">
        <v>42737.0</v>
      </c>
      <c r="D1508" s="14">
        <v>2866.0</v>
      </c>
      <c r="E1508" s="24">
        <v>42626.70460648148</v>
      </c>
      <c r="F1508" s="16">
        <v>96.0</v>
      </c>
      <c r="G1508" s="17" t="s">
        <v>25</v>
      </c>
      <c r="H1508" s="14">
        <v>426.75</v>
      </c>
      <c r="I1508" s="14">
        <f t="shared" si="1"/>
        <v>2662.36</v>
      </c>
      <c r="J1508" s="18">
        <v>4.0</v>
      </c>
      <c r="K1508" s="17">
        <v>5.0</v>
      </c>
      <c r="L1508" s="19">
        <v>3.0</v>
      </c>
      <c r="M1508" s="19" t="e">
        <v>#REF!</v>
      </c>
      <c r="N1508" s="17">
        <v>4.5</v>
      </c>
      <c r="O1508" s="17" t="s">
        <v>62</v>
      </c>
      <c r="P1508" s="17">
        <v>15.0</v>
      </c>
      <c r="Q1508" s="17">
        <v>8.0</v>
      </c>
      <c r="R1508" s="17">
        <v>0.0</v>
      </c>
      <c r="S1508" s="7">
        <f t="shared" si="2"/>
        <v>8</v>
      </c>
      <c r="T1508" s="20">
        <v>89.0</v>
      </c>
      <c r="U1508" s="14">
        <f t="shared" si="110"/>
        <v>114.64</v>
      </c>
      <c r="V1508" s="21" t="s">
        <v>26</v>
      </c>
      <c r="W1508" s="35">
        <f>VLOOKUP(A1508,airbnb_listings_orlando!C:Q,14,0)</f>
        <v>259</v>
      </c>
      <c r="X1508" s="35">
        <f>VLOOKUP(A1508,airbnb_listings_orlando!C:Q,15,0)</f>
        <v>6</v>
      </c>
      <c r="Y1508" s="11">
        <f t="shared" si="4"/>
        <v>191.0666667</v>
      </c>
      <c r="AA1508" s="11"/>
    </row>
    <row r="1509">
      <c r="A1509" s="12" t="s">
        <v>87</v>
      </c>
      <c r="B1509" s="13">
        <v>42685.0</v>
      </c>
      <c r="C1509" s="25">
        <v>42687.0</v>
      </c>
      <c r="D1509" s="14">
        <v>397.16</v>
      </c>
      <c r="E1509" s="24">
        <v>42682.50189814815</v>
      </c>
      <c r="F1509" s="16">
        <v>3.0</v>
      </c>
      <c r="G1509" s="17" t="s">
        <v>25</v>
      </c>
      <c r="H1509" s="14">
        <v>93.1</v>
      </c>
      <c r="I1509" s="14">
        <f t="shared" si="1"/>
        <v>381.2736</v>
      </c>
      <c r="J1509" s="18">
        <v>4.0</v>
      </c>
      <c r="K1509" s="17">
        <v>5.0</v>
      </c>
      <c r="L1509" s="19">
        <v>3.0</v>
      </c>
      <c r="M1509" s="19" t="e">
        <v>#REF!</v>
      </c>
      <c r="N1509" s="17">
        <v>4.5</v>
      </c>
      <c r="O1509" s="17" t="s">
        <v>62</v>
      </c>
      <c r="P1509" s="17">
        <v>2.0</v>
      </c>
      <c r="Q1509" s="17">
        <v>2.0</v>
      </c>
      <c r="R1509" s="17">
        <v>0.0</v>
      </c>
      <c r="S1509" s="7">
        <f t="shared" si="2"/>
        <v>2</v>
      </c>
      <c r="T1509" s="20">
        <v>0.0</v>
      </c>
      <c r="U1509" s="14">
        <f t="shared" si="110"/>
        <v>15.8864</v>
      </c>
      <c r="V1509" s="21" t="s">
        <v>26</v>
      </c>
      <c r="W1509" s="35">
        <f>VLOOKUP(A1509,airbnb_listings_orlando!C:Q,14,0)</f>
        <v>259</v>
      </c>
      <c r="X1509" s="35">
        <f>VLOOKUP(A1509,airbnb_listings_orlando!C:Q,15,0)</f>
        <v>6</v>
      </c>
      <c r="Y1509" s="11">
        <f t="shared" si="4"/>
        <v>198.58</v>
      </c>
      <c r="AA1509" s="11"/>
    </row>
    <row r="1510">
      <c r="A1510" s="12" t="s">
        <v>87</v>
      </c>
      <c r="B1510" s="13">
        <v>42671.0</v>
      </c>
      <c r="C1510" s="25">
        <v>42673.0</v>
      </c>
      <c r="D1510" s="14">
        <v>386.66</v>
      </c>
      <c r="E1510" s="24">
        <v>42647.41372685185</v>
      </c>
      <c r="F1510" s="16">
        <v>24.0</v>
      </c>
      <c r="G1510" s="17" t="s">
        <v>25</v>
      </c>
      <c r="H1510" s="14">
        <v>48.0</v>
      </c>
      <c r="I1510" s="14">
        <f t="shared" si="1"/>
        <v>371.1936</v>
      </c>
      <c r="J1510" s="18">
        <v>4.0</v>
      </c>
      <c r="K1510" s="17">
        <v>5.0</v>
      </c>
      <c r="L1510" s="19">
        <v>3.0</v>
      </c>
      <c r="M1510" s="19" t="e">
        <v>#REF!</v>
      </c>
      <c r="N1510" s="17">
        <v>4.5</v>
      </c>
      <c r="O1510" s="17" t="s">
        <v>62</v>
      </c>
      <c r="P1510" s="17">
        <v>2.0</v>
      </c>
      <c r="Q1510" s="17">
        <v>2.0</v>
      </c>
      <c r="R1510" s="17">
        <v>0.0</v>
      </c>
      <c r="S1510" s="7">
        <f t="shared" si="2"/>
        <v>2</v>
      </c>
      <c r="T1510" s="20">
        <v>0.0</v>
      </c>
      <c r="U1510" s="14">
        <f t="shared" si="110"/>
        <v>15.4664</v>
      </c>
      <c r="V1510" s="21" t="s">
        <v>26</v>
      </c>
      <c r="W1510" s="35">
        <f>VLOOKUP(A1510,airbnb_listings_orlando!C:Q,14,0)</f>
        <v>259</v>
      </c>
      <c r="X1510" s="35">
        <f>VLOOKUP(A1510,airbnb_listings_orlando!C:Q,15,0)</f>
        <v>6</v>
      </c>
      <c r="Y1510" s="11">
        <f t="shared" si="4"/>
        <v>193.33</v>
      </c>
      <c r="AA1510" s="11"/>
    </row>
    <row r="1511">
      <c r="A1511" s="12" t="s">
        <v>87</v>
      </c>
      <c r="B1511" s="13">
        <v>42664.0</v>
      </c>
      <c r="C1511" s="25">
        <v>42666.0</v>
      </c>
      <c r="D1511" s="14">
        <v>374.0</v>
      </c>
      <c r="E1511" s="15">
        <v>42654.53729166667</v>
      </c>
      <c r="F1511" s="16">
        <v>10.0</v>
      </c>
      <c r="G1511" s="17" t="s">
        <v>25</v>
      </c>
      <c r="H1511" s="14">
        <v>53.2</v>
      </c>
      <c r="I1511" s="14">
        <f t="shared" si="1"/>
        <v>359.04</v>
      </c>
      <c r="J1511" s="18">
        <v>4.0</v>
      </c>
      <c r="K1511" s="17">
        <v>5.0</v>
      </c>
      <c r="L1511" s="19">
        <v>3.0</v>
      </c>
      <c r="M1511" s="19" t="e">
        <v>#REF!</v>
      </c>
      <c r="N1511" s="17">
        <v>4.5</v>
      </c>
      <c r="O1511" s="17" t="s">
        <v>62</v>
      </c>
      <c r="P1511" s="17">
        <v>2.0</v>
      </c>
      <c r="Q1511" s="17">
        <v>5.0</v>
      </c>
      <c r="R1511" s="17">
        <v>0.0</v>
      </c>
      <c r="S1511" s="7">
        <f t="shared" si="2"/>
        <v>5</v>
      </c>
      <c r="T1511" s="20">
        <v>0.0</v>
      </c>
      <c r="U1511" s="14">
        <f t="shared" si="110"/>
        <v>14.96</v>
      </c>
      <c r="V1511" s="21" t="s">
        <v>26</v>
      </c>
      <c r="W1511" s="35">
        <f>VLOOKUP(A1511,airbnb_listings_orlando!C:Q,14,0)</f>
        <v>259</v>
      </c>
      <c r="X1511" s="35">
        <f>VLOOKUP(A1511,airbnb_listings_orlando!C:Q,15,0)</f>
        <v>6</v>
      </c>
      <c r="Y1511" s="11">
        <f t="shared" si="4"/>
        <v>187</v>
      </c>
      <c r="AA1511" s="11"/>
    </row>
    <row r="1512">
      <c r="A1512" s="12" t="s">
        <v>87</v>
      </c>
      <c r="B1512" s="13">
        <v>42657.0</v>
      </c>
      <c r="C1512" s="25">
        <v>42659.0</v>
      </c>
      <c r="D1512" s="14">
        <v>374.0</v>
      </c>
      <c r="E1512" s="24">
        <v>42639.46074074074</v>
      </c>
      <c r="F1512" s="16">
        <v>18.0</v>
      </c>
      <c r="G1512" s="17" t="s">
        <v>25</v>
      </c>
      <c r="H1512" s="14">
        <v>53.2</v>
      </c>
      <c r="I1512" s="14">
        <f t="shared" si="1"/>
        <v>359.04</v>
      </c>
      <c r="J1512" s="18">
        <v>4.0</v>
      </c>
      <c r="K1512" s="17">
        <v>5.0</v>
      </c>
      <c r="L1512" s="19">
        <v>3.0</v>
      </c>
      <c r="M1512" s="19" t="e">
        <v>#REF!</v>
      </c>
      <c r="N1512" s="17">
        <v>4.5</v>
      </c>
      <c r="O1512" s="17" t="s">
        <v>62</v>
      </c>
      <c r="P1512" s="17">
        <v>2.0</v>
      </c>
      <c r="Q1512" s="17">
        <v>8.0</v>
      </c>
      <c r="R1512" s="17">
        <v>0.0</v>
      </c>
      <c r="S1512" s="7">
        <f t="shared" si="2"/>
        <v>8</v>
      </c>
      <c r="T1512" s="20">
        <v>0.0</v>
      </c>
      <c r="U1512" s="14">
        <f t="shared" si="110"/>
        <v>14.96</v>
      </c>
      <c r="V1512" s="21" t="s">
        <v>26</v>
      </c>
      <c r="W1512" s="35">
        <f>VLOOKUP(A1512,airbnb_listings_orlando!C:Q,14,0)</f>
        <v>259</v>
      </c>
      <c r="X1512" s="35">
        <f>VLOOKUP(A1512,airbnb_listings_orlando!C:Q,15,0)</f>
        <v>6</v>
      </c>
      <c r="Y1512" s="11">
        <f t="shared" si="4"/>
        <v>187</v>
      </c>
      <c r="AA1512" s="11"/>
    </row>
    <row r="1513">
      <c r="A1513" s="12" t="s">
        <v>87</v>
      </c>
      <c r="B1513" s="13">
        <v>43238.0</v>
      </c>
      <c r="C1513" s="12">
        <v>43242.0</v>
      </c>
      <c r="D1513" s="14">
        <v>786.13</v>
      </c>
      <c r="E1513" s="24">
        <v>43216.65555555555</v>
      </c>
      <c r="F1513" s="16">
        <v>22.0</v>
      </c>
      <c r="G1513" s="17" t="s">
        <v>25</v>
      </c>
      <c r="H1513" s="14">
        <v>97.2</v>
      </c>
      <c r="I1513" s="14">
        <f t="shared" si="1"/>
        <v>786.13</v>
      </c>
      <c r="J1513" s="18">
        <v>4.0</v>
      </c>
      <c r="K1513" s="17">
        <v>5.0</v>
      </c>
      <c r="L1513" s="19">
        <v>3.0</v>
      </c>
      <c r="M1513" s="19" t="e">
        <v>#REF!</v>
      </c>
      <c r="N1513" s="17">
        <v>4.5</v>
      </c>
      <c r="O1513" s="17" t="s">
        <v>62</v>
      </c>
      <c r="P1513" s="17">
        <v>4.0</v>
      </c>
      <c r="Q1513" s="17">
        <v>1.0</v>
      </c>
      <c r="R1513" s="17">
        <v>0.0</v>
      </c>
      <c r="S1513" s="7">
        <f t="shared" si="2"/>
        <v>1</v>
      </c>
      <c r="T1513" s="20">
        <v>0.0</v>
      </c>
      <c r="U1513" s="14">
        <v>0.0</v>
      </c>
      <c r="V1513" s="21" t="s">
        <v>37</v>
      </c>
      <c r="W1513" s="35">
        <f>VLOOKUP(A1513,airbnb_listings_orlando!C:Q,14,0)</f>
        <v>259</v>
      </c>
      <c r="X1513" s="35">
        <f>VLOOKUP(A1513,airbnb_listings_orlando!C:Q,15,0)</f>
        <v>6</v>
      </c>
      <c r="Y1513" s="11">
        <f t="shared" si="4"/>
        <v>196.5325</v>
      </c>
      <c r="AA1513" s="11"/>
    </row>
    <row r="1514">
      <c r="A1514" s="12" t="s">
        <v>87</v>
      </c>
      <c r="B1514" s="13">
        <v>43202.0</v>
      </c>
      <c r="C1514" s="12">
        <v>43213.0</v>
      </c>
      <c r="D1514" s="14">
        <v>130.0</v>
      </c>
      <c r="E1514" s="15">
        <v>43067.09471064815</v>
      </c>
      <c r="F1514" s="16">
        <v>135.0</v>
      </c>
      <c r="G1514" s="17" t="s">
        <v>25</v>
      </c>
      <c r="H1514" s="14">
        <v>0.0</v>
      </c>
      <c r="I1514" s="14">
        <f t="shared" si="1"/>
        <v>130</v>
      </c>
      <c r="J1514" s="18">
        <v>4.0</v>
      </c>
      <c r="K1514" s="17">
        <v>5.0</v>
      </c>
      <c r="L1514" s="19">
        <v>3.0</v>
      </c>
      <c r="M1514" s="19" t="e">
        <v>#REF!</v>
      </c>
      <c r="N1514" s="17">
        <v>4.5</v>
      </c>
      <c r="O1514" s="17" t="s">
        <v>62</v>
      </c>
      <c r="P1514" s="17">
        <v>11.0</v>
      </c>
      <c r="Q1514" s="17">
        <v>2.0</v>
      </c>
      <c r="R1514" s="17">
        <v>0.0</v>
      </c>
      <c r="S1514" s="7">
        <f t="shared" si="2"/>
        <v>2</v>
      </c>
      <c r="T1514" s="20">
        <v>0.0</v>
      </c>
      <c r="U1514" s="14">
        <v>0.0</v>
      </c>
      <c r="V1514" s="21" t="s">
        <v>37</v>
      </c>
      <c r="W1514" s="35">
        <f>VLOOKUP(A1514,airbnb_listings_orlando!C:Q,14,0)</f>
        <v>259</v>
      </c>
      <c r="X1514" s="35">
        <f>VLOOKUP(A1514,airbnb_listings_orlando!C:Q,15,0)</f>
        <v>6</v>
      </c>
      <c r="Y1514" s="11">
        <f t="shared" si="4"/>
        <v>11.81818182</v>
      </c>
      <c r="AA1514" s="11"/>
    </row>
    <row r="1515">
      <c r="A1515" s="12" t="s">
        <v>87</v>
      </c>
      <c r="B1515" s="13">
        <v>43136.0</v>
      </c>
      <c r="C1515" s="12">
        <v>43157.0</v>
      </c>
      <c r="D1515" s="14">
        <v>3313.94</v>
      </c>
      <c r="E1515" s="24">
        <v>42941.52988425926</v>
      </c>
      <c r="F1515" s="16">
        <v>195.0</v>
      </c>
      <c r="G1515" s="17" t="s">
        <v>25</v>
      </c>
      <c r="H1515" s="14">
        <v>381.05</v>
      </c>
      <c r="I1515" s="14">
        <f t="shared" si="1"/>
        <v>3211.48</v>
      </c>
      <c r="J1515" s="18">
        <v>4.0</v>
      </c>
      <c r="K1515" s="17">
        <v>5.0</v>
      </c>
      <c r="L1515" s="19">
        <v>3.0</v>
      </c>
      <c r="M1515" s="19" t="e">
        <v>#REF!</v>
      </c>
      <c r="N1515" s="17">
        <v>4.5</v>
      </c>
      <c r="O1515" s="17" t="s">
        <v>62</v>
      </c>
      <c r="P1515" s="17">
        <v>21.0</v>
      </c>
      <c r="Q1515" s="17">
        <v>6.0</v>
      </c>
      <c r="R1515" s="17">
        <v>1.0</v>
      </c>
      <c r="S1515" s="7">
        <f t="shared" si="2"/>
        <v>7</v>
      </c>
      <c r="T1515" s="20">
        <v>102.46</v>
      </c>
      <c r="U1515" s="14">
        <v>0.0</v>
      </c>
      <c r="V1515" s="21" t="s">
        <v>37</v>
      </c>
      <c r="W1515" s="35">
        <f>VLOOKUP(A1515,airbnb_listings_orlando!C:Q,14,0)</f>
        <v>259</v>
      </c>
      <c r="X1515" s="35">
        <f>VLOOKUP(A1515,airbnb_listings_orlando!C:Q,15,0)</f>
        <v>6</v>
      </c>
      <c r="Y1515" s="11">
        <f t="shared" si="4"/>
        <v>157.8066667</v>
      </c>
      <c r="AA1515" s="11"/>
    </row>
    <row r="1516">
      <c r="A1516" s="12" t="s">
        <v>87</v>
      </c>
      <c r="B1516" s="13">
        <v>43075.0</v>
      </c>
      <c r="C1516" s="25">
        <v>43088.0</v>
      </c>
      <c r="D1516" s="14">
        <v>2338.08</v>
      </c>
      <c r="E1516" s="15">
        <v>43020.40423611111</v>
      </c>
      <c r="F1516" s="16">
        <v>55.0</v>
      </c>
      <c r="G1516" s="17" t="s">
        <v>25</v>
      </c>
      <c r="H1516" s="14">
        <v>376.0</v>
      </c>
      <c r="I1516" s="14">
        <f t="shared" si="1"/>
        <v>2338.08</v>
      </c>
      <c r="J1516" s="18">
        <v>4.0</v>
      </c>
      <c r="K1516" s="17">
        <v>5.0</v>
      </c>
      <c r="L1516" s="19">
        <v>3.0</v>
      </c>
      <c r="M1516" s="19" t="e">
        <v>#REF!</v>
      </c>
      <c r="N1516" s="17">
        <v>4.5</v>
      </c>
      <c r="O1516" s="17" t="s">
        <v>62</v>
      </c>
      <c r="P1516" s="17">
        <v>13.0</v>
      </c>
      <c r="Q1516" s="17">
        <v>1.0</v>
      </c>
      <c r="R1516" s="17">
        <v>0.0</v>
      </c>
      <c r="S1516" s="7">
        <f t="shared" si="2"/>
        <v>1</v>
      </c>
      <c r="T1516" s="20">
        <v>0.0</v>
      </c>
      <c r="U1516" s="14">
        <v>0.0</v>
      </c>
      <c r="V1516" s="21" t="s">
        <v>37</v>
      </c>
      <c r="W1516" s="35">
        <f>VLOOKUP(A1516,airbnb_listings_orlando!C:Q,14,0)</f>
        <v>259</v>
      </c>
      <c r="X1516" s="35">
        <f>VLOOKUP(A1516,airbnb_listings_orlando!C:Q,15,0)</f>
        <v>6</v>
      </c>
      <c r="Y1516" s="11">
        <f t="shared" si="4"/>
        <v>179.8523077</v>
      </c>
      <c r="AA1516" s="11"/>
    </row>
    <row r="1517">
      <c r="A1517" s="12" t="s">
        <v>87</v>
      </c>
      <c r="B1517" s="13">
        <v>42986.0</v>
      </c>
      <c r="C1517" s="12">
        <v>42990.0</v>
      </c>
      <c r="D1517" s="14">
        <v>0.0</v>
      </c>
      <c r="E1517" s="24">
        <v>42986.67962962963</v>
      </c>
      <c r="F1517" s="16">
        <v>0.0</v>
      </c>
      <c r="G1517" s="17" t="s">
        <v>25</v>
      </c>
      <c r="H1517" s="14">
        <v>0.0</v>
      </c>
      <c r="I1517" s="14">
        <f t="shared" si="1"/>
        <v>0</v>
      </c>
      <c r="J1517" s="18">
        <v>4.0</v>
      </c>
      <c r="K1517" s="17">
        <v>5.0</v>
      </c>
      <c r="L1517" s="19">
        <v>3.0</v>
      </c>
      <c r="M1517" s="19" t="e">
        <v>#REF!</v>
      </c>
      <c r="N1517" s="17">
        <v>4.5</v>
      </c>
      <c r="O1517" s="17" t="s">
        <v>62</v>
      </c>
      <c r="P1517" s="17">
        <v>4.0</v>
      </c>
      <c r="Q1517" s="17">
        <v>2.0</v>
      </c>
      <c r="R1517" s="17">
        <v>0.0</v>
      </c>
      <c r="S1517" s="7">
        <f t="shared" si="2"/>
        <v>2</v>
      </c>
      <c r="T1517" s="20">
        <v>0.0</v>
      </c>
      <c r="U1517" s="14">
        <v>0.0</v>
      </c>
      <c r="V1517" s="21" t="s">
        <v>37</v>
      </c>
      <c r="W1517" s="35">
        <f>VLOOKUP(A1517,airbnb_listings_orlando!C:Q,14,0)</f>
        <v>259</v>
      </c>
      <c r="X1517" s="35">
        <f>VLOOKUP(A1517,airbnb_listings_orlando!C:Q,15,0)</f>
        <v>6</v>
      </c>
      <c r="Y1517" s="11">
        <f t="shared" si="4"/>
        <v>0</v>
      </c>
      <c r="AA1517" s="11"/>
    </row>
    <row r="1518">
      <c r="A1518" s="12" t="s">
        <v>87</v>
      </c>
      <c r="B1518" s="13">
        <v>42869.0</v>
      </c>
      <c r="C1518" s="12">
        <v>42883.0</v>
      </c>
      <c r="D1518" s="14">
        <v>120.0</v>
      </c>
      <c r="E1518" s="24">
        <v>42830.57417824074</v>
      </c>
      <c r="F1518" s="16">
        <v>39.0</v>
      </c>
      <c r="G1518" s="17" t="s">
        <v>25</v>
      </c>
      <c r="H1518" s="14">
        <v>0.0</v>
      </c>
      <c r="I1518" s="14">
        <f t="shared" si="1"/>
        <v>120</v>
      </c>
      <c r="J1518" s="18">
        <v>4.0</v>
      </c>
      <c r="K1518" s="17">
        <v>5.0</v>
      </c>
      <c r="L1518" s="19">
        <v>3.0</v>
      </c>
      <c r="M1518" s="19" t="e">
        <v>#REF!</v>
      </c>
      <c r="N1518" s="17">
        <v>4.5</v>
      </c>
      <c r="O1518" s="17" t="s">
        <v>62</v>
      </c>
      <c r="P1518" s="17">
        <v>14.0</v>
      </c>
      <c r="Q1518" s="17">
        <v>2.0</v>
      </c>
      <c r="R1518" s="17">
        <v>0.0</v>
      </c>
      <c r="S1518" s="7">
        <f t="shared" si="2"/>
        <v>2</v>
      </c>
      <c r="T1518" s="20">
        <v>0.0</v>
      </c>
      <c r="U1518" s="14">
        <v>0.0</v>
      </c>
      <c r="V1518" s="21" t="s">
        <v>37</v>
      </c>
      <c r="W1518" s="35">
        <f>VLOOKUP(A1518,airbnb_listings_orlando!C:Q,14,0)</f>
        <v>259</v>
      </c>
      <c r="X1518" s="35">
        <f>VLOOKUP(A1518,airbnb_listings_orlando!C:Q,15,0)</f>
        <v>6</v>
      </c>
      <c r="Y1518" s="11">
        <f t="shared" si="4"/>
        <v>8.571428571</v>
      </c>
      <c r="AA1518" s="11"/>
    </row>
    <row r="1519">
      <c r="A1519" s="12" t="s">
        <v>87</v>
      </c>
      <c r="B1519" s="13">
        <v>42856.0</v>
      </c>
      <c r="C1519" s="12">
        <v>42861.0</v>
      </c>
      <c r="D1519" s="14">
        <v>120.0</v>
      </c>
      <c r="E1519" s="24">
        <v>42787.40460648148</v>
      </c>
      <c r="F1519" s="16">
        <v>69.0</v>
      </c>
      <c r="G1519" s="17" t="s">
        <v>25</v>
      </c>
      <c r="H1519" s="14">
        <v>0.0</v>
      </c>
      <c r="I1519" s="14">
        <f t="shared" si="1"/>
        <v>120</v>
      </c>
      <c r="J1519" s="18">
        <v>4.0</v>
      </c>
      <c r="K1519" s="17">
        <v>5.0</v>
      </c>
      <c r="L1519" s="19">
        <v>3.0</v>
      </c>
      <c r="M1519" s="19" t="e">
        <v>#REF!</v>
      </c>
      <c r="N1519" s="17">
        <v>4.5</v>
      </c>
      <c r="O1519" s="17" t="s">
        <v>62</v>
      </c>
      <c r="P1519" s="17">
        <v>5.0</v>
      </c>
      <c r="Q1519" s="17">
        <v>2.0</v>
      </c>
      <c r="R1519" s="17">
        <v>0.0</v>
      </c>
      <c r="S1519" s="7">
        <f t="shared" si="2"/>
        <v>2</v>
      </c>
      <c r="T1519" s="20">
        <v>0.0</v>
      </c>
      <c r="U1519" s="14">
        <v>0.0</v>
      </c>
      <c r="V1519" s="21" t="s">
        <v>37</v>
      </c>
      <c r="W1519" s="35">
        <f>VLOOKUP(A1519,airbnb_listings_orlando!C:Q,14,0)</f>
        <v>259</v>
      </c>
      <c r="X1519" s="35">
        <f>VLOOKUP(A1519,airbnb_listings_orlando!C:Q,15,0)</f>
        <v>6</v>
      </c>
      <c r="Y1519" s="11">
        <f t="shared" si="4"/>
        <v>24</v>
      </c>
      <c r="AA1519" s="11"/>
    </row>
    <row r="1520">
      <c r="A1520" s="12" t="s">
        <v>87</v>
      </c>
      <c r="B1520" s="13">
        <v>42824.0</v>
      </c>
      <c r="C1520" s="12">
        <v>42828.0</v>
      </c>
      <c r="D1520" s="14">
        <v>866.03</v>
      </c>
      <c r="E1520" s="24">
        <v>42678.634375</v>
      </c>
      <c r="F1520" s="16">
        <v>146.0</v>
      </c>
      <c r="G1520" s="17" t="s">
        <v>25</v>
      </c>
      <c r="H1520" s="14">
        <v>203.0</v>
      </c>
      <c r="I1520" s="14">
        <f t="shared" si="1"/>
        <v>866.03</v>
      </c>
      <c r="J1520" s="18">
        <v>4.0</v>
      </c>
      <c r="K1520" s="17">
        <v>5.0</v>
      </c>
      <c r="L1520" s="19">
        <v>3.0</v>
      </c>
      <c r="M1520" s="19" t="e">
        <v>#REF!</v>
      </c>
      <c r="N1520" s="17">
        <v>4.5</v>
      </c>
      <c r="O1520" s="17" t="s">
        <v>62</v>
      </c>
      <c r="P1520" s="17">
        <v>4.0</v>
      </c>
      <c r="Q1520" s="17">
        <v>2.0</v>
      </c>
      <c r="R1520" s="17">
        <v>0.0</v>
      </c>
      <c r="S1520" s="7">
        <f t="shared" si="2"/>
        <v>2</v>
      </c>
      <c r="T1520" s="20">
        <v>0.0</v>
      </c>
      <c r="U1520" s="14">
        <v>0.0</v>
      </c>
      <c r="V1520" s="21" t="s">
        <v>37</v>
      </c>
      <c r="W1520" s="35">
        <f>VLOOKUP(A1520,airbnb_listings_orlando!C:Q,14,0)</f>
        <v>259</v>
      </c>
      <c r="X1520" s="35">
        <f>VLOOKUP(A1520,airbnb_listings_orlando!C:Q,15,0)</f>
        <v>6</v>
      </c>
      <c r="Y1520" s="11">
        <f t="shared" si="4"/>
        <v>216.5075</v>
      </c>
      <c r="AA1520" s="11"/>
    </row>
    <row r="1521">
      <c r="A1521" s="12" t="s">
        <v>87</v>
      </c>
      <c r="B1521" s="13">
        <v>42781.0</v>
      </c>
      <c r="C1521" s="12">
        <v>42789.0</v>
      </c>
      <c r="D1521" s="14">
        <v>1148.0</v>
      </c>
      <c r="E1521" s="15">
        <v>42726.56196759259</v>
      </c>
      <c r="F1521" s="16">
        <v>55.0</v>
      </c>
      <c r="G1521" s="17" t="s">
        <v>25</v>
      </c>
      <c r="H1521" s="14">
        <v>300.34</v>
      </c>
      <c r="I1521" s="14">
        <f t="shared" si="1"/>
        <v>1112</v>
      </c>
      <c r="J1521" s="18">
        <v>4.0</v>
      </c>
      <c r="K1521" s="17">
        <v>5.0</v>
      </c>
      <c r="L1521" s="19">
        <v>3.0</v>
      </c>
      <c r="M1521" s="19" t="e">
        <v>#REF!</v>
      </c>
      <c r="N1521" s="17">
        <v>4.5</v>
      </c>
      <c r="O1521" s="17" t="s">
        <v>62</v>
      </c>
      <c r="P1521" s="17">
        <v>8.0</v>
      </c>
      <c r="Q1521" s="17">
        <v>3.0</v>
      </c>
      <c r="R1521" s="17">
        <v>3.0</v>
      </c>
      <c r="S1521" s="7">
        <f t="shared" si="2"/>
        <v>6</v>
      </c>
      <c r="T1521" s="20">
        <v>36.0</v>
      </c>
      <c r="U1521" s="14">
        <v>0.0</v>
      </c>
      <c r="V1521" s="21" t="s">
        <v>37</v>
      </c>
      <c r="W1521" s="35">
        <f>VLOOKUP(A1521,airbnb_listings_orlando!C:Q,14,0)</f>
        <v>259</v>
      </c>
      <c r="X1521" s="35">
        <f>VLOOKUP(A1521,airbnb_listings_orlando!C:Q,15,0)</f>
        <v>6</v>
      </c>
      <c r="Y1521" s="11">
        <f t="shared" si="4"/>
        <v>143.5</v>
      </c>
      <c r="AA1521" s="11"/>
    </row>
    <row r="1522">
      <c r="A1522" s="12" t="s">
        <v>87</v>
      </c>
      <c r="B1522" s="13">
        <v>42739.0</v>
      </c>
      <c r="C1522" s="12">
        <v>42745.0</v>
      </c>
      <c r="D1522" s="14">
        <v>1216.0</v>
      </c>
      <c r="E1522" s="15">
        <v>42733.38144675926</v>
      </c>
      <c r="F1522" s="16">
        <v>6.0</v>
      </c>
      <c r="G1522" s="17" t="s">
        <v>25</v>
      </c>
      <c r="H1522" s="14">
        <v>320.76</v>
      </c>
      <c r="I1522" s="14">
        <f t="shared" si="1"/>
        <v>1178</v>
      </c>
      <c r="J1522" s="18">
        <v>4.0</v>
      </c>
      <c r="K1522" s="17">
        <v>5.0</v>
      </c>
      <c r="L1522" s="19">
        <v>3.0</v>
      </c>
      <c r="M1522" s="19" t="e">
        <v>#REF!</v>
      </c>
      <c r="N1522" s="17">
        <v>4.5</v>
      </c>
      <c r="O1522" s="17" t="s">
        <v>62</v>
      </c>
      <c r="P1522" s="17">
        <v>6.0</v>
      </c>
      <c r="Q1522" s="17">
        <v>3.0</v>
      </c>
      <c r="R1522" s="17">
        <v>0.0</v>
      </c>
      <c r="S1522" s="7">
        <f t="shared" si="2"/>
        <v>3</v>
      </c>
      <c r="T1522" s="20">
        <v>38.0</v>
      </c>
      <c r="U1522" s="14">
        <v>0.0</v>
      </c>
      <c r="V1522" s="21" t="s">
        <v>37</v>
      </c>
      <c r="W1522" s="35">
        <f>VLOOKUP(A1522,airbnb_listings_orlando!C:Q,14,0)</f>
        <v>259</v>
      </c>
      <c r="X1522" s="35">
        <f>VLOOKUP(A1522,airbnb_listings_orlando!C:Q,15,0)</f>
        <v>6</v>
      </c>
      <c r="Y1522" s="11">
        <f t="shared" si="4"/>
        <v>202.6666667</v>
      </c>
      <c r="AA1522" s="11"/>
    </row>
    <row r="1523">
      <c r="A1523" s="12" t="s">
        <v>87</v>
      </c>
      <c r="B1523" s="13">
        <v>42720.0</v>
      </c>
      <c r="C1523" s="25">
        <v>42722.0</v>
      </c>
      <c r="D1523" s="14">
        <v>397.16</v>
      </c>
      <c r="E1523" s="24">
        <v>42710.78480324074</v>
      </c>
      <c r="F1523" s="16">
        <v>10.0</v>
      </c>
      <c r="G1523" s="17" t="s">
        <v>25</v>
      </c>
      <c r="H1523" s="14">
        <v>93.1</v>
      </c>
      <c r="I1523" s="14">
        <f t="shared" si="1"/>
        <v>397.16</v>
      </c>
      <c r="J1523" s="18">
        <v>4.0</v>
      </c>
      <c r="K1523" s="17">
        <v>5.0</v>
      </c>
      <c r="L1523" s="19">
        <v>3.0</v>
      </c>
      <c r="M1523" s="19" t="e">
        <v>#REF!</v>
      </c>
      <c r="N1523" s="17">
        <v>4.5</v>
      </c>
      <c r="O1523" s="17" t="s">
        <v>62</v>
      </c>
      <c r="P1523" s="17">
        <v>2.0</v>
      </c>
      <c r="Q1523" s="17">
        <v>5.0</v>
      </c>
      <c r="R1523" s="17">
        <v>0.0</v>
      </c>
      <c r="S1523" s="7">
        <f t="shared" si="2"/>
        <v>5</v>
      </c>
      <c r="T1523" s="20">
        <v>0.0</v>
      </c>
      <c r="U1523" s="14">
        <v>0.0</v>
      </c>
      <c r="V1523" s="21" t="s">
        <v>37</v>
      </c>
      <c r="W1523" s="35">
        <f>VLOOKUP(A1523,airbnb_listings_orlando!C:Q,14,0)</f>
        <v>259</v>
      </c>
      <c r="X1523" s="35">
        <f>VLOOKUP(A1523,airbnb_listings_orlando!C:Q,15,0)</f>
        <v>6</v>
      </c>
      <c r="Y1523" s="11">
        <f t="shared" si="4"/>
        <v>198.58</v>
      </c>
      <c r="AA1523" s="11"/>
    </row>
    <row r="1524">
      <c r="A1524" s="12" t="s">
        <v>87</v>
      </c>
      <c r="B1524" s="13">
        <v>42650.0</v>
      </c>
      <c r="C1524" s="12">
        <v>42652.0</v>
      </c>
      <c r="D1524" s="14">
        <v>386.66</v>
      </c>
      <c r="E1524" s="24">
        <v>42626.45422453704</v>
      </c>
      <c r="F1524" s="16">
        <v>24.0</v>
      </c>
      <c r="G1524" s="17" t="s">
        <v>25</v>
      </c>
      <c r="H1524" s="14">
        <v>48.0</v>
      </c>
      <c r="I1524" s="14">
        <f t="shared" si="1"/>
        <v>386.66</v>
      </c>
      <c r="J1524" s="18">
        <v>4.0</v>
      </c>
      <c r="K1524" s="17">
        <v>5.0</v>
      </c>
      <c r="L1524" s="19">
        <v>3.0</v>
      </c>
      <c r="M1524" s="19" t="e">
        <v>#REF!</v>
      </c>
      <c r="N1524" s="17">
        <v>4.5</v>
      </c>
      <c r="O1524" s="17" t="s">
        <v>62</v>
      </c>
      <c r="P1524" s="17">
        <v>2.0</v>
      </c>
      <c r="Q1524" s="17">
        <v>2.0</v>
      </c>
      <c r="R1524" s="17">
        <v>0.0</v>
      </c>
      <c r="S1524" s="7">
        <f t="shared" si="2"/>
        <v>2</v>
      </c>
      <c r="T1524" s="20">
        <v>0.0</v>
      </c>
      <c r="U1524" s="14">
        <v>0.0</v>
      </c>
      <c r="V1524" s="21" t="s">
        <v>37</v>
      </c>
      <c r="W1524" s="35">
        <f>VLOOKUP(A1524,airbnb_listings_orlando!C:Q,14,0)</f>
        <v>259</v>
      </c>
      <c r="X1524" s="35">
        <f>VLOOKUP(A1524,airbnb_listings_orlando!C:Q,15,0)</f>
        <v>6</v>
      </c>
      <c r="Y1524" s="11">
        <f t="shared" si="4"/>
        <v>193.33</v>
      </c>
      <c r="AA1524" s="11"/>
    </row>
    <row r="1525">
      <c r="A1525" s="12" t="s">
        <v>87</v>
      </c>
      <c r="B1525" s="13">
        <v>43295.0</v>
      </c>
      <c r="C1525" s="12">
        <v>43315.0</v>
      </c>
      <c r="D1525" s="14">
        <v>2841.65</v>
      </c>
      <c r="E1525" s="24">
        <v>43218.24092592593</v>
      </c>
      <c r="F1525" s="16">
        <v>77.0</v>
      </c>
      <c r="G1525" s="17" t="s">
        <v>25</v>
      </c>
      <c r="H1525" s="14">
        <v>410.78</v>
      </c>
      <c r="I1525" s="14">
        <f t="shared" si="1"/>
        <v>2668.5405</v>
      </c>
      <c r="J1525" s="18">
        <v>4.0</v>
      </c>
      <c r="K1525" s="17">
        <v>5.0</v>
      </c>
      <c r="L1525" s="19">
        <v>3.0</v>
      </c>
      <c r="M1525" s="19" t="e">
        <v>#REF!</v>
      </c>
      <c r="N1525" s="17">
        <v>4.5</v>
      </c>
      <c r="O1525" s="17" t="s">
        <v>62</v>
      </c>
      <c r="P1525" s="17">
        <v>20.0</v>
      </c>
      <c r="Q1525" s="17">
        <v>5.0</v>
      </c>
      <c r="R1525" s="17">
        <v>3.0</v>
      </c>
      <c r="S1525" s="7">
        <f t="shared" si="2"/>
        <v>8</v>
      </c>
      <c r="T1525" s="20">
        <v>87.86</v>
      </c>
      <c r="U1525" s="14">
        <f t="shared" ref="U1525:U1532" si="111">D1525*3%</f>
        <v>85.2495</v>
      </c>
      <c r="V1525" s="21" t="s">
        <v>39</v>
      </c>
      <c r="W1525" s="35">
        <f>VLOOKUP(A1525,airbnb_listings_orlando!C:Q,14,0)</f>
        <v>259</v>
      </c>
      <c r="X1525" s="35">
        <f>VLOOKUP(A1525,airbnb_listings_orlando!C:Q,15,0)</f>
        <v>6</v>
      </c>
      <c r="Y1525" s="11">
        <f t="shared" si="4"/>
        <v>142.0825</v>
      </c>
      <c r="AA1525" s="11"/>
    </row>
    <row r="1526">
      <c r="A1526" s="12" t="s">
        <v>87</v>
      </c>
      <c r="B1526" s="13">
        <v>43289.0</v>
      </c>
      <c r="C1526" s="12">
        <v>43294.0</v>
      </c>
      <c r="D1526" s="14">
        <v>939.12</v>
      </c>
      <c r="E1526" s="24">
        <v>43242.86896990741</v>
      </c>
      <c r="F1526" s="16">
        <v>47.0</v>
      </c>
      <c r="G1526" s="17" t="s">
        <v>25</v>
      </c>
      <c r="H1526" s="14">
        <v>108.75</v>
      </c>
      <c r="I1526" s="14">
        <f t="shared" si="1"/>
        <v>881.9064</v>
      </c>
      <c r="J1526" s="18">
        <v>4.0</v>
      </c>
      <c r="K1526" s="17">
        <v>5.0</v>
      </c>
      <c r="L1526" s="19">
        <v>3.0</v>
      </c>
      <c r="M1526" s="19" t="e">
        <v>#REF!</v>
      </c>
      <c r="N1526" s="17">
        <v>4.5</v>
      </c>
      <c r="O1526" s="17" t="s">
        <v>62</v>
      </c>
      <c r="P1526" s="17">
        <v>5.0</v>
      </c>
      <c r="Q1526" s="17">
        <v>2.0</v>
      </c>
      <c r="R1526" s="17">
        <v>0.0</v>
      </c>
      <c r="S1526" s="7">
        <f t="shared" si="2"/>
        <v>2</v>
      </c>
      <c r="T1526" s="20">
        <v>29.04</v>
      </c>
      <c r="U1526" s="14">
        <f t="shared" si="111"/>
        <v>28.1736</v>
      </c>
      <c r="V1526" s="21" t="s">
        <v>39</v>
      </c>
      <c r="W1526" s="35">
        <f>VLOOKUP(A1526,airbnb_listings_orlando!C:Q,14,0)</f>
        <v>259</v>
      </c>
      <c r="X1526" s="35">
        <f>VLOOKUP(A1526,airbnb_listings_orlando!C:Q,15,0)</f>
        <v>6</v>
      </c>
      <c r="Y1526" s="11">
        <f t="shared" si="4"/>
        <v>187.824</v>
      </c>
      <c r="AA1526" s="11"/>
    </row>
    <row r="1527">
      <c r="A1527" s="12" t="s">
        <v>87</v>
      </c>
      <c r="B1527" s="13">
        <v>43286.0</v>
      </c>
      <c r="C1527" s="12">
        <v>43289.0</v>
      </c>
      <c r="D1527" s="14">
        <v>706.82</v>
      </c>
      <c r="E1527" s="24">
        <v>43277.724756944444</v>
      </c>
      <c r="F1527" s="16">
        <v>9.0</v>
      </c>
      <c r="G1527" s="17" t="s">
        <v>25</v>
      </c>
      <c r="H1527" s="14">
        <v>75.18</v>
      </c>
      <c r="I1527" s="14">
        <f t="shared" si="1"/>
        <v>663.7654</v>
      </c>
      <c r="J1527" s="18">
        <v>4.0</v>
      </c>
      <c r="K1527" s="17">
        <v>5.0</v>
      </c>
      <c r="L1527" s="19">
        <v>3.0</v>
      </c>
      <c r="M1527" s="19" t="e">
        <v>#REF!</v>
      </c>
      <c r="N1527" s="17">
        <v>4.5</v>
      </c>
      <c r="O1527" s="17" t="s">
        <v>62</v>
      </c>
      <c r="P1527" s="17">
        <v>3.0</v>
      </c>
      <c r="Q1527" s="17">
        <v>2.0</v>
      </c>
      <c r="R1527" s="17">
        <v>0.0</v>
      </c>
      <c r="S1527" s="7">
        <f t="shared" si="2"/>
        <v>2</v>
      </c>
      <c r="T1527" s="20">
        <v>21.85</v>
      </c>
      <c r="U1527" s="14">
        <f t="shared" si="111"/>
        <v>21.2046</v>
      </c>
      <c r="V1527" s="21" t="s">
        <v>39</v>
      </c>
      <c r="W1527" s="35">
        <f>VLOOKUP(A1527,airbnb_listings_orlando!C:Q,14,0)</f>
        <v>259</v>
      </c>
      <c r="X1527" s="35">
        <f>VLOOKUP(A1527,airbnb_listings_orlando!C:Q,15,0)</f>
        <v>6</v>
      </c>
      <c r="Y1527" s="11">
        <f t="shared" si="4"/>
        <v>235.6066667</v>
      </c>
      <c r="AA1527" s="11"/>
    </row>
    <row r="1528">
      <c r="A1528" s="12" t="s">
        <v>87</v>
      </c>
      <c r="B1528" s="13">
        <v>43279.0</v>
      </c>
      <c r="C1528" s="12">
        <v>43283.0</v>
      </c>
      <c r="D1528" s="14">
        <v>804.81</v>
      </c>
      <c r="E1528" s="24">
        <v>43266.30670138889</v>
      </c>
      <c r="F1528" s="16">
        <v>13.0</v>
      </c>
      <c r="G1528" s="17" t="s">
        <v>25</v>
      </c>
      <c r="H1528" s="14">
        <v>82.98</v>
      </c>
      <c r="I1528" s="14">
        <f t="shared" si="1"/>
        <v>757.1457</v>
      </c>
      <c r="J1528" s="18">
        <v>4.0</v>
      </c>
      <c r="K1528" s="17">
        <v>5.0</v>
      </c>
      <c r="L1528" s="19">
        <v>3.0</v>
      </c>
      <c r="M1528" s="19" t="e">
        <v>#REF!</v>
      </c>
      <c r="N1528" s="17">
        <v>4.5</v>
      </c>
      <c r="O1528" s="17" t="s">
        <v>62</v>
      </c>
      <c r="P1528" s="17">
        <v>4.0</v>
      </c>
      <c r="Q1528" s="17">
        <v>5.0</v>
      </c>
      <c r="R1528" s="17">
        <v>2.0</v>
      </c>
      <c r="S1528" s="7">
        <f t="shared" si="2"/>
        <v>7</v>
      </c>
      <c r="T1528" s="20">
        <v>23.52</v>
      </c>
      <c r="U1528" s="14">
        <f t="shared" si="111"/>
        <v>24.1443</v>
      </c>
      <c r="V1528" s="21" t="s">
        <v>39</v>
      </c>
      <c r="W1528" s="35">
        <f>VLOOKUP(A1528,airbnb_listings_orlando!C:Q,14,0)</f>
        <v>259</v>
      </c>
      <c r="X1528" s="35">
        <f>VLOOKUP(A1528,airbnb_listings_orlando!C:Q,15,0)</f>
        <v>6</v>
      </c>
      <c r="Y1528" s="11">
        <f t="shared" si="4"/>
        <v>201.2025</v>
      </c>
      <c r="AA1528" s="11"/>
    </row>
    <row r="1529">
      <c r="A1529" s="12" t="s">
        <v>87</v>
      </c>
      <c r="B1529" s="13">
        <v>43275.0</v>
      </c>
      <c r="C1529" s="12">
        <v>43279.0</v>
      </c>
      <c r="D1529" s="14">
        <v>655.08</v>
      </c>
      <c r="E1529" s="24">
        <v>43167.35792824074</v>
      </c>
      <c r="F1529" s="16">
        <v>108.0</v>
      </c>
      <c r="G1529" s="17" t="s">
        <v>25</v>
      </c>
      <c r="H1529" s="14">
        <v>67.7</v>
      </c>
      <c r="I1529" s="14">
        <f t="shared" si="1"/>
        <v>615.1776</v>
      </c>
      <c r="J1529" s="18">
        <v>4.0</v>
      </c>
      <c r="K1529" s="17">
        <v>5.0</v>
      </c>
      <c r="L1529" s="19">
        <v>3.0</v>
      </c>
      <c r="M1529" s="19" t="e">
        <v>#REF!</v>
      </c>
      <c r="N1529" s="17">
        <v>4.5</v>
      </c>
      <c r="O1529" s="17" t="s">
        <v>62</v>
      </c>
      <c r="P1529" s="17">
        <v>4.0</v>
      </c>
      <c r="Q1529" s="17">
        <v>3.0</v>
      </c>
      <c r="R1529" s="17">
        <v>1.0</v>
      </c>
      <c r="S1529" s="7">
        <f t="shared" si="2"/>
        <v>4</v>
      </c>
      <c r="T1529" s="20">
        <v>20.25</v>
      </c>
      <c r="U1529" s="14">
        <f t="shared" si="111"/>
        <v>19.6524</v>
      </c>
      <c r="V1529" s="21" t="s">
        <v>39</v>
      </c>
      <c r="W1529" s="35">
        <f>VLOOKUP(A1529,airbnb_listings_orlando!C:Q,14,0)</f>
        <v>259</v>
      </c>
      <c r="X1529" s="35">
        <f>VLOOKUP(A1529,airbnb_listings_orlando!C:Q,15,0)</f>
        <v>6</v>
      </c>
      <c r="Y1529" s="11">
        <f t="shared" si="4"/>
        <v>163.77</v>
      </c>
      <c r="AA1529" s="11"/>
    </row>
    <row r="1530">
      <c r="A1530" s="12" t="s">
        <v>87</v>
      </c>
      <c r="B1530" s="13">
        <v>43188.0</v>
      </c>
      <c r="C1530" s="12">
        <v>43202.0</v>
      </c>
      <c r="D1530" s="14">
        <v>2365.73</v>
      </c>
      <c r="E1530" s="24">
        <v>43005.66516203704</v>
      </c>
      <c r="F1530" s="16">
        <v>183.0</v>
      </c>
      <c r="G1530" s="17" t="s">
        <v>25</v>
      </c>
      <c r="H1530" s="14">
        <v>323.19</v>
      </c>
      <c r="I1530" s="14">
        <f t="shared" si="1"/>
        <v>2220.0781</v>
      </c>
      <c r="J1530" s="18">
        <v>4.0</v>
      </c>
      <c r="K1530" s="17">
        <v>5.0</v>
      </c>
      <c r="L1530" s="19">
        <v>3.0</v>
      </c>
      <c r="M1530" s="19" t="e">
        <v>#REF!</v>
      </c>
      <c r="N1530" s="17">
        <v>4.5</v>
      </c>
      <c r="O1530" s="17" t="s">
        <v>62</v>
      </c>
      <c r="P1530" s="17">
        <v>14.0</v>
      </c>
      <c r="Q1530" s="17">
        <v>3.0</v>
      </c>
      <c r="R1530" s="17">
        <v>1.0</v>
      </c>
      <c r="S1530" s="7">
        <f t="shared" si="2"/>
        <v>4</v>
      </c>
      <c r="T1530" s="20">
        <v>74.68</v>
      </c>
      <c r="U1530" s="14">
        <f t="shared" si="111"/>
        <v>70.9719</v>
      </c>
      <c r="V1530" s="21" t="s">
        <v>39</v>
      </c>
      <c r="W1530" s="35">
        <f>VLOOKUP(A1530,airbnb_listings_orlando!C:Q,14,0)</f>
        <v>259</v>
      </c>
      <c r="X1530" s="35">
        <f>VLOOKUP(A1530,airbnb_listings_orlando!C:Q,15,0)</f>
        <v>6</v>
      </c>
      <c r="Y1530" s="11">
        <f t="shared" si="4"/>
        <v>168.9807143</v>
      </c>
      <c r="AA1530" s="11"/>
    </row>
    <row r="1531">
      <c r="A1531" s="12" t="s">
        <v>87</v>
      </c>
      <c r="B1531" s="13">
        <v>43184.0</v>
      </c>
      <c r="C1531" s="12">
        <v>43187.0</v>
      </c>
      <c r="D1531" s="14">
        <v>720.03</v>
      </c>
      <c r="E1531" s="24">
        <v>43140.76605324074</v>
      </c>
      <c r="F1531" s="16">
        <v>44.0</v>
      </c>
      <c r="G1531" s="17" t="s">
        <v>25</v>
      </c>
      <c r="H1531" s="14">
        <v>77.09</v>
      </c>
      <c r="I1531" s="14">
        <f t="shared" si="1"/>
        <v>676.1691</v>
      </c>
      <c r="J1531" s="18">
        <v>4.0</v>
      </c>
      <c r="K1531" s="17">
        <v>5.0</v>
      </c>
      <c r="L1531" s="19">
        <v>3.0</v>
      </c>
      <c r="M1531" s="19" t="e">
        <v>#REF!</v>
      </c>
      <c r="N1531" s="17">
        <v>4.5</v>
      </c>
      <c r="O1531" s="17" t="s">
        <v>62</v>
      </c>
      <c r="P1531" s="17">
        <v>3.0</v>
      </c>
      <c r="Q1531" s="17">
        <v>4.0</v>
      </c>
      <c r="R1531" s="17">
        <v>3.0</v>
      </c>
      <c r="S1531" s="7">
        <f t="shared" si="2"/>
        <v>7</v>
      </c>
      <c r="T1531" s="20">
        <v>22.26</v>
      </c>
      <c r="U1531" s="14">
        <f t="shared" si="111"/>
        <v>21.6009</v>
      </c>
      <c r="V1531" s="21" t="s">
        <v>39</v>
      </c>
      <c r="W1531" s="35">
        <f>VLOOKUP(A1531,airbnb_listings_orlando!C:Q,14,0)</f>
        <v>259</v>
      </c>
      <c r="X1531" s="35">
        <f>VLOOKUP(A1531,airbnb_listings_orlando!C:Q,15,0)</f>
        <v>6</v>
      </c>
      <c r="Y1531" s="11">
        <f t="shared" si="4"/>
        <v>240.01</v>
      </c>
      <c r="AA1531" s="11"/>
    </row>
    <row r="1532">
      <c r="A1532" s="12" t="s">
        <v>87</v>
      </c>
      <c r="B1532" s="13">
        <v>43182.0</v>
      </c>
      <c r="C1532" s="12">
        <v>43184.0</v>
      </c>
      <c r="D1532" s="14">
        <v>529.57</v>
      </c>
      <c r="E1532" s="24">
        <v>43153.826006944444</v>
      </c>
      <c r="F1532" s="16">
        <v>29.0</v>
      </c>
      <c r="G1532" s="17" t="s">
        <v>25</v>
      </c>
      <c r="H1532" s="14">
        <v>49.56</v>
      </c>
      <c r="I1532" s="14">
        <f t="shared" si="1"/>
        <v>497.3129</v>
      </c>
      <c r="J1532" s="18">
        <v>4.0</v>
      </c>
      <c r="K1532" s="17">
        <v>5.0</v>
      </c>
      <c r="L1532" s="19">
        <v>3.0</v>
      </c>
      <c r="M1532" s="19" t="e">
        <v>#REF!</v>
      </c>
      <c r="N1532" s="17">
        <v>4.5</v>
      </c>
      <c r="O1532" s="17" t="s">
        <v>62</v>
      </c>
      <c r="P1532" s="17">
        <v>2.0</v>
      </c>
      <c r="Q1532" s="17">
        <v>1.0</v>
      </c>
      <c r="R1532" s="17">
        <v>0.0</v>
      </c>
      <c r="S1532" s="7">
        <f t="shared" si="2"/>
        <v>1</v>
      </c>
      <c r="T1532" s="20">
        <v>16.37</v>
      </c>
      <c r="U1532" s="14">
        <f t="shared" si="111"/>
        <v>15.8871</v>
      </c>
      <c r="V1532" s="21" t="s">
        <v>39</v>
      </c>
      <c r="W1532" s="35">
        <f>VLOOKUP(A1532,airbnb_listings_orlando!C:Q,14,0)</f>
        <v>259</v>
      </c>
      <c r="X1532" s="35">
        <f>VLOOKUP(A1532,airbnb_listings_orlando!C:Q,15,0)</f>
        <v>6</v>
      </c>
      <c r="Y1532" s="11">
        <f t="shared" si="4"/>
        <v>264.785</v>
      </c>
      <c r="AA1532" s="11"/>
    </row>
    <row r="1533">
      <c r="A1533" s="12" t="s">
        <v>87</v>
      </c>
      <c r="B1533" s="13">
        <v>43175.0</v>
      </c>
      <c r="C1533" s="12">
        <v>43177.0</v>
      </c>
      <c r="D1533" s="14">
        <v>529.57</v>
      </c>
      <c r="E1533" s="24">
        <v>43145.74899305555</v>
      </c>
      <c r="F1533" s="16">
        <v>30.0</v>
      </c>
      <c r="G1533" s="17" t="s">
        <v>25</v>
      </c>
      <c r="H1533" s="14">
        <v>49.56</v>
      </c>
      <c r="I1533" s="14">
        <f t="shared" si="1"/>
        <v>492.0172</v>
      </c>
      <c r="J1533" s="18">
        <v>4.0</v>
      </c>
      <c r="K1533" s="17">
        <v>5.0</v>
      </c>
      <c r="L1533" s="19">
        <v>3.0</v>
      </c>
      <c r="M1533" s="19" t="e">
        <v>#REF!</v>
      </c>
      <c r="N1533" s="17">
        <v>4.5</v>
      </c>
      <c r="O1533" s="17" t="s">
        <v>62</v>
      </c>
      <c r="P1533" s="17">
        <v>2.0</v>
      </c>
      <c r="Q1533" s="17">
        <v>4.0</v>
      </c>
      <c r="R1533" s="17">
        <v>0.0</v>
      </c>
      <c r="S1533" s="7">
        <f t="shared" si="2"/>
        <v>4</v>
      </c>
      <c r="T1533" s="20">
        <v>16.37</v>
      </c>
      <c r="U1533" s="14">
        <f t="shared" ref="U1533:U1560" si="112">D1533*4%</f>
        <v>21.1828</v>
      </c>
      <c r="V1533" s="21" t="s">
        <v>39</v>
      </c>
      <c r="W1533" s="35">
        <f>VLOOKUP(A1533,airbnb_listings_orlando!C:Q,14,0)</f>
        <v>259</v>
      </c>
      <c r="X1533" s="35">
        <f>VLOOKUP(A1533,airbnb_listings_orlando!C:Q,15,0)</f>
        <v>6</v>
      </c>
      <c r="Y1533" s="11">
        <f t="shared" si="4"/>
        <v>264.785</v>
      </c>
      <c r="AA1533" s="11"/>
    </row>
    <row r="1534">
      <c r="A1534" s="12" t="s">
        <v>87</v>
      </c>
      <c r="B1534" s="13">
        <v>43168.0</v>
      </c>
      <c r="C1534" s="12">
        <v>43175.0</v>
      </c>
      <c r="D1534" s="14">
        <v>1602.3</v>
      </c>
      <c r="E1534" s="24">
        <v>43124.757581018515</v>
      </c>
      <c r="F1534" s="16">
        <v>44.0</v>
      </c>
      <c r="G1534" s="17" t="s">
        <v>25</v>
      </c>
      <c r="H1534" s="14">
        <v>187.22</v>
      </c>
      <c r="I1534" s="14">
        <f t="shared" si="1"/>
        <v>1492.388</v>
      </c>
      <c r="J1534" s="18">
        <v>4.0</v>
      </c>
      <c r="K1534" s="17">
        <v>5.0</v>
      </c>
      <c r="L1534" s="19">
        <v>3.0</v>
      </c>
      <c r="M1534" s="19" t="e">
        <v>#REF!</v>
      </c>
      <c r="N1534" s="17">
        <v>4.5</v>
      </c>
      <c r="O1534" s="17" t="s">
        <v>62</v>
      </c>
      <c r="P1534" s="17">
        <v>7.0</v>
      </c>
      <c r="Q1534" s="17">
        <v>2.0</v>
      </c>
      <c r="R1534" s="17">
        <v>3.0</v>
      </c>
      <c r="S1534" s="7">
        <f t="shared" si="2"/>
        <v>5</v>
      </c>
      <c r="T1534" s="20">
        <v>45.82</v>
      </c>
      <c r="U1534" s="14">
        <f t="shared" si="112"/>
        <v>64.092</v>
      </c>
      <c r="V1534" s="21" t="s">
        <v>39</v>
      </c>
      <c r="W1534" s="35">
        <f>VLOOKUP(A1534,airbnb_listings_orlando!C:Q,14,0)</f>
        <v>259</v>
      </c>
      <c r="X1534" s="35">
        <f>VLOOKUP(A1534,airbnb_listings_orlando!C:Q,15,0)</f>
        <v>6</v>
      </c>
      <c r="Y1534" s="11">
        <f t="shared" si="4"/>
        <v>228.9</v>
      </c>
      <c r="AA1534" s="11"/>
    </row>
    <row r="1535">
      <c r="A1535" s="12" t="s">
        <v>87</v>
      </c>
      <c r="B1535" s="13">
        <v>43159.0</v>
      </c>
      <c r="C1535" s="12">
        <v>43164.0</v>
      </c>
      <c r="D1535" s="14">
        <v>894.96</v>
      </c>
      <c r="E1535" s="24">
        <v>43137.10679398148</v>
      </c>
      <c r="F1535" s="16">
        <v>22.0</v>
      </c>
      <c r="G1535" s="17" t="s">
        <v>25</v>
      </c>
      <c r="H1535" s="14">
        <v>83.49</v>
      </c>
      <c r="I1535" s="14">
        <f t="shared" si="1"/>
        <v>812.0716</v>
      </c>
      <c r="J1535" s="18">
        <v>4.0</v>
      </c>
      <c r="K1535" s="17">
        <v>5.0</v>
      </c>
      <c r="L1535" s="19">
        <v>3.0</v>
      </c>
      <c r="M1535" s="19" t="e">
        <v>#REF!</v>
      </c>
      <c r="N1535" s="17">
        <v>4.5</v>
      </c>
      <c r="O1535" s="17" t="s">
        <v>62</v>
      </c>
      <c r="P1535" s="17">
        <v>5.0</v>
      </c>
      <c r="Q1535" s="17">
        <v>4.0</v>
      </c>
      <c r="R1535" s="17">
        <v>0.0</v>
      </c>
      <c r="S1535" s="7">
        <f t="shared" si="2"/>
        <v>4</v>
      </c>
      <c r="T1535" s="20">
        <v>47.09</v>
      </c>
      <c r="U1535" s="14">
        <f t="shared" si="112"/>
        <v>35.7984</v>
      </c>
      <c r="V1535" s="21" t="s">
        <v>39</v>
      </c>
      <c r="W1535" s="35">
        <f>VLOOKUP(A1535,airbnb_listings_orlando!C:Q,14,0)</f>
        <v>259</v>
      </c>
      <c r="X1535" s="35">
        <f>VLOOKUP(A1535,airbnb_listings_orlando!C:Q,15,0)</f>
        <v>6</v>
      </c>
      <c r="Y1535" s="11">
        <f t="shared" si="4"/>
        <v>178.992</v>
      </c>
      <c r="AA1535" s="11"/>
    </row>
    <row r="1536">
      <c r="A1536" s="12" t="s">
        <v>87</v>
      </c>
      <c r="B1536" s="13">
        <v>43129.0</v>
      </c>
      <c r="C1536" s="12">
        <v>43136.0</v>
      </c>
      <c r="D1536" s="14">
        <v>1310.12</v>
      </c>
      <c r="E1536" s="24">
        <v>43105.8777662037</v>
      </c>
      <c r="F1536" s="16">
        <v>24.0</v>
      </c>
      <c r="G1536" s="17" t="s">
        <v>25</v>
      </c>
      <c r="H1536" s="14">
        <v>114.82</v>
      </c>
      <c r="I1536" s="14">
        <f t="shared" si="1"/>
        <v>1196.7252</v>
      </c>
      <c r="J1536" s="18">
        <v>4.0</v>
      </c>
      <c r="K1536" s="17">
        <v>5.0</v>
      </c>
      <c r="L1536" s="19">
        <v>3.0</v>
      </c>
      <c r="M1536" s="19" t="e">
        <v>#REF!</v>
      </c>
      <c r="N1536" s="17">
        <v>4.5</v>
      </c>
      <c r="O1536" s="17" t="s">
        <v>62</v>
      </c>
      <c r="P1536" s="17">
        <v>7.0</v>
      </c>
      <c r="Q1536" s="17">
        <v>2.0</v>
      </c>
      <c r="R1536" s="17">
        <v>1.0</v>
      </c>
      <c r="S1536" s="7">
        <f t="shared" si="2"/>
        <v>3</v>
      </c>
      <c r="T1536" s="20">
        <v>60.99</v>
      </c>
      <c r="U1536" s="14">
        <f t="shared" si="112"/>
        <v>52.4048</v>
      </c>
      <c r="V1536" s="21" t="s">
        <v>39</v>
      </c>
      <c r="W1536" s="35">
        <f>VLOOKUP(A1536,airbnb_listings_orlando!C:Q,14,0)</f>
        <v>259</v>
      </c>
      <c r="X1536" s="35">
        <f>VLOOKUP(A1536,airbnb_listings_orlando!C:Q,15,0)</f>
        <v>6</v>
      </c>
      <c r="Y1536" s="11">
        <f t="shared" si="4"/>
        <v>187.16</v>
      </c>
      <c r="AA1536" s="11"/>
    </row>
    <row r="1537">
      <c r="A1537" s="12" t="s">
        <v>87</v>
      </c>
      <c r="B1537" s="13">
        <v>43107.0</v>
      </c>
      <c r="C1537" s="12">
        <v>43122.0</v>
      </c>
      <c r="D1537" s="14">
        <v>2566.26</v>
      </c>
      <c r="E1537" s="24">
        <v>43102.813206018516</v>
      </c>
      <c r="F1537" s="16">
        <v>5.0</v>
      </c>
      <c r="G1537" s="17" t="s">
        <v>25</v>
      </c>
      <c r="H1537" s="14">
        <v>287.95</v>
      </c>
      <c r="I1537" s="14">
        <f t="shared" si="1"/>
        <v>2328.5696</v>
      </c>
      <c r="J1537" s="18">
        <v>4.0</v>
      </c>
      <c r="K1537" s="17">
        <v>5.0</v>
      </c>
      <c r="L1537" s="19">
        <v>3.0</v>
      </c>
      <c r="M1537" s="19" t="e">
        <v>#REF!</v>
      </c>
      <c r="N1537" s="17">
        <v>4.5</v>
      </c>
      <c r="O1537" s="17" t="s">
        <v>62</v>
      </c>
      <c r="P1537" s="17">
        <v>15.0</v>
      </c>
      <c r="Q1537" s="17">
        <v>2.0</v>
      </c>
      <c r="R1537" s="17">
        <v>2.0</v>
      </c>
      <c r="S1537" s="7">
        <f t="shared" si="2"/>
        <v>4</v>
      </c>
      <c r="T1537" s="20">
        <v>135.04</v>
      </c>
      <c r="U1537" s="14">
        <f t="shared" si="112"/>
        <v>102.6504</v>
      </c>
      <c r="V1537" s="21" t="s">
        <v>39</v>
      </c>
      <c r="W1537" s="35">
        <f>VLOOKUP(A1537,airbnb_listings_orlando!C:Q,14,0)</f>
        <v>259</v>
      </c>
      <c r="X1537" s="35">
        <f>VLOOKUP(A1537,airbnb_listings_orlando!C:Q,15,0)</f>
        <v>6</v>
      </c>
      <c r="Y1537" s="11">
        <f t="shared" si="4"/>
        <v>171.084</v>
      </c>
      <c r="AA1537" s="11"/>
    </row>
    <row r="1538">
      <c r="A1538" s="12" t="s">
        <v>87</v>
      </c>
      <c r="B1538" s="13">
        <v>43042.0</v>
      </c>
      <c r="C1538" s="12">
        <v>43044.0</v>
      </c>
      <c r="D1538" s="14">
        <v>396.75</v>
      </c>
      <c r="E1538" s="24">
        <v>42856.541875</v>
      </c>
      <c r="F1538" s="16">
        <v>186.0</v>
      </c>
      <c r="G1538" s="17" t="s">
        <v>25</v>
      </c>
      <c r="H1538" s="14">
        <v>33.78</v>
      </c>
      <c r="I1538" s="14">
        <f t="shared" si="1"/>
        <v>369.03</v>
      </c>
      <c r="J1538" s="18">
        <v>4.0</v>
      </c>
      <c r="K1538" s="17">
        <v>5.0</v>
      </c>
      <c r="L1538" s="19">
        <v>3.0</v>
      </c>
      <c r="M1538" s="19" t="e">
        <v>#REF!</v>
      </c>
      <c r="N1538" s="17">
        <v>4.5</v>
      </c>
      <c r="O1538" s="17" t="s">
        <v>62</v>
      </c>
      <c r="P1538" s="17">
        <v>2.0</v>
      </c>
      <c r="Q1538" s="17">
        <v>6.0</v>
      </c>
      <c r="R1538" s="17">
        <v>0.0</v>
      </c>
      <c r="S1538" s="7">
        <f t="shared" si="2"/>
        <v>6</v>
      </c>
      <c r="T1538" s="20">
        <v>11.85</v>
      </c>
      <c r="U1538" s="14">
        <f t="shared" si="112"/>
        <v>15.87</v>
      </c>
      <c r="V1538" s="21" t="s">
        <v>39</v>
      </c>
      <c r="W1538" s="35">
        <f>VLOOKUP(A1538,airbnb_listings_orlando!C:Q,14,0)</f>
        <v>259</v>
      </c>
      <c r="X1538" s="35">
        <f>VLOOKUP(A1538,airbnb_listings_orlando!C:Q,15,0)</f>
        <v>6</v>
      </c>
      <c r="Y1538" s="11">
        <f t="shared" si="4"/>
        <v>198.375</v>
      </c>
      <c r="AA1538" s="11"/>
    </row>
    <row r="1539">
      <c r="A1539" s="12" t="s">
        <v>87</v>
      </c>
      <c r="B1539" s="13">
        <v>43022.0</v>
      </c>
      <c r="C1539" s="25">
        <v>43030.0</v>
      </c>
      <c r="D1539" s="14">
        <v>1189.04</v>
      </c>
      <c r="E1539" s="24">
        <v>42779.40148148148</v>
      </c>
      <c r="F1539" s="16">
        <v>243.0</v>
      </c>
      <c r="G1539" s="17" t="s">
        <v>25</v>
      </c>
      <c r="H1539" s="14">
        <v>147.89</v>
      </c>
      <c r="I1539" s="14">
        <f t="shared" si="1"/>
        <v>1104.7184</v>
      </c>
      <c r="J1539" s="18">
        <v>4.0</v>
      </c>
      <c r="K1539" s="17">
        <v>5.0</v>
      </c>
      <c r="L1539" s="19">
        <v>3.0</v>
      </c>
      <c r="M1539" s="19" t="e">
        <v>#REF!</v>
      </c>
      <c r="N1539" s="17">
        <v>4.5</v>
      </c>
      <c r="O1539" s="17" t="s">
        <v>62</v>
      </c>
      <c r="P1539" s="17">
        <v>8.0</v>
      </c>
      <c r="Q1539" s="17">
        <v>6.0</v>
      </c>
      <c r="R1539" s="17">
        <v>2.0</v>
      </c>
      <c r="S1539" s="7">
        <f t="shared" si="2"/>
        <v>8</v>
      </c>
      <c r="T1539" s="20">
        <v>36.76</v>
      </c>
      <c r="U1539" s="14">
        <f t="shared" si="112"/>
        <v>47.5616</v>
      </c>
      <c r="V1539" s="21" t="s">
        <v>39</v>
      </c>
      <c r="W1539" s="35">
        <f>VLOOKUP(A1539,airbnb_listings_orlando!C:Q,14,0)</f>
        <v>259</v>
      </c>
      <c r="X1539" s="35">
        <f>VLOOKUP(A1539,airbnb_listings_orlando!C:Q,15,0)</f>
        <v>6</v>
      </c>
      <c r="Y1539" s="11">
        <f t="shared" si="4"/>
        <v>148.63</v>
      </c>
      <c r="AA1539" s="11"/>
    </row>
    <row r="1540">
      <c r="A1540" s="12" t="s">
        <v>87</v>
      </c>
      <c r="B1540" s="13">
        <v>43014.0</v>
      </c>
      <c r="C1540" s="12">
        <v>43016.0</v>
      </c>
      <c r="D1540" s="14">
        <v>396.35</v>
      </c>
      <c r="E1540" s="24">
        <v>42951.55671296296</v>
      </c>
      <c r="F1540" s="16">
        <v>63.0</v>
      </c>
      <c r="G1540" s="17" t="s">
        <v>25</v>
      </c>
      <c r="H1540" s="14">
        <v>33.3</v>
      </c>
      <c r="I1540" s="14">
        <f t="shared" si="1"/>
        <v>368.246</v>
      </c>
      <c r="J1540" s="18">
        <v>4.0</v>
      </c>
      <c r="K1540" s="17">
        <v>5.0</v>
      </c>
      <c r="L1540" s="19">
        <v>3.0</v>
      </c>
      <c r="M1540" s="19" t="e">
        <v>#REF!</v>
      </c>
      <c r="N1540" s="17">
        <v>4.5</v>
      </c>
      <c r="O1540" s="17" t="s">
        <v>62</v>
      </c>
      <c r="P1540" s="17">
        <v>2.0</v>
      </c>
      <c r="Q1540" s="17">
        <v>6.0</v>
      </c>
      <c r="R1540" s="17">
        <v>0.0</v>
      </c>
      <c r="S1540" s="7">
        <f t="shared" si="2"/>
        <v>6</v>
      </c>
      <c r="T1540" s="20">
        <v>12.25</v>
      </c>
      <c r="U1540" s="14">
        <f t="shared" si="112"/>
        <v>15.854</v>
      </c>
      <c r="V1540" s="21" t="s">
        <v>39</v>
      </c>
      <c r="W1540" s="35">
        <f>VLOOKUP(A1540,airbnb_listings_orlando!C:Q,14,0)</f>
        <v>259</v>
      </c>
      <c r="X1540" s="35">
        <f>VLOOKUP(A1540,airbnb_listings_orlando!C:Q,15,0)</f>
        <v>6</v>
      </c>
      <c r="Y1540" s="11">
        <f t="shared" si="4"/>
        <v>198.175</v>
      </c>
      <c r="AA1540" s="11"/>
    </row>
    <row r="1541">
      <c r="A1541" s="12" t="s">
        <v>87</v>
      </c>
      <c r="B1541" s="13">
        <v>43007.0</v>
      </c>
      <c r="C1541" s="12">
        <v>43010.0</v>
      </c>
      <c r="D1541" s="14">
        <v>587.46</v>
      </c>
      <c r="E1541" s="24">
        <v>42965.38476851852</v>
      </c>
      <c r="F1541" s="16">
        <v>42.0</v>
      </c>
      <c r="G1541" s="17" t="s">
        <v>25</v>
      </c>
      <c r="H1541" s="14">
        <v>52.39</v>
      </c>
      <c r="I1541" s="14">
        <f t="shared" si="1"/>
        <v>547.6216</v>
      </c>
      <c r="J1541" s="18">
        <v>4.0</v>
      </c>
      <c r="K1541" s="17">
        <v>5.0</v>
      </c>
      <c r="L1541" s="19">
        <v>3.0</v>
      </c>
      <c r="M1541" s="19" t="e">
        <v>#REF!</v>
      </c>
      <c r="N1541" s="17">
        <v>4.5</v>
      </c>
      <c r="O1541" s="17" t="s">
        <v>62</v>
      </c>
      <c r="P1541" s="17">
        <v>3.0</v>
      </c>
      <c r="Q1541" s="17">
        <v>8.0</v>
      </c>
      <c r="R1541" s="17">
        <v>0.0</v>
      </c>
      <c r="S1541" s="7">
        <f t="shared" si="2"/>
        <v>8</v>
      </c>
      <c r="T1541" s="20">
        <v>16.34</v>
      </c>
      <c r="U1541" s="14">
        <f t="shared" si="112"/>
        <v>23.4984</v>
      </c>
      <c r="V1541" s="21" t="s">
        <v>39</v>
      </c>
      <c r="W1541" s="35">
        <f>VLOOKUP(A1541,airbnb_listings_orlando!C:Q,14,0)</f>
        <v>259</v>
      </c>
      <c r="X1541" s="35">
        <f>VLOOKUP(A1541,airbnb_listings_orlando!C:Q,15,0)</f>
        <v>6</v>
      </c>
      <c r="Y1541" s="11">
        <f t="shared" si="4"/>
        <v>195.82</v>
      </c>
      <c r="AA1541" s="11"/>
    </row>
    <row r="1542">
      <c r="A1542" s="12" t="s">
        <v>87</v>
      </c>
      <c r="B1542" s="13">
        <v>43000.0</v>
      </c>
      <c r="C1542" s="12">
        <v>43002.0</v>
      </c>
      <c r="D1542" s="14">
        <v>396.35</v>
      </c>
      <c r="E1542" s="24">
        <v>42974.41540509259</v>
      </c>
      <c r="F1542" s="16">
        <v>26.0</v>
      </c>
      <c r="G1542" s="17" t="s">
        <v>25</v>
      </c>
      <c r="H1542" s="14">
        <v>33.3</v>
      </c>
      <c r="I1542" s="14">
        <f t="shared" si="1"/>
        <v>368.246</v>
      </c>
      <c r="J1542" s="18">
        <v>4.0</v>
      </c>
      <c r="K1542" s="17">
        <v>5.0</v>
      </c>
      <c r="L1542" s="19">
        <v>3.0</v>
      </c>
      <c r="M1542" s="19" t="e">
        <v>#REF!</v>
      </c>
      <c r="N1542" s="17">
        <v>4.5</v>
      </c>
      <c r="O1542" s="17" t="s">
        <v>62</v>
      </c>
      <c r="P1542" s="17">
        <v>2.0</v>
      </c>
      <c r="Q1542" s="17">
        <v>5.0</v>
      </c>
      <c r="R1542" s="17">
        <v>0.0</v>
      </c>
      <c r="S1542" s="7">
        <f t="shared" si="2"/>
        <v>5</v>
      </c>
      <c r="T1542" s="20">
        <v>12.25</v>
      </c>
      <c r="U1542" s="14">
        <f t="shared" si="112"/>
        <v>15.854</v>
      </c>
      <c r="V1542" s="21" t="s">
        <v>39</v>
      </c>
      <c r="W1542" s="35">
        <f>VLOOKUP(A1542,airbnb_listings_orlando!C:Q,14,0)</f>
        <v>259</v>
      </c>
      <c r="X1542" s="35">
        <f>VLOOKUP(A1542,airbnb_listings_orlando!C:Q,15,0)</f>
        <v>6</v>
      </c>
      <c r="Y1542" s="11">
        <f t="shared" si="4"/>
        <v>198.175</v>
      </c>
      <c r="AA1542" s="11"/>
    </row>
    <row r="1543">
      <c r="A1543" s="12" t="s">
        <v>87</v>
      </c>
      <c r="B1543" s="13">
        <v>42973.0</v>
      </c>
      <c r="C1543" s="12">
        <v>42977.0</v>
      </c>
      <c r="D1543" s="14">
        <v>660.58</v>
      </c>
      <c r="E1543" s="24">
        <v>42901.372083333335</v>
      </c>
      <c r="F1543" s="16">
        <v>72.0</v>
      </c>
      <c r="G1543" s="17" t="s">
        <v>25</v>
      </c>
      <c r="H1543" s="14">
        <v>71.5</v>
      </c>
      <c r="I1543" s="14">
        <f t="shared" si="1"/>
        <v>613.7368</v>
      </c>
      <c r="J1543" s="18">
        <v>4.0</v>
      </c>
      <c r="K1543" s="17">
        <v>5.0</v>
      </c>
      <c r="L1543" s="19">
        <v>3.0</v>
      </c>
      <c r="M1543" s="19" t="e">
        <v>#REF!</v>
      </c>
      <c r="N1543" s="17">
        <v>4.5</v>
      </c>
      <c r="O1543" s="17" t="s">
        <v>62</v>
      </c>
      <c r="P1543" s="17">
        <v>4.0</v>
      </c>
      <c r="Q1543" s="17">
        <v>7.0</v>
      </c>
      <c r="R1543" s="17">
        <v>1.0</v>
      </c>
      <c r="S1543" s="7">
        <f t="shared" si="2"/>
        <v>8</v>
      </c>
      <c r="T1543" s="20">
        <v>20.42</v>
      </c>
      <c r="U1543" s="14">
        <f t="shared" si="112"/>
        <v>26.4232</v>
      </c>
      <c r="V1543" s="21" t="s">
        <v>39</v>
      </c>
      <c r="W1543" s="35">
        <f>VLOOKUP(A1543,airbnb_listings_orlando!C:Q,14,0)</f>
        <v>259</v>
      </c>
      <c r="X1543" s="35">
        <f>VLOOKUP(A1543,airbnb_listings_orlando!C:Q,15,0)</f>
        <v>6</v>
      </c>
      <c r="Y1543" s="11">
        <f t="shared" si="4"/>
        <v>165.145</v>
      </c>
      <c r="AA1543" s="11"/>
    </row>
    <row r="1544">
      <c r="A1544" s="12" t="s">
        <v>87</v>
      </c>
      <c r="B1544" s="13">
        <v>42946.0</v>
      </c>
      <c r="C1544" s="12">
        <v>42963.0</v>
      </c>
      <c r="D1544" s="14">
        <v>2458.43</v>
      </c>
      <c r="E1544" s="24">
        <v>42859.6818287037</v>
      </c>
      <c r="F1544" s="16">
        <v>87.0</v>
      </c>
      <c r="G1544" s="17" t="s">
        <v>25</v>
      </c>
      <c r="H1544" s="14">
        <v>276.76</v>
      </c>
      <c r="I1544" s="14">
        <f t="shared" si="1"/>
        <v>2230.7228</v>
      </c>
      <c r="J1544" s="18">
        <v>4.0</v>
      </c>
      <c r="K1544" s="17">
        <v>5.0</v>
      </c>
      <c r="L1544" s="19">
        <v>3.0</v>
      </c>
      <c r="M1544" s="19" t="e">
        <v>#REF!</v>
      </c>
      <c r="N1544" s="17">
        <v>4.5</v>
      </c>
      <c r="O1544" s="17" t="s">
        <v>62</v>
      </c>
      <c r="P1544" s="17">
        <v>17.0</v>
      </c>
      <c r="Q1544" s="17">
        <v>4.0</v>
      </c>
      <c r="R1544" s="17">
        <v>2.0</v>
      </c>
      <c r="S1544" s="7">
        <f t="shared" si="2"/>
        <v>6</v>
      </c>
      <c r="T1544" s="20">
        <v>129.37</v>
      </c>
      <c r="U1544" s="14">
        <f t="shared" si="112"/>
        <v>98.3372</v>
      </c>
      <c r="V1544" s="21" t="s">
        <v>39</v>
      </c>
      <c r="W1544" s="35">
        <f>VLOOKUP(A1544,airbnb_listings_orlando!C:Q,14,0)</f>
        <v>259</v>
      </c>
      <c r="X1544" s="35">
        <f>VLOOKUP(A1544,airbnb_listings_orlando!C:Q,15,0)</f>
        <v>6</v>
      </c>
      <c r="Y1544" s="11">
        <f t="shared" si="4"/>
        <v>144.6135294</v>
      </c>
      <c r="AA1544" s="11"/>
    </row>
    <row r="1545">
      <c r="A1545" s="12" t="s">
        <v>87</v>
      </c>
      <c r="B1545" s="13">
        <v>42938.0</v>
      </c>
      <c r="C1545" s="12">
        <v>42945.0</v>
      </c>
      <c r="D1545" s="14">
        <v>1519.33</v>
      </c>
      <c r="E1545" s="24">
        <v>42897.70513888889</v>
      </c>
      <c r="F1545" s="16">
        <v>41.0</v>
      </c>
      <c r="G1545" s="17" t="s">
        <v>25</v>
      </c>
      <c r="H1545" s="14">
        <v>195.64</v>
      </c>
      <c r="I1545" s="14">
        <f t="shared" si="1"/>
        <v>1411.5868</v>
      </c>
      <c r="J1545" s="18">
        <v>4.0</v>
      </c>
      <c r="K1545" s="17">
        <v>5.0</v>
      </c>
      <c r="L1545" s="19">
        <v>3.0</v>
      </c>
      <c r="M1545" s="19" t="e">
        <v>#REF!</v>
      </c>
      <c r="N1545" s="17">
        <v>4.5</v>
      </c>
      <c r="O1545" s="17" t="s">
        <v>62</v>
      </c>
      <c r="P1545" s="17">
        <v>7.0</v>
      </c>
      <c r="Q1545" s="17">
        <v>3.0</v>
      </c>
      <c r="R1545" s="17">
        <v>1.0</v>
      </c>
      <c r="S1545" s="7">
        <f t="shared" si="2"/>
        <v>4</v>
      </c>
      <c r="T1545" s="20">
        <v>46.97</v>
      </c>
      <c r="U1545" s="14">
        <f t="shared" si="112"/>
        <v>60.7732</v>
      </c>
      <c r="V1545" s="21" t="s">
        <v>39</v>
      </c>
      <c r="W1545" s="35">
        <f>VLOOKUP(A1545,airbnb_listings_orlando!C:Q,14,0)</f>
        <v>259</v>
      </c>
      <c r="X1545" s="35">
        <f>VLOOKUP(A1545,airbnb_listings_orlando!C:Q,15,0)</f>
        <v>6</v>
      </c>
      <c r="Y1545" s="11">
        <f t="shared" si="4"/>
        <v>217.0471429</v>
      </c>
      <c r="AA1545" s="11"/>
    </row>
    <row r="1546">
      <c r="A1546" s="12" t="s">
        <v>87</v>
      </c>
      <c r="B1546" s="13">
        <v>42936.0</v>
      </c>
      <c r="C1546" s="12">
        <v>42938.0</v>
      </c>
      <c r="D1546" s="14">
        <v>528.46</v>
      </c>
      <c r="E1546" s="24">
        <v>42913.85361111111</v>
      </c>
      <c r="F1546" s="16">
        <v>23.0</v>
      </c>
      <c r="G1546" s="17" t="s">
        <v>25</v>
      </c>
      <c r="H1546" s="14">
        <v>52.39</v>
      </c>
      <c r="I1546" s="14">
        <f t="shared" si="1"/>
        <v>490.9816</v>
      </c>
      <c r="J1546" s="18">
        <v>4.0</v>
      </c>
      <c r="K1546" s="17">
        <v>5.0</v>
      </c>
      <c r="L1546" s="19">
        <v>3.0</v>
      </c>
      <c r="M1546" s="19" t="e">
        <v>#REF!</v>
      </c>
      <c r="N1546" s="17">
        <v>4.5</v>
      </c>
      <c r="O1546" s="17" t="s">
        <v>62</v>
      </c>
      <c r="P1546" s="17">
        <v>2.0</v>
      </c>
      <c r="Q1546" s="17">
        <v>2.0</v>
      </c>
      <c r="R1546" s="17">
        <v>4.0</v>
      </c>
      <c r="S1546" s="7">
        <f t="shared" si="2"/>
        <v>6</v>
      </c>
      <c r="T1546" s="20">
        <v>16.34</v>
      </c>
      <c r="U1546" s="14">
        <f t="shared" si="112"/>
        <v>21.1384</v>
      </c>
      <c r="V1546" s="21" t="s">
        <v>39</v>
      </c>
      <c r="W1546" s="35">
        <f>VLOOKUP(A1546,airbnb_listings_orlando!C:Q,14,0)</f>
        <v>259</v>
      </c>
      <c r="X1546" s="35">
        <f>VLOOKUP(A1546,airbnb_listings_orlando!C:Q,15,0)</f>
        <v>6</v>
      </c>
      <c r="Y1546" s="11">
        <f t="shared" si="4"/>
        <v>264.23</v>
      </c>
      <c r="AA1546" s="11"/>
    </row>
    <row r="1547">
      <c r="A1547" s="12" t="s">
        <v>87</v>
      </c>
      <c r="B1547" s="13">
        <v>42930.0</v>
      </c>
      <c r="C1547" s="12">
        <v>42932.0</v>
      </c>
      <c r="D1547" s="14">
        <v>528.46</v>
      </c>
      <c r="E1547" s="24">
        <v>42923.71613425926</v>
      </c>
      <c r="F1547" s="16">
        <v>7.0</v>
      </c>
      <c r="G1547" s="17" t="s">
        <v>25</v>
      </c>
      <c r="H1547" s="14">
        <v>52.39</v>
      </c>
      <c r="I1547" s="14">
        <f t="shared" si="1"/>
        <v>490.9816</v>
      </c>
      <c r="J1547" s="18">
        <v>4.0</v>
      </c>
      <c r="K1547" s="17">
        <v>5.0</v>
      </c>
      <c r="L1547" s="19">
        <v>3.0</v>
      </c>
      <c r="M1547" s="19" t="e">
        <v>#REF!</v>
      </c>
      <c r="N1547" s="17">
        <v>4.5</v>
      </c>
      <c r="O1547" s="17" t="s">
        <v>62</v>
      </c>
      <c r="P1547" s="17">
        <v>2.0</v>
      </c>
      <c r="Q1547" s="17">
        <v>4.0</v>
      </c>
      <c r="R1547" s="17">
        <v>4.0</v>
      </c>
      <c r="S1547" s="7">
        <f t="shared" si="2"/>
        <v>8</v>
      </c>
      <c r="T1547" s="20">
        <v>16.34</v>
      </c>
      <c r="U1547" s="14">
        <f t="shared" si="112"/>
        <v>21.1384</v>
      </c>
      <c r="V1547" s="21" t="s">
        <v>39</v>
      </c>
      <c r="W1547" s="35">
        <f>VLOOKUP(A1547,airbnb_listings_orlando!C:Q,14,0)</f>
        <v>259</v>
      </c>
      <c r="X1547" s="35">
        <f>VLOOKUP(A1547,airbnb_listings_orlando!C:Q,15,0)</f>
        <v>6</v>
      </c>
      <c r="Y1547" s="11">
        <f t="shared" si="4"/>
        <v>264.23</v>
      </c>
      <c r="AA1547" s="11"/>
    </row>
    <row r="1548">
      <c r="A1548" s="12" t="s">
        <v>87</v>
      </c>
      <c r="B1548" s="13">
        <v>42908.0</v>
      </c>
      <c r="C1548" s="12">
        <v>42914.0</v>
      </c>
      <c r="D1548" s="14">
        <v>906.7</v>
      </c>
      <c r="E1548" s="24">
        <v>42762.78271990741</v>
      </c>
      <c r="F1548" s="16">
        <v>146.0</v>
      </c>
      <c r="G1548" s="17" t="s">
        <v>25</v>
      </c>
      <c r="H1548" s="14">
        <v>187.66</v>
      </c>
      <c r="I1548" s="14">
        <f t="shared" si="1"/>
        <v>822.772</v>
      </c>
      <c r="J1548" s="18">
        <v>4.0</v>
      </c>
      <c r="K1548" s="17">
        <v>5.0</v>
      </c>
      <c r="L1548" s="19">
        <v>3.0</v>
      </c>
      <c r="M1548" s="19" t="e">
        <v>#REF!</v>
      </c>
      <c r="N1548" s="17">
        <v>4.5</v>
      </c>
      <c r="O1548" s="17" t="s">
        <v>62</v>
      </c>
      <c r="P1548" s="17">
        <v>6.0</v>
      </c>
      <c r="Q1548" s="17">
        <v>6.0</v>
      </c>
      <c r="R1548" s="17">
        <v>2.0</v>
      </c>
      <c r="S1548" s="7">
        <f t="shared" si="2"/>
        <v>8</v>
      </c>
      <c r="T1548" s="20">
        <v>47.66</v>
      </c>
      <c r="U1548" s="14">
        <f t="shared" si="112"/>
        <v>36.268</v>
      </c>
      <c r="V1548" s="21" t="s">
        <v>39</v>
      </c>
      <c r="W1548" s="35">
        <f>VLOOKUP(A1548,airbnb_listings_orlando!C:Q,14,0)</f>
        <v>259</v>
      </c>
      <c r="X1548" s="35">
        <f>VLOOKUP(A1548,airbnb_listings_orlando!C:Q,15,0)</f>
        <v>6</v>
      </c>
      <c r="Y1548" s="11">
        <f t="shared" si="4"/>
        <v>151.1166667</v>
      </c>
      <c r="AA1548" s="11"/>
    </row>
    <row r="1549">
      <c r="A1549" s="12" t="s">
        <v>87</v>
      </c>
      <c r="B1549" s="13">
        <v>42905.0</v>
      </c>
      <c r="C1549" s="12">
        <v>42908.0</v>
      </c>
      <c r="D1549" s="14">
        <v>528.46</v>
      </c>
      <c r="E1549" s="24">
        <v>42847.89828703704</v>
      </c>
      <c r="F1549" s="16">
        <v>58.0</v>
      </c>
      <c r="G1549" s="17" t="s">
        <v>25</v>
      </c>
      <c r="H1549" s="14">
        <v>103.94</v>
      </c>
      <c r="I1549" s="14">
        <f t="shared" si="1"/>
        <v>490.9816</v>
      </c>
      <c r="J1549" s="18">
        <v>4.0</v>
      </c>
      <c r="K1549" s="17">
        <v>5.0</v>
      </c>
      <c r="L1549" s="19">
        <v>3.0</v>
      </c>
      <c r="M1549" s="19" t="e">
        <v>#REF!</v>
      </c>
      <c r="N1549" s="17">
        <v>4.5</v>
      </c>
      <c r="O1549" s="17" t="s">
        <v>62</v>
      </c>
      <c r="P1549" s="17">
        <v>3.0</v>
      </c>
      <c r="Q1549" s="17">
        <v>4.0</v>
      </c>
      <c r="R1549" s="17">
        <v>4.0</v>
      </c>
      <c r="S1549" s="7">
        <f t="shared" si="2"/>
        <v>8</v>
      </c>
      <c r="T1549" s="20">
        <v>16.34</v>
      </c>
      <c r="U1549" s="14">
        <f t="shared" si="112"/>
        <v>21.1384</v>
      </c>
      <c r="V1549" s="21" t="s">
        <v>39</v>
      </c>
      <c r="W1549" s="35">
        <f>VLOOKUP(A1549,airbnb_listings_orlando!C:Q,14,0)</f>
        <v>259</v>
      </c>
      <c r="X1549" s="35">
        <f>VLOOKUP(A1549,airbnb_listings_orlando!C:Q,15,0)</f>
        <v>6</v>
      </c>
      <c r="Y1549" s="11">
        <f t="shared" si="4"/>
        <v>176.1533333</v>
      </c>
      <c r="AA1549" s="11"/>
    </row>
    <row r="1550">
      <c r="A1550" s="12" t="s">
        <v>87</v>
      </c>
      <c r="B1550" s="13">
        <v>42853.0</v>
      </c>
      <c r="C1550" s="12">
        <v>42855.0</v>
      </c>
      <c r="D1550" s="14">
        <v>419.04</v>
      </c>
      <c r="E1550" s="24">
        <v>42812.373032407406</v>
      </c>
      <c r="F1550" s="16">
        <v>41.0</v>
      </c>
      <c r="G1550" s="17" t="s">
        <v>25</v>
      </c>
      <c r="H1550" s="14">
        <v>68.0</v>
      </c>
      <c r="I1550" s="14">
        <f t="shared" si="1"/>
        <v>390.4284</v>
      </c>
      <c r="J1550" s="18">
        <v>4.0</v>
      </c>
      <c r="K1550" s="17">
        <v>5.0</v>
      </c>
      <c r="L1550" s="19">
        <v>3.0</v>
      </c>
      <c r="M1550" s="19" t="e">
        <v>#REF!</v>
      </c>
      <c r="N1550" s="17">
        <v>4.5</v>
      </c>
      <c r="O1550" s="17" t="s">
        <v>62</v>
      </c>
      <c r="P1550" s="17">
        <v>2.0</v>
      </c>
      <c r="Q1550" s="17">
        <v>6.0</v>
      </c>
      <c r="R1550" s="17">
        <v>2.0</v>
      </c>
      <c r="S1550" s="7">
        <f t="shared" si="2"/>
        <v>8</v>
      </c>
      <c r="T1550" s="20">
        <v>11.85</v>
      </c>
      <c r="U1550" s="14">
        <f t="shared" si="112"/>
        <v>16.7616</v>
      </c>
      <c r="V1550" s="21" t="s">
        <v>39</v>
      </c>
      <c r="W1550" s="35">
        <f>VLOOKUP(A1550,airbnb_listings_orlando!C:Q,14,0)</f>
        <v>259</v>
      </c>
      <c r="X1550" s="35">
        <f>VLOOKUP(A1550,airbnb_listings_orlando!C:Q,15,0)</f>
        <v>6</v>
      </c>
      <c r="Y1550" s="11">
        <f t="shared" si="4"/>
        <v>209.52</v>
      </c>
      <c r="AA1550" s="11"/>
    </row>
    <row r="1551">
      <c r="A1551" s="12" t="s">
        <v>87</v>
      </c>
      <c r="B1551" s="13">
        <v>42844.0</v>
      </c>
      <c r="C1551" s="12">
        <v>42849.0</v>
      </c>
      <c r="D1551" s="14">
        <v>838.08</v>
      </c>
      <c r="E1551" s="24">
        <v>42761.36619212963</v>
      </c>
      <c r="F1551" s="16">
        <v>83.0</v>
      </c>
      <c r="G1551" s="17" t="s">
        <v>25</v>
      </c>
      <c r="H1551" s="14">
        <v>178.0</v>
      </c>
      <c r="I1551" s="14">
        <f t="shared" si="1"/>
        <v>780.8568</v>
      </c>
      <c r="J1551" s="18">
        <v>4.0</v>
      </c>
      <c r="K1551" s="17">
        <v>5.0</v>
      </c>
      <c r="L1551" s="19">
        <v>3.0</v>
      </c>
      <c r="M1551" s="19" t="e">
        <v>#REF!</v>
      </c>
      <c r="N1551" s="17">
        <v>4.5</v>
      </c>
      <c r="O1551" s="17" t="s">
        <v>62</v>
      </c>
      <c r="P1551" s="17">
        <v>5.0</v>
      </c>
      <c r="Q1551" s="17">
        <v>2.0</v>
      </c>
      <c r="R1551" s="17">
        <v>0.0</v>
      </c>
      <c r="S1551" s="7">
        <f t="shared" si="2"/>
        <v>2</v>
      </c>
      <c r="T1551" s="20">
        <v>23.7</v>
      </c>
      <c r="U1551" s="14">
        <f t="shared" si="112"/>
        <v>33.5232</v>
      </c>
      <c r="V1551" s="21" t="s">
        <v>39</v>
      </c>
      <c r="W1551" s="35">
        <f>VLOOKUP(A1551,airbnb_listings_orlando!C:Q,14,0)</f>
        <v>259</v>
      </c>
      <c r="X1551" s="35">
        <f>VLOOKUP(A1551,airbnb_listings_orlando!C:Q,15,0)</f>
        <v>6</v>
      </c>
      <c r="Y1551" s="11">
        <f t="shared" si="4"/>
        <v>167.616</v>
      </c>
      <c r="AA1551" s="11"/>
    </row>
    <row r="1552">
      <c r="A1552" s="12" t="s">
        <v>87</v>
      </c>
      <c r="B1552" s="13">
        <v>42830.0</v>
      </c>
      <c r="C1552" s="12">
        <v>42836.0</v>
      </c>
      <c r="D1552" s="14">
        <v>977.76</v>
      </c>
      <c r="E1552" s="24">
        <v>42761.377604166664</v>
      </c>
      <c r="F1552" s="16">
        <v>69.0</v>
      </c>
      <c r="G1552" s="17" t="s">
        <v>25</v>
      </c>
      <c r="H1552" s="14">
        <v>214.67</v>
      </c>
      <c r="I1552" s="14">
        <f t="shared" si="1"/>
        <v>910.9996</v>
      </c>
      <c r="J1552" s="18">
        <v>4.0</v>
      </c>
      <c r="K1552" s="17">
        <v>5.0</v>
      </c>
      <c r="L1552" s="19">
        <v>3.0</v>
      </c>
      <c r="M1552" s="19" t="e">
        <v>#REF!</v>
      </c>
      <c r="N1552" s="17">
        <v>4.5</v>
      </c>
      <c r="O1552" s="17" t="s">
        <v>62</v>
      </c>
      <c r="P1552" s="17">
        <v>6.0</v>
      </c>
      <c r="Q1552" s="17">
        <v>2.0</v>
      </c>
      <c r="R1552" s="17">
        <v>4.0</v>
      </c>
      <c r="S1552" s="7">
        <f t="shared" si="2"/>
        <v>6</v>
      </c>
      <c r="T1552" s="20">
        <v>27.65</v>
      </c>
      <c r="U1552" s="14">
        <f t="shared" si="112"/>
        <v>39.1104</v>
      </c>
      <c r="V1552" s="21" t="s">
        <v>39</v>
      </c>
      <c r="W1552" s="35">
        <f>VLOOKUP(A1552,airbnb_listings_orlando!C:Q,14,0)</f>
        <v>259</v>
      </c>
      <c r="X1552" s="35">
        <f>VLOOKUP(A1552,airbnb_listings_orlando!C:Q,15,0)</f>
        <v>6</v>
      </c>
      <c r="Y1552" s="11">
        <f t="shared" si="4"/>
        <v>162.96</v>
      </c>
      <c r="AA1552" s="11"/>
    </row>
    <row r="1553">
      <c r="A1553" s="12" t="s">
        <v>87</v>
      </c>
      <c r="B1553" s="13">
        <v>42818.0</v>
      </c>
      <c r="C1553" s="12">
        <v>42820.0</v>
      </c>
      <c r="D1553" s="14">
        <v>535.44</v>
      </c>
      <c r="E1553" s="24">
        <v>42816.403182870374</v>
      </c>
      <c r="F1553" s="16">
        <v>2.0</v>
      </c>
      <c r="G1553" s="17" t="s">
        <v>25</v>
      </c>
      <c r="H1553" s="14">
        <v>98.56</v>
      </c>
      <c r="I1553" s="14">
        <f t="shared" si="1"/>
        <v>498.8824</v>
      </c>
      <c r="J1553" s="18">
        <v>4.0</v>
      </c>
      <c r="K1553" s="17">
        <v>5.0</v>
      </c>
      <c r="L1553" s="19">
        <v>3.0</v>
      </c>
      <c r="M1553" s="19" t="e">
        <v>#REF!</v>
      </c>
      <c r="N1553" s="17">
        <v>4.5</v>
      </c>
      <c r="O1553" s="17" t="s">
        <v>62</v>
      </c>
      <c r="P1553" s="17">
        <v>2.0</v>
      </c>
      <c r="Q1553" s="17">
        <v>2.0</v>
      </c>
      <c r="R1553" s="17">
        <v>0.0</v>
      </c>
      <c r="S1553" s="7">
        <f t="shared" si="2"/>
        <v>2</v>
      </c>
      <c r="T1553" s="20">
        <v>15.14</v>
      </c>
      <c r="U1553" s="14">
        <f t="shared" si="112"/>
        <v>21.4176</v>
      </c>
      <c r="V1553" s="21" t="s">
        <v>39</v>
      </c>
      <c r="W1553" s="35">
        <f>VLOOKUP(A1553,airbnb_listings_orlando!C:Q,14,0)</f>
        <v>259</v>
      </c>
      <c r="X1553" s="35">
        <f>VLOOKUP(A1553,airbnb_listings_orlando!C:Q,15,0)</f>
        <v>6</v>
      </c>
      <c r="Y1553" s="11">
        <f t="shared" si="4"/>
        <v>267.72</v>
      </c>
      <c r="AA1553" s="11"/>
    </row>
    <row r="1554">
      <c r="A1554" s="12" t="s">
        <v>87</v>
      </c>
      <c r="B1554" s="13">
        <v>42811.0</v>
      </c>
      <c r="C1554" s="12">
        <v>42815.0</v>
      </c>
      <c r="D1554" s="14">
        <v>922.32</v>
      </c>
      <c r="E1554" s="24">
        <v>42711.667766203704</v>
      </c>
      <c r="F1554" s="16">
        <v>100.0</v>
      </c>
      <c r="G1554" s="17" t="s">
        <v>25</v>
      </c>
      <c r="H1554" s="14">
        <v>210.05</v>
      </c>
      <c r="I1554" s="14">
        <f t="shared" si="1"/>
        <v>864.7272</v>
      </c>
      <c r="J1554" s="18">
        <v>4.0</v>
      </c>
      <c r="K1554" s="17">
        <v>5.0</v>
      </c>
      <c r="L1554" s="19">
        <v>3.0</v>
      </c>
      <c r="M1554" s="19" t="e">
        <v>#REF!</v>
      </c>
      <c r="N1554" s="17">
        <v>4.5</v>
      </c>
      <c r="O1554" s="17" t="s">
        <v>62</v>
      </c>
      <c r="P1554" s="17">
        <v>4.0</v>
      </c>
      <c r="Q1554" s="17">
        <v>3.0</v>
      </c>
      <c r="R1554" s="17">
        <v>2.0</v>
      </c>
      <c r="S1554" s="7">
        <f t="shared" si="2"/>
        <v>5</v>
      </c>
      <c r="T1554" s="20">
        <v>20.7</v>
      </c>
      <c r="U1554" s="14">
        <f t="shared" si="112"/>
        <v>36.8928</v>
      </c>
      <c r="V1554" s="21" t="s">
        <v>39</v>
      </c>
      <c r="W1554" s="35">
        <f>VLOOKUP(A1554,airbnb_listings_orlando!C:Q,14,0)</f>
        <v>259</v>
      </c>
      <c r="X1554" s="35">
        <f>VLOOKUP(A1554,airbnb_listings_orlando!C:Q,15,0)</f>
        <v>6</v>
      </c>
      <c r="Y1554" s="11">
        <f t="shared" si="4"/>
        <v>230.58</v>
      </c>
      <c r="AA1554" s="11"/>
    </row>
    <row r="1555">
      <c r="A1555" s="12" t="s">
        <v>87</v>
      </c>
      <c r="B1555" s="13">
        <v>42794.0</v>
      </c>
      <c r="C1555" s="12">
        <v>42801.0</v>
      </c>
      <c r="D1555" s="14">
        <v>1606.32</v>
      </c>
      <c r="E1555" s="24">
        <v>42752.36697916667</v>
      </c>
      <c r="F1555" s="16">
        <v>42.0</v>
      </c>
      <c r="G1555" s="17" t="s">
        <v>25</v>
      </c>
      <c r="H1555" s="14">
        <v>343.02</v>
      </c>
      <c r="I1555" s="14">
        <f t="shared" si="1"/>
        <v>1500.5972</v>
      </c>
      <c r="J1555" s="18">
        <v>4.0</v>
      </c>
      <c r="K1555" s="17">
        <v>5.0</v>
      </c>
      <c r="L1555" s="19">
        <v>3.0</v>
      </c>
      <c r="M1555" s="19" t="e">
        <v>#REF!</v>
      </c>
      <c r="N1555" s="17">
        <v>4.5</v>
      </c>
      <c r="O1555" s="17" t="s">
        <v>62</v>
      </c>
      <c r="P1555" s="17">
        <v>7.0</v>
      </c>
      <c r="Q1555" s="17">
        <v>8.0</v>
      </c>
      <c r="R1555" s="17">
        <v>0.0</v>
      </c>
      <c r="S1555" s="7">
        <f t="shared" si="2"/>
        <v>8</v>
      </c>
      <c r="T1555" s="20">
        <v>41.47</v>
      </c>
      <c r="U1555" s="14">
        <f t="shared" si="112"/>
        <v>64.2528</v>
      </c>
      <c r="V1555" s="21" t="s">
        <v>39</v>
      </c>
      <c r="W1555" s="35">
        <f>VLOOKUP(A1555,airbnb_listings_orlando!C:Q,14,0)</f>
        <v>259</v>
      </c>
      <c r="X1555" s="35">
        <f>VLOOKUP(A1555,airbnb_listings_orlando!C:Q,15,0)</f>
        <v>6</v>
      </c>
      <c r="Y1555" s="11">
        <f t="shared" si="4"/>
        <v>229.4742857</v>
      </c>
      <c r="AA1555" s="11"/>
    </row>
    <row r="1556">
      <c r="A1556" s="12" t="s">
        <v>87</v>
      </c>
      <c r="B1556" s="13">
        <v>42789.0</v>
      </c>
      <c r="C1556" s="12">
        <v>42793.0</v>
      </c>
      <c r="D1556" s="14">
        <v>757.4</v>
      </c>
      <c r="E1556" s="24">
        <v>42747.666597222225</v>
      </c>
      <c r="F1556" s="16">
        <v>42.0</v>
      </c>
      <c r="G1556" s="17" t="s">
        <v>25</v>
      </c>
      <c r="H1556" s="14">
        <v>141.34</v>
      </c>
      <c r="I1556" s="14">
        <f t="shared" si="1"/>
        <v>707.354</v>
      </c>
      <c r="J1556" s="18">
        <v>4.0</v>
      </c>
      <c r="K1556" s="17">
        <v>5.0</v>
      </c>
      <c r="L1556" s="19">
        <v>3.0</v>
      </c>
      <c r="M1556" s="19" t="e">
        <v>#REF!</v>
      </c>
      <c r="N1556" s="17">
        <v>4.5</v>
      </c>
      <c r="O1556" s="17" t="s">
        <v>62</v>
      </c>
      <c r="P1556" s="17">
        <v>4.0</v>
      </c>
      <c r="Q1556" s="17">
        <v>3.0</v>
      </c>
      <c r="R1556" s="17">
        <v>4.0</v>
      </c>
      <c r="S1556" s="7">
        <f t="shared" si="2"/>
        <v>7</v>
      </c>
      <c r="T1556" s="20">
        <v>19.75</v>
      </c>
      <c r="U1556" s="14">
        <f t="shared" si="112"/>
        <v>30.296</v>
      </c>
      <c r="V1556" s="21" t="s">
        <v>39</v>
      </c>
      <c r="W1556" s="35">
        <f>VLOOKUP(A1556,airbnb_listings_orlando!C:Q,14,0)</f>
        <v>259</v>
      </c>
      <c r="X1556" s="35">
        <f>VLOOKUP(A1556,airbnb_listings_orlando!C:Q,15,0)</f>
        <v>6</v>
      </c>
      <c r="Y1556" s="11">
        <f t="shared" si="4"/>
        <v>189.35</v>
      </c>
      <c r="AA1556" s="11"/>
    </row>
    <row r="1557">
      <c r="A1557" s="12" t="s">
        <v>87</v>
      </c>
      <c r="B1557" s="13">
        <v>42772.0</v>
      </c>
      <c r="C1557" s="12">
        <v>42780.0</v>
      </c>
      <c r="D1557" s="14">
        <v>1250.53</v>
      </c>
      <c r="E1557" s="15">
        <v>42717.41611111111</v>
      </c>
      <c r="F1557" s="16">
        <v>55.0</v>
      </c>
      <c r="G1557" s="17" t="s">
        <v>25</v>
      </c>
      <c r="H1557" s="14">
        <v>298.11</v>
      </c>
      <c r="I1557" s="14">
        <f t="shared" si="1"/>
        <v>1172.4388</v>
      </c>
      <c r="J1557" s="18">
        <v>4.0</v>
      </c>
      <c r="K1557" s="17">
        <v>5.0</v>
      </c>
      <c r="L1557" s="19">
        <v>3.0</v>
      </c>
      <c r="M1557" s="19" t="e">
        <v>#REF!</v>
      </c>
      <c r="N1557" s="17">
        <v>4.5</v>
      </c>
      <c r="O1557" s="17" t="s">
        <v>62</v>
      </c>
      <c r="P1557" s="17">
        <v>8.0</v>
      </c>
      <c r="Q1557" s="17">
        <v>6.0</v>
      </c>
      <c r="R1557" s="17">
        <v>2.0</v>
      </c>
      <c r="S1557" s="7">
        <f t="shared" si="2"/>
        <v>8</v>
      </c>
      <c r="T1557" s="20">
        <v>28.07</v>
      </c>
      <c r="U1557" s="14">
        <f t="shared" si="112"/>
        <v>50.0212</v>
      </c>
      <c r="V1557" s="21" t="s">
        <v>39</v>
      </c>
      <c r="W1557" s="35">
        <f>VLOOKUP(A1557,airbnb_listings_orlando!C:Q,14,0)</f>
        <v>259</v>
      </c>
      <c r="X1557" s="35">
        <f>VLOOKUP(A1557,airbnb_listings_orlando!C:Q,15,0)</f>
        <v>6</v>
      </c>
      <c r="Y1557" s="11">
        <f t="shared" si="4"/>
        <v>156.31625</v>
      </c>
      <c r="AA1557" s="11"/>
    </row>
    <row r="1558">
      <c r="A1558" s="12" t="s">
        <v>87</v>
      </c>
      <c r="B1558" s="13">
        <v>42688.0</v>
      </c>
      <c r="C1558" s="25">
        <v>42698.0</v>
      </c>
      <c r="D1558" s="14">
        <v>1521.83</v>
      </c>
      <c r="E1558" s="15">
        <v>42661.50168981482</v>
      </c>
      <c r="F1558" s="16">
        <v>27.0</v>
      </c>
      <c r="G1558" s="17" t="s">
        <v>25</v>
      </c>
      <c r="H1558" s="14">
        <v>420.0</v>
      </c>
      <c r="I1558" s="14">
        <f t="shared" si="1"/>
        <v>1460.9568</v>
      </c>
      <c r="J1558" s="18">
        <v>4.0</v>
      </c>
      <c r="K1558" s="17">
        <v>5.0</v>
      </c>
      <c r="L1558" s="19">
        <v>3.0</v>
      </c>
      <c r="M1558" s="19" t="e">
        <v>#REF!</v>
      </c>
      <c r="N1558" s="17">
        <v>4.5</v>
      </c>
      <c r="O1558" s="17" t="s">
        <v>62</v>
      </c>
      <c r="P1558" s="17">
        <v>10.0</v>
      </c>
      <c r="Q1558" s="17">
        <v>6.0</v>
      </c>
      <c r="R1558" s="17">
        <v>2.0</v>
      </c>
      <c r="S1558" s="7">
        <f t="shared" si="2"/>
        <v>8</v>
      </c>
      <c r="T1558" s="20">
        <v>0.0</v>
      </c>
      <c r="U1558" s="14">
        <f t="shared" si="112"/>
        <v>60.8732</v>
      </c>
      <c r="V1558" s="21" t="s">
        <v>39</v>
      </c>
      <c r="W1558" s="35">
        <f>VLOOKUP(A1558,airbnb_listings_orlando!C:Q,14,0)</f>
        <v>259</v>
      </c>
      <c r="X1558" s="35">
        <f>VLOOKUP(A1558,airbnb_listings_orlando!C:Q,15,0)</f>
        <v>6</v>
      </c>
      <c r="Y1558" s="11">
        <f t="shared" si="4"/>
        <v>152.183</v>
      </c>
      <c r="AA1558" s="11"/>
    </row>
    <row r="1559">
      <c r="A1559" s="12" t="s">
        <v>87</v>
      </c>
      <c r="B1559" s="13">
        <v>42653.0</v>
      </c>
      <c r="C1559" s="25">
        <v>42657.0</v>
      </c>
      <c r="D1559" s="14">
        <v>623.76</v>
      </c>
      <c r="E1559" s="24">
        <v>42635.400775462964</v>
      </c>
      <c r="F1559" s="16">
        <v>18.0</v>
      </c>
      <c r="G1559" s="17" t="s">
        <v>25</v>
      </c>
      <c r="H1559" s="14">
        <v>86.4</v>
      </c>
      <c r="I1559" s="14">
        <f t="shared" si="1"/>
        <v>598.8096</v>
      </c>
      <c r="J1559" s="18">
        <v>4.0</v>
      </c>
      <c r="K1559" s="17">
        <v>5.0</v>
      </c>
      <c r="L1559" s="19">
        <v>3.0</v>
      </c>
      <c r="M1559" s="19" t="e">
        <v>#REF!</v>
      </c>
      <c r="N1559" s="17">
        <v>4.5</v>
      </c>
      <c r="O1559" s="17" t="s">
        <v>62</v>
      </c>
      <c r="P1559" s="17">
        <v>4.0</v>
      </c>
      <c r="Q1559" s="17">
        <v>3.0</v>
      </c>
      <c r="R1559" s="17">
        <v>0.0</v>
      </c>
      <c r="S1559" s="7">
        <f t="shared" si="2"/>
        <v>3</v>
      </c>
      <c r="T1559" s="20">
        <v>0.0</v>
      </c>
      <c r="U1559" s="14">
        <f t="shared" si="112"/>
        <v>24.9504</v>
      </c>
      <c r="V1559" s="21" t="s">
        <v>39</v>
      </c>
      <c r="W1559" s="35">
        <f>VLOOKUP(A1559,airbnb_listings_orlando!C:Q,14,0)</f>
        <v>259</v>
      </c>
      <c r="X1559" s="35">
        <f>VLOOKUP(A1559,airbnb_listings_orlando!C:Q,15,0)</f>
        <v>6</v>
      </c>
      <c r="Y1559" s="11">
        <f t="shared" si="4"/>
        <v>155.94</v>
      </c>
      <c r="AA1559" s="11"/>
    </row>
    <row r="1560">
      <c r="A1560" s="12" t="s">
        <v>87</v>
      </c>
      <c r="B1560" s="13">
        <v>42615.0</v>
      </c>
      <c r="C1560" s="12">
        <v>42619.0</v>
      </c>
      <c r="D1560" s="14">
        <v>623.76</v>
      </c>
      <c r="E1560" s="24">
        <v>42636.6337037037</v>
      </c>
      <c r="F1560" s="16">
        <v>0.0</v>
      </c>
      <c r="G1560" s="17" t="s">
        <v>25</v>
      </c>
      <c r="H1560" s="14">
        <v>86.4</v>
      </c>
      <c r="I1560" s="14">
        <f t="shared" si="1"/>
        <v>598.8096</v>
      </c>
      <c r="J1560" s="18">
        <v>4.0</v>
      </c>
      <c r="K1560" s="17">
        <v>5.0</v>
      </c>
      <c r="L1560" s="19">
        <v>3.0</v>
      </c>
      <c r="M1560" s="19" t="e">
        <v>#REF!</v>
      </c>
      <c r="N1560" s="17">
        <v>4.5</v>
      </c>
      <c r="O1560" s="17" t="s">
        <v>62</v>
      </c>
      <c r="P1560" s="17">
        <v>4.0</v>
      </c>
      <c r="Q1560" s="17">
        <v>4.0</v>
      </c>
      <c r="R1560" s="17">
        <v>2.0</v>
      </c>
      <c r="S1560" s="7">
        <f t="shared" si="2"/>
        <v>6</v>
      </c>
      <c r="T1560" s="20">
        <v>0.0</v>
      </c>
      <c r="U1560" s="14">
        <f t="shared" si="112"/>
        <v>24.9504</v>
      </c>
      <c r="V1560" s="21" t="s">
        <v>39</v>
      </c>
      <c r="W1560" s="35">
        <f>VLOOKUP(A1560,airbnb_listings_orlando!C:Q,14,0)</f>
        <v>259</v>
      </c>
      <c r="X1560" s="35">
        <f>VLOOKUP(A1560,airbnb_listings_orlando!C:Q,15,0)</f>
        <v>6</v>
      </c>
      <c r="Y1560" s="11">
        <f t="shared" si="4"/>
        <v>155.94</v>
      </c>
      <c r="AA1560" s="11"/>
    </row>
    <row r="1561">
      <c r="A1561" s="12" t="s">
        <v>87</v>
      </c>
      <c r="B1561" s="13">
        <v>43088.0</v>
      </c>
      <c r="C1561" s="12">
        <v>43103.0</v>
      </c>
      <c r="D1561" s="14">
        <v>4057.11</v>
      </c>
      <c r="E1561" s="24">
        <v>42985.568090277775</v>
      </c>
      <c r="F1561" s="16">
        <v>103.0</v>
      </c>
      <c r="G1561" s="17" t="s">
        <v>25</v>
      </c>
      <c r="H1561" s="14">
        <v>600.0</v>
      </c>
      <c r="I1561" s="14">
        <f t="shared" si="1"/>
        <v>3854.2545</v>
      </c>
      <c r="J1561" s="18">
        <v>4.0</v>
      </c>
      <c r="K1561" s="17">
        <v>5.0</v>
      </c>
      <c r="L1561" s="19">
        <v>3.0</v>
      </c>
      <c r="M1561" s="19" t="e">
        <v>#REF!</v>
      </c>
      <c r="N1561" s="17">
        <v>4.5</v>
      </c>
      <c r="O1561" s="17" t="s">
        <v>62</v>
      </c>
      <c r="P1561" s="17">
        <v>15.0</v>
      </c>
      <c r="Q1561" s="17">
        <v>7.0</v>
      </c>
      <c r="R1561" s="17">
        <v>0.0</v>
      </c>
      <c r="S1561" s="7">
        <f t="shared" si="2"/>
        <v>7</v>
      </c>
      <c r="T1561" s="20">
        <v>0.0</v>
      </c>
      <c r="U1561" s="14">
        <f>D1561*5%</f>
        <v>202.8555</v>
      </c>
      <c r="V1561" s="21" t="s">
        <v>50</v>
      </c>
      <c r="W1561" s="35">
        <f>VLOOKUP(A1561,airbnb_listings_orlando!C:Q,14,0)</f>
        <v>259</v>
      </c>
      <c r="X1561" s="35">
        <f>VLOOKUP(A1561,airbnb_listings_orlando!C:Q,15,0)</f>
        <v>6</v>
      </c>
      <c r="Y1561" s="11">
        <f t="shared" si="4"/>
        <v>270.474</v>
      </c>
      <c r="AA1561" s="11"/>
    </row>
    <row r="1562">
      <c r="A1562" s="12" t="s">
        <v>88</v>
      </c>
      <c r="B1562" s="13">
        <v>43486.0</v>
      </c>
      <c r="C1562" s="12">
        <v>43490.0</v>
      </c>
      <c r="D1562" s="14">
        <v>709.07</v>
      </c>
      <c r="E1562" s="24">
        <v>43440.60738425926</v>
      </c>
      <c r="F1562" s="16">
        <v>46.0</v>
      </c>
      <c r="G1562" s="17" t="s">
        <v>25</v>
      </c>
      <c r="H1562" s="14">
        <v>21.93</v>
      </c>
      <c r="I1562" s="14">
        <f t="shared" si="1"/>
        <v>658.7772</v>
      </c>
      <c r="J1562" s="18">
        <v>4.0</v>
      </c>
      <c r="K1562" s="17">
        <v>6.0</v>
      </c>
      <c r="L1562" s="19">
        <v>3.0</v>
      </c>
      <c r="M1562" s="19">
        <v>7.0</v>
      </c>
      <c r="N1562" s="17">
        <v>4.5</v>
      </c>
      <c r="O1562" s="17" t="s">
        <v>62</v>
      </c>
      <c r="P1562" s="17">
        <v>4.0</v>
      </c>
      <c r="Q1562" s="17">
        <v>6.0</v>
      </c>
      <c r="R1562" s="17">
        <v>0.0</v>
      </c>
      <c r="S1562" s="7">
        <f t="shared" si="2"/>
        <v>6</v>
      </c>
      <c r="T1562" s="20">
        <v>21.93</v>
      </c>
      <c r="U1562" s="14">
        <f t="shared" ref="U1562:U1580" si="113">D1562*4%</f>
        <v>28.3628</v>
      </c>
      <c r="V1562" s="21" t="s">
        <v>26</v>
      </c>
      <c r="W1562" s="35">
        <f>VLOOKUP(A1562,airbnb_listings_orlando!C:Q,14,0)</f>
        <v>259</v>
      </c>
      <c r="X1562" s="35">
        <f>VLOOKUP(A1562,airbnb_listings_orlando!C:Q,15,0)</f>
        <v>6</v>
      </c>
      <c r="Y1562" s="11">
        <f t="shared" si="4"/>
        <v>177.2675</v>
      </c>
      <c r="AA1562" s="11"/>
    </row>
    <row r="1563">
      <c r="A1563" s="12" t="s">
        <v>88</v>
      </c>
      <c r="B1563" s="13">
        <v>43483.0</v>
      </c>
      <c r="C1563" s="12">
        <v>43486.0</v>
      </c>
      <c r="D1563" s="14">
        <v>506.34</v>
      </c>
      <c r="E1563" s="24">
        <v>43480.8594212963</v>
      </c>
      <c r="F1563" s="16">
        <v>3.0</v>
      </c>
      <c r="G1563" s="17" t="s">
        <v>25</v>
      </c>
      <c r="H1563" s="14">
        <v>52.7</v>
      </c>
      <c r="I1563" s="14">
        <f t="shared" si="1"/>
        <v>470.4264</v>
      </c>
      <c r="J1563" s="18">
        <v>4.0</v>
      </c>
      <c r="K1563" s="17">
        <v>6.0</v>
      </c>
      <c r="L1563" s="19">
        <v>3.0</v>
      </c>
      <c r="M1563" s="19">
        <v>7.0</v>
      </c>
      <c r="N1563" s="17">
        <v>4.5</v>
      </c>
      <c r="O1563" s="17" t="s">
        <v>62</v>
      </c>
      <c r="P1563" s="17">
        <v>3.0</v>
      </c>
      <c r="Q1563" s="17">
        <v>5.0</v>
      </c>
      <c r="R1563" s="17">
        <v>2.0</v>
      </c>
      <c r="S1563" s="7">
        <f t="shared" si="2"/>
        <v>7</v>
      </c>
      <c r="T1563" s="20">
        <v>15.66</v>
      </c>
      <c r="U1563" s="14">
        <f t="shared" si="113"/>
        <v>20.2536</v>
      </c>
      <c r="V1563" s="21" t="s">
        <v>26</v>
      </c>
      <c r="W1563" s="35">
        <f>VLOOKUP(A1563,airbnb_listings_orlando!C:Q,14,0)</f>
        <v>259</v>
      </c>
      <c r="X1563" s="35">
        <f>VLOOKUP(A1563,airbnb_listings_orlando!C:Q,15,0)</f>
        <v>6</v>
      </c>
      <c r="Y1563" s="11">
        <f t="shared" si="4"/>
        <v>168.78</v>
      </c>
      <c r="AA1563" s="11"/>
    </row>
    <row r="1564">
      <c r="A1564" s="12" t="s">
        <v>88</v>
      </c>
      <c r="B1564" s="13">
        <v>43463.0</v>
      </c>
      <c r="C1564" s="12">
        <v>43469.0</v>
      </c>
      <c r="D1564" s="14">
        <v>1184.37</v>
      </c>
      <c r="E1564" s="24">
        <v>43114.45827546297</v>
      </c>
      <c r="F1564" s="16">
        <v>349.0</v>
      </c>
      <c r="G1564" s="17" t="s">
        <v>25</v>
      </c>
      <c r="H1564" s="14">
        <v>159.42</v>
      </c>
      <c r="I1564" s="14">
        <f t="shared" si="1"/>
        <v>1100.3652</v>
      </c>
      <c r="J1564" s="18">
        <v>4.0</v>
      </c>
      <c r="K1564" s="17">
        <v>6.0</v>
      </c>
      <c r="L1564" s="19">
        <v>3.0</v>
      </c>
      <c r="M1564" s="19">
        <v>7.0</v>
      </c>
      <c r="N1564" s="17">
        <v>4.5</v>
      </c>
      <c r="O1564" s="17" t="s">
        <v>62</v>
      </c>
      <c r="P1564" s="17">
        <v>6.0</v>
      </c>
      <c r="Q1564" s="17">
        <v>6.0</v>
      </c>
      <c r="R1564" s="17">
        <v>4.0</v>
      </c>
      <c r="S1564" s="7">
        <f t="shared" si="2"/>
        <v>10</v>
      </c>
      <c r="T1564" s="20">
        <v>36.63</v>
      </c>
      <c r="U1564" s="14">
        <f t="shared" si="113"/>
        <v>47.3748</v>
      </c>
      <c r="V1564" s="21" t="s">
        <v>26</v>
      </c>
      <c r="W1564" s="35">
        <f>VLOOKUP(A1564,airbnb_listings_orlando!C:Q,14,0)</f>
        <v>259</v>
      </c>
      <c r="X1564" s="35">
        <f>VLOOKUP(A1564,airbnb_listings_orlando!C:Q,15,0)</f>
        <v>6</v>
      </c>
      <c r="Y1564" s="11">
        <f t="shared" si="4"/>
        <v>197.395</v>
      </c>
      <c r="AA1564" s="11"/>
    </row>
    <row r="1565">
      <c r="A1565" s="12" t="s">
        <v>88</v>
      </c>
      <c r="B1565" s="13">
        <v>43455.0</v>
      </c>
      <c r="C1565" s="25">
        <v>43458.0</v>
      </c>
      <c r="D1565" s="14">
        <v>710.04</v>
      </c>
      <c r="E1565" s="15">
        <v>43400.669652777775</v>
      </c>
      <c r="F1565" s="16">
        <v>55.0</v>
      </c>
      <c r="G1565" s="17" t="s">
        <v>25</v>
      </c>
      <c r="H1565" s="14">
        <v>84.76</v>
      </c>
      <c r="I1565" s="14">
        <f t="shared" si="1"/>
        <v>659.6784</v>
      </c>
      <c r="J1565" s="18">
        <v>4.0</v>
      </c>
      <c r="K1565" s="17">
        <v>6.0</v>
      </c>
      <c r="L1565" s="19">
        <v>3.0</v>
      </c>
      <c r="M1565" s="19">
        <v>7.0</v>
      </c>
      <c r="N1565" s="17">
        <v>4.5</v>
      </c>
      <c r="O1565" s="17" t="s">
        <v>62</v>
      </c>
      <c r="P1565" s="17">
        <v>3.0</v>
      </c>
      <c r="Q1565" s="17">
        <v>9.0</v>
      </c>
      <c r="R1565" s="17">
        <v>0.0</v>
      </c>
      <c r="S1565" s="7">
        <f t="shared" si="2"/>
        <v>9</v>
      </c>
      <c r="T1565" s="20">
        <v>21.96</v>
      </c>
      <c r="U1565" s="14">
        <f t="shared" si="113"/>
        <v>28.4016</v>
      </c>
      <c r="V1565" s="21" t="s">
        <v>26</v>
      </c>
      <c r="W1565" s="35">
        <f>VLOOKUP(A1565,airbnb_listings_orlando!C:Q,14,0)</f>
        <v>259</v>
      </c>
      <c r="X1565" s="35">
        <f>VLOOKUP(A1565,airbnb_listings_orlando!C:Q,15,0)</f>
        <v>6</v>
      </c>
      <c r="Y1565" s="11">
        <f t="shared" si="4"/>
        <v>236.68</v>
      </c>
      <c r="AA1565" s="11"/>
    </row>
    <row r="1566">
      <c r="A1566" s="12" t="s">
        <v>88</v>
      </c>
      <c r="B1566" s="13">
        <v>43451.0</v>
      </c>
      <c r="C1566" s="25">
        <v>43455.0</v>
      </c>
      <c r="D1566" s="14">
        <v>843.87</v>
      </c>
      <c r="E1566" s="15">
        <v>43418.633680555555</v>
      </c>
      <c r="F1566" s="16">
        <v>33.0</v>
      </c>
      <c r="G1566" s="17" t="s">
        <v>25</v>
      </c>
      <c r="H1566" s="14">
        <v>108.83</v>
      </c>
      <c r="I1566" s="14">
        <f t="shared" si="1"/>
        <v>786.9852</v>
      </c>
      <c r="J1566" s="18">
        <v>4.0</v>
      </c>
      <c r="K1566" s="17">
        <v>6.0</v>
      </c>
      <c r="L1566" s="19">
        <v>3.0</v>
      </c>
      <c r="M1566" s="19">
        <v>7.0</v>
      </c>
      <c r="N1566" s="17">
        <v>4.5</v>
      </c>
      <c r="O1566" s="17" t="s">
        <v>62</v>
      </c>
      <c r="P1566" s="17">
        <v>4.0</v>
      </c>
      <c r="Q1566" s="17">
        <v>4.0</v>
      </c>
      <c r="R1566" s="17">
        <v>2.0</v>
      </c>
      <c r="S1566" s="7">
        <f t="shared" si="2"/>
        <v>6</v>
      </c>
      <c r="T1566" s="20">
        <v>23.13</v>
      </c>
      <c r="U1566" s="14">
        <f t="shared" si="113"/>
        <v>33.7548</v>
      </c>
      <c r="V1566" s="21" t="s">
        <v>26</v>
      </c>
      <c r="W1566" s="35">
        <f>VLOOKUP(A1566,airbnb_listings_orlando!C:Q,14,0)</f>
        <v>259</v>
      </c>
      <c r="X1566" s="35">
        <f>VLOOKUP(A1566,airbnb_listings_orlando!C:Q,15,0)</f>
        <v>6</v>
      </c>
      <c r="Y1566" s="11">
        <f t="shared" si="4"/>
        <v>210.9675</v>
      </c>
      <c r="AA1566" s="11"/>
    </row>
    <row r="1567">
      <c r="A1567" s="12" t="s">
        <v>88</v>
      </c>
      <c r="B1567" s="13">
        <v>43445.0</v>
      </c>
      <c r="C1567" s="25">
        <v>43451.0</v>
      </c>
      <c r="D1567" s="14">
        <v>825.78</v>
      </c>
      <c r="E1567" s="15">
        <v>43444.79572916667</v>
      </c>
      <c r="F1567" s="16">
        <v>1.0</v>
      </c>
      <c r="G1567" s="17" t="s">
        <v>25</v>
      </c>
      <c r="H1567" s="14">
        <v>102.98</v>
      </c>
      <c r="I1567" s="14">
        <f t="shared" si="1"/>
        <v>767.2088</v>
      </c>
      <c r="J1567" s="18">
        <v>4.0</v>
      </c>
      <c r="K1567" s="17">
        <v>6.0</v>
      </c>
      <c r="L1567" s="19">
        <v>3.0</v>
      </c>
      <c r="M1567" s="19">
        <v>7.0</v>
      </c>
      <c r="N1567" s="17">
        <v>4.5</v>
      </c>
      <c r="O1567" s="17" t="s">
        <v>62</v>
      </c>
      <c r="P1567" s="17">
        <v>6.0</v>
      </c>
      <c r="Q1567" s="17">
        <v>7.0</v>
      </c>
      <c r="R1567" s="17">
        <v>0.0</v>
      </c>
      <c r="S1567" s="7">
        <f t="shared" si="2"/>
        <v>7</v>
      </c>
      <c r="T1567" s="20">
        <v>25.54</v>
      </c>
      <c r="U1567" s="14">
        <f t="shared" si="113"/>
        <v>33.0312</v>
      </c>
      <c r="V1567" s="21" t="s">
        <v>26</v>
      </c>
      <c r="W1567" s="35">
        <f>VLOOKUP(A1567,airbnb_listings_orlando!C:Q,14,0)</f>
        <v>259</v>
      </c>
      <c r="X1567" s="35">
        <f>VLOOKUP(A1567,airbnb_listings_orlando!C:Q,15,0)</f>
        <v>6</v>
      </c>
      <c r="Y1567" s="11">
        <f t="shared" si="4"/>
        <v>137.63</v>
      </c>
      <c r="AA1567" s="11"/>
    </row>
    <row r="1568">
      <c r="A1568" s="12" t="s">
        <v>88</v>
      </c>
      <c r="B1568" s="13">
        <v>43423.0</v>
      </c>
      <c r="C1568" s="25">
        <v>43430.0</v>
      </c>
      <c r="D1568" s="14">
        <v>1171.76</v>
      </c>
      <c r="E1568" s="15">
        <v>43390.93232638889</v>
      </c>
      <c r="F1568" s="16">
        <v>33.0</v>
      </c>
      <c r="G1568" s="17" t="s">
        <v>25</v>
      </c>
      <c r="H1568" s="14">
        <v>157.44</v>
      </c>
      <c r="I1568" s="14">
        <f t="shared" si="1"/>
        <v>1088.6496</v>
      </c>
      <c r="J1568" s="18">
        <v>4.0</v>
      </c>
      <c r="K1568" s="17">
        <v>6.0</v>
      </c>
      <c r="L1568" s="19">
        <v>3.0</v>
      </c>
      <c r="M1568" s="19">
        <v>7.0</v>
      </c>
      <c r="N1568" s="17">
        <v>4.5</v>
      </c>
      <c r="O1568" s="17" t="s">
        <v>62</v>
      </c>
      <c r="P1568" s="17">
        <v>7.0</v>
      </c>
      <c r="Q1568" s="17">
        <v>8.0</v>
      </c>
      <c r="R1568" s="17">
        <v>1.0</v>
      </c>
      <c r="S1568" s="7">
        <f t="shared" si="2"/>
        <v>9</v>
      </c>
      <c r="T1568" s="20">
        <v>36.24</v>
      </c>
      <c r="U1568" s="14">
        <f t="shared" si="113"/>
        <v>46.8704</v>
      </c>
      <c r="V1568" s="21" t="s">
        <v>26</v>
      </c>
      <c r="W1568" s="35">
        <f>VLOOKUP(A1568,airbnb_listings_orlando!C:Q,14,0)</f>
        <v>259</v>
      </c>
      <c r="X1568" s="35">
        <f>VLOOKUP(A1568,airbnb_listings_orlando!C:Q,15,0)</f>
        <v>6</v>
      </c>
      <c r="Y1568" s="11">
        <f t="shared" si="4"/>
        <v>167.3942857</v>
      </c>
      <c r="AA1568" s="11"/>
    </row>
    <row r="1569">
      <c r="A1569" s="12" t="s">
        <v>88</v>
      </c>
      <c r="B1569" s="13">
        <v>43385.0</v>
      </c>
      <c r="C1569" s="25">
        <v>43387.0</v>
      </c>
      <c r="D1569" s="14">
        <v>381.21</v>
      </c>
      <c r="E1569" s="24">
        <v>43382.8981712963</v>
      </c>
      <c r="F1569" s="16">
        <v>3.0</v>
      </c>
      <c r="G1569" s="17" t="s">
        <v>25</v>
      </c>
      <c r="H1569" s="14">
        <v>32.82</v>
      </c>
      <c r="I1569" s="14">
        <f t="shared" si="1"/>
        <v>353.9916</v>
      </c>
      <c r="J1569" s="18">
        <v>4.0</v>
      </c>
      <c r="K1569" s="17">
        <v>6.0</v>
      </c>
      <c r="L1569" s="19">
        <v>3.0</v>
      </c>
      <c r="M1569" s="19">
        <v>7.0</v>
      </c>
      <c r="N1569" s="17">
        <v>4.5</v>
      </c>
      <c r="O1569" s="17" t="s">
        <v>62</v>
      </c>
      <c r="P1569" s="17">
        <v>2.0</v>
      </c>
      <c r="Q1569" s="17">
        <v>7.0</v>
      </c>
      <c r="R1569" s="17">
        <v>0.0</v>
      </c>
      <c r="S1569" s="7">
        <f t="shared" si="2"/>
        <v>7</v>
      </c>
      <c r="T1569" s="20">
        <v>11.97</v>
      </c>
      <c r="U1569" s="14">
        <f t="shared" si="113"/>
        <v>15.2484</v>
      </c>
      <c r="V1569" s="21" t="s">
        <v>26</v>
      </c>
      <c r="W1569" s="35">
        <f>VLOOKUP(A1569,airbnb_listings_orlando!C:Q,14,0)</f>
        <v>259</v>
      </c>
      <c r="X1569" s="35">
        <f>VLOOKUP(A1569,airbnb_listings_orlando!C:Q,15,0)</f>
        <v>6</v>
      </c>
      <c r="Y1569" s="11">
        <f t="shared" si="4"/>
        <v>190.605</v>
      </c>
      <c r="AA1569" s="11"/>
    </row>
    <row r="1570">
      <c r="A1570" s="12" t="s">
        <v>88</v>
      </c>
      <c r="B1570" s="13">
        <v>43231.0</v>
      </c>
      <c r="C1570" s="12">
        <v>43233.0</v>
      </c>
      <c r="D1570" s="14">
        <v>422.0</v>
      </c>
      <c r="E1570" s="24">
        <v>43199.15121527778</v>
      </c>
      <c r="F1570" s="16">
        <v>32.0</v>
      </c>
      <c r="G1570" s="17" t="s">
        <v>25</v>
      </c>
      <c r="H1570" s="14">
        <v>39.48</v>
      </c>
      <c r="I1570" s="14">
        <f t="shared" si="1"/>
        <v>392.12</v>
      </c>
      <c r="J1570" s="18">
        <v>4.0</v>
      </c>
      <c r="K1570" s="17">
        <v>6.0</v>
      </c>
      <c r="L1570" s="19">
        <v>3.0</v>
      </c>
      <c r="M1570" s="19" t="e">
        <v>#REF!</v>
      </c>
      <c r="N1570" s="17">
        <v>4.5</v>
      </c>
      <c r="O1570" s="17" t="s">
        <v>62</v>
      </c>
      <c r="P1570" s="17">
        <v>2.0</v>
      </c>
      <c r="Q1570" s="17">
        <v>6.0</v>
      </c>
      <c r="R1570" s="17">
        <v>0.0</v>
      </c>
      <c r="S1570" s="7">
        <f t="shared" si="2"/>
        <v>6</v>
      </c>
      <c r="T1570" s="20">
        <v>13.0</v>
      </c>
      <c r="U1570" s="14">
        <f t="shared" si="113"/>
        <v>16.88</v>
      </c>
      <c r="V1570" s="21" t="s">
        <v>26</v>
      </c>
      <c r="W1570" s="35">
        <f>VLOOKUP(A1570,airbnb_listings_orlando!C:Q,14,0)</f>
        <v>259</v>
      </c>
      <c r="X1570" s="35">
        <f>VLOOKUP(A1570,airbnb_listings_orlando!C:Q,15,0)</f>
        <v>6</v>
      </c>
      <c r="Y1570" s="11">
        <f t="shared" si="4"/>
        <v>211</v>
      </c>
      <c r="AA1570" s="11"/>
    </row>
    <row r="1571">
      <c r="A1571" s="12" t="s">
        <v>88</v>
      </c>
      <c r="B1571" s="13">
        <v>43181.0</v>
      </c>
      <c r="C1571" s="12">
        <v>43188.0</v>
      </c>
      <c r="D1571" s="14">
        <v>1466.0</v>
      </c>
      <c r="E1571" s="24">
        <v>43114.39418981481</v>
      </c>
      <c r="F1571" s="16">
        <v>67.0</v>
      </c>
      <c r="G1571" s="17" t="s">
        <v>25</v>
      </c>
      <c r="H1571" s="14">
        <v>203.35</v>
      </c>
      <c r="I1571" s="14">
        <f t="shared" si="1"/>
        <v>1362.36</v>
      </c>
      <c r="J1571" s="18">
        <v>4.0</v>
      </c>
      <c r="K1571" s="17">
        <v>6.0</v>
      </c>
      <c r="L1571" s="19">
        <v>3.0</v>
      </c>
      <c r="M1571" s="19" t="e">
        <v>#REF!</v>
      </c>
      <c r="N1571" s="17">
        <v>4.5</v>
      </c>
      <c r="O1571" s="17" t="s">
        <v>62</v>
      </c>
      <c r="P1571" s="17">
        <v>7.0</v>
      </c>
      <c r="Q1571" s="17">
        <v>7.0</v>
      </c>
      <c r="R1571" s="17">
        <v>0.0</v>
      </c>
      <c r="S1571" s="7">
        <f t="shared" si="2"/>
        <v>7</v>
      </c>
      <c r="T1571" s="20">
        <v>45.0</v>
      </c>
      <c r="U1571" s="14">
        <f t="shared" si="113"/>
        <v>58.64</v>
      </c>
      <c r="V1571" s="21" t="s">
        <v>26</v>
      </c>
      <c r="W1571" s="35">
        <f>VLOOKUP(A1571,airbnb_listings_orlando!C:Q,14,0)</f>
        <v>259</v>
      </c>
      <c r="X1571" s="35">
        <f>VLOOKUP(A1571,airbnb_listings_orlando!C:Q,15,0)</f>
        <v>6</v>
      </c>
      <c r="Y1571" s="11">
        <f t="shared" si="4"/>
        <v>209.4285714</v>
      </c>
      <c r="AA1571" s="11"/>
    </row>
    <row r="1572">
      <c r="A1572" s="12" t="s">
        <v>88</v>
      </c>
      <c r="B1572" s="13">
        <v>43101.0</v>
      </c>
      <c r="C1572" s="12">
        <v>43104.0</v>
      </c>
      <c r="D1572" s="14">
        <v>804.0</v>
      </c>
      <c r="E1572" s="24">
        <v>43007.39378472222</v>
      </c>
      <c r="F1572" s="16">
        <v>94.0</v>
      </c>
      <c r="G1572" s="17" t="s">
        <v>25</v>
      </c>
      <c r="H1572" s="14">
        <v>100.42</v>
      </c>
      <c r="I1572" s="14">
        <f t="shared" si="1"/>
        <v>746.84</v>
      </c>
      <c r="J1572" s="18">
        <v>4.0</v>
      </c>
      <c r="K1572" s="17">
        <v>6.0</v>
      </c>
      <c r="L1572" s="19">
        <v>3.0</v>
      </c>
      <c r="M1572" s="19" t="e">
        <v>#REF!</v>
      </c>
      <c r="N1572" s="17">
        <v>4.5</v>
      </c>
      <c r="O1572" s="17" t="s">
        <v>62</v>
      </c>
      <c r="P1572" s="17">
        <v>3.0</v>
      </c>
      <c r="Q1572" s="17">
        <v>9.0</v>
      </c>
      <c r="R1572" s="17">
        <v>1.0</v>
      </c>
      <c r="S1572" s="7">
        <f t="shared" si="2"/>
        <v>10</v>
      </c>
      <c r="T1572" s="20">
        <v>25.0</v>
      </c>
      <c r="U1572" s="14">
        <f t="shared" si="113"/>
        <v>32.16</v>
      </c>
      <c r="V1572" s="21" t="s">
        <v>26</v>
      </c>
      <c r="W1572" s="35">
        <f>VLOOKUP(A1572,airbnb_listings_orlando!C:Q,14,0)</f>
        <v>259</v>
      </c>
      <c r="X1572" s="35">
        <f>VLOOKUP(A1572,airbnb_listings_orlando!C:Q,15,0)</f>
        <v>6</v>
      </c>
      <c r="Y1572" s="11">
        <f t="shared" si="4"/>
        <v>268</v>
      </c>
      <c r="AA1572" s="11"/>
    </row>
    <row r="1573">
      <c r="A1573" s="12" t="s">
        <v>88</v>
      </c>
      <c r="B1573" s="13">
        <v>43099.0</v>
      </c>
      <c r="C1573" s="12">
        <v>43101.0</v>
      </c>
      <c r="D1573" s="14">
        <v>578.0</v>
      </c>
      <c r="E1573" s="15">
        <v>43049.10800925926</v>
      </c>
      <c r="F1573" s="16">
        <v>50.0</v>
      </c>
      <c r="G1573" s="17" t="s">
        <v>25</v>
      </c>
      <c r="H1573" s="14">
        <v>64.85</v>
      </c>
      <c r="I1573" s="14">
        <f t="shared" si="1"/>
        <v>536.88</v>
      </c>
      <c r="J1573" s="18">
        <v>4.0</v>
      </c>
      <c r="K1573" s="17">
        <v>6.0</v>
      </c>
      <c r="L1573" s="19">
        <v>3.0</v>
      </c>
      <c r="M1573" s="19" t="e">
        <v>#REF!</v>
      </c>
      <c r="N1573" s="17">
        <v>4.5</v>
      </c>
      <c r="O1573" s="17" t="s">
        <v>62</v>
      </c>
      <c r="P1573" s="17">
        <v>2.0</v>
      </c>
      <c r="Q1573" s="17">
        <v>8.0</v>
      </c>
      <c r="R1573" s="17">
        <v>2.0</v>
      </c>
      <c r="S1573" s="7">
        <f t="shared" si="2"/>
        <v>10</v>
      </c>
      <c r="T1573" s="20">
        <v>18.0</v>
      </c>
      <c r="U1573" s="14">
        <f t="shared" si="113"/>
        <v>23.12</v>
      </c>
      <c r="V1573" s="21" t="s">
        <v>26</v>
      </c>
      <c r="W1573" s="35">
        <f>VLOOKUP(A1573,airbnb_listings_orlando!C:Q,14,0)</f>
        <v>259</v>
      </c>
      <c r="X1573" s="35">
        <f>VLOOKUP(A1573,airbnb_listings_orlando!C:Q,15,0)</f>
        <v>6</v>
      </c>
      <c r="Y1573" s="11">
        <f t="shared" si="4"/>
        <v>289</v>
      </c>
      <c r="AA1573" s="11"/>
    </row>
    <row r="1574">
      <c r="A1574" s="12" t="s">
        <v>88</v>
      </c>
      <c r="B1574" s="13">
        <v>43092.0</v>
      </c>
      <c r="C1574" s="25">
        <v>43099.0</v>
      </c>
      <c r="D1574" s="14">
        <v>1846.4</v>
      </c>
      <c r="E1574" s="24">
        <v>42921.45762731481</v>
      </c>
      <c r="F1574" s="16">
        <v>171.0</v>
      </c>
      <c r="G1574" s="17" t="s">
        <v>25</v>
      </c>
      <c r="H1574" s="14">
        <v>306.38</v>
      </c>
      <c r="I1574" s="14">
        <f t="shared" si="1"/>
        <v>1772.544</v>
      </c>
      <c r="J1574" s="18">
        <v>4.0</v>
      </c>
      <c r="K1574" s="17">
        <v>6.0</v>
      </c>
      <c r="L1574" s="19">
        <v>3.0</v>
      </c>
      <c r="M1574" s="19" t="e">
        <v>#REF!</v>
      </c>
      <c r="N1574" s="17">
        <v>4.5</v>
      </c>
      <c r="O1574" s="17" t="s">
        <v>62</v>
      </c>
      <c r="P1574" s="17">
        <v>7.0</v>
      </c>
      <c r="Q1574" s="17">
        <v>6.0</v>
      </c>
      <c r="R1574" s="17">
        <v>0.0</v>
      </c>
      <c r="S1574" s="7">
        <f t="shared" si="2"/>
        <v>6</v>
      </c>
      <c r="T1574" s="20">
        <v>0.0</v>
      </c>
      <c r="U1574" s="14">
        <f t="shared" si="113"/>
        <v>73.856</v>
      </c>
      <c r="V1574" s="21" t="s">
        <v>26</v>
      </c>
      <c r="W1574" s="35">
        <f>VLOOKUP(A1574,airbnb_listings_orlando!C:Q,14,0)</f>
        <v>259</v>
      </c>
      <c r="X1574" s="35">
        <f>VLOOKUP(A1574,airbnb_listings_orlando!C:Q,15,0)</f>
        <v>6</v>
      </c>
      <c r="Y1574" s="11">
        <f t="shared" si="4"/>
        <v>263.7714286</v>
      </c>
      <c r="AA1574" s="11"/>
    </row>
    <row r="1575">
      <c r="A1575" s="12" t="s">
        <v>88</v>
      </c>
      <c r="B1575" s="13">
        <v>43084.0</v>
      </c>
      <c r="C1575" s="25">
        <v>43086.0</v>
      </c>
      <c r="D1575" s="14">
        <v>443.0</v>
      </c>
      <c r="E1575" s="24">
        <v>43076.55412037037</v>
      </c>
      <c r="F1575" s="16">
        <v>8.0</v>
      </c>
      <c r="G1575" s="17" t="s">
        <v>25</v>
      </c>
      <c r="H1575" s="14">
        <v>42.43</v>
      </c>
      <c r="I1575" s="14">
        <f t="shared" si="1"/>
        <v>411.28</v>
      </c>
      <c r="J1575" s="18">
        <v>4.0</v>
      </c>
      <c r="K1575" s="17">
        <v>6.0</v>
      </c>
      <c r="L1575" s="19">
        <v>3.0</v>
      </c>
      <c r="M1575" s="19" t="e">
        <v>#REF!</v>
      </c>
      <c r="N1575" s="17">
        <v>4.5</v>
      </c>
      <c r="O1575" s="17" t="s">
        <v>62</v>
      </c>
      <c r="P1575" s="17">
        <v>2.0</v>
      </c>
      <c r="Q1575" s="17">
        <v>4.0</v>
      </c>
      <c r="R1575" s="17">
        <v>0.0</v>
      </c>
      <c r="S1575" s="7">
        <f t="shared" si="2"/>
        <v>4</v>
      </c>
      <c r="T1575" s="20">
        <v>14.0</v>
      </c>
      <c r="U1575" s="14">
        <f t="shared" si="113"/>
        <v>17.72</v>
      </c>
      <c r="V1575" s="21" t="s">
        <v>26</v>
      </c>
      <c r="W1575" s="35">
        <f>VLOOKUP(A1575,airbnb_listings_orlando!C:Q,14,0)</f>
        <v>259</v>
      </c>
      <c r="X1575" s="35">
        <f>VLOOKUP(A1575,airbnb_listings_orlando!C:Q,15,0)</f>
        <v>6</v>
      </c>
      <c r="Y1575" s="11">
        <f t="shared" si="4"/>
        <v>221.5</v>
      </c>
      <c r="AA1575" s="11"/>
    </row>
    <row r="1576">
      <c r="A1576" s="12" t="s">
        <v>88</v>
      </c>
      <c r="B1576" s="13">
        <v>43050.0</v>
      </c>
      <c r="C1576" s="25">
        <v>43052.0</v>
      </c>
      <c r="D1576" s="14">
        <v>482.99</v>
      </c>
      <c r="E1576" s="24">
        <v>43040.10915509259</v>
      </c>
      <c r="F1576" s="16">
        <v>10.0</v>
      </c>
      <c r="G1576" s="17" t="s">
        <v>25</v>
      </c>
      <c r="H1576" s="14">
        <v>50.97</v>
      </c>
      <c r="I1576" s="14">
        <f t="shared" si="1"/>
        <v>449.6704</v>
      </c>
      <c r="J1576" s="18">
        <v>4.0</v>
      </c>
      <c r="K1576" s="17">
        <v>6.0</v>
      </c>
      <c r="L1576" s="19">
        <v>3.0</v>
      </c>
      <c r="M1576" s="19" t="e">
        <v>#REF!</v>
      </c>
      <c r="N1576" s="17">
        <v>4.5</v>
      </c>
      <c r="O1576" s="17" t="s">
        <v>62</v>
      </c>
      <c r="P1576" s="17">
        <v>2.0</v>
      </c>
      <c r="Q1576" s="17">
        <v>10.0</v>
      </c>
      <c r="R1576" s="17">
        <v>0.0</v>
      </c>
      <c r="S1576" s="7">
        <f t="shared" si="2"/>
        <v>10</v>
      </c>
      <c r="T1576" s="20">
        <v>14.0</v>
      </c>
      <c r="U1576" s="14">
        <f t="shared" si="113"/>
        <v>19.3196</v>
      </c>
      <c r="V1576" s="21" t="s">
        <v>26</v>
      </c>
      <c r="W1576" s="35">
        <f>VLOOKUP(A1576,airbnb_listings_orlando!C:Q,14,0)</f>
        <v>259</v>
      </c>
      <c r="X1576" s="35">
        <f>VLOOKUP(A1576,airbnb_listings_orlando!C:Q,15,0)</f>
        <v>6</v>
      </c>
      <c r="Y1576" s="11">
        <f t="shared" si="4"/>
        <v>241.495</v>
      </c>
      <c r="AA1576" s="11"/>
    </row>
    <row r="1577">
      <c r="A1577" s="12" t="s">
        <v>88</v>
      </c>
      <c r="B1577" s="13">
        <v>42972.0</v>
      </c>
      <c r="C1577" s="12">
        <v>42975.0</v>
      </c>
      <c r="D1577" s="14">
        <v>576.2</v>
      </c>
      <c r="E1577" s="24">
        <v>42936.936736111114</v>
      </c>
      <c r="F1577" s="16">
        <v>36.0</v>
      </c>
      <c r="G1577" s="17" t="s">
        <v>25</v>
      </c>
      <c r="H1577" s="14">
        <v>72.8</v>
      </c>
      <c r="I1577" s="14">
        <f t="shared" si="1"/>
        <v>540.152</v>
      </c>
      <c r="J1577" s="18">
        <v>4.0</v>
      </c>
      <c r="K1577" s="17">
        <v>6.0</v>
      </c>
      <c r="L1577" s="19">
        <v>3.0</v>
      </c>
      <c r="M1577" s="19" t="e">
        <v>#REF!</v>
      </c>
      <c r="N1577" s="17">
        <v>4.5</v>
      </c>
      <c r="O1577" s="17" t="s">
        <v>62</v>
      </c>
      <c r="P1577" s="17">
        <v>3.0</v>
      </c>
      <c r="Q1577" s="17">
        <v>8.0</v>
      </c>
      <c r="R1577" s="17">
        <v>2.0</v>
      </c>
      <c r="S1577" s="7">
        <f t="shared" si="2"/>
        <v>10</v>
      </c>
      <c r="T1577" s="20">
        <v>13.0</v>
      </c>
      <c r="U1577" s="14">
        <f t="shared" si="113"/>
        <v>23.048</v>
      </c>
      <c r="V1577" s="21" t="s">
        <v>26</v>
      </c>
      <c r="W1577" s="35">
        <f>VLOOKUP(A1577,airbnb_listings_orlando!C:Q,14,0)</f>
        <v>259</v>
      </c>
      <c r="X1577" s="35">
        <f>VLOOKUP(A1577,airbnb_listings_orlando!C:Q,15,0)</f>
        <v>6</v>
      </c>
      <c r="Y1577" s="11">
        <f t="shared" si="4"/>
        <v>192.0666667</v>
      </c>
      <c r="AA1577" s="11"/>
    </row>
    <row r="1578">
      <c r="A1578" s="12" t="s">
        <v>88</v>
      </c>
      <c r="B1578" s="13">
        <v>42856.0</v>
      </c>
      <c r="C1578" s="12">
        <v>42860.0</v>
      </c>
      <c r="D1578" s="14">
        <v>741.01</v>
      </c>
      <c r="E1578" s="24">
        <v>42845.57329861111</v>
      </c>
      <c r="F1578" s="16">
        <v>11.0</v>
      </c>
      <c r="G1578" s="17" t="s">
        <v>25</v>
      </c>
      <c r="H1578" s="14">
        <v>92.55</v>
      </c>
      <c r="I1578" s="14">
        <f t="shared" si="1"/>
        <v>688.3696</v>
      </c>
      <c r="J1578" s="18">
        <v>4.0</v>
      </c>
      <c r="K1578" s="17">
        <v>6.0</v>
      </c>
      <c r="L1578" s="19">
        <v>3.0</v>
      </c>
      <c r="M1578" s="19" t="e">
        <v>#REF!</v>
      </c>
      <c r="N1578" s="17">
        <v>4.5</v>
      </c>
      <c r="O1578" s="17" t="s">
        <v>62</v>
      </c>
      <c r="P1578" s="17">
        <v>4.0</v>
      </c>
      <c r="Q1578" s="17">
        <v>4.0</v>
      </c>
      <c r="R1578" s="17">
        <v>0.0</v>
      </c>
      <c r="S1578" s="7">
        <f t="shared" si="2"/>
        <v>4</v>
      </c>
      <c r="T1578" s="20">
        <v>23.0</v>
      </c>
      <c r="U1578" s="14">
        <f t="shared" si="113"/>
        <v>29.6404</v>
      </c>
      <c r="V1578" s="21" t="s">
        <v>26</v>
      </c>
      <c r="W1578" s="35">
        <f>VLOOKUP(A1578,airbnb_listings_orlando!C:Q,14,0)</f>
        <v>259</v>
      </c>
      <c r="X1578" s="35">
        <f>VLOOKUP(A1578,airbnb_listings_orlando!C:Q,15,0)</f>
        <v>6</v>
      </c>
      <c r="Y1578" s="11">
        <f t="shared" si="4"/>
        <v>185.2525</v>
      </c>
      <c r="AA1578" s="11"/>
    </row>
    <row r="1579">
      <c r="A1579" s="12" t="s">
        <v>88</v>
      </c>
      <c r="B1579" s="13">
        <v>42847.0</v>
      </c>
      <c r="C1579" s="12">
        <v>42849.0</v>
      </c>
      <c r="D1579" s="14">
        <v>429.0</v>
      </c>
      <c r="E1579" s="24">
        <v>42840.80986111111</v>
      </c>
      <c r="F1579" s="16">
        <v>7.0</v>
      </c>
      <c r="G1579" s="17" t="s">
        <v>25</v>
      </c>
      <c r="H1579" s="14">
        <v>43.8</v>
      </c>
      <c r="I1579" s="14">
        <f t="shared" si="1"/>
        <v>398.84</v>
      </c>
      <c r="J1579" s="18">
        <v>4.0</v>
      </c>
      <c r="K1579" s="17">
        <v>6.0</v>
      </c>
      <c r="L1579" s="19">
        <v>3.0</v>
      </c>
      <c r="M1579" s="19" t="e">
        <v>#REF!</v>
      </c>
      <c r="N1579" s="17">
        <v>4.5</v>
      </c>
      <c r="O1579" s="17" t="s">
        <v>62</v>
      </c>
      <c r="P1579" s="17">
        <v>2.0</v>
      </c>
      <c r="Q1579" s="17">
        <v>6.0</v>
      </c>
      <c r="R1579" s="17">
        <v>2.0</v>
      </c>
      <c r="S1579" s="7">
        <f t="shared" si="2"/>
        <v>8</v>
      </c>
      <c r="T1579" s="20">
        <v>13.0</v>
      </c>
      <c r="U1579" s="14">
        <f t="shared" si="113"/>
        <v>17.16</v>
      </c>
      <c r="V1579" s="21" t="s">
        <v>26</v>
      </c>
      <c r="W1579" s="35">
        <f>VLOOKUP(A1579,airbnb_listings_orlando!C:Q,14,0)</f>
        <v>259</v>
      </c>
      <c r="X1579" s="35">
        <f>VLOOKUP(A1579,airbnb_listings_orlando!C:Q,15,0)</f>
        <v>6</v>
      </c>
      <c r="Y1579" s="11">
        <f t="shared" si="4"/>
        <v>214.5</v>
      </c>
      <c r="AA1579" s="11"/>
    </row>
    <row r="1580">
      <c r="A1580" s="12" t="s">
        <v>88</v>
      </c>
      <c r="B1580" s="13">
        <v>42720.0</v>
      </c>
      <c r="C1580" s="25">
        <v>42722.0</v>
      </c>
      <c r="D1580" s="14">
        <v>455.52</v>
      </c>
      <c r="E1580" s="15">
        <v>42716.4678587963</v>
      </c>
      <c r="F1580" s="16">
        <v>4.0</v>
      </c>
      <c r="G1580" s="17" t="s">
        <v>25</v>
      </c>
      <c r="H1580" s="14">
        <v>64.4</v>
      </c>
      <c r="I1580" s="14">
        <f t="shared" si="1"/>
        <v>437.2992</v>
      </c>
      <c r="J1580" s="18">
        <v>4.0</v>
      </c>
      <c r="K1580" s="17">
        <v>6.0</v>
      </c>
      <c r="L1580" s="19">
        <v>3.0</v>
      </c>
      <c r="M1580" s="19" t="e">
        <v>#REF!</v>
      </c>
      <c r="N1580" s="17">
        <v>4.5</v>
      </c>
      <c r="O1580" s="17" t="s">
        <v>62</v>
      </c>
      <c r="P1580" s="17">
        <v>2.0</v>
      </c>
      <c r="Q1580" s="17">
        <v>6.0</v>
      </c>
      <c r="R1580" s="17">
        <v>0.0</v>
      </c>
      <c r="S1580" s="7">
        <f t="shared" si="2"/>
        <v>6</v>
      </c>
      <c r="T1580" s="20">
        <v>0.0</v>
      </c>
      <c r="U1580" s="14">
        <f t="shared" si="113"/>
        <v>18.2208</v>
      </c>
      <c r="V1580" s="21" t="s">
        <v>26</v>
      </c>
      <c r="W1580" s="35">
        <f>VLOOKUP(A1580,airbnb_listings_orlando!C:Q,14,0)</f>
        <v>259</v>
      </c>
      <c r="X1580" s="35">
        <f>VLOOKUP(A1580,airbnb_listings_orlando!C:Q,15,0)</f>
        <v>6</v>
      </c>
      <c r="Y1580" s="11">
        <f t="shared" si="4"/>
        <v>227.76</v>
      </c>
      <c r="AA1580" s="11"/>
    </row>
    <row r="1581">
      <c r="A1581" s="12" t="s">
        <v>88</v>
      </c>
      <c r="B1581" s="13">
        <v>43412.0</v>
      </c>
      <c r="C1581" s="25">
        <v>43422.0</v>
      </c>
      <c r="D1581" s="14">
        <v>2354.88</v>
      </c>
      <c r="E1581" s="24">
        <v>43320.83138888889</v>
      </c>
      <c r="F1581" s="16">
        <v>92.0</v>
      </c>
      <c r="G1581" s="17" t="s">
        <v>25</v>
      </c>
      <c r="H1581" s="14">
        <v>362.0</v>
      </c>
      <c r="I1581" s="14">
        <f t="shared" si="1"/>
        <v>2354.88</v>
      </c>
      <c r="J1581" s="18">
        <v>4.0</v>
      </c>
      <c r="K1581" s="17">
        <v>6.0</v>
      </c>
      <c r="L1581" s="19">
        <v>3.0</v>
      </c>
      <c r="M1581" s="19" t="e">
        <v>#REF!</v>
      </c>
      <c r="N1581" s="17">
        <v>4.5</v>
      </c>
      <c r="O1581" s="17" t="s">
        <v>62</v>
      </c>
      <c r="P1581" s="17">
        <v>10.0</v>
      </c>
      <c r="Q1581" s="17">
        <v>6.0</v>
      </c>
      <c r="R1581" s="17">
        <v>0.0</v>
      </c>
      <c r="S1581" s="7">
        <f t="shared" si="2"/>
        <v>6</v>
      </c>
      <c r="T1581" s="20">
        <v>0.0</v>
      </c>
      <c r="U1581" s="14">
        <v>0.0</v>
      </c>
      <c r="V1581" s="21" t="s">
        <v>37</v>
      </c>
      <c r="W1581" s="35">
        <f>VLOOKUP(A1581,airbnb_listings_orlando!C:Q,14,0)</f>
        <v>259</v>
      </c>
      <c r="X1581" s="35">
        <f>VLOOKUP(A1581,airbnb_listings_orlando!C:Q,15,0)</f>
        <v>6</v>
      </c>
      <c r="Y1581" s="11">
        <f t="shared" si="4"/>
        <v>235.488</v>
      </c>
      <c r="AA1581" s="11"/>
    </row>
    <row r="1582">
      <c r="A1582" s="12" t="s">
        <v>88</v>
      </c>
      <c r="B1582" s="13">
        <v>43399.0</v>
      </c>
      <c r="C1582" s="12">
        <v>43412.0</v>
      </c>
      <c r="D1582" s="14">
        <v>135.0</v>
      </c>
      <c r="E1582" s="24">
        <v>43157.0975</v>
      </c>
      <c r="F1582" s="16">
        <v>242.0</v>
      </c>
      <c r="G1582" s="17" t="s">
        <v>25</v>
      </c>
      <c r="H1582" s="14">
        <v>0.0</v>
      </c>
      <c r="I1582" s="14">
        <f t="shared" si="1"/>
        <v>135</v>
      </c>
      <c r="J1582" s="18">
        <v>4.0</v>
      </c>
      <c r="K1582" s="17">
        <v>6.0</v>
      </c>
      <c r="L1582" s="19">
        <v>3.0</v>
      </c>
      <c r="M1582" s="19" t="e">
        <v>#REF!</v>
      </c>
      <c r="N1582" s="17">
        <v>4.5</v>
      </c>
      <c r="O1582" s="17" t="s">
        <v>62</v>
      </c>
      <c r="P1582" s="17">
        <v>13.0</v>
      </c>
      <c r="Q1582" s="17">
        <v>2.0</v>
      </c>
      <c r="R1582" s="17">
        <v>0.0</v>
      </c>
      <c r="S1582" s="7">
        <f t="shared" si="2"/>
        <v>2</v>
      </c>
      <c r="T1582" s="20">
        <v>0.0</v>
      </c>
      <c r="U1582" s="14">
        <v>0.0</v>
      </c>
      <c r="V1582" s="21" t="s">
        <v>37</v>
      </c>
      <c r="W1582" s="35">
        <f>VLOOKUP(A1582,airbnb_listings_orlando!C:Q,14,0)</f>
        <v>259</v>
      </c>
      <c r="X1582" s="35">
        <f>VLOOKUP(A1582,airbnb_listings_orlando!C:Q,15,0)</f>
        <v>6</v>
      </c>
      <c r="Y1582" s="11">
        <f t="shared" si="4"/>
        <v>10.38461538</v>
      </c>
      <c r="AA1582" s="11"/>
    </row>
    <row r="1583">
      <c r="A1583" s="12" t="s">
        <v>88</v>
      </c>
      <c r="B1583" s="13">
        <v>43252.0</v>
      </c>
      <c r="C1583" s="12">
        <v>43263.0</v>
      </c>
      <c r="D1583" s="14">
        <v>2101.09</v>
      </c>
      <c r="E1583" s="24">
        <v>43150.79875</v>
      </c>
      <c r="F1583" s="16">
        <v>102.0</v>
      </c>
      <c r="G1583" s="17" t="s">
        <v>25</v>
      </c>
      <c r="H1583" s="14">
        <v>319.0</v>
      </c>
      <c r="I1583" s="14">
        <f t="shared" si="1"/>
        <v>2101.09</v>
      </c>
      <c r="J1583" s="18">
        <v>4.0</v>
      </c>
      <c r="K1583" s="17">
        <v>6.0</v>
      </c>
      <c r="L1583" s="19">
        <v>3.0</v>
      </c>
      <c r="M1583" s="19" t="e">
        <v>#REF!</v>
      </c>
      <c r="N1583" s="17">
        <v>4.5</v>
      </c>
      <c r="O1583" s="17" t="s">
        <v>62</v>
      </c>
      <c r="P1583" s="17">
        <v>11.0</v>
      </c>
      <c r="Q1583" s="17">
        <v>1.0</v>
      </c>
      <c r="R1583" s="17">
        <v>0.0</v>
      </c>
      <c r="S1583" s="7">
        <f t="shared" si="2"/>
        <v>1</v>
      </c>
      <c r="T1583" s="20">
        <v>0.0</v>
      </c>
      <c r="U1583" s="14">
        <v>0.0</v>
      </c>
      <c r="V1583" s="21" t="s">
        <v>37</v>
      </c>
      <c r="W1583" s="35">
        <f>VLOOKUP(A1583,airbnb_listings_orlando!C:Q,14,0)</f>
        <v>259</v>
      </c>
      <c r="X1583" s="35">
        <f>VLOOKUP(A1583,airbnb_listings_orlando!C:Q,15,0)</f>
        <v>6</v>
      </c>
      <c r="Y1583" s="11">
        <f t="shared" si="4"/>
        <v>191.0081818</v>
      </c>
      <c r="AA1583" s="11"/>
    </row>
    <row r="1584">
      <c r="A1584" s="12" t="s">
        <v>88</v>
      </c>
      <c r="B1584" s="13">
        <v>43233.0</v>
      </c>
      <c r="C1584" s="12">
        <v>43249.0</v>
      </c>
      <c r="D1584" s="14">
        <v>3122.2</v>
      </c>
      <c r="E1584" s="15">
        <v>43038.639861111114</v>
      </c>
      <c r="F1584" s="16">
        <v>195.0</v>
      </c>
      <c r="G1584" s="17" t="s">
        <v>25</v>
      </c>
      <c r="H1584" s="14">
        <v>464.0</v>
      </c>
      <c r="I1584" s="14">
        <f t="shared" si="1"/>
        <v>3122.2</v>
      </c>
      <c r="J1584" s="18">
        <v>4.0</v>
      </c>
      <c r="K1584" s="17">
        <v>6.0</v>
      </c>
      <c r="L1584" s="19">
        <v>3.0</v>
      </c>
      <c r="M1584" s="19" t="e">
        <v>#REF!</v>
      </c>
      <c r="N1584" s="17">
        <v>4.5</v>
      </c>
      <c r="O1584" s="17" t="s">
        <v>62</v>
      </c>
      <c r="P1584" s="17">
        <v>16.0</v>
      </c>
      <c r="Q1584" s="17">
        <v>7.0</v>
      </c>
      <c r="R1584" s="17">
        <v>3.0</v>
      </c>
      <c r="S1584" s="7">
        <f t="shared" si="2"/>
        <v>10</v>
      </c>
      <c r="T1584" s="20">
        <v>0.0</v>
      </c>
      <c r="U1584" s="14">
        <v>0.0</v>
      </c>
      <c r="V1584" s="21" t="s">
        <v>37</v>
      </c>
      <c r="W1584" s="35">
        <f>VLOOKUP(A1584,airbnb_listings_orlando!C:Q,14,0)</f>
        <v>259</v>
      </c>
      <c r="X1584" s="35">
        <f>VLOOKUP(A1584,airbnb_listings_orlando!C:Q,15,0)</f>
        <v>6</v>
      </c>
      <c r="Y1584" s="11">
        <f t="shared" si="4"/>
        <v>195.1375</v>
      </c>
      <c r="AA1584" s="11"/>
    </row>
    <row r="1585">
      <c r="A1585" s="12" t="s">
        <v>88</v>
      </c>
      <c r="B1585" s="13">
        <v>43220.0</v>
      </c>
      <c r="C1585" s="12">
        <v>43231.0</v>
      </c>
      <c r="D1585" s="14">
        <v>2249.23</v>
      </c>
      <c r="E1585" s="24">
        <v>43137.61100694445</v>
      </c>
      <c r="F1585" s="16">
        <v>83.0</v>
      </c>
      <c r="G1585" s="17" t="s">
        <v>25</v>
      </c>
      <c r="H1585" s="14">
        <v>304.5</v>
      </c>
      <c r="I1585" s="14">
        <f t="shared" si="1"/>
        <v>2249.23</v>
      </c>
      <c r="J1585" s="18">
        <v>4.0</v>
      </c>
      <c r="K1585" s="17">
        <v>6.0</v>
      </c>
      <c r="L1585" s="19">
        <v>3.0</v>
      </c>
      <c r="M1585" s="19" t="e">
        <v>#REF!</v>
      </c>
      <c r="N1585" s="17">
        <v>4.5</v>
      </c>
      <c r="O1585" s="17" t="s">
        <v>62</v>
      </c>
      <c r="P1585" s="17">
        <v>11.0</v>
      </c>
      <c r="Q1585" s="17">
        <v>4.0</v>
      </c>
      <c r="R1585" s="17">
        <v>0.0</v>
      </c>
      <c r="S1585" s="7">
        <f t="shared" si="2"/>
        <v>4</v>
      </c>
      <c r="T1585" s="20">
        <v>0.0</v>
      </c>
      <c r="U1585" s="14">
        <v>0.0</v>
      </c>
      <c r="V1585" s="21" t="s">
        <v>37</v>
      </c>
      <c r="W1585" s="35">
        <f>VLOOKUP(A1585,airbnb_listings_orlando!C:Q,14,0)</f>
        <v>259</v>
      </c>
      <c r="X1585" s="35">
        <f>VLOOKUP(A1585,airbnb_listings_orlando!C:Q,15,0)</f>
        <v>6</v>
      </c>
      <c r="Y1585" s="11">
        <f t="shared" si="4"/>
        <v>204.4754545</v>
      </c>
      <c r="AA1585" s="11"/>
    </row>
    <row r="1586">
      <c r="A1586" s="12" t="s">
        <v>88</v>
      </c>
      <c r="B1586" s="13">
        <v>43201.0</v>
      </c>
      <c r="C1586" s="12">
        <v>43216.0</v>
      </c>
      <c r="D1586" s="14">
        <v>2779.83</v>
      </c>
      <c r="E1586" s="15">
        <v>43053.79641203704</v>
      </c>
      <c r="F1586" s="16">
        <v>148.0</v>
      </c>
      <c r="G1586" s="17" t="s">
        <v>25</v>
      </c>
      <c r="H1586" s="14">
        <v>346.78</v>
      </c>
      <c r="I1586" s="14">
        <f t="shared" si="1"/>
        <v>2706.31</v>
      </c>
      <c r="J1586" s="18">
        <v>4.0</v>
      </c>
      <c r="K1586" s="17">
        <v>6.0</v>
      </c>
      <c r="L1586" s="19">
        <v>3.0</v>
      </c>
      <c r="M1586" s="19" t="e">
        <v>#REF!</v>
      </c>
      <c r="N1586" s="17">
        <v>4.5</v>
      </c>
      <c r="O1586" s="17" t="s">
        <v>62</v>
      </c>
      <c r="P1586" s="17">
        <v>15.0</v>
      </c>
      <c r="Q1586" s="17">
        <v>3.0</v>
      </c>
      <c r="R1586" s="17">
        <v>0.0</v>
      </c>
      <c r="S1586" s="7">
        <f t="shared" si="2"/>
        <v>3</v>
      </c>
      <c r="T1586" s="20">
        <v>73.52</v>
      </c>
      <c r="U1586" s="14">
        <v>0.0</v>
      </c>
      <c r="V1586" s="21" t="s">
        <v>37</v>
      </c>
      <c r="W1586" s="35">
        <f>VLOOKUP(A1586,airbnb_listings_orlando!C:Q,14,0)</f>
        <v>259</v>
      </c>
      <c r="X1586" s="35">
        <f>VLOOKUP(A1586,airbnb_listings_orlando!C:Q,15,0)</f>
        <v>6</v>
      </c>
      <c r="Y1586" s="11">
        <f t="shared" si="4"/>
        <v>185.322</v>
      </c>
      <c r="AA1586" s="11"/>
    </row>
    <row r="1587">
      <c r="A1587" s="12" t="s">
        <v>88</v>
      </c>
      <c r="B1587" s="13">
        <v>43148.0</v>
      </c>
      <c r="C1587" s="12">
        <v>43162.0</v>
      </c>
      <c r="D1587" s="14">
        <v>3172.22</v>
      </c>
      <c r="E1587" s="15">
        <v>43034.91270833334</v>
      </c>
      <c r="F1587" s="16">
        <v>114.0</v>
      </c>
      <c r="G1587" s="17" t="s">
        <v>25</v>
      </c>
      <c r="H1587" s="14">
        <v>314.29</v>
      </c>
      <c r="I1587" s="14">
        <f t="shared" si="1"/>
        <v>3087.46</v>
      </c>
      <c r="J1587" s="18">
        <v>4.0</v>
      </c>
      <c r="K1587" s="17">
        <v>6.0</v>
      </c>
      <c r="L1587" s="19">
        <v>3.0</v>
      </c>
      <c r="M1587" s="19" t="e">
        <v>#REF!</v>
      </c>
      <c r="N1587" s="17">
        <v>4.5</v>
      </c>
      <c r="O1587" s="17" t="s">
        <v>62</v>
      </c>
      <c r="P1587" s="17">
        <v>14.0</v>
      </c>
      <c r="Q1587" s="17">
        <v>6.0</v>
      </c>
      <c r="R1587" s="17">
        <v>1.0</v>
      </c>
      <c r="S1587" s="7">
        <f t="shared" si="2"/>
        <v>7</v>
      </c>
      <c r="T1587" s="20">
        <v>84.76</v>
      </c>
      <c r="U1587" s="14">
        <v>0.0</v>
      </c>
      <c r="V1587" s="21" t="s">
        <v>37</v>
      </c>
      <c r="W1587" s="35">
        <f>VLOOKUP(A1587,airbnb_listings_orlando!C:Q,14,0)</f>
        <v>259</v>
      </c>
      <c r="X1587" s="35">
        <f>VLOOKUP(A1587,airbnb_listings_orlando!C:Q,15,0)</f>
        <v>6</v>
      </c>
      <c r="Y1587" s="11">
        <f t="shared" si="4"/>
        <v>226.5871429</v>
      </c>
      <c r="AA1587" s="11"/>
    </row>
    <row r="1588">
      <c r="A1588" s="12" t="s">
        <v>88</v>
      </c>
      <c r="B1588" s="13">
        <v>43133.0</v>
      </c>
      <c r="C1588" s="12">
        <v>43148.0</v>
      </c>
      <c r="D1588" s="14">
        <v>120.0</v>
      </c>
      <c r="E1588" s="24">
        <v>42964.39350694444</v>
      </c>
      <c r="F1588" s="16">
        <v>169.0</v>
      </c>
      <c r="G1588" s="17" t="s">
        <v>25</v>
      </c>
      <c r="H1588" s="14">
        <v>0.0</v>
      </c>
      <c r="I1588" s="14">
        <f t="shared" si="1"/>
        <v>120</v>
      </c>
      <c r="J1588" s="18">
        <v>4.0</v>
      </c>
      <c r="K1588" s="17">
        <v>6.0</v>
      </c>
      <c r="L1588" s="19">
        <v>3.0</v>
      </c>
      <c r="M1588" s="19" t="e">
        <v>#REF!</v>
      </c>
      <c r="N1588" s="17">
        <v>4.5</v>
      </c>
      <c r="O1588" s="17" t="s">
        <v>62</v>
      </c>
      <c r="P1588" s="17">
        <v>15.0</v>
      </c>
      <c r="Q1588" s="17">
        <v>2.0</v>
      </c>
      <c r="R1588" s="17">
        <v>0.0</v>
      </c>
      <c r="S1588" s="7">
        <f t="shared" si="2"/>
        <v>2</v>
      </c>
      <c r="T1588" s="20">
        <v>0.0</v>
      </c>
      <c r="U1588" s="14">
        <v>0.0</v>
      </c>
      <c r="V1588" s="21" t="s">
        <v>37</v>
      </c>
      <c r="W1588" s="35">
        <f>VLOOKUP(A1588,airbnb_listings_orlando!C:Q,14,0)</f>
        <v>259</v>
      </c>
      <c r="X1588" s="35">
        <f>VLOOKUP(A1588,airbnb_listings_orlando!C:Q,15,0)</f>
        <v>6</v>
      </c>
      <c r="Y1588" s="11">
        <f t="shared" si="4"/>
        <v>8</v>
      </c>
      <c r="AA1588" s="11"/>
    </row>
    <row r="1589">
      <c r="A1589" s="12" t="s">
        <v>88</v>
      </c>
      <c r="B1589" s="13">
        <v>43104.0</v>
      </c>
      <c r="C1589" s="12">
        <v>43123.0</v>
      </c>
      <c r="D1589" s="14">
        <v>3732.26</v>
      </c>
      <c r="E1589" s="24">
        <v>42899.809270833335</v>
      </c>
      <c r="F1589" s="16">
        <v>205.0</v>
      </c>
      <c r="G1589" s="17" t="s">
        <v>25</v>
      </c>
      <c r="H1589" s="14">
        <v>515.53</v>
      </c>
      <c r="I1589" s="14">
        <f t="shared" si="1"/>
        <v>3616.87</v>
      </c>
      <c r="J1589" s="18">
        <v>4.0</v>
      </c>
      <c r="K1589" s="17">
        <v>6.0</v>
      </c>
      <c r="L1589" s="19">
        <v>3.0</v>
      </c>
      <c r="M1589" s="19" t="e">
        <v>#REF!</v>
      </c>
      <c r="N1589" s="17">
        <v>4.5</v>
      </c>
      <c r="O1589" s="17" t="s">
        <v>62</v>
      </c>
      <c r="P1589" s="17">
        <v>19.0</v>
      </c>
      <c r="Q1589" s="17">
        <v>6.0</v>
      </c>
      <c r="R1589" s="17">
        <v>3.0</v>
      </c>
      <c r="S1589" s="7">
        <f t="shared" si="2"/>
        <v>9</v>
      </c>
      <c r="T1589" s="20">
        <v>115.39</v>
      </c>
      <c r="U1589" s="14">
        <v>0.0</v>
      </c>
      <c r="V1589" s="21" t="s">
        <v>37</v>
      </c>
      <c r="W1589" s="35">
        <f>VLOOKUP(A1589,airbnb_listings_orlando!C:Q,14,0)</f>
        <v>259</v>
      </c>
      <c r="X1589" s="35">
        <f>VLOOKUP(A1589,airbnb_listings_orlando!C:Q,15,0)</f>
        <v>6</v>
      </c>
      <c r="Y1589" s="11">
        <f t="shared" si="4"/>
        <v>196.4347368</v>
      </c>
      <c r="AA1589" s="11"/>
    </row>
    <row r="1590">
      <c r="A1590" s="12" t="s">
        <v>88</v>
      </c>
      <c r="B1590" s="13">
        <v>43052.0</v>
      </c>
      <c r="C1590" s="25">
        <v>43067.0</v>
      </c>
      <c r="D1590" s="14">
        <v>3577.01</v>
      </c>
      <c r="E1590" s="24">
        <v>42969.377974537034</v>
      </c>
      <c r="F1590" s="16">
        <v>83.0</v>
      </c>
      <c r="G1590" s="17" t="s">
        <v>25</v>
      </c>
      <c r="H1590" s="14">
        <v>525.0</v>
      </c>
      <c r="I1590" s="14">
        <f t="shared" si="1"/>
        <v>3577.01</v>
      </c>
      <c r="J1590" s="18">
        <v>4.0</v>
      </c>
      <c r="K1590" s="17">
        <v>6.0</v>
      </c>
      <c r="L1590" s="19">
        <v>3.0</v>
      </c>
      <c r="M1590" s="19" t="e">
        <v>#REF!</v>
      </c>
      <c r="N1590" s="17">
        <v>4.5</v>
      </c>
      <c r="O1590" s="17" t="s">
        <v>62</v>
      </c>
      <c r="P1590" s="17">
        <v>15.0</v>
      </c>
      <c r="Q1590" s="17">
        <v>1.0</v>
      </c>
      <c r="R1590" s="17">
        <v>0.0</v>
      </c>
      <c r="S1590" s="7">
        <f t="shared" si="2"/>
        <v>1</v>
      </c>
      <c r="T1590" s="20">
        <v>0.0</v>
      </c>
      <c r="U1590" s="14">
        <v>0.0</v>
      </c>
      <c r="V1590" s="21" t="s">
        <v>37</v>
      </c>
      <c r="W1590" s="35">
        <f>VLOOKUP(A1590,airbnb_listings_orlando!C:Q,14,0)</f>
        <v>259</v>
      </c>
      <c r="X1590" s="35">
        <f>VLOOKUP(A1590,airbnb_listings_orlando!C:Q,15,0)</f>
        <v>6</v>
      </c>
      <c r="Y1590" s="11">
        <f t="shared" si="4"/>
        <v>238.4673333</v>
      </c>
      <c r="AA1590" s="11"/>
    </row>
    <row r="1591">
      <c r="A1591" s="12" t="s">
        <v>88</v>
      </c>
      <c r="B1591" s="13">
        <v>43034.0</v>
      </c>
      <c r="C1591" s="12">
        <v>43043.0</v>
      </c>
      <c r="D1591" s="14">
        <v>0.0</v>
      </c>
      <c r="E1591" s="24">
        <v>42772.71260416666</v>
      </c>
      <c r="F1591" s="16">
        <v>262.0</v>
      </c>
      <c r="G1591" s="17" t="s">
        <v>25</v>
      </c>
      <c r="H1591" s="14">
        <v>0.0</v>
      </c>
      <c r="I1591" s="14">
        <f t="shared" si="1"/>
        <v>0</v>
      </c>
      <c r="J1591" s="18">
        <v>4.0</v>
      </c>
      <c r="K1591" s="17">
        <v>6.0</v>
      </c>
      <c r="L1591" s="19">
        <v>3.0</v>
      </c>
      <c r="M1591" s="19" t="e">
        <v>#REF!</v>
      </c>
      <c r="N1591" s="17">
        <v>4.5</v>
      </c>
      <c r="O1591" s="17" t="s">
        <v>62</v>
      </c>
      <c r="P1591" s="17">
        <v>9.0</v>
      </c>
      <c r="Q1591" s="17">
        <v>2.0</v>
      </c>
      <c r="R1591" s="17">
        <v>0.0</v>
      </c>
      <c r="S1591" s="7">
        <f t="shared" si="2"/>
        <v>2</v>
      </c>
      <c r="T1591" s="20">
        <v>0.0</v>
      </c>
      <c r="U1591" s="14">
        <v>0.0</v>
      </c>
      <c r="V1591" s="21" t="s">
        <v>37</v>
      </c>
      <c r="W1591" s="35">
        <f>VLOOKUP(A1591,airbnb_listings_orlando!C:Q,14,0)</f>
        <v>259</v>
      </c>
      <c r="X1591" s="35">
        <f>VLOOKUP(A1591,airbnb_listings_orlando!C:Q,15,0)</f>
        <v>6</v>
      </c>
      <c r="Y1591" s="11">
        <f t="shared" si="4"/>
        <v>0</v>
      </c>
      <c r="AA1591" s="11"/>
    </row>
    <row r="1592">
      <c r="A1592" s="12" t="s">
        <v>88</v>
      </c>
      <c r="B1592" s="13">
        <v>43016.0</v>
      </c>
      <c r="C1592" s="25">
        <v>43029.0</v>
      </c>
      <c r="D1592" s="14">
        <v>2161.92</v>
      </c>
      <c r="E1592" s="24">
        <v>42899.52883101852</v>
      </c>
      <c r="F1592" s="16">
        <v>117.0</v>
      </c>
      <c r="G1592" s="17" t="s">
        <v>25</v>
      </c>
      <c r="H1592" s="14">
        <v>240.49</v>
      </c>
      <c r="I1592" s="14">
        <f t="shared" si="1"/>
        <v>2048.16</v>
      </c>
      <c r="J1592" s="18">
        <v>4.0</v>
      </c>
      <c r="K1592" s="17">
        <v>6.0</v>
      </c>
      <c r="L1592" s="19">
        <v>3.0</v>
      </c>
      <c r="M1592" s="19" t="e">
        <v>#REF!</v>
      </c>
      <c r="N1592" s="17">
        <v>4.5</v>
      </c>
      <c r="O1592" s="17" t="s">
        <v>62</v>
      </c>
      <c r="P1592" s="17">
        <v>13.0</v>
      </c>
      <c r="Q1592" s="17">
        <v>7.0</v>
      </c>
      <c r="R1592" s="17">
        <v>2.0</v>
      </c>
      <c r="S1592" s="7">
        <f t="shared" si="2"/>
        <v>9</v>
      </c>
      <c r="T1592" s="20">
        <v>113.76</v>
      </c>
      <c r="U1592" s="14">
        <v>0.0</v>
      </c>
      <c r="V1592" s="21" t="s">
        <v>37</v>
      </c>
      <c r="W1592" s="35">
        <f>VLOOKUP(A1592,airbnb_listings_orlando!C:Q,14,0)</f>
        <v>259</v>
      </c>
      <c r="X1592" s="35">
        <f>VLOOKUP(A1592,airbnb_listings_orlando!C:Q,15,0)</f>
        <v>6</v>
      </c>
      <c r="Y1592" s="11">
        <f t="shared" si="4"/>
        <v>166.3015385</v>
      </c>
      <c r="AA1592" s="11"/>
    </row>
    <row r="1593">
      <c r="A1593" s="12" t="s">
        <v>88</v>
      </c>
      <c r="B1593" s="13">
        <v>43001.0</v>
      </c>
      <c r="C1593" s="12">
        <v>43015.0</v>
      </c>
      <c r="D1593" s="14">
        <v>2572.43</v>
      </c>
      <c r="E1593" s="24">
        <v>42961.88905092593</v>
      </c>
      <c r="F1593" s="16">
        <v>40.0</v>
      </c>
      <c r="G1593" s="17" t="s">
        <v>25</v>
      </c>
      <c r="H1593" s="14">
        <v>406.0</v>
      </c>
      <c r="I1593" s="14">
        <f t="shared" si="1"/>
        <v>2572.43</v>
      </c>
      <c r="J1593" s="18">
        <v>4.0</v>
      </c>
      <c r="K1593" s="17">
        <v>6.0</v>
      </c>
      <c r="L1593" s="19">
        <v>3.0</v>
      </c>
      <c r="M1593" s="19" t="e">
        <v>#REF!</v>
      </c>
      <c r="N1593" s="17">
        <v>4.5</v>
      </c>
      <c r="O1593" s="17" t="s">
        <v>62</v>
      </c>
      <c r="P1593" s="17">
        <v>14.0</v>
      </c>
      <c r="Q1593" s="17">
        <v>3.0</v>
      </c>
      <c r="R1593" s="17">
        <v>1.0</v>
      </c>
      <c r="S1593" s="7">
        <f t="shared" si="2"/>
        <v>4</v>
      </c>
      <c r="T1593" s="20">
        <v>0.0</v>
      </c>
      <c r="U1593" s="14">
        <v>0.0</v>
      </c>
      <c r="V1593" s="21" t="s">
        <v>37</v>
      </c>
      <c r="W1593" s="35">
        <f>VLOOKUP(A1593,airbnb_listings_orlando!C:Q,14,0)</f>
        <v>259</v>
      </c>
      <c r="X1593" s="35">
        <f>VLOOKUP(A1593,airbnb_listings_orlando!C:Q,15,0)</f>
        <v>6</v>
      </c>
      <c r="Y1593" s="11">
        <f t="shared" si="4"/>
        <v>183.745</v>
      </c>
      <c r="AA1593" s="11"/>
    </row>
    <row r="1594">
      <c r="A1594" s="12" t="s">
        <v>88</v>
      </c>
      <c r="B1594" s="13">
        <v>42986.0</v>
      </c>
      <c r="C1594" s="12">
        <v>42990.0</v>
      </c>
      <c r="D1594" s="14">
        <v>0.0</v>
      </c>
      <c r="E1594" s="24">
        <v>42986.68550925926</v>
      </c>
      <c r="F1594" s="16">
        <v>0.0</v>
      </c>
      <c r="G1594" s="17" t="s">
        <v>25</v>
      </c>
      <c r="H1594" s="14">
        <v>0.0</v>
      </c>
      <c r="I1594" s="14">
        <f t="shared" si="1"/>
        <v>0</v>
      </c>
      <c r="J1594" s="18">
        <v>4.0</v>
      </c>
      <c r="K1594" s="17">
        <v>6.0</v>
      </c>
      <c r="L1594" s="19">
        <v>3.0</v>
      </c>
      <c r="M1594" s="19" t="e">
        <v>#REF!</v>
      </c>
      <c r="N1594" s="17">
        <v>4.5</v>
      </c>
      <c r="O1594" s="17" t="s">
        <v>62</v>
      </c>
      <c r="P1594" s="17">
        <v>4.0</v>
      </c>
      <c r="Q1594" s="17">
        <v>2.0</v>
      </c>
      <c r="R1594" s="17">
        <v>0.0</v>
      </c>
      <c r="S1594" s="7">
        <f t="shared" si="2"/>
        <v>2</v>
      </c>
      <c r="T1594" s="20">
        <v>0.0</v>
      </c>
      <c r="U1594" s="14">
        <v>0.0</v>
      </c>
      <c r="V1594" s="21" t="s">
        <v>37</v>
      </c>
      <c r="W1594" s="35">
        <f>VLOOKUP(A1594,airbnb_listings_orlando!C:Q,14,0)</f>
        <v>259</v>
      </c>
      <c r="X1594" s="35">
        <f>VLOOKUP(A1594,airbnb_listings_orlando!C:Q,15,0)</f>
        <v>6</v>
      </c>
      <c r="Y1594" s="11">
        <f t="shared" si="4"/>
        <v>0</v>
      </c>
      <c r="AA1594" s="11"/>
    </row>
    <row r="1595">
      <c r="A1595" s="12" t="s">
        <v>88</v>
      </c>
      <c r="B1595" s="13">
        <v>42979.0</v>
      </c>
      <c r="C1595" s="12">
        <v>42984.0</v>
      </c>
      <c r="D1595" s="14">
        <v>888.95</v>
      </c>
      <c r="E1595" s="24">
        <v>42951.40729166667</v>
      </c>
      <c r="F1595" s="16">
        <v>28.0</v>
      </c>
      <c r="G1595" s="17" t="s">
        <v>25</v>
      </c>
      <c r="H1595" s="14">
        <v>115.55</v>
      </c>
      <c r="I1595" s="14">
        <f t="shared" si="1"/>
        <v>860.95</v>
      </c>
      <c r="J1595" s="18">
        <v>4.0</v>
      </c>
      <c r="K1595" s="17">
        <v>6.0</v>
      </c>
      <c r="L1595" s="19">
        <v>3.0</v>
      </c>
      <c r="M1595" s="19" t="e">
        <v>#REF!</v>
      </c>
      <c r="N1595" s="17">
        <v>4.5</v>
      </c>
      <c r="O1595" s="17" t="s">
        <v>62</v>
      </c>
      <c r="P1595" s="17">
        <v>5.0</v>
      </c>
      <c r="Q1595" s="17">
        <v>5.0</v>
      </c>
      <c r="R1595" s="17">
        <v>1.0</v>
      </c>
      <c r="S1595" s="7">
        <f t="shared" si="2"/>
        <v>6</v>
      </c>
      <c r="T1595" s="20">
        <v>28.0</v>
      </c>
      <c r="U1595" s="14">
        <v>0.0</v>
      </c>
      <c r="V1595" s="21" t="s">
        <v>37</v>
      </c>
      <c r="W1595" s="35">
        <f>VLOOKUP(A1595,airbnb_listings_orlando!C:Q,14,0)</f>
        <v>259</v>
      </c>
      <c r="X1595" s="35">
        <f>VLOOKUP(A1595,airbnb_listings_orlando!C:Q,15,0)</f>
        <v>6</v>
      </c>
      <c r="Y1595" s="11">
        <f t="shared" si="4"/>
        <v>177.79</v>
      </c>
      <c r="AA1595" s="11"/>
    </row>
    <row r="1596">
      <c r="A1596" s="12" t="s">
        <v>88</v>
      </c>
      <c r="B1596" s="13">
        <v>42964.0</v>
      </c>
      <c r="C1596" s="12">
        <v>42970.0</v>
      </c>
      <c r="D1596" s="14">
        <v>1200.37</v>
      </c>
      <c r="E1596" s="15">
        <v>42673.94835648148</v>
      </c>
      <c r="F1596" s="16">
        <v>291.0</v>
      </c>
      <c r="G1596" s="17" t="s">
        <v>25</v>
      </c>
      <c r="H1596" s="14">
        <v>174.0</v>
      </c>
      <c r="I1596" s="14">
        <f t="shared" si="1"/>
        <v>1200.37</v>
      </c>
      <c r="J1596" s="18">
        <v>4.0</v>
      </c>
      <c r="K1596" s="17">
        <v>6.0</v>
      </c>
      <c r="L1596" s="19">
        <v>3.0</v>
      </c>
      <c r="M1596" s="19" t="e">
        <v>#REF!</v>
      </c>
      <c r="N1596" s="17">
        <v>4.5</v>
      </c>
      <c r="O1596" s="17" t="s">
        <v>62</v>
      </c>
      <c r="P1596" s="17">
        <v>6.0</v>
      </c>
      <c r="Q1596" s="17">
        <v>2.0</v>
      </c>
      <c r="R1596" s="17">
        <v>4.0</v>
      </c>
      <c r="S1596" s="7">
        <f t="shared" si="2"/>
        <v>6</v>
      </c>
      <c r="T1596" s="20">
        <v>0.0</v>
      </c>
      <c r="U1596" s="14">
        <v>0.0</v>
      </c>
      <c r="V1596" s="21" t="s">
        <v>37</v>
      </c>
      <c r="W1596" s="35">
        <f>VLOOKUP(A1596,airbnb_listings_orlando!C:Q,14,0)</f>
        <v>259</v>
      </c>
      <c r="X1596" s="35">
        <f>VLOOKUP(A1596,airbnb_listings_orlando!C:Q,15,0)</f>
        <v>6</v>
      </c>
      <c r="Y1596" s="11">
        <f t="shared" si="4"/>
        <v>200.0616667</v>
      </c>
      <c r="AA1596" s="11"/>
    </row>
    <row r="1597">
      <c r="A1597" s="12" t="s">
        <v>88</v>
      </c>
      <c r="B1597" s="13">
        <v>42910.0</v>
      </c>
      <c r="C1597" s="12">
        <v>42964.0</v>
      </c>
      <c r="D1597" s="14">
        <v>120.0</v>
      </c>
      <c r="E1597" s="24">
        <v>42738.45297453704</v>
      </c>
      <c r="F1597" s="16">
        <v>172.0</v>
      </c>
      <c r="G1597" s="17" t="s">
        <v>25</v>
      </c>
      <c r="H1597" s="14">
        <v>0.0</v>
      </c>
      <c r="I1597" s="14">
        <f t="shared" si="1"/>
        <v>120</v>
      </c>
      <c r="J1597" s="18">
        <v>4.0</v>
      </c>
      <c r="K1597" s="17">
        <v>6.0</v>
      </c>
      <c r="L1597" s="19">
        <v>3.0</v>
      </c>
      <c r="M1597" s="19" t="e">
        <v>#REF!</v>
      </c>
      <c r="N1597" s="17">
        <v>4.5</v>
      </c>
      <c r="O1597" s="17" t="s">
        <v>62</v>
      </c>
      <c r="P1597" s="17">
        <v>54.0</v>
      </c>
      <c r="Q1597" s="17">
        <v>2.0</v>
      </c>
      <c r="R1597" s="17">
        <v>0.0</v>
      </c>
      <c r="S1597" s="7">
        <f t="shared" si="2"/>
        <v>2</v>
      </c>
      <c r="T1597" s="20">
        <v>0.0</v>
      </c>
      <c r="U1597" s="14">
        <v>0.0</v>
      </c>
      <c r="V1597" s="21" t="s">
        <v>37</v>
      </c>
      <c r="W1597" s="35">
        <f>VLOOKUP(A1597,airbnb_listings_orlando!C:Q,14,0)</f>
        <v>259</v>
      </c>
      <c r="X1597" s="35">
        <f>VLOOKUP(A1597,airbnb_listings_orlando!C:Q,15,0)</f>
        <v>6</v>
      </c>
      <c r="Y1597" s="11">
        <f t="shared" si="4"/>
        <v>2.222222222</v>
      </c>
      <c r="AA1597" s="11"/>
    </row>
    <row r="1598">
      <c r="A1598" s="12" t="s">
        <v>88</v>
      </c>
      <c r="B1598" s="13">
        <v>42900.0</v>
      </c>
      <c r="C1598" s="12">
        <v>42904.0</v>
      </c>
      <c r="D1598" s="14">
        <v>806.29</v>
      </c>
      <c r="E1598" s="24">
        <v>42790.45270833333</v>
      </c>
      <c r="F1598" s="16">
        <v>110.0</v>
      </c>
      <c r="G1598" s="17" t="s">
        <v>25</v>
      </c>
      <c r="H1598" s="14">
        <v>104.4</v>
      </c>
      <c r="I1598" s="14">
        <f t="shared" si="1"/>
        <v>806.29</v>
      </c>
      <c r="J1598" s="18">
        <v>4.0</v>
      </c>
      <c r="K1598" s="17">
        <v>6.0</v>
      </c>
      <c r="L1598" s="19">
        <v>3.0</v>
      </c>
      <c r="M1598" s="19" t="e">
        <v>#REF!</v>
      </c>
      <c r="N1598" s="17">
        <v>4.5</v>
      </c>
      <c r="O1598" s="17" t="s">
        <v>62</v>
      </c>
      <c r="P1598" s="17">
        <v>4.0</v>
      </c>
      <c r="Q1598" s="17">
        <v>5.0</v>
      </c>
      <c r="R1598" s="17">
        <v>0.0</v>
      </c>
      <c r="S1598" s="7">
        <f t="shared" si="2"/>
        <v>5</v>
      </c>
      <c r="T1598" s="20">
        <v>0.0</v>
      </c>
      <c r="U1598" s="14">
        <v>0.0</v>
      </c>
      <c r="V1598" s="21" t="s">
        <v>37</v>
      </c>
      <c r="W1598" s="35">
        <f>VLOOKUP(A1598,airbnb_listings_orlando!C:Q,14,0)</f>
        <v>259</v>
      </c>
      <c r="X1598" s="35">
        <f>VLOOKUP(A1598,airbnb_listings_orlando!C:Q,15,0)</f>
        <v>6</v>
      </c>
      <c r="Y1598" s="11">
        <f t="shared" si="4"/>
        <v>201.5725</v>
      </c>
      <c r="AA1598" s="11"/>
    </row>
    <row r="1599">
      <c r="A1599" s="12" t="s">
        <v>88</v>
      </c>
      <c r="B1599" s="13">
        <v>42834.0</v>
      </c>
      <c r="C1599" s="12">
        <v>42839.0</v>
      </c>
      <c r="D1599" s="14">
        <v>1006.07</v>
      </c>
      <c r="E1599" s="24">
        <v>42754.48574074074</v>
      </c>
      <c r="F1599" s="16">
        <v>80.0</v>
      </c>
      <c r="G1599" s="17" t="s">
        <v>25</v>
      </c>
      <c r="H1599" s="14">
        <v>88.61</v>
      </c>
      <c r="I1599" s="14">
        <f t="shared" si="1"/>
        <v>959.08</v>
      </c>
      <c r="J1599" s="18">
        <v>4.0</v>
      </c>
      <c r="K1599" s="17">
        <v>6.0</v>
      </c>
      <c r="L1599" s="19">
        <v>3.0</v>
      </c>
      <c r="M1599" s="19" t="e">
        <v>#REF!</v>
      </c>
      <c r="N1599" s="17">
        <v>4.5</v>
      </c>
      <c r="O1599" s="17" t="s">
        <v>62</v>
      </c>
      <c r="P1599" s="17">
        <v>5.0</v>
      </c>
      <c r="Q1599" s="17">
        <v>4.0</v>
      </c>
      <c r="R1599" s="17">
        <v>0.0</v>
      </c>
      <c r="S1599" s="7">
        <f t="shared" si="2"/>
        <v>4</v>
      </c>
      <c r="T1599" s="20">
        <v>46.99</v>
      </c>
      <c r="U1599" s="14">
        <v>0.0</v>
      </c>
      <c r="V1599" s="21" t="s">
        <v>37</v>
      </c>
      <c r="W1599" s="35">
        <f>VLOOKUP(A1599,airbnb_listings_orlando!C:Q,14,0)</f>
        <v>259</v>
      </c>
      <c r="X1599" s="35">
        <f>VLOOKUP(A1599,airbnb_listings_orlando!C:Q,15,0)</f>
        <v>6</v>
      </c>
      <c r="Y1599" s="11">
        <f t="shared" si="4"/>
        <v>201.214</v>
      </c>
      <c r="AA1599" s="11"/>
    </row>
    <row r="1600">
      <c r="A1600" s="12" t="s">
        <v>88</v>
      </c>
      <c r="B1600" s="13">
        <v>42783.0</v>
      </c>
      <c r="C1600" s="12">
        <v>42786.0</v>
      </c>
      <c r="D1600" s="14">
        <v>705.03</v>
      </c>
      <c r="E1600" s="24">
        <v>42758.67283564815</v>
      </c>
      <c r="F1600" s="16">
        <v>25.0</v>
      </c>
      <c r="G1600" s="17" t="s">
        <v>25</v>
      </c>
      <c r="H1600" s="14">
        <v>87.0</v>
      </c>
      <c r="I1600" s="14">
        <f t="shared" si="1"/>
        <v>705.03</v>
      </c>
      <c r="J1600" s="18">
        <v>4.0</v>
      </c>
      <c r="K1600" s="17">
        <v>6.0</v>
      </c>
      <c r="L1600" s="19">
        <v>3.0</v>
      </c>
      <c r="M1600" s="19" t="e">
        <v>#REF!</v>
      </c>
      <c r="N1600" s="17">
        <v>4.5</v>
      </c>
      <c r="O1600" s="17" t="s">
        <v>62</v>
      </c>
      <c r="P1600" s="17">
        <v>3.0</v>
      </c>
      <c r="Q1600" s="17">
        <v>1.0</v>
      </c>
      <c r="R1600" s="17">
        <v>0.0</v>
      </c>
      <c r="S1600" s="7">
        <f t="shared" si="2"/>
        <v>1</v>
      </c>
      <c r="T1600" s="20">
        <v>0.0</v>
      </c>
      <c r="U1600" s="14">
        <v>0.0</v>
      </c>
      <c r="V1600" s="21" t="s">
        <v>37</v>
      </c>
      <c r="W1600" s="35">
        <f>VLOOKUP(A1600,airbnb_listings_orlando!C:Q,14,0)</f>
        <v>259</v>
      </c>
      <c r="X1600" s="35">
        <f>VLOOKUP(A1600,airbnb_listings_orlando!C:Q,15,0)</f>
        <v>6</v>
      </c>
      <c r="Y1600" s="11">
        <f t="shared" si="4"/>
        <v>235.01</v>
      </c>
      <c r="AA1600" s="11"/>
    </row>
    <row r="1601">
      <c r="A1601" s="12" t="s">
        <v>88</v>
      </c>
      <c r="B1601" s="13">
        <v>42770.0</v>
      </c>
      <c r="C1601" s="12">
        <v>42779.0</v>
      </c>
      <c r="D1601" s="14">
        <v>1832.99</v>
      </c>
      <c r="E1601" s="24">
        <v>42744.73795138889</v>
      </c>
      <c r="F1601" s="16">
        <v>26.0</v>
      </c>
      <c r="G1601" s="17" t="s">
        <v>25</v>
      </c>
      <c r="H1601" s="14">
        <v>261.0</v>
      </c>
      <c r="I1601" s="14">
        <f t="shared" si="1"/>
        <v>1832.99</v>
      </c>
      <c r="J1601" s="18">
        <v>4.0</v>
      </c>
      <c r="K1601" s="17">
        <v>6.0</v>
      </c>
      <c r="L1601" s="19">
        <v>3.0</v>
      </c>
      <c r="M1601" s="19" t="e">
        <v>#REF!</v>
      </c>
      <c r="N1601" s="17">
        <v>4.5</v>
      </c>
      <c r="O1601" s="17" t="s">
        <v>62</v>
      </c>
      <c r="P1601" s="17">
        <v>9.0</v>
      </c>
      <c r="Q1601" s="17">
        <v>1.0</v>
      </c>
      <c r="R1601" s="17">
        <v>0.0</v>
      </c>
      <c r="S1601" s="7">
        <f t="shared" si="2"/>
        <v>1</v>
      </c>
      <c r="T1601" s="20">
        <v>0.0</v>
      </c>
      <c r="U1601" s="14">
        <v>0.0</v>
      </c>
      <c r="V1601" s="21" t="s">
        <v>37</v>
      </c>
      <c r="W1601" s="35">
        <f>VLOOKUP(A1601,airbnb_listings_orlando!C:Q,14,0)</f>
        <v>259</v>
      </c>
      <c r="X1601" s="35">
        <f>VLOOKUP(A1601,airbnb_listings_orlando!C:Q,15,0)</f>
        <v>6</v>
      </c>
      <c r="Y1601" s="11">
        <f t="shared" si="4"/>
        <v>203.6655556</v>
      </c>
      <c r="AA1601" s="11"/>
    </row>
    <row r="1602">
      <c r="A1602" s="12" t="s">
        <v>88</v>
      </c>
      <c r="B1602" s="13">
        <v>42722.0</v>
      </c>
      <c r="C1602" s="12">
        <v>42745.0</v>
      </c>
      <c r="D1602" s="14">
        <v>120.0</v>
      </c>
      <c r="E1602" s="24">
        <v>42625.57732638889</v>
      </c>
      <c r="F1602" s="16">
        <v>97.0</v>
      </c>
      <c r="G1602" s="17" t="s">
        <v>25</v>
      </c>
      <c r="H1602" s="14">
        <v>0.0</v>
      </c>
      <c r="I1602" s="14">
        <f t="shared" si="1"/>
        <v>120</v>
      </c>
      <c r="J1602" s="18">
        <v>4.0</v>
      </c>
      <c r="K1602" s="17">
        <v>6.0</v>
      </c>
      <c r="L1602" s="19">
        <v>3.0</v>
      </c>
      <c r="M1602" s="19" t="e">
        <v>#REF!</v>
      </c>
      <c r="N1602" s="17">
        <v>4.5</v>
      </c>
      <c r="O1602" s="17" t="s">
        <v>62</v>
      </c>
      <c r="P1602" s="17">
        <v>23.0</v>
      </c>
      <c r="Q1602" s="17">
        <v>2.0</v>
      </c>
      <c r="R1602" s="17">
        <v>0.0</v>
      </c>
      <c r="S1602" s="7">
        <f t="shared" si="2"/>
        <v>2</v>
      </c>
      <c r="T1602" s="20">
        <v>0.0</v>
      </c>
      <c r="U1602" s="14">
        <v>0.0</v>
      </c>
      <c r="V1602" s="21" t="s">
        <v>37</v>
      </c>
      <c r="W1602" s="35">
        <f>VLOOKUP(A1602,airbnb_listings_orlando!C:Q,14,0)</f>
        <v>259</v>
      </c>
      <c r="X1602" s="35">
        <f>VLOOKUP(A1602,airbnb_listings_orlando!C:Q,15,0)</f>
        <v>6</v>
      </c>
      <c r="Y1602" s="11">
        <f t="shared" si="4"/>
        <v>5.217391304</v>
      </c>
      <c r="AA1602" s="11"/>
    </row>
    <row r="1603">
      <c r="A1603" s="12" t="s">
        <v>88</v>
      </c>
      <c r="B1603" s="13">
        <v>42697.0</v>
      </c>
      <c r="C1603" s="25">
        <v>42699.0</v>
      </c>
      <c r="D1603" s="14">
        <v>576.45</v>
      </c>
      <c r="E1603" s="15">
        <v>42660.442662037036</v>
      </c>
      <c r="F1603" s="16">
        <v>37.0</v>
      </c>
      <c r="G1603" s="17" t="s">
        <v>25</v>
      </c>
      <c r="H1603" s="14">
        <v>76.0</v>
      </c>
      <c r="I1603" s="14">
        <f t="shared" si="1"/>
        <v>576.45</v>
      </c>
      <c r="J1603" s="18">
        <v>4.0</v>
      </c>
      <c r="K1603" s="17">
        <v>6.0</v>
      </c>
      <c r="L1603" s="19">
        <v>3.0</v>
      </c>
      <c r="M1603" s="19" t="e">
        <v>#REF!</v>
      </c>
      <c r="N1603" s="17">
        <v>4.5</v>
      </c>
      <c r="O1603" s="17" t="s">
        <v>62</v>
      </c>
      <c r="P1603" s="17">
        <v>2.0</v>
      </c>
      <c r="Q1603" s="17">
        <v>6.0</v>
      </c>
      <c r="R1603" s="17">
        <v>1.0</v>
      </c>
      <c r="S1603" s="7">
        <f t="shared" si="2"/>
        <v>7</v>
      </c>
      <c r="T1603" s="20">
        <v>0.0</v>
      </c>
      <c r="U1603" s="14">
        <v>0.0</v>
      </c>
      <c r="V1603" s="21" t="s">
        <v>37</v>
      </c>
      <c r="W1603" s="35">
        <f>VLOOKUP(A1603,airbnb_listings_orlando!C:Q,14,0)</f>
        <v>259</v>
      </c>
      <c r="X1603" s="35">
        <f>VLOOKUP(A1603,airbnb_listings_orlando!C:Q,15,0)</f>
        <v>6</v>
      </c>
      <c r="Y1603" s="11">
        <f t="shared" si="4"/>
        <v>288.225</v>
      </c>
      <c r="AA1603" s="11"/>
    </row>
    <row r="1604">
      <c r="A1604" s="12" t="s">
        <v>88</v>
      </c>
      <c r="B1604" s="13">
        <v>42685.0</v>
      </c>
      <c r="C1604" s="25">
        <v>42687.0</v>
      </c>
      <c r="D1604" s="14">
        <v>531.69</v>
      </c>
      <c r="E1604" s="24">
        <v>42677.66133101852</v>
      </c>
      <c r="F1604" s="16">
        <v>8.0</v>
      </c>
      <c r="G1604" s="17" t="s">
        <v>25</v>
      </c>
      <c r="H1604" s="14">
        <v>58.0</v>
      </c>
      <c r="I1604" s="14">
        <f t="shared" si="1"/>
        <v>531.69</v>
      </c>
      <c r="J1604" s="18">
        <v>4.0</v>
      </c>
      <c r="K1604" s="17">
        <v>6.0</v>
      </c>
      <c r="L1604" s="19">
        <v>3.0</v>
      </c>
      <c r="M1604" s="19" t="e">
        <v>#REF!</v>
      </c>
      <c r="N1604" s="17">
        <v>4.5</v>
      </c>
      <c r="O1604" s="17" t="s">
        <v>62</v>
      </c>
      <c r="P1604" s="17">
        <v>2.0</v>
      </c>
      <c r="Q1604" s="17">
        <v>6.0</v>
      </c>
      <c r="R1604" s="17">
        <v>0.0</v>
      </c>
      <c r="S1604" s="7">
        <f t="shared" si="2"/>
        <v>6</v>
      </c>
      <c r="T1604" s="20">
        <v>0.0</v>
      </c>
      <c r="U1604" s="14">
        <v>0.0</v>
      </c>
      <c r="V1604" s="21" t="s">
        <v>37</v>
      </c>
      <c r="W1604" s="35">
        <f>VLOOKUP(A1604,airbnb_listings_orlando!C:Q,14,0)</f>
        <v>259</v>
      </c>
      <c r="X1604" s="35">
        <f>VLOOKUP(A1604,airbnb_listings_orlando!C:Q,15,0)</f>
        <v>6</v>
      </c>
      <c r="Y1604" s="11">
        <f t="shared" si="4"/>
        <v>265.845</v>
      </c>
      <c r="AA1604" s="11"/>
    </row>
    <row r="1605">
      <c r="A1605" s="12" t="s">
        <v>88</v>
      </c>
      <c r="B1605" s="13">
        <v>42657.0</v>
      </c>
      <c r="C1605" s="25">
        <v>42659.0</v>
      </c>
      <c r="D1605" s="14">
        <v>472.69</v>
      </c>
      <c r="E1605" s="24">
        <v>42651.83231481481</v>
      </c>
      <c r="F1605" s="16">
        <v>6.0</v>
      </c>
      <c r="G1605" s="17" t="s">
        <v>25</v>
      </c>
      <c r="H1605" s="14">
        <v>58.0</v>
      </c>
      <c r="I1605" s="14">
        <f t="shared" si="1"/>
        <v>472.69</v>
      </c>
      <c r="J1605" s="18">
        <v>4.0</v>
      </c>
      <c r="K1605" s="17">
        <v>6.0</v>
      </c>
      <c r="L1605" s="19">
        <v>3.0</v>
      </c>
      <c r="M1605" s="19" t="e">
        <v>#REF!</v>
      </c>
      <c r="N1605" s="17">
        <v>4.5</v>
      </c>
      <c r="O1605" s="17" t="s">
        <v>62</v>
      </c>
      <c r="P1605" s="17">
        <v>2.0</v>
      </c>
      <c r="Q1605" s="17">
        <v>8.0</v>
      </c>
      <c r="R1605" s="17">
        <v>0.0</v>
      </c>
      <c r="S1605" s="7">
        <f t="shared" si="2"/>
        <v>8</v>
      </c>
      <c r="T1605" s="20">
        <v>0.0</v>
      </c>
      <c r="U1605" s="14">
        <v>0.0</v>
      </c>
      <c r="V1605" s="21" t="s">
        <v>37</v>
      </c>
      <c r="W1605" s="35">
        <f>VLOOKUP(A1605,airbnb_listings_orlando!C:Q,14,0)</f>
        <v>259</v>
      </c>
      <c r="X1605" s="35">
        <f>VLOOKUP(A1605,airbnb_listings_orlando!C:Q,15,0)</f>
        <v>6</v>
      </c>
      <c r="Y1605" s="11">
        <f t="shared" si="4"/>
        <v>236.345</v>
      </c>
      <c r="AA1605" s="11"/>
    </row>
    <row r="1606">
      <c r="A1606" s="12" t="s">
        <v>88</v>
      </c>
      <c r="B1606" s="13">
        <v>43458.0</v>
      </c>
      <c r="C1606" s="25">
        <v>43463.0</v>
      </c>
      <c r="D1606" s="14">
        <v>1337.67</v>
      </c>
      <c r="E1606" s="24">
        <v>43344.777407407404</v>
      </c>
      <c r="F1606" s="16">
        <v>114.0</v>
      </c>
      <c r="G1606" s="17" t="s">
        <v>25</v>
      </c>
      <c r="H1606" s="14">
        <v>166.37</v>
      </c>
      <c r="I1606" s="14">
        <f t="shared" si="1"/>
        <v>1256.1799</v>
      </c>
      <c r="J1606" s="18">
        <v>4.0</v>
      </c>
      <c r="K1606" s="17">
        <v>6.0</v>
      </c>
      <c r="L1606" s="19">
        <v>3.0</v>
      </c>
      <c r="M1606" s="19" t="e">
        <v>#REF!</v>
      </c>
      <c r="N1606" s="17">
        <v>4.5</v>
      </c>
      <c r="O1606" s="17" t="s">
        <v>62</v>
      </c>
      <c r="P1606" s="17">
        <v>5.0</v>
      </c>
      <c r="Q1606" s="17">
        <v>5.0</v>
      </c>
      <c r="R1606" s="17">
        <v>2.0</v>
      </c>
      <c r="S1606" s="7">
        <f t="shared" si="2"/>
        <v>7</v>
      </c>
      <c r="T1606" s="20">
        <v>41.36</v>
      </c>
      <c r="U1606" s="14">
        <f>D1606*3%</f>
        <v>40.1301</v>
      </c>
      <c r="V1606" s="21" t="s">
        <v>39</v>
      </c>
      <c r="W1606" s="35">
        <f>VLOOKUP(A1606,airbnb_listings_orlando!C:Q,14,0)</f>
        <v>259</v>
      </c>
      <c r="X1606" s="35">
        <f>VLOOKUP(A1606,airbnb_listings_orlando!C:Q,15,0)</f>
        <v>6</v>
      </c>
      <c r="Y1606" s="11">
        <f t="shared" si="4"/>
        <v>267.534</v>
      </c>
      <c r="AA1606" s="11"/>
    </row>
    <row r="1607">
      <c r="A1607" s="12" t="s">
        <v>88</v>
      </c>
      <c r="B1607" s="13">
        <v>43377.0</v>
      </c>
      <c r="C1607" s="12">
        <v>43381.0</v>
      </c>
      <c r="D1607" s="14">
        <v>743.15</v>
      </c>
      <c r="E1607" s="24">
        <v>43331.64363425926</v>
      </c>
      <c r="F1607" s="16">
        <v>46.0</v>
      </c>
      <c r="G1607" s="17" t="s">
        <v>25</v>
      </c>
      <c r="H1607" s="14">
        <v>80.42</v>
      </c>
      <c r="I1607" s="14">
        <f t="shared" si="1"/>
        <v>690.444</v>
      </c>
      <c r="J1607" s="18">
        <v>4.0</v>
      </c>
      <c r="K1607" s="17">
        <v>6.0</v>
      </c>
      <c r="L1607" s="19">
        <v>3.0</v>
      </c>
      <c r="M1607" s="19" t="e">
        <v>#REF!</v>
      </c>
      <c r="N1607" s="17">
        <v>4.5</v>
      </c>
      <c r="O1607" s="17" t="s">
        <v>62</v>
      </c>
      <c r="P1607" s="17">
        <v>4.0</v>
      </c>
      <c r="Q1607" s="17">
        <v>6.0</v>
      </c>
      <c r="R1607" s="17">
        <v>0.0</v>
      </c>
      <c r="S1607" s="7">
        <f t="shared" si="2"/>
        <v>6</v>
      </c>
      <c r="T1607" s="20">
        <v>22.98</v>
      </c>
      <c r="U1607" s="14">
        <f t="shared" ref="U1607:U1608" si="114">D1607*4%</f>
        <v>29.726</v>
      </c>
      <c r="V1607" s="21" t="s">
        <v>39</v>
      </c>
      <c r="W1607" s="35">
        <f>VLOOKUP(A1607,airbnb_listings_orlando!C:Q,14,0)</f>
        <v>259</v>
      </c>
      <c r="X1607" s="35">
        <f>VLOOKUP(A1607,airbnb_listings_orlando!C:Q,15,0)</f>
        <v>6</v>
      </c>
      <c r="Y1607" s="11">
        <f t="shared" si="4"/>
        <v>185.7875</v>
      </c>
      <c r="AA1607" s="11"/>
    </row>
    <row r="1608">
      <c r="A1608" s="12" t="s">
        <v>88</v>
      </c>
      <c r="B1608" s="13">
        <v>43351.0</v>
      </c>
      <c r="C1608" s="12">
        <v>43368.0</v>
      </c>
      <c r="D1608" s="14">
        <v>2496.44</v>
      </c>
      <c r="E1608" s="24">
        <v>43258.65288194444</v>
      </c>
      <c r="F1608" s="16">
        <v>93.0</v>
      </c>
      <c r="G1608" s="17" t="s">
        <v>25</v>
      </c>
      <c r="H1608" s="14">
        <v>278.41</v>
      </c>
      <c r="I1608" s="14">
        <f t="shared" si="1"/>
        <v>2265.2124</v>
      </c>
      <c r="J1608" s="18">
        <v>4.0</v>
      </c>
      <c r="K1608" s="17">
        <v>6.0</v>
      </c>
      <c r="L1608" s="19">
        <v>3.0</v>
      </c>
      <c r="M1608" s="19" t="e">
        <v>#REF!</v>
      </c>
      <c r="N1608" s="17">
        <v>4.5</v>
      </c>
      <c r="O1608" s="17" t="s">
        <v>62</v>
      </c>
      <c r="P1608" s="17">
        <v>17.0</v>
      </c>
      <c r="Q1608" s="17">
        <v>5.0</v>
      </c>
      <c r="R1608" s="17">
        <v>2.0</v>
      </c>
      <c r="S1608" s="7">
        <f t="shared" si="2"/>
        <v>7</v>
      </c>
      <c r="T1608" s="20">
        <v>131.37</v>
      </c>
      <c r="U1608" s="14">
        <f t="shared" si="114"/>
        <v>99.8576</v>
      </c>
      <c r="V1608" s="21" t="s">
        <v>39</v>
      </c>
      <c r="W1608" s="35">
        <f>VLOOKUP(A1608,airbnb_listings_orlando!C:Q,14,0)</f>
        <v>259</v>
      </c>
      <c r="X1608" s="35">
        <f>VLOOKUP(A1608,airbnb_listings_orlando!C:Q,15,0)</f>
        <v>6</v>
      </c>
      <c r="Y1608" s="11">
        <f t="shared" si="4"/>
        <v>146.8494118</v>
      </c>
      <c r="AA1608" s="11"/>
    </row>
    <row r="1609">
      <c r="A1609" s="12" t="s">
        <v>88</v>
      </c>
      <c r="B1609" s="13">
        <v>43217.0</v>
      </c>
      <c r="C1609" s="12">
        <v>43219.0</v>
      </c>
      <c r="D1609" s="14">
        <v>467.91</v>
      </c>
      <c r="E1609" s="24">
        <v>43170.4131712963</v>
      </c>
      <c r="F1609" s="16">
        <v>47.0</v>
      </c>
      <c r="G1609" s="17" t="s">
        <v>25</v>
      </c>
      <c r="H1609" s="14">
        <v>40.64</v>
      </c>
      <c r="I1609" s="14">
        <f t="shared" si="1"/>
        <v>439.4027</v>
      </c>
      <c r="J1609" s="18">
        <v>4.0</v>
      </c>
      <c r="K1609" s="17">
        <v>6.0</v>
      </c>
      <c r="L1609" s="19">
        <v>3.0</v>
      </c>
      <c r="M1609" s="19" t="e">
        <v>#REF!</v>
      </c>
      <c r="N1609" s="17">
        <v>4.5</v>
      </c>
      <c r="O1609" s="17" t="s">
        <v>62</v>
      </c>
      <c r="P1609" s="17">
        <v>2.0</v>
      </c>
      <c r="Q1609" s="17">
        <v>8.0</v>
      </c>
      <c r="R1609" s="17">
        <v>0.0</v>
      </c>
      <c r="S1609" s="7">
        <f t="shared" si="2"/>
        <v>8</v>
      </c>
      <c r="T1609" s="20">
        <v>14.47</v>
      </c>
      <c r="U1609" s="14">
        <f t="shared" ref="U1609:U1611" si="115">D1609*3%</f>
        <v>14.0373</v>
      </c>
      <c r="V1609" s="21" t="s">
        <v>39</v>
      </c>
      <c r="W1609" s="35">
        <f>VLOOKUP(A1609,airbnb_listings_orlando!C:Q,14,0)</f>
        <v>259</v>
      </c>
      <c r="X1609" s="35">
        <f>VLOOKUP(A1609,airbnb_listings_orlando!C:Q,15,0)</f>
        <v>6</v>
      </c>
      <c r="Y1609" s="11">
        <f t="shared" si="4"/>
        <v>233.955</v>
      </c>
      <c r="AA1609" s="11"/>
    </row>
    <row r="1610">
      <c r="A1610" s="12" t="s">
        <v>88</v>
      </c>
      <c r="B1610" s="13">
        <v>43195.0</v>
      </c>
      <c r="C1610" s="12">
        <v>43200.0</v>
      </c>
      <c r="D1610" s="14">
        <v>1056.92</v>
      </c>
      <c r="E1610" s="24">
        <v>43115.34953703704</v>
      </c>
      <c r="F1610" s="16">
        <v>80.0</v>
      </c>
      <c r="G1610" s="17" t="s">
        <v>25</v>
      </c>
      <c r="H1610" s="14">
        <v>109.88</v>
      </c>
      <c r="I1610" s="14">
        <f t="shared" si="1"/>
        <v>995.9424</v>
      </c>
      <c r="J1610" s="18">
        <v>4.0</v>
      </c>
      <c r="K1610" s="17">
        <v>6.0</v>
      </c>
      <c r="L1610" s="19">
        <v>3.0</v>
      </c>
      <c r="M1610" s="19" t="e">
        <v>#REF!</v>
      </c>
      <c r="N1610" s="17">
        <v>4.5</v>
      </c>
      <c r="O1610" s="17" t="s">
        <v>62</v>
      </c>
      <c r="P1610" s="17">
        <v>5.0</v>
      </c>
      <c r="Q1610" s="17">
        <v>5.0</v>
      </c>
      <c r="R1610" s="17">
        <v>3.0</v>
      </c>
      <c r="S1610" s="7">
        <f t="shared" si="2"/>
        <v>8</v>
      </c>
      <c r="T1610" s="20">
        <v>29.27</v>
      </c>
      <c r="U1610" s="14">
        <f t="shared" si="115"/>
        <v>31.7076</v>
      </c>
      <c r="V1610" s="21" t="s">
        <v>39</v>
      </c>
      <c r="W1610" s="35">
        <f>VLOOKUP(A1610,airbnb_listings_orlando!C:Q,14,0)</f>
        <v>259</v>
      </c>
      <c r="X1610" s="35">
        <f>VLOOKUP(A1610,airbnb_listings_orlando!C:Q,15,0)</f>
        <v>6</v>
      </c>
      <c r="Y1610" s="11">
        <f t="shared" si="4"/>
        <v>211.384</v>
      </c>
      <c r="AA1610" s="11"/>
    </row>
    <row r="1611">
      <c r="A1611" s="12" t="s">
        <v>88</v>
      </c>
      <c r="B1611" s="13">
        <v>43188.0</v>
      </c>
      <c r="C1611" s="12">
        <v>43195.0</v>
      </c>
      <c r="D1611" s="14">
        <v>1514.92</v>
      </c>
      <c r="E1611" s="24">
        <v>42974.78130787037</v>
      </c>
      <c r="F1611" s="16">
        <v>214.0</v>
      </c>
      <c r="G1611" s="17" t="s">
        <v>25</v>
      </c>
      <c r="H1611" s="14">
        <v>176.7</v>
      </c>
      <c r="I1611" s="14">
        <f t="shared" si="1"/>
        <v>1426.5524</v>
      </c>
      <c r="J1611" s="18">
        <v>4.0</v>
      </c>
      <c r="K1611" s="17">
        <v>6.0</v>
      </c>
      <c r="L1611" s="19">
        <v>3.0</v>
      </c>
      <c r="M1611" s="19" t="e">
        <v>#REF!</v>
      </c>
      <c r="N1611" s="17">
        <v>4.5</v>
      </c>
      <c r="O1611" s="17" t="s">
        <v>62</v>
      </c>
      <c r="P1611" s="17">
        <v>7.0</v>
      </c>
      <c r="Q1611" s="17">
        <v>4.0</v>
      </c>
      <c r="R1611" s="17">
        <v>5.0</v>
      </c>
      <c r="S1611" s="7">
        <f t="shared" si="2"/>
        <v>9</v>
      </c>
      <c r="T1611" s="20">
        <v>42.92</v>
      </c>
      <c r="U1611" s="14">
        <f t="shared" si="115"/>
        <v>45.4476</v>
      </c>
      <c r="V1611" s="21" t="s">
        <v>39</v>
      </c>
      <c r="W1611" s="35">
        <f>VLOOKUP(A1611,airbnb_listings_orlando!C:Q,14,0)</f>
        <v>259</v>
      </c>
      <c r="X1611" s="35">
        <f>VLOOKUP(A1611,airbnb_listings_orlando!C:Q,15,0)</f>
        <v>6</v>
      </c>
      <c r="Y1611" s="11">
        <f t="shared" si="4"/>
        <v>216.4171429</v>
      </c>
      <c r="AA1611" s="11"/>
    </row>
    <row r="1612">
      <c r="A1612" s="12" t="s">
        <v>88</v>
      </c>
      <c r="B1612" s="13">
        <v>43172.0</v>
      </c>
      <c r="C1612" s="12">
        <v>43179.0</v>
      </c>
      <c r="D1612" s="14">
        <v>1589.79</v>
      </c>
      <c r="E1612" s="24">
        <v>43111.89686342593</v>
      </c>
      <c r="F1612" s="16">
        <v>61.0</v>
      </c>
      <c r="G1612" s="17" t="s">
        <v>25</v>
      </c>
      <c r="H1612" s="14">
        <v>202.82</v>
      </c>
      <c r="I1612" s="14">
        <f t="shared" si="1"/>
        <v>1477.0484</v>
      </c>
      <c r="J1612" s="18">
        <v>4.0</v>
      </c>
      <c r="K1612" s="17">
        <v>6.0</v>
      </c>
      <c r="L1612" s="19">
        <v>3.0</v>
      </c>
      <c r="M1612" s="19" t="e">
        <v>#REF!</v>
      </c>
      <c r="N1612" s="17">
        <v>4.5</v>
      </c>
      <c r="O1612" s="17" t="s">
        <v>62</v>
      </c>
      <c r="P1612" s="17">
        <v>7.0</v>
      </c>
      <c r="Q1612" s="17">
        <v>5.0</v>
      </c>
      <c r="R1612" s="17">
        <v>4.0</v>
      </c>
      <c r="S1612" s="7">
        <f t="shared" si="2"/>
        <v>9</v>
      </c>
      <c r="T1612" s="20">
        <v>49.15</v>
      </c>
      <c r="U1612" s="14">
        <f t="shared" ref="U1612:U1631" si="116">D1612*4%</f>
        <v>63.5916</v>
      </c>
      <c r="V1612" s="21" t="s">
        <v>39</v>
      </c>
      <c r="W1612" s="35">
        <f>VLOOKUP(A1612,airbnb_listings_orlando!C:Q,14,0)</f>
        <v>259</v>
      </c>
      <c r="X1612" s="35">
        <f>VLOOKUP(A1612,airbnb_listings_orlando!C:Q,15,0)</f>
        <v>6</v>
      </c>
      <c r="Y1612" s="11">
        <f t="shared" si="4"/>
        <v>227.1128571</v>
      </c>
      <c r="AA1612" s="11"/>
    </row>
    <row r="1613">
      <c r="A1613" s="12" t="s">
        <v>88</v>
      </c>
      <c r="B1613" s="13">
        <v>43167.0</v>
      </c>
      <c r="C1613" s="12">
        <v>43170.0</v>
      </c>
      <c r="D1613" s="14">
        <v>766.27</v>
      </c>
      <c r="E1613" s="24">
        <v>43122.756261574075</v>
      </c>
      <c r="F1613" s="16">
        <v>45.0</v>
      </c>
      <c r="G1613" s="17" t="s">
        <v>25</v>
      </c>
      <c r="H1613" s="14">
        <v>83.77</v>
      </c>
      <c r="I1613" s="14">
        <f t="shared" si="1"/>
        <v>711.9292</v>
      </c>
      <c r="J1613" s="18">
        <v>4.0</v>
      </c>
      <c r="K1613" s="17">
        <v>6.0</v>
      </c>
      <c r="L1613" s="19">
        <v>3.0</v>
      </c>
      <c r="M1613" s="19" t="e">
        <v>#REF!</v>
      </c>
      <c r="N1613" s="17">
        <v>4.5</v>
      </c>
      <c r="O1613" s="17" t="s">
        <v>62</v>
      </c>
      <c r="P1613" s="17">
        <v>3.0</v>
      </c>
      <c r="Q1613" s="17">
        <v>7.0</v>
      </c>
      <c r="R1613" s="17">
        <v>0.0</v>
      </c>
      <c r="S1613" s="7">
        <f t="shared" si="2"/>
        <v>7</v>
      </c>
      <c r="T1613" s="20">
        <v>23.69</v>
      </c>
      <c r="U1613" s="14">
        <f t="shared" si="116"/>
        <v>30.6508</v>
      </c>
      <c r="V1613" s="21" t="s">
        <v>39</v>
      </c>
      <c r="W1613" s="35">
        <f>VLOOKUP(A1613,airbnb_listings_orlando!C:Q,14,0)</f>
        <v>259</v>
      </c>
      <c r="X1613" s="35">
        <f>VLOOKUP(A1613,airbnb_listings_orlando!C:Q,15,0)</f>
        <v>6</v>
      </c>
      <c r="Y1613" s="11">
        <f t="shared" si="4"/>
        <v>255.4233333</v>
      </c>
      <c r="AA1613" s="11"/>
    </row>
    <row r="1614">
      <c r="A1614" s="12" t="s">
        <v>88</v>
      </c>
      <c r="B1614" s="13">
        <v>43162.0</v>
      </c>
      <c r="C1614" s="12">
        <v>43164.0</v>
      </c>
      <c r="D1614" s="14">
        <v>560.39</v>
      </c>
      <c r="E1614" s="24">
        <v>43156.480104166665</v>
      </c>
      <c r="F1614" s="16">
        <v>6.0</v>
      </c>
      <c r="G1614" s="17" t="s">
        <v>25</v>
      </c>
      <c r="H1614" s="14">
        <v>54.0</v>
      </c>
      <c r="I1614" s="14">
        <f t="shared" si="1"/>
        <v>520.6444</v>
      </c>
      <c r="J1614" s="18">
        <v>4.0</v>
      </c>
      <c r="K1614" s="17">
        <v>6.0</v>
      </c>
      <c r="L1614" s="19">
        <v>3.0</v>
      </c>
      <c r="M1614" s="19" t="e">
        <v>#REF!</v>
      </c>
      <c r="N1614" s="17">
        <v>4.5</v>
      </c>
      <c r="O1614" s="17" t="s">
        <v>62</v>
      </c>
      <c r="P1614" s="17">
        <v>2.0</v>
      </c>
      <c r="Q1614" s="17">
        <v>3.0</v>
      </c>
      <c r="R1614" s="17">
        <v>5.0</v>
      </c>
      <c r="S1614" s="7">
        <f t="shared" si="2"/>
        <v>8</v>
      </c>
      <c r="T1614" s="20">
        <v>17.33</v>
      </c>
      <c r="U1614" s="14">
        <f t="shared" si="116"/>
        <v>22.4156</v>
      </c>
      <c r="V1614" s="21" t="s">
        <v>39</v>
      </c>
      <c r="W1614" s="35">
        <f>VLOOKUP(A1614,airbnb_listings_orlando!C:Q,14,0)</f>
        <v>259</v>
      </c>
      <c r="X1614" s="35">
        <f>VLOOKUP(A1614,airbnb_listings_orlando!C:Q,15,0)</f>
        <v>6</v>
      </c>
      <c r="Y1614" s="11">
        <f t="shared" si="4"/>
        <v>280.195</v>
      </c>
      <c r="AA1614" s="11"/>
    </row>
    <row r="1615">
      <c r="A1615" s="12" t="s">
        <v>88</v>
      </c>
      <c r="B1615" s="13">
        <v>43048.0</v>
      </c>
      <c r="C1615" s="25">
        <v>43050.0</v>
      </c>
      <c r="D1615" s="14">
        <v>451.39</v>
      </c>
      <c r="E1615" s="24">
        <v>42993.57494212963</v>
      </c>
      <c r="F1615" s="16">
        <v>55.0</v>
      </c>
      <c r="G1615" s="17" t="s">
        <v>25</v>
      </c>
      <c r="H1615" s="14">
        <v>41.25</v>
      </c>
      <c r="I1615" s="14">
        <f t="shared" si="1"/>
        <v>419.3744</v>
      </c>
      <c r="J1615" s="18">
        <v>4.0</v>
      </c>
      <c r="K1615" s="17">
        <v>6.0</v>
      </c>
      <c r="L1615" s="19">
        <v>3.0</v>
      </c>
      <c r="M1615" s="19" t="e">
        <v>#REF!</v>
      </c>
      <c r="N1615" s="17">
        <v>4.5</v>
      </c>
      <c r="O1615" s="17" t="s">
        <v>62</v>
      </c>
      <c r="P1615" s="17">
        <v>2.0</v>
      </c>
      <c r="Q1615" s="17">
        <v>4.0</v>
      </c>
      <c r="R1615" s="17">
        <v>2.0</v>
      </c>
      <c r="S1615" s="7">
        <f t="shared" si="2"/>
        <v>6</v>
      </c>
      <c r="T1615" s="20">
        <v>13.96</v>
      </c>
      <c r="U1615" s="14">
        <f t="shared" si="116"/>
        <v>18.0556</v>
      </c>
      <c r="V1615" s="21" t="s">
        <v>39</v>
      </c>
      <c r="W1615" s="35">
        <f>VLOOKUP(A1615,airbnb_listings_orlando!C:Q,14,0)</f>
        <v>259</v>
      </c>
      <c r="X1615" s="35">
        <f>VLOOKUP(A1615,airbnb_listings_orlando!C:Q,15,0)</f>
        <v>6</v>
      </c>
      <c r="Y1615" s="11">
        <f t="shared" si="4"/>
        <v>225.695</v>
      </c>
      <c r="AA1615" s="11"/>
    </row>
    <row r="1616">
      <c r="A1616" s="12" t="s">
        <v>88</v>
      </c>
      <c r="B1616" s="13">
        <v>42904.0</v>
      </c>
      <c r="C1616" s="12">
        <v>42910.0</v>
      </c>
      <c r="D1616" s="14">
        <v>1089.95</v>
      </c>
      <c r="E1616" s="24">
        <v>42856.682592592595</v>
      </c>
      <c r="F1616" s="16">
        <v>48.0</v>
      </c>
      <c r="G1616" s="17" t="s">
        <v>25</v>
      </c>
      <c r="H1616" s="14">
        <v>134.89</v>
      </c>
      <c r="I1616" s="14">
        <f t="shared" si="1"/>
        <v>1013.762</v>
      </c>
      <c r="J1616" s="18">
        <v>4.0</v>
      </c>
      <c r="K1616" s="17">
        <v>6.0</v>
      </c>
      <c r="L1616" s="19">
        <v>3.0</v>
      </c>
      <c r="M1616" s="19" t="e">
        <v>#REF!</v>
      </c>
      <c r="N1616" s="17">
        <v>4.5</v>
      </c>
      <c r="O1616" s="17" t="s">
        <v>62</v>
      </c>
      <c r="P1616" s="17">
        <v>6.0</v>
      </c>
      <c r="Q1616" s="17">
        <v>5.0</v>
      </c>
      <c r="R1616" s="17">
        <v>2.0</v>
      </c>
      <c r="S1616" s="7">
        <f t="shared" si="2"/>
        <v>7</v>
      </c>
      <c r="T1616" s="20">
        <v>32.59</v>
      </c>
      <c r="U1616" s="14">
        <f t="shared" si="116"/>
        <v>43.598</v>
      </c>
      <c r="V1616" s="21" t="s">
        <v>39</v>
      </c>
      <c r="W1616" s="35">
        <f>VLOOKUP(A1616,airbnb_listings_orlando!C:Q,14,0)</f>
        <v>259</v>
      </c>
      <c r="X1616" s="35">
        <f>VLOOKUP(A1616,airbnb_listings_orlando!C:Q,15,0)</f>
        <v>6</v>
      </c>
      <c r="Y1616" s="11">
        <f t="shared" si="4"/>
        <v>181.6583333</v>
      </c>
      <c r="AA1616" s="11"/>
    </row>
    <row r="1617">
      <c r="A1617" s="12" t="s">
        <v>88</v>
      </c>
      <c r="B1617" s="13">
        <v>42892.0</v>
      </c>
      <c r="C1617" s="12">
        <v>42897.0</v>
      </c>
      <c r="D1617" s="14">
        <v>930.32</v>
      </c>
      <c r="E1617" s="24">
        <v>42871.36601851852</v>
      </c>
      <c r="F1617" s="16">
        <v>21.0</v>
      </c>
      <c r="G1617" s="17" t="s">
        <v>25</v>
      </c>
      <c r="H1617" s="14">
        <v>110.49</v>
      </c>
      <c r="I1617" s="14">
        <f t="shared" si="1"/>
        <v>864.3472</v>
      </c>
      <c r="J1617" s="18">
        <v>4.0</v>
      </c>
      <c r="K1617" s="17">
        <v>6.0</v>
      </c>
      <c r="L1617" s="19">
        <v>3.0</v>
      </c>
      <c r="M1617" s="19" t="e">
        <v>#REF!</v>
      </c>
      <c r="N1617" s="17">
        <v>4.5</v>
      </c>
      <c r="O1617" s="17" t="s">
        <v>62</v>
      </c>
      <c r="P1617" s="17">
        <v>5.0</v>
      </c>
      <c r="Q1617" s="17">
        <v>7.0</v>
      </c>
      <c r="R1617" s="17">
        <v>3.0</v>
      </c>
      <c r="S1617" s="7">
        <f t="shared" si="2"/>
        <v>10</v>
      </c>
      <c r="T1617" s="20">
        <v>28.76</v>
      </c>
      <c r="U1617" s="14">
        <f t="shared" si="116"/>
        <v>37.2128</v>
      </c>
      <c r="V1617" s="21" t="s">
        <v>39</v>
      </c>
      <c r="W1617" s="35">
        <f>VLOOKUP(A1617,airbnb_listings_orlando!C:Q,14,0)</f>
        <v>259</v>
      </c>
      <c r="X1617" s="35">
        <f>VLOOKUP(A1617,airbnb_listings_orlando!C:Q,15,0)</f>
        <v>6</v>
      </c>
      <c r="Y1617" s="11">
        <f t="shared" si="4"/>
        <v>186.064</v>
      </c>
      <c r="AA1617" s="11"/>
    </row>
    <row r="1618">
      <c r="A1618" s="12" t="s">
        <v>88</v>
      </c>
      <c r="B1618" s="13">
        <v>42888.0</v>
      </c>
      <c r="C1618" s="12">
        <v>42891.0</v>
      </c>
      <c r="D1618" s="14">
        <v>611.04</v>
      </c>
      <c r="E1618" s="24">
        <v>42857.36760416667</v>
      </c>
      <c r="F1618" s="16">
        <v>31.0</v>
      </c>
      <c r="G1618" s="17" t="s">
        <v>25</v>
      </c>
      <c r="H1618" s="14">
        <v>65.08</v>
      </c>
      <c r="I1618" s="14">
        <f t="shared" si="1"/>
        <v>568.3284</v>
      </c>
      <c r="J1618" s="18">
        <v>4.0</v>
      </c>
      <c r="K1618" s="17">
        <v>6.0</v>
      </c>
      <c r="L1618" s="19">
        <v>3.0</v>
      </c>
      <c r="M1618" s="19" t="e">
        <v>#REF!</v>
      </c>
      <c r="N1618" s="17">
        <v>4.5</v>
      </c>
      <c r="O1618" s="17" t="s">
        <v>62</v>
      </c>
      <c r="P1618" s="17">
        <v>3.0</v>
      </c>
      <c r="Q1618" s="17">
        <v>5.0</v>
      </c>
      <c r="R1618" s="17">
        <v>3.0</v>
      </c>
      <c r="S1618" s="7">
        <f t="shared" si="2"/>
        <v>8</v>
      </c>
      <c r="T1618" s="20">
        <v>18.27</v>
      </c>
      <c r="U1618" s="14">
        <f t="shared" si="116"/>
        <v>24.4416</v>
      </c>
      <c r="V1618" s="21" t="s">
        <v>39</v>
      </c>
      <c r="W1618" s="35">
        <f>VLOOKUP(A1618,airbnb_listings_orlando!C:Q,14,0)</f>
        <v>259</v>
      </c>
      <c r="X1618" s="35">
        <f>VLOOKUP(A1618,airbnb_listings_orlando!C:Q,15,0)</f>
        <v>6</v>
      </c>
      <c r="Y1618" s="11">
        <f t="shared" si="4"/>
        <v>203.68</v>
      </c>
      <c r="AA1618" s="11"/>
    </row>
    <row r="1619">
      <c r="A1619" s="12" t="s">
        <v>88</v>
      </c>
      <c r="B1619" s="13">
        <v>42880.0</v>
      </c>
      <c r="C1619" s="12">
        <v>42885.0</v>
      </c>
      <c r="D1619" s="14">
        <v>930.32</v>
      </c>
      <c r="E1619" s="24">
        <v>42853.361226851855</v>
      </c>
      <c r="F1619" s="16">
        <v>27.0</v>
      </c>
      <c r="G1619" s="17" t="s">
        <v>25</v>
      </c>
      <c r="H1619" s="14">
        <v>110.49</v>
      </c>
      <c r="I1619" s="14">
        <f t="shared" si="1"/>
        <v>864.3472</v>
      </c>
      <c r="J1619" s="18">
        <v>4.0</v>
      </c>
      <c r="K1619" s="17">
        <v>6.0</v>
      </c>
      <c r="L1619" s="19">
        <v>3.0</v>
      </c>
      <c r="M1619" s="19" t="e">
        <v>#REF!</v>
      </c>
      <c r="N1619" s="17">
        <v>4.5</v>
      </c>
      <c r="O1619" s="17" t="s">
        <v>62</v>
      </c>
      <c r="P1619" s="17">
        <v>5.0</v>
      </c>
      <c r="Q1619" s="17">
        <v>4.0</v>
      </c>
      <c r="R1619" s="17">
        <v>5.0</v>
      </c>
      <c r="S1619" s="7">
        <f t="shared" si="2"/>
        <v>9</v>
      </c>
      <c r="T1619" s="20">
        <v>28.76</v>
      </c>
      <c r="U1619" s="14">
        <f t="shared" si="116"/>
        <v>37.2128</v>
      </c>
      <c r="V1619" s="21" t="s">
        <v>39</v>
      </c>
      <c r="W1619" s="35">
        <f>VLOOKUP(A1619,airbnb_listings_orlando!C:Q,14,0)</f>
        <v>259</v>
      </c>
      <c r="X1619" s="35">
        <f>VLOOKUP(A1619,airbnb_listings_orlando!C:Q,15,0)</f>
        <v>6</v>
      </c>
      <c r="Y1619" s="11">
        <f t="shared" si="4"/>
        <v>186.064</v>
      </c>
      <c r="AA1619" s="11"/>
    </row>
    <row r="1620">
      <c r="A1620" s="12" t="s">
        <v>88</v>
      </c>
      <c r="B1620" s="13">
        <v>42874.0</v>
      </c>
      <c r="C1620" s="12">
        <v>42876.0</v>
      </c>
      <c r="D1620" s="14">
        <v>451.39</v>
      </c>
      <c r="E1620" s="24">
        <v>42851.389814814815</v>
      </c>
      <c r="F1620" s="16">
        <v>23.0</v>
      </c>
      <c r="G1620" s="17" t="s">
        <v>25</v>
      </c>
      <c r="H1620" s="14">
        <v>41.25</v>
      </c>
      <c r="I1620" s="14">
        <f t="shared" si="1"/>
        <v>419.3744</v>
      </c>
      <c r="J1620" s="18">
        <v>4.0</v>
      </c>
      <c r="K1620" s="17">
        <v>6.0</v>
      </c>
      <c r="L1620" s="19">
        <v>3.0</v>
      </c>
      <c r="M1620" s="19" t="e">
        <v>#REF!</v>
      </c>
      <c r="N1620" s="17">
        <v>4.5</v>
      </c>
      <c r="O1620" s="17" t="s">
        <v>62</v>
      </c>
      <c r="P1620" s="17">
        <v>2.0</v>
      </c>
      <c r="Q1620" s="17">
        <v>6.0</v>
      </c>
      <c r="R1620" s="17">
        <v>4.0</v>
      </c>
      <c r="S1620" s="7">
        <f t="shared" si="2"/>
        <v>10</v>
      </c>
      <c r="T1620" s="20">
        <v>13.96</v>
      </c>
      <c r="U1620" s="14">
        <f t="shared" si="116"/>
        <v>18.0556</v>
      </c>
      <c r="V1620" s="21" t="s">
        <v>39</v>
      </c>
      <c r="W1620" s="35">
        <f>VLOOKUP(A1620,airbnb_listings_orlando!C:Q,14,0)</f>
        <v>259</v>
      </c>
      <c r="X1620" s="35">
        <f>VLOOKUP(A1620,airbnb_listings_orlando!C:Q,15,0)</f>
        <v>6</v>
      </c>
      <c r="Y1620" s="11">
        <f t="shared" si="4"/>
        <v>225.695</v>
      </c>
      <c r="AA1620" s="11"/>
    </row>
    <row r="1621">
      <c r="A1621" s="12" t="s">
        <v>88</v>
      </c>
      <c r="B1621" s="13">
        <v>42852.0</v>
      </c>
      <c r="C1621" s="12">
        <v>42854.0</v>
      </c>
      <c r="D1621" s="14">
        <v>477.24</v>
      </c>
      <c r="E1621" s="24">
        <v>42810.46003472222</v>
      </c>
      <c r="F1621" s="16">
        <v>42.0</v>
      </c>
      <c r="G1621" s="17" t="s">
        <v>25</v>
      </c>
      <c r="H1621" s="14">
        <v>41.8</v>
      </c>
      <c r="I1621" s="14">
        <f t="shared" si="1"/>
        <v>444.6504</v>
      </c>
      <c r="J1621" s="18">
        <v>4.0</v>
      </c>
      <c r="K1621" s="17">
        <v>6.0</v>
      </c>
      <c r="L1621" s="19">
        <v>3.0</v>
      </c>
      <c r="M1621" s="19" t="e">
        <v>#REF!</v>
      </c>
      <c r="N1621" s="17">
        <v>4.5</v>
      </c>
      <c r="O1621" s="17" t="s">
        <v>62</v>
      </c>
      <c r="P1621" s="17">
        <v>2.0</v>
      </c>
      <c r="Q1621" s="17">
        <v>4.0</v>
      </c>
      <c r="R1621" s="17">
        <v>6.0</v>
      </c>
      <c r="S1621" s="7">
        <f t="shared" si="2"/>
        <v>10</v>
      </c>
      <c r="T1621" s="20">
        <v>13.5</v>
      </c>
      <c r="U1621" s="14">
        <f t="shared" si="116"/>
        <v>19.0896</v>
      </c>
      <c r="V1621" s="21" t="s">
        <v>39</v>
      </c>
      <c r="W1621" s="35">
        <f>VLOOKUP(A1621,airbnb_listings_orlando!C:Q,14,0)</f>
        <v>259</v>
      </c>
      <c r="X1621" s="35">
        <f>VLOOKUP(A1621,airbnb_listings_orlando!C:Q,15,0)</f>
        <v>6</v>
      </c>
      <c r="Y1621" s="11">
        <f t="shared" si="4"/>
        <v>238.62</v>
      </c>
      <c r="AA1621" s="11"/>
    </row>
    <row r="1622">
      <c r="A1622" s="12" t="s">
        <v>88</v>
      </c>
      <c r="B1622" s="13">
        <v>42840.0</v>
      </c>
      <c r="C1622" s="12">
        <v>42847.0</v>
      </c>
      <c r="D1622" s="14">
        <v>1321.15</v>
      </c>
      <c r="E1622" s="24">
        <v>42768.599699074075</v>
      </c>
      <c r="F1622" s="16">
        <v>72.0</v>
      </c>
      <c r="G1622" s="17" t="s">
        <v>25</v>
      </c>
      <c r="H1622" s="14">
        <v>40.96</v>
      </c>
      <c r="I1622" s="14">
        <f t="shared" si="1"/>
        <v>1133.274</v>
      </c>
      <c r="J1622" s="18">
        <v>4.0</v>
      </c>
      <c r="K1622" s="17">
        <v>6.0</v>
      </c>
      <c r="L1622" s="19">
        <v>3.0</v>
      </c>
      <c r="M1622" s="19" t="e">
        <v>#REF!</v>
      </c>
      <c r="N1622" s="17">
        <v>4.5</v>
      </c>
      <c r="O1622" s="17" t="s">
        <v>62</v>
      </c>
      <c r="P1622" s="17">
        <v>7.0</v>
      </c>
      <c r="Q1622" s="17">
        <v>4.0</v>
      </c>
      <c r="R1622" s="17">
        <v>6.0</v>
      </c>
      <c r="S1622" s="7">
        <f t="shared" si="2"/>
        <v>10</v>
      </c>
      <c r="T1622" s="20">
        <v>135.03</v>
      </c>
      <c r="U1622" s="14">
        <f t="shared" si="116"/>
        <v>52.846</v>
      </c>
      <c r="V1622" s="21" t="s">
        <v>39</v>
      </c>
      <c r="W1622" s="35">
        <f>VLOOKUP(A1622,airbnb_listings_orlando!C:Q,14,0)</f>
        <v>259</v>
      </c>
      <c r="X1622" s="35">
        <f>VLOOKUP(A1622,airbnb_listings_orlando!C:Q,15,0)</f>
        <v>6</v>
      </c>
      <c r="Y1622" s="11">
        <f t="shared" si="4"/>
        <v>188.7357143</v>
      </c>
      <c r="AA1622" s="11"/>
    </row>
    <row r="1623">
      <c r="A1623" s="12" t="s">
        <v>88</v>
      </c>
      <c r="B1623" s="13">
        <v>42832.0</v>
      </c>
      <c r="C1623" s="12">
        <v>42834.0</v>
      </c>
      <c r="D1623" s="14">
        <v>477.24</v>
      </c>
      <c r="E1623" s="24">
        <v>42796.55929398148</v>
      </c>
      <c r="F1623" s="16">
        <v>36.0</v>
      </c>
      <c r="G1623" s="17" t="s">
        <v>25</v>
      </c>
      <c r="H1623" s="14">
        <v>41.8</v>
      </c>
      <c r="I1623" s="14">
        <f t="shared" si="1"/>
        <v>444.6504</v>
      </c>
      <c r="J1623" s="18">
        <v>4.0</v>
      </c>
      <c r="K1623" s="17">
        <v>6.0</v>
      </c>
      <c r="L1623" s="19">
        <v>3.0</v>
      </c>
      <c r="M1623" s="19" t="e">
        <v>#REF!</v>
      </c>
      <c r="N1623" s="17">
        <v>4.5</v>
      </c>
      <c r="O1623" s="17" t="s">
        <v>62</v>
      </c>
      <c r="P1623" s="17">
        <v>2.0</v>
      </c>
      <c r="Q1623" s="17">
        <v>7.0</v>
      </c>
      <c r="R1623" s="17">
        <v>2.0</v>
      </c>
      <c r="S1623" s="7">
        <f t="shared" si="2"/>
        <v>9</v>
      </c>
      <c r="T1623" s="20">
        <v>13.5</v>
      </c>
      <c r="U1623" s="14">
        <f t="shared" si="116"/>
        <v>19.0896</v>
      </c>
      <c r="V1623" s="21" t="s">
        <v>39</v>
      </c>
      <c r="W1623" s="35">
        <f>VLOOKUP(A1623,airbnb_listings_orlando!C:Q,14,0)</f>
        <v>259</v>
      </c>
      <c r="X1623" s="35">
        <f>VLOOKUP(A1623,airbnb_listings_orlando!C:Q,15,0)</f>
        <v>6</v>
      </c>
      <c r="Y1623" s="11">
        <f t="shared" si="4"/>
        <v>238.62</v>
      </c>
      <c r="AA1623" s="11"/>
    </row>
    <row r="1624">
      <c r="A1624" s="12" t="s">
        <v>88</v>
      </c>
      <c r="B1624" s="13">
        <v>42828.0</v>
      </c>
      <c r="C1624" s="12">
        <v>42832.0</v>
      </c>
      <c r="D1624" s="14">
        <v>814.8</v>
      </c>
      <c r="E1624" s="24">
        <v>42804.56899305555</v>
      </c>
      <c r="F1624" s="16">
        <v>24.0</v>
      </c>
      <c r="G1624" s="17" t="s">
        <v>25</v>
      </c>
      <c r="H1624" s="14">
        <v>88.35</v>
      </c>
      <c r="I1624" s="14">
        <f t="shared" si="1"/>
        <v>759.168</v>
      </c>
      <c r="J1624" s="18">
        <v>4.0</v>
      </c>
      <c r="K1624" s="17">
        <v>6.0</v>
      </c>
      <c r="L1624" s="19">
        <v>3.0</v>
      </c>
      <c r="M1624" s="19" t="e">
        <v>#REF!</v>
      </c>
      <c r="N1624" s="17">
        <v>4.5</v>
      </c>
      <c r="O1624" s="17" t="s">
        <v>62</v>
      </c>
      <c r="P1624" s="17">
        <v>4.0</v>
      </c>
      <c r="Q1624" s="17">
        <v>6.0</v>
      </c>
      <c r="R1624" s="17">
        <v>0.0</v>
      </c>
      <c r="S1624" s="7">
        <f t="shared" si="2"/>
        <v>6</v>
      </c>
      <c r="T1624" s="20">
        <v>23.04</v>
      </c>
      <c r="U1624" s="14">
        <f t="shared" si="116"/>
        <v>32.592</v>
      </c>
      <c r="V1624" s="21" t="s">
        <v>39</v>
      </c>
      <c r="W1624" s="35">
        <f>VLOOKUP(A1624,airbnb_listings_orlando!C:Q,14,0)</f>
        <v>259</v>
      </c>
      <c r="X1624" s="35">
        <f>VLOOKUP(A1624,airbnb_listings_orlando!C:Q,15,0)</f>
        <v>6</v>
      </c>
      <c r="Y1624" s="11">
        <f t="shared" si="4"/>
        <v>203.7</v>
      </c>
      <c r="AA1624" s="11"/>
    </row>
    <row r="1625">
      <c r="A1625" s="12" t="s">
        <v>88</v>
      </c>
      <c r="B1625" s="13">
        <v>42821.0</v>
      </c>
      <c r="C1625" s="12">
        <v>42828.0</v>
      </c>
      <c r="D1625" s="14">
        <v>1466.64</v>
      </c>
      <c r="E1625" s="24">
        <v>42795.69291666667</v>
      </c>
      <c r="F1625" s="16">
        <v>26.0</v>
      </c>
      <c r="G1625" s="17" t="s">
        <v>25</v>
      </c>
      <c r="H1625" s="14">
        <v>178.24</v>
      </c>
      <c r="I1625" s="14">
        <f t="shared" si="1"/>
        <v>1366.5044</v>
      </c>
      <c r="J1625" s="18">
        <v>4.0</v>
      </c>
      <c r="K1625" s="17">
        <v>6.0</v>
      </c>
      <c r="L1625" s="19">
        <v>3.0</v>
      </c>
      <c r="M1625" s="19" t="e">
        <v>#REF!</v>
      </c>
      <c r="N1625" s="17">
        <v>4.5</v>
      </c>
      <c r="O1625" s="17" t="s">
        <v>62</v>
      </c>
      <c r="P1625" s="17">
        <v>7.0</v>
      </c>
      <c r="Q1625" s="17">
        <v>2.0</v>
      </c>
      <c r="R1625" s="17">
        <v>2.0</v>
      </c>
      <c r="S1625" s="7">
        <f t="shared" si="2"/>
        <v>4</v>
      </c>
      <c r="T1625" s="20">
        <v>41.47</v>
      </c>
      <c r="U1625" s="14">
        <f t="shared" si="116"/>
        <v>58.6656</v>
      </c>
      <c r="V1625" s="21" t="s">
        <v>39</v>
      </c>
      <c r="W1625" s="35">
        <f>VLOOKUP(A1625,airbnb_listings_orlando!C:Q,14,0)</f>
        <v>259</v>
      </c>
      <c r="X1625" s="35">
        <f>VLOOKUP(A1625,airbnb_listings_orlando!C:Q,15,0)</f>
        <v>6</v>
      </c>
      <c r="Y1625" s="11">
        <f t="shared" si="4"/>
        <v>209.52</v>
      </c>
      <c r="AA1625" s="11"/>
    </row>
    <row r="1626">
      <c r="A1626" s="12" t="s">
        <v>88</v>
      </c>
      <c r="B1626" s="13">
        <v>42817.0</v>
      </c>
      <c r="C1626" s="12">
        <v>42819.0</v>
      </c>
      <c r="D1626" s="14">
        <v>535.44</v>
      </c>
      <c r="E1626" s="24">
        <v>42810.39309027778</v>
      </c>
      <c r="F1626" s="16">
        <v>7.0</v>
      </c>
      <c r="G1626" s="17" t="s">
        <v>25</v>
      </c>
      <c r="H1626" s="14">
        <v>49.83</v>
      </c>
      <c r="I1626" s="14">
        <f t="shared" si="1"/>
        <v>498.8824</v>
      </c>
      <c r="J1626" s="18">
        <v>4.0</v>
      </c>
      <c r="K1626" s="17">
        <v>6.0</v>
      </c>
      <c r="L1626" s="19">
        <v>3.0</v>
      </c>
      <c r="M1626" s="19" t="e">
        <v>#REF!</v>
      </c>
      <c r="N1626" s="17">
        <v>4.5</v>
      </c>
      <c r="O1626" s="17" t="s">
        <v>62</v>
      </c>
      <c r="P1626" s="17">
        <v>2.0</v>
      </c>
      <c r="Q1626" s="17">
        <v>5.0</v>
      </c>
      <c r="R1626" s="17">
        <v>1.0</v>
      </c>
      <c r="S1626" s="7">
        <f t="shared" si="2"/>
        <v>6</v>
      </c>
      <c r="T1626" s="20">
        <v>15.14</v>
      </c>
      <c r="U1626" s="14">
        <f t="shared" si="116"/>
        <v>21.4176</v>
      </c>
      <c r="V1626" s="21" t="s">
        <v>39</v>
      </c>
      <c r="W1626" s="35">
        <f>VLOOKUP(A1626,airbnb_listings_orlando!C:Q,14,0)</f>
        <v>259</v>
      </c>
      <c r="X1626" s="35">
        <f>VLOOKUP(A1626,airbnb_listings_orlando!C:Q,15,0)</f>
        <v>6</v>
      </c>
      <c r="Y1626" s="11">
        <f t="shared" si="4"/>
        <v>267.72</v>
      </c>
      <c r="AA1626" s="11"/>
    </row>
    <row r="1627">
      <c r="A1627" s="12" t="s">
        <v>88</v>
      </c>
      <c r="B1627" s="13">
        <v>42810.0</v>
      </c>
      <c r="C1627" s="12">
        <v>42814.0</v>
      </c>
      <c r="D1627" s="14">
        <v>931.2</v>
      </c>
      <c r="E1627" s="24">
        <v>42775.37943287037</v>
      </c>
      <c r="F1627" s="16">
        <v>35.0</v>
      </c>
      <c r="G1627" s="17" t="s">
        <v>25</v>
      </c>
      <c r="H1627" s="14">
        <v>104.4</v>
      </c>
      <c r="I1627" s="14">
        <f t="shared" si="1"/>
        <v>867.622</v>
      </c>
      <c r="J1627" s="18">
        <v>4.0</v>
      </c>
      <c r="K1627" s="17">
        <v>6.0</v>
      </c>
      <c r="L1627" s="19">
        <v>3.0</v>
      </c>
      <c r="M1627" s="19" t="e">
        <v>#REF!</v>
      </c>
      <c r="N1627" s="17">
        <v>4.5</v>
      </c>
      <c r="O1627" s="17" t="s">
        <v>62</v>
      </c>
      <c r="P1627" s="17">
        <v>4.0</v>
      </c>
      <c r="Q1627" s="17">
        <v>9.0</v>
      </c>
      <c r="R1627" s="17">
        <v>0.0</v>
      </c>
      <c r="S1627" s="7">
        <f t="shared" si="2"/>
        <v>9</v>
      </c>
      <c r="T1627" s="20">
        <v>26.33</v>
      </c>
      <c r="U1627" s="14">
        <f t="shared" si="116"/>
        <v>37.248</v>
      </c>
      <c r="V1627" s="21" t="s">
        <v>39</v>
      </c>
      <c r="W1627" s="35">
        <f>VLOOKUP(A1627,airbnb_listings_orlando!C:Q,14,0)</f>
        <v>259</v>
      </c>
      <c r="X1627" s="35">
        <f>VLOOKUP(A1627,airbnb_listings_orlando!C:Q,15,0)</f>
        <v>6</v>
      </c>
      <c r="Y1627" s="11">
        <f t="shared" si="4"/>
        <v>232.8</v>
      </c>
      <c r="AA1627" s="11"/>
    </row>
    <row r="1628">
      <c r="A1628" s="12" t="s">
        <v>88</v>
      </c>
      <c r="B1628" s="13">
        <v>42805.0</v>
      </c>
      <c r="C1628" s="12">
        <v>42810.0</v>
      </c>
      <c r="D1628" s="14">
        <v>1129.08</v>
      </c>
      <c r="E1628" s="24">
        <v>42782.428622685184</v>
      </c>
      <c r="F1628" s="16">
        <v>23.0</v>
      </c>
      <c r="G1628" s="17" t="s">
        <v>25</v>
      </c>
      <c r="H1628" s="14">
        <v>131.68</v>
      </c>
      <c r="I1628" s="14">
        <f t="shared" si="1"/>
        <v>1051.9868</v>
      </c>
      <c r="J1628" s="18">
        <v>4.0</v>
      </c>
      <c r="K1628" s="17">
        <v>6.0</v>
      </c>
      <c r="L1628" s="19">
        <v>3.0</v>
      </c>
      <c r="M1628" s="19" t="e">
        <v>#REF!</v>
      </c>
      <c r="N1628" s="17">
        <v>4.5</v>
      </c>
      <c r="O1628" s="17" t="s">
        <v>62</v>
      </c>
      <c r="P1628" s="17">
        <v>5.0</v>
      </c>
      <c r="Q1628" s="17">
        <v>10.0</v>
      </c>
      <c r="R1628" s="17">
        <v>0.0</v>
      </c>
      <c r="S1628" s="7">
        <f t="shared" si="2"/>
        <v>10</v>
      </c>
      <c r="T1628" s="20">
        <v>31.93</v>
      </c>
      <c r="U1628" s="14">
        <f t="shared" si="116"/>
        <v>45.1632</v>
      </c>
      <c r="V1628" s="21" t="s">
        <v>39</v>
      </c>
      <c r="W1628" s="35">
        <f>VLOOKUP(A1628,airbnb_listings_orlando!C:Q,14,0)</f>
        <v>259</v>
      </c>
      <c r="X1628" s="35">
        <f>VLOOKUP(A1628,airbnb_listings_orlando!C:Q,15,0)</f>
        <v>6</v>
      </c>
      <c r="Y1628" s="11">
        <f t="shared" si="4"/>
        <v>225.816</v>
      </c>
      <c r="AA1628" s="11"/>
    </row>
    <row r="1629">
      <c r="A1629" s="12" t="s">
        <v>88</v>
      </c>
      <c r="B1629" s="13">
        <v>42800.0</v>
      </c>
      <c r="C1629" s="12">
        <v>42804.0</v>
      </c>
      <c r="D1629" s="14">
        <v>931.2</v>
      </c>
      <c r="E1629" s="24">
        <v>42788.408680555556</v>
      </c>
      <c r="F1629" s="16">
        <v>12.0</v>
      </c>
      <c r="G1629" s="17" t="s">
        <v>25</v>
      </c>
      <c r="H1629" s="14">
        <v>104.4</v>
      </c>
      <c r="I1629" s="14">
        <f t="shared" si="1"/>
        <v>867.622</v>
      </c>
      <c r="J1629" s="18">
        <v>4.0</v>
      </c>
      <c r="K1629" s="17">
        <v>6.0</v>
      </c>
      <c r="L1629" s="19">
        <v>3.0</v>
      </c>
      <c r="M1629" s="19" t="e">
        <v>#REF!</v>
      </c>
      <c r="N1629" s="17">
        <v>4.5</v>
      </c>
      <c r="O1629" s="17" t="s">
        <v>62</v>
      </c>
      <c r="P1629" s="17">
        <v>4.0</v>
      </c>
      <c r="Q1629" s="17">
        <v>5.0</v>
      </c>
      <c r="R1629" s="17">
        <v>0.0</v>
      </c>
      <c r="S1629" s="7">
        <f t="shared" si="2"/>
        <v>5</v>
      </c>
      <c r="T1629" s="20">
        <v>26.33</v>
      </c>
      <c r="U1629" s="14">
        <f t="shared" si="116"/>
        <v>37.248</v>
      </c>
      <c r="V1629" s="21" t="s">
        <v>39</v>
      </c>
      <c r="W1629" s="35">
        <f>VLOOKUP(A1629,airbnb_listings_orlando!C:Q,14,0)</f>
        <v>259</v>
      </c>
      <c r="X1629" s="35">
        <f>VLOOKUP(A1629,airbnb_listings_orlando!C:Q,15,0)</f>
        <v>6</v>
      </c>
      <c r="Y1629" s="11">
        <f t="shared" si="4"/>
        <v>232.8</v>
      </c>
      <c r="AA1629" s="11"/>
    </row>
    <row r="1630">
      <c r="A1630" s="12" t="s">
        <v>88</v>
      </c>
      <c r="B1630" s="13">
        <v>42796.0</v>
      </c>
      <c r="C1630" s="12">
        <v>42800.0</v>
      </c>
      <c r="D1630" s="14">
        <v>931.2</v>
      </c>
      <c r="E1630" s="24">
        <v>42765.71019675926</v>
      </c>
      <c r="F1630" s="16">
        <v>31.0</v>
      </c>
      <c r="G1630" s="17" t="s">
        <v>25</v>
      </c>
      <c r="H1630" s="14">
        <v>104.4</v>
      </c>
      <c r="I1630" s="14">
        <f t="shared" si="1"/>
        <v>867.622</v>
      </c>
      <c r="J1630" s="18">
        <v>4.0</v>
      </c>
      <c r="K1630" s="17">
        <v>6.0</v>
      </c>
      <c r="L1630" s="19">
        <v>3.0</v>
      </c>
      <c r="M1630" s="19" t="e">
        <v>#REF!</v>
      </c>
      <c r="N1630" s="17">
        <v>4.5</v>
      </c>
      <c r="O1630" s="17" t="s">
        <v>62</v>
      </c>
      <c r="P1630" s="17">
        <v>4.0</v>
      </c>
      <c r="Q1630" s="17">
        <v>6.0</v>
      </c>
      <c r="R1630" s="17">
        <v>0.0</v>
      </c>
      <c r="S1630" s="7">
        <f t="shared" si="2"/>
        <v>6</v>
      </c>
      <c r="T1630" s="20">
        <v>26.33</v>
      </c>
      <c r="U1630" s="14">
        <f t="shared" si="116"/>
        <v>37.248</v>
      </c>
      <c r="V1630" s="21" t="s">
        <v>39</v>
      </c>
      <c r="W1630" s="35">
        <f>VLOOKUP(A1630,airbnb_listings_orlando!C:Q,14,0)</f>
        <v>259</v>
      </c>
      <c r="X1630" s="35">
        <f>VLOOKUP(A1630,airbnb_listings_orlando!C:Q,15,0)</f>
        <v>6</v>
      </c>
      <c r="Y1630" s="11">
        <f t="shared" si="4"/>
        <v>232.8</v>
      </c>
      <c r="AA1630" s="11"/>
    </row>
    <row r="1631">
      <c r="A1631" s="12" t="s">
        <v>88</v>
      </c>
      <c r="B1631" s="13">
        <v>42789.0</v>
      </c>
      <c r="C1631" s="12">
        <v>42794.0</v>
      </c>
      <c r="D1631" s="14">
        <v>983.59</v>
      </c>
      <c r="E1631" s="24">
        <v>42759.37131944444</v>
      </c>
      <c r="F1631" s="16">
        <v>30.0</v>
      </c>
      <c r="G1631" s="17" t="s">
        <v>25</v>
      </c>
      <c r="H1631" s="14">
        <v>111.63</v>
      </c>
      <c r="I1631" s="14">
        <f t="shared" si="1"/>
        <v>916.4364</v>
      </c>
      <c r="J1631" s="18">
        <v>4.0</v>
      </c>
      <c r="K1631" s="17">
        <v>6.0</v>
      </c>
      <c r="L1631" s="19">
        <v>3.0</v>
      </c>
      <c r="M1631" s="19" t="e">
        <v>#REF!</v>
      </c>
      <c r="N1631" s="17">
        <v>4.5</v>
      </c>
      <c r="O1631" s="17" t="s">
        <v>62</v>
      </c>
      <c r="P1631" s="17">
        <v>5.0</v>
      </c>
      <c r="Q1631" s="17">
        <v>2.0</v>
      </c>
      <c r="R1631" s="17">
        <v>2.0</v>
      </c>
      <c r="S1631" s="7">
        <f t="shared" si="2"/>
        <v>4</v>
      </c>
      <c r="T1631" s="20">
        <v>27.81</v>
      </c>
      <c r="U1631" s="14">
        <f t="shared" si="116"/>
        <v>39.3436</v>
      </c>
      <c r="V1631" s="21" t="s">
        <v>39</v>
      </c>
      <c r="W1631" s="35">
        <f>VLOOKUP(A1631,airbnb_listings_orlando!C:Q,14,0)</f>
        <v>259</v>
      </c>
      <c r="X1631" s="35">
        <f>VLOOKUP(A1631,airbnb_listings_orlando!C:Q,15,0)</f>
        <v>6</v>
      </c>
      <c r="Y1631" s="11">
        <f t="shared" si="4"/>
        <v>196.718</v>
      </c>
      <c r="AA1631" s="11"/>
    </row>
    <row r="1632">
      <c r="A1632" s="12" t="s">
        <v>88</v>
      </c>
      <c r="B1632" s="13">
        <v>43282.0</v>
      </c>
      <c r="C1632" s="12">
        <v>43345.0</v>
      </c>
      <c r="D1632" s="14">
        <v>135.0</v>
      </c>
      <c r="E1632" s="24">
        <v>42963.56253472222</v>
      </c>
      <c r="F1632" s="16">
        <v>319.0</v>
      </c>
      <c r="G1632" s="17" t="s">
        <v>25</v>
      </c>
      <c r="H1632" s="14">
        <v>0.0</v>
      </c>
      <c r="I1632" s="14">
        <f t="shared" si="1"/>
        <v>135</v>
      </c>
      <c r="J1632" s="18">
        <v>4.0</v>
      </c>
      <c r="K1632" s="17">
        <v>6.0</v>
      </c>
      <c r="L1632" s="19">
        <v>3.0</v>
      </c>
      <c r="M1632" s="19" t="e">
        <v>#REF!</v>
      </c>
      <c r="N1632" s="17">
        <v>4.5</v>
      </c>
      <c r="O1632" s="17" t="s">
        <v>62</v>
      </c>
      <c r="P1632" s="17">
        <v>63.0</v>
      </c>
      <c r="Q1632" s="17">
        <v>2.0</v>
      </c>
      <c r="R1632" s="17">
        <v>0.0</v>
      </c>
      <c r="S1632" s="7">
        <f t="shared" si="2"/>
        <v>2</v>
      </c>
      <c r="T1632" s="20">
        <v>0.0</v>
      </c>
      <c r="U1632" s="14">
        <v>0.0</v>
      </c>
      <c r="V1632" s="21" t="s">
        <v>40</v>
      </c>
      <c r="W1632" s="35">
        <f>VLOOKUP(A1632,airbnb_listings_orlando!C:Q,14,0)</f>
        <v>259</v>
      </c>
      <c r="X1632" s="35">
        <f>VLOOKUP(A1632,airbnb_listings_orlando!C:Q,15,0)</f>
        <v>6</v>
      </c>
      <c r="Y1632" s="11">
        <f t="shared" si="4"/>
        <v>2.142857143</v>
      </c>
      <c r="AA1632" s="11"/>
    </row>
    <row r="1633">
      <c r="A1633" s="12" t="s">
        <v>88</v>
      </c>
      <c r="B1633" s="13">
        <v>43031.0</v>
      </c>
      <c r="C1633" s="25">
        <v>43033.0</v>
      </c>
      <c r="D1633" s="14">
        <v>394.55</v>
      </c>
      <c r="E1633" s="15">
        <v>43019.41783564815</v>
      </c>
      <c r="F1633" s="16">
        <v>12.0</v>
      </c>
      <c r="G1633" s="17" t="s">
        <v>25</v>
      </c>
      <c r="H1633" s="14">
        <v>43.5</v>
      </c>
      <c r="I1633" s="14">
        <f t="shared" si="1"/>
        <v>394.55</v>
      </c>
      <c r="J1633" s="18">
        <v>4.0</v>
      </c>
      <c r="K1633" s="17">
        <v>6.0</v>
      </c>
      <c r="L1633" s="19">
        <v>3.0</v>
      </c>
      <c r="M1633" s="19" t="e">
        <v>#REF!</v>
      </c>
      <c r="N1633" s="17">
        <v>4.5</v>
      </c>
      <c r="O1633" s="17" t="s">
        <v>62</v>
      </c>
      <c r="P1633" s="17">
        <v>2.0</v>
      </c>
      <c r="Q1633" s="17">
        <v>2.0</v>
      </c>
      <c r="R1633" s="17">
        <v>0.0</v>
      </c>
      <c r="S1633" s="7">
        <f t="shared" si="2"/>
        <v>2</v>
      </c>
      <c r="T1633" s="20">
        <v>0.0</v>
      </c>
      <c r="U1633" s="14">
        <v>0.0</v>
      </c>
      <c r="V1633" s="21" t="s">
        <v>40</v>
      </c>
      <c r="W1633" s="35">
        <f>VLOOKUP(A1633,airbnb_listings_orlando!C:Q,14,0)</f>
        <v>259</v>
      </c>
      <c r="X1633" s="35">
        <f>VLOOKUP(A1633,airbnb_listings_orlando!C:Q,15,0)</f>
        <v>6</v>
      </c>
      <c r="Y1633" s="11">
        <f t="shared" si="4"/>
        <v>197.275</v>
      </c>
      <c r="AA1633" s="11"/>
    </row>
    <row r="1634">
      <c r="A1634" s="12" t="s">
        <v>88</v>
      </c>
      <c r="B1634" s="13">
        <v>43389.0</v>
      </c>
      <c r="C1634" s="25">
        <v>43398.0</v>
      </c>
      <c r="D1634" s="14">
        <v>1604.73</v>
      </c>
      <c r="E1634" s="24">
        <v>43276.51939814815</v>
      </c>
      <c r="F1634" s="16">
        <v>113.0</v>
      </c>
      <c r="G1634" s="17" t="s">
        <v>25</v>
      </c>
      <c r="H1634" s="14">
        <v>234.9</v>
      </c>
      <c r="I1634" s="14">
        <f t="shared" si="1"/>
        <v>1524.4935</v>
      </c>
      <c r="J1634" s="18">
        <v>4.0</v>
      </c>
      <c r="K1634" s="17">
        <v>6.0</v>
      </c>
      <c r="L1634" s="19">
        <v>3.0</v>
      </c>
      <c r="M1634" s="19" t="e">
        <v>#REF!</v>
      </c>
      <c r="N1634" s="17">
        <v>4.5</v>
      </c>
      <c r="O1634" s="17" t="s">
        <v>62</v>
      </c>
      <c r="P1634" s="17">
        <v>9.0</v>
      </c>
      <c r="Q1634" s="17">
        <v>2.0</v>
      </c>
      <c r="R1634" s="17">
        <v>0.0</v>
      </c>
      <c r="S1634" s="7">
        <f t="shared" si="2"/>
        <v>2</v>
      </c>
      <c r="T1634" s="20">
        <v>0.0</v>
      </c>
      <c r="U1634" s="14">
        <f>D1634*5%</f>
        <v>80.2365</v>
      </c>
      <c r="V1634" s="21" t="s">
        <v>50</v>
      </c>
      <c r="W1634" s="35">
        <f>VLOOKUP(A1634,airbnb_listings_orlando!C:Q,14,0)</f>
        <v>259</v>
      </c>
      <c r="X1634" s="35">
        <f>VLOOKUP(A1634,airbnb_listings_orlando!C:Q,15,0)</f>
        <v>6</v>
      </c>
      <c r="Y1634" s="11">
        <f t="shared" si="4"/>
        <v>178.3033333</v>
      </c>
      <c r="AA1634" s="11"/>
    </row>
    <row r="1635">
      <c r="A1635" s="12" t="s">
        <v>89</v>
      </c>
      <c r="B1635" s="13">
        <v>43488.0</v>
      </c>
      <c r="C1635" s="12">
        <v>43503.0</v>
      </c>
      <c r="D1635" s="14">
        <v>2939.1</v>
      </c>
      <c r="E1635" s="15">
        <v>43450.64747685185</v>
      </c>
      <c r="F1635" s="16">
        <v>38.0</v>
      </c>
      <c r="G1635" s="17" t="s">
        <v>25</v>
      </c>
      <c r="H1635" s="14">
        <v>90.9</v>
      </c>
      <c r="I1635" s="14">
        <f t="shared" si="1"/>
        <v>2730.636</v>
      </c>
      <c r="J1635" s="18">
        <v>5.0</v>
      </c>
      <c r="K1635" s="17">
        <v>7.0</v>
      </c>
      <c r="L1635" s="19">
        <v>4.0</v>
      </c>
      <c r="M1635" s="19">
        <v>24.0</v>
      </c>
      <c r="N1635" s="17">
        <v>5.0</v>
      </c>
      <c r="O1635" s="17" t="s">
        <v>62</v>
      </c>
      <c r="P1635" s="17">
        <v>15.0</v>
      </c>
      <c r="Q1635" s="17">
        <v>8.0</v>
      </c>
      <c r="R1635" s="17">
        <v>2.0</v>
      </c>
      <c r="S1635" s="7">
        <f t="shared" si="2"/>
        <v>10</v>
      </c>
      <c r="T1635" s="20">
        <v>90.9</v>
      </c>
      <c r="U1635" s="14">
        <f t="shared" ref="U1635:U1674" si="117">D1635*4%</f>
        <v>117.564</v>
      </c>
      <c r="V1635" s="21" t="s">
        <v>26</v>
      </c>
      <c r="W1635" s="35">
        <f>VLOOKUP(A1635,airbnb_listings_orlando!C:Q,14,0)</f>
        <v>259</v>
      </c>
      <c r="X1635" s="35">
        <f>VLOOKUP(A1635,airbnb_listings_orlando!C:Q,15,0)</f>
        <v>6</v>
      </c>
      <c r="Y1635" s="11">
        <f t="shared" si="4"/>
        <v>195.94</v>
      </c>
      <c r="AA1635" s="11"/>
    </row>
    <row r="1636">
      <c r="A1636" s="12" t="s">
        <v>89</v>
      </c>
      <c r="B1636" s="13">
        <v>43456.0</v>
      </c>
      <c r="C1636" s="25">
        <v>43461.0</v>
      </c>
      <c r="D1636" s="14">
        <v>1037.15</v>
      </c>
      <c r="E1636" s="15">
        <v>43100.44980324074</v>
      </c>
      <c r="F1636" s="16">
        <v>356.0</v>
      </c>
      <c r="G1636" s="17" t="s">
        <v>25</v>
      </c>
      <c r="H1636" s="14">
        <v>138.5</v>
      </c>
      <c r="I1636" s="14">
        <f t="shared" si="1"/>
        <v>965.814</v>
      </c>
      <c r="J1636" s="18">
        <v>5.0</v>
      </c>
      <c r="K1636" s="17">
        <v>7.0</v>
      </c>
      <c r="L1636" s="19">
        <v>4.0</v>
      </c>
      <c r="M1636" s="19">
        <v>24.0</v>
      </c>
      <c r="N1636" s="17">
        <v>5.0</v>
      </c>
      <c r="O1636" s="17" t="s">
        <v>62</v>
      </c>
      <c r="P1636" s="17">
        <v>5.0</v>
      </c>
      <c r="Q1636" s="17">
        <v>6.0</v>
      </c>
      <c r="R1636" s="17">
        <v>2.0</v>
      </c>
      <c r="S1636" s="7">
        <f t="shared" si="2"/>
        <v>8</v>
      </c>
      <c r="T1636" s="20">
        <v>29.85</v>
      </c>
      <c r="U1636" s="14">
        <f t="shared" si="117"/>
        <v>41.486</v>
      </c>
      <c r="V1636" s="21" t="s">
        <v>26</v>
      </c>
      <c r="W1636" s="35">
        <f>VLOOKUP(A1636,airbnb_listings_orlando!C:Q,14,0)</f>
        <v>259</v>
      </c>
      <c r="X1636" s="35">
        <f>VLOOKUP(A1636,airbnb_listings_orlando!C:Q,15,0)</f>
        <v>6</v>
      </c>
      <c r="Y1636" s="11">
        <f t="shared" si="4"/>
        <v>207.43</v>
      </c>
      <c r="AA1636" s="11"/>
    </row>
    <row r="1637">
      <c r="A1637" s="12" t="s">
        <v>89</v>
      </c>
      <c r="B1637" s="13">
        <v>43426.0</v>
      </c>
      <c r="C1637" s="25">
        <v>43429.0</v>
      </c>
      <c r="D1637" s="14">
        <v>1020.44</v>
      </c>
      <c r="E1637" s="24">
        <v>43361.89837962963</v>
      </c>
      <c r="F1637" s="16">
        <v>65.0</v>
      </c>
      <c r="G1637" s="17" t="s">
        <v>25</v>
      </c>
      <c r="H1637" s="14">
        <v>129.62</v>
      </c>
      <c r="I1637" s="14">
        <f t="shared" si="1"/>
        <v>948.0624</v>
      </c>
      <c r="J1637" s="18">
        <v>5.0</v>
      </c>
      <c r="K1637" s="17">
        <v>7.0</v>
      </c>
      <c r="L1637" s="19">
        <v>4.0</v>
      </c>
      <c r="M1637" s="19">
        <v>24.0</v>
      </c>
      <c r="N1637" s="17">
        <v>5.0</v>
      </c>
      <c r="O1637" s="17" t="s">
        <v>62</v>
      </c>
      <c r="P1637" s="17">
        <v>3.0</v>
      </c>
      <c r="Q1637" s="17">
        <v>7.0</v>
      </c>
      <c r="R1637" s="17">
        <v>2.0</v>
      </c>
      <c r="S1637" s="7">
        <f t="shared" si="2"/>
        <v>9</v>
      </c>
      <c r="T1637" s="20">
        <v>31.56</v>
      </c>
      <c r="U1637" s="14">
        <f t="shared" si="117"/>
        <v>40.8176</v>
      </c>
      <c r="V1637" s="21" t="s">
        <v>26</v>
      </c>
      <c r="W1637" s="35">
        <f>VLOOKUP(A1637,airbnb_listings_orlando!C:Q,14,0)</f>
        <v>259</v>
      </c>
      <c r="X1637" s="35">
        <f>VLOOKUP(A1637,airbnb_listings_orlando!C:Q,15,0)</f>
        <v>6</v>
      </c>
      <c r="Y1637" s="11">
        <f t="shared" si="4"/>
        <v>340.1466667</v>
      </c>
      <c r="AA1637" s="11"/>
    </row>
    <row r="1638">
      <c r="A1638" s="12" t="s">
        <v>89</v>
      </c>
      <c r="B1638" s="13">
        <v>43398.0</v>
      </c>
      <c r="C1638" s="12">
        <v>43412.0</v>
      </c>
      <c r="D1638" s="14">
        <v>2637.92</v>
      </c>
      <c r="E1638" s="24">
        <v>43142.91175925926</v>
      </c>
      <c r="F1638" s="16">
        <v>256.0</v>
      </c>
      <c r="G1638" s="17" t="s">
        <v>25</v>
      </c>
      <c r="H1638" s="14">
        <v>335.62</v>
      </c>
      <c r="I1638" s="14">
        <f t="shared" si="1"/>
        <v>2459.7232</v>
      </c>
      <c r="J1638" s="18">
        <v>5.0</v>
      </c>
      <c r="K1638" s="17">
        <v>7.0</v>
      </c>
      <c r="L1638" s="19">
        <v>4.0</v>
      </c>
      <c r="M1638" s="19">
        <v>24.0</v>
      </c>
      <c r="N1638" s="17">
        <v>5.0</v>
      </c>
      <c r="O1638" s="17" t="s">
        <v>62</v>
      </c>
      <c r="P1638" s="17">
        <v>14.0</v>
      </c>
      <c r="Q1638" s="17">
        <v>6.0</v>
      </c>
      <c r="R1638" s="17">
        <v>1.0</v>
      </c>
      <c r="S1638" s="7">
        <f t="shared" si="2"/>
        <v>7</v>
      </c>
      <c r="T1638" s="20">
        <v>72.68</v>
      </c>
      <c r="U1638" s="14">
        <f t="shared" si="117"/>
        <v>105.5168</v>
      </c>
      <c r="V1638" s="21" t="s">
        <v>26</v>
      </c>
      <c r="W1638" s="35">
        <f>VLOOKUP(A1638,airbnb_listings_orlando!C:Q,14,0)</f>
        <v>259</v>
      </c>
      <c r="X1638" s="35">
        <f>VLOOKUP(A1638,airbnb_listings_orlando!C:Q,15,0)</f>
        <v>6</v>
      </c>
      <c r="Y1638" s="11">
        <f t="shared" si="4"/>
        <v>188.4228571</v>
      </c>
      <c r="AA1638" s="11"/>
    </row>
    <row r="1639">
      <c r="A1639" s="12" t="s">
        <v>89</v>
      </c>
      <c r="B1639" s="13">
        <v>43391.0</v>
      </c>
      <c r="C1639" s="25">
        <v>43394.0</v>
      </c>
      <c r="D1639" s="14">
        <v>545.14</v>
      </c>
      <c r="E1639" s="15">
        <v>43386.84396990741</v>
      </c>
      <c r="F1639" s="16">
        <v>5.0</v>
      </c>
      <c r="G1639" s="17" t="s">
        <v>25</v>
      </c>
      <c r="H1639" s="14">
        <v>54.81</v>
      </c>
      <c r="I1639" s="14">
        <f t="shared" si="1"/>
        <v>506.4744</v>
      </c>
      <c r="J1639" s="18">
        <v>5.0</v>
      </c>
      <c r="K1639" s="17">
        <v>7.0</v>
      </c>
      <c r="L1639" s="19">
        <v>4.0</v>
      </c>
      <c r="M1639" s="19">
        <v>24.0</v>
      </c>
      <c r="N1639" s="17">
        <v>5.0</v>
      </c>
      <c r="O1639" s="17" t="s">
        <v>62</v>
      </c>
      <c r="P1639" s="17">
        <v>3.0</v>
      </c>
      <c r="Q1639" s="17">
        <v>4.0</v>
      </c>
      <c r="R1639" s="17">
        <v>0.0</v>
      </c>
      <c r="S1639" s="7">
        <f t="shared" si="2"/>
        <v>4</v>
      </c>
      <c r="T1639" s="20">
        <v>16.86</v>
      </c>
      <c r="U1639" s="14">
        <f t="shared" si="117"/>
        <v>21.8056</v>
      </c>
      <c r="V1639" s="21" t="s">
        <v>26</v>
      </c>
      <c r="W1639" s="35">
        <f>VLOOKUP(A1639,airbnb_listings_orlando!C:Q,14,0)</f>
        <v>259</v>
      </c>
      <c r="X1639" s="35">
        <f>VLOOKUP(A1639,airbnb_listings_orlando!C:Q,15,0)</f>
        <v>6</v>
      </c>
      <c r="Y1639" s="11">
        <f t="shared" si="4"/>
        <v>181.7133333</v>
      </c>
      <c r="AA1639" s="11"/>
    </row>
    <row r="1640">
      <c r="A1640" s="12" t="s">
        <v>89</v>
      </c>
      <c r="B1640" s="13">
        <v>43331.0</v>
      </c>
      <c r="C1640" s="12">
        <v>43338.0</v>
      </c>
      <c r="D1640" s="14">
        <v>1240.43</v>
      </c>
      <c r="E1640" s="24">
        <v>43251.86246527778</v>
      </c>
      <c r="F1640" s="16">
        <v>80.0</v>
      </c>
      <c r="G1640" s="17" t="s">
        <v>25</v>
      </c>
      <c r="H1640" s="14">
        <v>164.25</v>
      </c>
      <c r="I1640" s="14">
        <f t="shared" si="1"/>
        <v>1152.4528</v>
      </c>
      <c r="J1640" s="18">
        <v>5.0</v>
      </c>
      <c r="K1640" s="17">
        <v>7.0</v>
      </c>
      <c r="L1640" s="19">
        <v>4.0</v>
      </c>
      <c r="M1640" s="19">
        <v>24.0</v>
      </c>
      <c r="N1640" s="17">
        <v>5.0</v>
      </c>
      <c r="O1640" s="17" t="s">
        <v>62</v>
      </c>
      <c r="P1640" s="17">
        <v>7.0</v>
      </c>
      <c r="Q1640" s="17">
        <v>5.0</v>
      </c>
      <c r="R1640" s="17">
        <v>2.0</v>
      </c>
      <c r="S1640" s="7">
        <f t="shared" si="2"/>
        <v>7</v>
      </c>
      <c r="T1640" s="20">
        <v>38.36</v>
      </c>
      <c r="U1640" s="14">
        <f t="shared" si="117"/>
        <v>49.6172</v>
      </c>
      <c r="V1640" s="21" t="s">
        <v>26</v>
      </c>
      <c r="W1640" s="35">
        <f>VLOOKUP(A1640,airbnb_listings_orlando!C:Q,14,0)</f>
        <v>259</v>
      </c>
      <c r="X1640" s="35">
        <f>VLOOKUP(A1640,airbnb_listings_orlando!C:Q,15,0)</f>
        <v>6</v>
      </c>
      <c r="Y1640" s="11">
        <f t="shared" si="4"/>
        <v>177.2042857</v>
      </c>
      <c r="AA1640" s="11"/>
    </row>
    <row r="1641">
      <c r="A1641" s="12" t="s">
        <v>89</v>
      </c>
      <c r="B1641" s="13">
        <v>43311.0</v>
      </c>
      <c r="C1641" s="12">
        <v>43318.0</v>
      </c>
      <c r="D1641" s="14">
        <v>1298.83</v>
      </c>
      <c r="E1641" s="24">
        <v>43266.99849537037</v>
      </c>
      <c r="F1641" s="16">
        <v>45.0</v>
      </c>
      <c r="G1641" s="17" t="s">
        <v>25</v>
      </c>
      <c r="H1641" s="14">
        <v>173.44</v>
      </c>
      <c r="I1641" s="14">
        <f t="shared" si="1"/>
        <v>1206.7068</v>
      </c>
      <c r="J1641" s="18">
        <v>5.0</v>
      </c>
      <c r="K1641" s="17">
        <v>7.0</v>
      </c>
      <c r="L1641" s="19">
        <v>4.0</v>
      </c>
      <c r="M1641" s="19" t="e">
        <v>#N/A</v>
      </c>
      <c r="N1641" s="17">
        <v>5.0</v>
      </c>
      <c r="O1641" s="17" t="s">
        <v>62</v>
      </c>
      <c r="P1641" s="17">
        <v>7.0</v>
      </c>
      <c r="Q1641" s="17">
        <v>1.0</v>
      </c>
      <c r="R1641" s="17">
        <v>0.0</v>
      </c>
      <c r="S1641" s="7">
        <f t="shared" si="2"/>
        <v>1</v>
      </c>
      <c r="T1641" s="20">
        <v>40.17</v>
      </c>
      <c r="U1641" s="14">
        <f t="shared" si="117"/>
        <v>51.9532</v>
      </c>
      <c r="V1641" s="21" t="s">
        <v>26</v>
      </c>
      <c r="W1641" s="35">
        <f>VLOOKUP(A1641,airbnb_listings_orlando!C:Q,14,0)</f>
        <v>259</v>
      </c>
      <c r="X1641" s="35">
        <f>VLOOKUP(A1641,airbnb_listings_orlando!C:Q,15,0)</f>
        <v>6</v>
      </c>
      <c r="Y1641" s="11">
        <f t="shared" si="4"/>
        <v>185.5471429</v>
      </c>
      <c r="AA1641" s="11"/>
    </row>
    <row r="1642">
      <c r="A1642" s="12" t="s">
        <v>89</v>
      </c>
      <c r="B1642" s="13">
        <v>43309.0</v>
      </c>
      <c r="C1642" s="12">
        <v>43311.0</v>
      </c>
      <c r="D1642" s="14">
        <v>478.22</v>
      </c>
      <c r="E1642" s="24">
        <v>43301.91847222222</v>
      </c>
      <c r="F1642" s="16">
        <v>8.0</v>
      </c>
      <c r="G1642" s="17" t="s">
        <v>25</v>
      </c>
      <c r="H1642" s="14">
        <v>44.27</v>
      </c>
      <c r="I1642" s="14">
        <f t="shared" si="1"/>
        <v>444.3012</v>
      </c>
      <c r="J1642" s="18">
        <v>5.0</v>
      </c>
      <c r="K1642" s="17">
        <v>7.0</v>
      </c>
      <c r="L1642" s="19">
        <v>4.0</v>
      </c>
      <c r="M1642" s="19" t="e">
        <v>#N/A</v>
      </c>
      <c r="N1642" s="17">
        <v>5.0</v>
      </c>
      <c r="O1642" s="17" t="s">
        <v>62</v>
      </c>
      <c r="P1642" s="17">
        <v>2.0</v>
      </c>
      <c r="Q1642" s="17">
        <v>1.0</v>
      </c>
      <c r="R1642" s="17">
        <v>1.0</v>
      </c>
      <c r="S1642" s="7">
        <f t="shared" si="2"/>
        <v>2</v>
      </c>
      <c r="T1642" s="20">
        <v>14.79</v>
      </c>
      <c r="U1642" s="14">
        <f t="shared" si="117"/>
        <v>19.1288</v>
      </c>
      <c r="V1642" s="21" t="s">
        <v>26</v>
      </c>
      <c r="W1642" s="35">
        <f>VLOOKUP(A1642,airbnb_listings_orlando!C:Q,14,0)</f>
        <v>259</v>
      </c>
      <c r="X1642" s="35">
        <f>VLOOKUP(A1642,airbnb_listings_orlando!C:Q,15,0)</f>
        <v>6</v>
      </c>
      <c r="Y1642" s="11">
        <f t="shared" si="4"/>
        <v>239.11</v>
      </c>
      <c r="AA1642" s="11"/>
    </row>
    <row r="1643">
      <c r="A1643" s="12" t="s">
        <v>89</v>
      </c>
      <c r="B1643" s="13">
        <v>43302.0</v>
      </c>
      <c r="C1643" s="12">
        <v>43309.0</v>
      </c>
      <c r="D1643" s="14">
        <v>1401.44</v>
      </c>
      <c r="E1643" s="24">
        <v>43189.82494212963</v>
      </c>
      <c r="F1643" s="16">
        <v>113.0</v>
      </c>
      <c r="G1643" s="17" t="s">
        <v>25</v>
      </c>
      <c r="H1643" s="14">
        <v>166.63</v>
      </c>
      <c r="I1643" s="14">
        <f t="shared" si="1"/>
        <v>1307.0224</v>
      </c>
      <c r="J1643" s="18">
        <v>5.0</v>
      </c>
      <c r="K1643" s="17">
        <v>7.0</v>
      </c>
      <c r="L1643" s="19">
        <v>4.0</v>
      </c>
      <c r="M1643" s="19" t="e">
        <v>#N/A</v>
      </c>
      <c r="N1643" s="17">
        <v>5.0</v>
      </c>
      <c r="O1643" s="17" t="s">
        <v>62</v>
      </c>
      <c r="P1643" s="17">
        <v>7.0</v>
      </c>
      <c r="Q1643" s="17">
        <v>5.0</v>
      </c>
      <c r="R1643" s="17">
        <v>2.0</v>
      </c>
      <c r="S1643" s="7">
        <f t="shared" si="2"/>
        <v>7</v>
      </c>
      <c r="T1643" s="20">
        <v>38.36</v>
      </c>
      <c r="U1643" s="14">
        <f t="shared" si="117"/>
        <v>56.0576</v>
      </c>
      <c r="V1643" s="21" t="s">
        <v>26</v>
      </c>
      <c r="W1643" s="35">
        <f>VLOOKUP(A1643,airbnb_listings_orlando!C:Q,14,0)</f>
        <v>259</v>
      </c>
      <c r="X1643" s="35">
        <f>VLOOKUP(A1643,airbnb_listings_orlando!C:Q,15,0)</f>
        <v>6</v>
      </c>
      <c r="Y1643" s="11">
        <f t="shared" si="4"/>
        <v>200.2057143</v>
      </c>
      <c r="AA1643" s="11"/>
    </row>
    <row r="1644">
      <c r="A1644" s="12" t="s">
        <v>89</v>
      </c>
      <c r="B1644" s="13">
        <v>43300.0</v>
      </c>
      <c r="C1644" s="12">
        <v>43302.0</v>
      </c>
      <c r="D1644" s="14">
        <v>575.21</v>
      </c>
      <c r="E1644" s="24">
        <v>43290.69976851852</v>
      </c>
      <c r="F1644" s="16">
        <v>10.0</v>
      </c>
      <c r="G1644" s="17" t="s">
        <v>25</v>
      </c>
      <c r="H1644" s="14">
        <v>59.54</v>
      </c>
      <c r="I1644" s="14">
        <f t="shared" si="1"/>
        <v>534.4116</v>
      </c>
      <c r="J1644" s="18">
        <v>5.0</v>
      </c>
      <c r="K1644" s="17">
        <v>7.0</v>
      </c>
      <c r="L1644" s="19">
        <v>4.0</v>
      </c>
      <c r="M1644" s="19" t="e">
        <v>#N/A</v>
      </c>
      <c r="N1644" s="17">
        <v>5.0</v>
      </c>
      <c r="O1644" s="17" t="s">
        <v>62</v>
      </c>
      <c r="P1644" s="17">
        <v>2.0</v>
      </c>
      <c r="Q1644" s="17">
        <v>6.0</v>
      </c>
      <c r="R1644" s="17">
        <v>0.0</v>
      </c>
      <c r="S1644" s="7">
        <f t="shared" si="2"/>
        <v>6</v>
      </c>
      <c r="T1644" s="20">
        <v>17.79</v>
      </c>
      <c r="U1644" s="14">
        <f t="shared" si="117"/>
        <v>23.0084</v>
      </c>
      <c r="V1644" s="21" t="s">
        <v>26</v>
      </c>
      <c r="W1644" s="35">
        <f>VLOOKUP(A1644,airbnb_listings_orlando!C:Q,14,0)</f>
        <v>259</v>
      </c>
      <c r="X1644" s="35">
        <f>VLOOKUP(A1644,airbnb_listings_orlando!C:Q,15,0)</f>
        <v>6</v>
      </c>
      <c r="Y1644" s="11">
        <f t="shared" si="4"/>
        <v>287.605</v>
      </c>
      <c r="AA1644" s="11"/>
    </row>
    <row r="1645">
      <c r="A1645" s="12" t="s">
        <v>89</v>
      </c>
      <c r="B1645" s="13">
        <v>43281.0</v>
      </c>
      <c r="C1645" s="12">
        <v>43285.0</v>
      </c>
      <c r="D1645" s="14">
        <v>999.1</v>
      </c>
      <c r="E1645" s="24">
        <v>43275.915659722225</v>
      </c>
      <c r="F1645" s="16">
        <v>6.0</v>
      </c>
      <c r="G1645" s="17" t="s">
        <v>25</v>
      </c>
      <c r="H1645" s="14">
        <v>126.26</v>
      </c>
      <c r="I1645" s="14">
        <f t="shared" si="1"/>
        <v>928.236</v>
      </c>
      <c r="J1645" s="18">
        <v>5.0</v>
      </c>
      <c r="K1645" s="17">
        <v>7.0</v>
      </c>
      <c r="L1645" s="19">
        <v>4.0</v>
      </c>
      <c r="M1645" s="19" t="e">
        <v>#N/A</v>
      </c>
      <c r="N1645" s="17">
        <v>5.0</v>
      </c>
      <c r="O1645" s="17" t="s">
        <v>62</v>
      </c>
      <c r="P1645" s="17">
        <v>4.0</v>
      </c>
      <c r="Q1645" s="17">
        <v>1.0</v>
      </c>
      <c r="R1645" s="17">
        <v>0.0</v>
      </c>
      <c r="S1645" s="7">
        <f t="shared" si="2"/>
        <v>1</v>
      </c>
      <c r="T1645" s="20">
        <v>30.9</v>
      </c>
      <c r="U1645" s="14">
        <f t="shared" si="117"/>
        <v>39.964</v>
      </c>
      <c r="V1645" s="21" t="s">
        <v>26</v>
      </c>
      <c r="W1645" s="35">
        <f>VLOOKUP(A1645,airbnb_listings_orlando!C:Q,14,0)</f>
        <v>259</v>
      </c>
      <c r="X1645" s="35">
        <f>VLOOKUP(A1645,airbnb_listings_orlando!C:Q,15,0)</f>
        <v>6</v>
      </c>
      <c r="Y1645" s="11">
        <f t="shared" si="4"/>
        <v>249.775</v>
      </c>
      <c r="AA1645" s="11"/>
    </row>
    <row r="1646">
      <c r="A1646" s="12" t="s">
        <v>89</v>
      </c>
      <c r="B1646" s="13">
        <v>43275.0</v>
      </c>
      <c r="C1646" s="12">
        <v>43281.0</v>
      </c>
      <c r="D1646" s="14">
        <v>1127.01</v>
      </c>
      <c r="E1646" s="24">
        <v>43040.10402777778</v>
      </c>
      <c r="F1646" s="16">
        <v>235.0</v>
      </c>
      <c r="G1646" s="17" t="s">
        <v>25</v>
      </c>
      <c r="H1646" s="14">
        <v>151.25</v>
      </c>
      <c r="I1646" s="14">
        <f t="shared" si="1"/>
        <v>1046.9296</v>
      </c>
      <c r="J1646" s="18">
        <v>5.0</v>
      </c>
      <c r="K1646" s="17">
        <v>7.0</v>
      </c>
      <c r="L1646" s="19">
        <v>4.0</v>
      </c>
      <c r="M1646" s="19" t="e">
        <v>#N/A</v>
      </c>
      <c r="N1646" s="17">
        <v>5.0</v>
      </c>
      <c r="O1646" s="17" t="s">
        <v>62</v>
      </c>
      <c r="P1646" s="17">
        <v>6.0</v>
      </c>
      <c r="Q1646" s="17">
        <v>10.0</v>
      </c>
      <c r="R1646" s="17">
        <v>0.0</v>
      </c>
      <c r="S1646" s="7">
        <f t="shared" si="2"/>
        <v>10</v>
      </c>
      <c r="T1646" s="20">
        <v>35.0</v>
      </c>
      <c r="U1646" s="14">
        <f t="shared" si="117"/>
        <v>45.0804</v>
      </c>
      <c r="V1646" s="21" t="s">
        <v>26</v>
      </c>
      <c r="W1646" s="35">
        <f>VLOOKUP(A1646,airbnb_listings_orlando!C:Q,14,0)</f>
        <v>259</v>
      </c>
      <c r="X1646" s="35">
        <f>VLOOKUP(A1646,airbnb_listings_orlando!C:Q,15,0)</f>
        <v>6</v>
      </c>
      <c r="Y1646" s="11">
        <f t="shared" si="4"/>
        <v>187.835</v>
      </c>
      <c r="AA1646" s="11"/>
    </row>
    <row r="1647">
      <c r="A1647" s="12" t="s">
        <v>89</v>
      </c>
      <c r="B1647" s="13">
        <v>43230.0</v>
      </c>
      <c r="C1647" s="12">
        <v>43233.0</v>
      </c>
      <c r="D1647" s="14">
        <v>631.0</v>
      </c>
      <c r="E1647" s="24">
        <v>43217.615011574075</v>
      </c>
      <c r="F1647" s="16">
        <v>13.0</v>
      </c>
      <c r="G1647" s="17" t="s">
        <v>25</v>
      </c>
      <c r="H1647" s="14">
        <v>71.83</v>
      </c>
      <c r="I1647" s="14">
        <f t="shared" si="1"/>
        <v>585.76</v>
      </c>
      <c r="J1647" s="18">
        <v>5.0</v>
      </c>
      <c r="K1647" s="17">
        <v>7.0</v>
      </c>
      <c r="L1647" s="19">
        <v>4.0</v>
      </c>
      <c r="M1647" s="19" t="e">
        <v>#REF!</v>
      </c>
      <c r="N1647" s="17">
        <v>5.0</v>
      </c>
      <c r="O1647" s="17" t="s">
        <v>62</v>
      </c>
      <c r="P1647" s="17">
        <v>3.0</v>
      </c>
      <c r="Q1647" s="17">
        <v>6.0</v>
      </c>
      <c r="R1647" s="17">
        <v>1.0</v>
      </c>
      <c r="S1647" s="7">
        <f t="shared" si="2"/>
        <v>7</v>
      </c>
      <c r="T1647" s="20">
        <v>20.0</v>
      </c>
      <c r="U1647" s="14">
        <f t="shared" si="117"/>
        <v>25.24</v>
      </c>
      <c r="V1647" s="21" t="s">
        <v>26</v>
      </c>
      <c r="W1647" s="35">
        <f>VLOOKUP(A1647,airbnb_listings_orlando!C:Q,14,0)</f>
        <v>259</v>
      </c>
      <c r="X1647" s="35">
        <f>VLOOKUP(A1647,airbnb_listings_orlando!C:Q,15,0)</f>
        <v>6</v>
      </c>
      <c r="Y1647" s="11">
        <f t="shared" si="4"/>
        <v>210.3333333</v>
      </c>
      <c r="AA1647" s="11"/>
    </row>
    <row r="1648">
      <c r="A1648" s="12" t="s">
        <v>89</v>
      </c>
      <c r="B1648" s="13">
        <v>43214.0</v>
      </c>
      <c r="C1648" s="12">
        <v>43221.0</v>
      </c>
      <c r="D1648" s="14">
        <v>1299.0</v>
      </c>
      <c r="E1648" s="15">
        <v>43100.41873842593</v>
      </c>
      <c r="F1648" s="16">
        <v>114.0</v>
      </c>
      <c r="G1648" s="17" t="s">
        <v>25</v>
      </c>
      <c r="H1648" s="14">
        <v>177.64</v>
      </c>
      <c r="I1648" s="14">
        <f t="shared" si="1"/>
        <v>1207.04</v>
      </c>
      <c r="J1648" s="18">
        <v>5.0</v>
      </c>
      <c r="K1648" s="17">
        <v>7.0</v>
      </c>
      <c r="L1648" s="19">
        <v>4.0</v>
      </c>
      <c r="M1648" s="19" t="e">
        <v>#REF!</v>
      </c>
      <c r="N1648" s="17">
        <v>5.0</v>
      </c>
      <c r="O1648" s="17" t="s">
        <v>62</v>
      </c>
      <c r="P1648" s="17">
        <v>7.0</v>
      </c>
      <c r="Q1648" s="17">
        <v>5.0</v>
      </c>
      <c r="R1648" s="17">
        <v>0.0</v>
      </c>
      <c r="S1648" s="7">
        <f t="shared" si="2"/>
        <v>5</v>
      </c>
      <c r="T1648" s="20">
        <v>40.0</v>
      </c>
      <c r="U1648" s="14">
        <f t="shared" si="117"/>
        <v>51.96</v>
      </c>
      <c r="V1648" s="21" t="s">
        <v>26</v>
      </c>
      <c r="W1648" s="35">
        <f>VLOOKUP(A1648,airbnb_listings_orlando!C:Q,14,0)</f>
        <v>259</v>
      </c>
      <c r="X1648" s="35">
        <f>VLOOKUP(A1648,airbnb_listings_orlando!C:Q,15,0)</f>
        <v>6</v>
      </c>
      <c r="Y1648" s="11">
        <f t="shared" si="4"/>
        <v>185.5714286</v>
      </c>
      <c r="AA1648" s="11"/>
    </row>
    <row r="1649">
      <c r="A1649" s="12" t="s">
        <v>89</v>
      </c>
      <c r="B1649" s="13">
        <v>43198.0</v>
      </c>
      <c r="C1649" s="12">
        <v>43203.0</v>
      </c>
      <c r="D1649" s="14">
        <v>960.0</v>
      </c>
      <c r="E1649" s="15">
        <v>43058.7675</v>
      </c>
      <c r="F1649" s="16">
        <v>140.0</v>
      </c>
      <c r="G1649" s="17" t="s">
        <v>25</v>
      </c>
      <c r="H1649" s="14">
        <v>124.79</v>
      </c>
      <c r="I1649" s="14">
        <f t="shared" si="1"/>
        <v>891.6</v>
      </c>
      <c r="J1649" s="18">
        <v>5.0</v>
      </c>
      <c r="K1649" s="17">
        <v>7.0</v>
      </c>
      <c r="L1649" s="19">
        <v>4.0</v>
      </c>
      <c r="M1649" s="19" t="e">
        <v>#REF!</v>
      </c>
      <c r="N1649" s="17">
        <v>5.0</v>
      </c>
      <c r="O1649" s="17" t="s">
        <v>62</v>
      </c>
      <c r="P1649" s="17">
        <v>5.0</v>
      </c>
      <c r="Q1649" s="17">
        <v>5.0</v>
      </c>
      <c r="R1649" s="17">
        <v>4.0</v>
      </c>
      <c r="S1649" s="7">
        <f t="shared" si="2"/>
        <v>9</v>
      </c>
      <c r="T1649" s="20">
        <v>30.0</v>
      </c>
      <c r="U1649" s="14">
        <f t="shared" si="117"/>
        <v>38.4</v>
      </c>
      <c r="V1649" s="21" t="s">
        <v>26</v>
      </c>
      <c r="W1649" s="35">
        <f>VLOOKUP(A1649,airbnb_listings_orlando!C:Q,14,0)</f>
        <v>259</v>
      </c>
      <c r="X1649" s="35">
        <f>VLOOKUP(A1649,airbnb_listings_orlando!C:Q,15,0)</f>
        <v>6</v>
      </c>
      <c r="Y1649" s="11">
        <f t="shared" si="4"/>
        <v>192</v>
      </c>
      <c r="AA1649" s="11"/>
    </row>
    <row r="1650">
      <c r="A1650" s="12" t="s">
        <v>89</v>
      </c>
      <c r="B1650" s="13">
        <v>43195.0</v>
      </c>
      <c r="C1650" s="12">
        <v>43198.0</v>
      </c>
      <c r="D1650" s="14">
        <v>631.0</v>
      </c>
      <c r="E1650" s="24">
        <v>43117.73850694444</v>
      </c>
      <c r="F1650" s="16">
        <v>78.0</v>
      </c>
      <c r="G1650" s="17" t="s">
        <v>25</v>
      </c>
      <c r="H1650" s="14">
        <v>71.83</v>
      </c>
      <c r="I1650" s="14">
        <f t="shared" si="1"/>
        <v>585.76</v>
      </c>
      <c r="J1650" s="18">
        <v>5.0</v>
      </c>
      <c r="K1650" s="17">
        <v>7.0</v>
      </c>
      <c r="L1650" s="19">
        <v>4.0</v>
      </c>
      <c r="M1650" s="19" t="e">
        <v>#REF!</v>
      </c>
      <c r="N1650" s="17">
        <v>5.0</v>
      </c>
      <c r="O1650" s="17" t="s">
        <v>62</v>
      </c>
      <c r="P1650" s="17">
        <v>3.0</v>
      </c>
      <c r="Q1650" s="17">
        <v>8.0</v>
      </c>
      <c r="R1650" s="17">
        <v>1.0</v>
      </c>
      <c r="S1650" s="7">
        <f t="shared" si="2"/>
        <v>9</v>
      </c>
      <c r="T1650" s="20">
        <v>20.0</v>
      </c>
      <c r="U1650" s="14">
        <f t="shared" si="117"/>
        <v>25.24</v>
      </c>
      <c r="V1650" s="21" t="s">
        <v>26</v>
      </c>
      <c r="W1650" s="35">
        <f>VLOOKUP(A1650,airbnb_listings_orlando!C:Q,14,0)</f>
        <v>259</v>
      </c>
      <c r="X1650" s="35">
        <f>VLOOKUP(A1650,airbnb_listings_orlando!C:Q,15,0)</f>
        <v>6</v>
      </c>
      <c r="Y1650" s="11">
        <f t="shared" si="4"/>
        <v>210.3333333</v>
      </c>
      <c r="AA1650" s="11"/>
    </row>
    <row r="1651">
      <c r="A1651" s="12" t="s">
        <v>89</v>
      </c>
      <c r="B1651" s="13">
        <v>43147.0</v>
      </c>
      <c r="C1651" s="12">
        <v>43163.0</v>
      </c>
      <c r="D1651" s="14">
        <v>3376.48</v>
      </c>
      <c r="E1651" s="24">
        <v>42984.56376157407</v>
      </c>
      <c r="F1651" s="16">
        <v>163.0</v>
      </c>
      <c r="G1651" s="17" t="s">
        <v>25</v>
      </c>
      <c r="H1651" s="14">
        <v>453.65</v>
      </c>
      <c r="I1651" s="14">
        <f t="shared" si="1"/>
        <v>3147.4608</v>
      </c>
      <c r="J1651" s="18">
        <v>5.0</v>
      </c>
      <c r="K1651" s="17">
        <v>7.0</v>
      </c>
      <c r="L1651" s="19">
        <v>4.0</v>
      </c>
      <c r="M1651" s="19" t="e">
        <v>#REF!</v>
      </c>
      <c r="N1651" s="17">
        <v>5.0</v>
      </c>
      <c r="O1651" s="17" t="s">
        <v>62</v>
      </c>
      <c r="P1651" s="17">
        <v>16.0</v>
      </c>
      <c r="Q1651" s="17">
        <v>7.0</v>
      </c>
      <c r="R1651" s="17">
        <v>2.0</v>
      </c>
      <c r="S1651" s="7">
        <f t="shared" si="2"/>
        <v>9</v>
      </c>
      <c r="T1651" s="20">
        <v>93.96</v>
      </c>
      <c r="U1651" s="14">
        <f t="shared" si="117"/>
        <v>135.0592</v>
      </c>
      <c r="V1651" s="21" t="s">
        <v>26</v>
      </c>
      <c r="W1651" s="35">
        <f>VLOOKUP(A1651,airbnb_listings_orlando!C:Q,14,0)</f>
        <v>259</v>
      </c>
      <c r="X1651" s="35">
        <f>VLOOKUP(A1651,airbnb_listings_orlando!C:Q,15,0)</f>
        <v>6</v>
      </c>
      <c r="Y1651" s="11">
        <f t="shared" si="4"/>
        <v>211.03</v>
      </c>
      <c r="AA1651" s="11"/>
    </row>
    <row r="1652">
      <c r="A1652" s="12" t="s">
        <v>89</v>
      </c>
      <c r="B1652" s="13">
        <v>43122.0</v>
      </c>
      <c r="C1652" s="12">
        <v>43126.0</v>
      </c>
      <c r="D1652" s="14">
        <v>805.0</v>
      </c>
      <c r="E1652" s="15">
        <v>43063.88114583334</v>
      </c>
      <c r="F1652" s="16">
        <v>59.0</v>
      </c>
      <c r="G1652" s="17" t="s">
        <v>25</v>
      </c>
      <c r="H1652" s="14">
        <v>100.6</v>
      </c>
      <c r="I1652" s="14">
        <f t="shared" si="1"/>
        <v>747.8</v>
      </c>
      <c r="J1652" s="18">
        <v>5.0</v>
      </c>
      <c r="K1652" s="17">
        <v>7.0</v>
      </c>
      <c r="L1652" s="19">
        <v>4.0</v>
      </c>
      <c r="M1652" s="19" t="e">
        <v>#REF!</v>
      </c>
      <c r="N1652" s="17">
        <v>5.0</v>
      </c>
      <c r="O1652" s="17" t="s">
        <v>62</v>
      </c>
      <c r="P1652" s="17">
        <v>4.0</v>
      </c>
      <c r="Q1652" s="17">
        <v>6.0</v>
      </c>
      <c r="R1652" s="17">
        <v>0.0</v>
      </c>
      <c r="S1652" s="7">
        <f t="shared" si="2"/>
        <v>6</v>
      </c>
      <c r="T1652" s="20">
        <v>25.0</v>
      </c>
      <c r="U1652" s="14">
        <f t="shared" si="117"/>
        <v>32.2</v>
      </c>
      <c r="V1652" s="21" t="s">
        <v>26</v>
      </c>
      <c r="W1652" s="35">
        <f>VLOOKUP(A1652,airbnb_listings_orlando!C:Q,14,0)</f>
        <v>259</v>
      </c>
      <c r="X1652" s="35">
        <f>VLOOKUP(A1652,airbnb_listings_orlando!C:Q,15,0)</f>
        <v>6</v>
      </c>
      <c r="Y1652" s="11">
        <f t="shared" si="4"/>
        <v>201.25</v>
      </c>
      <c r="AA1652" s="11"/>
    </row>
    <row r="1653">
      <c r="A1653" s="12" t="s">
        <v>89</v>
      </c>
      <c r="B1653" s="13">
        <v>43095.0</v>
      </c>
      <c r="C1653" s="12">
        <v>43104.0</v>
      </c>
      <c r="D1653" s="14">
        <v>1766.0</v>
      </c>
      <c r="E1653" s="24">
        <v>42815.39063657408</v>
      </c>
      <c r="F1653" s="16">
        <v>280.0</v>
      </c>
      <c r="G1653" s="17" t="s">
        <v>25</v>
      </c>
      <c r="H1653" s="14">
        <v>253.59</v>
      </c>
      <c r="I1653" s="14">
        <f t="shared" si="1"/>
        <v>1640.36</v>
      </c>
      <c r="J1653" s="18">
        <v>5.0</v>
      </c>
      <c r="K1653" s="17">
        <v>7.0</v>
      </c>
      <c r="L1653" s="19">
        <v>4.0</v>
      </c>
      <c r="M1653" s="19" t="e">
        <v>#REF!</v>
      </c>
      <c r="N1653" s="17">
        <v>5.0</v>
      </c>
      <c r="O1653" s="17" t="s">
        <v>62</v>
      </c>
      <c r="P1653" s="17">
        <v>9.0</v>
      </c>
      <c r="Q1653" s="17">
        <v>10.0</v>
      </c>
      <c r="R1653" s="17">
        <v>0.0</v>
      </c>
      <c r="S1653" s="7">
        <f t="shared" si="2"/>
        <v>10</v>
      </c>
      <c r="T1653" s="20">
        <v>55.0</v>
      </c>
      <c r="U1653" s="14">
        <f t="shared" si="117"/>
        <v>70.64</v>
      </c>
      <c r="V1653" s="21" t="s">
        <v>26</v>
      </c>
      <c r="W1653" s="35">
        <f>VLOOKUP(A1653,airbnb_listings_orlando!C:Q,14,0)</f>
        <v>259</v>
      </c>
      <c r="X1653" s="35">
        <f>VLOOKUP(A1653,airbnb_listings_orlando!C:Q,15,0)</f>
        <v>6</v>
      </c>
      <c r="Y1653" s="11">
        <f t="shared" si="4"/>
        <v>196.2222222</v>
      </c>
      <c r="AA1653" s="11"/>
    </row>
    <row r="1654">
      <c r="A1654" s="12" t="s">
        <v>89</v>
      </c>
      <c r="B1654" s="13">
        <v>43058.0</v>
      </c>
      <c r="C1654" s="25">
        <v>43063.0</v>
      </c>
      <c r="D1654" s="14">
        <v>960.0</v>
      </c>
      <c r="E1654" s="24">
        <v>43009.82528935185</v>
      </c>
      <c r="F1654" s="16">
        <v>49.0</v>
      </c>
      <c r="G1654" s="17" t="s">
        <v>25</v>
      </c>
      <c r="H1654" s="14">
        <v>124.79</v>
      </c>
      <c r="I1654" s="14">
        <f t="shared" si="1"/>
        <v>891.6</v>
      </c>
      <c r="J1654" s="18">
        <v>5.0</v>
      </c>
      <c r="K1654" s="17">
        <v>7.0</v>
      </c>
      <c r="L1654" s="19">
        <v>4.0</v>
      </c>
      <c r="M1654" s="19" t="e">
        <v>#REF!</v>
      </c>
      <c r="N1654" s="17">
        <v>5.0</v>
      </c>
      <c r="O1654" s="17" t="s">
        <v>62</v>
      </c>
      <c r="P1654" s="17">
        <v>5.0</v>
      </c>
      <c r="Q1654" s="17">
        <v>6.0</v>
      </c>
      <c r="R1654" s="17">
        <v>0.0</v>
      </c>
      <c r="S1654" s="7">
        <f t="shared" si="2"/>
        <v>6</v>
      </c>
      <c r="T1654" s="20">
        <v>30.0</v>
      </c>
      <c r="U1654" s="14">
        <f t="shared" si="117"/>
        <v>38.4</v>
      </c>
      <c r="V1654" s="21" t="s">
        <v>26</v>
      </c>
      <c r="W1654" s="35">
        <f>VLOOKUP(A1654,airbnb_listings_orlando!C:Q,14,0)</f>
        <v>259</v>
      </c>
      <c r="X1654" s="35">
        <f>VLOOKUP(A1654,airbnb_listings_orlando!C:Q,15,0)</f>
        <v>6</v>
      </c>
      <c r="Y1654" s="11">
        <f t="shared" si="4"/>
        <v>192</v>
      </c>
      <c r="AA1654" s="11"/>
    </row>
    <row r="1655">
      <c r="A1655" s="12" t="s">
        <v>89</v>
      </c>
      <c r="B1655" s="13">
        <v>43021.0</v>
      </c>
      <c r="C1655" s="25">
        <v>43030.0</v>
      </c>
      <c r="D1655" s="14">
        <v>1522.0</v>
      </c>
      <c r="E1655" s="15">
        <v>42716.41248842593</v>
      </c>
      <c r="F1655" s="16">
        <v>305.0</v>
      </c>
      <c r="G1655" s="17" t="s">
        <v>25</v>
      </c>
      <c r="H1655" s="14">
        <v>215.63</v>
      </c>
      <c r="I1655" s="14">
        <f t="shared" si="1"/>
        <v>1414.12</v>
      </c>
      <c r="J1655" s="18">
        <v>5.0</v>
      </c>
      <c r="K1655" s="17">
        <v>7.0</v>
      </c>
      <c r="L1655" s="19">
        <v>4.0</v>
      </c>
      <c r="M1655" s="19" t="e">
        <v>#REF!</v>
      </c>
      <c r="N1655" s="17">
        <v>5.0</v>
      </c>
      <c r="O1655" s="17" t="s">
        <v>62</v>
      </c>
      <c r="P1655" s="17">
        <v>9.0</v>
      </c>
      <c r="Q1655" s="17">
        <v>2.0</v>
      </c>
      <c r="R1655" s="17">
        <v>0.0</v>
      </c>
      <c r="S1655" s="7">
        <f t="shared" si="2"/>
        <v>2</v>
      </c>
      <c r="T1655" s="20">
        <v>47.0</v>
      </c>
      <c r="U1655" s="14">
        <f t="shared" si="117"/>
        <v>60.88</v>
      </c>
      <c r="V1655" s="21" t="s">
        <v>26</v>
      </c>
      <c r="W1655" s="35">
        <f>VLOOKUP(A1655,airbnb_listings_orlando!C:Q,14,0)</f>
        <v>259</v>
      </c>
      <c r="X1655" s="35">
        <f>VLOOKUP(A1655,airbnb_listings_orlando!C:Q,15,0)</f>
        <v>6</v>
      </c>
      <c r="Y1655" s="11">
        <f t="shared" si="4"/>
        <v>169.1111111</v>
      </c>
      <c r="AA1655" s="11"/>
    </row>
    <row r="1656">
      <c r="A1656" s="12" t="s">
        <v>89</v>
      </c>
      <c r="B1656" s="13">
        <v>42999.0</v>
      </c>
      <c r="C1656" s="12">
        <v>43002.0</v>
      </c>
      <c r="D1656" s="14">
        <v>617.0</v>
      </c>
      <c r="E1656" s="24">
        <v>42948.749756944446</v>
      </c>
      <c r="F1656" s="16">
        <v>51.0</v>
      </c>
      <c r="G1656" s="17" t="s">
        <v>25</v>
      </c>
      <c r="H1656" s="14">
        <v>73.2</v>
      </c>
      <c r="I1656" s="14">
        <f t="shared" si="1"/>
        <v>573.32</v>
      </c>
      <c r="J1656" s="18">
        <v>5.0</v>
      </c>
      <c r="K1656" s="17">
        <v>7.0</v>
      </c>
      <c r="L1656" s="19">
        <v>4.0</v>
      </c>
      <c r="M1656" s="19" t="e">
        <v>#REF!</v>
      </c>
      <c r="N1656" s="17">
        <v>5.0</v>
      </c>
      <c r="O1656" s="17" t="s">
        <v>62</v>
      </c>
      <c r="P1656" s="17">
        <v>3.0</v>
      </c>
      <c r="Q1656" s="17">
        <v>6.0</v>
      </c>
      <c r="R1656" s="17">
        <v>1.0</v>
      </c>
      <c r="S1656" s="7">
        <f t="shared" si="2"/>
        <v>7</v>
      </c>
      <c r="T1656" s="20">
        <v>19.0</v>
      </c>
      <c r="U1656" s="14">
        <f t="shared" si="117"/>
        <v>24.68</v>
      </c>
      <c r="V1656" s="21" t="s">
        <v>26</v>
      </c>
      <c r="W1656" s="35">
        <f>VLOOKUP(A1656,airbnb_listings_orlando!C:Q,14,0)</f>
        <v>259</v>
      </c>
      <c r="X1656" s="35">
        <f>VLOOKUP(A1656,airbnb_listings_orlando!C:Q,15,0)</f>
        <v>6</v>
      </c>
      <c r="Y1656" s="11">
        <f t="shared" si="4"/>
        <v>205.6666667</v>
      </c>
      <c r="AA1656" s="11"/>
    </row>
    <row r="1657">
      <c r="A1657" s="12" t="s">
        <v>89</v>
      </c>
      <c r="B1657" s="13">
        <v>42965.0</v>
      </c>
      <c r="C1657" s="12">
        <v>42968.0</v>
      </c>
      <c r="D1657" s="14">
        <v>617.0</v>
      </c>
      <c r="E1657" s="24">
        <v>42955.460856481484</v>
      </c>
      <c r="F1657" s="16">
        <v>10.0</v>
      </c>
      <c r="G1657" s="17" t="s">
        <v>25</v>
      </c>
      <c r="H1657" s="14">
        <v>73.2</v>
      </c>
      <c r="I1657" s="14">
        <f t="shared" si="1"/>
        <v>573.32</v>
      </c>
      <c r="J1657" s="18">
        <v>5.0</v>
      </c>
      <c r="K1657" s="17">
        <v>7.0</v>
      </c>
      <c r="L1657" s="19">
        <v>4.0</v>
      </c>
      <c r="M1657" s="19" t="e">
        <v>#REF!</v>
      </c>
      <c r="N1657" s="17">
        <v>5.0</v>
      </c>
      <c r="O1657" s="17" t="s">
        <v>62</v>
      </c>
      <c r="P1657" s="17">
        <v>3.0</v>
      </c>
      <c r="Q1657" s="17">
        <v>10.0</v>
      </c>
      <c r="R1657" s="17">
        <v>0.0</v>
      </c>
      <c r="S1657" s="7">
        <f t="shared" si="2"/>
        <v>10</v>
      </c>
      <c r="T1657" s="20">
        <v>19.0</v>
      </c>
      <c r="U1657" s="14">
        <f t="shared" si="117"/>
        <v>24.68</v>
      </c>
      <c r="V1657" s="21" t="s">
        <v>26</v>
      </c>
      <c r="W1657" s="35">
        <f>VLOOKUP(A1657,airbnb_listings_orlando!C:Q,14,0)</f>
        <v>259</v>
      </c>
      <c r="X1657" s="35">
        <f>VLOOKUP(A1657,airbnb_listings_orlando!C:Q,15,0)</f>
        <v>6</v>
      </c>
      <c r="Y1657" s="11">
        <f t="shared" si="4"/>
        <v>205.6666667</v>
      </c>
      <c r="AA1657" s="11"/>
    </row>
    <row r="1658">
      <c r="A1658" s="12" t="s">
        <v>89</v>
      </c>
      <c r="B1658" s="13">
        <v>42960.0</v>
      </c>
      <c r="C1658" s="12">
        <v>42965.0</v>
      </c>
      <c r="D1658" s="14">
        <v>1135.0</v>
      </c>
      <c r="E1658" s="24">
        <v>42933.96776620371</v>
      </c>
      <c r="F1658" s="16">
        <v>27.0</v>
      </c>
      <c r="G1658" s="17" t="s">
        <v>25</v>
      </c>
      <c r="H1658" s="14">
        <v>154.75</v>
      </c>
      <c r="I1658" s="14">
        <f t="shared" si="1"/>
        <v>1054.6</v>
      </c>
      <c r="J1658" s="18">
        <v>5.0</v>
      </c>
      <c r="K1658" s="17">
        <v>7.0</v>
      </c>
      <c r="L1658" s="19">
        <v>4.0</v>
      </c>
      <c r="M1658" s="19" t="e">
        <v>#REF!</v>
      </c>
      <c r="N1658" s="17">
        <v>5.0</v>
      </c>
      <c r="O1658" s="17" t="s">
        <v>62</v>
      </c>
      <c r="P1658" s="17">
        <v>5.0</v>
      </c>
      <c r="Q1658" s="17">
        <v>5.0</v>
      </c>
      <c r="R1658" s="17">
        <v>2.0</v>
      </c>
      <c r="S1658" s="7">
        <f t="shared" si="2"/>
        <v>7</v>
      </c>
      <c r="T1658" s="20">
        <v>35.0</v>
      </c>
      <c r="U1658" s="14">
        <f t="shared" si="117"/>
        <v>45.4</v>
      </c>
      <c r="V1658" s="21" t="s">
        <v>26</v>
      </c>
      <c r="W1658" s="35">
        <f>VLOOKUP(A1658,airbnb_listings_orlando!C:Q,14,0)</f>
        <v>259</v>
      </c>
      <c r="X1658" s="35">
        <f>VLOOKUP(A1658,airbnb_listings_orlando!C:Q,15,0)</f>
        <v>6</v>
      </c>
      <c r="Y1658" s="11">
        <f t="shared" si="4"/>
        <v>227</v>
      </c>
      <c r="AA1658" s="11"/>
    </row>
    <row r="1659">
      <c r="A1659" s="12" t="s">
        <v>89</v>
      </c>
      <c r="B1659" s="13">
        <v>42945.0</v>
      </c>
      <c r="C1659" s="12">
        <v>42953.0</v>
      </c>
      <c r="D1659" s="14">
        <v>2011.0</v>
      </c>
      <c r="E1659" s="24">
        <v>42919.370983796296</v>
      </c>
      <c r="F1659" s="16">
        <v>26.0</v>
      </c>
      <c r="G1659" s="17" t="s">
        <v>25</v>
      </c>
      <c r="H1659" s="14">
        <v>292.54</v>
      </c>
      <c r="I1659" s="14">
        <f t="shared" si="1"/>
        <v>1868.56</v>
      </c>
      <c r="J1659" s="18">
        <v>5.0</v>
      </c>
      <c r="K1659" s="17">
        <v>7.0</v>
      </c>
      <c r="L1659" s="19">
        <v>4.0</v>
      </c>
      <c r="M1659" s="19" t="e">
        <v>#REF!</v>
      </c>
      <c r="N1659" s="17">
        <v>5.0</v>
      </c>
      <c r="O1659" s="17" t="s">
        <v>62</v>
      </c>
      <c r="P1659" s="17">
        <v>8.0</v>
      </c>
      <c r="Q1659" s="17">
        <v>2.0</v>
      </c>
      <c r="R1659" s="17">
        <v>5.0</v>
      </c>
      <c r="S1659" s="7">
        <f t="shared" si="2"/>
        <v>7</v>
      </c>
      <c r="T1659" s="20">
        <v>62.0</v>
      </c>
      <c r="U1659" s="14">
        <f t="shared" si="117"/>
        <v>80.44</v>
      </c>
      <c r="V1659" s="21" t="s">
        <v>26</v>
      </c>
      <c r="W1659" s="35">
        <f>VLOOKUP(A1659,airbnb_listings_orlando!C:Q,14,0)</f>
        <v>259</v>
      </c>
      <c r="X1659" s="35">
        <f>VLOOKUP(A1659,airbnb_listings_orlando!C:Q,15,0)</f>
        <v>6</v>
      </c>
      <c r="Y1659" s="11">
        <f t="shared" si="4"/>
        <v>251.375</v>
      </c>
      <c r="AA1659" s="11"/>
    </row>
    <row r="1660">
      <c r="A1660" s="12" t="s">
        <v>89</v>
      </c>
      <c r="B1660" s="13">
        <v>42918.0</v>
      </c>
      <c r="C1660" s="12">
        <v>42921.0</v>
      </c>
      <c r="D1660" s="14">
        <v>992.0</v>
      </c>
      <c r="E1660" s="24">
        <v>42901.36525462963</v>
      </c>
      <c r="F1660" s="16">
        <v>17.0</v>
      </c>
      <c r="G1660" s="17" t="s">
        <v>25</v>
      </c>
      <c r="H1660" s="14">
        <v>131.82</v>
      </c>
      <c r="I1660" s="14">
        <f t="shared" si="1"/>
        <v>921.32</v>
      </c>
      <c r="J1660" s="18">
        <v>5.0</v>
      </c>
      <c r="K1660" s="17">
        <v>7.0</v>
      </c>
      <c r="L1660" s="19">
        <v>4.0</v>
      </c>
      <c r="M1660" s="19" t="e">
        <v>#REF!</v>
      </c>
      <c r="N1660" s="17">
        <v>5.0</v>
      </c>
      <c r="O1660" s="17" t="s">
        <v>62</v>
      </c>
      <c r="P1660" s="17">
        <v>3.0</v>
      </c>
      <c r="Q1660" s="17">
        <v>7.0</v>
      </c>
      <c r="R1660" s="17">
        <v>3.0</v>
      </c>
      <c r="S1660" s="7">
        <f t="shared" si="2"/>
        <v>10</v>
      </c>
      <c r="T1660" s="20">
        <v>31.0</v>
      </c>
      <c r="U1660" s="14">
        <f t="shared" si="117"/>
        <v>39.68</v>
      </c>
      <c r="V1660" s="21" t="s">
        <v>26</v>
      </c>
      <c r="W1660" s="35">
        <f>VLOOKUP(A1660,airbnb_listings_orlando!C:Q,14,0)</f>
        <v>259</v>
      </c>
      <c r="X1660" s="35">
        <f>VLOOKUP(A1660,airbnb_listings_orlando!C:Q,15,0)</f>
        <v>6</v>
      </c>
      <c r="Y1660" s="11">
        <f t="shared" si="4"/>
        <v>330.6666667</v>
      </c>
      <c r="AA1660" s="11"/>
    </row>
    <row r="1661">
      <c r="A1661" s="12" t="s">
        <v>89</v>
      </c>
      <c r="B1661" s="13">
        <v>42894.0</v>
      </c>
      <c r="C1661" s="12">
        <v>42900.0</v>
      </c>
      <c r="D1661" s="14">
        <v>1216.0</v>
      </c>
      <c r="E1661" s="24">
        <v>42800.39929398148</v>
      </c>
      <c r="F1661" s="16">
        <v>94.0</v>
      </c>
      <c r="G1661" s="17" t="s">
        <v>25</v>
      </c>
      <c r="H1661" s="14">
        <v>167.0</v>
      </c>
      <c r="I1661" s="14">
        <f t="shared" si="1"/>
        <v>1129.36</v>
      </c>
      <c r="J1661" s="18">
        <v>5.0</v>
      </c>
      <c r="K1661" s="17">
        <v>7.0</v>
      </c>
      <c r="L1661" s="19">
        <v>4.0</v>
      </c>
      <c r="M1661" s="19" t="e">
        <v>#REF!</v>
      </c>
      <c r="N1661" s="17">
        <v>5.0</v>
      </c>
      <c r="O1661" s="17" t="s">
        <v>62</v>
      </c>
      <c r="P1661" s="17">
        <v>6.0</v>
      </c>
      <c r="Q1661" s="17">
        <v>7.0</v>
      </c>
      <c r="R1661" s="17">
        <v>2.0</v>
      </c>
      <c r="S1661" s="7">
        <f t="shared" si="2"/>
        <v>9</v>
      </c>
      <c r="T1661" s="20">
        <v>38.0</v>
      </c>
      <c r="U1661" s="14">
        <f t="shared" si="117"/>
        <v>48.64</v>
      </c>
      <c r="V1661" s="21" t="s">
        <v>26</v>
      </c>
      <c r="W1661" s="35">
        <f>VLOOKUP(A1661,airbnb_listings_orlando!C:Q,14,0)</f>
        <v>259</v>
      </c>
      <c r="X1661" s="35">
        <f>VLOOKUP(A1661,airbnb_listings_orlando!C:Q,15,0)</f>
        <v>6</v>
      </c>
      <c r="Y1661" s="11">
        <f t="shared" si="4"/>
        <v>202.6666667</v>
      </c>
      <c r="AA1661" s="11"/>
    </row>
    <row r="1662">
      <c r="A1662" s="12" t="s">
        <v>89</v>
      </c>
      <c r="B1662" s="13">
        <v>42859.0</v>
      </c>
      <c r="C1662" s="12">
        <v>42862.0</v>
      </c>
      <c r="D1662" s="14">
        <v>666.01</v>
      </c>
      <c r="E1662" s="24">
        <v>42825.38348379629</v>
      </c>
      <c r="F1662" s="16">
        <v>34.0</v>
      </c>
      <c r="G1662" s="17" t="s">
        <v>25</v>
      </c>
      <c r="H1662" s="14">
        <v>80.42</v>
      </c>
      <c r="I1662" s="14">
        <f t="shared" si="1"/>
        <v>618.3696</v>
      </c>
      <c r="J1662" s="18">
        <v>5.0</v>
      </c>
      <c r="K1662" s="17">
        <v>7.0</v>
      </c>
      <c r="L1662" s="19">
        <v>4.0</v>
      </c>
      <c r="M1662" s="19" t="e">
        <v>#REF!</v>
      </c>
      <c r="N1662" s="17">
        <v>5.0</v>
      </c>
      <c r="O1662" s="17" t="s">
        <v>62</v>
      </c>
      <c r="P1662" s="17">
        <v>3.0</v>
      </c>
      <c r="Q1662" s="17">
        <v>8.0</v>
      </c>
      <c r="R1662" s="17">
        <v>2.0</v>
      </c>
      <c r="S1662" s="7">
        <f t="shared" si="2"/>
        <v>10</v>
      </c>
      <c r="T1662" s="20">
        <v>21.0</v>
      </c>
      <c r="U1662" s="14">
        <f t="shared" si="117"/>
        <v>26.6404</v>
      </c>
      <c r="V1662" s="21" t="s">
        <v>26</v>
      </c>
      <c r="W1662" s="35">
        <f>VLOOKUP(A1662,airbnb_listings_orlando!C:Q,14,0)</f>
        <v>259</v>
      </c>
      <c r="X1662" s="35">
        <f>VLOOKUP(A1662,airbnb_listings_orlando!C:Q,15,0)</f>
        <v>6</v>
      </c>
      <c r="Y1662" s="11">
        <f t="shared" si="4"/>
        <v>222.0033333</v>
      </c>
      <c r="AA1662" s="11"/>
    </row>
    <row r="1663">
      <c r="A1663" s="12" t="s">
        <v>89</v>
      </c>
      <c r="B1663" s="13">
        <v>42852.0</v>
      </c>
      <c r="C1663" s="12">
        <v>42855.0</v>
      </c>
      <c r="D1663" s="14">
        <v>666.01</v>
      </c>
      <c r="E1663" s="24">
        <v>42780.55787037037</v>
      </c>
      <c r="F1663" s="16">
        <v>72.0</v>
      </c>
      <c r="G1663" s="17" t="s">
        <v>25</v>
      </c>
      <c r="H1663" s="14">
        <v>80.42</v>
      </c>
      <c r="I1663" s="14">
        <f t="shared" si="1"/>
        <v>618.3696</v>
      </c>
      <c r="J1663" s="18">
        <v>5.0</v>
      </c>
      <c r="K1663" s="17">
        <v>7.0</v>
      </c>
      <c r="L1663" s="19">
        <v>4.0</v>
      </c>
      <c r="M1663" s="19" t="e">
        <v>#REF!</v>
      </c>
      <c r="N1663" s="17">
        <v>5.0</v>
      </c>
      <c r="O1663" s="17" t="s">
        <v>62</v>
      </c>
      <c r="P1663" s="17">
        <v>3.0</v>
      </c>
      <c r="Q1663" s="17">
        <v>7.0</v>
      </c>
      <c r="R1663" s="17">
        <v>2.0</v>
      </c>
      <c r="S1663" s="7">
        <f t="shared" si="2"/>
        <v>9</v>
      </c>
      <c r="T1663" s="20">
        <v>21.0</v>
      </c>
      <c r="U1663" s="14">
        <f t="shared" si="117"/>
        <v>26.6404</v>
      </c>
      <c r="V1663" s="21" t="s">
        <v>26</v>
      </c>
      <c r="W1663" s="35">
        <f>VLOOKUP(A1663,airbnb_listings_orlando!C:Q,14,0)</f>
        <v>259</v>
      </c>
      <c r="X1663" s="35">
        <f>VLOOKUP(A1663,airbnb_listings_orlando!C:Q,15,0)</f>
        <v>6</v>
      </c>
      <c r="Y1663" s="11">
        <f t="shared" si="4"/>
        <v>222.0033333</v>
      </c>
      <c r="AA1663" s="11"/>
    </row>
    <row r="1664">
      <c r="A1664" s="12" t="s">
        <v>89</v>
      </c>
      <c r="B1664" s="13">
        <v>42848.0</v>
      </c>
      <c r="C1664" s="12">
        <v>42852.0</v>
      </c>
      <c r="D1664" s="14">
        <v>849.98</v>
      </c>
      <c r="E1664" s="24">
        <v>42831.68372685185</v>
      </c>
      <c r="F1664" s="16">
        <v>17.0</v>
      </c>
      <c r="G1664" s="17" t="s">
        <v>25</v>
      </c>
      <c r="H1664" s="14">
        <v>110.08</v>
      </c>
      <c r="I1664" s="14">
        <f t="shared" si="1"/>
        <v>789.9808</v>
      </c>
      <c r="J1664" s="18">
        <v>5.0</v>
      </c>
      <c r="K1664" s="17">
        <v>7.0</v>
      </c>
      <c r="L1664" s="19">
        <v>4.0</v>
      </c>
      <c r="M1664" s="19" t="e">
        <v>#REF!</v>
      </c>
      <c r="N1664" s="17">
        <v>5.0</v>
      </c>
      <c r="O1664" s="17" t="s">
        <v>62</v>
      </c>
      <c r="P1664" s="17">
        <v>4.0</v>
      </c>
      <c r="Q1664" s="17">
        <v>4.0</v>
      </c>
      <c r="R1664" s="17">
        <v>0.0</v>
      </c>
      <c r="S1664" s="7">
        <f t="shared" si="2"/>
        <v>4</v>
      </c>
      <c r="T1664" s="20">
        <v>26.0</v>
      </c>
      <c r="U1664" s="14">
        <f t="shared" si="117"/>
        <v>33.9992</v>
      </c>
      <c r="V1664" s="21" t="s">
        <v>26</v>
      </c>
      <c r="W1664" s="35">
        <f>VLOOKUP(A1664,airbnb_listings_orlando!C:Q,14,0)</f>
        <v>259</v>
      </c>
      <c r="X1664" s="35">
        <f>VLOOKUP(A1664,airbnb_listings_orlando!C:Q,15,0)</f>
        <v>6</v>
      </c>
      <c r="Y1664" s="11">
        <f t="shared" si="4"/>
        <v>212.495</v>
      </c>
      <c r="AA1664" s="11"/>
    </row>
    <row r="1665">
      <c r="A1665" s="12" t="s">
        <v>89</v>
      </c>
      <c r="B1665" s="13">
        <v>42843.0</v>
      </c>
      <c r="C1665" s="12">
        <v>42848.0</v>
      </c>
      <c r="D1665" s="14">
        <v>1033.0</v>
      </c>
      <c r="E1665" s="24">
        <v>42793.470868055556</v>
      </c>
      <c r="F1665" s="16">
        <v>50.0</v>
      </c>
      <c r="G1665" s="17" t="s">
        <v>25</v>
      </c>
      <c r="H1665" s="14">
        <v>138.54</v>
      </c>
      <c r="I1665" s="14">
        <f t="shared" si="1"/>
        <v>959.68</v>
      </c>
      <c r="J1665" s="18">
        <v>5.0</v>
      </c>
      <c r="K1665" s="17">
        <v>7.0</v>
      </c>
      <c r="L1665" s="19">
        <v>4.0</v>
      </c>
      <c r="M1665" s="19" t="e">
        <v>#REF!</v>
      </c>
      <c r="N1665" s="17">
        <v>5.0</v>
      </c>
      <c r="O1665" s="17" t="s">
        <v>62</v>
      </c>
      <c r="P1665" s="17">
        <v>5.0</v>
      </c>
      <c r="Q1665" s="17">
        <v>4.0</v>
      </c>
      <c r="R1665" s="17">
        <v>1.0</v>
      </c>
      <c r="S1665" s="7">
        <f t="shared" si="2"/>
        <v>5</v>
      </c>
      <c r="T1665" s="20">
        <v>32.0</v>
      </c>
      <c r="U1665" s="14">
        <f t="shared" si="117"/>
        <v>41.32</v>
      </c>
      <c r="V1665" s="21" t="s">
        <v>26</v>
      </c>
      <c r="W1665" s="35">
        <f>VLOOKUP(A1665,airbnb_listings_orlando!C:Q,14,0)</f>
        <v>259</v>
      </c>
      <c r="X1665" s="35">
        <f>VLOOKUP(A1665,airbnb_listings_orlando!C:Q,15,0)</f>
        <v>6</v>
      </c>
      <c r="Y1665" s="11">
        <f t="shared" si="4"/>
        <v>206.6</v>
      </c>
      <c r="AA1665" s="11"/>
    </row>
    <row r="1666">
      <c r="A1666" s="12" t="s">
        <v>89</v>
      </c>
      <c r="B1666" s="13">
        <v>42838.0</v>
      </c>
      <c r="C1666" s="12">
        <v>42843.0</v>
      </c>
      <c r="D1666" s="14">
        <v>1033.0</v>
      </c>
      <c r="E1666" s="24">
        <v>42789.3825462963</v>
      </c>
      <c r="F1666" s="16">
        <v>49.0</v>
      </c>
      <c r="G1666" s="17" t="s">
        <v>25</v>
      </c>
      <c r="H1666" s="14">
        <v>138.54</v>
      </c>
      <c r="I1666" s="14">
        <f t="shared" si="1"/>
        <v>959.68</v>
      </c>
      <c r="J1666" s="18">
        <v>5.0</v>
      </c>
      <c r="K1666" s="17">
        <v>7.0</v>
      </c>
      <c r="L1666" s="19">
        <v>4.0</v>
      </c>
      <c r="M1666" s="19" t="e">
        <v>#REF!</v>
      </c>
      <c r="N1666" s="17">
        <v>5.0</v>
      </c>
      <c r="O1666" s="17" t="s">
        <v>62</v>
      </c>
      <c r="P1666" s="17">
        <v>5.0</v>
      </c>
      <c r="Q1666" s="17">
        <v>8.0</v>
      </c>
      <c r="R1666" s="17">
        <v>0.0</v>
      </c>
      <c r="S1666" s="7">
        <f t="shared" si="2"/>
        <v>8</v>
      </c>
      <c r="T1666" s="20">
        <v>32.0</v>
      </c>
      <c r="U1666" s="14">
        <f t="shared" si="117"/>
        <v>41.32</v>
      </c>
      <c r="V1666" s="21" t="s">
        <v>26</v>
      </c>
      <c r="W1666" s="35">
        <f>VLOOKUP(A1666,airbnb_listings_orlando!C:Q,14,0)</f>
        <v>259</v>
      </c>
      <c r="X1666" s="35">
        <f>VLOOKUP(A1666,airbnb_listings_orlando!C:Q,15,0)</f>
        <v>6</v>
      </c>
      <c r="Y1666" s="11">
        <f t="shared" si="4"/>
        <v>206.6</v>
      </c>
      <c r="AA1666" s="11"/>
    </row>
    <row r="1667">
      <c r="A1667" s="12" t="s">
        <v>89</v>
      </c>
      <c r="B1667" s="13">
        <v>42835.0</v>
      </c>
      <c r="C1667" s="12">
        <v>42838.0</v>
      </c>
      <c r="D1667" s="14">
        <v>666.01</v>
      </c>
      <c r="E1667" s="24">
        <v>42785.56375</v>
      </c>
      <c r="F1667" s="16">
        <v>50.0</v>
      </c>
      <c r="G1667" s="17" t="s">
        <v>25</v>
      </c>
      <c r="H1667" s="14">
        <v>80.42</v>
      </c>
      <c r="I1667" s="14">
        <f t="shared" si="1"/>
        <v>618.3696</v>
      </c>
      <c r="J1667" s="18">
        <v>5.0</v>
      </c>
      <c r="K1667" s="17">
        <v>7.0</v>
      </c>
      <c r="L1667" s="19">
        <v>4.0</v>
      </c>
      <c r="M1667" s="19" t="e">
        <v>#REF!</v>
      </c>
      <c r="N1667" s="17">
        <v>5.0</v>
      </c>
      <c r="O1667" s="17" t="s">
        <v>62</v>
      </c>
      <c r="P1667" s="17">
        <v>3.0</v>
      </c>
      <c r="Q1667" s="17">
        <v>6.0</v>
      </c>
      <c r="R1667" s="17">
        <v>0.0</v>
      </c>
      <c r="S1667" s="7">
        <f t="shared" si="2"/>
        <v>6</v>
      </c>
      <c r="T1667" s="20">
        <v>21.0</v>
      </c>
      <c r="U1667" s="14">
        <f t="shared" si="117"/>
        <v>26.6404</v>
      </c>
      <c r="V1667" s="21" t="s">
        <v>26</v>
      </c>
      <c r="W1667" s="35">
        <f>VLOOKUP(A1667,airbnb_listings_orlando!C:Q,14,0)</f>
        <v>259</v>
      </c>
      <c r="X1667" s="35">
        <f>VLOOKUP(A1667,airbnb_listings_orlando!C:Q,15,0)</f>
        <v>6</v>
      </c>
      <c r="Y1667" s="11">
        <f t="shared" si="4"/>
        <v>222.0033333</v>
      </c>
      <c r="AA1667" s="11"/>
    </row>
    <row r="1668">
      <c r="A1668" s="12" t="s">
        <v>89</v>
      </c>
      <c r="B1668" s="13">
        <v>42821.0</v>
      </c>
      <c r="C1668" s="12">
        <v>42824.0</v>
      </c>
      <c r="D1668" s="14">
        <v>727.0</v>
      </c>
      <c r="E1668" s="24">
        <v>42795.72079861111</v>
      </c>
      <c r="F1668" s="16">
        <v>26.0</v>
      </c>
      <c r="G1668" s="17" t="s">
        <v>25</v>
      </c>
      <c r="H1668" s="14">
        <v>89.91</v>
      </c>
      <c r="I1668" s="14">
        <f t="shared" si="1"/>
        <v>674.92</v>
      </c>
      <c r="J1668" s="18">
        <v>5.0</v>
      </c>
      <c r="K1668" s="17">
        <v>7.0</v>
      </c>
      <c r="L1668" s="19">
        <v>4.0</v>
      </c>
      <c r="M1668" s="19" t="e">
        <v>#REF!</v>
      </c>
      <c r="N1668" s="17">
        <v>5.0</v>
      </c>
      <c r="O1668" s="17" t="s">
        <v>62</v>
      </c>
      <c r="P1668" s="17">
        <v>3.0</v>
      </c>
      <c r="Q1668" s="17">
        <v>10.0</v>
      </c>
      <c r="R1668" s="17">
        <v>0.0</v>
      </c>
      <c r="S1668" s="7">
        <f t="shared" si="2"/>
        <v>10</v>
      </c>
      <c r="T1668" s="20">
        <v>23.0</v>
      </c>
      <c r="U1668" s="14">
        <f t="shared" si="117"/>
        <v>29.08</v>
      </c>
      <c r="V1668" s="21" t="s">
        <v>26</v>
      </c>
      <c r="W1668" s="35">
        <f>VLOOKUP(A1668,airbnb_listings_orlando!C:Q,14,0)</f>
        <v>259</v>
      </c>
      <c r="X1668" s="35">
        <f>VLOOKUP(A1668,airbnb_listings_orlando!C:Q,15,0)</f>
        <v>6</v>
      </c>
      <c r="Y1668" s="11">
        <f t="shared" si="4"/>
        <v>242.3333333</v>
      </c>
      <c r="AA1668" s="11"/>
    </row>
    <row r="1669">
      <c r="A1669" s="12" t="s">
        <v>89</v>
      </c>
      <c r="B1669" s="13">
        <v>42815.0</v>
      </c>
      <c r="C1669" s="12">
        <v>42818.0</v>
      </c>
      <c r="D1669" s="14">
        <v>727.0</v>
      </c>
      <c r="E1669" s="15">
        <v>42724.37967592593</v>
      </c>
      <c r="F1669" s="16">
        <v>91.0</v>
      </c>
      <c r="G1669" s="17" t="s">
        <v>25</v>
      </c>
      <c r="H1669" s="14">
        <v>89.91</v>
      </c>
      <c r="I1669" s="14">
        <f t="shared" si="1"/>
        <v>674.92</v>
      </c>
      <c r="J1669" s="18">
        <v>5.0</v>
      </c>
      <c r="K1669" s="17">
        <v>7.0</v>
      </c>
      <c r="L1669" s="19">
        <v>4.0</v>
      </c>
      <c r="M1669" s="19" t="e">
        <v>#REF!</v>
      </c>
      <c r="N1669" s="17">
        <v>5.0</v>
      </c>
      <c r="O1669" s="17" t="s">
        <v>62</v>
      </c>
      <c r="P1669" s="17">
        <v>3.0</v>
      </c>
      <c r="Q1669" s="17">
        <v>6.0</v>
      </c>
      <c r="R1669" s="17">
        <v>3.0</v>
      </c>
      <c r="S1669" s="7">
        <f t="shared" si="2"/>
        <v>9</v>
      </c>
      <c r="T1669" s="20">
        <v>23.0</v>
      </c>
      <c r="U1669" s="14">
        <f t="shared" si="117"/>
        <v>29.08</v>
      </c>
      <c r="V1669" s="21" t="s">
        <v>26</v>
      </c>
      <c r="W1669" s="35">
        <f>VLOOKUP(A1669,airbnb_listings_orlando!C:Q,14,0)</f>
        <v>259</v>
      </c>
      <c r="X1669" s="35">
        <f>VLOOKUP(A1669,airbnb_listings_orlando!C:Q,15,0)</f>
        <v>6</v>
      </c>
      <c r="Y1669" s="11">
        <f t="shared" si="4"/>
        <v>242.3333333</v>
      </c>
      <c r="AA1669" s="11"/>
    </row>
    <row r="1670">
      <c r="A1670" s="12" t="s">
        <v>89</v>
      </c>
      <c r="B1670" s="13">
        <v>42812.0</v>
      </c>
      <c r="C1670" s="12">
        <v>42815.0</v>
      </c>
      <c r="D1670" s="14">
        <v>727.0</v>
      </c>
      <c r="E1670" s="24">
        <v>42803.5703587963</v>
      </c>
      <c r="F1670" s="16">
        <v>9.0</v>
      </c>
      <c r="G1670" s="17" t="s">
        <v>25</v>
      </c>
      <c r="H1670" s="14">
        <v>89.91</v>
      </c>
      <c r="I1670" s="14">
        <f t="shared" si="1"/>
        <v>674.92</v>
      </c>
      <c r="J1670" s="18">
        <v>5.0</v>
      </c>
      <c r="K1670" s="17">
        <v>7.0</v>
      </c>
      <c r="L1670" s="19">
        <v>4.0</v>
      </c>
      <c r="M1670" s="19" t="e">
        <v>#REF!</v>
      </c>
      <c r="N1670" s="17">
        <v>5.0</v>
      </c>
      <c r="O1670" s="17" t="s">
        <v>62</v>
      </c>
      <c r="P1670" s="17">
        <v>3.0</v>
      </c>
      <c r="Q1670" s="17">
        <v>4.0</v>
      </c>
      <c r="R1670" s="17">
        <v>2.0</v>
      </c>
      <c r="S1670" s="7">
        <f t="shared" si="2"/>
        <v>6</v>
      </c>
      <c r="T1670" s="20">
        <v>23.0</v>
      </c>
      <c r="U1670" s="14">
        <f t="shared" si="117"/>
        <v>29.08</v>
      </c>
      <c r="V1670" s="21" t="s">
        <v>26</v>
      </c>
      <c r="W1670" s="35">
        <f>VLOOKUP(A1670,airbnb_listings_orlando!C:Q,14,0)</f>
        <v>259</v>
      </c>
      <c r="X1670" s="35">
        <f>VLOOKUP(A1670,airbnb_listings_orlando!C:Q,15,0)</f>
        <v>6</v>
      </c>
      <c r="Y1670" s="11">
        <f t="shared" si="4"/>
        <v>242.3333333</v>
      </c>
      <c r="AA1670" s="11"/>
    </row>
    <row r="1671">
      <c r="A1671" s="12" t="s">
        <v>89</v>
      </c>
      <c r="B1671" s="13">
        <v>42807.0</v>
      </c>
      <c r="C1671" s="12">
        <v>42812.0</v>
      </c>
      <c r="D1671" s="14">
        <v>1141.0</v>
      </c>
      <c r="E1671" s="24">
        <v>42767.683217592596</v>
      </c>
      <c r="F1671" s="16">
        <v>40.0</v>
      </c>
      <c r="G1671" s="17" t="s">
        <v>25</v>
      </c>
      <c r="H1671" s="14">
        <v>161.62</v>
      </c>
      <c r="I1671" s="14">
        <f t="shared" si="1"/>
        <v>1066.36</v>
      </c>
      <c r="J1671" s="18">
        <v>5.0</v>
      </c>
      <c r="K1671" s="17">
        <v>7.0</v>
      </c>
      <c r="L1671" s="19">
        <v>4.0</v>
      </c>
      <c r="M1671" s="19" t="e">
        <v>#REF!</v>
      </c>
      <c r="N1671" s="17">
        <v>5.0</v>
      </c>
      <c r="O1671" s="17" t="s">
        <v>62</v>
      </c>
      <c r="P1671" s="17">
        <v>5.0</v>
      </c>
      <c r="Q1671" s="17">
        <v>8.0</v>
      </c>
      <c r="R1671" s="17">
        <v>0.0</v>
      </c>
      <c r="S1671" s="7">
        <f t="shared" si="2"/>
        <v>8</v>
      </c>
      <c r="T1671" s="20">
        <v>29.0</v>
      </c>
      <c r="U1671" s="14">
        <f t="shared" si="117"/>
        <v>45.64</v>
      </c>
      <c r="V1671" s="21" t="s">
        <v>26</v>
      </c>
      <c r="W1671" s="35">
        <f>VLOOKUP(A1671,airbnb_listings_orlando!C:Q,14,0)</f>
        <v>259</v>
      </c>
      <c r="X1671" s="35">
        <f>VLOOKUP(A1671,airbnb_listings_orlando!C:Q,15,0)</f>
        <v>6</v>
      </c>
      <c r="Y1671" s="11">
        <f t="shared" si="4"/>
        <v>228.2</v>
      </c>
      <c r="AA1671" s="11"/>
    </row>
    <row r="1672">
      <c r="A1672" s="12" t="s">
        <v>89</v>
      </c>
      <c r="B1672" s="13">
        <v>42788.0</v>
      </c>
      <c r="C1672" s="12">
        <v>42791.0</v>
      </c>
      <c r="D1672" s="14">
        <v>666.0</v>
      </c>
      <c r="E1672" s="24">
        <v>42773.500601851854</v>
      </c>
      <c r="F1672" s="16">
        <v>15.0</v>
      </c>
      <c r="G1672" s="17" t="s">
        <v>25</v>
      </c>
      <c r="H1672" s="14">
        <v>80.42</v>
      </c>
      <c r="I1672" s="14">
        <f t="shared" si="1"/>
        <v>618.36</v>
      </c>
      <c r="J1672" s="18">
        <v>5.0</v>
      </c>
      <c r="K1672" s="17">
        <v>7.0</v>
      </c>
      <c r="L1672" s="19">
        <v>4.0</v>
      </c>
      <c r="M1672" s="19" t="e">
        <v>#REF!</v>
      </c>
      <c r="N1672" s="17">
        <v>5.0</v>
      </c>
      <c r="O1672" s="17" t="s">
        <v>62</v>
      </c>
      <c r="P1672" s="17">
        <v>3.0</v>
      </c>
      <c r="Q1672" s="17">
        <v>8.0</v>
      </c>
      <c r="R1672" s="17">
        <v>0.0</v>
      </c>
      <c r="S1672" s="7">
        <f t="shared" si="2"/>
        <v>8</v>
      </c>
      <c r="T1672" s="20">
        <v>21.0</v>
      </c>
      <c r="U1672" s="14">
        <f t="shared" si="117"/>
        <v>26.64</v>
      </c>
      <c r="V1672" s="21" t="s">
        <v>26</v>
      </c>
      <c r="W1672" s="35">
        <f>VLOOKUP(A1672,airbnb_listings_orlando!C:Q,14,0)</f>
        <v>259</v>
      </c>
      <c r="X1672" s="35">
        <f>VLOOKUP(A1672,airbnb_listings_orlando!C:Q,15,0)</f>
        <v>6</v>
      </c>
      <c r="Y1672" s="11">
        <f t="shared" si="4"/>
        <v>222</v>
      </c>
      <c r="AA1672" s="11"/>
    </row>
    <row r="1673">
      <c r="A1673" s="12" t="s">
        <v>89</v>
      </c>
      <c r="B1673" s="13">
        <v>42785.0</v>
      </c>
      <c r="C1673" s="12">
        <v>42788.0</v>
      </c>
      <c r="D1673" s="14">
        <v>666.0</v>
      </c>
      <c r="E1673" s="24">
        <v>42779.38516203704</v>
      </c>
      <c r="F1673" s="16">
        <v>6.0</v>
      </c>
      <c r="G1673" s="17" t="s">
        <v>25</v>
      </c>
      <c r="H1673" s="14">
        <v>80.42</v>
      </c>
      <c r="I1673" s="14">
        <f t="shared" si="1"/>
        <v>618.36</v>
      </c>
      <c r="J1673" s="18">
        <v>5.0</v>
      </c>
      <c r="K1673" s="17">
        <v>7.0</v>
      </c>
      <c r="L1673" s="19">
        <v>4.0</v>
      </c>
      <c r="M1673" s="19" t="e">
        <v>#REF!</v>
      </c>
      <c r="N1673" s="17">
        <v>5.0</v>
      </c>
      <c r="O1673" s="17" t="s">
        <v>62</v>
      </c>
      <c r="P1673" s="17">
        <v>3.0</v>
      </c>
      <c r="Q1673" s="17">
        <v>2.0</v>
      </c>
      <c r="R1673" s="17">
        <v>0.0</v>
      </c>
      <c r="S1673" s="7">
        <f t="shared" si="2"/>
        <v>2</v>
      </c>
      <c r="T1673" s="20">
        <v>21.0</v>
      </c>
      <c r="U1673" s="14">
        <f t="shared" si="117"/>
        <v>26.64</v>
      </c>
      <c r="V1673" s="21" t="s">
        <v>26</v>
      </c>
      <c r="W1673" s="35">
        <f>VLOOKUP(A1673,airbnb_listings_orlando!C:Q,14,0)</f>
        <v>259</v>
      </c>
      <c r="X1673" s="35">
        <f>VLOOKUP(A1673,airbnb_listings_orlando!C:Q,15,0)</f>
        <v>6</v>
      </c>
      <c r="Y1673" s="11">
        <f t="shared" si="4"/>
        <v>222</v>
      </c>
      <c r="AA1673" s="11"/>
    </row>
    <row r="1674">
      <c r="A1674" s="12" t="s">
        <v>89</v>
      </c>
      <c r="B1674" s="13">
        <v>42783.0</v>
      </c>
      <c r="C1674" s="12">
        <v>42785.0</v>
      </c>
      <c r="D1674" s="14">
        <v>450.0</v>
      </c>
      <c r="E1674" s="24">
        <v>42682.65373842593</v>
      </c>
      <c r="F1674" s="16">
        <v>101.0</v>
      </c>
      <c r="G1674" s="17" t="s">
        <v>25</v>
      </c>
      <c r="H1674" s="14">
        <v>46.75</v>
      </c>
      <c r="I1674" s="14">
        <f t="shared" si="1"/>
        <v>418</v>
      </c>
      <c r="J1674" s="18">
        <v>5.0</v>
      </c>
      <c r="K1674" s="17">
        <v>7.0</v>
      </c>
      <c r="L1674" s="19">
        <v>4.0</v>
      </c>
      <c r="M1674" s="19" t="e">
        <v>#REF!</v>
      </c>
      <c r="N1674" s="17">
        <v>5.0</v>
      </c>
      <c r="O1674" s="17" t="s">
        <v>62</v>
      </c>
      <c r="P1674" s="17">
        <v>2.0</v>
      </c>
      <c r="Q1674" s="17">
        <v>9.0</v>
      </c>
      <c r="R1674" s="17">
        <v>0.0</v>
      </c>
      <c r="S1674" s="7">
        <f t="shared" si="2"/>
        <v>9</v>
      </c>
      <c r="T1674" s="20">
        <v>14.0</v>
      </c>
      <c r="U1674" s="14">
        <f t="shared" si="117"/>
        <v>18</v>
      </c>
      <c r="V1674" s="21" t="s">
        <v>26</v>
      </c>
      <c r="W1674" s="35">
        <f>VLOOKUP(A1674,airbnb_listings_orlando!C:Q,14,0)</f>
        <v>259</v>
      </c>
      <c r="X1674" s="35">
        <f>VLOOKUP(A1674,airbnb_listings_orlando!C:Q,15,0)</f>
        <v>6</v>
      </c>
      <c r="Y1674" s="11">
        <f t="shared" si="4"/>
        <v>225</v>
      </c>
      <c r="AA1674" s="11"/>
    </row>
    <row r="1675">
      <c r="A1675" s="12" t="s">
        <v>89</v>
      </c>
      <c r="B1675" s="13">
        <v>43433.0</v>
      </c>
      <c r="C1675" s="25">
        <v>43456.0</v>
      </c>
      <c r="D1675" s="14">
        <v>155.0</v>
      </c>
      <c r="E1675" s="24">
        <v>43143.59616898148</v>
      </c>
      <c r="F1675" s="16">
        <v>290.0</v>
      </c>
      <c r="G1675" s="17" t="s">
        <v>25</v>
      </c>
      <c r="H1675" s="14">
        <v>0.0</v>
      </c>
      <c r="I1675" s="14">
        <f t="shared" si="1"/>
        <v>155</v>
      </c>
      <c r="J1675" s="18">
        <v>5.0</v>
      </c>
      <c r="K1675" s="17">
        <v>7.0</v>
      </c>
      <c r="L1675" s="19">
        <v>4.0</v>
      </c>
      <c r="M1675" s="19" t="e">
        <v>#REF!</v>
      </c>
      <c r="N1675" s="17">
        <v>5.0</v>
      </c>
      <c r="O1675" s="17" t="s">
        <v>62</v>
      </c>
      <c r="P1675" s="17">
        <v>23.0</v>
      </c>
      <c r="Q1675" s="17">
        <v>2.0</v>
      </c>
      <c r="R1675" s="17">
        <v>0.0</v>
      </c>
      <c r="S1675" s="7">
        <f t="shared" si="2"/>
        <v>2</v>
      </c>
      <c r="T1675" s="20">
        <v>0.0</v>
      </c>
      <c r="U1675" s="14">
        <v>0.0</v>
      </c>
      <c r="V1675" s="21" t="s">
        <v>37</v>
      </c>
      <c r="W1675" s="35">
        <f>VLOOKUP(A1675,airbnb_listings_orlando!C:Q,14,0)</f>
        <v>259</v>
      </c>
      <c r="X1675" s="35">
        <f>VLOOKUP(A1675,airbnb_listings_orlando!C:Q,15,0)</f>
        <v>6</v>
      </c>
      <c r="Y1675" s="11">
        <f t="shared" si="4"/>
        <v>6.739130435</v>
      </c>
      <c r="AA1675" s="11"/>
    </row>
    <row r="1676">
      <c r="A1676" s="12" t="s">
        <v>89</v>
      </c>
      <c r="B1676" s="13">
        <v>43379.0</v>
      </c>
      <c r="C1676" s="12">
        <v>43382.0</v>
      </c>
      <c r="D1676" s="14">
        <v>155.0</v>
      </c>
      <c r="E1676" s="24">
        <v>43358.3783912037</v>
      </c>
      <c r="F1676" s="16">
        <v>21.0</v>
      </c>
      <c r="G1676" s="17" t="s">
        <v>25</v>
      </c>
      <c r="H1676" s="14">
        <v>0.0</v>
      </c>
      <c r="I1676" s="14">
        <f t="shared" si="1"/>
        <v>155</v>
      </c>
      <c r="J1676" s="18">
        <v>5.0</v>
      </c>
      <c r="K1676" s="17">
        <v>7.0</v>
      </c>
      <c r="L1676" s="19">
        <v>4.0</v>
      </c>
      <c r="M1676" s="19" t="e">
        <v>#REF!</v>
      </c>
      <c r="N1676" s="17">
        <v>5.0</v>
      </c>
      <c r="O1676" s="17" t="s">
        <v>62</v>
      </c>
      <c r="P1676" s="17">
        <v>3.0</v>
      </c>
      <c r="Q1676" s="17">
        <v>2.0</v>
      </c>
      <c r="R1676" s="17">
        <v>0.0</v>
      </c>
      <c r="S1676" s="7">
        <f t="shared" si="2"/>
        <v>2</v>
      </c>
      <c r="T1676" s="20">
        <v>0.0</v>
      </c>
      <c r="U1676" s="14">
        <v>0.0</v>
      </c>
      <c r="V1676" s="21" t="s">
        <v>37</v>
      </c>
      <c r="W1676" s="35">
        <f>VLOOKUP(A1676,airbnb_listings_orlando!C:Q,14,0)</f>
        <v>259</v>
      </c>
      <c r="X1676" s="35">
        <f>VLOOKUP(A1676,airbnb_listings_orlando!C:Q,15,0)</f>
        <v>6</v>
      </c>
      <c r="Y1676" s="11">
        <f t="shared" si="4"/>
        <v>51.66666667</v>
      </c>
      <c r="AA1676" s="11"/>
    </row>
    <row r="1677">
      <c r="A1677" s="12" t="s">
        <v>89</v>
      </c>
      <c r="B1677" s="13">
        <v>43258.0</v>
      </c>
      <c r="C1677" s="12">
        <v>43261.0</v>
      </c>
      <c r="D1677" s="14">
        <v>627.55</v>
      </c>
      <c r="E1677" s="24">
        <v>43130.769953703704</v>
      </c>
      <c r="F1677" s="16">
        <v>128.0</v>
      </c>
      <c r="G1677" s="17" t="s">
        <v>25</v>
      </c>
      <c r="H1677" s="14">
        <v>63.72</v>
      </c>
      <c r="I1677" s="14">
        <f t="shared" si="1"/>
        <v>608.15</v>
      </c>
      <c r="J1677" s="18">
        <v>5.0</v>
      </c>
      <c r="K1677" s="17">
        <v>7.0</v>
      </c>
      <c r="L1677" s="19">
        <v>4.0</v>
      </c>
      <c r="M1677" s="19" t="e">
        <v>#REF!</v>
      </c>
      <c r="N1677" s="17">
        <v>5.0</v>
      </c>
      <c r="O1677" s="17" t="s">
        <v>62</v>
      </c>
      <c r="P1677" s="17">
        <v>3.0</v>
      </c>
      <c r="Q1677" s="17">
        <v>7.0</v>
      </c>
      <c r="R1677" s="17">
        <v>2.0</v>
      </c>
      <c r="S1677" s="7">
        <f t="shared" si="2"/>
        <v>9</v>
      </c>
      <c r="T1677" s="20">
        <v>19.4</v>
      </c>
      <c r="U1677" s="14">
        <v>0.0</v>
      </c>
      <c r="V1677" s="21" t="s">
        <v>37</v>
      </c>
      <c r="W1677" s="35">
        <f>VLOOKUP(A1677,airbnb_listings_orlando!C:Q,14,0)</f>
        <v>259</v>
      </c>
      <c r="X1677" s="35">
        <f>VLOOKUP(A1677,airbnb_listings_orlando!C:Q,15,0)</f>
        <v>6</v>
      </c>
      <c r="Y1677" s="11">
        <f t="shared" si="4"/>
        <v>209.1833333</v>
      </c>
      <c r="AA1677" s="11"/>
    </row>
    <row r="1678">
      <c r="A1678" s="12" t="s">
        <v>89</v>
      </c>
      <c r="B1678" s="13">
        <v>43168.0</v>
      </c>
      <c r="C1678" s="12">
        <v>43170.0</v>
      </c>
      <c r="D1678" s="14">
        <v>650.0</v>
      </c>
      <c r="E1678" s="24">
        <v>43155.8393287037</v>
      </c>
      <c r="F1678" s="16">
        <v>13.0</v>
      </c>
      <c r="G1678" s="17" t="s">
        <v>25</v>
      </c>
      <c r="H1678" s="14">
        <v>86.0</v>
      </c>
      <c r="I1678" s="14">
        <f t="shared" si="1"/>
        <v>650</v>
      </c>
      <c r="J1678" s="18">
        <v>5.0</v>
      </c>
      <c r="K1678" s="17">
        <v>7.0</v>
      </c>
      <c r="L1678" s="19">
        <v>4.0</v>
      </c>
      <c r="M1678" s="19" t="e">
        <v>#REF!</v>
      </c>
      <c r="N1678" s="17">
        <v>5.0</v>
      </c>
      <c r="O1678" s="17" t="s">
        <v>62</v>
      </c>
      <c r="P1678" s="17">
        <v>2.0</v>
      </c>
      <c r="Q1678" s="17">
        <v>1.0</v>
      </c>
      <c r="R1678" s="17">
        <v>0.0</v>
      </c>
      <c r="S1678" s="7">
        <f t="shared" si="2"/>
        <v>1</v>
      </c>
      <c r="T1678" s="20">
        <v>0.0</v>
      </c>
      <c r="U1678" s="14">
        <v>0.0</v>
      </c>
      <c r="V1678" s="21" t="s">
        <v>37</v>
      </c>
      <c r="W1678" s="35">
        <f>VLOOKUP(A1678,airbnb_listings_orlando!C:Q,14,0)</f>
        <v>259</v>
      </c>
      <c r="X1678" s="35">
        <f>VLOOKUP(A1678,airbnb_listings_orlando!C:Q,15,0)</f>
        <v>6</v>
      </c>
      <c r="Y1678" s="11">
        <f t="shared" si="4"/>
        <v>325</v>
      </c>
      <c r="AA1678" s="11"/>
    </row>
    <row r="1679">
      <c r="A1679" s="12" t="s">
        <v>89</v>
      </c>
      <c r="B1679" s="13">
        <v>43126.0</v>
      </c>
      <c r="C1679" s="12">
        <v>43138.0</v>
      </c>
      <c r="D1679" s="14">
        <v>3040.05</v>
      </c>
      <c r="E1679" s="24">
        <v>43009.60822916667</v>
      </c>
      <c r="F1679" s="16">
        <v>117.0</v>
      </c>
      <c r="G1679" s="17" t="s">
        <v>25</v>
      </c>
      <c r="H1679" s="14">
        <v>438.0</v>
      </c>
      <c r="I1679" s="14">
        <f t="shared" si="1"/>
        <v>3040.05</v>
      </c>
      <c r="J1679" s="18">
        <v>5.0</v>
      </c>
      <c r="K1679" s="17">
        <v>7.0</v>
      </c>
      <c r="L1679" s="19">
        <v>4.0</v>
      </c>
      <c r="M1679" s="19" t="e">
        <v>#REF!</v>
      </c>
      <c r="N1679" s="17">
        <v>5.0</v>
      </c>
      <c r="O1679" s="17" t="s">
        <v>62</v>
      </c>
      <c r="P1679" s="17">
        <v>12.0</v>
      </c>
      <c r="Q1679" s="17">
        <v>8.0</v>
      </c>
      <c r="R1679" s="17">
        <v>0.0</v>
      </c>
      <c r="S1679" s="7">
        <f t="shared" si="2"/>
        <v>8</v>
      </c>
      <c r="T1679" s="20">
        <v>0.0</v>
      </c>
      <c r="U1679" s="14">
        <v>0.0</v>
      </c>
      <c r="V1679" s="21" t="s">
        <v>37</v>
      </c>
      <c r="W1679" s="35">
        <f>VLOOKUP(A1679,airbnb_listings_orlando!C:Q,14,0)</f>
        <v>259</v>
      </c>
      <c r="X1679" s="35">
        <f>VLOOKUP(A1679,airbnb_listings_orlando!C:Q,15,0)</f>
        <v>6</v>
      </c>
      <c r="Y1679" s="11">
        <f t="shared" si="4"/>
        <v>253.3375</v>
      </c>
      <c r="AA1679" s="11"/>
    </row>
    <row r="1680">
      <c r="A1680" s="12" t="s">
        <v>89</v>
      </c>
      <c r="B1680" s="13">
        <v>43106.0</v>
      </c>
      <c r="C1680" s="12">
        <v>43122.0</v>
      </c>
      <c r="D1680" s="14">
        <v>3753.16</v>
      </c>
      <c r="E1680" s="15">
        <v>43026.550891203704</v>
      </c>
      <c r="F1680" s="16">
        <v>80.0</v>
      </c>
      <c r="G1680" s="17" t="s">
        <v>25</v>
      </c>
      <c r="H1680" s="14">
        <v>425.6</v>
      </c>
      <c r="I1680" s="14">
        <f t="shared" si="1"/>
        <v>3601.16</v>
      </c>
      <c r="J1680" s="18">
        <v>5.0</v>
      </c>
      <c r="K1680" s="17">
        <v>7.0</v>
      </c>
      <c r="L1680" s="19">
        <v>4.0</v>
      </c>
      <c r="M1680" s="19" t="e">
        <v>#REF!</v>
      </c>
      <c r="N1680" s="17">
        <v>5.0</v>
      </c>
      <c r="O1680" s="17" t="s">
        <v>62</v>
      </c>
      <c r="P1680" s="17">
        <v>16.0</v>
      </c>
      <c r="Q1680" s="17">
        <v>2.0</v>
      </c>
      <c r="R1680" s="17">
        <v>0.0</v>
      </c>
      <c r="S1680" s="7">
        <f t="shared" si="2"/>
        <v>2</v>
      </c>
      <c r="T1680" s="20">
        <v>152.0</v>
      </c>
      <c r="U1680" s="14">
        <v>0.0</v>
      </c>
      <c r="V1680" s="21" t="s">
        <v>37</v>
      </c>
      <c r="W1680" s="35">
        <f>VLOOKUP(A1680,airbnb_listings_orlando!C:Q,14,0)</f>
        <v>259</v>
      </c>
      <c r="X1680" s="35">
        <f>VLOOKUP(A1680,airbnb_listings_orlando!C:Q,15,0)</f>
        <v>6</v>
      </c>
      <c r="Y1680" s="11">
        <f t="shared" si="4"/>
        <v>234.5725</v>
      </c>
      <c r="AA1680" s="11"/>
    </row>
    <row r="1681">
      <c r="A1681" s="12" t="s">
        <v>89</v>
      </c>
      <c r="B1681" s="13">
        <v>43063.0</v>
      </c>
      <c r="C1681" s="25">
        <v>43087.0</v>
      </c>
      <c r="D1681" s="14">
        <v>120.0</v>
      </c>
      <c r="E1681" s="24">
        <v>42818.45465277778</v>
      </c>
      <c r="F1681" s="16">
        <v>245.0</v>
      </c>
      <c r="G1681" s="17" t="s">
        <v>25</v>
      </c>
      <c r="H1681" s="14">
        <v>0.0</v>
      </c>
      <c r="I1681" s="14">
        <f t="shared" si="1"/>
        <v>120</v>
      </c>
      <c r="J1681" s="18">
        <v>5.0</v>
      </c>
      <c r="K1681" s="17">
        <v>7.0</v>
      </c>
      <c r="L1681" s="19">
        <v>4.0</v>
      </c>
      <c r="M1681" s="19" t="e">
        <v>#REF!</v>
      </c>
      <c r="N1681" s="17">
        <v>5.0</v>
      </c>
      <c r="O1681" s="17" t="s">
        <v>62</v>
      </c>
      <c r="P1681" s="17">
        <v>24.0</v>
      </c>
      <c r="Q1681" s="17">
        <v>2.0</v>
      </c>
      <c r="R1681" s="17">
        <v>0.0</v>
      </c>
      <c r="S1681" s="7">
        <f t="shared" si="2"/>
        <v>2</v>
      </c>
      <c r="T1681" s="20">
        <v>0.0</v>
      </c>
      <c r="U1681" s="14">
        <v>0.0</v>
      </c>
      <c r="V1681" s="21" t="s">
        <v>37</v>
      </c>
      <c r="W1681" s="35">
        <f>VLOOKUP(A1681,airbnb_listings_orlando!C:Q,14,0)</f>
        <v>259</v>
      </c>
      <c r="X1681" s="35">
        <f>VLOOKUP(A1681,airbnb_listings_orlando!C:Q,15,0)</f>
        <v>6</v>
      </c>
      <c r="Y1681" s="11">
        <f t="shared" si="4"/>
        <v>5</v>
      </c>
      <c r="AA1681" s="11"/>
    </row>
    <row r="1682">
      <c r="A1682" s="12" t="s">
        <v>89</v>
      </c>
      <c r="B1682" s="13">
        <v>42986.0</v>
      </c>
      <c r="C1682" s="12">
        <v>42990.0</v>
      </c>
      <c r="D1682" s="14">
        <v>0.0</v>
      </c>
      <c r="E1682" s="24">
        <v>42986.682025462964</v>
      </c>
      <c r="F1682" s="16">
        <v>0.0</v>
      </c>
      <c r="G1682" s="17" t="s">
        <v>25</v>
      </c>
      <c r="H1682" s="14">
        <v>0.0</v>
      </c>
      <c r="I1682" s="14">
        <f t="shared" si="1"/>
        <v>0</v>
      </c>
      <c r="J1682" s="18">
        <v>5.0</v>
      </c>
      <c r="K1682" s="17">
        <v>7.0</v>
      </c>
      <c r="L1682" s="19">
        <v>4.0</v>
      </c>
      <c r="M1682" s="19" t="e">
        <v>#REF!</v>
      </c>
      <c r="N1682" s="17">
        <v>5.0</v>
      </c>
      <c r="O1682" s="17" t="s">
        <v>62</v>
      </c>
      <c r="P1682" s="17">
        <v>4.0</v>
      </c>
      <c r="Q1682" s="17">
        <v>2.0</v>
      </c>
      <c r="R1682" s="17">
        <v>0.0</v>
      </c>
      <c r="S1682" s="7">
        <f t="shared" si="2"/>
        <v>2</v>
      </c>
      <c r="T1682" s="20">
        <v>0.0</v>
      </c>
      <c r="U1682" s="14">
        <v>0.0</v>
      </c>
      <c r="V1682" s="21" t="s">
        <v>37</v>
      </c>
      <c r="W1682" s="35">
        <f>VLOOKUP(A1682,airbnb_listings_orlando!C:Q,14,0)</f>
        <v>259</v>
      </c>
      <c r="X1682" s="35">
        <f>VLOOKUP(A1682,airbnb_listings_orlando!C:Q,15,0)</f>
        <v>6</v>
      </c>
      <c r="Y1682" s="11">
        <f t="shared" si="4"/>
        <v>0</v>
      </c>
      <c r="AA1682" s="11"/>
    </row>
    <row r="1683">
      <c r="A1683" s="12" t="s">
        <v>89</v>
      </c>
      <c r="B1683" s="13">
        <v>42975.0</v>
      </c>
      <c r="C1683" s="12">
        <v>42981.0</v>
      </c>
      <c r="D1683" s="14">
        <v>994.17</v>
      </c>
      <c r="E1683" s="24">
        <v>42914.385092592594</v>
      </c>
      <c r="F1683" s="16">
        <v>61.0</v>
      </c>
      <c r="G1683" s="17" t="s">
        <v>25</v>
      </c>
      <c r="H1683" s="14">
        <v>156.6</v>
      </c>
      <c r="I1683" s="14">
        <f t="shared" si="1"/>
        <v>994.17</v>
      </c>
      <c r="J1683" s="18">
        <v>5.0</v>
      </c>
      <c r="K1683" s="17">
        <v>7.0</v>
      </c>
      <c r="L1683" s="19">
        <v>4.0</v>
      </c>
      <c r="M1683" s="19" t="e">
        <v>#REF!</v>
      </c>
      <c r="N1683" s="17">
        <v>5.0</v>
      </c>
      <c r="O1683" s="17" t="s">
        <v>62</v>
      </c>
      <c r="P1683" s="17">
        <v>6.0</v>
      </c>
      <c r="Q1683" s="17">
        <v>1.0</v>
      </c>
      <c r="R1683" s="17">
        <v>0.0</v>
      </c>
      <c r="S1683" s="7">
        <f t="shared" si="2"/>
        <v>1</v>
      </c>
      <c r="T1683" s="20">
        <v>0.0</v>
      </c>
      <c r="U1683" s="14">
        <v>0.0</v>
      </c>
      <c r="V1683" s="21" t="s">
        <v>37</v>
      </c>
      <c r="W1683" s="35">
        <f>VLOOKUP(A1683,airbnb_listings_orlando!C:Q,14,0)</f>
        <v>259</v>
      </c>
      <c r="X1683" s="35">
        <f>VLOOKUP(A1683,airbnb_listings_orlando!C:Q,15,0)</f>
        <v>6</v>
      </c>
      <c r="Y1683" s="11">
        <f t="shared" si="4"/>
        <v>165.695</v>
      </c>
      <c r="AA1683" s="11"/>
    </row>
    <row r="1684">
      <c r="A1684" s="12" t="s">
        <v>89</v>
      </c>
      <c r="B1684" s="13">
        <v>42870.0</v>
      </c>
      <c r="C1684" s="12">
        <v>42892.0</v>
      </c>
      <c r="D1684" s="14">
        <v>120.0</v>
      </c>
      <c r="E1684" s="15">
        <v>42702.41019675926</v>
      </c>
      <c r="F1684" s="16">
        <v>168.0</v>
      </c>
      <c r="G1684" s="17" t="s">
        <v>25</v>
      </c>
      <c r="H1684" s="14">
        <v>0.0</v>
      </c>
      <c r="I1684" s="14">
        <f t="shared" si="1"/>
        <v>120</v>
      </c>
      <c r="J1684" s="18">
        <v>5.0</v>
      </c>
      <c r="K1684" s="17">
        <v>7.0</v>
      </c>
      <c r="L1684" s="19">
        <v>4.0</v>
      </c>
      <c r="M1684" s="19" t="e">
        <v>#REF!</v>
      </c>
      <c r="N1684" s="17">
        <v>5.0</v>
      </c>
      <c r="O1684" s="17" t="s">
        <v>62</v>
      </c>
      <c r="P1684" s="17">
        <v>22.0</v>
      </c>
      <c r="Q1684" s="17">
        <v>2.0</v>
      </c>
      <c r="R1684" s="17">
        <v>0.0</v>
      </c>
      <c r="S1684" s="7">
        <f t="shared" si="2"/>
        <v>2</v>
      </c>
      <c r="T1684" s="20">
        <v>0.0</v>
      </c>
      <c r="U1684" s="14">
        <v>0.0</v>
      </c>
      <c r="V1684" s="21" t="s">
        <v>37</v>
      </c>
      <c r="W1684" s="35">
        <f>VLOOKUP(A1684,airbnb_listings_orlando!C:Q,14,0)</f>
        <v>259</v>
      </c>
      <c r="X1684" s="35">
        <f>VLOOKUP(A1684,airbnb_listings_orlando!C:Q,15,0)</f>
        <v>6</v>
      </c>
      <c r="Y1684" s="11">
        <f t="shared" si="4"/>
        <v>5.454545455</v>
      </c>
      <c r="AA1684" s="11"/>
    </row>
    <row r="1685">
      <c r="A1685" s="12" t="s">
        <v>89</v>
      </c>
      <c r="B1685" s="13">
        <v>42802.0</v>
      </c>
      <c r="C1685" s="12">
        <v>42806.0</v>
      </c>
      <c r="D1685" s="14">
        <v>931.0</v>
      </c>
      <c r="E1685" s="24">
        <v>42790.58907407407</v>
      </c>
      <c r="F1685" s="16">
        <v>12.0</v>
      </c>
      <c r="G1685" s="17" t="s">
        <v>25</v>
      </c>
      <c r="H1685" s="14">
        <v>122.34</v>
      </c>
      <c r="I1685" s="14">
        <f t="shared" si="1"/>
        <v>902</v>
      </c>
      <c r="J1685" s="18">
        <v>5.0</v>
      </c>
      <c r="K1685" s="17">
        <v>7.0</v>
      </c>
      <c r="L1685" s="19">
        <v>4.0</v>
      </c>
      <c r="M1685" s="19" t="e">
        <v>#REF!</v>
      </c>
      <c r="N1685" s="17">
        <v>5.0</v>
      </c>
      <c r="O1685" s="17" t="s">
        <v>62</v>
      </c>
      <c r="P1685" s="17">
        <v>4.0</v>
      </c>
      <c r="Q1685" s="17">
        <v>3.0</v>
      </c>
      <c r="R1685" s="17">
        <v>0.0</v>
      </c>
      <c r="S1685" s="7">
        <f t="shared" si="2"/>
        <v>3</v>
      </c>
      <c r="T1685" s="20">
        <v>29.0</v>
      </c>
      <c r="U1685" s="14">
        <v>0.0</v>
      </c>
      <c r="V1685" s="21" t="s">
        <v>37</v>
      </c>
      <c r="W1685" s="35">
        <f>VLOOKUP(A1685,airbnb_listings_orlando!C:Q,14,0)</f>
        <v>259</v>
      </c>
      <c r="X1685" s="35">
        <f>VLOOKUP(A1685,airbnb_listings_orlando!C:Q,15,0)</f>
        <v>6</v>
      </c>
      <c r="Y1685" s="11">
        <f t="shared" si="4"/>
        <v>232.75</v>
      </c>
      <c r="AA1685" s="11"/>
    </row>
    <row r="1686">
      <c r="A1686" s="12" t="s">
        <v>89</v>
      </c>
      <c r="B1686" s="13">
        <v>42751.0</v>
      </c>
      <c r="C1686" s="12">
        <v>42771.0</v>
      </c>
      <c r="D1686" s="14">
        <v>120.0</v>
      </c>
      <c r="E1686" s="24">
        <v>42622.681875</v>
      </c>
      <c r="F1686" s="16">
        <v>129.0</v>
      </c>
      <c r="G1686" s="17" t="s">
        <v>25</v>
      </c>
      <c r="H1686" s="14">
        <v>0.0</v>
      </c>
      <c r="I1686" s="14">
        <f t="shared" si="1"/>
        <v>120</v>
      </c>
      <c r="J1686" s="18">
        <v>5.0</v>
      </c>
      <c r="K1686" s="17">
        <v>7.0</v>
      </c>
      <c r="L1686" s="19">
        <v>4.0</v>
      </c>
      <c r="M1686" s="19" t="e">
        <v>#REF!</v>
      </c>
      <c r="N1686" s="17">
        <v>5.0</v>
      </c>
      <c r="O1686" s="17" t="s">
        <v>62</v>
      </c>
      <c r="P1686" s="17">
        <v>20.0</v>
      </c>
      <c r="Q1686" s="17">
        <v>2.0</v>
      </c>
      <c r="R1686" s="17">
        <v>0.0</v>
      </c>
      <c r="S1686" s="7">
        <f t="shared" si="2"/>
        <v>2</v>
      </c>
      <c r="T1686" s="20">
        <v>0.0</v>
      </c>
      <c r="U1686" s="14">
        <v>0.0</v>
      </c>
      <c r="V1686" s="21" t="s">
        <v>37</v>
      </c>
      <c r="W1686" s="35">
        <f>VLOOKUP(A1686,airbnb_listings_orlando!C:Q,14,0)</f>
        <v>259</v>
      </c>
      <c r="X1686" s="35">
        <f>VLOOKUP(A1686,airbnb_listings_orlando!C:Q,15,0)</f>
        <v>6</v>
      </c>
      <c r="Y1686" s="11">
        <f t="shared" si="4"/>
        <v>6</v>
      </c>
      <c r="AA1686" s="11"/>
    </row>
    <row r="1687">
      <c r="A1687" s="12" t="s">
        <v>89</v>
      </c>
      <c r="B1687" s="13">
        <v>42741.0</v>
      </c>
      <c r="C1687" s="12">
        <v>42744.0</v>
      </c>
      <c r="D1687" s="14">
        <v>851.04</v>
      </c>
      <c r="E1687" s="15">
        <v>42685.9056712963</v>
      </c>
      <c r="F1687" s="16">
        <v>56.0</v>
      </c>
      <c r="G1687" s="17" t="s">
        <v>25</v>
      </c>
      <c r="H1687" s="14">
        <v>113.4</v>
      </c>
      <c r="I1687" s="14">
        <f t="shared" si="1"/>
        <v>851.04</v>
      </c>
      <c r="J1687" s="18">
        <v>5.0</v>
      </c>
      <c r="K1687" s="17">
        <v>7.0</v>
      </c>
      <c r="L1687" s="19">
        <v>4.0</v>
      </c>
      <c r="M1687" s="19" t="e">
        <v>#REF!</v>
      </c>
      <c r="N1687" s="17">
        <v>5.0</v>
      </c>
      <c r="O1687" s="17" t="s">
        <v>62</v>
      </c>
      <c r="P1687" s="17">
        <v>3.0</v>
      </c>
      <c r="Q1687" s="17">
        <v>9.0</v>
      </c>
      <c r="R1687" s="17">
        <v>1.0</v>
      </c>
      <c r="S1687" s="7">
        <f t="shared" si="2"/>
        <v>10</v>
      </c>
      <c r="T1687" s="20">
        <v>0.0</v>
      </c>
      <c r="U1687" s="14">
        <v>0.0</v>
      </c>
      <c r="V1687" s="21" t="s">
        <v>37</v>
      </c>
      <c r="W1687" s="35">
        <f>VLOOKUP(A1687,airbnb_listings_orlando!C:Q,14,0)</f>
        <v>259</v>
      </c>
      <c r="X1687" s="35">
        <f>VLOOKUP(A1687,airbnb_listings_orlando!C:Q,15,0)</f>
        <v>6</v>
      </c>
      <c r="Y1687" s="11">
        <f t="shared" si="4"/>
        <v>283.68</v>
      </c>
      <c r="AA1687" s="11"/>
    </row>
    <row r="1688">
      <c r="A1688" s="12" t="s">
        <v>89</v>
      </c>
      <c r="B1688" s="13">
        <v>42703.0</v>
      </c>
      <c r="C1688" s="12">
        <v>42713.0</v>
      </c>
      <c r="D1688" s="14">
        <v>120.0</v>
      </c>
      <c r="E1688" s="24">
        <v>42622.68077546296</v>
      </c>
      <c r="F1688" s="16">
        <v>81.0</v>
      </c>
      <c r="G1688" s="17" t="s">
        <v>25</v>
      </c>
      <c r="H1688" s="14">
        <v>0.0</v>
      </c>
      <c r="I1688" s="14">
        <f t="shared" si="1"/>
        <v>120</v>
      </c>
      <c r="J1688" s="18">
        <v>5.0</v>
      </c>
      <c r="K1688" s="17">
        <v>7.0</v>
      </c>
      <c r="L1688" s="19">
        <v>4.0</v>
      </c>
      <c r="M1688" s="19" t="e">
        <v>#REF!</v>
      </c>
      <c r="N1688" s="17">
        <v>5.0</v>
      </c>
      <c r="O1688" s="17" t="s">
        <v>62</v>
      </c>
      <c r="P1688" s="17">
        <v>10.0</v>
      </c>
      <c r="Q1688" s="17">
        <v>2.0</v>
      </c>
      <c r="R1688" s="17">
        <v>0.0</v>
      </c>
      <c r="S1688" s="7">
        <f t="shared" si="2"/>
        <v>2</v>
      </c>
      <c r="T1688" s="20">
        <v>0.0</v>
      </c>
      <c r="U1688" s="14">
        <v>0.0</v>
      </c>
      <c r="V1688" s="21" t="s">
        <v>37</v>
      </c>
      <c r="W1688" s="35">
        <f>VLOOKUP(A1688,airbnb_listings_orlando!C:Q,14,0)</f>
        <v>259</v>
      </c>
      <c r="X1688" s="35">
        <f>VLOOKUP(A1688,airbnb_listings_orlando!C:Q,15,0)</f>
        <v>6</v>
      </c>
      <c r="Y1688" s="11">
        <f t="shared" si="4"/>
        <v>12</v>
      </c>
      <c r="AA1688" s="11"/>
    </row>
    <row r="1689">
      <c r="A1689" s="12" t="s">
        <v>89</v>
      </c>
      <c r="B1689" s="13">
        <v>42698.0</v>
      </c>
      <c r="C1689" s="25">
        <v>42700.0</v>
      </c>
      <c r="D1689" s="14">
        <v>633.14</v>
      </c>
      <c r="E1689" s="15">
        <v>42686.69042824074</v>
      </c>
      <c r="F1689" s="16">
        <v>12.0</v>
      </c>
      <c r="G1689" s="17" t="s">
        <v>25</v>
      </c>
      <c r="H1689" s="14">
        <v>75.6</v>
      </c>
      <c r="I1689" s="14">
        <f t="shared" si="1"/>
        <v>633.14</v>
      </c>
      <c r="J1689" s="18">
        <v>5.0</v>
      </c>
      <c r="K1689" s="17">
        <v>7.0</v>
      </c>
      <c r="L1689" s="19">
        <v>4.0</v>
      </c>
      <c r="M1689" s="19" t="e">
        <v>#REF!</v>
      </c>
      <c r="N1689" s="17">
        <v>5.0</v>
      </c>
      <c r="O1689" s="17" t="s">
        <v>62</v>
      </c>
      <c r="P1689" s="17">
        <v>2.0</v>
      </c>
      <c r="Q1689" s="17">
        <v>9.0</v>
      </c>
      <c r="R1689" s="17">
        <v>0.0</v>
      </c>
      <c r="S1689" s="7">
        <f t="shared" si="2"/>
        <v>9</v>
      </c>
      <c r="T1689" s="20">
        <v>0.0</v>
      </c>
      <c r="U1689" s="14">
        <v>0.0</v>
      </c>
      <c r="V1689" s="21" t="s">
        <v>37</v>
      </c>
      <c r="W1689" s="35">
        <f>VLOOKUP(A1689,airbnb_listings_orlando!C:Q,14,0)</f>
        <v>259</v>
      </c>
      <c r="X1689" s="35">
        <f>VLOOKUP(A1689,airbnb_listings_orlando!C:Q,15,0)</f>
        <v>6</v>
      </c>
      <c r="Y1689" s="11">
        <f t="shared" si="4"/>
        <v>316.57</v>
      </c>
      <c r="AA1689" s="11"/>
    </row>
    <row r="1690">
      <c r="A1690" s="12" t="s">
        <v>89</v>
      </c>
      <c r="B1690" s="13">
        <v>42657.0</v>
      </c>
      <c r="C1690" s="25">
        <v>42659.0</v>
      </c>
      <c r="D1690" s="14">
        <v>783.97</v>
      </c>
      <c r="E1690" s="24">
        <v>42652.88570601852</v>
      </c>
      <c r="F1690" s="16">
        <v>5.0</v>
      </c>
      <c r="G1690" s="17" t="s">
        <v>25</v>
      </c>
      <c r="H1690" s="14">
        <v>112.0</v>
      </c>
      <c r="I1690" s="14">
        <f t="shared" si="1"/>
        <v>783.97</v>
      </c>
      <c r="J1690" s="18">
        <v>5.0</v>
      </c>
      <c r="K1690" s="17">
        <v>7.0</v>
      </c>
      <c r="L1690" s="19">
        <v>4.0</v>
      </c>
      <c r="M1690" s="19" t="e">
        <v>#REF!</v>
      </c>
      <c r="N1690" s="17">
        <v>5.0</v>
      </c>
      <c r="O1690" s="17" t="s">
        <v>62</v>
      </c>
      <c r="P1690" s="17">
        <v>2.0</v>
      </c>
      <c r="Q1690" s="17">
        <v>10.0</v>
      </c>
      <c r="R1690" s="17">
        <v>0.0</v>
      </c>
      <c r="S1690" s="7">
        <f t="shared" si="2"/>
        <v>10</v>
      </c>
      <c r="T1690" s="20">
        <v>0.0</v>
      </c>
      <c r="U1690" s="14">
        <v>0.0</v>
      </c>
      <c r="V1690" s="21" t="s">
        <v>37</v>
      </c>
      <c r="W1690" s="35">
        <f>VLOOKUP(A1690,airbnb_listings_orlando!C:Q,14,0)</f>
        <v>259</v>
      </c>
      <c r="X1690" s="35">
        <f>VLOOKUP(A1690,airbnb_listings_orlando!C:Q,15,0)</f>
        <v>6</v>
      </c>
      <c r="Y1690" s="11">
        <f t="shared" si="4"/>
        <v>391.985</v>
      </c>
      <c r="AA1690" s="11"/>
    </row>
    <row r="1691">
      <c r="A1691" s="12" t="s">
        <v>89</v>
      </c>
      <c r="B1691" s="13">
        <v>43483.0</v>
      </c>
      <c r="C1691" s="12">
        <v>43486.0</v>
      </c>
      <c r="D1691" s="14">
        <v>794.89</v>
      </c>
      <c r="E1691" s="24">
        <v>43339.359085648146</v>
      </c>
      <c r="F1691" s="16">
        <v>144.0</v>
      </c>
      <c r="G1691" s="17" t="s">
        <v>25</v>
      </c>
      <c r="H1691" s="14">
        <v>83.9</v>
      </c>
      <c r="I1691" s="14">
        <f t="shared" si="1"/>
        <v>746.4633</v>
      </c>
      <c r="J1691" s="18">
        <v>5.0</v>
      </c>
      <c r="K1691" s="17">
        <v>7.0</v>
      </c>
      <c r="L1691" s="19">
        <v>4.0</v>
      </c>
      <c r="M1691" s="19" t="e">
        <v>#REF!</v>
      </c>
      <c r="N1691" s="17">
        <v>5.0</v>
      </c>
      <c r="O1691" s="17" t="s">
        <v>62</v>
      </c>
      <c r="P1691" s="17">
        <v>3.0</v>
      </c>
      <c r="Q1691" s="17">
        <v>10.0</v>
      </c>
      <c r="R1691" s="17">
        <v>0.0</v>
      </c>
      <c r="S1691" s="7">
        <f t="shared" si="2"/>
        <v>10</v>
      </c>
      <c r="T1691" s="20">
        <v>24.58</v>
      </c>
      <c r="U1691" s="14">
        <f t="shared" ref="U1691:U1695" si="118">D1691*3%</f>
        <v>23.8467</v>
      </c>
      <c r="V1691" s="21" t="s">
        <v>39</v>
      </c>
      <c r="W1691" s="35">
        <f>VLOOKUP(A1691,airbnb_listings_orlando!C:Q,14,0)</f>
        <v>259</v>
      </c>
      <c r="X1691" s="35">
        <f>VLOOKUP(A1691,airbnb_listings_orlando!C:Q,15,0)</f>
        <v>6</v>
      </c>
      <c r="Y1691" s="11">
        <f t="shared" si="4"/>
        <v>264.9633333</v>
      </c>
      <c r="AA1691" s="11"/>
    </row>
    <row r="1692">
      <c r="A1692" s="12" t="s">
        <v>89</v>
      </c>
      <c r="B1692" s="13">
        <v>43461.0</v>
      </c>
      <c r="C1692" s="12">
        <v>43467.0</v>
      </c>
      <c r="D1692" s="14">
        <v>1873.7</v>
      </c>
      <c r="E1692" s="24">
        <v>43199.775243055556</v>
      </c>
      <c r="F1692" s="16">
        <v>262.0</v>
      </c>
      <c r="G1692" s="17" t="s">
        <v>25</v>
      </c>
      <c r="H1692" s="14">
        <v>243.86</v>
      </c>
      <c r="I1692" s="14">
        <f t="shared" si="1"/>
        <v>1759.559</v>
      </c>
      <c r="J1692" s="18">
        <v>5.0</v>
      </c>
      <c r="K1692" s="17">
        <v>7.0</v>
      </c>
      <c r="L1692" s="19">
        <v>4.0</v>
      </c>
      <c r="M1692" s="19" t="e">
        <v>#REF!</v>
      </c>
      <c r="N1692" s="17">
        <v>5.0</v>
      </c>
      <c r="O1692" s="17" t="s">
        <v>62</v>
      </c>
      <c r="P1692" s="17">
        <v>6.0</v>
      </c>
      <c r="Q1692" s="17">
        <v>5.0</v>
      </c>
      <c r="R1692" s="17">
        <v>4.0</v>
      </c>
      <c r="S1692" s="7">
        <f t="shared" si="2"/>
        <v>9</v>
      </c>
      <c r="T1692" s="20">
        <v>57.93</v>
      </c>
      <c r="U1692" s="14">
        <f t="shared" si="118"/>
        <v>56.211</v>
      </c>
      <c r="V1692" s="21" t="s">
        <v>39</v>
      </c>
      <c r="W1692" s="35">
        <f>VLOOKUP(A1692,airbnb_listings_orlando!C:Q,14,0)</f>
        <v>259</v>
      </c>
      <c r="X1692" s="35">
        <f>VLOOKUP(A1692,airbnb_listings_orlando!C:Q,15,0)</f>
        <v>6</v>
      </c>
      <c r="Y1692" s="11">
        <f t="shared" si="4"/>
        <v>312.2833333</v>
      </c>
      <c r="AA1692" s="11"/>
    </row>
    <row r="1693">
      <c r="A1693" s="12" t="s">
        <v>89</v>
      </c>
      <c r="B1693" s="13">
        <v>43418.0</v>
      </c>
      <c r="C1693" s="25">
        <v>43423.0</v>
      </c>
      <c r="D1693" s="14">
        <v>1023.9</v>
      </c>
      <c r="E1693" s="24">
        <v>43332.64611111111</v>
      </c>
      <c r="F1693" s="16">
        <v>86.0</v>
      </c>
      <c r="G1693" s="17" t="s">
        <v>25</v>
      </c>
      <c r="H1693" s="14">
        <v>117.01</v>
      </c>
      <c r="I1693" s="14">
        <f t="shared" si="1"/>
        <v>961.523</v>
      </c>
      <c r="J1693" s="18">
        <v>5.0</v>
      </c>
      <c r="K1693" s="17">
        <v>7.0</v>
      </c>
      <c r="L1693" s="19">
        <v>4.0</v>
      </c>
      <c r="M1693" s="19" t="e">
        <v>#REF!</v>
      </c>
      <c r="N1693" s="17">
        <v>5.0</v>
      </c>
      <c r="O1693" s="17" t="s">
        <v>62</v>
      </c>
      <c r="P1693" s="17">
        <v>5.0</v>
      </c>
      <c r="Q1693" s="17">
        <v>6.0</v>
      </c>
      <c r="R1693" s="17">
        <v>2.0</v>
      </c>
      <c r="S1693" s="7">
        <f t="shared" si="2"/>
        <v>8</v>
      </c>
      <c r="T1693" s="20">
        <v>31.66</v>
      </c>
      <c r="U1693" s="14">
        <f t="shared" si="118"/>
        <v>30.717</v>
      </c>
      <c r="V1693" s="21" t="s">
        <v>39</v>
      </c>
      <c r="W1693" s="35">
        <f>VLOOKUP(A1693,airbnb_listings_orlando!C:Q,14,0)</f>
        <v>259</v>
      </c>
      <c r="X1693" s="35">
        <f>VLOOKUP(A1693,airbnb_listings_orlando!C:Q,15,0)</f>
        <v>6</v>
      </c>
      <c r="Y1693" s="11">
        <f t="shared" si="4"/>
        <v>204.78</v>
      </c>
      <c r="AA1693" s="11"/>
    </row>
    <row r="1694">
      <c r="A1694" s="12" t="s">
        <v>89</v>
      </c>
      <c r="B1694" s="13">
        <v>43412.0</v>
      </c>
      <c r="C1694" s="25">
        <v>43416.0</v>
      </c>
      <c r="D1694" s="14">
        <v>946.36</v>
      </c>
      <c r="E1694" s="24">
        <v>43298.92115740741</v>
      </c>
      <c r="F1694" s="16">
        <v>114.0</v>
      </c>
      <c r="G1694" s="17" t="s">
        <v>25</v>
      </c>
      <c r="H1694" s="14">
        <v>89.8</v>
      </c>
      <c r="I1694" s="14">
        <f t="shared" si="1"/>
        <v>888.7092</v>
      </c>
      <c r="J1694" s="18">
        <v>5.0</v>
      </c>
      <c r="K1694" s="17">
        <v>7.0</v>
      </c>
      <c r="L1694" s="19">
        <v>4.0</v>
      </c>
      <c r="M1694" s="19" t="e">
        <v>#REF!</v>
      </c>
      <c r="N1694" s="17">
        <v>5.0</v>
      </c>
      <c r="O1694" s="17" t="s">
        <v>62</v>
      </c>
      <c r="P1694" s="17">
        <v>4.0</v>
      </c>
      <c r="Q1694" s="17">
        <v>5.0</v>
      </c>
      <c r="R1694" s="17">
        <v>0.0</v>
      </c>
      <c r="S1694" s="7">
        <f t="shared" si="2"/>
        <v>5</v>
      </c>
      <c r="T1694" s="20">
        <v>29.26</v>
      </c>
      <c r="U1694" s="14">
        <f t="shared" si="118"/>
        <v>28.3908</v>
      </c>
      <c r="V1694" s="21" t="s">
        <v>39</v>
      </c>
      <c r="W1694" s="35">
        <f>VLOOKUP(A1694,airbnb_listings_orlando!C:Q,14,0)</f>
        <v>259</v>
      </c>
      <c r="X1694" s="35">
        <f>VLOOKUP(A1694,airbnb_listings_orlando!C:Q,15,0)</f>
        <v>6</v>
      </c>
      <c r="Y1694" s="11">
        <f t="shared" si="4"/>
        <v>236.59</v>
      </c>
      <c r="AA1694" s="11"/>
    </row>
    <row r="1695">
      <c r="A1695" s="12" t="s">
        <v>89</v>
      </c>
      <c r="B1695" s="13">
        <v>43384.0</v>
      </c>
      <c r="C1695" s="25">
        <v>43388.0</v>
      </c>
      <c r="D1695" s="14">
        <v>831.23</v>
      </c>
      <c r="E1695" s="24">
        <v>43227.93212962963</v>
      </c>
      <c r="F1695" s="16">
        <v>157.0</v>
      </c>
      <c r="G1695" s="17" t="s">
        <v>25</v>
      </c>
      <c r="H1695" s="14">
        <v>93.16</v>
      </c>
      <c r="I1695" s="14">
        <f t="shared" si="1"/>
        <v>780.5931</v>
      </c>
      <c r="J1695" s="18">
        <v>5.0</v>
      </c>
      <c r="K1695" s="17">
        <v>7.0</v>
      </c>
      <c r="L1695" s="19">
        <v>4.0</v>
      </c>
      <c r="M1695" s="19" t="e">
        <v>#REF!</v>
      </c>
      <c r="N1695" s="17">
        <v>5.0</v>
      </c>
      <c r="O1695" s="17" t="s">
        <v>62</v>
      </c>
      <c r="P1695" s="17">
        <v>4.0</v>
      </c>
      <c r="Q1695" s="17">
        <v>4.0</v>
      </c>
      <c r="R1695" s="17">
        <v>6.0</v>
      </c>
      <c r="S1695" s="7">
        <f t="shared" si="2"/>
        <v>10</v>
      </c>
      <c r="T1695" s="20">
        <v>25.7</v>
      </c>
      <c r="U1695" s="14">
        <f t="shared" si="118"/>
        <v>24.9369</v>
      </c>
      <c r="V1695" s="21" t="s">
        <v>39</v>
      </c>
      <c r="W1695" s="35">
        <f>VLOOKUP(A1695,airbnb_listings_orlando!C:Q,14,0)</f>
        <v>259</v>
      </c>
      <c r="X1695" s="35">
        <f>VLOOKUP(A1695,airbnb_listings_orlando!C:Q,15,0)</f>
        <v>6</v>
      </c>
      <c r="Y1695" s="11">
        <f t="shared" si="4"/>
        <v>207.8075</v>
      </c>
      <c r="AA1695" s="11"/>
    </row>
    <row r="1696">
      <c r="A1696" s="12" t="s">
        <v>89</v>
      </c>
      <c r="B1696" s="13">
        <v>43371.0</v>
      </c>
      <c r="C1696" s="12">
        <v>43379.0</v>
      </c>
      <c r="D1696" s="14">
        <v>1425.75</v>
      </c>
      <c r="E1696" s="24">
        <v>43187.731041666666</v>
      </c>
      <c r="F1696" s="16">
        <v>184.0</v>
      </c>
      <c r="G1696" s="17" t="s">
        <v>25</v>
      </c>
      <c r="H1696" s="14">
        <v>179.1</v>
      </c>
      <c r="I1696" s="14">
        <f t="shared" si="1"/>
        <v>1324.64</v>
      </c>
      <c r="J1696" s="18">
        <v>5.0</v>
      </c>
      <c r="K1696" s="17">
        <v>7.0</v>
      </c>
      <c r="L1696" s="19">
        <v>4.0</v>
      </c>
      <c r="M1696" s="19" t="e">
        <v>#REF!</v>
      </c>
      <c r="N1696" s="17">
        <v>5.0</v>
      </c>
      <c r="O1696" s="17" t="s">
        <v>62</v>
      </c>
      <c r="P1696" s="17">
        <v>8.0</v>
      </c>
      <c r="Q1696" s="17">
        <v>4.0</v>
      </c>
      <c r="R1696" s="17">
        <v>2.0</v>
      </c>
      <c r="S1696" s="7">
        <f t="shared" si="2"/>
        <v>6</v>
      </c>
      <c r="T1696" s="20">
        <v>44.08</v>
      </c>
      <c r="U1696" s="14">
        <f t="shared" ref="U1696:U1699" si="119">D1696*4%</f>
        <v>57.03</v>
      </c>
      <c r="V1696" s="21" t="s">
        <v>39</v>
      </c>
      <c r="W1696" s="35">
        <f>VLOOKUP(A1696,airbnb_listings_orlando!C:Q,14,0)</f>
        <v>259</v>
      </c>
      <c r="X1696" s="35">
        <f>VLOOKUP(A1696,airbnb_listings_orlando!C:Q,15,0)</f>
        <v>6</v>
      </c>
      <c r="Y1696" s="11">
        <f t="shared" si="4"/>
        <v>178.21875</v>
      </c>
      <c r="AA1696" s="11"/>
    </row>
    <row r="1697">
      <c r="A1697" s="12" t="s">
        <v>89</v>
      </c>
      <c r="B1697" s="13">
        <v>43365.0</v>
      </c>
      <c r="C1697" s="12">
        <v>43368.0</v>
      </c>
      <c r="D1697" s="14">
        <v>682.6</v>
      </c>
      <c r="E1697" s="24">
        <v>43315.693773148145</v>
      </c>
      <c r="F1697" s="16">
        <v>50.0</v>
      </c>
      <c r="G1697" s="17" t="s">
        <v>25</v>
      </c>
      <c r="H1697" s="14">
        <v>67.68</v>
      </c>
      <c r="I1697" s="14">
        <f t="shared" si="1"/>
        <v>634.196</v>
      </c>
      <c r="J1697" s="18">
        <v>5.0</v>
      </c>
      <c r="K1697" s="17">
        <v>7.0</v>
      </c>
      <c r="L1697" s="19">
        <v>4.0</v>
      </c>
      <c r="M1697" s="19" t="e">
        <v>#REF!</v>
      </c>
      <c r="N1697" s="17">
        <v>5.0</v>
      </c>
      <c r="O1697" s="17" t="s">
        <v>62</v>
      </c>
      <c r="P1697" s="17">
        <v>3.0</v>
      </c>
      <c r="Q1697" s="17">
        <v>7.0</v>
      </c>
      <c r="R1697" s="17">
        <v>3.0</v>
      </c>
      <c r="S1697" s="7">
        <f t="shared" si="2"/>
        <v>10</v>
      </c>
      <c r="T1697" s="20">
        <v>21.1</v>
      </c>
      <c r="U1697" s="14">
        <f t="shared" si="119"/>
        <v>27.304</v>
      </c>
      <c r="V1697" s="21" t="s">
        <v>39</v>
      </c>
      <c r="W1697" s="35">
        <f>VLOOKUP(A1697,airbnb_listings_orlando!C:Q,14,0)</f>
        <v>259</v>
      </c>
      <c r="X1697" s="35">
        <f>VLOOKUP(A1697,airbnb_listings_orlando!C:Q,15,0)</f>
        <v>6</v>
      </c>
      <c r="Y1697" s="11">
        <f t="shared" si="4"/>
        <v>227.5333333</v>
      </c>
      <c r="AA1697" s="11"/>
    </row>
    <row r="1698">
      <c r="A1698" s="12" t="s">
        <v>89</v>
      </c>
      <c r="B1698" s="13">
        <v>43338.0</v>
      </c>
      <c r="C1698" s="12">
        <v>43347.0</v>
      </c>
      <c r="D1698" s="14">
        <v>1763.15</v>
      </c>
      <c r="E1698" s="24">
        <v>43272.725335648145</v>
      </c>
      <c r="F1698" s="16">
        <v>66.0</v>
      </c>
      <c r="G1698" s="17" t="s">
        <v>25</v>
      </c>
      <c r="H1698" s="14">
        <v>221.8</v>
      </c>
      <c r="I1698" s="14">
        <f t="shared" si="1"/>
        <v>1640.544</v>
      </c>
      <c r="J1698" s="18">
        <v>5.0</v>
      </c>
      <c r="K1698" s="17">
        <v>7.0</v>
      </c>
      <c r="L1698" s="19">
        <v>4.0</v>
      </c>
      <c r="M1698" s="19" t="e">
        <v>#REF!</v>
      </c>
      <c r="N1698" s="17">
        <v>5.0</v>
      </c>
      <c r="O1698" s="17" t="s">
        <v>62</v>
      </c>
      <c r="P1698" s="17">
        <v>9.0</v>
      </c>
      <c r="Q1698" s="17">
        <v>4.0</v>
      </c>
      <c r="R1698" s="17">
        <v>2.0</v>
      </c>
      <c r="S1698" s="7">
        <f t="shared" si="2"/>
        <v>6</v>
      </c>
      <c r="T1698" s="20">
        <v>52.08</v>
      </c>
      <c r="U1698" s="14">
        <f t="shared" si="119"/>
        <v>70.526</v>
      </c>
      <c r="V1698" s="21" t="s">
        <v>39</v>
      </c>
      <c r="W1698" s="35">
        <f>VLOOKUP(A1698,airbnb_listings_orlando!C:Q,14,0)</f>
        <v>259</v>
      </c>
      <c r="X1698" s="35">
        <f>VLOOKUP(A1698,airbnb_listings_orlando!C:Q,15,0)</f>
        <v>6</v>
      </c>
      <c r="Y1698" s="11">
        <f t="shared" si="4"/>
        <v>195.9055556</v>
      </c>
      <c r="AA1698" s="11"/>
    </row>
    <row r="1699">
      <c r="A1699" s="12" t="s">
        <v>89</v>
      </c>
      <c r="B1699" s="13">
        <v>43318.0</v>
      </c>
      <c r="C1699" s="12">
        <v>43329.0</v>
      </c>
      <c r="D1699" s="14">
        <v>1865.39</v>
      </c>
      <c r="E1699" s="24">
        <v>43133.754907407405</v>
      </c>
      <c r="F1699" s="16">
        <v>185.0</v>
      </c>
      <c r="G1699" s="17" t="s">
        <v>25</v>
      </c>
      <c r="H1699" s="14">
        <v>201.21</v>
      </c>
      <c r="I1699" s="14">
        <f t="shared" si="1"/>
        <v>1692.6144</v>
      </c>
      <c r="J1699" s="18">
        <v>5.0</v>
      </c>
      <c r="K1699" s="17">
        <v>7.0</v>
      </c>
      <c r="L1699" s="19">
        <v>4.0</v>
      </c>
      <c r="M1699" s="19" t="e">
        <v>#REF!</v>
      </c>
      <c r="N1699" s="17">
        <v>5.0</v>
      </c>
      <c r="O1699" s="17" t="s">
        <v>62</v>
      </c>
      <c r="P1699" s="17">
        <v>11.0</v>
      </c>
      <c r="Q1699" s="17">
        <v>4.0</v>
      </c>
      <c r="R1699" s="17">
        <v>0.0</v>
      </c>
      <c r="S1699" s="7">
        <f t="shared" si="2"/>
        <v>4</v>
      </c>
      <c r="T1699" s="20">
        <v>98.16</v>
      </c>
      <c r="U1699" s="14">
        <f t="shared" si="119"/>
        <v>74.6156</v>
      </c>
      <c r="V1699" s="21" t="s">
        <v>39</v>
      </c>
      <c r="W1699" s="35">
        <f>VLOOKUP(A1699,airbnb_listings_orlando!C:Q,14,0)</f>
        <v>259</v>
      </c>
      <c r="X1699" s="35">
        <f>VLOOKUP(A1699,airbnb_listings_orlando!C:Q,15,0)</f>
        <v>6</v>
      </c>
      <c r="Y1699" s="11">
        <f t="shared" si="4"/>
        <v>169.5809091</v>
      </c>
      <c r="AA1699" s="11"/>
    </row>
    <row r="1700">
      <c r="A1700" s="12" t="s">
        <v>89</v>
      </c>
      <c r="B1700" s="13">
        <v>43295.0</v>
      </c>
      <c r="C1700" s="12">
        <v>43300.0</v>
      </c>
      <c r="D1700" s="14">
        <v>1420.24</v>
      </c>
      <c r="E1700" s="24">
        <v>43177.432905092595</v>
      </c>
      <c r="F1700" s="16">
        <v>118.0</v>
      </c>
      <c r="G1700" s="17" t="s">
        <v>25</v>
      </c>
      <c r="H1700" s="14">
        <v>178.31</v>
      </c>
      <c r="I1700" s="14">
        <f t="shared" si="1"/>
        <v>1333.7228</v>
      </c>
      <c r="J1700" s="18">
        <v>5.0</v>
      </c>
      <c r="K1700" s="17">
        <v>7.0</v>
      </c>
      <c r="L1700" s="19">
        <v>4.0</v>
      </c>
      <c r="M1700" s="19" t="e">
        <v>#REF!</v>
      </c>
      <c r="N1700" s="17">
        <v>5.0</v>
      </c>
      <c r="O1700" s="17" t="s">
        <v>62</v>
      </c>
      <c r="P1700" s="17">
        <v>5.0</v>
      </c>
      <c r="Q1700" s="17">
        <v>6.0</v>
      </c>
      <c r="R1700" s="17">
        <v>1.0</v>
      </c>
      <c r="S1700" s="7">
        <f t="shared" si="2"/>
        <v>7</v>
      </c>
      <c r="T1700" s="20">
        <v>43.91</v>
      </c>
      <c r="U1700" s="14">
        <f t="shared" ref="U1700:U1709" si="120">D1700*3%</f>
        <v>42.6072</v>
      </c>
      <c r="V1700" s="21" t="s">
        <v>39</v>
      </c>
      <c r="W1700" s="35">
        <f>VLOOKUP(A1700,airbnb_listings_orlando!C:Q,14,0)</f>
        <v>259</v>
      </c>
      <c r="X1700" s="35">
        <f>VLOOKUP(A1700,airbnb_listings_orlando!C:Q,15,0)</f>
        <v>6</v>
      </c>
      <c r="Y1700" s="11">
        <f t="shared" si="4"/>
        <v>284.048</v>
      </c>
      <c r="AA1700" s="11"/>
    </row>
    <row r="1701">
      <c r="A1701" s="12" t="s">
        <v>89</v>
      </c>
      <c r="B1701" s="13">
        <v>43289.0</v>
      </c>
      <c r="C1701" s="12">
        <v>43295.0</v>
      </c>
      <c r="D1701" s="14">
        <v>1194.55</v>
      </c>
      <c r="E1701" s="24">
        <v>43196.35113425926</v>
      </c>
      <c r="F1701" s="16">
        <v>93.0</v>
      </c>
      <c r="G1701" s="17" t="s">
        <v>25</v>
      </c>
      <c r="H1701" s="14">
        <v>141.68</v>
      </c>
      <c r="I1701" s="14">
        <f t="shared" si="1"/>
        <v>1121.7835</v>
      </c>
      <c r="J1701" s="18">
        <v>5.0</v>
      </c>
      <c r="K1701" s="17">
        <v>7.0</v>
      </c>
      <c r="L1701" s="19">
        <v>4.0</v>
      </c>
      <c r="M1701" s="19" t="e">
        <v>#REF!</v>
      </c>
      <c r="N1701" s="17">
        <v>5.0</v>
      </c>
      <c r="O1701" s="17" t="s">
        <v>62</v>
      </c>
      <c r="P1701" s="17">
        <v>6.0</v>
      </c>
      <c r="Q1701" s="17">
        <v>4.0</v>
      </c>
      <c r="R1701" s="17">
        <v>4.0</v>
      </c>
      <c r="S1701" s="7">
        <f t="shared" si="2"/>
        <v>8</v>
      </c>
      <c r="T1701" s="20">
        <v>36.93</v>
      </c>
      <c r="U1701" s="14">
        <f t="shared" si="120"/>
        <v>35.8365</v>
      </c>
      <c r="V1701" s="21" t="s">
        <v>39</v>
      </c>
      <c r="W1701" s="35">
        <f>VLOOKUP(A1701,airbnb_listings_orlando!C:Q,14,0)</f>
        <v>259</v>
      </c>
      <c r="X1701" s="35">
        <f>VLOOKUP(A1701,airbnb_listings_orlando!C:Q,15,0)</f>
        <v>6</v>
      </c>
      <c r="Y1701" s="11">
        <f t="shared" si="4"/>
        <v>199.0916667</v>
      </c>
      <c r="AA1701" s="11"/>
    </row>
    <row r="1702">
      <c r="A1702" s="12" t="s">
        <v>89</v>
      </c>
      <c r="B1702" s="13">
        <v>43285.0</v>
      </c>
      <c r="C1702" s="12">
        <v>43289.0</v>
      </c>
      <c r="D1702" s="14">
        <v>1214.37</v>
      </c>
      <c r="E1702" s="24">
        <v>43184.93635416667</v>
      </c>
      <c r="F1702" s="16">
        <v>101.0</v>
      </c>
      <c r="G1702" s="17" t="s">
        <v>25</v>
      </c>
      <c r="H1702" s="14">
        <v>148.55</v>
      </c>
      <c r="I1702" s="14">
        <f t="shared" si="1"/>
        <v>1140.3989</v>
      </c>
      <c r="J1702" s="18">
        <v>5.0</v>
      </c>
      <c r="K1702" s="17">
        <v>7.0</v>
      </c>
      <c r="L1702" s="19">
        <v>4.0</v>
      </c>
      <c r="M1702" s="19" t="e">
        <v>#REF!</v>
      </c>
      <c r="N1702" s="17">
        <v>5.0</v>
      </c>
      <c r="O1702" s="17" t="s">
        <v>62</v>
      </c>
      <c r="P1702" s="17">
        <v>4.0</v>
      </c>
      <c r="Q1702" s="17">
        <v>5.0</v>
      </c>
      <c r="R1702" s="17">
        <v>5.0</v>
      </c>
      <c r="S1702" s="7">
        <f t="shared" si="2"/>
        <v>10</v>
      </c>
      <c r="T1702" s="20">
        <v>37.54</v>
      </c>
      <c r="U1702" s="14">
        <f t="shared" si="120"/>
        <v>36.4311</v>
      </c>
      <c r="V1702" s="21" t="s">
        <v>39</v>
      </c>
      <c r="W1702" s="35">
        <f>VLOOKUP(A1702,airbnb_listings_orlando!C:Q,14,0)</f>
        <v>259</v>
      </c>
      <c r="X1702" s="35">
        <f>VLOOKUP(A1702,airbnb_listings_orlando!C:Q,15,0)</f>
        <v>6</v>
      </c>
      <c r="Y1702" s="11">
        <f t="shared" si="4"/>
        <v>303.5925</v>
      </c>
      <c r="AA1702" s="11"/>
    </row>
    <row r="1703">
      <c r="A1703" s="12" t="s">
        <v>89</v>
      </c>
      <c r="B1703" s="13">
        <v>43271.0</v>
      </c>
      <c r="C1703" s="12">
        <v>43275.0</v>
      </c>
      <c r="D1703" s="14">
        <v>787.19</v>
      </c>
      <c r="E1703" s="24">
        <v>43159.508368055554</v>
      </c>
      <c r="F1703" s="16">
        <v>112.0</v>
      </c>
      <c r="G1703" s="17" t="s">
        <v>25</v>
      </c>
      <c r="H1703" s="14">
        <v>86.79</v>
      </c>
      <c r="I1703" s="14">
        <f t="shared" si="1"/>
        <v>739.2343</v>
      </c>
      <c r="J1703" s="18">
        <v>5.0</v>
      </c>
      <c r="K1703" s="17">
        <v>7.0</v>
      </c>
      <c r="L1703" s="19">
        <v>4.0</v>
      </c>
      <c r="M1703" s="19" t="e">
        <v>#REF!</v>
      </c>
      <c r="N1703" s="17">
        <v>5.0</v>
      </c>
      <c r="O1703" s="17" t="s">
        <v>62</v>
      </c>
      <c r="P1703" s="17">
        <v>4.0</v>
      </c>
      <c r="Q1703" s="17">
        <v>3.0</v>
      </c>
      <c r="R1703" s="17">
        <v>2.0</v>
      </c>
      <c r="S1703" s="7">
        <f t="shared" si="2"/>
        <v>5</v>
      </c>
      <c r="T1703" s="20">
        <v>24.34</v>
      </c>
      <c r="U1703" s="14">
        <f t="shared" si="120"/>
        <v>23.6157</v>
      </c>
      <c r="V1703" s="21" t="s">
        <v>39</v>
      </c>
      <c r="W1703" s="35">
        <f>VLOOKUP(A1703,airbnb_listings_orlando!C:Q,14,0)</f>
        <v>259</v>
      </c>
      <c r="X1703" s="35">
        <f>VLOOKUP(A1703,airbnb_listings_orlando!C:Q,15,0)</f>
        <v>6</v>
      </c>
      <c r="Y1703" s="11">
        <f t="shared" si="4"/>
        <v>196.7975</v>
      </c>
      <c r="AA1703" s="11"/>
    </row>
    <row r="1704">
      <c r="A1704" s="12" t="s">
        <v>89</v>
      </c>
      <c r="B1704" s="13">
        <v>43267.0</v>
      </c>
      <c r="C1704" s="12">
        <v>43271.0</v>
      </c>
      <c r="D1704" s="14">
        <v>831.23</v>
      </c>
      <c r="E1704" s="24">
        <v>43263.726018518515</v>
      </c>
      <c r="F1704" s="16">
        <v>4.0</v>
      </c>
      <c r="G1704" s="17" t="s">
        <v>25</v>
      </c>
      <c r="H1704" s="14">
        <v>93.16</v>
      </c>
      <c r="I1704" s="14">
        <f t="shared" si="1"/>
        <v>780.5931</v>
      </c>
      <c r="J1704" s="18">
        <v>5.0</v>
      </c>
      <c r="K1704" s="17">
        <v>7.0</v>
      </c>
      <c r="L1704" s="19">
        <v>4.0</v>
      </c>
      <c r="M1704" s="19" t="e">
        <v>#REF!</v>
      </c>
      <c r="N1704" s="17">
        <v>5.0</v>
      </c>
      <c r="O1704" s="17" t="s">
        <v>62</v>
      </c>
      <c r="P1704" s="17">
        <v>4.0</v>
      </c>
      <c r="Q1704" s="17">
        <v>6.0</v>
      </c>
      <c r="R1704" s="17">
        <v>3.0</v>
      </c>
      <c r="S1704" s="7">
        <f t="shared" si="2"/>
        <v>9</v>
      </c>
      <c r="T1704" s="20">
        <v>25.7</v>
      </c>
      <c r="U1704" s="14">
        <f t="shared" si="120"/>
        <v>24.9369</v>
      </c>
      <c r="V1704" s="21" t="s">
        <v>39</v>
      </c>
      <c r="W1704" s="35">
        <f>VLOOKUP(A1704,airbnb_listings_orlando!C:Q,14,0)</f>
        <v>259</v>
      </c>
      <c r="X1704" s="35">
        <f>VLOOKUP(A1704,airbnb_listings_orlando!C:Q,15,0)</f>
        <v>6</v>
      </c>
      <c r="Y1704" s="11">
        <f t="shared" si="4"/>
        <v>207.8075</v>
      </c>
      <c r="AA1704" s="11"/>
    </row>
    <row r="1705">
      <c r="A1705" s="12" t="s">
        <v>89</v>
      </c>
      <c r="B1705" s="13">
        <v>43233.0</v>
      </c>
      <c r="C1705" s="12">
        <v>43236.0</v>
      </c>
      <c r="D1705" s="14">
        <v>598.43</v>
      </c>
      <c r="E1705" s="24">
        <v>42965.762662037036</v>
      </c>
      <c r="F1705" s="16">
        <v>268.0</v>
      </c>
      <c r="G1705" s="17" t="s">
        <v>25</v>
      </c>
      <c r="H1705" s="14">
        <v>49.2</v>
      </c>
      <c r="I1705" s="14">
        <f t="shared" si="1"/>
        <v>548.9771</v>
      </c>
      <c r="J1705" s="18">
        <v>5.0</v>
      </c>
      <c r="K1705" s="17">
        <v>7.0</v>
      </c>
      <c r="L1705" s="19">
        <v>4.0</v>
      </c>
      <c r="M1705" s="19" t="e">
        <v>#REF!</v>
      </c>
      <c r="N1705" s="17">
        <v>5.0</v>
      </c>
      <c r="O1705" s="17" t="s">
        <v>62</v>
      </c>
      <c r="P1705" s="17">
        <v>3.0</v>
      </c>
      <c r="Q1705" s="17">
        <v>7.0</v>
      </c>
      <c r="R1705" s="17">
        <v>0.0</v>
      </c>
      <c r="S1705" s="7">
        <f t="shared" si="2"/>
        <v>7</v>
      </c>
      <c r="T1705" s="20">
        <v>31.5</v>
      </c>
      <c r="U1705" s="14">
        <f t="shared" si="120"/>
        <v>17.9529</v>
      </c>
      <c r="V1705" s="21" t="s">
        <v>39</v>
      </c>
      <c r="W1705" s="35">
        <f>VLOOKUP(A1705,airbnb_listings_orlando!C:Q,14,0)</f>
        <v>259</v>
      </c>
      <c r="X1705" s="35">
        <f>VLOOKUP(A1705,airbnb_listings_orlando!C:Q,15,0)</f>
        <v>6</v>
      </c>
      <c r="Y1705" s="11">
        <f t="shared" si="4"/>
        <v>199.4766667</v>
      </c>
      <c r="AA1705" s="11"/>
    </row>
    <row r="1706">
      <c r="A1706" s="12" t="s">
        <v>89</v>
      </c>
      <c r="B1706" s="13">
        <v>43223.0</v>
      </c>
      <c r="C1706" s="12">
        <v>43229.0</v>
      </c>
      <c r="D1706" s="14">
        <v>1106.39</v>
      </c>
      <c r="E1706" s="24">
        <v>43123.931759259256</v>
      </c>
      <c r="F1706" s="16">
        <v>100.0</v>
      </c>
      <c r="G1706" s="17" t="s">
        <v>25</v>
      </c>
      <c r="H1706" s="14">
        <v>105.61</v>
      </c>
      <c r="I1706" s="14">
        <f t="shared" si="1"/>
        <v>1016.2083</v>
      </c>
      <c r="J1706" s="18">
        <v>5.0</v>
      </c>
      <c r="K1706" s="17">
        <v>7.0</v>
      </c>
      <c r="L1706" s="19">
        <v>4.0</v>
      </c>
      <c r="M1706" s="19" t="e">
        <v>#REF!</v>
      </c>
      <c r="N1706" s="17">
        <v>5.0</v>
      </c>
      <c r="O1706" s="17" t="s">
        <v>62</v>
      </c>
      <c r="P1706" s="17">
        <v>6.0</v>
      </c>
      <c r="Q1706" s="17">
        <v>6.0</v>
      </c>
      <c r="R1706" s="17">
        <v>0.0</v>
      </c>
      <c r="S1706" s="7">
        <f t="shared" si="2"/>
        <v>6</v>
      </c>
      <c r="T1706" s="20">
        <v>56.99</v>
      </c>
      <c r="U1706" s="14">
        <f t="shared" si="120"/>
        <v>33.1917</v>
      </c>
      <c r="V1706" s="21" t="s">
        <v>39</v>
      </c>
      <c r="W1706" s="35">
        <f>VLOOKUP(A1706,airbnb_listings_orlando!C:Q,14,0)</f>
        <v>259</v>
      </c>
      <c r="X1706" s="35">
        <f>VLOOKUP(A1706,airbnb_listings_orlando!C:Q,15,0)</f>
        <v>6</v>
      </c>
      <c r="Y1706" s="11">
        <f t="shared" si="4"/>
        <v>184.3983333</v>
      </c>
      <c r="AA1706" s="11"/>
    </row>
    <row r="1707">
      <c r="A1707" s="12" t="s">
        <v>89</v>
      </c>
      <c r="B1707" s="13">
        <v>43209.0</v>
      </c>
      <c r="C1707" s="12">
        <v>43212.0</v>
      </c>
      <c r="D1707" s="14">
        <v>627.55</v>
      </c>
      <c r="E1707" s="24">
        <v>43104.64565972222</v>
      </c>
      <c r="F1707" s="16">
        <v>105.0</v>
      </c>
      <c r="G1707" s="17" t="s">
        <v>25</v>
      </c>
      <c r="H1707" s="14">
        <v>63.72</v>
      </c>
      <c r="I1707" s="14">
        <f t="shared" si="1"/>
        <v>589.3235</v>
      </c>
      <c r="J1707" s="18">
        <v>5.0</v>
      </c>
      <c r="K1707" s="17">
        <v>7.0</v>
      </c>
      <c r="L1707" s="19">
        <v>4.0</v>
      </c>
      <c r="M1707" s="19" t="e">
        <v>#REF!</v>
      </c>
      <c r="N1707" s="17">
        <v>5.0</v>
      </c>
      <c r="O1707" s="17" t="s">
        <v>62</v>
      </c>
      <c r="P1707" s="17">
        <v>3.0</v>
      </c>
      <c r="Q1707" s="17">
        <v>4.0</v>
      </c>
      <c r="R1707" s="17">
        <v>0.0</v>
      </c>
      <c r="S1707" s="7">
        <f t="shared" si="2"/>
        <v>4</v>
      </c>
      <c r="T1707" s="20">
        <v>19.4</v>
      </c>
      <c r="U1707" s="14">
        <f t="shared" si="120"/>
        <v>18.8265</v>
      </c>
      <c r="V1707" s="21" t="s">
        <v>39</v>
      </c>
      <c r="W1707" s="35">
        <f>VLOOKUP(A1707,airbnb_listings_orlando!C:Q,14,0)</f>
        <v>259</v>
      </c>
      <c r="X1707" s="35">
        <f>VLOOKUP(A1707,airbnb_listings_orlando!C:Q,15,0)</f>
        <v>6</v>
      </c>
      <c r="Y1707" s="11">
        <f t="shared" si="4"/>
        <v>209.1833333</v>
      </c>
      <c r="AA1707" s="11"/>
    </row>
    <row r="1708">
      <c r="A1708" s="12" t="s">
        <v>89</v>
      </c>
      <c r="B1708" s="13">
        <v>43203.0</v>
      </c>
      <c r="C1708" s="12">
        <v>43206.0</v>
      </c>
      <c r="D1708" s="14">
        <v>627.55</v>
      </c>
      <c r="E1708" s="24">
        <v>43134.368472222224</v>
      </c>
      <c r="F1708" s="16">
        <v>69.0</v>
      </c>
      <c r="G1708" s="17" t="s">
        <v>25</v>
      </c>
      <c r="H1708" s="14">
        <v>55.94</v>
      </c>
      <c r="I1708" s="14">
        <f t="shared" si="1"/>
        <v>582.8435</v>
      </c>
      <c r="J1708" s="18">
        <v>5.0</v>
      </c>
      <c r="K1708" s="17">
        <v>7.0</v>
      </c>
      <c r="L1708" s="19">
        <v>4.0</v>
      </c>
      <c r="M1708" s="19" t="e">
        <v>#REF!</v>
      </c>
      <c r="N1708" s="17">
        <v>5.0</v>
      </c>
      <c r="O1708" s="17" t="s">
        <v>62</v>
      </c>
      <c r="P1708" s="17">
        <v>3.0</v>
      </c>
      <c r="Q1708" s="17">
        <v>2.0</v>
      </c>
      <c r="R1708" s="17">
        <v>0.0</v>
      </c>
      <c r="S1708" s="7">
        <f t="shared" si="2"/>
        <v>2</v>
      </c>
      <c r="T1708" s="20">
        <v>25.88</v>
      </c>
      <c r="U1708" s="14">
        <f t="shared" si="120"/>
        <v>18.8265</v>
      </c>
      <c r="V1708" s="21" t="s">
        <v>39</v>
      </c>
      <c r="W1708" s="35">
        <f>VLOOKUP(A1708,airbnb_listings_orlando!C:Q,14,0)</f>
        <v>259</v>
      </c>
      <c r="X1708" s="35">
        <f>VLOOKUP(A1708,airbnb_listings_orlando!C:Q,15,0)</f>
        <v>6</v>
      </c>
      <c r="Y1708" s="11">
        <f t="shared" si="4"/>
        <v>209.1833333</v>
      </c>
      <c r="AA1708" s="11"/>
    </row>
    <row r="1709">
      <c r="A1709" s="12" t="s">
        <v>89</v>
      </c>
      <c r="B1709" s="13">
        <v>43184.0</v>
      </c>
      <c r="C1709" s="12">
        <v>43195.0</v>
      </c>
      <c r="D1709" s="14">
        <v>2543.61</v>
      </c>
      <c r="E1709" s="24">
        <v>42960.72222222222</v>
      </c>
      <c r="F1709" s="16">
        <v>224.0</v>
      </c>
      <c r="G1709" s="17" t="s">
        <v>25</v>
      </c>
      <c r="H1709" s="14">
        <v>287.24</v>
      </c>
      <c r="I1709" s="14">
        <f t="shared" si="1"/>
        <v>2333.5117</v>
      </c>
      <c r="J1709" s="18">
        <v>5.0</v>
      </c>
      <c r="K1709" s="17">
        <v>7.0</v>
      </c>
      <c r="L1709" s="19">
        <v>4.0</v>
      </c>
      <c r="M1709" s="19" t="e">
        <v>#REF!</v>
      </c>
      <c r="N1709" s="17">
        <v>5.0</v>
      </c>
      <c r="O1709" s="17" t="s">
        <v>62</v>
      </c>
      <c r="P1709" s="17">
        <v>11.0</v>
      </c>
      <c r="Q1709" s="17">
        <v>6.0</v>
      </c>
      <c r="R1709" s="17">
        <v>3.0</v>
      </c>
      <c r="S1709" s="7">
        <f t="shared" si="2"/>
        <v>9</v>
      </c>
      <c r="T1709" s="20">
        <v>133.79</v>
      </c>
      <c r="U1709" s="14">
        <f t="shared" si="120"/>
        <v>76.3083</v>
      </c>
      <c r="V1709" s="21" t="s">
        <v>39</v>
      </c>
      <c r="W1709" s="35">
        <f>VLOOKUP(A1709,airbnb_listings_orlando!C:Q,14,0)</f>
        <v>259</v>
      </c>
      <c r="X1709" s="35">
        <f>VLOOKUP(A1709,airbnb_listings_orlando!C:Q,15,0)</f>
        <v>6</v>
      </c>
      <c r="Y1709" s="11">
        <f t="shared" si="4"/>
        <v>231.2372727</v>
      </c>
      <c r="AA1709" s="11"/>
    </row>
    <row r="1710">
      <c r="A1710" s="12" t="s">
        <v>89</v>
      </c>
      <c r="B1710" s="13">
        <v>43163.0</v>
      </c>
      <c r="C1710" s="12">
        <v>43167.0</v>
      </c>
      <c r="D1710" s="14">
        <v>1192.35</v>
      </c>
      <c r="E1710" s="24">
        <v>43140.261516203704</v>
      </c>
      <c r="F1710" s="16">
        <v>23.0</v>
      </c>
      <c r="G1710" s="17" t="s">
        <v>25</v>
      </c>
      <c r="H1710" s="14">
        <v>145.37</v>
      </c>
      <c r="I1710" s="14">
        <f t="shared" si="1"/>
        <v>1107.796</v>
      </c>
      <c r="J1710" s="18">
        <v>5.0</v>
      </c>
      <c r="K1710" s="17">
        <v>7.0</v>
      </c>
      <c r="L1710" s="19">
        <v>4.0</v>
      </c>
      <c r="M1710" s="19" t="e">
        <v>#REF!</v>
      </c>
      <c r="N1710" s="17">
        <v>5.0</v>
      </c>
      <c r="O1710" s="17" t="s">
        <v>62</v>
      </c>
      <c r="P1710" s="17">
        <v>4.0</v>
      </c>
      <c r="Q1710" s="17">
        <v>4.0</v>
      </c>
      <c r="R1710" s="17">
        <v>0.0</v>
      </c>
      <c r="S1710" s="7">
        <f t="shared" si="2"/>
        <v>4</v>
      </c>
      <c r="T1710" s="20">
        <v>36.86</v>
      </c>
      <c r="U1710" s="14">
        <f t="shared" ref="U1710:U1733" si="121">D1710*4%</f>
        <v>47.694</v>
      </c>
      <c r="V1710" s="21" t="s">
        <v>39</v>
      </c>
      <c r="W1710" s="35">
        <f>VLOOKUP(A1710,airbnb_listings_orlando!C:Q,14,0)</f>
        <v>259</v>
      </c>
      <c r="X1710" s="35">
        <f>VLOOKUP(A1710,airbnb_listings_orlando!C:Q,15,0)</f>
        <v>6</v>
      </c>
      <c r="Y1710" s="11">
        <f t="shared" si="4"/>
        <v>298.0875</v>
      </c>
      <c r="AA1710" s="11"/>
    </row>
    <row r="1711">
      <c r="A1711" s="12" t="s">
        <v>89</v>
      </c>
      <c r="B1711" s="13">
        <v>43138.0</v>
      </c>
      <c r="C1711" s="12">
        <v>43143.0</v>
      </c>
      <c r="D1711" s="14">
        <v>911.14</v>
      </c>
      <c r="E1711" s="24">
        <v>42971.570231481484</v>
      </c>
      <c r="F1711" s="16">
        <v>167.0</v>
      </c>
      <c r="G1711" s="17" t="s">
        <v>25</v>
      </c>
      <c r="H1711" s="14">
        <v>110.49</v>
      </c>
      <c r="I1711" s="14">
        <f t="shared" si="1"/>
        <v>845.9344</v>
      </c>
      <c r="J1711" s="18">
        <v>5.0</v>
      </c>
      <c r="K1711" s="17">
        <v>7.0</v>
      </c>
      <c r="L1711" s="19">
        <v>4.0</v>
      </c>
      <c r="M1711" s="19" t="e">
        <v>#REF!</v>
      </c>
      <c r="N1711" s="17">
        <v>5.0</v>
      </c>
      <c r="O1711" s="17" t="s">
        <v>62</v>
      </c>
      <c r="P1711" s="17">
        <v>5.0</v>
      </c>
      <c r="Q1711" s="17">
        <v>5.0</v>
      </c>
      <c r="R1711" s="17">
        <v>4.0</v>
      </c>
      <c r="S1711" s="7">
        <f t="shared" si="2"/>
        <v>9</v>
      </c>
      <c r="T1711" s="20">
        <v>28.76</v>
      </c>
      <c r="U1711" s="14">
        <f t="shared" si="121"/>
        <v>36.4456</v>
      </c>
      <c r="V1711" s="21" t="s">
        <v>39</v>
      </c>
      <c r="W1711" s="35">
        <f>VLOOKUP(A1711,airbnb_listings_orlando!C:Q,14,0)</f>
        <v>259</v>
      </c>
      <c r="X1711" s="35">
        <f>VLOOKUP(A1711,airbnb_listings_orlando!C:Q,15,0)</f>
        <v>6</v>
      </c>
      <c r="Y1711" s="11">
        <f t="shared" si="4"/>
        <v>182.228</v>
      </c>
      <c r="AA1711" s="11"/>
    </row>
    <row r="1712">
      <c r="A1712" s="12" t="s">
        <v>89</v>
      </c>
      <c r="B1712" s="13">
        <v>43092.0</v>
      </c>
      <c r="C1712" s="25">
        <v>43095.0</v>
      </c>
      <c r="D1712" s="14">
        <v>1146.11</v>
      </c>
      <c r="E1712" s="15">
        <v>43084.75493055556</v>
      </c>
      <c r="F1712" s="16">
        <v>8.0</v>
      </c>
      <c r="G1712" s="17" t="s">
        <v>25</v>
      </c>
      <c r="H1712" s="14">
        <v>126.68</v>
      </c>
      <c r="I1712" s="14">
        <f t="shared" si="1"/>
        <v>1064.8356</v>
      </c>
      <c r="J1712" s="18">
        <v>5.0</v>
      </c>
      <c r="K1712" s="17">
        <v>7.0</v>
      </c>
      <c r="L1712" s="19">
        <v>4.0</v>
      </c>
      <c r="M1712" s="19" t="e">
        <v>#REF!</v>
      </c>
      <c r="N1712" s="17">
        <v>5.0</v>
      </c>
      <c r="O1712" s="17" t="s">
        <v>62</v>
      </c>
      <c r="P1712" s="17">
        <v>3.0</v>
      </c>
      <c r="Q1712" s="17">
        <v>5.0</v>
      </c>
      <c r="R1712" s="17">
        <v>4.0</v>
      </c>
      <c r="S1712" s="7">
        <f t="shared" si="2"/>
        <v>9</v>
      </c>
      <c r="T1712" s="20">
        <v>35.43</v>
      </c>
      <c r="U1712" s="14">
        <f t="shared" si="121"/>
        <v>45.8444</v>
      </c>
      <c r="V1712" s="21" t="s">
        <v>39</v>
      </c>
      <c r="W1712" s="35">
        <f>VLOOKUP(A1712,airbnb_listings_orlando!C:Q,14,0)</f>
        <v>259</v>
      </c>
      <c r="X1712" s="35">
        <f>VLOOKUP(A1712,airbnb_listings_orlando!C:Q,15,0)</f>
        <v>6</v>
      </c>
      <c r="Y1712" s="11">
        <f t="shared" si="4"/>
        <v>382.0366667</v>
      </c>
      <c r="AA1712" s="11"/>
    </row>
    <row r="1713">
      <c r="A1713" s="12" t="s">
        <v>89</v>
      </c>
      <c r="B1713" s="13">
        <v>43049.0</v>
      </c>
      <c r="C1713" s="25">
        <v>43057.0</v>
      </c>
      <c r="D1713" s="14">
        <v>1585.38</v>
      </c>
      <c r="E1713" s="24">
        <v>42969.89268518519</v>
      </c>
      <c r="F1713" s="16">
        <v>80.0</v>
      </c>
      <c r="G1713" s="17" t="s">
        <v>25</v>
      </c>
      <c r="H1713" s="14">
        <v>13.96</v>
      </c>
      <c r="I1713" s="14">
        <f t="shared" si="1"/>
        <v>1473.5948</v>
      </c>
      <c r="J1713" s="18">
        <v>5.0</v>
      </c>
      <c r="K1713" s="17">
        <v>7.0</v>
      </c>
      <c r="L1713" s="19">
        <v>4.0</v>
      </c>
      <c r="M1713" s="19" t="e">
        <v>#REF!</v>
      </c>
      <c r="N1713" s="17">
        <v>5.0</v>
      </c>
      <c r="O1713" s="17" t="s">
        <v>62</v>
      </c>
      <c r="P1713" s="17">
        <v>8.0</v>
      </c>
      <c r="Q1713" s="17">
        <v>7.0</v>
      </c>
      <c r="R1713" s="17">
        <v>2.0</v>
      </c>
      <c r="S1713" s="7">
        <f t="shared" si="2"/>
        <v>9</v>
      </c>
      <c r="T1713" s="20">
        <v>48.37</v>
      </c>
      <c r="U1713" s="14">
        <f t="shared" si="121"/>
        <v>63.4152</v>
      </c>
      <c r="V1713" s="21" t="s">
        <v>39</v>
      </c>
      <c r="W1713" s="35">
        <f>VLOOKUP(A1713,airbnb_listings_orlando!C:Q,14,0)</f>
        <v>259</v>
      </c>
      <c r="X1713" s="35">
        <f>VLOOKUP(A1713,airbnb_listings_orlando!C:Q,15,0)</f>
        <v>6</v>
      </c>
      <c r="Y1713" s="11">
        <f t="shared" si="4"/>
        <v>198.1725</v>
      </c>
      <c r="AA1713" s="11"/>
    </row>
    <row r="1714">
      <c r="A1714" s="12" t="s">
        <v>89</v>
      </c>
      <c r="B1714" s="13">
        <v>43040.0</v>
      </c>
      <c r="C1714" s="25">
        <v>43049.0</v>
      </c>
      <c r="D1714" s="14">
        <v>1724.89</v>
      </c>
      <c r="E1714" s="24">
        <v>42951.40326388889</v>
      </c>
      <c r="F1714" s="16">
        <v>89.0</v>
      </c>
      <c r="G1714" s="17" t="s">
        <v>25</v>
      </c>
      <c r="H1714" s="14">
        <v>202.79</v>
      </c>
      <c r="I1714" s="14">
        <f t="shared" si="1"/>
        <v>1607.3844</v>
      </c>
      <c r="J1714" s="18">
        <v>5.0</v>
      </c>
      <c r="K1714" s="17">
        <v>7.0</v>
      </c>
      <c r="L1714" s="19">
        <v>4.0</v>
      </c>
      <c r="M1714" s="19" t="e">
        <v>#REF!</v>
      </c>
      <c r="N1714" s="17">
        <v>5.0</v>
      </c>
      <c r="O1714" s="17" t="s">
        <v>62</v>
      </c>
      <c r="P1714" s="17">
        <v>9.0</v>
      </c>
      <c r="Q1714" s="17">
        <v>4.0</v>
      </c>
      <c r="R1714" s="17">
        <v>2.0</v>
      </c>
      <c r="S1714" s="7">
        <f t="shared" si="2"/>
        <v>6</v>
      </c>
      <c r="T1714" s="20">
        <v>48.51</v>
      </c>
      <c r="U1714" s="14">
        <f t="shared" si="121"/>
        <v>68.9956</v>
      </c>
      <c r="V1714" s="21" t="s">
        <v>39</v>
      </c>
      <c r="W1714" s="35">
        <f>VLOOKUP(A1714,airbnb_listings_orlando!C:Q,14,0)</f>
        <v>259</v>
      </c>
      <c r="X1714" s="35">
        <f>VLOOKUP(A1714,airbnb_listings_orlando!C:Q,15,0)</f>
        <v>6</v>
      </c>
      <c r="Y1714" s="11">
        <f t="shared" si="4"/>
        <v>191.6544444</v>
      </c>
      <c r="AA1714" s="11"/>
    </row>
    <row r="1715">
      <c r="A1715" s="12" t="s">
        <v>89</v>
      </c>
      <c r="B1715" s="13">
        <v>43035.0</v>
      </c>
      <c r="C1715" s="25">
        <v>43037.0</v>
      </c>
      <c r="D1715" s="14">
        <v>419.47</v>
      </c>
      <c r="E1715" s="15">
        <v>42732.389710648145</v>
      </c>
      <c r="F1715" s="16">
        <v>303.0</v>
      </c>
      <c r="G1715" s="17" t="s">
        <v>25</v>
      </c>
      <c r="H1715" s="14">
        <v>52.2</v>
      </c>
      <c r="I1715" s="14">
        <f t="shared" si="1"/>
        <v>402.6912</v>
      </c>
      <c r="J1715" s="18">
        <v>5.0</v>
      </c>
      <c r="K1715" s="17">
        <v>7.0</v>
      </c>
      <c r="L1715" s="19">
        <v>4.0</v>
      </c>
      <c r="M1715" s="19" t="e">
        <v>#REF!</v>
      </c>
      <c r="N1715" s="17">
        <v>5.0</v>
      </c>
      <c r="O1715" s="17" t="s">
        <v>62</v>
      </c>
      <c r="P1715" s="17">
        <v>2.0</v>
      </c>
      <c r="Q1715" s="17">
        <v>4.0</v>
      </c>
      <c r="R1715" s="17">
        <v>2.0</v>
      </c>
      <c r="S1715" s="7">
        <f t="shared" si="2"/>
        <v>6</v>
      </c>
      <c r="T1715" s="20">
        <v>0.0</v>
      </c>
      <c r="U1715" s="14">
        <f t="shared" si="121"/>
        <v>16.7788</v>
      </c>
      <c r="V1715" s="21" t="s">
        <v>39</v>
      </c>
      <c r="W1715" s="35">
        <f>VLOOKUP(A1715,airbnb_listings_orlando!C:Q,14,0)</f>
        <v>259</v>
      </c>
      <c r="X1715" s="35">
        <f>VLOOKUP(A1715,airbnb_listings_orlando!C:Q,15,0)</f>
        <v>6</v>
      </c>
      <c r="Y1715" s="11">
        <f t="shared" si="4"/>
        <v>209.735</v>
      </c>
      <c r="AA1715" s="11"/>
    </row>
    <row r="1716">
      <c r="A1716" s="12" t="s">
        <v>89</v>
      </c>
      <c r="B1716" s="13">
        <v>43013.0</v>
      </c>
      <c r="C1716" s="25">
        <v>43021.0</v>
      </c>
      <c r="D1716" s="14">
        <v>1381.63</v>
      </c>
      <c r="E1716" s="24">
        <v>42828.54982638889</v>
      </c>
      <c r="F1716" s="16">
        <v>185.0</v>
      </c>
      <c r="G1716" s="17" t="s">
        <v>25</v>
      </c>
      <c r="H1716" s="14">
        <v>146.6</v>
      </c>
      <c r="I1716" s="14">
        <f t="shared" si="1"/>
        <v>1255.1948</v>
      </c>
      <c r="J1716" s="18">
        <v>5.0</v>
      </c>
      <c r="K1716" s="17">
        <v>7.0</v>
      </c>
      <c r="L1716" s="19">
        <v>4.0</v>
      </c>
      <c r="M1716" s="19" t="e">
        <v>#REF!</v>
      </c>
      <c r="N1716" s="17">
        <v>5.0</v>
      </c>
      <c r="O1716" s="17" t="s">
        <v>62</v>
      </c>
      <c r="P1716" s="17">
        <v>8.0</v>
      </c>
      <c r="Q1716" s="17">
        <v>6.0</v>
      </c>
      <c r="R1716" s="17">
        <v>0.0</v>
      </c>
      <c r="S1716" s="7">
        <f t="shared" si="2"/>
        <v>6</v>
      </c>
      <c r="T1716" s="20">
        <v>71.17</v>
      </c>
      <c r="U1716" s="14">
        <f t="shared" si="121"/>
        <v>55.2652</v>
      </c>
      <c r="V1716" s="21" t="s">
        <v>39</v>
      </c>
      <c r="W1716" s="35">
        <f>VLOOKUP(A1716,airbnb_listings_orlando!C:Q,14,0)</f>
        <v>259</v>
      </c>
      <c r="X1716" s="35">
        <f>VLOOKUP(A1716,airbnb_listings_orlando!C:Q,15,0)</f>
        <v>6</v>
      </c>
      <c r="Y1716" s="11">
        <f t="shared" si="4"/>
        <v>172.70375</v>
      </c>
      <c r="AA1716" s="11"/>
    </row>
    <row r="1717">
      <c r="A1717" s="12" t="s">
        <v>89</v>
      </c>
      <c r="B1717" s="13">
        <v>43007.0</v>
      </c>
      <c r="C1717" s="12">
        <v>43011.0</v>
      </c>
      <c r="D1717" s="14">
        <v>770.67</v>
      </c>
      <c r="E1717" s="24">
        <v>42957.552083333336</v>
      </c>
      <c r="F1717" s="16">
        <v>50.0</v>
      </c>
      <c r="G1717" s="17" t="s">
        <v>25</v>
      </c>
      <c r="H1717" s="14">
        <v>87.4</v>
      </c>
      <c r="I1717" s="14">
        <f t="shared" si="1"/>
        <v>716.0132</v>
      </c>
      <c r="J1717" s="18">
        <v>5.0</v>
      </c>
      <c r="K1717" s="17">
        <v>7.0</v>
      </c>
      <c r="L1717" s="19">
        <v>4.0</v>
      </c>
      <c r="M1717" s="19" t="e">
        <v>#REF!</v>
      </c>
      <c r="N1717" s="17">
        <v>5.0</v>
      </c>
      <c r="O1717" s="17" t="s">
        <v>62</v>
      </c>
      <c r="P1717" s="17">
        <v>4.0</v>
      </c>
      <c r="Q1717" s="17">
        <v>6.0</v>
      </c>
      <c r="R1717" s="17">
        <v>3.0</v>
      </c>
      <c r="S1717" s="7">
        <f t="shared" si="2"/>
        <v>9</v>
      </c>
      <c r="T1717" s="20">
        <v>23.83</v>
      </c>
      <c r="U1717" s="14">
        <f t="shared" si="121"/>
        <v>30.8268</v>
      </c>
      <c r="V1717" s="21" t="s">
        <v>39</v>
      </c>
      <c r="W1717" s="35">
        <f>VLOOKUP(A1717,airbnb_listings_orlando!C:Q,14,0)</f>
        <v>259</v>
      </c>
      <c r="X1717" s="35">
        <f>VLOOKUP(A1717,airbnb_listings_orlando!C:Q,15,0)</f>
        <v>6</v>
      </c>
      <c r="Y1717" s="11">
        <f t="shared" si="4"/>
        <v>192.6675</v>
      </c>
      <c r="AA1717" s="11"/>
    </row>
    <row r="1718">
      <c r="A1718" s="12" t="s">
        <v>89</v>
      </c>
      <c r="B1718" s="13">
        <v>42993.0</v>
      </c>
      <c r="C1718" s="12">
        <v>42996.0</v>
      </c>
      <c r="D1718" s="14">
        <v>611.04</v>
      </c>
      <c r="E1718" s="24">
        <v>42972.898981481485</v>
      </c>
      <c r="F1718" s="16">
        <v>21.0</v>
      </c>
      <c r="G1718" s="17" t="s">
        <v>25</v>
      </c>
      <c r="H1718" s="14">
        <v>64.33</v>
      </c>
      <c r="I1718" s="14">
        <f t="shared" si="1"/>
        <v>567.7084</v>
      </c>
      <c r="J1718" s="18">
        <v>5.0</v>
      </c>
      <c r="K1718" s="17">
        <v>7.0</v>
      </c>
      <c r="L1718" s="19">
        <v>4.0</v>
      </c>
      <c r="M1718" s="19" t="e">
        <v>#REF!</v>
      </c>
      <c r="N1718" s="17">
        <v>5.0</v>
      </c>
      <c r="O1718" s="17" t="s">
        <v>62</v>
      </c>
      <c r="P1718" s="17">
        <v>3.0</v>
      </c>
      <c r="Q1718" s="17">
        <v>10.0</v>
      </c>
      <c r="R1718" s="17">
        <v>0.0</v>
      </c>
      <c r="S1718" s="7">
        <f t="shared" si="2"/>
        <v>10</v>
      </c>
      <c r="T1718" s="20">
        <v>18.89</v>
      </c>
      <c r="U1718" s="14">
        <f t="shared" si="121"/>
        <v>24.4416</v>
      </c>
      <c r="V1718" s="21" t="s">
        <v>39</v>
      </c>
      <c r="W1718" s="35">
        <f>VLOOKUP(A1718,airbnb_listings_orlando!C:Q,14,0)</f>
        <v>259</v>
      </c>
      <c r="X1718" s="35">
        <f>VLOOKUP(A1718,airbnb_listings_orlando!C:Q,15,0)</f>
        <v>6</v>
      </c>
      <c r="Y1718" s="11">
        <f t="shared" si="4"/>
        <v>203.68</v>
      </c>
      <c r="AA1718" s="11"/>
    </row>
    <row r="1719">
      <c r="A1719" s="12" t="s">
        <v>89</v>
      </c>
      <c r="B1719" s="13">
        <v>42984.0</v>
      </c>
      <c r="C1719" s="12">
        <v>42986.0</v>
      </c>
      <c r="D1719" s="14">
        <v>607.28</v>
      </c>
      <c r="E1719" s="24">
        <v>42914.85034722222</v>
      </c>
      <c r="F1719" s="16">
        <v>70.0</v>
      </c>
      <c r="G1719" s="17" t="s">
        <v>25</v>
      </c>
      <c r="H1719" s="14">
        <v>55.26</v>
      </c>
      <c r="I1719" s="14">
        <f t="shared" si="1"/>
        <v>566.0388</v>
      </c>
      <c r="J1719" s="18">
        <v>5.0</v>
      </c>
      <c r="K1719" s="17">
        <v>7.0</v>
      </c>
      <c r="L1719" s="19">
        <v>4.0</v>
      </c>
      <c r="M1719" s="19" t="e">
        <v>#REF!</v>
      </c>
      <c r="N1719" s="17">
        <v>5.0</v>
      </c>
      <c r="O1719" s="17" t="s">
        <v>62</v>
      </c>
      <c r="P1719" s="17">
        <v>2.0</v>
      </c>
      <c r="Q1719" s="17">
        <v>10.0</v>
      </c>
      <c r="R1719" s="17">
        <v>0.0</v>
      </c>
      <c r="S1719" s="7">
        <f t="shared" si="2"/>
        <v>10</v>
      </c>
      <c r="T1719" s="20">
        <v>16.95</v>
      </c>
      <c r="U1719" s="14">
        <f t="shared" si="121"/>
        <v>24.2912</v>
      </c>
      <c r="V1719" s="21" t="s">
        <v>39</v>
      </c>
      <c r="W1719" s="35">
        <f>VLOOKUP(A1719,airbnb_listings_orlando!C:Q,14,0)</f>
        <v>259</v>
      </c>
      <c r="X1719" s="35">
        <f>VLOOKUP(A1719,airbnb_listings_orlando!C:Q,15,0)</f>
        <v>6</v>
      </c>
      <c r="Y1719" s="11">
        <f t="shared" si="4"/>
        <v>303.64</v>
      </c>
      <c r="AA1719" s="11"/>
    </row>
    <row r="1720">
      <c r="A1720" s="12" t="s">
        <v>89</v>
      </c>
      <c r="B1720" s="13">
        <v>42970.0</v>
      </c>
      <c r="C1720" s="12">
        <v>42975.0</v>
      </c>
      <c r="D1720" s="14">
        <v>912.09</v>
      </c>
      <c r="E1720" s="24">
        <v>42774.40015046296</v>
      </c>
      <c r="F1720" s="16">
        <v>196.0</v>
      </c>
      <c r="G1720" s="17" t="s">
        <v>25</v>
      </c>
      <c r="H1720" s="14">
        <v>145.0</v>
      </c>
      <c r="I1720" s="14">
        <f t="shared" si="1"/>
        <v>875.6064</v>
      </c>
      <c r="J1720" s="18">
        <v>5.0</v>
      </c>
      <c r="K1720" s="17">
        <v>7.0</v>
      </c>
      <c r="L1720" s="19">
        <v>4.0</v>
      </c>
      <c r="M1720" s="19" t="e">
        <v>#REF!</v>
      </c>
      <c r="N1720" s="17">
        <v>5.0</v>
      </c>
      <c r="O1720" s="17" t="s">
        <v>62</v>
      </c>
      <c r="P1720" s="17">
        <v>5.0</v>
      </c>
      <c r="Q1720" s="17">
        <v>6.0</v>
      </c>
      <c r="R1720" s="17">
        <v>3.0</v>
      </c>
      <c r="S1720" s="7">
        <f t="shared" si="2"/>
        <v>9</v>
      </c>
      <c r="T1720" s="20">
        <v>0.0</v>
      </c>
      <c r="U1720" s="14">
        <f t="shared" si="121"/>
        <v>36.4836</v>
      </c>
      <c r="V1720" s="21" t="s">
        <v>39</v>
      </c>
      <c r="W1720" s="35">
        <f>VLOOKUP(A1720,airbnb_listings_orlando!C:Q,14,0)</f>
        <v>259</v>
      </c>
      <c r="X1720" s="35">
        <f>VLOOKUP(A1720,airbnb_listings_orlando!C:Q,15,0)</f>
        <v>6</v>
      </c>
      <c r="Y1720" s="11">
        <f t="shared" si="4"/>
        <v>182.418</v>
      </c>
      <c r="AA1720" s="11"/>
    </row>
    <row r="1721">
      <c r="A1721" s="12" t="s">
        <v>89</v>
      </c>
      <c r="B1721" s="13">
        <v>42956.0</v>
      </c>
      <c r="C1721" s="12">
        <v>42960.0</v>
      </c>
      <c r="D1721" s="14">
        <v>1365.19</v>
      </c>
      <c r="E1721" s="24">
        <v>42934.82454861111</v>
      </c>
      <c r="F1721" s="16">
        <v>22.0</v>
      </c>
      <c r="G1721" s="17" t="s">
        <v>25</v>
      </c>
      <c r="H1721" s="14">
        <v>173.35</v>
      </c>
      <c r="I1721" s="14">
        <f t="shared" si="1"/>
        <v>1268.3724</v>
      </c>
      <c r="J1721" s="18">
        <v>5.0</v>
      </c>
      <c r="K1721" s="17">
        <v>7.0</v>
      </c>
      <c r="L1721" s="19">
        <v>4.0</v>
      </c>
      <c r="M1721" s="19" t="e">
        <v>#REF!</v>
      </c>
      <c r="N1721" s="17">
        <v>5.0</v>
      </c>
      <c r="O1721" s="17" t="s">
        <v>62</v>
      </c>
      <c r="P1721" s="17">
        <v>4.0</v>
      </c>
      <c r="Q1721" s="17">
        <v>10.0</v>
      </c>
      <c r="R1721" s="17">
        <v>0.0</v>
      </c>
      <c r="S1721" s="7">
        <f t="shared" si="2"/>
        <v>10</v>
      </c>
      <c r="T1721" s="20">
        <v>42.21</v>
      </c>
      <c r="U1721" s="14">
        <f t="shared" si="121"/>
        <v>54.6076</v>
      </c>
      <c r="V1721" s="21" t="s">
        <v>39</v>
      </c>
      <c r="W1721" s="35">
        <f>VLOOKUP(A1721,airbnb_listings_orlando!C:Q,14,0)</f>
        <v>259</v>
      </c>
      <c r="X1721" s="35">
        <f>VLOOKUP(A1721,airbnb_listings_orlando!C:Q,15,0)</f>
        <v>6</v>
      </c>
      <c r="Y1721" s="11">
        <f t="shared" si="4"/>
        <v>341.2975</v>
      </c>
      <c r="AA1721" s="11"/>
    </row>
    <row r="1722">
      <c r="A1722" s="12" t="s">
        <v>89</v>
      </c>
      <c r="B1722" s="13">
        <v>42953.0</v>
      </c>
      <c r="C1722" s="12">
        <v>42956.0</v>
      </c>
      <c r="D1722" s="14">
        <v>757.14</v>
      </c>
      <c r="E1722" s="24">
        <v>42802.44797453703</v>
      </c>
      <c r="F1722" s="16">
        <v>151.0</v>
      </c>
      <c r="G1722" s="17" t="s">
        <v>25</v>
      </c>
      <c r="H1722" s="14">
        <v>86.27</v>
      </c>
      <c r="I1722" s="14">
        <f t="shared" si="1"/>
        <v>704.2444</v>
      </c>
      <c r="J1722" s="18">
        <v>5.0</v>
      </c>
      <c r="K1722" s="17">
        <v>7.0</v>
      </c>
      <c r="L1722" s="19">
        <v>4.0</v>
      </c>
      <c r="M1722" s="19" t="e">
        <v>#REF!</v>
      </c>
      <c r="N1722" s="17">
        <v>5.0</v>
      </c>
      <c r="O1722" s="17" t="s">
        <v>62</v>
      </c>
      <c r="P1722" s="17">
        <v>3.0</v>
      </c>
      <c r="Q1722" s="17">
        <v>5.0</v>
      </c>
      <c r="R1722" s="17">
        <v>0.0</v>
      </c>
      <c r="S1722" s="7">
        <f t="shared" si="2"/>
        <v>5</v>
      </c>
      <c r="T1722" s="20">
        <v>22.61</v>
      </c>
      <c r="U1722" s="14">
        <f t="shared" si="121"/>
        <v>30.2856</v>
      </c>
      <c r="V1722" s="21" t="s">
        <v>39</v>
      </c>
      <c r="W1722" s="35">
        <f>VLOOKUP(A1722,airbnb_listings_orlando!C:Q,14,0)</f>
        <v>259</v>
      </c>
      <c r="X1722" s="35">
        <f>VLOOKUP(A1722,airbnb_listings_orlando!C:Q,15,0)</f>
        <v>6</v>
      </c>
      <c r="Y1722" s="11">
        <f t="shared" si="4"/>
        <v>252.38</v>
      </c>
      <c r="AA1722" s="11"/>
    </row>
    <row r="1723">
      <c r="A1723" s="12" t="s">
        <v>89</v>
      </c>
      <c r="B1723" s="13">
        <v>42932.0</v>
      </c>
      <c r="C1723" s="12">
        <v>42939.0</v>
      </c>
      <c r="D1723" s="14">
        <v>1988.68</v>
      </c>
      <c r="E1723" s="24">
        <v>42817.422534722224</v>
      </c>
      <c r="F1723" s="16">
        <v>115.0</v>
      </c>
      <c r="G1723" s="17" t="s">
        <v>25</v>
      </c>
      <c r="H1723" s="14">
        <v>177.05</v>
      </c>
      <c r="I1723" s="14">
        <f t="shared" si="1"/>
        <v>1822.6728</v>
      </c>
      <c r="J1723" s="18">
        <v>5.0</v>
      </c>
      <c r="K1723" s="17">
        <v>7.0</v>
      </c>
      <c r="L1723" s="19">
        <v>4.0</v>
      </c>
      <c r="M1723" s="19" t="e">
        <v>#REF!</v>
      </c>
      <c r="N1723" s="17">
        <v>5.0</v>
      </c>
      <c r="O1723" s="17" t="s">
        <v>62</v>
      </c>
      <c r="P1723" s="17">
        <v>7.0</v>
      </c>
      <c r="Q1723" s="17">
        <v>2.0</v>
      </c>
      <c r="R1723" s="17">
        <v>0.0</v>
      </c>
      <c r="S1723" s="7">
        <f t="shared" si="2"/>
        <v>2</v>
      </c>
      <c r="T1723" s="20">
        <v>86.46</v>
      </c>
      <c r="U1723" s="14">
        <f t="shared" si="121"/>
        <v>79.5472</v>
      </c>
      <c r="V1723" s="21" t="s">
        <v>39</v>
      </c>
      <c r="W1723" s="35">
        <f>VLOOKUP(A1723,airbnb_listings_orlando!C:Q,14,0)</f>
        <v>259</v>
      </c>
      <c r="X1723" s="35">
        <f>VLOOKUP(A1723,airbnb_listings_orlando!C:Q,15,0)</f>
        <v>6</v>
      </c>
      <c r="Y1723" s="11">
        <f t="shared" si="4"/>
        <v>284.0971429</v>
      </c>
      <c r="AA1723" s="11"/>
    </row>
    <row r="1724">
      <c r="A1724" s="12" t="s">
        <v>89</v>
      </c>
      <c r="B1724" s="13">
        <v>42929.0</v>
      </c>
      <c r="C1724" s="12">
        <v>42932.0</v>
      </c>
      <c r="D1724" s="14">
        <v>990.87</v>
      </c>
      <c r="E1724" s="24">
        <v>42889.33715277778</v>
      </c>
      <c r="F1724" s="16">
        <v>40.0</v>
      </c>
      <c r="G1724" s="17" t="s">
        <v>25</v>
      </c>
      <c r="H1724" s="14">
        <v>156.0</v>
      </c>
      <c r="I1724" s="14">
        <f t="shared" si="1"/>
        <v>951.2352</v>
      </c>
      <c r="J1724" s="18">
        <v>5.0</v>
      </c>
      <c r="K1724" s="17">
        <v>7.0</v>
      </c>
      <c r="L1724" s="19">
        <v>4.0</v>
      </c>
      <c r="M1724" s="19" t="e">
        <v>#REF!</v>
      </c>
      <c r="N1724" s="17">
        <v>5.0</v>
      </c>
      <c r="O1724" s="17" t="s">
        <v>62</v>
      </c>
      <c r="P1724" s="17">
        <v>3.0</v>
      </c>
      <c r="Q1724" s="17">
        <v>6.0</v>
      </c>
      <c r="R1724" s="17">
        <v>4.0</v>
      </c>
      <c r="S1724" s="7">
        <f t="shared" si="2"/>
        <v>10</v>
      </c>
      <c r="T1724" s="20">
        <v>0.0</v>
      </c>
      <c r="U1724" s="14">
        <f t="shared" si="121"/>
        <v>39.6348</v>
      </c>
      <c r="V1724" s="21" t="s">
        <v>39</v>
      </c>
      <c r="W1724" s="35">
        <f>VLOOKUP(A1724,airbnb_listings_orlando!C:Q,14,0)</f>
        <v>259</v>
      </c>
      <c r="X1724" s="35">
        <f>VLOOKUP(A1724,airbnb_listings_orlando!C:Q,15,0)</f>
        <v>6</v>
      </c>
      <c r="Y1724" s="11">
        <f t="shared" si="4"/>
        <v>330.29</v>
      </c>
      <c r="AA1724" s="11"/>
    </row>
    <row r="1725">
      <c r="A1725" s="12" t="s">
        <v>89</v>
      </c>
      <c r="B1725" s="13">
        <v>42908.0</v>
      </c>
      <c r="C1725" s="12">
        <v>42916.0</v>
      </c>
      <c r="D1725" s="14">
        <v>1796.76</v>
      </c>
      <c r="E1725" s="24">
        <v>42854.61172453704</v>
      </c>
      <c r="F1725" s="16">
        <v>54.0</v>
      </c>
      <c r="G1725" s="17" t="s">
        <v>25</v>
      </c>
      <c r="H1725" s="14">
        <v>231.6</v>
      </c>
      <c r="I1725" s="14">
        <f t="shared" si="1"/>
        <v>1665.8896</v>
      </c>
      <c r="J1725" s="18">
        <v>5.0</v>
      </c>
      <c r="K1725" s="17">
        <v>7.0</v>
      </c>
      <c r="L1725" s="19">
        <v>4.0</v>
      </c>
      <c r="M1725" s="19" t="e">
        <v>#REF!</v>
      </c>
      <c r="N1725" s="17">
        <v>5.0</v>
      </c>
      <c r="O1725" s="17" t="s">
        <v>62</v>
      </c>
      <c r="P1725" s="17">
        <v>8.0</v>
      </c>
      <c r="Q1725" s="17">
        <v>4.0</v>
      </c>
      <c r="R1725" s="17">
        <v>3.0</v>
      </c>
      <c r="S1725" s="7">
        <f t="shared" si="2"/>
        <v>7</v>
      </c>
      <c r="T1725" s="20">
        <v>59.0</v>
      </c>
      <c r="U1725" s="14">
        <f t="shared" si="121"/>
        <v>71.8704</v>
      </c>
      <c r="V1725" s="21" t="s">
        <v>39</v>
      </c>
      <c r="W1725" s="35">
        <f>VLOOKUP(A1725,airbnb_listings_orlando!C:Q,14,0)</f>
        <v>259</v>
      </c>
      <c r="X1725" s="35">
        <f>VLOOKUP(A1725,airbnb_listings_orlando!C:Q,15,0)</f>
        <v>6</v>
      </c>
      <c r="Y1725" s="11">
        <f t="shared" si="4"/>
        <v>224.595</v>
      </c>
      <c r="AA1725" s="11"/>
    </row>
    <row r="1726">
      <c r="A1726" s="12" t="s">
        <v>89</v>
      </c>
      <c r="B1726" s="13">
        <v>42900.0</v>
      </c>
      <c r="C1726" s="12">
        <v>42904.0</v>
      </c>
      <c r="D1726" s="14">
        <v>964.44</v>
      </c>
      <c r="E1726" s="24">
        <v>42850.406793981485</v>
      </c>
      <c r="F1726" s="16">
        <v>50.0</v>
      </c>
      <c r="G1726" s="17" t="s">
        <v>25</v>
      </c>
      <c r="H1726" s="14">
        <v>115.42</v>
      </c>
      <c r="I1726" s="14">
        <f t="shared" si="1"/>
        <v>896.0424</v>
      </c>
      <c r="J1726" s="18">
        <v>5.0</v>
      </c>
      <c r="K1726" s="17">
        <v>7.0</v>
      </c>
      <c r="L1726" s="19">
        <v>4.0</v>
      </c>
      <c r="M1726" s="19" t="e">
        <v>#REF!</v>
      </c>
      <c r="N1726" s="17">
        <v>5.0</v>
      </c>
      <c r="O1726" s="17" t="s">
        <v>62</v>
      </c>
      <c r="P1726" s="17">
        <v>4.0</v>
      </c>
      <c r="Q1726" s="17">
        <v>6.0</v>
      </c>
      <c r="R1726" s="17">
        <v>2.0</v>
      </c>
      <c r="S1726" s="7">
        <f t="shared" si="2"/>
        <v>8</v>
      </c>
      <c r="T1726" s="20">
        <v>29.82</v>
      </c>
      <c r="U1726" s="14">
        <f t="shared" si="121"/>
        <v>38.5776</v>
      </c>
      <c r="V1726" s="21" t="s">
        <v>39</v>
      </c>
      <c r="W1726" s="35">
        <f>VLOOKUP(A1726,airbnb_listings_orlando!C:Q,14,0)</f>
        <v>259</v>
      </c>
      <c r="X1726" s="35">
        <f>VLOOKUP(A1726,airbnb_listings_orlando!C:Q,15,0)</f>
        <v>6</v>
      </c>
      <c r="Y1726" s="11">
        <f t="shared" si="4"/>
        <v>241.11</v>
      </c>
      <c r="AA1726" s="11"/>
    </row>
    <row r="1727">
      <c r="A1727" s="12" t="s">
        <v>89</v>
      </c>
      <c r="B1727" s="13">
        <v>42831.0</v>
      </c>
      <c r="C1727" s="12">
        <v>42834.0</v>
      </c>
      <c r="D1727" s="14">
        <v>799.67</v>
      </c>
      <c r="E1727" s="24">
        <v>42804.40574074074</v>
      </c>
      <c r="F1727" s="16">
        <v>27.0</v>
      </c>
      <c r="G1727" s="17" t="s">
        <v>25</v>
      </c>
      <c r="H1727" s="14">
        <v>82.32</v>
      </c>
      <c r="I1727" s="14">
        <f t="shared" si="1"/>
        <v>741.7832</v>
      </c>
      <c r="J1727" s="18">
        <v>5.0</v>
      </c>
      <c r="K1727" s="17">
        <v>7.0</v>
      </c>
      <c r="L1727" s="19">
        <v>4.0</v>
      </c>
      <c r="M1727" s="19" t="e">
        <v>#REF!</v>
      </c>
      <c r="N1727" s="17">
        <v>5.0</v>
      </c>
      <c r="O1727" s="17" t="s">
        <v>62</v>
      </c>
      <c r="P1727" s="17">
        <v>3.0</v>
      </c>
      <c r="Q1727" s="17">
        <v>6.0</v>
      </c>
      <c r="R1727" s="17">
        <v>4.0</v>
      </c>
      <c r="S1727" s="7">
        <f t="shared" si="2"/>
        <v>10</v>
      </c>
      <c r="T1727" s="20">
        <v>25.9</v>
      </c>
      <c r="U1727" s="14">
        <f t="shared" si="121"/>
        <v>31.9868</v>
      </c>
      <c r="V1727" s="21" t="s">
        <v>39</v>
      </c>
      <c r="W1727" s="35">
        <f>VLOOKUP(A1727,airbnb_listings_orlando!C:Q,14,0)</f>
        <v>259</v>
      </c>
      <c r="X1727" s="35">
        <f>VLOOKUP(A1727,airbnb_listings_orlando!C:Q,15,0)</f>
        <v>6</v>
      </c>
      <c r="Y1727" s="11">
        <f t="shared" si="4"/>
        <v>266.5566667</v>
      </c>
      <c r="AA1727" s="11"/>
    </row>
    <row r="1728">
      <c r="A1728" s="12" t="s">
        <v>89</v>
      </c>
      <c r="B1728" s="13">
        <v>42826.0</v>
      </c>
      <c r="C1728" s="12">
        <v>42831.0</v>
      </c>
      <c r="D1728" s="14">
        <v>1769.28</v>
      </c>
      <c r="E1728" s="24">
        <v>42772.39717592593</v>
      </c>
      <c r="F1728" s="16">
        <v>54.0</v>
      </c>
      <c r="G1728" s="17" t="s">
        <v>25</v>
      </c>
      <c r="H1728" s="14">
        <v>215.78</v>
      </c>
      <c r="I1728" s="14">
        <f t="shared" si="1"/>
        <v>1644.9888</v>
      </c>
      <c r="J1728" s="18">
        <v>5.0</v>
      </c>
      <c r="K1728" s="17">
        <v>7.0</v>
      </c>
      <c r="L1728" s="19">
        <v>4.0</v>
      </c>
      <c r="M1728" s="19" t="e">
        <v>#REF!</v>
      </c>
      <c r="N1728" s="17">
        <v>5.0</v>
      </c>
      <c r="O1728" s="17" t="s">
        <v>62</v>
      </c>
      <c r="P1728" s="17">
        <v>5.0</v>
      </c>
      <c r="Q1728" s="17">
        <v>4.0</v>
      </c>
      <c r="R1728" s="17">
        <v>0.0</v>
      </c>
      <c r="S1728" s="7">
        <f t="shared" si="2"/>
        <v>4</v>
      </c>
      <c r="T1728" s="20">
        <v>53.52</v>
      </c>
      <c r="U1728" s="14">
        <f t="shared" si="121"/>
        <v>70.7712</v>
      </c>
      <c r="V1728" s="21" t="s">
        <v>39</v>
      </c>
      <c r="W1728" s="35">
        <f>VLOOKUP(A1728,airbnb_listings_orlando!C:Q,14,0)</f>
        <v>259</v>
      </c>
      <c r="X1728" s="35">
        <f>VLOOKUP(A1728,airbnb_listings_orlando!C:Q,15,0)</f>
        <v>6</v>
      </c>
      <c r="Y1728" s="11">
        <f t="shared" si="4"/>
        <v>353.856</v>
      </c>
      <c r="AA1728" s="11"/>
    </row>
    <row r="1729">
      <c r="A1729" s="12" t="s">
        <v>89</v>
      </c>
      <c r="B1729" s="13">
        <v>42744.0</v>
      </c>
      <c r="C1729" s="12">
        <v>42748.0</v>
      </c>
      <c r="D1729" s="14">
        <v>1014.32</v>
      </c>
      <c r="E1729" s="15">
        <v>42718.38796296297</v>
      </c>
      <c r="F1729" s="16">
        <v>26.0</v>
      </c>
      <c r="G1729" s="17" t="s">
        <v>25</v>
      </c>
      <c r="H1729" s="14">
        <v>120.76</v>
      </c>
      <c r="I1729" s="14">
        <f t="shared" si="1"/>
        <v>948.3772</v>
      </c>
      <c r="J1729" s="18">
        <v>5.0</v>
      </c>
      <c r="K1729" s="17">
        <v>7.0</v>
      </c>
      <c r="L1729" s="19">
        <v>4.0</v>
      </c>
      <c r="M1729" s="19" t="e">
        <v>#REF!</v>
      </c>
      <c r="N1729" s="17">
        <v>5.0</v>
      </c>
      <c r="O1729" s="17" t="s">
        <v>62</v>
      </c>
      <c r="P1729" s="17">
        <v>4.0</v>
      </c>
      <c r="Q1729" s="17">
        <v>6.0</v>
      </c>
      <c r="R1729" s="17">
        <v>0.0</v>
      </c>
      <c r="S1729" s="7">
        <f t="shared" si="2"/>
        <v>6</v>
      </c>
      <c r="T1729" s="20">
        <v>25.37</v>
      </c>
      <c r="U1729" s="14">
        <f t="shared" si="121"/>
        <v>40.5728</v>
      </c>
      <c r="V1729" s="21" t="s">
        <v>39</v>
      </c>
      <c r="W1729" s="35">
        <f>VLOOKUP(A1729,airbnb_listings_orlando!C:Q,14,0)</f>
        <v>259</v>
      </c>
      <c r="X1729" s="35">
        <f>VLOOKUP(A1729,airbnb_listings_orlando!C:Q,15,0)</f>
        <v>6</v>
      </c>
      <c r="Y1729" s="11">
        <f t="shared" si="4"/>
        <v>253.58</v>
      </c>
      <c r="AA1729" s="11"/>
    </row>
    <row r="1730">
      <c r="A1730" s="12" t="s">
        <v>89</v>
      </c>
      <c r="B1730" s="13">
        <v>42727.0</v>
      </c>
      <c r="C1730" s="12">
        <v>42738.0</v>
      </c>
      <c r="D1730" s="14">
        <v>3616.0</v>
      </c>
      <c r="E1730" s="24">
        <v>42625.62278935185</v>
      </c>
      <c r="F1730" s="16">
        <v>102.0</v>
      </c>
      <c r="G1730" s="17" t="s">
        <v>25</v>
      </c>
      <c r="H1730" s="14">
        <v>616.0</v>
      </c>
      <c r="I1730" s="14">
        <f t="shared" si="1"/>
        <v>3471.36</v>
      </c>
      <c r="J1730" s="18">
        <v>5.0</v>
      </c>
      <c r="K1730" s="17">
        <v>7.0</v>
      </c>
      <c r="L1730" s="19">
        <v>4.0</v>
      </c>
      <c r="M1730" s="19" t="e">
        <v>#REF!</v>
      </c>
      <c r="N1730" s="17">
        <v>5.0</v>
      </c>
      <c r="O1730" s="17" t="s">
        <v>62</v>
      </c>
      <c r="P1730" s="17">
        <v>11.0</v>
      </c>
      <c r="Q1730" s="17">
        <v>4.0</v>
      </c>
      <c r="R1730" s="17">
        <v>0.0</v>
      </c>
      <c r="S1730" s="7">
        <f t="shared" si="2"/>
        <v>4</v>
      </c>
      <c r="T1730" s="20">
        <v>0.0</v>
      </c>
      <c r="U1730" s="14">
        <f t="shared" si="121"/>
        <v>144.64</v>
      </c>
      <c r="V1730" s="21" t="s">
        <v>39</v>
      </c>
      <c r="W1730" s="35">
        <f>VLOOKUP(A1730,airbnb_listings_orlando!C:Q,14,0)</f>
        <v>259</v>
      </c>
      <c r="X1730" s="35">
        <f>VLOOKUP(A1730,airbnb_listings_orlando!C:Q,15,0)</f>
        <v>6</v>
      </c>
      <c r="Y1730" s="11">
        <f t="shared" si="4"/>
        <v>328.7272727</v>
      </c>
      <c r="AA1730" s="11"/>
    </row>
    <row r="1731">
      <c r="A1731" s="12" t="s">
        <v>89</v>
      </c>
      <c r="B1731" s="13">
        <v>42661.0</v>
      </c>
      <c r="C1731" s="25">
        <v>42667.0</v>
      </c>
      <c r="D1731" s="14">
        <v>1172.94</v>
      </c>
      <c r="E1731" s="24">
        <v>42633.65083333333</v>
      </c>
      <c r="F1731" s="16">
        <v>28.0</v>
      </c>
      <c r="G1731" s="17" t="s">
        <v>25</v>
      </c>
      <c r="H1731" s="14">
        <v>183.6</v>
      </c>
      <c r="I1731" s="14">
        <f t="shared" si="1"/>
        <v>1126.0224</v>
      </c>
      <c r="J1731" s="18">
        <v>5.0</v>
      </c>
      <c r="K1731" s="17">
        <v>7.0</v>
      </c>
      <c r="L1731" s="19">
        <v>4.0</v>
      </c>
      <c r="M1731" s="19" t="e">
        <v>#REF!</v>
      </c>
      <c r="N1731" s="17">
        <v>5.0</v>
      </c>
      <c r="O1731" s="17" t="s">
        <v>62</v>
      </c>
      <c r="P1731" s="17">
        <v>6.0</v>
      </c>
      <c r="Q1731" s="17">
        <v>6.0</v>
      </c>
      <c r="R1731" s="17">
        <v>2.0</v>
      </c>
      <c r="S1731" s="7">
        <f t="shared" si="2"/>
        <v>8</v>
      </c>
      <c r="T1731" s="20">
        <v>0.0</v>
      </c>
      <c r="U1731" s="14">
        <f t="shared" si="121"/>
        <v>46.9176</v>
      </c>
      <c r="V1731" s="21" t="s">
        <v>39</v>
      </c>
      <c r="W1731" s="35">
        <f>VLOOKUP(A1731,airbnb_listings_orlando!C:Q,14,0)</f>
        <v>259</v>
      </c>
      <c r="X1731" s="35">
        <f>VLOOKUP(A1731,airbnb_listings_orlando!C:Q,15,0)</f>
        <v>6</v>
      </c>
      <c r="Y1731" s="11">
        <f t="shared" si="4"/>
        <v>195.49</v>
      </c>
      <c r="AA1731" s="11"/>
    </row>
    <row r="1732">
      <c r="A1732" s="12" t="s">
        <v>89</v>
      </c>
      <c r="B1732" s="13">
        <v>42651.0</v>
      </c>
      <c r="C1732" s="25">
        <v>42653.0</v>
      </c>
      <c r="D1732" s="14">
        <v>481.38</v>
      </c>
      <c r="E1732" s="24">
        <v>42642.45177083334</v>
      </c>
      <c r="F1732" s="16">
        <v>9.0</v>
      </c>
      <c r="G1732" s="17" t="s">
        <v>25</v>
      </c>
      <c r="H1732" s="14">
        <v>61.2</v>
      </c>
      <c r="I1732" s="14">
        <f t="shared" si="1"/>
        <v>462.1248</v>
      </c>
      <c r="J1732" s="18">
        <v>5.0</v>
      </c>
      <c r="K1732" s="17">
        <v>7.0</v>
      </c>
      <c r="L1732" s="19">
        <v>4.0</v>
      </c>
      <c r="M1732" s="19" t="e">
        <v>#REF!</v>
      </c>
      <c r="N1732" s="17">
        <v>5.0</v>
      </c>
      <c r="O1732" s="17" t="s">
        <v>62</v>
      </c>
      <c r="P1732" s="17">
        <v>2.0</v>
      </c>
      <c r="Q1732" s="17">
        <v>4.0</v>
      </c>
      <c r="R1732" s="17">
        <v>6.0</v>
      </c>
      <c r="S1732" s="7">
        <f t="shared" si="2"/>
        <v>10</v>
      </c>
      <c r="T1732" s="20">
        <v>0.0</v>
      </c>
      <c r="U1732" s="14">
        <f t="shared" si="121"/>
        <v>19.2552</v>
      </c>
      <c r="V1732" s="21" t="s">
        <v>39</v>
      </c>
      <c r="W1732" s="35">
        <f>VLOOKUP(A1732,airbnb_listings_orlando!C:Q,14,0)</f>
        <v>259</v>
      </c>
      <c r="X1732" s="35">
        <f>VLOOKUP(A1732,airbnb_listings_orlando!C:Q,15,0)</f>
        <v>6</v>
      </c>
      <c r="Y1732" s="11">
        <f t="shared" si="4"/>
        <v>240.69</v>
      </c>
      <c r="AA1732" s="11"/>
    </row>
    <row r="1733">
      <c r="A1733" s="12" t="s">
        <v>89</v>
      </c>
      <c r="B1733" s="13">
        <v>42636.0</v>
      </c>
      <c r="C1733" s="12">
        <v>42638.0</v>
      </c>
      <c r="D1733" s="14">
        <v>481.38</v>
      </c>
      <c r="E1733" s="24">
        <v>42636.64394675926</v>
      </c>
      <c r="F1733" s="16">
        <v>0.0</v>
      </c>
      <c r="G1733" s="17" t="s">
        <v>25</v>
      </c>
      <c r="H1733" s="14">
        <v>61.2</v>
      </c>
      <c r="I1733" s="14">
        <f t="shared" si="1"/>
        <v>462.1248</v>
      </c>
      <c r="J1733" s="18">
        <v>5.0</v>
      </c>
      <c r="K1733" s="17">
        <v>7.0</v>
      </c>
      <c r="L1733" s="19">
        <v>4.0</v>
      </c>
      <c r="M1733" s="19" t="e">
        <v>#REF!</v>
      </c>
      <c r="N1733" s="17">
        <v>5.0</v>
      </c>
      <c r="O1733" s="17" t="s">
        <v>62</v>
      </c>
      <c r="P1733" s="17">
        <v>2.0</v>
      </c>
      <c r="Q1733" s="17">
        <v>10.0</v>
      </c>
      <c r="R1733" s="17">
        <v>0.0</v>
      </c>
      <c r="S1733" s="7">
        <f t="shared" si="2"/>
        <v>10</v>
      </c>
      <c r="T1733" s="20">
        <v>0.0</v>
      </c>
      <c r="U1733" s="14">
        <f t="shared" si="121"/>
        <v>19.2552</v>
      </c>
      <c r="V1733" s="21" t="s">
        <v>39</v>
      </c>
      <c r="W1733" s="35">
        <f>VLOOKUP(A1733,airbnb_listings_orlando!C:Q,14,0)</f>
        <v>259</v>
      </c>
      <c r="X1733" s="35">
        <f>VLOOKUP(A1733,airbnb_listings_orlando!C:Q,15,0)</f>
        <v>6</v>
      </c>
      <c r="Y1733" s="11">
        <f t="shared" si="4"/>
        <v>240.69</v>
      </c>
      <c r="AA1733" s="11"/>
    </row>
    <row r="1734">
      <c r="A1734" s="12" t="s">
        <v>89</v>
      </c>
      <c r="B1734" s="13">
        <v>43468.0</v>
      </c>
      <c r="C1734" s="12">
        <v>43477.0</v>
      </c>
      <c r="D1734" s="14">
        <v>155.0</v>
      </c>
      <c r="E1734" s="24">
        <v>43206.470289351855</v>
      </c>
      <c r="F1734" s="16">
        <v>262.0</v>
      </c>
      <c r="G1734" s="17" t="s">
        <v>25</v>
      </c>
      <c r="H1734" s="14">
        <v>0.0</v>
      </c>
      <c r="I1734" s="14">
        <f t="shared" si="1"/>
        <v>155</v>
      </c>
      <c r="J1734" s="18">
        <v>5.0</v>
      </c>
      <c r="K1734" s="17">
        <v>7.0</v>
      </c>
      <c r="L1734" s="19">
        <v>4.0</v>
      </c>
      <c r="M1734" s="19" t="e">
        <v>#REF!</v>
      </c>
      <c r="N1734" s="17">
        <v>5.0</v>
      </c>
      <c r="O1734" s="17" t="s">
        <v>62</v>
      </c>
      <c r="P1734" s="17">
        <v>9.0</v>
      </c>
      <c r="Q1734" s="17">
        <v>1.0</v>
      </c>
      <c r="R1734" s="17">
        <v>0.0</v>
      </c>
      <c r="S1734" s="7">
        <f t="shared" si="2"/>
        <v>1</v>
      </c>
      <c r="T1734" s="20">
        <v>0.0</v>
      </c>
      <c r="U1734" s="14">
        <v>0.0</v>
      </c>
      <c r="V1734" s="21" t="s">
        <v>40</v>
      </c>
      <c r="W1734" s="35">
        <f>VLOOKUP(A1734,airbnb_listings_orlando!C:Q,14,0)</f>
        <v>259</v>
      </c>
      <c r="X1734" s="35">
        <f>VLOOKUP(A1734,airbnb_listings_orlando!C:Q,15,0)</f>
        <v>6</v>
      </c>
      <c r="Y1734" s="11">
        <f t="shared" si="4"/>
        <v>17.22222222</v>
      </c>
      <c r="AA1734" s="11"/>
    </row>
    <row r="1735">
      <c r="A1735" s="12" t="s">
        <v>89</v>
      </c>
      <c r="B1735" s="13">
        <v>43236.0</v>
      </c>
      <c r="C1735" s="12">
        <v>43257.0</v>
      </c>
      <c r="D1735" s="14">
        <v>155.0</v>
      </c>
      <c r="E1735" s="24">
        <v>43009.398252314815</v>
      </c>
      <c r="F1735" s="16">
        <v>227.0</v>
      </c>
      <c r="G1735" s="17" t="s">
        <v>25</v>
      </c>
      <c r="H1735" s="14">
        <v>0.0</v>
      </c>
      <c r="I1735" s="14">
        <f t="shared" si="1"/>
        <v>155</v>
      </c>
      <c r="J1735" s="18">
        <v>5.0</v>
      </c>
      <c r="K1735" s="17">
        <v>7.0</v>
      </c>
      <c r="L1735" s="19">
        <v>4.0</v>
      </c>
      <c r="M1735" s="19" t="e">
        <v>#REF!</v>
      </c>
      <c r="N1735" s="17">
        <v>5.0</v>
      </c>
      <c r="O1735" s="17" t="s">
        <v>62</v>
      </c>
      <c r="P1735" s="17">
        <v>21.0</v>
      </c>
      <c r="Q1735" s="17">
        <v>2.0</v>
      </c>
      <c r="R1735" s="17">
        <v>0.0</v>
      </c>
      <c r="S1735" s="7">
        <f t="shared" si="2"/>
        <v>2</v>
      </c>
      <c r="T1735" s="20">
        <v>0.0</v>
      </c>
      <c r="U1735" s="14">
        <v>0.0</v>
      </c>
      <c r="V1735" s="21" t="s">
        <v>40</v>
      </c>
      <c r="W1735" s="35">
        <f>VLOOKUP(A1735,airbnb_listings_orlando!C:Q,14,0)</f>
        <v>259</v>
      </c>
      <c r="X1735" s="35">
        <f>VLOOKUP(A1735,airbnb_listings_orlando!C:Q,15,0)</f>
        <v>6</v>
      </c>
      <c r="Y1735" s="11">
        <f t="shared" si="4"/>
        <v>7.380952381</v>
      </c>
      <c r="AA1735" s="11"/>
    </row>
    <row r="1736">
      <c r="A1736" s="12" t="s">
        <v>89</v>
      </c>
      <c r="B1736" s="13">
        <v>43170.0</v>
      </c>
      <c r="C1736" s="12">
        <v>43184.0</v>
      </c>
      <c r="D1736" s="14">
        <v>155.0</v>
      </c>
      <c r="E1736" s="24">
        <v>43105.59921296296</v>
      </c>
      <c r="F1736" s="16">
        <v>65.0</v>
      </c>
      <c r="G1736" s="17" t="s">
        <v>25</v>
      </c>
      <c r="H1736" s="14">
        <v>0.0</v>
      </c>
      <c r="I1736" s="14">
        <f t="shared" si="1"/>
        <v>155</v>
      </c>
      <c r="J1736" s="18">
        <v>5.0</v>
      </c>
      <c r="K1736" s="17">
        <v>7.0</v>
      </c>
      <c r="L1736" s="19">
        <v>4.0</v>
      </c>
      <c r="M1736" s="19" t="e">
        <v>#REF!</v>
      </c>
      <c r="N1736" s="17">
        <v>5.0</v>
      </c>
      <c r="O1736" s="17" t="s">
        <v>62</v>
      </c>
      <c r="P1736" s="17">
        <v>14.0</v>
      </c>
      <c r="Q1736" s="17">
        <v>2.0</v>
      </c>
      <c r="R1736" s="17">
        <v>0.0</v>
      </c>
      <c r="S1736" s="7">
        <f t="shared" si="2"/>
        <v>2</v>
      </c>
      <c r="T1736" s="20">
        <v>0.0</v>
      </c>
      <c r="U1736" s="14">
        <v>0.0</v>
      </c>
      <c r="V1736" s="21" t="s">
        <v>40</v>
      </c>
      <c r="W1736" s="35">
        <f>VLOOKUP(A1736,airbnb_listings_orlando!C:Q,14,0)</f>
        <v>259</v>
      </c>
      <c r="X1736" s="35">
        <f>VLOOKUP(A1736,airbnb_listings_orlando!C:Q,15,0)</f>
        <v>6</v>
      </c>
      <c r="Y1736" s="11">
        <f t="shared" si="4"/>
        <v>11.07142857</v>
      </c>
      <c r="AA1736" s="11"/>
    </row>
    <row r="1737">
      <c r="A1737" s="12" t="s">
        <v>90</v>
      </c>
      <c r="B1737" s="13">
        <v>43485.0</v>
      </c>
      <c r="C1737" s="12">
        <v>43490.0</v>
      </c>
      <c r="D1737" s="14">
        <v>853.6</v>
      </c>
      <c r="E1737" s="24">
        <v>43440.60424768519</v>
      </c>
      <c r="F1737" s="16">
        <v>45.0</v>
      </c>
      <c r="G1737" s="17" t="s">
        <v>25</v>
      </c>
      <c r="H1737" s="14">
        <v>26.4</v>
      </c>
      <c r="I1737" s="14">
        <f t="shared" si="1"/>
        <v>793.056</v>
      </c>
      <c r="J1737" s="18">
        <v>4.0</v>
      </c>
      <c r="K1737" s="17">
        <v>6.0</v>
      </c>
      <c r="L1737" s="19">
        <v>3.0</v>
      </c>
      <c r="M1737" s="19">
        <v>10.0</v>
      </c>
      <c r="N1737" s="17">
        <v>5.0</v>
      </c>
      <c r="O1737" s="17" t="s">
        <v>62</v>
      </c>
      <c r="P1737" s="17">
        <v>5.0</v>
      </c>
      <c r="Q1737" s="17">
        <v>6.0</v>
      </c>
      <c r="R1737" s="17">
        <v>0.0</v>
      </c>
      <c r="S1737" s="7">
        <f t="shared" si="2"/>
        <v>6</v>
      </c>
      <c r="T1737" s="20">
        <v>26.4</v>
      </c>
      <c r="U1737" s="14">
        <f t="shared" ref="U1737:U1766" si="122">D1737*4%</f>
        <v>34.144</v>
      </c>
      <c r="V1737" s="21" t="s">
        <v>26</v>
      </c>
      <c r="W1737" s="35">
        <f>VLOOKUP(A1737,airbnb_listings_orlando!C:Q,14,0)</f>
        <v>259</v>
      </c>
      <c r="X1737" s="35">
        <f>VLOOKUP(A1737,airbnb_listings_orlando!C:Q,15,0)</f>
        <v>6</v>
      </c>
      <c r="Y1737" s="11">
        <f t="shared" si="4"/>
        <v>170.72</v>
      </c>
      <c r="AA1737" s="11"/>
    </row>
    <row r="1738">
      <c r="A1738" s="12" t="s">
        <v>90</v>
      </c>
      <c r="B1738" s="13">
        <v>43482.0</v>
      </c>
      <c r="C1738" s="12">
        <v>43485.0</v>
      </c>
      <c r="D1738" s="14">
        <v>506.34</v>
      </c>
      <c r="E1738" s="24">
        <v>43481.99841435185</v>
      </c>
      <c r="F1738" s="16">
        <v>1.0</v>
      </c>
      <c r="G1738" s="17" t="s">
        <v>25</v>
      </c>
      <c r="H1738" s="14">
        <v>52.7</v>
      </c>
      <c r="I1738" s="14">
        <f t="shared" si="1"/>
        <v>470.4264</v>
      </c>
      <c r="J1738" s="18">
        <v>4.0</v>
      </c>
      <c r="K1738" s="17">
        <v>6.0</v>
      </c>
      <c r="L1738" s="19">
        <v>3.0</v>
      </c>
      <c r="M1738" s="19">
        <v>10.0</v>
      </c>
      <c r="N1738" s="17">
        <v>5.0</v>
      </c>
      <c r="O1738" s="17" t="s">
        <v>62</v>
      </c>
      <c r="P1738" s="17">
        <v>3.0</v>
      </c>
      <c r="Q1738" s="17">
        <v>4.0</v>
      </c>
      <c r="R1738" s="17">
        <v>0.0</v>
      </c>
      <c r="S1738" s="7">
        <f t="shared" si="2"/>
        <v>4</v>
      </c>
      <c r="T1738" s="20">
        <v>15.66</v>
      </c>
      <c r="U1738" s="14">
        <f t="shared" si="122"/>
        <v>20.2536</v>
      </c>
      <c r="V1738" s="21" t="s">
        <v>26</v>
      </c>
      <c r="W1738" s="35">
        <f>VLOOKUP(A1738,airbnb_listings_orlando!C:Q,14,0)</f>
        <v>259</v>
      </c>
      <c r="X1738" s="35">
        <f>VLOOKUP(A1738,airbnb_listings_orlando!C:Q,15,0)</f>
        <v>6</v>
      </c>
      <c r="Y1738" s="11">
        <f t="shared" si="4"/>
        <v>168.78</v>
      </c>
      <c r="AA1738" s="11"/>
    </row>
    <row r="1739">
      <c r="A1739" s="12" t="s">
        <v>90</v>
      </c>
      <c r="B1739" s="13">
        <v>43467.0</v>
      </c>
      <c r="C1739" s="12">
        <v>43469.0</v>
      </c>
      <c r="D1739" s="14">
        <v>400.61</v>
      </c>
      <c r="E1739" s="24">
        <v>43466.8975</v>
      </c>
      <c r="F1739" s="16">
        <v>1.0</v>
      </c>
      <c r="G1739" s="17" t="s">
        <v>25</v>
      </c>
      <c r="H1739" s="14">
        <v>36.06</v>
      </c>
      <c r="I1739" s="14">
        <f t="shared" si="1"/>
        <v>372.1956</v>
      </c>
      <c r="J1739" s="18">
        <v>4.0</v>
      </c>
      <c r="K1739" s="17">
        <v>6.0</v>
      </c>
      <c r="L1739" s="19">
        <v>3.0</v>
      </c>
      <c r="M1739" s="19">
        <v>10.0</v>
      </c>
      <c r="N1739" s="17">
        <v>5.0</v>
      </c>
      <c r="O1739" s="17" t="s">
        <v>62</v>
      </c>
      <c r="P1739" s="17">
        <v>2.0</v>
      </c>
      <c r="Q1739" s="17">
        <v>5.0</v>
      </c>
      <c r="R1739" s="17">
        <v>2.0</v>
      </c>
      <c r="S1739" s="7">
        <f t="shared" si="2"/>
        <v>7</v>
      </c>
      <c r="T1739" s="20">
        <v>12.39</v>
      </c>
      <c r="U1739" s="14">
        <f t="shared" si="122"/>
        <v>16.0244</v>
      </c>
      <c r="V1739" s="21" t="s">
        <v>26</v>
      </c>
      <c r="W1739" s="35">
        <f>VLOOKUP(A1739,airbnb_listings_orlando!C:Q,14,0)</f>
        <v>259</v>
      </c>
      <c r="X1739" s="35">
        <f>VLOOKUP(A1739,airbnb_listings_orlando!C:Q,15,0)</f>
        <v>6</v>
      </c>
      <c r="Y1739" s="11">
        <f t="shared" si="4"/>
        <v>200.305</v>
      </c>
      <c r="AA1739" s="11"/>
    </row>
    <row r="1740">
      <c r="A1740" s="12" t="s">
        <v>90</v>
      </c>
      <c r="B1740" s="13">
        <v>43456.0</v>
      </c>
      <c r="C1740" s="25">
        <v>43460.0</v>
      </c>
      <c r="D1740" s="14">
        <v>903.07</v>
      </c>
      <c r="E1740" s="15">
        <v>43388.74594907407</v>
      </c>
      <c r="F1740" s="16">
        <v>68.0</v>
      </c>
      <c r="G1740" s="17" t="s">
        <v>25</v>
      </c>
      <c r="H1740" s="14">
        <v>115.14</v>
      </c>
      <c r="I1740" s="14">
        <f t="shared" si="1"/>
        <v>839.0172</v>
      </c>
      <c r="J1740" s="18">
        <v>4.0</v>
      </c>
      <c r="K1740" s="17">
        <v>6.0</v>
      </c>
      <c r="L1740" s="19">
        <v>3.0</v>
      </c>
      <c r="M1740" s="19">
        <v>10.0</v>
      </c>
      <c r="N1740" s="17">
        <v>5.0</v>
      </c>
      <c r="O1740" s="17" t="s">
        <v>62</v>
      </c>
      <c r="P1740" s="17">
        <v>4.0</v>
      </c>
      <c r="Q1740" s="17">
        <v>5.0</v>
      </c>
      <c r="R1740" s="17">
        <v>3.0</v>
      </c>
      <c r="S1740" s="7">
        <f t="shared" si="2"/>
        <v>8</v>
      </c>
      <c r="T1740" s="20">
        <v>27.93</v>
      </c>
      <c r="U1740" s="14">
        <f t="shared" si="122"/>
        <v>36.1228</v>
      </c>
      <c r="V1740" s="21" t="s">
        <v>26</v>
      </c>
      <c r="W1740" s="35">
        <f>VLOOKUP(A1740,airbnb_listings_orlando!C:Q,14,0)</f>
        <v>259</v>
      </c>
      <c r="X1740" s="35">
        <f>VLOOKUP(A1740,airbnb_listings_orlando!C:Q,15,0)</f>
        <v>6</v>
      </c>
      <c r="Y1740" s="11">
        <f t="shared" si="4"/>
        <v>225.7675</v>
      </c>
      <c r="AA1740" s="11"/>
    </row>
    <row r="1741">
      <c r="A1741" s="12" t="s">
        <v>90</v>
      </c>
      <c r="B1741" s="13">
        <v>43440.0</v>
      </c>
      <c r="C1741" s="25">
        <v>43444.0</v>
      </c>
      <c r="D1741" s="14">
        <v>612.07</v>
      </c>
      <c r="E1741" s="24">
        <v>43437.952361111114</v>
      </c>
      <c r="F1741" s="16">
        <v>3.0</v>
      </c>
      <c r="G1741" s="17" t="s">
        <v>25</v>
      </c>
      <c r="H1741" s="14">
        <v>69.34</v>
      </c>
      <c r="I1741" s="14">
        <f t="shared" si="1"/>
        <v>568.6572</v>
      </c>
      <c r="J1741" s="18">
        <v>4.0</v>
      </c>
      <c r="K1741" s="17">
        <v>6.0</v>
      </c>
      <c r="L1741" s="19">
        <v>3.0</v>
      </c>
      <c r="M1741" s="19">
        <v>10.0</v>
      </c>
      <c r="N1741" s="17">
        <v>5.0</v>
      </c>
      <c r="O1741" s="17" t="s">
        <v>62</v>
      </c>
      <c r="P1741" s="17">
        <v>4.0</v>
      </c>
      <c r="Q1741" s="17">
        <v>4.0</v>
      </c>
      <c r="R1741" s="17">
        <v>2.0</v>
      </c>
      <c r="S1741" s="7">
        <f t="shared" si="2"/>
        <v>6</v>
      </c>
      <c r="T1741" s="20">
        <v>18.93</v>
      </c>
      <c r="U1741" s="14">
        <f t="shared" si="122"/>
        <v>24.4828</v>
      </c>
      <c r="V1741" s="21" t="s">
        <v>26</v>
      </c>
      <c r="W1741" s="35">
        <f>VLOOKUP(A1741,airbnb_listings_orlando!C:Q,14,0)</f>
        <v>259</v>
      </c>
      <c r="X1741" s="35">
        <f>VLOOKUP(A1741,airbnb_listings_orlando!C:Q,15,0)</f>
        <v>6</v>
      </c>
      <c r="Y1741" s="11">
        <f t="shared" si="4"/>
        <v>153.0175</v>
      </c>
      <c r="AA1741" s="11"/>
    </row>
    <row r="1742">
      <c r="A1742" s="12" t="s">
        <v>90</v>
      </c>
      <c r="B1742" s="13">
        <v>43425.0</v>
      </c>
      <c r="C1742" s="25">
        <v>43428.0</v>
      </c>
      <c r="D1742" s="14">
        <v>593.64</v>
      </c>
      <c r="E1742" s="15">
        <v>43389.449525462966</v>
      </c>
      <c r="F1742" s="16">
        <v>36.0</v>
      </c>
      <c r="G1742" s="17" t="s">
        <v>25</v>
      </c>
      <c r="H1742" s="14">
        <v>66.44</v>
      </c>
      <c r="I1742" s="14">
        <f t="shared" si="1"/>
        <v>551.5344</v>
      </c>
      <c r="J1742" s="18">
        <v>4.0</v>
      </c>
      <c r="K1742" s="17">
        <v>6.0</v>
      </c>
      <c r="L1742" s="19">
        <v>3.0</v>
      </c>
      <c r="M1742" s="19">
        <v>10.0</v>
      </c>
      <c r="N1742" s="17">
        <v>5.0</v>
      </c>
      <c r="O1742" s="17" t="s">
        <v>62</v>
      </c>
      <c r="P1742" s="17">
        <v>3.0</v>
      </c>
      <c r="Q1742" s="17">
        <v>7.0</v>
      </c>
      <c r="R1742" s="17">
        <v>1.0</v>
      </c>
      <c r="S1742" s="7">
        <f t="shared" si="2"/>
        <v>8</v>
      </c>
      <c r="T1742" s="20">
        <v>18.36</v>
      </c>
      <c r="U1742" s="14">
        <f t="shared" si="122"/>
        <v>23.7456</v>
      </c>
      <c r="V1742" s="21" t="s">
        <v>26</v>
      </c>
      <c r="W1742" s="35">
        <f>VLOOKUP(A1742,airbnb_listings_orlando!C:Q,14,0)</f>
        <v>259</v>
      </c>
      <c r="X1742" s="35">
        <f>VLOOKUP(A1742,airbnb_listings_orlando!C:Q,15,0)</f>
        <v>6</v>
      </c>
      <c r="Y1742" s="11">
        <f t="shared" si="4"/>
        <v>197.88</v>
      </c>
      <c r="AA1742" s="11"/>
    </row>
    <row r="1743">
      <c r="A1743" s="12" t="s">
        <v>90</v>
      </c>
      <c r="B1743" s="13">
        <v>43421.0</v>
      </c>
      <c r="C1743" s="25">
        <v>43425.0</v>
      </c>
      <c r="D1743" s="14">
        <v>679.97</v>
      </c>
      <c r="E1743" s="15">
        <v>43395.12131944444</v>
      </c>
      <c r="F1743" s="16">
        <v>26.0</v>
      </c>
      <c r="G1743" s="17" t="s">
        <v>25</v>
      </c>
      <c r="H1743" s="14">
        <v>80.03</v>
      </c>
      <c r="I1743" s="14">
        <f t="shared" si="1"/>
        <v>631.7412</v>
      </c>
      <c r="J1743" s="18">
        <v>4.0</v>
      </c>
      <c r="K1743" s="17">
        <v>6.0</v>
      </c>
      <c r="L1743" s="19">
        <v>3.0</v>
      </c>
      <c r="M1743" s="19">
        <v>10.0</v>
      </c>
      <c r="N1743" s="17">
        <v>5.0</v>
      </c>
      <c r="O1743" s="17" t="s">
        <v>62</v>
      </c>
      <c r="P1743" s="17">
        <v>4.0</v>
      </c>
      <c r="Q1743" s="17">
        <v>6.0</v>
      </c>
      <c r="R1743" s="17">
        <v>0.0</v>
      </c>
      <c r="S1743" s="7">
        <f t="shared" si="2"/>
        <v>6</v>
      </c>
      <c r="T1743" s="20">
        <v>21.03</v>
      </c>
      <c r="U1743" s="14">
        <f t="shared" si="122"/>
        <v>27.1988</v>
      </c>
      <c r="V1743" s="21" t="s">
        <v>26</v>
      </c>
      <c r="W1743" s="35">
        <f>VLOOKUP(A1743,airbnb_listings_orlando!C:Q,14,0)</f>
        <v>259</v>
      </c>
      <c r="X1743" s="35">
        <f>VLOOKUP(A1743,airbnb_listings_orlando!C:Q,15,0)</f>
        <v>6</v>
      </c>
      <c r="Y1743" s="11">
        <f t="shared" si="4"/>
        <v>169.9925</v>
      </c>
      <c r="AA1743" s="11"/>
    </row>
    <row r="1744">
      <c r="A1744" s="12" t="s">
        <v>90</v>
      </c>
      <c r="B1744" s="13">
        <v>43415.0</v>
      </c>
      <c r="C1744" s="25">
        <v>43417.0</v>
      </c>
      <c r="D1744" s="14">
        <v>400.61</v>
      </c>
      <c r="E1744" s="15">
        <v>43384.18796296296</v>
      </c>
      <c r="F1744" s="16">
        <v>31.0</v>
      </c>
      <c r="G1744" s="17" t="s">
        <v>25</v>
      </c>
      <c r="H1744" s="14">
        <v>36.06</v>
      </c>
      <c r="I1744" s="14">
        <f t="shared" si="1"/>
        <v>372.1956</v>
      </c>
      <c r="J1744" s="18">
        <v>4.0</v>
      </c>
      <c r="K1744" s="17">
        <v>6.0</v>
      </c>
      <c r="L1744" s="19">
        <v>3.0</v>
      </c>
      <c r="M1744" s="19">
        <v>10.0</v>
      </c>
      <c r="N1744" s="17">
        <v>5.0</v>
      </c>
      <c r="O1744" s="17" t="s">
        <v>62</v>
      </c>
      <c r="P1744" s="17">
        <v>2.0</v>
      </c>
      <c r="Q1744" s="17">
        <v>3.0</v>
      </c>
      <c r="R1744" s="17">
        <v>2.0</v>
      </c>
      <c r="S1744" s="7">
        <f t="shared" si="2"/>
        <v>5</v>
      </c>
      <c r="T1744" s="20">
        <v>12.39</v>
      </c>
      <c r="U1744" s="14">
        <f t="shared" si="122"/>
        <v>16.0244</v>
      </c>
      <c r="V1744" s="21" t="s">
        <v>26</v>
      </c>
      <c r="W1744" s="35">
        <f>VLOOKUP(A1744,airbnb_listings_orlando!C:Q,14,0)</f>
        <v>259</v>
      </c>
      <c r="X1744" s="35">
        <f>VLOOKUP(A1744,airbnb_listings_orlando!C:Q,15,0)</f>
        <v>6</v>
      </c>
      <c r="Y1744" s="11">
        <f t="shared" si="4"/>
        <v>200.305</v>
      </c>
      <c r="AA1744" s="11"/>
    </row>
    <row r="1745">
      <c r="A1745" s="12" t="s">
        <v>90</v>
      </c>
      <c r="B1745" s="13">
        <v>43387.0</v>
      </c>
      <c r="C1745" s="25">
        <v>43393.0</v>
      </c>
      <c r="D1745" s="14">
        <v>765.33</v>
      </c>
      <c r="E1745" s="15">
        <v>43385.57623842593</v>
      </c>
      <c r="F1745" s="16">
        <v>2.0</v>
      </c>
      <c r="G1745" s="17" t="s">
        <v>25</v>
      </c>
      <c r="H1745" s="14">
        <v>93.46</v>
      </c>
      <c r="I1745" s="14">
        <f t="shared" si="1"/>
        <v>711.0468</v>
      </c>
      <c r="J1745" s="18">
        <v>4.0</v>
      </c>
      <c r="K1745" s="17">
        <v>6.0</v>
      </c>
      <c r="L1745" s="19">
        <v>3.0</v>
      </c>
      <c r="M1745" s="19">
        <v>10.0</v>
      </c>
      <c r="N1745" s="17">
        <v>5.0</v>
      </c>
      <c r="O1745" s="17" t="s">
        <v>62</v>
      </c>
      <c r="P1745" s="17">
        <v>6.0</v>
      </c>
      <c r="Q1745" s="17">
        <v>2.0</v>
      </c>
      <c r="R1745" s="17">
        <v>3.0</v>
      </c>
      <c r="S1745" s="7">
        <f t="shared" si="2"/>
        <v>5</v>
      </c>
      <c r="T1745" s="20">
        <v>23.67</v>
      </c>
      <c r="U1745" s="14">
        <f t="shared" si="122"/>
        <v>30.6132</v>
      </c>
      <c r="V1745" s="21" t="s">
        <v>26</v>
      </c>
      <c r="W1745" s="35">
        <f>VLOOKUP(A1745,airbnb_listings_orlando!C:Q,14,0)</f>
        <v>259</v>
      </c>
      <c r="X1745" s="35">
        <f>VLOOKUP(A1745,airbnb_listings_orlando!C:Q,15,0)</f>
        <v>6</v>
      </c>
      <c r="Y1745" s="11">
        <f t="shared" si="4"/>
        <v>127.555</v>
      </c>
      <c r="AA1745" s="11"/>
    </row>
    <row r="1746">
      <c r="A1746" s="12" t="s">
        <v>90</v>
      </c>
      <c r="B1746" s="13">
        <v>43283.0</v>
      </c>
      <c r="C1746" s="12">
        <v>43291.0</v>
      </c>
      <c r="D1746" s="14">
        <v>1623.77</v>
      </c>
      <c r="E1746" s="24">
        <v>43254.632060185184</v>
      </c>
      <c r="F1746" s="16">
        <v>29.0</v>
      </c>
      <c r="G1746" s="17" t="s">
        <v>25</v>
      </c>
      <c r="H1746" s="14">
        <v>228.58</v>
      </c>
      <c r="I1746" s="14">
        <f t="shared" si="1"/>
        <v>1508.5992</v>
      </c>
      <c r="J1746" s="18">
        <v>4.0</v>
      </c>
      <c r="K1746" s="17">
        <v>6.0</v>
      </c>
      <c r="L1746" s="19">
        <v>3.0</v>
      </c>
      <c r="M1746" s="19" t="e">
        <v>#N/A</v>
      </c>
      <c r="N1746" s="17">
        <v>5.0</v>
      </c>
      <c r="O1746" s="17" t="s">
        <v>62</v>
      </c>
      <c r="P1746" s="17">
        <v>8.0</v>
      </c>
      <c r="Q1746" s="17">
        <v>4.0</v>
      </c>
      <c r="R1746" s="17">
        <v>2.0</v>
      </c>
      <c r="S1746" s="7">
        <f t="shared" si="2"/>
        <v>6</v>
      </c>
      <c r="T1746" s="20">
        <v>50.22</v>
      </c>
      <c r="U1746" s="14">
        <f t="shared" si="122"/>
        <v>64.9508</v>
      </c>
      <c r="V1746" s="21" t="s">
        <v>26</v>
      </c>
      <c r="W1746" s="35">
        <f>VLOOKUP(A1746,airbnb_listings_orlando!C:Q,14,0)</f>
        <v>259</v>
      </c>
      <c r="X1746" s="35">
        <f>VLOOKUP(A1746,airbnb_listings_orlando!C:Q,15,0)</f>
        <v>6</v>
      </c>
      <c r="Y1746" s="11">
        <f t="shared" si="4"/>
        <v>202.97125</v>
      </c>
      <c r="AA1746" s="11"/>
    </row>
    <row r="1747">
      <c r="A1747" s="12" t="s">
        <v>90</v>
      </c>
      <c r="B1747" s="13">
        <v>43244.0</v>
      </c>
      <c r="C1747" s="12">
        <v>43251.0</v>
      </c>
      <c r="D1747" s="14">
        <v>1066.0</v>
      </c>
      <c r="E1747" s="24">
        <v>43115.30831018519</v>
      </c>
      <c r="F1747" s="16">
        <v>129.0</v>
      </c>
      <c r="G1747" s="17" t="s">
        <v>25</v>
      </c>
      <c r="H1747" s="14">
        <v>140.75</v>
      </c>
      <c r="I1747" s="14">
        <f t="shared" si="1"/>
        <v>990.36</v>
      </c>
      <c r="J1747" s="18">
        <v>4.0</v>
      </c>
      <c r="K1747" s="17">
        <v>6.0</v>
      </c>
      <c r="L1747" s="19">
        <v>3.0</v>
      </c>
      <c r="M1747" s="19" t="e">
        <v>#REF!</v>
      </c>
      <c r="N1747" s="17">
        <v>5.0</v>
      </c>
      <c r="O1747" s="17" t="s">
        <v>62</v>
      </c>
      <c r="P1747" s="17">
        <v>7.0</v>
      </c>
      <c r="Q1747" s="17">
        <v>4.0</v>
      </c>
      <c r="R1747" s="17">
        <v>0.0</v>
      </c>
      <c r="S1747" s="7">
        <f t="shared" si="2"/>
        <v>4</v>
      </c>
      <c r="T1747" s="20">
        <v>33.0</v>
      </c>
      <c r="U1747" s="14">
        <f t="shared" si="122"/>
        <v>42.64</v>
      </c>
      <c r="V1747" s="21" t="s">
        <v>26</v>
      </c>
      <c r="W1747" s="35">
        <f>VLOOKUP(A1747,airbnb_listings_orlando!C:Q,14,0)</f>
        <v>259</v>
      </c>
      <c r="X1747" s="35">
        <f>VLOOKUP(A1747,airbnb_listings_orlando!C:Q,15,0)</f>
        <v>6</v>
      </c>
      <c r="Y1747" s="11">
        <f t="shared" si="4"/>
        <v>152.2857143</v>
      </c>
      <c r="AA1747" s="11"/>
    </row>
    <row r="1748">
      <c r="A1748" s="12" t="s">
        <v>90</v>
      </c>
      <c r="B1748" s="13">
        <v>43232.0</v>
      </c>
      <c r="C1748" s="12">
        <v>43239.0</v>
      </c>
      <c r="D1748" s="14">
        <v>1150.51</v>
      </c>
      <c r="E1748" s="24">
        <v>43119.93699074074</v>
      </c>
      <c r="F1748" s="16">
        <v>113.0</v>
      </c>
      <c r="G1748" s="17" t="s">
        <v>25</v>
      </c>
      <c r="H1748" s="14">
        <v>139.32</v>
      </c>
      <c r="I1748" s="14">
        <f t="shared" si="1"/>
        <v>1068.9196</v>
      </c>
      <c r="J1748" s="18">
        <v>4.0</v>
      </c>
      <c r="K1748" s="17">
        <v>6.0</v>
      </c>
      <c r="L1748" s="19">
        <v>3.0</v>
      </c>
      <c r="M1748" s="19" t="e">
        <v>#REF!</v>
      </c>
      <c r="N1748" s="17">
        <v>5.0</v>
      </c>
      <c r="O1748" s="17" t="s">
        <v>62</v>
      </c>
      <c r="P1748" s="17">
        <v>7.0</v>
      </c>
      <c r="Q1748" s="17">
        <v>6.0</v>
      </c>
      <c r="R1748" s="17">
        <v>2.0</v>
      </c>
      <c r="S1748" s="7">
        <f t="shared" si="2"/>
        <v>8</v>
      </c>
      <c r="T1748" s="20">
        <v>35.57</v>
      </c>
      <c r="U1748" s="14">
        <f t="shared" si="122"/>
        <v>46.0204</v>
      </c>
      <c r="V1748" s="21" t="s">
        <v>26</v>
      </c>
      <c r="W1748" s="35">
        <f>VLOOKUP(A1748,airbnb_listings_orlando!C:Q,14,0)</f>
        <v>259</v>
      </c>
      <c r="X1748" s="35">
        <f>VLOOKUP(A1748,airbnb_listings_orlando!C:Q,15,0)</f>
        <v>6</v>
      </c>
      <c r="Y1748" s="11">
        <f t="shared" si="4"/>
        <v>164.3585714</v>
      </c>
      <c r="AA1748" s="11"/>
    </row>
    <row r="1749">
      <c r="A1749" s="12" t="s">
        <v>90</v>
      </c>
      <c r="B1749" s="13">
        <v>43228.0</v>
      </c>
      <c r="C1749" s="12">
        <v>43230.0</v>
      </c>
      <c r="D1749" s="14">
        <v>443.01</v>
      </c>
      <c r="E1749" s="24">
        <v>43150.49099537037</v>
      </c>
      <c r="F1749" s="16">
        <v>78.0</v>
      </c>
      <c r="G1749" s="17" t="s">
        <v>25</v>
      </c>
      <c r="H1749" s="14">
        <v>42.43</v>
      </c>
      <c r="I1749" s="14">
        <f t="shared" si="1"/>
        <v>411.2896</v>
      </c>
      <c r="J1749" s="18">
        <v>4.0</v>
      </c>
      <c r="K1749" s="17">
        <v>6.0</v>
      </c>
      <c r="L1749" s="19">
        <v>3.0</v>
      </c>
      <c r="M1749" s="19" t="e">
        <v>#REF!</v>
      </c>
      <c r="N1749" s="17">
        <v>5.0</v>
      </c>
      <c r="O1749" s="17" t="s">
        <v>62</v>
      </c>
      <c r="P1749" s="17">
        <v>2.0</v>
      </c>
      <c r="Q1749" s="17">
        <v>4.0</v>
      </c>
      <c r="R1749" s="17">
        <v>0.0</v>
      </c>
      <c r="S1749" s="7">
        <f t="shared" si="2"/>
        <v>4</v>
      </c>
      <c r="T1749" s="20">
        <v>14.0</v>
      </c>
      <c r="U1749" s="14">
        <f t="shared" si="122"/>
        <v>17.7204</v>
      </c>
      <c r="V1749" s="21" t="s">
        <v>26</v>
      </c>
      <c r="W1749" s="35">
        <f>VLOOKUP(A1749,airbnb_listings_orlando!C:Q,14,0)</f>
        <v>259</v>
      </c>
      <c r="X1749" s="35">
        <f>VLOOKUP(A1749,airbnb_listings_orlando!C:Q,15,0)</f>
        <v>6</v>
      </c>
      <c r="Y1749" s="11">
        <f t="shared" si="4"/>
        <v>221.505</v>
      </c>
      <c r="AA1749" s="11"/>
    </row>
    <row r="1750">
      <c r="A1750" s="12" t="s">
        <v>90</v>
      </c>
      <c r="B1750" s="13">
        <v>43187.0</v>
      </c>
      <c r="C1750" s="12">
        <v>43189.0</v>
      </c>
      <c r="D1750" s="14">
        <v>533.0</v>
      </c>
      <c r="E1750" s="24">
        <v>43163.93021990741</v>
      </c>
      <c r="F1750" s="16">
        <v>24.0</v>
      </c>
      <c r="G1750" s="17" t="s">
        <v>25</v>
      </c>
      <c r="H1750" s="14">
        <v>57.38</v>
      </c>
      <c r="I1750" s="14">
        <f t="shared" si="1"/>
        <v>495.68</v>
      </c>
      <c r="J1750" s="18">
        <v>4.0</v>
      </c>
      <c r="K1750" s="17">
        <v>6.0</v>
      </c>
      <c r="L1750" s="19">
        <v>3.0</v>
      </c>
      <c r="M1750" s="19" t="e">
        <v>#REF!</v>
      </c>
      <c r="N1750" s="17">
        <v>5.0</v>
      </c>
      <c r="O1750" s="17" t="s">
        <v>62</v>
      </c>
      <c r="P1750" s="17">
        <v>2.0</v>
      </c>
      <c r="Q1750" s="17">
        <v>6.0</v>
      </c>
      <c r="R1750" s="17">
        <v>0.0</v>
      </c>
      <c r="S1750" s="7">
        <f t="shared" si="2"/>
        <v>6</v>
      </c>
      <c r="T1750" s="20">
        <v>16.0</v>
      </c>
      <c r="U1750" s="14">
        <f t="shared" si="122"/>
        <v>21.32</v>
      </c>
      <c r="V1750" s="21" t="s">
        <v>26</v>
      </c>
      <c r="W1750" s="35">
        <f>VLOOKUP(A1750,airbnb_listings_orlando!C:Q,14,0)</f>
        <v>259</v>
      </c>
      <c r="X1750" s="35">
        <f>VLOOKUP(A1750,airbnb_listings_orlando!C:Q,15,0)</f>
        <v>6</v>
      </c>
      <c r="Y1750" s="11">
        <f t="shared" si="4"/>
        <v>266.5</v>
      </c>
      <c r="AA1750" s="11"/>
    </row>
    <row r="1751">
      <c r="A1751" s="12" t="s">
        <v>90</v>
      </c>
      <c r="B1751" s="13">
        <v>43173.0</v>
      </c>
      <c r="C1751" s="12">
        <v>43176.0</v>
      </c>
      <c r="D1751" s="14">
        <v>733.01</v>
      </c>
      <c r="E1751" s="24">
        <v>43115.18288194444</v>
      </c>
      <c r="F1751" s="16">
        <v>58.0</v>
      </c>
      <c r="G1751" s="17" t="s">
        <v>25</v>
      </c>
      <c r="H1751" s="14">
        <v>88.04</v>
      </c>
      <c r="I1751" s="14">
        <f t="shared" si="1"/>
        <v>680.6896</v>
      </c>
      <c r="J1751" s="18">
        <v>4.0</v>
      </c>
      <c r="K1751" s="17">
        <v>6.0</v>
      </c>
      <c r="L1751" s="19">
        <v>3.0</v>
      </c>
      <c r="M1751" s="19" t="e">
        <v>#REF!</v>
      </c>
      <c r="N1751" s="17">
        <v>5.0</v>
      </c>
      <c r="O1751" s="17" t="s">
        <v>62</v>
      </c>
      <c r="P1751" s="17">
        <v>3.0</v>
      </c>
      <c r="Q1751" s="17">
        <v>3.0</v>
      </c>
      <c r="R1751" s="17">
        <v>4.0</v>
      </c>
      <c r="S1751" s="7">
        <f t="shared" si="2"/>
        <v>7</v>
      </c>
      <c r="T1751" s="20">
        <v>23.0</v>
      </c>
      <c r="U1751" s="14">
        <f t="shared" si="122"/>
        <v>29.3204</v>
      </c>
      <c r="V1751" s="21" t="s">
        <v>26</v>
      </c>
      <c r="W1751" s="35">
        <f>VLOOKUP(A1751,airbnb_listings_orlando!C:Q,14,0)</f>
        <v>259</v>
      </c>
      <c r="X1751" s="35">
        <f>VLOOKUP(A1751,airbnb_listings_orlando!C:Q,15,0)</f>
        <v>6</v>
      </c>
      <c r="Y1751" s="11">
        <f t="shared" si="4"/>
        <v>244.3366667</v>
      </c>
      <c r="AA1751" s="11"/>
    </row>
    <row r="1752">
      <c r="A1752" s="12" t="s">
        <v>90</v>
      </c>
      <c r="B1752" s="13">
        <v>43161.0</v>
      </c>
      <c r="C1752" s="12">
        <v>43164.0</v>
      </c>
      <c r="D1752" s="14">
        <v>733.01</v>
      </c>
      <c r="E1752" s="24">
        <v>43137.1093287037</v>
      </c>
      <c r="F1752" s="16">
        <v>24.0</v>
      </c>
      <c r="G1752" s="17" t="s">
        <v>25</v>
      </c>
      <c r="H1752" s="14">
        <v>88.04</v>
      </c>
      <c r="I1752" s="14">
        <f t="shared" si="1"/>
        <v>680.6896</v>
      </c>
      <c r="J1752" s="18">
        <v>4.0</v>
      </c>
      <c r="K1752" s="17">
        <v>6.0</v>
      </c>
      <c r="L1752" s="19">
        <v>3.0</v>
      </c>
      <c r="M1752" s="19" t="e">
        <v>#REF!</v>
      </c>
      <c r="N1752" s="17">
        <v>5.0</v>
      </c>
      <c r="O1752" s="17" t="s">
        <v>62</v>
      </c>
      <c r="P1752" s="17">
        <v>3.0</v>
      </c>
      <c r="Q1752" s="17">
        <v>5.0</v>
      </c>
      <c r="R1752" s="17">
        <v>0.0</v>
      </c>
      <c r="S1752" s="7">
        <f t="shared" si="2"/>
        <v>5</v>
      </c>
      <c r="T1752" s="20">
        <v>23.0</v>
      </c>
      <c r="U1752" s="14">
        <f t="shared" si="122"/>
        <v>29.3204</v>
      </c>
      <c r="V1752" s="21" t="s">
        <v>26</v>
      </c>
      <c r="W1752" s="35">
        <f>VLOOKUP(A1752,airbnb_listings_orlando!C:Q,14,0)</f>
        <v>259</v>
      </c>
      <c r="X1752" s="35">
        <f>VLOOKUP(A1752,airbnb_listings_orlando!C:Q,15,0)</f>
        <v>6</v>
      </c>
      <c r="Y1752" s="11">
        <f t="shared" si="4"/>
        <v>244.3366667</v>
      </c>
      <c r="AA1752" s="11"/>
    </row>
    <row r="1753">
      <c r="A1753" s="12" t="s">
        <v>90</v>
      </c>
      <c r="B1753" s="13">
        <v>43148.0</v>
      </c>
      <c r="C1753" s="12">
        <v>43158.0</v>
      </c>
      <c r="D1753" s="14">
        <v>1745.0</v>
      </c>
      <c r="E1753" s="15">
        <v>43025.388969907406</v>
      </c>
      <c r="F1753" s="16">
        <v>123.0</v>
      </c>
      <c r="G1753" s="17" t="s">
        <v>25</v>
      </c>
      <c r="H1753" s="14">
        <v>215.72</v>
      </c>
      <c r="I1753" s="14">
        <f t="shared" si="1"/>
        <v>1628.2</v>
      </c>
      <c r="J1753" s="18">
        <v>4.0</v>
      </c>
      <c r="K1753" s="17">
        <v>6.0</v>
      </c>
      <c r="L1753" s="19">
        <v>3.0</v>
      </c>
      <c r="M1753" s="19" t="e">
        <v>#REF!</v>
      </c>
      <c r="N1753" s="17">
        <v>5.0</v>
      </c>
      <c r="O1753" s="17" t="s">
        <v>62</v>
      </c>
      <c r="P1753" s="17">
        <v>10.0</v>
      </c>
      <c r="Q1753" s="17">
        <v>5.0</v>
      </c>
      <c r="R1753" s="17">
        <v>2.0</v>
      </c>
      <c r="S1753" s="7">
        <f t="shared" si="2"/>
        <v>7</v>
      </c>
      <c r="T1753" s="20">
        <v>47.0</v>
      </c>
      <c r="U1753" s="14">
        <f t="shared" si="122"/>
        <v>69.8</v>
      </c>
      <c r="V1753" s="21" t="s">
        <v>26</v>
      </c>
      <c r="W1753" s="35">
        <f>VLOOKUP(A1753,airbnb_listings_orlando!C:Q,14,0)</f>
        <v>259</v>
      </c>
      <c r="X1753" s="35">
        <f>VLOOKUP(A1753,airbnb_listings_orlando!C:Q,15,0)</f>
        <v>6</v>
      </c>
      <c r="Y1753" s="11">
        <f t="shared" si="4"/>
        <v>174.5</v>
      </c>
      <c r="AA1753" s="11"/>
    </row>
    <row r="1754">
      <c r="A1754" s="12" t="s">
        <v>90</v>
      </c>
      <c r="B1754" s="13">
        <v>43146.0</v>
      </c>
      <c r="C1754" s="12">
        <v>43148.0</v>
      </c>
      <c r="D1754" s="14">
        <v>412.0</v>
      </c>
      <c r="E1754" s="24">
        <v>43117.83920138889</v>
      </c>
      <c r="F1754" s="16">
        <v>29.0</v>
      </c>
      <c r="G1754" s="17" t="s">
        <v>25</v>
      </c>
      <c r="H1754" s="14">
        <v>37.59</v>
      </c>
      <c r="I1754" s="14">
        <f t="shared" si="1"/>
        <v>382.52</v>
      </c>
      <c r="J1754" s="18">
        <v>4.0</v>
      </c>
      <c r="K1754" s="17">
        <v>6.0</v>
      </c>
      <c r="L1754" s="19">
        <v>3.0</v>
      </c>
      <c r="M1754" s="19" t="e">
        <v>#REF!</v>
      </c>
      <c r="N1754" s="17">
        <v>5.0</v>
      </c>
      <c r="O1754" s="17" t="s">
        <v>62</v>
      </c>
      <c r="P1754" s="17">
        <v>2.0</v>
      </c>
      <c r="Q1754" s="17">
        <v>4.0</v>
      </c>
      <c r="R1754" s="17">
        <v>3.0</v>
      </c>
      <c r="S1754" s="7">
        <f t="shared" si="2"/>
        <v>7</v>
      </c>
      <c r="T1754" s="20">
        <v>13.0</v>
      </c>
      <c r="U1754" s="14">
        <f t="shared" si="122"/>
        <v>16.48</v>
      </c>
      <c r="V1754" s="21" t="s">
        <v>26</v>
      </c>
      <c r="W1754" s="35">
        <f>VLOOKUP(A1754,airbnb_listings_orlando!C:Q,14,0)</f>
        <v>259</v>
      </c>
      <c r="X1754" s="35">
        <f>VLOOKUP(A1754,airbnb_listings_orlando!C:Q,15,0)</f>
        <v>6</v>
      </c>
      <c r="Y1754" s="11">
        <f t="shared" si="4"/>
        <v>206</v>
      </c>
      <c r="AA1754" s="11"/>
    </row>
    <row r="1755">
      <c r="A1755" s="12" t="s">
        <v>90</v>
      </c>
      <c r="B1755" s="13">
        <v>43098.0</v>
      </c>
      <c r="C1755" s="12">
        <v>43105.0</v>
      </c>
      <c r="D1755" s="14">
        <v>1209.99</v>
      </c>
      <c r="E1755" s="24">
        <v>42836.37054398148</v>
      </c>
      <c r="F1755" s="16">
        <v>262.0</v>
      </c>
      <c r="G1755" s="17" t="s">
        <v>25</v>
      </c>
      <c r="H1755" s="14">
        <v>166.89</v>
      </c>
      <c r="I1755" s="14">
        <f t="shared" si="1"/>
        <v>1124.5904</v>
      </c>
      <c r="J1755" s="18">
        <v>4.0</v>
      </c>
      <c r="K1755" s="17">
        <v>6.0</v>
      </c>
      <c r="L1755" s="19">
        <v>3.0</v>
      </c>
      <c r="M1755" s="19" t="e">
        <v>#REF!</v>
      </c>
      <c r="N1755" s="17">
        <v>5.0</v>
      </c>
      <c r="O1755" s="17" t="s">
        <v>62</v>
      </c>
      <c r="P1755" s="17">
        <v>7.0</v>
      </c>
      <c r="Q1755" s="17">
        <v>2.0</v>
      </c>
      <c r="R1755" s="17">
        <v>2.0</v>
      </c>
      <c r="S1755" s="7">
        <f t="shared" si="2"/>
        <v>4</v>
      </c>
      <c r="T1755" s="20">
        <v>37.0</v>
      </c>
      <c r="U1755" s="14">
        <f t="shared" si="122"/>
        <v>48.3996</v>
      </c>
      <c r="V1755" s="21" t="s">
        <v>26</v>
      </c>
      <c r="W1755" s="35">
        <f>VLOOKUP(A1755,airbnb_listings_orlando!C:Q,14,0)</f>
        <v>259</v>
      </c>
      <c r="X1755" s="35">
        <f>VLOOKUP(A1755,airbnb_listings_orlando!C:Q,15,0)</f>
        <v>6</v>
      </c>
      <c r="Y1755" s="11">
        <f t="shared" si="4"/>
        <v>172.8557143</v>
      </c>
      <c r="AA1755" s="11"/>
    </row>
    <row r="1756">
      <c r="A1756" s="12" t="s">
        <v>90</v>
      </c>
      <c r="B1756" s="13">
        <v>43096.0</v>
      </c>
      <c r="C1756" s="25">
        <v>43098.0</v>
      </c>
      <c r="D1756" s="14">
        <v>578.0</v>
      </c>
      <c r="E1756" s="15">
        <v>43056.37731481482</v>
      </c>
      <c r="F1756" s="16">
        <v>40.0</v>
      </c>
      <c r="G1756" s="17" t="s">
        <v>25</v>
      </c>
      <c r="H1756" s="14">
        <v>64.85</v>
      </c>
      <c r="I1756" s="14">
        <f t="shared" si="1"/>
        <v>536.88</v>
      </c>
      <c r="J1756" s="18">
        <v>4.0</v>
      </c>
      <c r="K1756" s="17">
        <v>6.0</v>
      </c>
      <c r="L1756" s="19">
        <v>3.0</v>
      </c>
      <c r="M1756" s="19" t="e">
        <v>#REF!</v>
      </c>
      <c r="N1756" s="17">
        <v>5.0</v>
      </c>
      <c r="O1756" s="17" t="s">
        <v>62</v>
      </c>
      <c r="P1756" s="17">
        <v>2.0</v>
      </c>
      <c r="Q1756" s="17">
        <v>4.0</v>
      </c>
      <c r="R1756" s="17">
        <v>2.0</v>
      </c>
      <c r="S1756" s="7">
        <f t="shared" si="2"/>
        <v>6</v>
      </c>
      <c r="T1756" s="20">
        <v>18.0</v>
      </c>
      <c r="U1756" s="14">
        <f t="shared" si="122"/>
        <v>23.12</v>
      </c>
      <c r="V1756" s="21" t="s">
        <v>26</v>
      </c>
      <c r="W1756" s="35">
        <f>VLOOKUP(A1756,airbnb_listings_orlando!C:Q,14,0)</f>
        <v>259</v>
      </c>
      <c r="X1756" s="35">
        <f>VLOOKUP(A1756,airbnb_listings_orlando!C:Q,15,0)</f>
        <v>6</v>
      </c>
      <c r="Y1756" s="11">
        <f t="shared" si="4"/>
        <v>289</v>
      </c>
      <c r="AA1756" s="11"/>
    </row>
    <row r="1757">
      <c r="A1757" s="12" t="s">
        <v>90</v>
      </c>
      <c r="B1757" s="13">
        <v>43062.0</v>
      </c>
      <c r="C1757" s="12">
        <v>43075.0</v>
      </c>
      <c r="D1757" s="14">
        <v>2360.97</v>
      </c>
      <c r="E1757" s="24">
        <v>42961.47230324074</v>
      </c>
      <c r="F1757" s="16">
        <v>101.0</v>
      </c>
      <c r="G1757" s="17" t="s">
        <v>25</v>
      </c>
      <c r="H1757" s="14">
        <v>347.64</v>
      </c>
      <c r="I1757" s="14">
        <f t="shared" si="1"/>
        <v>2193.5312</v>
      </c>
      <c r="J1757" s="18">
        <v>4.0</v>
      </c>
      <c r="K1757" s="17">
        <v>6.0</v>
      </c>
      <c r="L1757" s="19">
        <v>3.0</v>
      </c>
      <c r="M1757" s="19" t="e">
        <v>#REF!</v>
      </c>
      <c r="N1757" s="17">
        <v>5.0</v>
      </c>
      <c r="O1757" s="17" t="s">
        <v>62</v>
      </c>
      <c r="P1757" s="17">
        <v>13.0</v>
      </c>
      <c r="Q1757" s="17">
        <v>6.0</v>
      </c>
      <c r="R1757" s="17">
        <v>2.0</v>
      </c>
      <c r="S1757" s="7">
        <f t="shared" si="2"/>
        <v>8</v>
      </c>
      <c r="T1757" s="20">
        <v>73.0</v>
      </c>
      <c r="U1757" s="14">
        <f t="shared" si="122"/>
        <v>94.4388</v>
      </c>
      <c r="V1757" s="21" t="s">
        <v>26</v>
      </c>
      <c r="W1757" s="35">
        <f>VLOOKUP(A1757,airbnb_listings_orlando!C:Q,14,0)</f>
        <v>259</v>
      </c>
      <c r="X1757" s="35">
        <f>VLOOKUP(A1757,airbnb_listings_orlando!C:Q,15,0)</f>
        <v>6</v>
      </c>
      <c r="Y1757" s="11">
        <f t="shared" si="4"/>
        <v>181.6130769</v>
      </c>
      <c r="AA1757" s="11"/>
    </row>
    <row r="1758">
      <c r="A1758" s="12" t="s">
        <v>90</v>
      </c>
      <c r="B1758" s="13">
        <v>43048.0</v>
      </c>
      <c r="C1758" s="25">
        <v>43051.0</v>
      </c>
      <c r="D1758" s="14">
        <v>548.0</v>
      </c>
      <c r="E1758" s="24">
        <v>43004.40708333333</v>
      </c>
      <c r="F1758" s="16">
        <v>44.0</v>
      </c>
      <c r="G1758" s="17" t="s">
        <v>25</v>
      </c>
      <c r="H1758" s="14">
        <v>60.2</v>
      </c>
      <c r="I1758" s="14">
        <f t="shared" si="1"/>
        <v>509.08</v>
      </c>
      <c r="J1758" s="18">
        <v>4.0</v>
      </c>
      <c r="K1758" s="17">
        <v>6.0</v>
      </c>
      <c r="L1758" s="19">
        <v>3.0</v>
      </c>
      <c r="M1758" s="19" t="e">
        <v>#REF!</v>
      </c>
      <c r="N1758" s="17">
        <v>5.0</v>
      </c>
      <c r="O1758" s="17" t="s">
        <v>62</v>
      </c>
      <c r="P1758" s="17">
        <v>3.0</v>
      </c>
      <c r="Q1758" s="17">
        <v>7.0</v>
      </c>
      <c r="R1758" s="17">
        <v>0.0</v>
      </c>
      <c r="S1758" s="7">
        <f t="shared" si="2"/>
        <v>7</v>
      </c>
      <c r="T1758" s="20">
        <v>17.0</v>
      </c>
      <c r="U1758" s="14">
        <f t="shared" si="122"/>
        <v>21.92</v>
      </c>
      <c r="V1758" s="21" t="s">
        <v>26</v>
      </c>
      <c r="W1758" s="35">
        <f>VLOOKUP(A1758,airbnb_listings_orlando!C:Q,14,0)</f>
        <v>259</v>
      </c>
      <c r="X1758" s="35">
        <f>VLOOKUP(A1758,airbnb_listings_orlando!C:Q,15,0)</f>
        <v>6</v>
      </c>
      <c r="Y1758" s="11">
        <f t="shared" si="4"/>
        <v>182.6666667</v>
      </c>
      <c r="AA1758" s="11"/>
    </row>
    <row r="1759">
      <c r="A1759" s="12" t="s">
        <v>90</v>
      </c>
      <c r="B1759" s="13">
        <v>43034.0</v>
      </c>
      <c r="C1759" s="25">
        <v>43037.0</v>
      </c>
      <c r="D1759" s="14">
        <v>548.0</v>
      </c>
      <c r="E1759" s="24">
        <v>43004.39640046296</v>
      </c>
      <c r="F1759" s="16">
        <v>30.0</v>
      </c>
      <c r="G1759" s="17" t="s">
        <v>25</v>
      </c>
      <c r="H1759" s="14">
        <v>63.8</v>
      </c>
      <c r="I1759" s="14">
        <f t="shared" si="1"/>
        <v>512.08</v>
      </c>
      <c r="J1759" s="18">
        <v>4.0</v>
      </c>
      <c r="K1759" s="17">
        <v>6.0</v>
      </c>
      <c r="L1759" s="19">
        <v>3.0</v>
      </c>
      <c r="M1759" s="19" t="e">
        <v>#REF!</v>
      </c>
      <c r="N1759" s="17">
        <v>5.0</v>
      </c>
      <c r="O1759" s="17" t="s">
        <v>62</v>
      </c>
      <c r="P1759" s="17">
        <v>3.0</v>
      </c>
      <c r="Q1759" s="17">
        <v>8.0</v>
      </c>
      <c r="R1759" s="17">
        <v>0.0</v>
      </c>
      <c r="S1759" s="7">
        <f t="shared" si="2"/>
        <v>8</v>
      </c>
      <c r="T1759" s="20">
        <v>14.0</v>
      </c>
      <c r="U1759" s="14">
        <f t="shared" si="122"/>
        <v>21.92</v>
      </c>
      <c r="V1759" s="21" t="s">
        <v>26</v>
      </c>
      <c r="W1759" s="35">
        <f>VLOOKUP(A1759,airbnb_listings_orlando!C:Q,14,0)</f>
        <v>259</v>
      </c>
      <c r="X1759" s="35">
        <f>VLOOKUP(A1759,airbnb_listings_orlando!C:Q,15,0)</f>
        <v>6</v>
      </c>
      <c r="Y1759" s="11">
        <f t="shared" si="4"/>
        <v>182.6666667</v>
      </c>
      <c r="AA1759" s="11"/>
    </row>
    <row r="1760">
      <c r="A1760" s="12" t="s">
        <v>90</v>
      </c>
      <c r="B1760" s="13">
        <v>43017.0</v>
      </c>
      <c r="C1760" s="25">
        <v>43023.0</v>
      </c>
      <c r="D1760" s="14">
        <v>960.0</v>
      </c>
      <c r="E1760" s="24">
        <v>42964.68482638889</v>
      </c>
      <c r="F1760" s="16">
        <v>53.0</v>
      </c>
      <c r="G1760" s="17" t="s">
        <v>25</v>
      </c>
      <c r="H1760" s="14">
        <v>126.79</v>
      </c>
      <c r="I1760" s="14">
        <f t="shared" si="1"/>
        <v>891.6</v>
      </c>
      <c r="J1760" s="18">
        <v>4.0</v>
      </c>
      <c r="K1760" s="17">
        <v>6.0</v>
      </c>
      <c r="L1760" s="19">
        <v>3.0</v>
      </c>
      <c r="M1760" s="19" t="e">
        <v>#REF!</v>
      </c>
      <c r="N1760" s="17">
        <v>5.0</v>
      </c>
      <c r="O1760" s="17" t="s">
        <v>62</v>
      </c>
      <c r="P1760" s="17">
        <v>6.0</v>
      </c>
      <c r="Q1760" s="17">
        <v>4.0</v>
      </c>
      <c r="R1760" s="17">
        <v>3.0</v>
      </c>
      <c r="S1760" s="7">
        <f t="shared" si="2"/>
        <v>7</v>
      </c>
      <c r="T1760" s="20">
        <v>30.0</v>
      </c>
      <c r="U1760" s="14">
        <f t="shared" si="122"/>
        <v>38.4</v>
      </c>
      <c r="V1760" s="21" t="s">
        <v>26</v>
      </c>
      <c r="W1760" s="35">
        <f>VLOOKUP(A1760,airbnb_listings_orlando!C:Q,14,0)</f>
        <v>259</v>
      </c>
      <c r="X1760" s="35">
        <f>VLOOKUP(A1760,airbnb_listings_orlando!C:Q,15,0)</f>
        <v>6</v>
      </c>
      <c r="Y1760" s="11">
        <f t="shared" si="4"/>
        <v>160</v>
      </c>
      <c r="AA1760" s="11"/>
    </row>
    <row r="1761">
      <c r="A1761" s="12" t="s">
        <v>90</v>
      </c>
      <c r="B1761" s="13">
        <v>43007.0</v>
      </c>
      <c r="C1761" s="12">
        <v>43009.0</v>
      </c>
      <c r="D1761" s="14">
        <v>407.0</v>
      </c>
      <c r="E1761" s="24">
        <v>43000.56296296296</v>
      </c>
      <c r="F1761" s="16">
        <v>7.0</v>
      </c>
      <c r="G1761" s="17" t="s">
        <v>25</v>
      </c>
      <c r="H1761" s="14">
        <v>37.64</v>
      </c>
      <c r="I1761" s="14">
        <f t="shared" si="1"/>
        <v>377.72</v>
      </c>
      <c r="J1761" s="18">
        <v>4.0</v>
      </c>
      <c r="K1761" s="17">
        <v>6.0</v>
      </c>
      <c r="L1761" s="19">
        <v>3.0</v>
      </c>
      <c r="M1761" s="19" t="e">
        <v>#REF!</v>
      </c>
      <c r="N1761" s="17">
        <v>5.0</v>
      </c>
      <c r="O1761" s="17" t="s">
        <v>62</v>
      </c>
      <c r="P1761" s="17">
        <v>2.0</v>
      </c>
      <c r="Q1761" s="17">
        <v>6.0</v>
      </c>
      <c r="R1761" s="17">
        <v>0.0</v>
      </c>
      <c r="S1761" s="7">
        <f t="shared" si="2"/>
        <v>6</v>
      </c>
      <c r="T1761" s="20">
        <v>13.0</v>
      </c>
      <c r="U1761" s="14">
        <f t="shared" si="122"/>
        <v>16.28</v>
      </c>
      <c r="V1761" s="21" t="s">
        <v>26</v>
      </c>
      <c r="W1761" s="35">
        <f>VLOOKUP(A1761,airbnb_listings_orlando!C:Q,14,0)</f>
        <v>259</v>
      </c>
      <c r="X1761" s="35">
        <f>VLOOKUP(A1761,airbnb_listings_orlando!C:Q,15,0)</f>
        <v>6</v>
      </c>
      <c r="Y1761" s="11">
        <f t="shared" si="4"/>
        <v>203.5</v>
      </c>
      <c r="AA1761" s="11"/>
    </row>
    <row r="1762">
      <c r="A1762" s="12" t="s">
        <v>90</v>
      </c>
      <c r="B1762" s="13">
        <v>43000.0</v>
      </c>
      <c r="C1762" s="12">
        <v>43003.0</v>
      </c>
      <c r="D1762" s="14">
        <v>538.01</v>
      </c>
      <c r="E1762" s="24">
        <v>42955.53734953704</v>
      </c>
      <c r="F1762" s="16">
        <v>45.0</v>
      </c>
      <c r="G1762" s="17" t="s">
        <v>25</v>
      </c>
      <c r="H1762" s="14">
        <v>60.32</v>
      </c>
      <c r="I1762" s="14">
        <f t="shared" si="1"/>
        <v>499.4896</v>
      </c>
      <c r="J1762" s="18">
        <v>4.0</v>
      </c>
      <c r="K1762" s="17">
        <v>6.0</v>
      </c>
      <c r="L1762" s="19">
        <v>3.0</v>
      </c>
      <c r="M1762" s="19" t="e">
        <v>#REF!</v>
      </c>
      <c r="N1762" s="17">
        <v>5.0</v>
      </c>
      <c r="O1762" s="17" t="s">
        <v>62</v>
      </c>
      <c r="P1762" s="17">
        <v>3.0</v>
      </c>
      <c r="Q1762" s="17">
        <v>6.0</v>
      </c>
      <c r="R1762" s="17">
        <v>0.0</v>
      </c>
      <c r="S1762" s="7">
        <f t="shared" si="2"/>
        <v>6</v>
      </c>
      <c r="T1762" s="20">
        <v>17.0</v>
      </c>
      <c r="U1762" s="14">
        <f t="shared" si="122"/>
        <v>21.5204</v>
      </c>
      <c r="V1762" s="21" t="s">
        <v>26</v>
      </c>
      <c r="W1762" s="35">
        <f>VLOOKUP(A1762,airbnb_listings_orlando!C:Q,14,0)</f>
        <v>259</v>
      </c>
      <c r="X1762" s="35">
        <f>VLOOKUP(A1762,airbnb_listings_orlando!C:Q,15,0)</f>
        <v>6</v>
      </c>
      <c r="Y1762" s="11">
        <f t="shared" si="4"/>
        <v>179.3366667</v>
      </c>
      <c r="AA1762" s="11"/>
    </row>
    <row r="1763">
      <c r="A1763" s="12" t="s">
        <v>90</v>
      </c>
      <c r="B1763" s="13">
        <v>42958.0</v>
      </c>
      <c r="C1763" s="12">
        <v>42961.0</v>
      </c>
      <c r="D1763" s="14">
        <v>538.01</v>
      </c>
      <c r="E1763" s="24">
        <v>42883.942719907405</v>
      </c>
      <c r="F1763" s="16">
        <v>75.0</v>
      </c>
      <c r="G1763" s="17" t="s">
        <v>25</v>
      </c>
      <c r="H1763" s="14">
        <v>60.32</v>
      </c>
      <c r="I1763" s="14">
        <f t="shared" si="1"/>
        <v>499.4896</v>
      </c>
      <c r="J1763" s="18">
        <v>4.0</v>
      </c>
      <c r="K1763" s="17">
        <v>6.0</v>
      </c>
      <c r="L1763" s="19">
        <v>3.0</v>
      </c>
      <c r="M1763" s="19" t="e">
        <v>#REF!</v>
      </c>
      <c r="N1763" s="17">
        <v>5.0</v>
      </c>
      <c r="O1763" s="17" t="s">
        <v>62</v>
      </c>
      <c r="P1763" s="17">
        <v>3.0</v>
      </c>
      <c r="Q1763" s="17">
        <v>4.0</v>
      </c>
      <c r="R1763" s="17">
        <v>1.0</v>
      </c>
      <c r="S1763" s="7">
        <f t="shared" si="2"/>
        <v>5</v>
      </c>
      <c r="T1763" s="20">
        <v>17.0</v>
      </c>
      <c r="U1763" s="14">
        <f t="shared" si="122"/>
        <v>21.5204</v>
      </c>
      <c r="V1763" s="21" t="s">
        <v>26</v>
      </c>
      <c r="W1763" s="35">
        <f>VLOOKUP(A1763,airbnb_listings_orlando!C:Q,14,0)</f>
        <v>259</v>
      </c>
      <c r="X1763" s="35">
        <f>VLOOKUP(A1763,airbnb_listings_orlando!C:Q,15,0)</f>
        <v>6</v>
      </c>
      <c r="Y1763" s="11">
        <f t="shared" si="4"/>
        <v>179.3366667</v>
      </c>
      <c r="AA1763" s="11"/>
    </row>
    <row r="1764">
      <c r="A1764" s="12" t="s">
        <v>90</v>
      </c>
      <c r="B1764" s="13">
        <v>42888.0</v>
      </c>
      <c r="C1764" s="12">
        <v>42890.0</v>
      </c>
      <c r="D1764" s="14">
        <v>418.37</v>
      </c>
      <c r="E1764" s="24">
        <v>42882.0087037037</v>
      </c>
      <c r="F1764" s="16">
        <v>6.0</v>
      </c>
      <c r="G1764" s="17" t="s">
        <v>25</v>
      </c>
      <c r="H1764" s="14">
        <v>36.48</v>
      </c>
      <c r="I1764" s="14">
        <f t="shared" si="1"/>
        <v>388.7052</v>
      </c>
      <c r="J1764" s="18">
        <v>4.0</v>
      </c>
      <c r="K1764" s="17">
        <v>6.0</v>
      </c>
      <c r="L1764" s="19">
        <v>3.0</v>
      </c>
      <c r="M1764" s="19" t="e">
        <v>#REF!</v>
      </c>
      <c r="N1764" s="17">
        <v>5.0</v>
      </c>
      <c r="O1764" s="17" t="s">
        <v>62</v>
      </c>
      <c r="P1764" s="17">
        <v>2.0</v>
      </c>
      <c r="Q1764" s="17">
        <v>8.0</v>
      </c>
      <c r="R1764" s="17">
        <v>0.0</v>
      </c>
      <c r="S1764" s="7">
        <f t="shared" si="2"/>
        <v>8</v>
      </c>
      <c r="T1764" s="20">
        <v>12.93</v>
      </c>
      <c r="U1764" s="14">
        <f t="shared" si="122"/>
        <v>16.7348</v>
      </c>
      <c r="V1764" s="21" t="s">
        <v>26</v>
      </c>
      <c r="W1764" s="35">
        <f>VLOOKUP(A1764,airbnb_listings_orlando!C:Q,14,0)</f>
        <v>259</v>
      </c>
      <c r="X1764" s="35">
        <f>VLOOKUP(A1764,airbnb_listings_orlando!C:Q,15,0)</f>
        <v>6</v>
      </c>
      <c r="Y1764" s="11">
        <f t="shared" si="4"/>
        <v>209.185</v>
      </c>
      <c r="AA1764" s="11"/>
    </row>
    <row r="1765">
      <c r="A1765" s="12" t="s">
        <v>90</v>
      </c>
      <c r="B1765" s="13">
        <v>42767.0</v>
      </c>
      <c r="C1765" s="12">
        <v>42778.0</v>
      </c>
      <c r="D1765" s="14">
        <v>1834.0</v>
      </c>
      <c r="E1765" s="15">
        <v>42719.38482638889</v>
      </c>
      <c r="F1765" s="16">
        <v>48.0</v>
      </c>
      <c r="G1765" s="17" t="s">
        <v>25</v>
      </c>
      <c r="H1765" s="14">
        <v>264.39</v>
      </c>
      <c r="I1765" s="14">
        <f t="shared" si="1"/>
        <v>1703.64</v>
      </c>
      <c r="J1765" s="18">
        <v>4.0</v>
      </c>
      <c r="K1765" s="17">
        <v>6.0</v>
      </c>
      <c r="L1765" s="19">
        <v>3.0</v>
      </c>
      <c r="M1765" s="19" t="e">
        <v>#REF!</v>
      </c>
      <c r="N1765" s="17">
        <v>5.0</v>
      </c>
      <c r="O1765" s="17" t="s">
        <v>62</v>
      </c>
      <c r="P1765" s="17">
        <v>11.0</v>
      </c>
      <c r="Q1765" s="17">
        <v>8.0</v>
      </c>
      <c r="R1765" s="17">
        <v>0.0</v>
      </c>
      <c r="S1765" s="7">
        <f t="shared" si="2"/>
        <v>8</v>
      </c>
      <c r="T1765" s="20">
        <v>57.0</v>
      </c>
      <c r="U1765" s="14">
        <f t="shared" si="122"/>
        <v>73.36</v>
      </c>
      <c r="V1765" s="21" t="s">
        <v>26</v>
      </c>
      <c r="W1765" s="35">
        <f>VLOOKUP(A1765,airbnb_listings_orlando!C:Q,14,0)</f>
        <v>259</v>
      </c>
      <c r="X1765" s="35">
        <f>VLOOKUP(A1765,airbnb_listings_orlando!C:Q,15,0)</f>
        <v>6</v>
      </c>
      <c r="Y1765" s="11">
        <f t="shared" si="4"/>
        <v>166.7272727</v>
      </c>
      <c r="AA1765" s="11"/>
    </row>
    <row r="1766">
      <c r="A1766" s="12" t="s">
        <v>90</v>
      </c>
      <c r="B1766" s="13">
        <v>42730.0</v>
      </c>
      <c r="C1766" s="25">
        <v>42734.0</v>
      </c>
      <c r="D1766" s="14">
        <v>964.44</v>
      </c>
      <c r="E1766" s="24">
        <v>42627.415347222224</v>
      </c>
      <c r="F1766" s="16">
        <v>103.0</v>
      </c>
      <c r="G1766" s="17" t="s">
        <v>25</v>
      </c>
      <c r="H1766" s="14">
        <v>152.0</v>
      </c>
      <c r="I1766" s="14">
        <f t="shared" si="1"/>
        <v>925.8624</v>
      </c>
      <c r="J1766" s="18">
        <v>4.0</v>
      </c>
      <c r="K1766" s="17">
        <v>6.0</v>
      </c>
      <c r="L1766" s="19">
        <v>3.0</v>
      </c>
      <c r="M1766" s="19" t="e">
        <v>#REF!</v>
      </c>
      <c r="N1766" s="17">
        <v>5.0</v>
      </c>
      <c r="O1766" s="17" t="s">
        <v>62</v>
      </c>
      <c r="P1766" s="17">
        <v>4.0</v>
      </c>
      <c r="Q1766" s="17">
        <v>7.0</v>
      </c>
      <c r="R1766" s="17">
        <v>0.0</v>
      </c>
      <c r="S1766" s="7">
        <f t="shared" si="2"/>
        <v>7</v>
      </c>
      <c r="T1766" s="20">
        <v>0.0</v>
      </c>
      <c r="U1766" s="14">
        <f t="shared" si="122"/>
        <v>38.5776</v>
      </c>
      <c r="V1766" s="21" t="s">
        <v>26</v>
      </c>
      <c r="W1766" s="35">
        <f>VLOOKUP(A1766,airbnb_listings_orlando!C:Q,14,0)</f>
        <v>259</v>
      </c>
      <c r="X1766" s="35">
        <f>VLOOKUP(A1766,airbnb_listings_orlando!C:Q,15,0)</f>
        <v>6</v>
      </c>
      <c r="Y1766" s="11">
        <f t="shared" si="4"/>
        <v>241.11</v>
      </c>
      <c r="AA1766" s="11"/>
    </row>
    <row r="1767">
      <c r="A1767" s="12" t="s">
        <v>90</v>
      </c>
      <c r="B1767" s="13">
        <v>43469.0</v>
      </c>
      <c r="C1767" s="12">
        <v>43479.0</v>
      </c>
      <c r="D1767" s="14">
        <v>130.0</v>
      </c>
      <c r="E1767" s="24">
        <v>43217.08775462963</v>
      </c>
      <c r="F1767" s="16">
        <v>252.0</v>
      </c>
      <c r="G1767" s="17" t="s">
        <v>25</v>
      </c>
      <c r="H1767" s="14">
        <v>0.0</v>
      </c>
      <c r="I1767" s="14">
        <f t="shared" si="1"/>
        <v>130</v>
      </c>
      <c r="J1767" s="18">
        <v>4.0</v>
      </c>
      <c r="K1767" s="17">
        <v>6.0</v>
      </c>
      <c r="L1767" s="19">
        <v>3.0</v>
      </c>
      <c r="M1767" s="19" t="e">
        <v>#REF!</v>
      </c>
      <c r="N1767" s="17">
        <v>5.0</v>
      </c>
      <c r="O1767" s="17" t="s">
        <v>62</v>
      </c>
      <c r="P1767" s="17">
        <v>10.0</v>
      </c>
      <c r="Q1767" s="17">
        <v>2.0</v>
      </c>
      <c r="R1767" s="17">
        <v>0.0</v>
      </c>
      <c r="S1767" s="7">
        <f t="shared" si="2"/>
        <v>2</v>
      </c>
      <c r="T1767" s="20">
        <v>0.0</v>
      </c>
      <c r="U1767" s="14">
        <v>0.0</v>
      </c>
      <c r="V1767" s="21" t="s">
        <v>37</v>
      </c>
      <c r="W1767" s="35">
        <f>VLOOKUP(A1767,airbnb_listings_orlando!C:Q,14,0)</f>
        <v>259</v>
      </c>
      <c r="X1767" s="35">
        <f>VLOOKUP(A1767,airbnb_listings_orlando!C:Q,15,0)</f>
        <v>6</v>
      </c>
      <c r="Y1767" s="11">
        <f t="shared" si="4"/>
        <v>13</v>
      </c>
      <c r="AA1767" s="11"/>
    </row>
    <row r="1768">
      <c r="A1768" s="12" t="s">
        <v>90</v>
      </c>
      <c r="B1768" s="13">
        <v>43376.0</v>
      </c>
      <c r="C1768" s="25">
        <v>43383.0</v>
      </c>
      <c r="D1768" s="14">
        <v>1150.51</v>
      </c>
      <c r="E1768" s="24">
        <v>43145.879108796296</v>
      </c>
      <c r="F1768" s="16">
        <v>231.0</v>
      </c>
      <c r="G1768" s="17" t="s">
        <v>25</v>
      </c>
      <c r="H1768" s="14">
        <v>139.32</v>
      </c>
      <c r="I1768" s="14">
        <f t="shared" si="1"/>
        <v>1114.94</v>
      </c>
      <c r="J1768" s="18">
        <v>4.0</v>
      </c>
      <c r="K1768" s="17">
        <v>6.0</v>
      </c>
      <c r="L1768" s="19">
        <v>3.0</v>
      </c>
      <c r="M1768" s="19" t="e">
        <v>#REF!</v>
      </c>
      <c r="N1768" s="17">
        <v>5.0</v>
      </c>
      <c r="O1768" s="17" t="s">
        <v>62</v>
      </c>
      <c r="P1768" s="17">
        <v>7.0</v>
      </c>
      <c r="Q1768" s="17">
        <v>2.0</v>
      </c>
      <c r="R1768" s="17">
        <v>3.0</v>
      </c>
      <c r="S1768" s="7">
        <f t="shared" si="2"/>
        <v>5</v>
      </c>
      <c r="T1768" s="20">
        <v>35.57</v>
      </c>
      <c r="U1768" s="14">
        <v>0.0</v>
      </c>
      <c r="V1768" s="21" t="s">
        <v>37</v>
      </c>
      <c r="W1768" s="35">
        <f>VLOOKUP(A1768,airbnb_listings_orlando!C:Q,14,0)</f>
        <v>259</v>
      </c>
      <c r="X1768" s="35">
        <f>VLOOKUP(A1768,airbnb_listings_orlando!C:Q,15,0)</f>
        <v>6</v>
      </c>
      <c r="Y1768" s="11">
        <f t="shared" si="4"/>
        <v>164.3585714</v>
      </c>
      <c r="AA1768" s="11"/>
    </row>
    <row r="1769">
      <c r="A1769" s="12" t="s">
        <v>90</v>
      </c>
      <c r="B1769" s="13">
        <v>43365.0</v>
      </c>
      <c r="C1769" s="12">
        <v>43374.0</v>
      </c>
      <c r="D1769" s="14">
        <v>1646.64</v>
      </c>
      <c r="E1769" s="24">
        <v>43233.2674537037</v>
      </c>
      <c r="F1769" s="16">
        <v>132.0</v>
      </c>
      <c r="G1769" s="17" t="s">
        <v>25</v>
      </c>
      <c r="H1769" s="14">
        <v>243.0</v>
      </c>
      <c r="I1769" s="14">
        <f t="shared" si="1"/>
        <v>1646.64</v>
      </c>
      <c r="J1769" s="18">
        <v>4.0</v>
      </c>
      <c r="K1769" s="17">
        <v>6.0</v>
      </c>
      <c r="L1769" s="19">
        <v>3.0</v>
      </c>
      <c r="M1769" s="19" t="e">
        <v>#REF!</v>
      </c>
      <c r="N1769" s="17">
        <v>5.0</v>
      </c>
      <c r="O1769" s="17" t="s">
        <v>62</v>
      </c>
      <c r="P1769" s="17">
        <v>9.0</v>
      </c>
      <c r="Q1769" s="17">
        <v>4.0</v>
      </c>
      <c r="R1769" s="17">
        <v>3.0</v>
      </c>
      <c r="S1769" s="7">
        <f t="shared" si="2"/>
        <v>7</v>
      </c>
      <c r="T1769" s="20">
        <v>0.0</v>
      </c>
      <c r="U1769" s="14">
        <v>0.0</v>
      </c>
      <c r="V1769" s="21" t="s">
        <v>37</v>
      </c>
      <c r="W1769" s="35">
        <f>VLOOKUP(A1769,airbnb_listings_orlando!C:Q,14,0)</f>
        <v>259</v>
      </c>
      <c r="X1769" s="35">
        <f>VLOOKUP(A1769,airbnb_listings_orlando!C:Q,15,0)</f>
        <v>6</v>
      </c>
      <c r="Y1769" s="11">
        <f t="shared" si="4"/>
        <v>182.96</v>
      </c>
      <c r="AA1769" s="11"/>
    </row>
    <row r="1770">
      <c r="A1770" s="12" t="s">
        <v>90</v>
      </c>
      <c r="B1770" s="13">
        <v>43251.0</v>
      </c>
      <c r="C1770" s="12">
        <v>43256.0</v>
      </c>
      <c r="D1770" s="14">
        <v>864.26</v>
      </c>
      <c r="E1770" s="24">
        <v>43136.99306712963</v>
      </c>
      <c r="F1770" s="16">
        <v>115.0</v>
      </c>
      <c r="G1770" s="17" t="s">
        <v>25</v>
      </c>
      <c r="H1770" s="14">
        <v>97.94</v>
      </c>
      <c r="I1770" s="14">
        <f t="shared" si="1"/>
        <v>837.54</v>
      </c>
      <c r="J1770" s="18">
        <v>4.0</v>
      </c>
      <c r="K1770" s="17">
        <v>6.0</v>
      </c>
      <c r="L1770" s="19">
        <v>3.0</v>
      </c>
      <c r="M1770" s="19" t="e">
        <v>#REF!</v>
      </c>
      <c r="N1770" s="17">
        <v>5.0</v>
      </c>
      <c r="O1770" s="17" t="s">
        <v>62</v>
      </c>
      <c r="P1770" s="17">
        <v>5.0</v>
      </c>
      <c r="Q1770" s="17">
        <v>7.0</v>
      </c>
      <c r="R1770" s="17">
        <v>0.0</v>
      </c>
      <c r="S1770" s="7">
        <f t="shared" si="2"/>
        <v>7</v>
      </c>
      <c r="T1770" s="20">
        <v>26.72</v>
      </c>
      <c r="U1770" s="14">
        <v>0.0</v>
      </c>
      <c r="V1770" s="21" t="s">
        <v>37</v>
      </c>
      <c r="W1770" s="35">
        <f>VLOOKUP(A1770,airbnb_listings_orlando!C:Q,14,0)</f>
        <v>259</v>
      </c>
      <c r="X1770" s="35">
        <f>VLOOKUP(A1770,airbnb_listings_orlando!C:Q,15,0)</f>
        <v>6</v>
      </c>
      <c r="Y1770" s="11">
        <f t="shared" si="4"/>
        <v>172.852</v>
      </c>
      <c r="AA1770" s="11"/>
    </row>
    <row r="1771">
      <c r="A1771" s="12" t="s">
        <v>90</v>
      </c>
      <c r="B1771" s="13">
        <v>43216.0</v>
      </c>
      <c r="C1771" s="12">
        <v>43227.0</v>
      </c>
      <c r="D1771" s="14">
        <v>130.0</v>
      </c>
      <c r="E1771" s="24">
        <v>43117.13983796296</v>
      </c>
      <c r="F1771" s="16">
        <v>99.0</v>
      </c>
      <c r="G1771" s="17" t="s">
        <v>25</v>
      </c>
      <c r="H1771" s="14">
        <v>0.0</v>
      </c>
      <c r="I1771" s="14">
        <f t="shared" si="1"/>
        <v>130</v>
      </c>
      <c r="J1771" s="18">
        <v>4.0</v>
      </c>
      <c r="K1771" s="17">
        <v>6.0</v>
      </c>
      <c r="L1771" s="19">
        <v>3.0</v>
      </c>
      <c r="M1771" s="19" t="e">
        <v>#REF!</v>
      </c>
      <c r="N1771" s="17">
        <v>5.0</v>
      </c>
      <c r="O1771" s="17" t="s">
        <v>62</v>
      </c>
      <c r="P1771" s="17">
        <v>11.0</v>
      </c>
      <c r="Q1771" s="17">
        <v>2.0</v>
      </c>
      <c r="R1771" s="17">
        <v>0.0</v>
      </c>
      <c r="S1771" s="7">
        <f t="shared" si="2"/>
        <v>2</v>
      </c>
      <c r="T1771" s="20">
        <v>0.0</v>
      </c>
      <c r="U1771" s="14">
        <v>0.0</v>
      </c>
      <c r="V1771" s="21" t="s">
        <v>37</v>
      </c>
      <c r="W1771" s="35">
        <f>VLOOKUP(A1771,airbnb_listings_orlando!C:Q,14,0)</f>
        <v>259</v>
      </c>
      <c r="X1771" s="35">
        <f>VLOOKUP(A1771,airbnb_listings_orlando!C:Q,15,0)</f>
        <v>6</v>
      </c>
      <c r="Y1771" s="11">
        <f t="shared" si="4"/>
        <v>11.81818182</v>
      </c>
      <c r="AA1771" s="11"/>
    </row>
    <row r="1772">
      <c r="A1772" s="12" t="s">
        <v>90</v>
      </c>
      <c r="B1772" s="13">
        <v>43201.0</v>
      </c>
      <c r="C1772" s="12">
        <v>43216.0</v>
      </c>
      <c r="D1772" s="14">
        <v>2753.64</v>
      </c>
      <c r="E1772" s="15">
        <v>43053.74091435185</v>
      </c>
      <c r="F1772" s="16">
        <v>148.0</v>
      </c>
      <c r="G1772" s="17" t="s">
        <v>25</v>
      </c>
      <c r="H1772" s="14">
        <v>340.85</v>
      </c>
      <c r="I1772" s="14">
        <f t="shared" si="1"/>
        <v>2675.18</v>
      </c>
      <c r="J1772" s="18">
        <v>4.0</v>
      </c>
      <c r="K1772" s="17">
        <v>6.0</v>
      </c>
      <c r="L1772" s="19">
        <v>3.0</v>
      </c>
      <c r="M1772" s="19" t="e">
        <v>#REF!</v>
      </c>
      <c r="N1772" s="17">
        <v>5.0</v>
      </c>
      <c r="O1772" s="17" t="s">
        <v>62</v>
      </c>
      <c r="P1772" s="17">
        <v>15.0</v>
      </c>
      <c r="Q1772" s="17">
        <v>5.0</v>
      </c>
      <c r="R1772" s="17">
        <v>2.0</v>
      </c>
      <c r="S1772" s="7">
        <f t="shared" si="2"/>
        <v>7</v>
      </c>
      <c r="T1772" s="20">
        <v>78.46</v>
      </c>
      <c r="U1772" s="14">
        <v>0.0</v>
      </c>
      <c r="V1772" s="21" t="s">
        <v>37</v>
      </c>
      <c r="W1772" s="35">
        <f>VLOOKUP(A1772,airbnb_listings_orlando!C:Q,14,0)</f>
        <v>259</v>
      </c>
      <c r="X1772" s="35">
        <f>VLOOKUP(A1772,airbnb_listings_orlando!C:Q,15,0)</f>
        <v>6</v>
      </c>
      <c r="Y1772" s="11">
        <f t="shared" si="4"/>
        <v>183.576</v>
      </c>
      <c r="AA1772" s="11"/>
    </row>
    <row r="1773">
      <c r="A1773" s="12" t="s">
        <v>90</v>
      </c>
      <c r="B1773" s="13">
        <v>43106.0</v>
      </c>
      <c r="C1773" s="12">
        <v>43127.0</v>
      </c>
      <c r="D1773" s="14">
        <v>4863.75</v>
      </c>
      <c r="E1773" s="24">
        <v>42980.42155092592</v>
      </c>
      <c r="F1773" s="16">
        <v>126.0</v>
      </c>
      <c r="G1773" s="17" t="s">
        <v>25</v>
      </c>
      <c r="H1773" s="14">
        <v>714.0</v>
      </c>
      <c r="I1773" s="14">
        <f t="shared" si="1"/>
        <v>4863.75</v>
      </c>
      <c r="J1773" s="18">
        <v>4.0</v>
      </c>
      <c r="K1773" s="17">
        <v>6.0</v>
      </c>
      <c r="L1773" s="19">
        <v>3.0</v>
      </c>
      <c r="M1773" s="19" t="e">
        <v>#REF!</v>
      </c>
      <c r="N1773" s="17">
        <v>5.0</v>
      </c>
      <c r="O1773" s="17" t="s">
        <v>62</v>
      </c>
      <c r="P1773" s="17">
        <v>21.0</v>
      </c>
      <c r="Q1773" s="17">
        <v>6.0</v>
      </c>
      <c r="R1773" s="17">
        <v>1.0</v>
      </c>
      <c r="S1773" s="7">
        <f t="shared" si="2"/>
        <v>7</v>
      </c>
      <c r="T1773" s="20">
        <v>0.0</v>
      </c>
      <c r="U1773" s="14">
        <v>0.0</v>
      </c>
      <c r="V1773" s="21" t="s">
        <v>37</v>
      </c>
      <c r="W1773" s="35">
        <f>VLOOKUP(A1773,airbnb_listings_orlando!C:Q,14,0)</f>
        <v>259</v>
      </c>
      <c r="X1773" s="35">
        <f>VLOOKUP(A1773,airbnb_listings_orlando!C:Q,15,0)</f>
        <v>6</v>
      </c>
      <c r="Y1773" s="11">
        <f t="shared" si="4"/>
        <v>231.6071429</v>
      </c>
      <c r="AA1773" s="11"/>
    </row>
    <row r="1774">
      <c r="A1774" s="12" t="s">
        <v>90</v>
      </c>
      <c r="B1774" s="13">
        <v>43085.0</v>
      </c>
      <c r="C1774" s="25">
        <v>43093.0</v>
      </c>
      <c r="D1774" s="14">
        <v>1849.0</v>
      </c>
      <c r="E1774" s="15">
        <v>43065.395462962966</v>
      </c>
      <c r="F1774" s="16">
        <v>20.0</v>
      </c>
      <c r="G1774" s="17" t="s">
        <v>25</v>
      </c>
      <c r="H1774" s="14">
        <v>265.22</v>
      </c>
      <c r="I1774" s="14">
        <f t="shared" si="1"/>
        <v>1792</v>
      </c>
      <c r="J1774" s="18">
        <v>4.0</v>
      </c>
      <c r="K1774" s="17">
        <v>6.0</v>
      </c>
      <c r="L1774" s="19">
        <v>3.0</v>
      </c>
      <c r="M1774" s="19" t="e">
        <v>#REF!</v>
      </c>
      <c r="N1774" s="17">
        <v>5.0</v>
      </c>
      <c r="O1774" s="17" t="s">
        <v>62</v>
      </c>
      <c r="P1774" s="17">
        <v>8.0</v>
      </c>
      <c r="Q1774" s="17">
        <v>6.0</v>
      </c>
      <c r="R1774" s="17">
        <v>1.0</v>
      </c>
      <c r="S1774" s="7">
        <f t="shared" si="2"/>
        <v>7</v>
      </c>
      <c r="T1774" s="20">
        <v>57.0</v>
      </c>
      <c r="U1774" s="14">
        <v>0.0</v>
      </c>
      <c r="V1774" s="21" t="s">
        <v>37</v>
      </c>
      <c r="W1774" s="35">
        <f>VLOOKUP(A1774,airbnb_listings_orlando!C:Q,14,0)</f>
        <v>259</v>
      </c>
      <c r="X1774" s="35">
        <f>VLOOKUP(A1774,airbnb_listings_orlando!C:Q,15,0)</f>
        <v>6</v>
      </c>
      <c r="Y1774" s="11">
        <f t="shared" si="4"/>
        <v>231.125</v>
      </c>
      <c r="AA1774" s="11"/>
    </row>
    <row r="1775">
      <c r="A1775" s="12" t="s">
        <v>90</v>
      </c>
      <c r="B1775" s="13">
        <v>42979.0</v>
      </c>
      <c r="C1775" s="12">
        <v>42992.0</v>
      </c>
      <c r="D1775" s="14">
        <v>2266.43</v>
      </c>
      <c r="E1775" s="24">
        <v>42945.40864583333</v>
      </c>
      <c r="F1775" s="16">
        <v>34.0</v>
      </c>
      <c r="G1775" s="17" t="s">
        <v>25</v>
      </c>
      <c r="H1775" s="14">
        <v>377.0</v>
      </c>
      <c r="I1775" s="14">
        <f t="shared" si="1"/>
        <v>2266.43</v>
      </c>
      <c r="J1775" s="18">
        <v>4.0</v>
      </c>
      <c r="K1775" s="17">
        <v>6.0</v>
      </c>
      <c r="L1775" s="19">
        <v>3.0</v>
      </c>
      <c r="M1775" s="19" t="e">
        <v>#REF!</v>
      </c>
      <c r="N1775" s="17">
        <v>5.0</v>
      </c>
      <c r="O1775" s="17" t="s">
        <v>62</v>
      </c>
      <c r="P1775" s="17">
        <v>13.0</v>
      </c>
      <c r="Q1775" s="17">
        <v>6.0</v>
      </c>
      <c r="R1775" s="17">
        <v>2.0</v>
      </c>
      <c r="S1775" s="7">
        <f t="shared" si="2"/>
        <v>8</v>
      </c>
      <c r="T1775" s="20">
        <v>0.0</v>
      </c>
      <c r="U1775" s="14">
        <v>0.0</v>
      </c>
      <c r="V1775" s="21" t="s">
        <v>37</v>
      </c>
      <c r="W1775" s="35">
        <f>VLOOKUP(A1775,airbnb_listings_orlando!C:Q,14,0)</f>
        <v>259</v>
      </c>
      <c r="X1775" s="35">
        <f>VLOOKUP(A1775,airbnb_listings_orlando!C:Q,15,0)</f>
        <v>6</v>
      </c>
      <c r="Y1775" s="11">
        <f t="shared" si="4"/>
        <v>174.3407692</v>
      </c>
      <c r="AA1775" s="11"/>
    </row>
    <row r="1776">
      <c r="A1776" s="12" t="s">
        <v>90</v>
      </c>
      <c r="B1776" s="13">
        <v>42969.0</v>
      </c>
      <c r="C1776" s="12">
        <v>42974.0</v>
      </c>
      <c r="D1776" s="14">
        <v>1113.5</v>
      </c>
      <c r="E1776" s="24">
        <v>42962.61006944445</v>
      </c>
      <c r="F1776" s="16">
        <v>7.0</v>
      </c>
      <c r="G1776" s="17" t="s">
        <v>25</v>
      </c>
      <c r="H1776" s="14">
        <v>145.0</v>
      </c>
      <c r="I1776" s="14">
        <f t="shared" si="1"/>
        <v>1113.5</v>
      </c>
      <c r="J1776" s="18">
        <v>4.0</v>
      </c>
      <c r="K1776" s="17">
        <v>6.0</v>
      </c>
      <c r="L1776" s="19">
        <v>3.0</v>
      </c>
      <c r="M1776" s="19" t="e">
        <v>#REF!</v>
      </c>
      <c r="N1776" s="17">
        <v>5.0</v>
      </c>
      <c r="O1776" s="17" t="s">
        <v>62</v>
      </c>
      <c r="P1776" s="17">
        <v>5.0</v>
      </c>
      <c r="Q1776" s="17">
        <v>2.0</v>
      </c>
      <c r="R1776" s="17">
        <v>1.0</v>
      </c>
      <c r="S1776" s="7">
        <f t="shared" si="2"/>
        <v>3</v>
      </c>
      <c r="T1776" s="20">
        <v>0.0</v>
      </c>
      <c r="U1776" s="14">
        <v>0.0</v>
      </c>
      <c r="V1776" s="21" t="s">
        <v>37</v>
      </c>
      <c r="W1776" s="35">
        <f>VLOOKUP(A1776,airbnb_listings_orlando!C:Q,14,0)</f>
        <v>259</v>
      </c>
      <c r="X1776" s="35">
        <f>VLOOKUP(A1776,airbnb_listings_orlando!C:Q,15,0)</f>
        <v>6</v>
      </c>
      <c r="Y1776" s="11">
        <f t="shared" si="4"/>
        <v>222.7</v>
      </c>
      <c r="AA1776" s="11"/>
    </row>
    <row r="1777">
      <c r="A1777" s="12" t="s">
        <v>90</v>
      </c>
      <c r="B1777" s="13">
        <v>42917.0</v>
      </c>
      <c r="C1777" s="12">
        <v>42919.0</v>
      </c>
      <c r="D1777" s="14">
        <v>517.45</v>
      </c>
      <c r="E1777" s="24">
        <v>42909.41799768519</v>
      </c>
      <c r="F1777" s="16">
        <v>8.0</v>
      </c>
      <c r="G1777" s="17" t="s">
        <v>25</v>
      </c>
      <c r="H1777" s="14">
        <v>50.8</v>
      </c>
      <c r="I1777" s="14">
        <f t="shared" si="1"/>
        <v>501.45</v>
      </c>
      <c r="J1777" s="18">
        <v>4.0</v>
      </c>
      <c r="K1777" s="17">
        <v>6.0</v>
      </c>
      <c r="L1777" s="19">
        <v>3.0</v>
      </c>
      <c r="M1777" s="19" t="e">
        <v>#REF!</v>
      </c>
      <c r="N1777" s="17">
        <v>5.0</v>
      </c>
      <c r="O1777" s="17" t="s">
        <v>62</v>
      </c>
      <c r="P1777" s="17">
        <v>2.0</v>
      </c>
      <c r="Q1777" s="17">
        <v>4.0</v>
      </c>
      <c r="R1777" s="17">
        <v>3.0</v>
      </c>
      <c r="S1777" s="7">
        <f t="shared" si="2"/>
        <v>7</v>
      </c>
      <c r="T1777" s="20">
        <v>16.0</v>
      </c>
      <c r="U1777" s="14">
        <v>0.0</v>
      </c>
      <c r="V1777" s="21" t="s">
        <v>37</v>
      </c>
      <c r="W1777" s="35">
        <f>VLOOKUP(A1777,airbnb_listings_orlando!C:Q,14,0)</f>
        <v>259</v>
      </c>
      <c r="X1777" s="35">
        <f>VLOOKUP(A1777,airbnb_listings_orlando!C:Q,15,0)</f>
        <v>6</v>
      </c>
      <c r="Y1777" s="11">
        <f t="shared" si="4"/>
        <v>258.725</v>
      </c>
      <c r="AA1777" s="11"/>
    </row>
    <row r="1778">
      <c r="A1778" s="12" t="s">
        <v>90</v>
      </c>
      <c r="B1778" s="13">
        <v>42867.0</v>
      </c>
      <c r="C1778" s="12">
        <v>42869.0</v>
      </c>
      <c r="D1778" s="14">
        <v>418.37</v>
      </c>
      <c r="E1778" s="24">
        <v>42865.58414351852</v>
      </c>
      <c r="F1778" s="16">
        <v>2.0</v>
      </c>
      <c r="G1778" s="17" t="s">
        <v>25</v>
      </c>
      <c r="H1778" s="14">
        <v>36.48</v>
      </c>
      <c r="I1778" s="14">
        <f t="shared" si="1"/>
        <v>405.44</v>
      </c>
      <c r="J1778" s="18">
        <v>4.0</v>
      </c>
      <c r="K1778" s="17">
        <v>6.0</v>
      </c>
      <c r="L1778" s="19">
        <v>3.0</v>
      </c>
      <c r="M1778" s="19" t="e">
        <v>#REF!</v>
      </c>
      <c r="N1778" s="17">
        <v>5.0</v>
      </c>
      <c r="O1778" s="17" t="s">
        <v>62</v>
      </c>
      <c r="P1778" s="17">
        <v>2.0</v>
      </c>
      <c r="Q1778" s="17">
        <v>4.0</v>
      </c>
      <c r="R1778" s="17">
        <v>4.0</v>
      </c>
      <c r="S1778" s="7">
        <f t="shared" si="2"/>
        <v>8</v>
      </c>
      <c r="T1778" s="20">
        <v>12.93</v>
      </c>
      <c r="U1778" s="14">
        <v>0.0</v>
      </c>
      <c r="V1778" s="21" t="s">
        <v>37</v>
      </c>
      <c r="W1778" s="35">
        <f>VLOOKUP(A1778,airbnb_listings_orlando!C:Q,14,0)</f>
        <v>259</v>
      </c>
      <c r="X1778" s="35">
        <f>VLOOKUP(A1778,airbnb_listings_orlando!C:Q,15,0)</f>
        <v>6</v>
      </c>
      <c r="Y1778" s="11">
        <f t="shared" si="4"/>
        <v>209.185</v>
      </c>
      <c r="AA1778" s="11"/>
    </row>
    <row r="1779">
      <c r="A1779" s="12" t="s">
        <v>90</v>
      </c>
      <c r="B1779" s="13">
        <v>42835.0</v>
      </c>
      <c r="C1779" s="12">
        <v>42845.0</v>
      </c>
      <c r="D1779" s="14">
        <v>1886.48</v>
      </c>
      <c r="E1779" s="24">
        <v>42761.735601851855</v>
      </c>
      <c r="F1779" s="16">
        <v>74.0</v>
      </c>
      <c r="G1779" s="17" t="s">
        <v>25</v>
      </c>
      <c r="H1779" s="14">
        <v>290.0</v>
      </c>
      <c r="I1779" s="14">
        <f t="shared" si="1"/>
        <v>1886.48</v>
      </c>
      <c r="J1779" s="18">
        <v>4.0</v>
      </c>
      <c r="K1779" s="17">
        <v>6.0</v>
      </c>
      <c r="L1779" s="19">
        <v>3.0</v>
      </c>
      <c r="M1779" s="19" t="e">
        <v>#REF!</v>
      </c>
      <c r="N1779" s="17">
        <v>5.0</v>
      </c>
      <c r="O1779" s="17" t="s">
        <v>62</v>
      </c>
      <c r="P1779" s="17">
        <v>10.0</v>
      </c>
      <c r="Q1779" s="17">
        <v>4.0</v>
      </c>
      <c r="R1779" s="17">
        <v>4.0</v>
      </c>
      <c r="S1779" s="7">
        <f t="shared" si="2"/>
        <v>8</v>
      </c>
      <c r="T1779" s="20">
        <v>0.0</v>
      </c>
      <c r="U1779" s="14">
        <v>0.0</v>
      </c>
      <c r="V1779" s="21" t="s">
        <v>37</v>
      </c>
      <c r="W1779" s="35">
        <f>VLOOKUP(A1779,airbnb_listings_orlando!C:Q,14,0)</f>
        <v>259</v>
      </c>
      <c r="X1779" s="35">
        <f>VLOOKUP(A1779,airbnb_listings_orlando!C:Q,15,0)</f>
        <v>6</v>
      </c>
      <c r="Y1779" s="11">
        <f t="shared" si="4"/>
        <v>188.648</v>
      </c>
      <c r="AA1779" s="11"/>
    </row>
    <row r="1780">
      <c r="A1780" s="12" t="s">
        <v>90</v>
      </c>
      <c r="B1780" s="13">
        <v>42754.0</v>
      </c>
      <c r="C1780" s="12">
        <v>42766.0</v>
      </c>
      <c r="D1780" s="14">
        <v>2549.26</v>
      </c>
      <c r="E1780" s="24">
        <v>42676.83553240741</v>
      </c>
      <c r="F1780" s="16">
        <v>78.0</v>
      </c>
      <c r="G1780" s="17" t="s">
        <v>25</v>
      </c>
      <c r="H1780" s="14">
        <v>408.0</v>
      </c>
      <c r="I1780" s="14">
        <f t="shared" si="1"/>
        <v>2549.26</v>
      </c>
      <c r="J1780" s="18">
        <v>4.0</v>
      </c>
      <c r="K1780" s="17">
        <v>6.0</v>
      </c>
      <c r="L1780" s="19">
        <v>3.0</v>
      </c>
      <c r="M1780" s="19" t="e">
        <v>#REF!</v>
      </c>
      <c r="N1780" s="17">
        <v>5.0</v>
      </c>
      <c r="O1780" s="17" t="s">
        <v>62</v>
      </c>
      <c r="P1780" s="17">
        <v>12.0</v>
      </c>
      <c r="Q1780" s="17">
        <v>3.0</v>
      </c>
      <c r="R1780" s="17">
        <v>3.0</v>
      </c>
      <c r="S1780" s="7">
        <f t="shared" si="2"/>
        <v>6</v>
      </c>
      <c r="T1780" s="20">
        <v>0.0</v>
      </c>
      <c r="U1780" s="14">
        <v>0.0</v>
      </c>
      <c r="V1780" s="21" t="s">
        <v>37</v>
      </c>
      <c r="W1780" s="35">
        <f>VLOOKUP(A1780,airbnb_listings_orlando!C:Q,14,0)</f>
        <v>259</v>
      </c>
      <c r="X1780" s="35">
        <f>VLOOKUP(A1780,airbnb_listings_orlando!C:Q,15,0)</f>
        <v>6</v>
      </c>
      <c r="Y1780" s="11">
        <f t="shared" si="4"/>
        <v>212.4383333</v>
      </c>
      <c r="AA1780" s="11"/>
    </row>
    <row r="1781">
      <c r="A1781" s="12" t="s">
        <v>90</v>
      </c>
      <c r="B1781" s="13">
        <v>42734.0</v>
      </c>
      <c r="C1781" s="12">
        <v>42744.0</v>
      </c>
      <c r="D1781" s="14">
        <v>120.0</v>
      </c>
      <c r="E1781" s="24">
        <v>42622.67994212963</v>
      </c>
      <c r="F1781" s="16">
        <v>112.0</v>
      </c>
      <c r="G1781" s="17" t="s">
        <v>25</v>
      </c>
      <c r="H1781" s="14">
        <v>0.0</v>
      </c>
      <c r="I1781" s="14">
        <f t="shared" si="1"/>
        <v>120</v>
      </c>
      <c r="J1781" s="18">
        <v>4.0</v>
      </c>
      <c r="K1781" s="17">
        <v>6.0</v>
      </c>
      <c r="L1781" s="19">
        <v>3.0</v>
      </c>
      <c r="M1781" s="19" t="e">
        <v>#REF!</v>
      </c>
      <c r="N1781" s="17">
        <v>5.0</v>
      </c>
      <c r="O1781" s="17" t="s">
        <v>62</v>
      </c>
      <c r="P1781" s="17">
        <v>10.0</v>
      </c>
      <c r="Q1781" s="17">
        <v>2.0</v>
      </c>
      <c r="R1781" s="17">
        <v>0.0</v>
      </c>
      <c r="S1781" s="7">
        <f t="shared" si="2"/>
        <v>2</v>
      </c>
      <c r="T1781" s="20">
        <v>0.0</v>
      </c>
      <c r="U1781" s="14">
        <v>0.0</v>
      </c>
      <c r="V1781" s="21" t="s">
        <v>37</v>
      </c>
      <c r="W1781" s="35">
        <f>VLOOKUP(A1781,airbnb_listings_orlando!C:Q,14,0)</f>
        <v>259</v>
      </c>
      <c r="X1781" s="35">
        <f>VLOOKUP(A1781,airbnb_listings_orlando!C:Q,15,0)</f>
        <v>6</v>
      </c>
      <c r="Y1781" s="11">
        <f t="shared" si="4"/>
        <v>12</v>
      </c>
      <c r="AA1781" s="11"/>
    </row>
    <row r="1782">
      <c r="A1782" s="12" t="s">
        <v>90</v>
      </c>
      <c r="B1782" s="13">
        <v>42723.0</v>
      </c>
      <c r="C1782" s="25">
        <v>42730.0</v>
      </c>
      <c r="D1782" s="14">
        <v>120.0</v>
      </c>
      <c r="E1782" s="24">
        <v>42622.67938657408</v>
      </c>
      <c r="F1782" s="16">
        <v>101.0</v>
      </c>
      <c r="G1782" s="17" t="s">
        <v>25</v>
      </c>
      <c r="H1782" s="14">
        <v>0.0</v>
      </c>
      <c r="I1782" s="14">
        <f t="shared" si="1"/>
        <v>120</v>
      </c>
      <c r="J1782" s="18">
        <v>4.0</v>
      </c>
      <c r="K1782" s="17">
        <v>6.0</v>
      </c>
      <c r="L1782" s="19">
        <v>3.0</v>
      </c>
      <c r="M1782" s="19" t="e">
        <v>#REF!</v>
      </c>
      <c r="N1782" s="17">
        <v>5.0</v>
      </c>
      <c r="O1782" s="17" t="s">
        <v>62</v>
      </c>
      <c r="P1782" s="17">
        <v>7.0</v>
      </c>
      <c r="Q1782" s="17">
        <v>2.0</v>
      </c>
      <c r="R1782" s="17">
        <v>0.0</v>
      </c>
      <c r="S1782" s="7">
        <f t="shared" si="2"/>
        <v>2</v>
      </c>
      <c r="T1782" s="20">
        <v>0.0</v>
      </c>
      <c r="U1782" s="14">
        <v>0.0</v>
      </c>
      <c r="V1782" s="21" t="s">
        <v>37</v>
      </c>
      <c r="W1782" s="35">
        <f>VLOOKUP(A1782,airbnb_listings_orlando!C:Q,14,0)</f>
        <v>259</v>
      </c>
      <c r="X1782" s="35">
        <f>VLOOKUP(A1782,airbnb_listings_orlando!C:Q,15,0)</f>
        <v>6</v>
      </c>
      <c r="Y1782" s="11">
        <f t="shared" si="4"/>
        <v>17.14285714</v>
      </c>
      <c r="AA1782" s="11"/>
    </row>
    <row r="1783">
      <c r="A1783" s="12" t="s">
        <v>90</v>
      </c>
      <c r="B1783" s="13">
        <v>42698.0</v>
      </c>
      <c r="C1783" s="12">
        <v>42706.0</v>
      </c>
      <c r="D1783" s="14">
        <v>1837.92</v>
      </c>
      <c r="E1783" s="15">
        <v>42656.3906712963</v>
      </c>
      <c r="F1783" s="16">
        <v>42.0</v>
      </c>
      <c r="G1783" s="17" t="s">
        <v>25</v>
      </c>
      <c r="H1783" s="14">
        <v>284.6</v>
      </c>
      <c r="I1783" s="14">
        <f t="shared" si="1"/>
        <v>1837.92</v>
      </c>
      <c r="J1783" s="18">
        <v>4.0</v>
      </c>
      <c r="K1783" s="17">
        <v>6.0</v>
      </c>
      <c r="L1783" s="19">
        <v>3.0</v>
      </c>
      <c r="M1783" s="19" t="e">
        <v>#REF!</v>
      </c>
      <c r="N1783" s="17">
        <v>5.0</v>
      </c>
      <c r="O1783" s="17" t="s">
        <v>62</v>
      </c>
      <c r="P1783" s="17">
        <v>8.0</v>
      </c>
      <c r="Q1783" s="17">
        <v>3.0</v>
      </c>
      <c r="R1783" s="17">
        <v>0.0</v>
      </c>
      <c r="S1783" s="7">
        <f t="shared" si="2"/>
        <v>3</v>
      </c>
      <c r="T1783" s="20">
        <v>0.0</v>
      </c>
      <c r="U1783" s="14">
        <v>0.0</v>
      </c>
      <c r="V1783" s="21" t="s">
        <v>37</v>
      </c>
      <c r="W1783" s="35">
        <f>VLOOKUP(A1783,airbnb_listings_orlando!C:Q,14,0)</f>
        <v>259</v>
      </c>
      <c r="X1783" s="35">
        <f>VLOOKUP(A1783,airbnb_listings_orlando!C:Q,15,0)</f>
        <v>6</v>
      </c>
      <c r="Y1783" s="11">
        <f t="shared" si="4"/>
        <v>229.74</v>
      </c>
      <c r="AA1783" s="11"/>
    </row>
    <row r="1784">
      <c r="A1784" s="12" t="s">
        <v>90</v>
      </c>
      <c r="B1784" s="13">
        <v>42657.0</v>
      </c>
      <c r="C1784" s="25">
        <v>42659.0</v>
      </c>
      <c r="D1784" s="14">
        <v>530.33</v>
      </c>
      <c r="E1784" s="15">
        <v>42654.40325231481</v>
      </c>
      <c r="F1784" s="16">
        <v>3.0</v>
      </c>
      <c r="G1784" s="17" t="s">
        <v>25</v>
      </c>
      <c r="H1784" s="14">
        <v>68.0</v>
      </c>
      <c r="I1784" s="14">
        <f t="shared" si="1"/>
        <v>530.33</v>
      </c>
      <c r="J1784" s="18">
        <v>4.0</v>
      </c>
      <c r="K1784" s="17">
        <v>6.0</v>
      </c>
      <c r="L1784" s="19">
        <v>3.0</v>
      </c>
      <c r="M1784" s="19" t="e">
        <v>#REF!</v>
      </c>
      <c r="N1784" s="17">
        <v>5.0</v>
      </c>
      <c r="O1784" s="17" t="s">
        <v>62</v>
      </c>
      <c r="P1784" s="17">
        <v>2.0</v>
      </c>
      <c r="Q1784" s="17">
        <v>8.0</v>
      </c>
      <c r="R1784" s="17">
        <v>0.0</v>
      </c>
      <c r="S1784" s="7">
        <f t="shared" si="2"/>
        <v>8</v>
      </c>
      <c r="T1784" s="20">
        <v>0.0</v>
      </c>
      <c r="U1784" s="14">
        <v>0.0</v>
      </c>
      <c r="V1784" s="21" t="s">
        <v>37</v>
      </c>
      <c r="W1784" s="35">
        <f>VLOOKUP(A1784,airbnb_listings_orlando!C:Q,14,0)</f>
        <v>259</v>
      </c>
      <c r="X1784" s="35">
        <f>VLOOKUP(A1784,airbnb_listings_orlando!C:Q,15,0)</f>
        <v>6</v>
      </c>
      <c r="Y1784" s="11">
        <f t="shared" si="4"/>
        <v>265.165</v>
      </c>
      <c r="AA1784" s="11"/>
    </row>
    <row r="1785">
      <c r="A1785" s="12" t="s">
        <v>90</v>
      </c>
      <c r="B1785" s="13">
        <v>43460.0</v>
      </c>
      <c r="C1785" s="12">
        <v>43467.0</v>
      </c>
      <c r="D1785" s="14">
        <v>1819.89</v>
      </c>
      <c r="E1785" s="24">
        <v>43346.80479166667</v>
      </c>
      <c r="F1785" s="16">
        <v>114.0</v>
      </c>
      <c r="G1785" s="17" t="s">
        <v>25</v>
      </c>
      <c r="H1785" s="14">
        <v>236.08</v>
      </c>
      <c r="I1785" s="14">
        <f t="shared" si="1"/>
        <v>1709.0233</v>
      </c>
      <c r="J1785" s="18">
        <v>4.0</v>
      </c>
      <c r="K1785" s="17">
        <v>6.0</v>
      </c>
      <c r="L1785" s="19">
        <v>3.0</v>
      </c>
      <c r="M1785" s="19" t="e">
        <v>#REF!</v>
      </c>
      <c r="N1785" s="17">
        <v>5.0</v>
      </c>
      <c r="O1785" s="17" t="s">
        <v>62</v>
      </c>
      <c r="P1785" s="17">
        <v>7.0</v>
      </c>
      <c r="Q1785" s="17">
        <v>4.0</v>
      </c>
      <c r="R1785" s="17">
        <v>4.0</v>
      </c>
      <c r="S1785" s="7">
        <f t="shared" si="2"/>
        <v>8</v>
      </c>
      <c r="T1785" s="20">
        <v>56.27</v>
      </c>
      <c r="U1785" s="14">
        <f t="shared" ref="U1785:U1788" si="123">D1785*3%</f>
        <v>54.5967</v>
      </c>
      <c r="V1785" s="21" t="s">
        <v>39</v>
      </c>
      <c r="W1785" s="35">
        <f>VLOOKUP(A1785,airbnb_listings_orlando!C:Q,14,0)</f>
        <v>259</v>
      </c>
      <c r="X1785" s="35">
        <f>VLOOKUP(A1785,airbnb_listings_orlando!C:Q,15,0)</f>
        <v>6</v>
      </c>
      <c r="Y1785" s="11">
        <f t="shared" si="4"/>
        <v>259.9842857</v>
      </c>
      <c r="AA1785" s="11"/>
    </row>
    <row r="1786">
      <c r="A1786" s="12" t="s">
        <v>90</v>
      </c>
      <c r="B1786" s="13">
        <v>43400.0</v>
      </c>
      <c r="C1786" s="25">
        <v>43414.0</v>
      </c>
      <c r="D1786" s="14">
        <v>2108.0</v>
      </c>
      <c r="E1786" s="24">
        <v>43183.57829861111</v>
      </c>
      <c r="F1786" s="16">
        <v>217.0</v>
      </c>
      <c r="G1786" s="17" t="s">
        <v>25</v>
      </c>
      <c r="H1786" s="14">
        <v>230.88</v>
      </c>
      <c r="I1786" s="14">
        <f t="shared" si="1"/>
        <v>1933.83</v>
      </c>
      <c r="J1786" s="18">
        <v>4.0</v>
      </c>
      <c r="K1786" s="17">
        <v>6.0</v>
      </c>
      <c r="L1786" s="19">
        <v>3.0</v>
      </c>
      <c r="M1786" s="19" t="e">
        <v>#REF!</v>
      </c>
      <c r="N1786" s="17">
        <v>5.0</v>
      </c>
      <c r="O1786" s="17" t="s">
        <v>62</v>
      </c>
      <c r="P1786" s="17">
        <v>14.0</v>
      </c>
      <c r="Q1786" s="17">
        <v>5.0</v>
      </c>
      <c r="R1786" s="17">
        <v>2.0</v>
      </c>
      <c r="S1786" s="7">
        <f t="shared" si="2"/>
        <v>7</v>
      </c>
      <c r="T1786" s="20">
        <v>110.93</v>
      </c>
      <c r="U1786" s="14">
        <f t="shared" si="123"/>
        <v>63.24</v>
      </c>
      <c r="V1786" s="21" t="s">
        <v>39</v>
      </c>
      <c r="W1786" s="35">
        <f>VLOOKUP(A1786,airbnb_listings_orlando!C:Q,14,0)</f>
        <v>259</v>
      </c>
      <c r="X1786" s="35">
        <f>VLOOKUP(A1786,airbnb_listings_orlando!C:Q,15,0)</f>
        <v>6</v>
      </c>
      <c r="Y1786" s="11">
        <f t="shared" si="4"/>
        <v>150.5714286</v>
      </c>
      <c r="AA1786" s="11"/>
    </row>
    <row r="1787">
      <c r="A1787" s="12" t="s">
        <v>90</v>
      </c>
      <c r="B1787" s="13">
        <v>43393.0</v>
      </c>
      <c r="C1787" s="25">
        <v>43400.0</v>
      </c>
      <c r="D1787" s="14">
        <v>1304.2</v>
      </c>
      <c r="E1787" s="24">
        <v>43324.462488425925</v>
      </c>
      <c r="F1787" s="16">
        <v>69.0</v>
      </c>
      <c r="G1787" s="17" t="s">
        <v>25</v>
      </c>
      <c r="H1787" s="14">
        <v>104.4</v>
      </c>
      <c r="I1787" s="14">
        <f t="shared" si="1"/>
        <v>1192.984</v>
      </c>
      <c r="J1787" s="18">
        <v>4.0</v>
      </c>
      <c r="K1787" s="17">
        <v>6.0</v>
      </c>
      <c r="L1787" s="19">
        <v>3.0</v>
      </c>
      <c r="M1787" s="19" t="e">
        <v>#REF!</v>
      </c>
      <c r="N1787" s="17">
        <v>5.0</v>
      </c>
      <c r="O1787" s="17" t="s">
        <v>62</v>
      </c>
      <c r="P1787" s="17">
        <v>7.0</v>
      </c>
      <c r="Q1787" s="17">
        <v>2.0</v>
      </c>
      <c r="R1787" s="17">
        <v>2.0</v>
      </c>
      <c r="S1787" s="7">
        <f t="shared" si="2"/>
        <v>4</v>
      </c>
      <c r="T1787" s="20">
        <v>72.09</v>
      </c>
      <c r="U1787" s="14">
        <f t="shared" si="123"/>
        <v>39.126</v>
      </c>
      <c r="V1787" s="21" t="s">
        <v>39</v>
      </c>
      <c r="W1787" s="35">
        <f>VLOOKUP(A1787,airbnb_listings_orlando!C:Q,14,0)</f>
        <v>259</v>
      </c>
      <c r="X1787" s="35">
        <f>VLOOKUP(A1787,airbnb_listings_orlando!C:Q,15,0)</f>
        <v>6</v>
      </c>
      <c r="Y1787" s="11">
        <f t="shared" si="4"/>
        <v>186.3142857</v>
      </c>
      <c r="AA1787" s="11"/>
    </row>
    <row r="1788">
      <c r="A1788" s="12" t="s">
        <v>90</v>
      </c>
      <c r="B1788" s="13">
        <v>43384.0</v>
      </c>
      <c r="C1788" s="25">
        <v>43387.0</v>
      </c>
      <c r="D1788" s="14">
        <v>594.52</v>
      </c>
      <c r="E1788" s="24">
        <v>43322.38280092592</v>
      </c>
      <c r="F1788" s="16">
        <v>62.0</v>
      </c>
      <c r="G1788" s="17" t="s">
        <v>25</v>
      </c>
      <c r="H1788" s="14">
        <v>58.94</v>
      </c>
      <c r="I1788" s="14">
        <f t="shared" si="1"/>
        <v>558.3044</v>
      </c>
      <c r="J1788" s="18">
        <v>4.0</v>
      </c>
      <c r="K1788" s="17">
        <v>6.0</v>
      </c>
      <c r="L1788" s="19">
        <v>3.0</v>
      </c>
      <c r="M1788" s="19" t="e">
        <v>#REF!</v>
      </c>
      <c r="N1788" s="17">
        <v>5.0</v>
      </c>
      <c r="O1788" s="17" t="s">
        <v>62</v>
      </c>
      <c r="P1788" s="17">
        <v>3.0</v>
      </c>
      <c r="Q1788" s="17">
        <v>4.0</v>
      </c>
      <c r="R1788" s="17">
        <v>0.0</v>
      </c>
      <c r="S1788" s="7">
        <f t="shared" si="2"/>
        <v>4</v>
      </c>
      <c r="T1788" s="20">
        <v>18.38</v>
      </c>
      <c r="U1788" s="14">
        <f t="shared" si="123"/>
        <v>17.8356</v>
      </c>
      <c r="V1788" s="21" t="s">
        <v>39</v>
      </c>
      <c r="W1788" s="35">
        <f>VLOOKUP(A1788,airbnb_listings_orlando!C:Q,14,0)</f>
        <v>259</v>
      </c>
      <c r="X1788" s="35">
        <f>VLOOKUP(A1788,airbnb_listings_orlando!C:Q,15,0)</f>
        <v>6</v>
      </c>
      <c r="Y1788" s="11">
        <f t="shared" si="4"/>
        <v>198.1733333</v>
      </c>
      <c r="AA1788" s="11"/>
    </row>
    <row r="1789">
      <c r="A1789" s="12" t="s">
        <v>90</v>
      </c>
      <c r="B1789" s="13">
        <v>43344.0</v>
      </c>
      <c r="C1789" s="12">
        <v>43346.0</v>
      </c>
      <c r="D1789" s="14">
        <v>445.89</v>
      </c>
      <c r="E1789" s="24">
        <v>43318.43350694444</v>
      </c>
      <c r="F1789" s="16">
        <v>26.0</v>
      </c>
      <c r="G1789" s="17" t="s">
        <v>25</v>
      </c>
      <c r="H1789" s="14">
        <v>37.45</v>
      </c>
      <c r="I1789" s="14">
        <f t="shared" si="1"/>
        <v>414.2644</v>
      </c>
      <c r="J1789" s="18">
        <v>4.0</v>
      </c>
      <c r="K1789" s="17">
        <v>6.0</v>
      </c>
      <c r="L1789" s="19">
        <v>3.0</v>
      </c>
      <c r="M1789" s="19" t="e">
        <v>#REF!</v>
      </c>
      <c r="N1789" s="17">
        <v>5.0</v>
      </c>
      <c r="O1789" s="17" t="s">
        <v>62</v>
      </c>
      <c r="P1789" s="17">
        <v>2.0</v>
      </c>
      <c r="Q1789" s="17">
        <v>5.0</v>
      </c>
      <c r="R1789" s="17">
        <v>2.0</v>
      </c>
      <c r="S1789" s="7">
        <f t="shared" si="2"/>
        <v>7</v>
      </c>
      <c r="T1789" s="20">
        <v>13.79</v>
      </c>
      <c r="U1789" s="14">
        <f t="shared" ref="U1789:U1792" si="124">D1789*4%</f>
        <v>17.8356</v>
      </c>
      <c r="V1789" s="21" t="s">
        <v>39</v>
      </c>
      <c r="W1789" s="35">
        <f>VLOOKUP(A1789,airbnb_listings_orlando!C:Q,14,0)</f>
        <v>259</v>
      </c>
      <c r="X1789" s="35">
        <f>VLOOKUP(A1789,airbnb_listings_orlando!C:Q,15,0)</f>
        <v>6</v>
      </c>
      <c r="Y1789" s="11">
        <f t="shared" si="4"/>
        <v>222.945</v>
      </c>
      <c r="AA1789" s="11"/>
    </row>
    <row r="1790">
      <c r="A1790" s="12" t="s">
        <v>90</v>
      </c>
      <c r="B1790" s="13">
        <v>43338.0</v>
      </c>
      <c r="C1790" s="12">
        <v>43344.0</v>
      </c>
      <c r="D1790" s="14">
        <v>1022.73</v>
      </c>
      <c r="E1790" s="24">
        <v>43227.71732638889</v>
      </c>
      <c r="F1790" s="16">
        <v>111.0</v>
      </c>
      <c r="G1790" s="17" t="s">
        <v>25</v>
      </c>
      <c r="H1790" s="14">
        <v>120.84</v>
      </c>
      <c r="I1790" s="14">
        <f t="shared" si="1"/>
        <v>950.2008</v>
      </c>
      <c r="J1790" s="18">
        <v>4.0</v>
      </c>
      <c r="K1790" s="17">
        <v>6.0</v>
      </c>
      <c r="L1790" s="19">
        <v>3.0</v>
      </c>
      <c r="M1790" s="19" t="e">
        <v>#REF!</v>
      </c>
      <c r="N1790" s="17">
        <v>5.0</v>
      </c>
      <c r="O1790" s="17" t="s">
        <v>62</v>
      </c>
      <c r="P1790" s="17">
        <v>6.0</v>
      </c>
      <c r="Q1790" s="17">
        <v>5.0</v>
      </c>
      <c r="R1790" s="17">
        <v>3.0</v>
      </c>
      <c r="S1790" s="7">
        <f t="shared" si="2"/>
        <v>8</v>
      </c>
      <c r="T1790" s="20">
        <v>31.62</v>
      </c>
      <c r="U1790" s="14">
        <f t="shared" si="124"/>
        <v>40.9092</v>
      </c>
      <c r="V1790" s="21" t="s">
        <v>39</v>
      </c>
      <c r="W1790" s="35">
        <f>VLOOKUP(A1790,airbnb_listings_orlando!C:Q,14,0)</f>
        <v>259</v>
      </c>
      <c r="X1790" s="35">
        <f>VLOOKUP(A1790,airbnb_listings_orlando!C:Q,15,0)</f>
        <v>6</v>
      </c>
      <c r="Y1790" s="11">
        <f t="shared" si="4"/>
        <v>170.455</v>
      </c>
      <c r="AA1790" s="11"/>
    </row>
    <row r="1791">
      <c r="A1791" s="12" t="s">
        <v>90</v>
      </c>
      <c r="B1791" s="13">
        <v>43330.0</v>
      </c>
      <c r="C1791" s="12">
        <v>43335.0</v>
      </c>
      <c r="D1791" s="14">
        <v>864.26</v>
      </c>
      <c r="E1791" s="24">
        <v>43162.695972222224</v>
      </c>
      <c r="F1791" s="16">
        <v>168.0</v>
      </c>
      <c r="G1791" s="17" t="s">
        <v>25</v>
      </c>
      <c r="H1791" s="14">
        <v>97.94</v>
      </c>
      <c r="I1791" s="14">
        <f t="shared" si="1"/>
        <v>802.9696</v>
      </c>
      <c r="J1791" s="18">
        <v>4.0</v>
      </c>
      <c r="K1791" s="17">
        <v>6.0</v>
      </c>
      <c r="L1791" s="19">
        <v>3.0</v>
      </c>
      <c r="M1791" s="19" t="e">
        <v>#REF!</v>
      </c>
      <c r="N1791" s="17">
        <v>5.0</v>
      </c>
      <c r="O1791" s="17" t="s">
        <v>62</v>
      </c>
      <c r="P1791" s="17">
        <v>5.0</v>
      </c>
      <c r="Q1791" s="17">
        <v>3.0</v>
      </c>
      <c r="R1791" s="17">
        <v>2.0</v>
      </c>
      <c r="S1791" s="7">
        <f t="shared" si="2"/>
        <v>5</v>
      </c>
      <c r="T1791" s="20">
        <v>26.72</v>
      </c>
      <c r="U1791" s="14">
        <f t="shared" si="124"/>
        <v>34.5704</v>
      </c>
      <c r="V1791" s="21" t="s">
        <v>39</v>
      </c>
      <c r="W1791" s="35">
        <f>VLOOKUP(A1791,airbnb_listings_orlando!C:Q,14,0)</f>
        <v>259</v>
      </c>
      <c r="X1791" s="35">
        <f>VLOOKUP(A1791,airbnb_listings_orlando!C:Q,15,0)</f>
        <v>6</v>
      </c>
      <c r="Y1791" s="11">
        <f t="shared" si="4"/>
        <v>172.852</v>
      </c>
      <c r="AA1791" s="11"/>
    </row>
    <row r="1792">
      <c r="A1792" s="12" t="s">
        <v>90</v>
      </c>
      <c r="B1792" s="13">
        <v>43323.0</v>
      </c>
      <c r="C1792" s="12">
        <v>43330.0</v>
      </c>
      <c r="D1792" s="14">
        <v>1126.79</v>
      </c>
      <c r="E1792" s="24">
        <v>43101.366111111114</v>
      </c>
      <c r="F1792" s="16">
        <v>222.0</v>
      </c>
      <c r="G1792" s="17" t="s">
        <v>25</v>
      </c>
      <c r="H1792" s="14">
        <v>110.85</v>
      </c>
      <c r="I1792" s="14">
        <f t="shared" si="1"/>
        <v>1022.4284</v>
      </c>
      <c r="J1792" s="18">
        <v>4.0</v>
      </c>
      <c r="K1792" s="17">
        <v>6.0</v>
      </c>
      <c r="L1792" s="19">
        <v>3.0</v>
      </c>
      <c r="M1792" s="19" t="e">
        <v>#REF!</v>
      </c>
      <c r="N1792" s="17">
        <v>5.0</v>
      </c>
      <c r="O1792" s="17" t="s">
        <v>62</v>
      </c>
      <c r="P1792" s="17">
        <v>7.0</v>
      </c>
      <c r="Q1792" s="17">
        <v>4.0</v>
      </c>
      <c r="R1792" s="17">
        <v>0.0</v>
      </c>
      <c r="S1792" s="7">
        <f t="shared" si="2"/>
        <v>4</v>
      </c>
      <c r="T1792" s="20">
        <v>59.29</v>
      </c>
      <c r="U1792" s="14">
        <f t="shared" si="124"/>
        <v>45.0716</v>
      </c>
      <c r="V1792" s="21" t="s">
        <v>39</v>
      </c>
      <c r="W1792" s="35">
        <f>VLOOKUP(A1792,airbnb_listings_orlando!C:Q,14,0)</f>
        <v>259</v>
      </c>
      <c r="X1792" s="35">
        <f>VLOOKUP(A1792,airbnb_listings_orlando!C:Q,15,0)</f>
        <v>6</v>
      </c>
      <c r="Y1792" s="11">
        <f t="shared" si="4"/>
        <v>160.97</v>
      </c>
      <c r="AA1792" s="11"/>
    </row>
    <row r="1793">
      <c r="A1793" s="12" t="s">
        <v>90</v>
      </c>
      <c r="B1793" s="13">
        <v>43314.0</v>
      </c>
      <c r="C1793" s="12">
        <v>43321.0</v>
      </c>
      <c r="D1793" s="14">
        <v>1150.51</v>
      </c>
      <c r="E1793" s="24">
        <v>43121.46287037037</v>
      </c>
      <c r="F1793" s="16">
        <v>193.0</v>
      </c>
      <c r="G1793" s="17" t="s">
        <v>25</v>
      </c>
      <c r="H1793" s="14">
        <v>139.32</v>
      </c>
      <c r="I1793" s="14">
        <f t="shared" si="1"/>
        <v>1080.4247</v>
      </c>
      <c r="J1793" s="18">
        <v>4.0</v>
      </c>
      <c r="K1793" s="17">
        <v>6.0</v>
      </c>
      <c r="L1793" s="19">
        <v>3.0</v>
      </c>
      <c r="M1793" s="19" t="e">
        <v>#REF!</v>
      </c>
      <c r="N1793" s="17">
        <v>5.0</v>
      </c>
      <c r="O1793" s="17" t="s">
        <v>62</v>
      </c>
      <c r="P1793" s="17">
        <v>7.0</v>
      </c>
      <c r="Q1793" s="17">
        <v>8.0</v>
      </c>
      <c r="R1793" s="17">
        <v>0.0</v>
      </c>
      <c r="S1793" s="7">
        <f t="shared" si="2"/>
        <v>8</v>
      </c>
      <c r="T1793" s="20">
        <v>35.57</v>
      </c>
      <c r="U1793" s="14">
        <f t="shared" ref="U1793:U1803" si="125">D1793*3%</f>
        <v>34.5153</v>
      </c>
      <c r="V1793" s="21" t="s">
        <v>39</v>
      </c>
      <c r="W1793" s="35">
        <f>VLOOKUP(A1793,airbnb_listings_orlando!C:Q,14,0)</f>
        <v>259</v>
      </c>
      <c r="X1793" s="35">
        <f>VLOOKUP(A1793,airbnb_listings_orlando!C:Q,15,0)</f>
        <v>6</v>
      </c>
      <c r="Y1793" s="11">
        <f t="shared" si="4"/>
        <v>164.3585714</v>
      </c>
      <c r="AA1793" s="11"/>
    </row>
    <row r="1794">
      <c r="A1794" s="12" t="s">
        <v>90</v>
      </c>
      <c r="B1794" s="13">
        <v>43305.0</v>
      </c>
      <c r="C1794" s="12">
        <v>43312.0</v>
      </c>
      <c r="D1794" s="14">
        <v>1137.03</v>
      </c>
      <c r="E1794" s="24">
        <v>43192.88815972222</v>
      </c>
      <c r="F1794" s="16">
        <v>113.0</v>
      </c>
      <c r="G1794" s="17" t="s">
        <v>25</v>
      </c>
      <c r="H1794" s="14">
        <v>137.37</v>
      </c>
      <c r="I1794" s="14">
        <f t="shared" si="1"/>
        <v>1067.7691</v>
      </c>
      <c r="J1794" s="18">
        <v>4.0</v>
      </c>
      <c r="K1794" s="17">
        <v>6.0</v>
      </c>
      <c r="L1794" s="19">
        <v>3.0</v>
      </c>
      <c r="M1794" s="19" t="e">
        <v>#REF!</v>
      </c>
      <c r="N1794" s="17">
        <v>5.0</v>
      </c>
      <c r="O1794" s="17" t="s">
        <v>62</v>
      </c>
      <c r="P1794" s="17">
        <v>7.0</v>
      </c>
      <c r="Q1794" s="17">
        <v>3.0</v>
      </c>
      <c r="R1794" s="17">
        <v>4.0</v>
      </c>
      <c r="S1794" s="7">
        <f t="shared" si="2"/>
        <v>7</v>
      </c>
      <c r="T1794" s="20">
        <v>35.15</v>
      </c>
      <c r="U1794" s="14">
        <f t="shared" si="125"/>
        <v>34.1109</v>
      </c>
      <c r="V1794" s="21" t="s">
        <v>39</v>
      </c>
      <c r="W1794" s="35">
        <f>VLOOKUP(A1794,airbnb_listings_orlando!C:Q,14,0)</f>
        <v>259</v>
      </c>
      <c r="X1794" s="35">
        <f>VLOOKUP(A1794,airbnb_listings_orlando!C:Q,15,0)</f>
        <v>6</v>
      </c>
      <c r="Y1794" s="11">
        <f t="shared" si="4"/>
        <v>162.4328571</v>
      </c>
      <c r="AA1794" s="11"/>
    </row>
    <row r="1795">
      <c r="A1795" s="12" t="s">
        <v>90</v>
      </c>
      <c r="B1795" s="13">
        <v>43294.0</v>
      </c>
      <c r="C1795" s="12">
        <v>43304.0</v>
      </c>
      <c r="D1795" s="14">
        <v>1560.61</v>
      </c>
      <c r="E1795" s="24">
        <v>43188.8677662037</v>
      </c>
      <c r="F1795" s="16">
        <v>106.0</v>
      </c>
      <c r="G1795" s="17" t="s">
        <v>25</v>
      </c>
      <c r="H1795" s="14">
        <v>198.6</v>
      </c>
      <c r="I1795" s="14">
        <f t="shared" si="1"/>
        <v>1465.5417</v>
      </c>
      <c r="J1795" s="18">
        <v>4.0</v>
      </c>
      <c r="K1795" s="17">
        <v>6.0</v>
      </c>
      <c r="L1795" s="19">
        <v>3.0</v>
      </c>
      <c r="M1795" s="19" t="e">
        <v>#REF!</v>
      </c>
      <c r="N1795" s="17">
        <v>5.0</v>
      </c>
      <c r="O1795" s="17" t="s">
        <v>62</v>
      </c>
      <c r="P1795" s="17">
        <v>10.0</v>
      </c>
      <c r="Q1795" s="17">
        <v>6.0</v>
      </c>
      <c r="R1795" s="17">
        <v>2.0</v>
      </c>
      <c r="S1795" s="7">
        <f t="shared" si="2"/>
        <v>8</v>
      </c>
      <c r="T1795" s="20">
        <v>48.25</v>
      </c>
      <c r="U1795" s="14">
        <f t="shared" si="125"/>
        <v>46.8183</v>
      </c>
      <c r="V1795" s="21" t="s">
        <v>39</v>
      </c>
      <c r="W1795" s="35">
        <f>VLOOKUP(A1795,airbnb_listings_orlando!C:Q,14,0)</f>
        <v>259</v>
      </c>
      <c r="X1795" s="35">
        <f>VLOOKUP(A1795,airbnb_listings_orlando!C:Q,15,0)</f>
        <v>6</v>
      </c>
      <c r="Y1795" s="11">
        <f t="shared" si="4"/>
        <v>156.061</v>
      </c>
      <c r="AA1795" s="11"/>
    </row>
    <row r="1796">
      <c r="A1796" s="12" t="s">
        <v>90</v>
      </c>
      <c r="B1796" s="13">
        <v>43292.0</v>
      </c>
      <c r="C1796" s="12">
        <v>43294.0</v>
      </c>
      <c r="D1796" s="14">
        <v>445.89</v>
      </c>
      <c r="E1796" s="24">
        <v>43242.66431712963</v>
      </c>
      <c r="F1796" s="16">
        <v>50.0</v>
      </c>
      <c r="G1796" s="17" t="s">
        <v>25</v>
      </c>
      <c r="H1796" s="14">
        <v>37.45</v>
      </c>
      <c r="I1796" s="14">
        <f t="shared" si="1"/>
        <v>418.7233</v>
      </c>
      <c r="J1796" s="18">
        <v>4.0</v>
      </c>
      <c r="K1796" s="17">
        <v>6.0</v>
      </c>
      <c r="L1796" s="19">
        <v>3.0</v>
      </c>
      <c r="M1796" s="19" t="e">
        <v>#REF!</v>
      </c>
      <c r="N1796" s="17">
        <v>5.0</v>
      </c>
      <c r="O1796" s="17" t="s">
        <v>62</v>
      </c>
      <c r="P1796" s="17">
        <v>2.0</v>
      </c>
      <c r="Q1796" s="17">
        <v>3.0</v>
      </c>
      <c r="R1796" s="17">
        <v>0.0</v>
      </c>
      <c r="S1796" s="7">
        <f t="shared" si="2"/>
        <v>3</v>
      </c>
      <c r="T1796" s="20">
        <v>13.79</v>
      </c>
      <c r="U1796" s="14">
        <f t="shared" si="125"/>
        <v>13.3767</v>
      </c>
      <c r="V1796" s="21" t="s">
        <v>39</v>
      </c>
      <c r="W1796" s="35">
        <f>VLOOKUP(A1796,airbnb_listings_orlando!C:Q,14,0)</f>
        <v>259</v>
      </c>
      <c r="X1796" s="35">
        <f>VLOOKUP(A1796,airbnb_listings_orlando!C:Q,15,0)</f>
        <v>6</v>
      </c>
      <c r="Y1796" s="11">
        <f t="shared" si="4"/>
        <v>222.945</v>
      </c>
      <c r="AA1796" s="11"/>
    </row>
    <row r="1797">
      <c r="A1797" s="12" t="s">
        <v>90</v>
      </c>
      <c r="B1797" s="13">
        <v>43275.0</v>
      </c>
      <c r="C1797" s="12">
        <v>43281.0</v>
      </c>
      <c r="D1797" s="14">
        <v>1007.38</v>
      </c>
      <c r="E1797" s="24">
        <v>43111.90582175926</v>
      </c>
      <c r="F1797" s="16">
        <v>164.0</v>
      </c>
      <c r="G1797" s="17" t="s">
        <v>25</v>
      </c>
      <c r="H1797" s="14">
        <v>118.62</v>
      </c>
      <c r="I1797" s="14">
        <f t="shared" si="1"/>
        <v>946.0086</v>
      </c>
      <c r="J1797" s="18">
        <v>4.0</v>
      </c>
      <c r="K1797" s="17">
        <v>6.0</v>
      </c>
      <c r="L1797" s="19">
        <v>3.0</v>
      </c>
      <c r="M1797" s="19" t="e">
        <v>#REF!</v>
      </c>
      <c r="N1797" s="17">
        <v>5.0</v>
      </c>
      <c r="O1797" s="17" t="s">
        <v>62</v>
      </c>
      <c r="P1797" s="17">
        <v>6.0</v>
      </c>
      <c r="Q1797" s="17">
        <v>3.0</v>
      </c>
      <c r="R1797" s="17">
        <v>4.0</v>
      </c>
      <c r="S1797" s="7">
        <f t="shared" si="2"/>
        <v>7</v>
      </c>
      <c r="T1797" s="20">
        <v>31.15</v>
      </c>
      <c r="U1797" s="14">
        <f t="shared" si="125"/>
        <v>30.2214</v>
      </c>
      <c r="V1797" s="21" t="s">
        <v>39</v>
      </c>
      <c r="W1797" s="35">
        <f>VLOOKUP(A1797,airbnb_listings_orlando!C:Q,14,0)</f>
        <v>259</v>
      </c>
      <c r="X1797" s="35">
        <f>VLOOKUP(A1797,airbnb_listings_orlando!C:Q,15,0)</f>
        <v>6</v>
      </c>
      <c r="Y1797" s="11">
        <f t="shared" si="4"/>
        <v>167.8966667</v>
      </c>
      <c r="AA1797" s="11"/>
    </row>
    <row r="1798">
      <c r="A1798" s="12" t="s">
        <v>90</v>
      </c>
      <c r="B1798" s="13">
        <v>43271.0</v>
      </c>
      <c r="C1798" s="12">
        <v>43275.0</v>
      </c>
      <c r="D1798" s="14">
        <v>721.13</v>
      </c>
      <c r="E1798" s="24">
        <v>43110.61699074074</v>
      </c>
      <c r="F1798" s="16">
        <v>161.0</v>
      </c>
      <c r="G1798" s="17" t="s">
        <v>25</v>
      </c>
      <c r="H1798" s="14">
        <v>77.24</v>
      </c>
      <c r="I1798" s="14">
        <f t="shared" si="1"/>
        <v>677.1961</v>
      </c>
      <c r="J1798" s="18">
        <v>4.0</v>
      </c>
      <c r="K1798" s="17">
        <v>6.0</v>
      </c>
      <c r="L1798" s="19">
        <v>3.0</v>
      </c>
      <c r="M1798" s="19" t="e">
        <v>#REF!</v>
      </c>
      <c r="N1798" s="17">
        <v>5.0</v>
      </c>
      <c r="O1798" s="17" t="s">
        <v>62</v>
      </c>
      <c r="P1798" s="17">
        <v>4.0</v>
      </c>
      <c r="Q1798" s="17">
        <v>4.0</v>
      </c>
      <c r="R1798" s="17">
        <v>0.0</v>
      </c>
      <c r="S1798" s="7">
        <f t="shared" si="2"/>
        <v>4</v>
      </c>
      <c r="T1798" s="20">
        <v>22.3</v>
      </c>
      <c r="U1798" s="14">
        <f t="shared" si="125"/>
        <v>21.6339</v>
      </c>
      <c r="V1798" s="21" t="s">
        <v>39</v>
      </c>
      <c r="W1798" s="35">
        <f>VLOOKUP(A1798,airbnb_listings_orlando!C:Q,14,0)</f>
        <v>259</v>
      </c>
      <c r="X1798" s="35">
        <f>VLOOKUP(A1798,airbnb_listings_orlando!C:Q,15,0)</f>
        <v>6</v>
      </c>
      <c r="Y1798" s="11">
        <f t="shared" si="4"/>
        <v>180.2825</v>
      </c>
      <c r="AA1798" s="11"/>
    </row>
    <row r="1799">
      <c r="A1799" s="12" t="s">
        <v>90</v>
      </c>
      <c r="B1799" s="13">
        <v>43267.0</v>
      </c>
      <c r="C1799" s="12">
        <v>43271.0</v>
      </c>
      <c r="D1799" s="14">
        <v>721.13</v>
      </c>
      <c r="E1799" s="24">
        <v>43164.48059027778</v>
      </c>
      <c r="F1799" s="16">
        <v>103.0</v>
      </c>
      <c r="G1799" s="17" t="s">
        <v>25</v>
      </c>
      <c r="H1799" s="14">
        <v>77.24</v>
      </c>
      <c r="I1799" s="14">
        <f t="shared" si="1"/>
        <v>677.1961</v>
      </c>
      <c r="J1799" s="18">
        <v>4.0</v>
      </c>
      <c r="K1799" s="17">
        <v>6.0</v>
      </c>
      <c r="L1799" s="19">
        <v>3.0</v>
      </c>
      <c r="M1799" s="19" t="e">
        <v>#REF!</v>
      </c>
      <c r="N1799" s="17">
        <v>5.0</v>
      </c>
      <c r="O1799" s="17" t="s">
        <v>62</v>
      </c>
      <c r="P1799" s="17">
        <v>4.0</v>
      </c>
      <c r="Q1799" s="17">
        <v>2.0</v>
      </c>
      <c r="R1799" s="17">
        <v>2.0</v>
      </c>
      <c r="S1799" s="7">
        <f t="shared" si="2"/>
        <v>4</v>
      </c>
      <c r="T1799" s="20">
        <v>22.3</v>
      </c>
      <c r="U1799" s="14">
        <f t="shared" si="125"/>
        <v>21.6339</v>
      </c>
      <c r="V1799" s="21" t="s">
        <v>39</v>
      </c>
      <c r="W1799" s="35">
        <f>VLOOKUP(A1799,airbnb_listings_orlando!C:Q,14,0)</f>
        <v>259</v>
      </c>
      <c r="X1799" s="35">
        <f>VLOOKUP(A1799,airbnb_listings_orlando!C:Q,15,0)</f>
        <v>6</v>
      </c>
      <c r="Y1799" s="11">
        <f t="shared" si="4"/>
        <v>180.2825</v>
      </c>
      <c r="AA1799" s="11"/>
    </row>
    <row r="1800">
      <c r="A1800" s="12" t="s">
        <v>90</v>
      </c>
      <c r="B1800" s="13">
        <v>43260.0</v>
      </c>
      <c r="C1800" s="12">
        <v>43267.0</v>
      </c>
      <c r="D1800" s="14">
        <v>1137.03</v>
      </c>
      <c r="E1800" s="24">
        <v>43198.82659722222</v>
      </c>
      <c r="F1800" s="16">
        <v>62.0</v>
      </c>
      <c r="G1800" s="17" t="s">
        <v>25</v>
      </c>
      <c r="H1800" s="14">
        <v>137.37</v>
      </c>
      <c r="I1800" s="14">
        <f t="shared" si="1"/>
        <v>1067.7691</v>
      </c>
      <c r="J1800" s="18">
        <v>4.0</v>
      </c>
      <c r="K1800" s="17">
        <v>6.0</v>
      </c>
      <c r="L1800" s="19">
        <v>3.0</v>
      </c>
      <c r="M1800" s="19" t="e">
        <v>#REF!</v>
      </c>
      <c r="N1800" s="17">
        <v>5.0</v>
      </c>
      <c r="O1800" s="17" t="s">
        <v>62</v>
      </c>
      <c r="P1800" s="17">
        <v>7.0</v>
      </c>
      <c r="Q1800" s="17">
        <v>5.0</v>
      </c>
      <c r="R1800" s="17">
        <v>0.0</v>
      </c>
      <c r="S1800" s="7">
        <f t="shared" si="2"/>
        <v>5</v>
      </c>
      <c r="T1800" s="20">
        <v>35.15</v>
      </c>
      <c r="U1800" s="14">
        <f t="shared" si="125"/>
        <v>34.1109</v>
      </c>
      <c r="V1800" s="21" t="s">
        <v>39</v>
      </c>
      <c r="W1800" s="35">
        <f>VLOOKUP(A1800,airbnb_listings_orlando!C:Q,14,0)</f>
        <v>259</v>
      </c>
      <c r="X1800" s="35">
        <f>VLOOKUP(A1800,airbnb_listings_orlando!C:Q,15,0)</f>
        <v>6</v>
      </c>
      <c r="Y1800" s="11">
        <f t="shared" si="4"/>
        <v>162.4328571</v>
      </c>
      <c r="AA1800" s="11"/>
    </row>
    <row r="1801">
      <c r="A1801" s="12" t="s">
        <v>90</v>
      </c>
      <c r="B1801" s="13">
        <v>43197.0</v>
      </c>
      <c r="C1801" s="12">
        <v>43199.0</v>
      </c>
      <c r="D1801" s="14">
        <v>434.88</v>
      </c>
      <c r="E1801" s="24">
        <v>43118.95795138889</v>
      </c>
      <c r="F1801" s="16">
        <v>79.0</v>
      </c>
      <c r="G1801" s="17" t="s">
        <v>25</v>
      </c>
      <c r="H1801" s="14">
        <v>35.86</v>
      </c>
      <c r="I1801" s="14">
        <f t="shared" si="1"/>
        <v>408.3836</v>
      </c>
      <c r="J1801" s="18">
        <v>4.0</v>
      </c>
      <c r="K1801" s="17">
        <v>6.0</v>
      </c>
      <c r="L1801" s="19">
        <v>3.0</v>
      </c>
      <c r="M1801" s="19" t="e">
        <v>#REF!</v>
      </c>
      <c r="N1801" s="17">
        <v>5.0</v>
      </c>
      <c r="O1801" s="17" t="s">
        <v>62</v>
      </c>
      <c r="P1801" s="17">
        <v>2.0</v>
      </c>
      <c r="Q1801" s="17">
        <v>5.0</v>
      </c>
      <c r="R1801" s="17">
        <v>0.0</v>
      </c>
      <c r="S1801" s="7">
        <f t="shared" si="2"/>
        <v>5</v>
      </c>
      <c r="T1801" s="20">
        <v>13.45</v>
      </c>
      <c r="U1801" s="14">
        <f t="shared" si="125"/>
        <v>13.0464</v>
      </c>
      <c r="V1801" s="21" t="s">
        <v>39</v>
      </c>
      <c r="W1801" s="35">
        <f>VLOOKUP(A1801,airbnb_listings_orlando!C:Q,14,0)</f>
        <v>259</v>
      </c>
      <c r="X1801" s="35">
        <f>VLOOKUP(A1801,airbnb_listings_orlando!C:Q,15,0)</f>
        <v>6</v>
      </c>
      <c r="Y1801" s="11">
        <f t="shared" si="4"/>
        <v>217.44</v>
      </c>
      <c r="AA1801" s="11"/>
    </row>
    <row r="1802">
      <c r="A1802" s="12" t="s">
        <v>90</v>
      </c>
      <c r="B1802" s="13">
        <v>43189.0</v>
      </c>
      <c r="C1802" s="12">
        <v>43197.0</v>
      </c>
      <c r="D1802" s="14">
        <v>1589.79</v>
      </c>
      <c r="E1802" s="24">
        <v>43011.39975694445</v>
      </c>
      <c r="F1802" s="16">
        <v>178.0</v>
      </c>
      <c r="G1802" s="17" t="s">
        <v>25</v>
      </c>
      <c r="H1802" s="14">
        <v>171.82</v>
      </c>
      <c r="I1802" s="14">
        <f t="shared" si="1"/>
        <v>1492.9463</v>
      </c>
      <c r="J1802" s="18">
        <v>4.0</v>
      </c>
      <c r="K1802" s="17">
        <v>6.0</v>
      </c>
      <c r="L1802" s="19">
        <v>3.0</v>
      </c>
      <c r="M1802" s="19" t="e">
        <v>#REF!</v>
      </c>
      <c r="N1802" s="17">
        <v>5.0</v>
      </c>
      <c r="O1802" s="17" t="s">
        <v>62</v>
      </c>
      <c r="P1802" s="17">
        <v>8.0</v>
      </c>
      <c r="Q1802" s="17">
        <v>2.0</v>
      </c>
      <c r="R1802" s="17">
        <v>4.0</v>
      </c>
      <c r="S1802" s="7">
        <f t="shared" si="2"/>
        <v>6</v>
      </c>
      <c r="T1802" s="20">
        <v>49.15</v>
      </c>
      <c r="U1802" s="14">
        <f t="shared" si="125"/>
        <v>47.6937</v>
      </c>
      <c r="V1802" s="21" t="s">
        <v>39</v>
      </c>
      <c r="W1802" s="35">
        <f>VLOOKUP(A1802,airbnb_listings_orlando!C:Q,14,0)</f>
        <v>259</v>
      </c>
      <c r="X1802" s="35">
        <f>VLOOKUP(A1802,airbnb_listings_orlando!C:Q,15,0)</f>
        <v>6</v>
      </c>
      <c r="Y1802" s="11">
        <f t="shared" si="4"/>
        <v>198.72375</v>
      </c>
      <c r="AA1802" s="11"/>
    </row>
    <row r="1803">
      <c r="A1803" s="12" t="s">
        <v>90</v>
      </c>
      <c r="B1803" s="13">
        <v>43181.0</v>
      </c>
      <c r="C1803" s="12">
        <v>43187.0</v>
      </c>
      <c r="D1803" s="14">
        <v>1488.5</v>
      </c>
      <c r="E1803" s="15">
        <v>43067.94496527778</v>
      </c>
      <c r="F1803" s="16">
        <v>114.0</v>
      </c>
      <c r="G1803" s="17" t="s">
        <v>25</v>
      </c>
      <c r="H1803" s="14">
        <v>173.26</v>
      </c>
      <c r="I1803" s="14">
        <f t="shared" si="1"/>
        <v>1401.225</v>
      </c>
      <c r="J1803" s="18">
        <v>4.0</v>
      </c>
      <c r="K1803" s="17">
        <v>6.0</v>
      </c>
      <c r="L1803" s="19">
        <v>3.0</v>
      </c>
      <c r="M1803" s="19" t="e">
        <v>#REF!</v>
      </c>
      <c r="N1803" s="17">
        <v>5.0</v>
      </c>
      <c r="O1803" s="17" t="s">
        <v>62</v>
      </c>
      <c r="P1803" s="17">
        <v>6.0</v>
      </c>
      <c r="Q1803" s="17">
        <v>8.0</v>
      </c>
      <c r="R1803" s="17">
        <v>0.0</v>
      </c>
      <c r="S1803" s="7">
        <f t="shared" si="2"/>
        <v>8</v>
      </c>
      <c r="T1803" s="20">
        <v>42.62</v>
      </c>
      <c r="U1803" s="14">
        <f t="shared" si="125"/>
        <v>44.655</v>
      </c>
      <c r="V1803" s="21" t="s">
        <v>39</v>
      </c>
      <c r="W1803" s="35">
        <f>VLOOKUP(A1803,airbnb_listings_orlando!C:Q,14,0)</f>
        <v>259</v>
      </c>
      <c r="X1803" s="35">
        <f>VLOOKUP(A1803,airbnb_listings_orlando!C:Q,15,0)</f>
        <v>6</v>
      </c>
      <c r="Y1803" s="11">
        <f t="shared" si="4"/>
        <v>248.0833333</v>
      </c>
      <c r="AA1803" s="11"/>
    </row>
    <row r="1804">
      <c r="A1804" s="12" t="s">
        <v>90</v>
      </c>
      <c r="B1804" s="13">
        <v>43176.0</v>
      </c>
      <c r="C1804" s="12">
        <v>43178.0</v>
      </c>
      <c r="D1804" s="14">
        <v>560.39</v>
      </c>
      <c r="E1804" s="24">
        <v>43170.603634259256</v>
      </c>
      <c r="F1804" s="16">
        <v>6.0</v>
      </c>
      <c r="G1804" s="17" t="s">
        <v>25</v>
      </c>
      <c r="H1804" s="14">
        <v>54.0</v>
      </c>
      <c r="I1804" s="14">
        <f t="shared" si="1"/>
        <v>520.6444</v>
      </c>
      <c r="J1804" s="18">
        <v>4.0</v>
      </c>
      <c r="K1804" s="17">
        <v>6.0</v>
      </c>
      <c r="L1804" s="19">
        <v>3.0</v>
      </c>
      <c r="M1804" s="19" t="e">
        <v>#REF!</v>
      </c>
      <c r="N1804" s="17">
        <v>5.0</v>
      </c>
      <c r="O1804" s="17" t="s">
        <v>62</v>
      </c>
      <c r="P1804" s="17">
        <v>2.0</v>
      </c>
      <c r="Q1804" s="17">
        <v>5.0</v>
      </c>
      <c r="R1804" s="17">
        <v>3.0</v>
      </c>
      <c r="S1804" s="7">
        <f t="shared" si="2"/>
        <v>8</v>
      </c>
      <c r="T1804" s="20">
        <v>17.33</v>
      </c>
      <c r="U1804" s="14">
        <f t="shared" ref="U1804:U1879" si="126">D1804*4%</f>
        <v>22.4156</v>
      </c>
      <c r="V1804" s="21" t="s">
        <v>39</v>
      </c>
      <c r="W1804" s="35">
        <f>VLOOKUP(A1804,airbnb_listings_orlando!C:Q,14,0)</f>
        <v>259</v>
      </c>
      <c r="X1804" s="35">
        <f>VLOOKUP(A1804,airbnb_listings_orlando!C:Q,15,0)</f>
        <v>6</v>
      </c>
      <c r="Y1804" s="11">
        <f t="shared" si="4"/>
        <v>280.195</v>
      </c>
      <c r="AA1804" s="11"/>
    </row>
    <row r="1805">
      <c r="A1805" s="12" t="s">
        <v>90</v>
      </c>
      <c r="B1805" s="13">
        <v>43166.0</v>
      </c>
      <c r="C1805" s="12">
        <v>43172.0</v>
      </c>
      <c r="D1805" s="14">
        <v>1355.38</v>
      </c>
      <c r="E1805" s="24">
        <v>43104.57792824074</v>
      </c>
      <c r="F1805" s="16">
        <v>62.0</v>
      </c>
      <c r="G1805" s="17" t="s">
        <v>25</v>
      </c>
      <c r="H1805" s="14">
        <v>138.82</v>
      </c>
      <c r="I1805" s="14">
        <f t="shared" si="1"/>
        <v>1229.8448</v>
      </c>
      <c r="J1805" s="18">
        <v>4.0</v>
      </c>
      <c r="K1805" s="17">
        <v>6.0</v>
      </c>
      <c r="L1805" s="19">
        <v>3.0</v>
      </c>
      <c r="M1805" s="19" t="e">
        <v>#REF!</v>
      </c>
      <c r="N1805" s="17">
        <v>5.0</v>
      </c>
      <c r="O1805" s="17" t="s">
        <v>62</v>
      </c>
      <c r="P1805" s="17">
        <v>6.0</v>
      </c>
      <c r="Q1805" s="17">
        <v>2.0</v>
      </c>
      <c r="R1805" s="17">
        <v>0.0</v>
      </c>
      <c r="S1805" s="7">
        <f t="shared" si="2"/>
        <v>2</v>
      </c>
      <c r="T1805" s="20">
        <v>71.32</v>
      </c>
      <c r="U1805" s="14">
        <f t="shared" si="126"/>
        <v>54.2152</v>
      </c>
      <c r="V1805" s="21" t="s">
        <v>39</v>
      </c>
      <c r="W1805" s="35">
        <f>VLOOKUP(A1805,airbnb_listings_orlando!C:Q,14,0)</f>
        <v>259</v>
      </c>
      <c r="X1805" s="35">
        <f>VLOOKUP(A1805,airbnb_listings_orlando!C:Q,15,0)</f>
        <v>6</v>
      </c>
      <c r="Y1805" s="11">
        <f t="shared" si="4"/>
        <v>225.8966667</v>
      </c>
      <c r="AA1805" s="11"/>
    </row>
    <row r="1806">
      <c r="A1806" s="12" t="s">
        <v>90</v>
      </c>
      <c r="B1806" s="13">
        <v>43142.0</v>
      </c>
      <c r="C1806" s="12">
        <v>43146.0</v>
      </c>
      <c r="D1806" s="14">
        <v>715.62</v>
      </c>
      <c r="E1806" s="15">
        <v>43026.47420138889</v>
      </c>
      <c r="F1806" s="16">
        <v>116.0</v>
      </c>
      <c r="G1806" s="17" t="s">
        <v>25</v>
      </c>
      <c r="H1806" s="14">
        <v>77.44</v>
      </c>
      <c r="I1806" s="14">
        <f t="shared" si="1"/>
        <v>664.8652</v>
      </c>
      <c r="J1806" s="18">
        <v>4.0</v>
      </c>
      <c r="K1806" s="17">
        <v>6.0</v>
      </c>
      <c r="L1806" s="19">
        <v>3.0</v>
      </c>
      <c r="M1806" s="19" t="e">
        <v>#REF!</v>
      </c>
      <c r="N1806" s="17">
        <v>5.0</v>
      </c>
      <c r="O1806" s="17" t="s">
        <v>62</v>
      </c>
      <c r="P1806" s="17">
        <v>4.0</v>
      </c>
      <c r="Q1806" s="17">
        <v>8.0</v>
      </c>
      <c r="R1806" s="17">
        <v>0.0</v>
      </c>
      <c r="S1806" s="7">
        <f t="shared" si="2"/>
        <v>8</v>
      </c>
      <c r="T1806" s="20">
        <v>22.13</v>
      </c>
      <c r="U1806" s="14">
        <f t="shared" si="126"/>
        <v>28.6248</v>
      </c>
      <c r="V1806" s="21" t="s">
        <v>39</v>
      </c>
      <c r="W1806" s="35">
        <f>VLOOKUP(A1806,airbnb_listings_orlando!C:Q,14,0)</f>
        <v>259</v>
      </c>
      <c r="X1806" s="35">
        <f>VLOOKUP(A1806,airbnb_listings_orlando!C:Q,15,0)</f>
        <v>6</v>
      </c>
      <c r="Y1806" s="11">
        <f t="shared" si="4"/>
        <v>178.905</v>
      </c>
      <c r="AA1806" s="11"/>
    </row>
    <row r="1807">
      <c r="A1807" s="12" t="s">
        <v>90</v>
      </c>
      <c r="B1807" s="13">
        <v>43134.0</v>
      </c>
      <c r="C1807" s="12">
        <v>43142.0</v>
      </c>
      <c r="D1807" s="14">
        <v>1453.27</v>
      </c>
      <c r="E1807" s="24">
        <v>42914.80253472222</v>
      </c>
      <c r="F1807" s="16">
        <v>220.0</v>
      </c>
      <c r="G1807" s="17" t="s">
        <v>25</v>
      </c>
      <c r="H1807" s="14">
        <v>154.08</v>
      </c>
      <c r="I1807" s="14">
        <f t="shared" si="1"/>
        <v>1350.2092</v>
      </c>
      <c r="J1807" s="18">
        <v>4.0</v>
      </c>
      <c r="K1807" s="17">
        <v>6.0</v>
      </c>
      <c r="L1807" s="19">
        <v>3.0</v>
      </c>
      <c r="M1807" s="19" t="e">
        <v>#REF!</v>
      </c>
      <c r="N1807" s="17">
        <v>5.0</v>
      </c>
      <c r="O1807" s="17" t="s">
        <v>62</v>
      </c>
      <c r="P1807" s="17">
        <v>8.0</v>
      </c>
      <c r="Q1807" s="17">
        <v>3.0</v>
      </c>
      <c r="R1807" s="17">
        <v>3.0</v>
      </c>
      <c r="S1807" s="7">
        <f t="shared" si="2"/>
        <v>6</v>
      </c>
      <c r="T1807" s="20">
        <v>44.93</v>
      </c>
      <c r="U1807" s="14">
        <f t="shared" si="126"/>
        <v>58.1308</v>
      </c>
      <c r="V1807" s="21" t="s">
        <v>39</v>
      </c>
      <c r="W1807" s="35">
        <f>VLOOKUP(A1807,airbnb_listings_orlando!C:Q,14,0)</f>
        <v>259</v>
      </c>
      <c r="X1807" s="35">
        <f>VLOOKUP(A1807,airbnb_listings_orlando!C:Q,15,0)</f>
        <v>6</v>
      </c>
      <c r="Y1807" s="11">
        <f t="shared" si="4"/>
        <v>181.65875</v>
      </c>
      <c r="AA1807" s="11"/>
    </row>
    <row r="1808">
      <c r="A1808" s="12" t="s">
        <v>90</v>
      </c>
      <c r="B1808" s="13">
        <v>43130.0</v>
      </c>
      <c r="C1808" s="12">
        <v>43134.0</v>
      </c>
      <c r="D1808" s="14">
        <v>781.68</v>
      </c>
      <c r="E1808" s="15">
        <v>43056.13398148148</v>
      </c>
      <c r="F1808" s="16">
        <v>74.0</v>
      </c>
      <c r="G1808" s="17" t="s">
        <v>25</v>
      </c>
      <c r="H1808" s="14">
        <v>87.0</v>
      </c>
      <c r="I1808" s="14">
        <f t="shared" si="1"/>
        <v>726.2428</v>
      </c>
      <c r="J1808" s="18">
        <v>4.0</v>
      </c>
      <c r="K1808" s="17">
        <v>6.0</v>
      </c>
      <c r="L1808" s="19">
        <v>3.0</v>
      </c>
      <c r="M1808" s="19" t="e">
        <v>#REF!</v>
      </c>
      <c r="N1808" s="17">
        <v>5.0</v>
      </c>
      <c r="O1808" s="17" t="s">
        <v>62</v>
      </c>
      <c r="P1808" s="17">
        <v>4.0</v>
      </c>
      <c r="Q1808" s="17">
        <v>6.0</v>
      </c>
      <c r="R1808" s="17">
        <v>0.0</v>
      </c>
      <c r="S1808" s="7">
        <f t="shared" si="2"/>
        <v>6</v>
      </c>
      <c r="T1808" s="20">
        <v>24.17</v>
      </c>
      <c r="U1808" s="14">
        <f t="shared" si="126"/>
        <v>31.2672</v>
      </c>
      <c r="V1808" s="21" t="s">
        <v>39</v>
      </c>
      <c r="W1808" s="35">
        <f>VLOOKUP(A1808,airbnb_listings_orlando!C:Q,14,0)</f>
        <v>259</v>
      </c>
      <c r="X1808" s="35">
        <f>VLOOKUP(A1808,airbnb_listings_orlando!C:Q,15,0)</f>
        <v>6</v>
      </c>
      <c r="Y1808" s="11">
        <f t="shared" si="4"/>
        <v>195.42</v>
      </c>
      <c r="AA1808" s="11"/>
    </row>
    <row r="1809">
      <c r="A1809" s="12" t="s">
        <v>90</v>
      </c>
      <c r="B1809" s="13">
        <v>43093.0</v>
      </c>
      <c r="C1809" s="25">
        <v>43096.0</v>
      </c>
      <c r="D1809" s="14">
        <v>710.12</v>
      </c>
      <c r="E1809" s="24">
        <v>42887.62547453704</v>
      </c>
      <c r="F1809" s="16">
        <v>206.0</v>
      </c>
      <c r="G1809" s="17" t="s">
        <v>25</v>
      </c>
      <c r="H1809" s="14">
        <v>78.65</v>
      </c>
      <c r="I1809" s="14">
        <f t="shared" si="1"/>
        <v>659.7552</v>
      </c>
      <c r="J1809" s="18">
        <v>4.0</v>
      </c>
      <c r="K1809" s="17">
        <v>6.0</v>
      </c>
      <c r="L1809" s="19">
        <v>3.0</v>
      </c>
      <c r="M1809" s="19" t="e">
        <v>#REF!</v>
      </c>
      <c r="N1809" s="17">
        <v>5.0</v>
      </c>
      <c r="O1809" s="17" t="s">
        <v>62</v>
      </c>
      <c r="P1809" s="17">
        <v>3.0</v>
      </c>
      <c r="Q1809" s="17">
        <v>4.0</v>
      </c>
      <c r="R1809" s="17">
        <v>0.0</v>
      </c>
      <c r="S1809" s="7">
        <f t="shared" si="2"/>
        <v>4</v>
      </c>
      <c r="T1809" s="20">
        <v>21.96</v>
      </c>
      <c r="U1809" s="14">
        <f t="shared" si="126"/>
        <v>28.4048</v>
      </c>
      <c r="V1809" s="21" t="s">
        <v>39</v>
      </c>
      <c r="W1809" s="35">
        <f>VLOOKUP(A1809,airbnb_listings_orlando!C:Q,14,0)</f>
        <v>259</v>
      </c>
      <c r="X1809" s="35">
        <f>VLOOKUP(A1809,airbnb_listings_orlando!C:Q,15,0)</f>
        <v>6</v>
      </c>
      <c r="Y1809" s="11">
        <f t="shared" si="4"/>
        <v>236.7066667</v>
      </c>
      <c r="AA1809" s="11"/>
    </row>
    <row r="1810">
      <c r="A1810" s="12" t="s">
        <v>90</v>
      </c>
      <c r="B1810" s="13">
        <v>43080.0</v>
      </c>
      <c r="C1810" s="25">
        <v>43085.0</v>
      </c>
      <c r="D1810" s="14">
        <v>858.75</v>
      </c>
      <c r="E1810" s="15">
        <v>43052.161261574074</v>
      </c>
      <c r="F1810" s="16">
        <v>28.0</v>
      </c>
      <c r="G1810" s="17" t="s">
        <v>25</v>
      </c>
      <c r="H1810" s="14">
        <v>98.14</v>
      </c>
      <c r="I1810" s="14">
        <f t="shared" si="1"/>
        <v>797.85</v>
      </c>
      <c r="J1810" s="18">
        <v>4.0</v>
      </c>
      <c r="K1810" s="17">
        <v>6.0</v>
      </c>
      <c r="L1810" s="19">
        <v>3.0</v>
      </c>
      <c r="M1810" s="19" t="e">
        <v>#REF!</v>
      </c>
      <c r="N1810" s="17">
        <v>5.0</v>
      </c>
      <c r="O1810" s="17" t="s">
        <v>62</v>
      </c>
      <c r="P1810" s="17">
        <v>5.0</v>
      </c>
      <c r="Q1810" s="17">
        <v>2.0</v>
      </c>
      <c r="R1810" s="17">
        <v>1.0</v>
      </c>
      <c r="S1810" s="7">
        <f t="shared" si="2"/>
        <v>3</v>
      </c>
      <c r="T1810" s="20">
        <v>26.55</v>
      </c>
      <c r="U1810" s="14">
        <f t="shared" si="126"/>
        <v>34.35</v>
      </c>
      <c r="V1810" s="21" t="s">
        <v>39</v>
      </c>
      <c r="W1810" s="35">
        <f>VLOOKUP(A1810,airbnb_listings_orlando!C:Q,14,0)</f>
        <v>259</v>
      </c>
      <c r="X1810" s="35">
        <f>VLOOKUP(A1810,airbnb_listings_orlando!C:Q,15,0)</f>
        <v>6</v>
      </c>
      <c r="Y1810" s="11">
        <f t="shared" si="4"/>
        <v>171.75</v>
      </c>
      <c r="AA1810" s="11"/>
    </row>
    <row r="1811">
      <c r="A1811" s="12" t="s">
        <v>90</v>
      </c>
      <c r="B1811" s="13">
        <v>43075.0</v>
      </c>
      <c r="C1811" s="25">
        <v>43079.0</v>
      </c>
      <c r="D1811" s="14">
        <v>704.62</v>
      </c>
      <c r="E1811" s="24">
        <v>42975.9174537037</v>
      </c>
      <c r="F1811" s="16">
        <v>100.0</v>
      </c>
      <c r="G1811" s="17" t="s">
        <v>25</v>
      </c>
      <c r="H1811" s="14">
        <v>77.86</v>
      </c>
      <c r="I1811" s="14">
        <f t="shared" si="1"/>
        <v>654.6552</v>
      </c>
      <c r="J1811" s="18">
        <v>4.0</v>
      </c>
      <c r="K1811" s="17">
        <v>6.0</v>
      </c>
      <c r="L1811" s="19">
        <v>3.0</v>
      </c>
      <c r="M1811" s="19" t="e">
        <v>#REF!</v>
      </c>
      <c r="N1811" s="17">
        <v>5.0</v>
      </c>
      <c r="O1811" s="17" t="s">
        <v>62</v>
      </c>
      <c r="P1811" s="17">
        <v>4.0</v>
      </c>
      <c r="Q1811" s="17">
        <v>4.0</v>
      </c>
      <c r="R1811" s="17">
        <v>4.0</v>
      </c>
      <c r="S1811" s="7">
        <f t="shared" si="2"/>
        <v>8</v>
      </c>
      <c r="T1811" s="20">
        <v>21.78</v>
      </c>
      <c r="U1811" s="14">
        <f t="shared" si="126"/>
        <v>28.1848</v>
      </c>
      <c r="V1811" s="21" t="s">
        <v>39</v>
      </c>
      <c r="W1811" s="35">
        <f>VLOOKUP(A1811,airbnb_listings_orlando!C:Q,14,0)</f>
        <v>259</v>
      </c>
      <c r="X1811" s="35">
        <f>VLOOKUP(A1811,airbnb_listings_orlando!C:Q,15,0)</f>
        <v>6</v>
      </c>
      <c r="Y1811" s="11">
        <f t="shared" si="4"/>
        <v>176.155</v>
      </c>
      <c r="AA1811" s="11"/>
    </row>
    <row r="1812">
      <c r="A1812" s="12" t="s">
        <v>90</v>
      </c>
      <c r="B1812" s="13">
        <v>43056.0</v>
      </c>
      <c r="C1812" s="25">
        <v>43058.0</v>
      </c>
      <c r="D1812" s="14">
        <v>418.37</v>
      </c>
      <c r="E1812" s="24">
        <v>42992.52935185185</v>
      </c>
      <c r="F1812" s="16">
        <v>64.0</v>
      </c>
      <c r="G1812" s="17" t="s">
        <v>25</v>
      </c>
      <c r="H1812" s="14">
        <v>36.48</v>
      </c>
      <c r="I1812" s="14">
        <f t="shared" si="1"/>
        <v>388.7052</v>
      </c>
      <c r="J1812" s="18">
        <v>4.0</v>
      </c>
      <c r="K1812" s="17">
        <v>6.0</v>
      </c>
      <c r="L1812" s="19">
        <v>3.0</v>
      </c>
      <c r="M1812" s="19" t="e">
        <v>#REF!</v>
      </c>
      <c r="N1812" s="17">
        <v>5.0</v>
      </c>
      <c r="O1812" s="17" t="s">
        <v>62</v>
      </c>
      <c r="P1812" s="17">
        <v>2.0</v>
      </c>
      <c r="Q1812" s="17">
        <v>6.0</v>
      </c>
      <c r="R1812" s="17">
        <v>2.0</v>
      </c>
      <c r="S1812" s="7">
        <f t="shared" si="2"/>
        <v>8</v>
      </c>
      <c r="T1812" s="20">
        <v>12.93</v>
      </c>
      <c r="U1812" s="14">
        <f t="shared" si="126"/>
        <v>16.7348</v>
      </c>
      <c r="V1812" s="21" t="s">
        <v>39</v>
      </c>
      <c r="W1812" s="35">
        <f>VLOOKUP(A1812,airbnb_listings_orlando!C:Q,14,0)</f>
        <v>259</v>
      </c>
      <c r="X1812" s="35">
        <f>VLOOKUP(A1812,airbnb_listings_orlando!C:Q,15,0)</f>
        <v>6</v>
      </c>
      <c r="Y1812" s="11">
        <f t="shared" si="4"/>
        <v>209.185</v>
      </c>
      <c r="AA1812" s="11"/>
    </row>
    <row r="1813">
      <c r="A1813" s="12" t="s">
        <v>90</v>
      </c>
      <c r="B1813" s="13">
        <v>43039.0</v>
      </c>
      <c r="C1813" s="12">
        <v>43044.0</v>
      </c>
      <c r="D1813" s="14">
        <v>847.74</v>
      </c>
      <c r="E1813" s="24">
        <v>42945.632581018515</v>
      </c>
      <c r="F1813" s="16">
        <v>94.0</v>
      </c>
      <c r="G1813" s="17" t="s">
        <v>25</v>
      </c>
      <c r="H1813" s="14">
        <v>98.55</v>
      </c>
      <c r="I1813" s="14">
        <f t="shared" si="1"/>
        <v>787.6204</v>
      </c>
      <c r="J1813" s="18">
        <v>4.0</v>
      </c>
      <c r="K1813" s="17">
        <v>6.0</v>
      </c>
      <c r="L1813" s="19">
        <v>3.0</v>
      </c>
      <c r="M1813" s="19" t="e">
        <v>#REF!</v>
      </c>
      <c r="N1813" s="17">
        <v>5.0</v>
      </c>
      <c r="O1813" s="17" t="s">
        <v>62</v>
      </c>
      <c r="P1813" s="17">
        <v>5.0</v>
      </c>
      <c r="Q1813" s="17">
        <v>2.0</v>
      </c>
      <c r="R1813" s="17">
        <v>4.0</v>
      </c>
      <c r="S1813" s="7">
        <f t="shared" si="2"/>
        <v>6</v>
      </c>
      <c r="T1813" s="20">
        <v>26.21</v>
      </c>
      <c r="U1813" s="14">
        <f t="shared" si="126"/>
        <v>33.9096</v>
      </c>
      <c r="V1813" s="21" t="s">
        <v>39</v>
      </c>
      <c r="W1813" s="35">
        <f>VLOOKUP(A1813,airbnb_listings_orlando!C:Q,14,0)</f>
        <v>259</v>
      </c>
      <c r="X1813" s="35">
        <f>VLOOKUP(A1813,airbnb_listings_orlando!C:Q,15,0)</f>
        <v>6</v>
      </c>
      <c r="Y1813" s="11">
        <f t="shared" si="4"/>
        <v>169.548</v>
      </c>
      <c r="AA1813" s="11"/>
    </row>
    <row r="1814">
      <c r="A1814" s="12" t="s">
        <v>90</v>
      </c>
      <c r="B1814" s="13">
        <v>43025.0</v>
      </c>
      <c r="C1814" s="25">
        <v>43032.0</v>
      </c>
      <c r="D1814" s="14">
        <v>1133.99</v>
      </c>
      <c r="E1814" s="24">
        <v>42885.358761574076</v>
      </c>
      <c r="F1814" s="16">
        <v>140.0</v>
      </c>
      <c r="G1814" s="17" t="s">
        <v>25</v>
      </c>
      <c r="H1814" s="14">
        <v>139.93</v>
      </c>
      <c r="I1814" s="14">
        <f t="shared" si="1"/>
        <v>1053.5704</v>
      </c>
      <c r="J1814" s="18">
        <v>4.0</v>
      </c>
      <c r="K1814" s="17">
        <v>6.0</v>
      </c>
      <c r="L1814" s="19">
        <v>3.0</v>
      </c>
      <c r="M1814" s="19" t="e">
        <v>#REF!</v>
      </c>
      <c r="N1814" s="17">
        <v>5.0</v>
      </c>
      <c r="O1814" s="17" t="s">
        <v>62</v>
      </c>
      <c r="P1814" s="17">
        <v>7.0</v>
      </c>
      <c r="Q1814" s="17">
        <v>4.0</v>
      </c>
      <c r="R1814" s="17">
        <v>4.0</v>
      </c>
      <c r="S1814" s="7">
        <f t="shared" si="2"/>
        <v>8</v>
      </c>
      <c r="T1814" s="20">
        <v>35.06</v>
      </c>
      <c r="U1814" s="14">
        <f t="shared" si="126"/>
        <v>45.3596</v>
      </c>
      <c r="V1814" s="21" t="s">
        <v>39</v>
      </c>
      <c r="W1814" s="35">
        <f>VLOOKUP(A1814,airbnb_listings_orlando!C:Q,14,0)</f>
        <v>259</v>
      </c>
      <c r="X1814" s="35">
        <f>VLOOKUP(A1814,airbnb_listings_orlando!C:Q,15,0)</f>
        <v>6</v>
      </c>
      <c r="Y1814" s="11">
        <f t="shared" si="4"/>
        <v>161.9985714</v>
      </c>
      <c r="AA1814" s="11"/>
    </row>
    <row r="1815">
      <c r="A1815" s="12" t="s">
        <v>90</v>
      </c>
      <c r="B1815" s="13">
        <v>43014.0</v>
      </c>
      <c r="C1815" s="12">
        <v>43017.0</v>
      </c>
      <c r="D1815" s="14">
        <v>561.49</v>
      </c>
      <c r="E1815" s="24">
        <v>42881.35928240741</v>
      </c>
      <c r="F1815" s="16">
        <v>133.0</v>
      </c>
      <c r="G1815" s="17" t="s">
        <v>25</v>
      </c>
      <c r="H1815" s="14">
        <v>57.17</v>
      </c>
      <c r="I1815" s="14">
        <f t="shared" si="1"/>
        <v>521.6704</v>
      </c>
      <c r="J1815" s="18">
        <v>4.0</v>
      </c>
      <c r="K1815" s="17">
        <v>6.0</v>
      </c>
      <c r="L1815" s="19">
        <v>3.0</v>
      </c>
      <c r="M1815" s="19" t="e">
        <v>#REF!</v>
      </c>
      <c r="N1815" s="17">
        <v>5.0</v>
      </c>
      <c r="O1815" s="17" t="s">
        <v>62</v>
      </c>
      <c r="P1815" s="17">
        <v>3.0</v>
      </c>
      <c r="Q1815" s="17">
        <v>6.0</v>
      </c>
      <c r="R1815" s="17">
        <v>2.0</v>
      </c>
      <c r="S1815" s="7">
        <f t="shared" si="2"/>
        <v>8</v>
      </c>
      <c r="T1815" s="20">
        <v>17.36</v>
      </c>
      <c r="U1815" s="14">
        <f t="shared" si="126"/>
        <v>22.4596</v>
      </c>
      <c r="V1815" s="21" t="s">
        <v>39</v>
      </c>
      <c r="W1815" s="35">
        <f>VLOOKUP(A1815,airbnb_listings_orlando!C:Q,14,0)</f>
        <v>259</v>
      </c>
      <c r="X1815" s="35">
        <f>VLOOKUP(A1815,airbnb_listings_orlando!C:Q,15,0)</f>
        <v>6</v>
      </c>
      <c r="Y1815" s="11">
        <f t="shared" si="4"/>
        <v>187.1633333</v>
      </c>
      <c r="AA1815" s="11"/>
    </row>
    <row r="1816">
      <c r="A1816" s="12" t="s">
        <v>90</v>
      </c>
      <c r="B1816" s="13">
        <v>43009.0</v>
      </c>
      <c r="C1816" s="12">
        <v>43013.0</v>
      </c>
      <c r="D1816" s="14">
        <v>704.62</v>
      </c>
      <c r="E1816" s="24">
        <v>42998.59905092593</v>
      </c>
      <c r="F1816" s="16">
        <v>11.0</v>
      </c>
      <c r="G1816" s="17" t="s">
        <v>25</v>
      </c>
      <c r="H1816" s="14">
        <v>77.86</v>
      </c>
      <c r="I1816" s="14">
        <f t="shared" si="1"/>
        <v>654.6552</v>
      </c>
      <c r="J1816" s="18">
        <v>4.0</v>
      </c>
      <c r="K1816" s="17">
        <v>6.0</v>
      </c>
      <c r="L1816" s="19">
        <v>3.0</v>
      </c>
      <c r="M1816" s="19" t="e">
        <v>#REF!</v>
      </c>
      <c r="N1816" s="17">
        <v>5.0</v>
      </c>
      <c r="O1816" s="17" t="s">
        <v>62</v>
      </c>
      <c r="P1816" s="17">
        <v>4.0</v>
      </c>
      <c r="Q1816" s="17">
        <v>3.0</v>
      </c>
      <c r="R1816" s="17">
        <v>3.0</v>
      </c>
      <c r="S1816" s="7">
        <f t="shared" si="2"/>
        <v>6</v>
      </c>
      <c r="T1816" s="20">
        <v>21.78</v>
      </c>
      <c r="U1816" s="14">
        <f t="shared" si="126"/>
        <v>28.1848</v>
      </c>
      <c r="V1816" s="21" t="s">
        <v>39</v>
      </c>
      <c r="W1816" s="35">
        <f>VLOOKUP(A1816,airbnb_listings_orlando!C:Q,14,0)</f>
        <v>259</v>
      </c>
      <c r="X1816" s="35">
        <f>VLOOKUP(A1816,airbnb_listings_orlando!C:Q,15,0)</f>
        <v>6</v>
      </c>
      <c r="Y1816" s="11">
        <f t="shared" si="4"/>
        <v>176.155</v>
      </c>
      <c r="AA1816" s="11"/>
    </row>
    <row r="1817">
      <c r="A1817" s="12" t="s">
        <v>90</v>
      </c>
      <c r="B1817" s="13">
        <v>42975.0</v>
      </c>
      <c r="C1817" s="12">
        <v>42978.0</v>
      </c>
      <c r="D1817" s="14">
        <v>549.91</v>
      </c>
      <c r="E1817" s="24">
        <v>42901.374768518515</v>
      </c>
      <c r="F1817" s="16">
        <v>74.0</v>
      </c>
      <c r="G1817" s="17" t="s">
        <v>25</v>
      </c>
      <c r="H1817" s="14">
        <v>43.27</v>
      </c>
      <c r="I1817" s="14">
        <f t="shared" si="1"/>
        <v>498.9736</v>
      </c>
      <c r="J1817" s="18">
        <v>4.0</v>
      </c>
      <c r="K1817" s="17">
        <v>6.0</v>
      </c>
      <c r="L1817" s="19">
        <v>3.0</v>
      </c>
      <c r="M1817" s="19" t="e">
        <v>#REF!</v>
      </c>
      <c r="N1817" s="17">
        <v>5.0</v>
      </c>
      <c r="O1817" s="17" t="s">
        <v>62</v>
      </c>
      <c r="P1817" s="17">
        <v>3.0</v>
      </c>
      <c r="Q1817" s="17">
        <v>5.0</v>
      </c>
      <c r="R1817" s="17">
        <v>0.0</v>
      </c>
      <c r="S1817" s="7">
        <f t="shared" si="2"/>
        <v>5</v>
      </c>
      <c r="T1817" s="20">
        <v>28.94</v>
      </c>
      <c r="U1817" s="14">
        <f t="shared" si="126"/>
        <v>21.9964</v>
      </c>
      <c r="V1817" s="21" t="s">
        <v>39</v>
      </c>
      <c r="W1817" s="35">
        <f>VLOOKUP(A1817,airbnb_listings_orlando!C:Q,14,0)</f>
        <v>259</v>
      </c>
      <c r="X1817" s="35">
        <f>VLOOKUP(A1817,airbnb_listings_orlando!C:Q,15,0)</f>
        <v>6</v>
      </c>
      <c r="Y1817" s="11">
        <f t="shared" si="4"/>
        <v>183.3033333</v>
      </c>
      <c r="AA1817" s="11"/>
    </row>
    <row r="1818">
      <c r="A1818" s="12" t="s">
        <v>90</v>
      </c>
      <c r="B1818" s="13">
        <v>42965.0</v>
      </c>
      <c r="C1818" s="12">
        <v>42967.0</v>
      </c>
      <c r="D1818" s="14">
        <v>418.37</v>
      </c>
      <c r="E1818" s="24">
        <v>42906.35996527778</v>
      </c>
      <c r="F1818" s="16">
        <v>59.0</v>
      </c>
      <c r="G1818" s="17" t="s">
        <v>25</v>
      </c>
      <c r="H1818" s="14">
        <v>36.48</v>
      </c>
      <c r="I1818" s="14">
        <f t="shared" si="1"/>
        <v>388.7052</v>
      </c>
      <c r="J1818" s="18">
        <v>4.0</v>
      </c>
      <c r="K1818" s="17">
        <v>6.0</v>
      </c>
      <c r="L1818" s="19">
        <v>3.0</v>
      </c>
      <c r="M1818" s="19" t="e">
        <v>#REF!</v>
      </c>
      <c r="N1818" s="17">
        <v>5.0</v>
      </c>
      <c r="O1818" s="17" t="s">
        <v>62</v>
      </c>
      <c r="P1818" s="17">
        <v>2.0</v>
      </c>
      <c r="Q1818" s="17">
        <v>4.0</v>
      </c>
      <c r="R1818" s="17">
        <v>3.0</v>
      </c>
      <c r="S1818" s="7">
        <f t="shared" si="2"/>
        <v>7</v>
      </c>
      <c r="T1818" s="20">
        <v>12.93</v>
      </c>
      <c r="U1818" s="14">
        <f t="shared" si="126"/>
        <v>16.7348</v>
      </c>
      <c r="V1818" s="21" t="s">
        <v>39</v>
      </c>
      <c r="W1818" s="35">
        <f>VLOOKUP(A1818,airbnb_listings_orlando!C:Q,14,0)</f>
        <v>259</v>
      </c>
      <c r="X1818" s="35">
        <f>VLOOKUP(A1818,airbnb_listings_orlando!C:Q,15,0)</f>
        <v>6</v>
      </c>
      <c r="Y1818" s="11">
        <f t="shared" si="4"/>
        <v>209.185</v>
      </c>
      <c r="AA1818" s="11"/>
    </row>
    <row r="1819">
      <c r="A1819" s="12" t="s">
        <v>90</v>
      </c>
      <c r="B1819" s="13">
        <v>42951.0</v>
      </c>
      <c r="C1819" s="12">
        <v>42956.0</v>
      </c>
      <c r="D1819" s="14">
        <v>847.74</v>
      </c>
      <c r="E1819" s="24">
        <v>42866.45525462963</v>
      </c>
      <c r="F1819" s="16">
        <v>85.0</v>
      </c>
      <c r="G1819" s="17" t="s">
        <v>25</v>
      </c>
      <c r="H1819" s="14">
        <v>98.55</v>
      </c>
      <c r="I1819" s="14">
        <f t="shared" si="1"/>
        <v>787.6204</v>
      </c>
      <c r="J1819" s="18">
        <v>4.0</v>
      </c>
      <c r="K1819" s="17">
        <v>6.0</v>
      </c>
      <c r="L1819" s="19">
        <v>3.0</v>
      </c>
      <c r="M1819" s="19" t="e">
        <v>#REF!</v>
      </c>
      <c r="N1819" s="17">
        <v>5.0</v>
      </c>
      <c r="O1819" s="17" t="s">
        <v>62</v>
      </c>
      <c r="P1819" s="17">
        <v>5.0</v>
      </c>
      <c r="Q1819" s="17">
        <v>2.0</v>
      </c>
      <c r="R1819" s="17">
        <v>2.0</v>
      </c>
      <c r="S1819" s="7">
        <f t="shared" si="2"/>
        <v>4</v>
      </c>
      <c r="T1819" s="20">
        <v>26.21</v>
      </c>
      <c r="U1819" s="14">
        <f t="shared" si="126"/>
        <v>33.9096</v>
      </c>
      <c r="V1819" s="21" t="s">
        <v>39</v>
      </c>
      <c r="W1819" s="35">
        <f>VLOOKUP(A1819,airbnb_listings_orlando!C:Q,14,0)</f>
        <v>259</v>
      </c>
      <c r="X1819" s="35">
        <f>VLOOKUP(A1819,airbnb_listings_orlando!C:Q,15,0)</f>
        <v>6</v>
      </c>
      <c r="Y1819" s="11">
        <f t="shared" si="4"/>
        <v>169.548</v>
      </c>
      <c r="AA1819" s="11"/>
    </row>
    <row r="1820">
      <c r="A1820" s="12" t="s">
        <v>90</v>
      </c>
      <c r="B1820" s="13">
        <v>42946.0</v>
      </c>
      <c r="C1820" s="12">
        <v>42950.0</v>
      </c>
      <c r="D1820" s="14">
        <v>869.76</v>
      </c>
      <c r="E1820" s="24">
        <v>42849.36887731482</v>
      </c>
      <c r="F1820" s="16">
        <v>97.0</v>
      </c>
      <c r="G1820" s="17" t="s">
        <v>25</v>
      </c>
      <c r="H1820" s="14">
        <v>101.73</v>
      </c>
      <c r="I1820" s="14">
        <f t="shared" si="1"/>
        <v>808.0796</v>
      </c>
      <c r="J1820" s="18">
        <v>4.0</v>
      </c>
      <c r="K1820" s="17">
        <v>6.0</v>
      </c>
      <c r="L1820" s="19">
        <v>3.0</v>
      </c>
      <c r="M1820" s="19" t="e">
        <v>#REF!</v>
      </c>
      <c r="N1820" s="17">
        <v>5.0</v>
      </c>
      <c r="O1820" s="17" t="s">
        <v>62</v>
      </c>
      <c r="P1820" s="17">
        <v>4.0</v>
      </c>
      <c r="Q1820" s="17">
        <v>7.0</v>
      </c>
      <c r="R1820" s="17">
        <v>0.0</v>
      </c>
      <c r="S1820" s="7">
        <f t="shared" si="2"/>
        <v>7</v>
      </c>
      <c r="T1820" s="20">
        <v>26.89</v>
      </c>
      <c r="U1820" s="14">
        <f t="shared" si="126"/>
        <v>34.7904</v>
      </c>
      <c r="V1820" s="21" t="s">
        <v>39</v>
      </c>
      <c r="W1820" s="35">
        <f>VLOOKUP(A1820,airbnb_listings_orlando!C:Q,14,0)</f>
        <v>259</v>
      </c>
      <c r="X1820" s="35">
        <f>VLOOKUP(A1820,airbnb_listings_orlando!C:Q,15,0)</f>
        <v>6</v>
      </c>
      <c r="Y1820" s="11">
        <f t="shared" si="4"/>
        <v>217.44</v>
      </c>
      <c r="AA1820" s="11"/>
    </row>
    <row r="1821">
      <c r="A1821" s="12" t="s">
        <v>90</v>
      </c>
      <c r="B1821" s="13">
        <v>42940.0</v>
      </c>
      <c r="C1821" s="12">
        <v>42945.0</v>
      </c>
      <c r="D1821" s="14">
        <v>1040.41</v>
      </c>
      <c r="E1821" s="24">
        <v>42871.60412037037</v>
      </c>
      <c r="F1821" s="16">
        <v>69.0</v>
      </c>
      <c r="G1821" s="17" t="s">
        <v>25</v>
      </c>
      <c r="H1821" s="14">
        <v>126.4</v>
      </c>
      <c r="I1821" s="14">
        <f t="shared" si="1"/>
        <v>966.6236</v>
      </c>
      <c r="J1821" s="18">
        <v>4.0</v>
      </c>
      <c r="K1821" s="17">
        <v>6.0</v>
      </c>
      <c r="L1821" s="19">
        <v>3.0</v>
      </c>
      <c r="M1821" s="19" t="e">
        <v>#REF!</v>
      </c>
      <c r="N1821" s="17">
        <v>5.0</v>
      </c>
      <c r="O1821" s="17" t="s">
        <v>62</v>
      </c>
      <c r="P1821" s="17">
        <v>5.0</v>
      </c>
      <c r="Q1821" s="17">
        <v>5.0</v>
      </c>
      <c r="R1821" s="17">
        <v>1.0</v>
      </c>
      <c r="S1821" s="7">
        <f t="shared" si="2"/>
        <v>6</v>
      </c>
      <c r="T1821" s="20">
        <v>32.17</v>
      </c>
      <c r="U1821" s="14">
        <f t="shared" si="126"/>
        <v>41.6164</v>
      </c>
      <c r="V1821" s="21" t="s">
        <v>39</v>
      </c>
      <c r="W1821" s="35">
        <f>VLOOKUP(A1821,airbnb_listings_orlando!C:Q,14,0)</f>
        <v>259</v>
      </c>
      <c r="X1821" s="35">
        <f>VLOOKUP(A1821,airbnb_listings_orlando!C:Q,15,0)</f>
        <v>6</v>
      </c>
      <c r="Y1821" s="11">
        <f t="shared" si="4"/>
        <v>208.082</v>
      </c>
      <c r="AA1821" s="11"/>
    </row>
    <row r="1822">
      <c r="A1822" s="12" t="s">
        <v>90</v>
      </c>
      <c r="B1822" s="13">
        <v>42937.0</v>
      </c>
      <c r="C1822" s="12">
        <v>42939.0</v>
      </c>
      <c r="D1822" s="14">
        <v>495.43</v>
      </c>
      <c r="E1822" s="24">
        <v>42897.7078125</v>
      </c>
      <c r="F1822" s="16">
        <v>40.0</v>
      </c>
      <c r="G1822" s="17" t="s">
        <v>25</v>
      </c>
      <c r="H1822" s="14">
        <v>47.62</v>
      </c>
      <c r="I1822" s="14">
        <f t="shared" si="1"/>
        <v>460.2928</v>
      </c>
      <c r="J1822" s="18">
        <v>4.0</v>
      </c>
      <c r="K1822" s="17">
        <v>6.0</v>
      </c>
      <c r="L1822" s="19">
        <v>3.0</v>
      </c>
      <c r="M1822" s="19" t="e">
        <v>#REF!</v>
      </c>
      <c r="N1822" s="17">
        <v>5.0</v>
      </c>
      <c r="O1822" s="17" t="s">
        <v>62</v>
      </c>
      <c r="P1822" s="17">
        <v>2.0</v>
      </c>
      <c r="Q1822" s="17">
        <v>7.0</v>
      </c>
      <c r="R1822" s="17">
        <v>0.0</v>
      </c>
      <c r="S1822" s="7">
        <f t="shared" si="2"/>
        <v>7</v>
      </c>
      <c r="T1822" s="20">
        <v>15.32</v>
      </c>
      <c r="U1822" s="14">
        <f t="shared" si="126"/>
        <v>19.8172</v>
      </c>
      <c r="V1822" s="21" t="s">
        <v>39</v>
      </c>
      <c r="W1822" s="35">
        <f>VLOOKUP(A1822,airbnb_listings_orlando!C:Q,14,0)</f>
        <v>259</v>
      </c>
      <c r="X1822" s="35">
        <f>VLOOKUP(A1822,airbnb_listings_orlando!C:Q,15,0)</f>
        <v>6</v>
      </c>
      <c r="Y1822" s="11">
        <f t="shared" si="4"/>
        <v>247.715</v>
      </c>
      <c r="AA1822" s="11"/>
    </row>
    <row r="1823">
      <c r="A1823" s="12" t="s">
        <v>90</v>
      </c>
      <c r="B1823" s="13">
        <v>42932.0</v>
      </c>
      <c r="C1823" s="12">
        <v>42937.0</v>
      </c>
      <c r="D1823" s="14">
        <v>1040.41</v>
      </c>
      <c r="E1823" s="24">
        <v>42916.36677083333</v>
      </c>
      <c r="F1823" s="16">
        <v>16.0</v>
      </c>
      <c r="G1823" s="17" t="s">
        <v>25</v>
      </c>
      <c r="H1823" s="14">
        <v>126.4</v>
      </c>
      <c r="I1823" s="14">
        <f t="shared" si="1"/>
        <v>966.6236</v>
      </c>
      <c r="J1823" s="18">
        <v>4.0</v>
      </c>
      <c r="K1823" s="17">
        <v>6.0</v>
      </c>
      <c r="L1823" s="19">
        <v>3.0</v>
      </c>
      <c r="M1823" s="19" t="e">
        <v>#REF!</v>
      </c>
      <c r="N1823" s="17">
        <v>5.0</v>
      </c>
      <c r="O1823" s="17" t="s">
        <v>62</v>
      </c>
      <c r="P1823" s="17">
        <v>5.0</v>
      </c>
      <c r="Q1823" s="17">
        <v>2.0</v>
      </c>
      <c r="R1823" s="17">
        <v>4.0</v>
      </c>
      <c r="S1823" s="7">
        <f t="shared" si="2"/>
        <v>6</v>
      </c>
      <c r="T1823" s="20">
        <v>32.17</v>
      </c>
      <c r="U1823" s="14">
        <f t="shared" si="126"/>
        <v>41.6164</v>
      </c>
      <c r="V1823" s="21" t="s">
        <v>39</v>
      </c>
      <c r="W1823" s="35">
        <f>VLOOKUP(A1823,airbnb_listings_orlando!C:Q,14,0)</f>
        <v>259</v>
      </c>
      <c r="X1823" s="35">
        <f>VLOOKUP(A1823,airbnb_listings_orlando!C:Q,15,0)</f>
        <v>6</v>
      </c>
      <c r="Y1823" s="11">
        <f t="shared" si="4"/>
        <v>208.082</v>
      </c>
      <c r="AA1823" s="11"/>
    </row>
    <row r="1824">
      <c r="A1824" s="12" t="s">
        <v>90</v>
      </c>
      <c r="B1824" s="13">
        <v>42927.0</v>
      </c>
      <c r="C1824" s="12">
        <v>42931.0</v>
      </c>
      <c r="D1824" s="14">
        <v>968.84</v>
      </c>
      <c r="E1824" s="24">
        <v>42852.52636574074</v>
      </c>
      <c r="F1824" s="16">
        <v>75.0</v>
      </c>
      <c r="G1824" s="17" t="s">
        <v>25</v>
      </c>
      <c r="H1824" s="14">
        <v>117.24</v>
      </c>
      <c r="I1824" s="14">
        <f t="shared" si="1"/>
        <v>901.1164</v>
      </c>
      <c r="J1824" s="18">
        <v>4.0</v>
      </c>
      <c r="K1824" s="17">
        <v>6.0</v>
      </c>
      <c r="L1824" s="19">
        <v>3.0</v>
      </c>
      <c r="M1824" s="19" t="e">
        <v>#REF!</v>
      </c>
      <c r="N1824" s="17">
        <v>5.0</v>
      </c>
      <c r="O1824" s="17" t="s">
        <v>62</v>
      </c>
      <c r="P1824" s="17">
        <v>4.0</v>
      </c>
      <c r="Q1824" s="17">
        <v>5.0</v>
      </c>
      <c r="R1824" s="17">
        <v>0.0</v>
      </c>
      <c r="S1824" s="7">
        <f t="shared" si="2"/>
        <v>5</v>
      </c>
      <c r="T1824" s="20">
        <v>28.97</v>
      </c>
      <c r="U1824" s="14">
        <f t="shared" si="126"/>
        <v>38.7536</v>
      </c>
      <c r="V1824" s="21" t="s">
        <v>39</v>
      </c>
      <c r="W1824" s="35">
        <f>VLOOKUP(A1824,airbnb_listings_orlando!C:Q,14,0)</f>
        <v>259</v>
      </c>
      <c r="X1824" s="35">
        <f>VLOOKUP(A1824,airbnb_listings_orlando!C:Q,15,0)</f>
        <v>6</v>
      </c>
      <c r="Y1824" s="11">
        <f t="shared" si="4"/>
        <v>242.21</v>
      </c>
      <c r="AA1824" s="11"/>
    </row>
    <row r="1825">
      <c r="A1825" s="12" t="s">
        <v>90</v>
      </c>
      <c r="B1825" s="13">
        <v>42919.0</v>
      </c>
      <c r="C1825" s="12">
        <v>42925.0</v>
      </c>
      <c r="D1825" s="14">
        <v>1276.51</v>
      </c>
      <c r="E1825" s="24">
        <v>42891.66625</v>
      </c>
      <c r="F1825" s="16">
        <v>28.0</v>
      </c>
      <c r="G1825" s="17" t="s">
        <v>25</v>
      </c>
      <c r="H1825" s="14">
        <v>160.62</v>
      </c>
      <c r="I1825" s="14">
        <f t="shared" si="1"/>
        <v>1185.9696</v>
      </c>
      <c r="J1825" s="18">
        <v>4.0</v>
      </c>
      <c r="K1825" s="17">
        <v>6.0</v>
      </c>
      <c r="L1825" s="19">
        <v>3.0</v>
      </c>
      <c r="M1825" s="19" t="e">
        <v>#REF!</v>
      </c>
      <c r="N1825" s="17">
        <v>5.0</v>
      </c>
      <c r="O1825" s="17" t="s">
        <v>62</v>
      </c>
      <c r="P1825" s="17">
        <v>6.0</v>
      </c>
      <c r="Q1825" s="17">
        <v>2.0</v>
      </c>
      <c r="R1825" s="17">
        <v>2.0</v>
      </c>
      <c r="S1825" s="7">
        <f t="shared" si="2"/>
        <v>4</v>
      </c>
      <c r="T1825" s="20">
        <v>39.48</v>
      </c>
      <c r="U1825" s="14">
        <f t="shared" si="126"/>
        <v>51.0604</v>
      </c>
      <c r="V1825" s="21" t="s">
        <v>39</v>
      </c>
      <c r="W1825" s="35">
        <f>VLOOKUP(A1825,airbnb_listings_orlando!C:Q,14,0)</f>
        <v>259</v>
      </c>
      <c r="X1825" s="35">
        <f>VLOOKUP(A1825,airbnb_listings_orlando!C:Q,15,0)</f>
        <v>6</v>
      </c>
      <c r="Y1825" s="11">
        <f t="shared" si="4"/>
        <v>212.7516667</v>
      </c>
      <c r="AA1825" s="11"/>
    </row>
    <row r="1826">
      <c r="A1826" s="12" t="s">
        <v>90</v>
      </c>
      <c r="B1826" s="13">
        <v>42908.0</v>
      </c>
      <c r="C1826" s="12">
        <v>42913.0</v>
      </c>
      <c r="D1826" s="14">
        <v>930.31</v>
      </c>
      <c r="E1826" s="24">
        <v>42844.360983796294</v>
      </c>
      <c r="F1826" s="16">
        <v>64.0</v>
      </c>
      <c r="G1826" s="17" t="s">
        <v>25</v>
      </c>
      <c r="H1826" s="14">
        <v>110.49</v>
      </c>
      <c r="I1826" s="14">
        <f t="shared" si="1"/>
        <v>864.3376</v>
      </c>
      <c r="J1826" s="18">
        <v>4.0</v>
      </c>
      <c r="K1826" s="17">
        <v>6.0</v>
      </c>
      <c r="L1826" s="19">
        <v>3.0</v>
      </c>
      <c r="M1826" s="19" t="e">
        <v>#REF!</v>
      </c>
      <c r="N1826" s="17">
        <v>5.0</v>
      </c>
      <c r="O1826" s="17" t="s">
        <v>62</v>
      </c>
      <c r="P1826" s="17">
        <v>5.0</v>
      </c>
      <c r="Q1826" s="17">
        <v>2.0</v>
      </c>
      <c r="R1826" s="17">
        <v>3.0</v>
      </c>
      <c r="S1826" s="7">
        <f t="shared" si="2"/>
        <v>5</v>
      </c>
      <c r="T1826" s="20">
        <v>28.76</v>
      </c>
      <c r="U1826" s="14">
        <f t="shared" si="126"/>
        <v>37.2124</v>
      </c>
      <c r="V1826" s="21" t="s">
        <v>39</v>
      </c>
      <c r="W1826" s="35">
        <f>VLOOKUP(A1826,airbnb_listings_orlando!C:Q,14,0)</f>
        <v>259</v>
      </c>
      <c r="X1826" s="35">
        <f>VLOOKUP(A1826,airbnb_listings_orlando!C:Q,15,0)</f>
        <v>6</v>
      </c>
      <c r="Y1826" s="11">
        <f t="shared" si="4"/>
        <v>186.062</v>
      </c>
      <c r="AA1826" s="11"/>
    </row>
    <row r="1827">
      <c r="A1827" s="12" t="s">
        <v>90</v>
      </c>
      <c r="B1827" s="13">
        <v>42899.0</v>
      </c>
      <c r="C1827" s="12">
        <v>42905.0</v>
      </c>
      <c r="D1827" s="14">
        <v>1091.07</v>
      </c>
      <c r="E1827" s="24">
        <v>42776.542650462965</v>
      </c>
      <c r="F1827" s="16">
        <v>123.0</v>
      </c>
      <c r="G1827" s="17" t="s">
        <v>25</v>
      </c>
      <c r="H1827" s="14">
        <v>134.89</v>
      </c>
      <c r="I1827" s="14">
        <f t="shared" si="1"/>
        <v>1014.8372</v>
      </c>
      <c r="J1827" s="18">
        <v>4.0</v>
      </c>
      <c r="K1827" s="17">
        <v>6.0</v>
      </c>
      <c r="L1827" s="19">
        <v>3.0</v>
      </c>
      <c r="M1827" s="19" t="e">
        <v>#REF!</v>
      </c>
      <c r="N1827" s="17">
        <v>5.0</v>
      </c>
      <c r="O1827" s="17" t="s">
        <v>62</v>
      </c>
      <c r="P1827" s="17">
        <v>6.0</v>
      </c>
      <c r="Q1827" s="17">
        <v>2.0</v>
      </c>
      <c r="R1827" s="17">
        <v>2.0</v>
      </c>
      <c r="S1827" s="7">
        <f t="shared" si="2"/>
        <v>4</v>
      </c>
      <c r="T1827" s="20">
        <v>32.59</v>
      </c>
      <c r="U1827" s="14">
        <f t="shared" si="126"/>
        <v>43.6428</v>
      </c>
      <c r="V1827" s="21" t="s">
        <v>39</v>
      </c>
      <c r="W1827" s="35">
        <f>VLOOKUP(A1827,airbnb_listings_orlando!C:Q,14,0)</f>
        <v>259</v>
      </c>
      <c r="X1827" s="35">
        <f>VLOOKUP(A1827,airbnb_listings_orlando!C:Q,15,0)</f>
        <v>6</v>
      </c>
      <c r="Y1827" s="11">
        <f t="shared" si="4"/>
        <v>181.845</v>
      </c>
      <c r="AA1827" s="11"/>
    </row>
    <row r="1828">
      <c r="A1828" s="12" t="s">
        <v>90</v>
      </c>
      <c r="B1828" s="13">
        <v>42895.0</v>
      </c>
      <c r="C1828" s="12">
        <v>42897.0</v>
      </c>
      <c r="D1828" s="14">
        <v>418.37</v>
      </c>
      <c r="E1828" s="24">
        <v>42889.34190972222</v>
      </c>
      <c r="F1828" s="16">
        <v>6.0</v>
      </c>
      <c r="G1828" s="17" t="s">
        <v>25</v>
      </c>
      <c r="H1828" s="14">
        <v>36.48</v>
      </c>
      <c r="I1828" s="14">
        <f t="shared" si="1"/>
        <v>388.7052</v>
      </c>
      <c r="J1828" s="18">
        <v>4.0</v>
      </c>
      <c r="K1828" s="17">
        <v>6.0</v>
      </c>
      <c r="L1828" s="19">
        <v>3.0</v>
      </c>
      <c r="M1828" s="19" t="e">
        <v>#REF!</v>
      </c>
      <c r="N1828" s="17">
        <v>5.0</v>
      </c>
      <c r="O1828" s="17" t="s">
        <v>62</v>
      </c>
      <c r="P1828" s="17">
        <v>2.0</v>
      </c>
      <c r="Q1828" s="17">
        <v>6.0</v>
      </c>
      <c r="R1828" s="17">
        <v>2.0</v>
      </c>
      <c r="S1828" s="7">
        <f t="shared" si="2"/>
        <v>8</v>
      </c>
      <c r="T1828" s="20">
        <v>12.93</v>
      </c>
      <c r="U1828" s="14">
        <f t="shared" si="126"/>
        <v>16.7348</v>
      </c>
      <c r="V1828" s="21" t="s">
        <v>39</v>
      </c>
      <c r="W1828" s="35">
        <f>VLOOKUP(A1828,airbnb_listings_orlando!C:Q,14,0)</f>
        <v>259</v>
      </c>
      <c r="X1828" s="35">
        <f>VLOOKUP(A1828,airbnb_listings_orlando!C:Q,15,0)</f>
        <v>6</v>
      </c>
      <c r="Y1828" s="11">
        <f t="shared" si="4"/>
        <v>209.185</v>
      </c>
      <c r="AA1828" s="11"/>
    </row>
    <row r="1829">
      <c r="A1829" s="12" t="s">
        <v>90</v>
      </c>
      <c r="B1829" s="13">
        <v>42892.0</v>
      </c>
      <c r="C1829" s="12">
        <v>42895.0</v>
      </c>
      <c r="D1829" s="14">
        <v>611.04</v>
      </c>
      <c r="E1829" s="24">
        <v>42858.44137731481</v>
      </c>
      <c r="F1829" s="16">
        <v>34.0</v>
      </c>
      <c r="G1829" s="17" t="s">
        <v>25</v>
      </c>
      <c r="H1829" s="14">
        <v>65.08</v>
      </c>
      <c r="I1829" s="14">
        <f t="shared" si="1"/>
        <v>568.3284</v>
      </c>
      <c r="J1829" s="18">
        <v>4.0</v>
      </c>
      <c r="K1829" s="17">
        <v>6.0</v>
      </c>
      <c r="L1829" s="19">
        <v>3.0</v>
      </c>
      <c r="M1829" s="19" t="e">
        <v>#REF!</v>
      </c>
      <c r="N1829" s="17">
        <v>5.0</v>
      </c>
      <c r="O1829" s="17" t="s">
        <v>62</v>
      </c>
      <c r="P1829" s="17">
        <v>3.0</v>
      </c>
      <c r="Q1829" s="17">
        <v>2.0</v>
      </c>
      <c r="R1829" s="17">
        <v>5.0</v>
      </c>
      <c r="S1829" s="7">
        <f t="shared" si="2"/>
        <v>7</v>
      </c>
      <c r="T1829" s="20">
        <v>18.27</v>
      </c>
      <c r="U1829" s="14">
        <f t="shared" si="126"/>
        <v>24.4416</v>
      </c>
      <c r="V1829" s="21" t="s">
        <v>39</v>
      </c>
      <c r="W1829" s="35">
        <f>VLOOKUP(A1829,airbnb_listings_orlando!C:Q,14,0)</f>
        <v>259</v>
      </c>
      <c r="X1829" s="35">
        <f>VLOOKUP(A1829,airbnb_listings_orlando!C:Q,15,0)</f>
        <v>6</v>
      </c>
      <c r="Y1829" s="11">
        <f t="shared" si="4"/>
        <v>203.68</v>
      </c>
      <c r="AA1829" s="11"/>
    </row>
    <row r="1830">
      <c r="A1830" s="12" t="s">
        <v>90</v>
      </c>
      <c r="B1830" s="13">
        <v>42881.0</v>
      </c>
      <c r="C1830" s="12">
        <v>42884.0</v>
      </c>
      <c r="D1830" s="14">
        <v>561.49</v>
      </c>
      <c r="E1830" s="24">
        <v>42869.402453703704</v>
      </c>
      <c r="F1830" s="16">
        <v>12.0</v>
      </c>
      <c r="G1830" s="17" t="s">
        <v>25</v>
      </c>
      <c r="H1830" s="14">
        <v>57.17</v>
      </c>
      <c r="I1830" s="14">
        <f t="shared" si="1"/>
        <v>521.6704</v>
      </c>
      <c r="J1830" s="18">
        <v>4.0</v>
      </c>
      <c r="K1830" s="17">
        <v>6.0</v>
      </c>
      <c r="L1830" s="19">
        <v>3.0</v>
      </c>
      <c r="M1830" s="19" t="e">
        <v>#REF!</v>
      </c>
      <c r="N1830" s="17">
        <v>5.0</v>
      </c>
      <c r="O1830" s="17" t="s">
        <v>62</v>
      </c>
      <c r="P1830" s="17">
        <v>3.0</v>
      </c>
      <c r="Q1830" s="17">
        <v>2.0</v>
      </c>
      <c r="R1830" s="17">
        <v>0.0</v>
      </c>
      <c r="S1830" s="7">
        <f t="shared" si="2"/>
        <v>2</v>
      </c>
      <c r="T1830" s="20">
        <v>17.36</v>
      </c>
      <c r="U1830" s="14">
        <f t="shared" si="126"/>
        <v>22.4596</v>
      </c>
      <c r="V1830" s="21" t="s">
        <v>39</v>
      </c>
      <c r="W1830" s="35">
        <f>VLOOKUP(A1830,airbnb_listings_orlando!C:Q,14,0)</f>
        <v>259</v>
      </c>
      <c r="X1830" s="35">
        <f>VLOOKUP(A1830,airbnb_listings_orlando!C:Q,15,0)</f>
        <v>6</v>
      </c>
      <c r="Y1830" s="11">
        <f t="shared" si="4"/>
        <v>187.1633333</v>
      </c>
      <c r="AA1830" s="11"/>
    </row>
    <row r="1831">
      <c r="A1831" s="12" t="s">
        <v>90</v>
      </c>
      <c r="B1831" s="13">
        <v>42874.0</v>
      </c>
      <c r="C1831" s="12">
        <v>42876.0</v>
      </c>
      <c r="D1831" s="14">
        <v>451.39</v>
      </c>
      <c r="E1831" s="24">
        <v>42845.35729166667</v>
      </c>
      <c r="F1831" s="16">
        <v>29.0</v>
      </c>
      <c r="G1831" s="17" t="s">
        <v>25</v>
      </c>
      <c r="H1831" s="14">
        <v>41.25</v>
      </c>
      <c r="I1831" s="14">
        <f t="shared" si="1"/>
        <v>419.3744</v>
      </c>
      <c r="J1831" s="18">
        <v>4.0</v>
      </c>
      <c r="K1831" s="17">
        <v>6.0</v>
      </c>
      <c r="L1831" s="19">
        <v>3.0</v>
      </c>
      <c r="M1831" s="19" t="e">
        <v>#REF!</v>
      </c>
      <c r="N1831" s="17">
        <v>5.0</v>
      </c>
      <c r="O1831" s="17" t="s">
        <v>62</v>
      </c>
      <c r="P1831" s="17">
        <v>2.0</v>
      </c>
      <c r="Q1831" s="17">
        <v>2.0</v>
      </c>
      <c r="R1831" s="17">
        <v>2.0</v>
      </c>
      <c r="S1831" s="7">
        <f t="shared" si="2"/>
        <v>4</v>
      </c>
      <c r="T1831" s="20">
        <v>13.96</v>
      </c>
      <c r="U1831" s="14">
        <f t="shared" si="126"/>
        <v>18.0556</v>
      </c>
      <c r="V1831" s="21" t="s">
        <v>39</v>
      </c>
      <c r="W1831" s="35">
        <f>VLOOKUP(A1831,airbnb_listings_orlando!C:Q,14,0)</f>
        <v>259</v>
      </c>
      <c r="X1831" s="35">
        <f>VLOOKUP(A1831,airbnb_listings_orlando!C:Q,15,0)</f>
        <v>6</v>
      </c>
      <c r="Y1831" s="11">
        <f t="shared" si="4"/>
        <v>225.695</v>
      </c>
      <c r="AA1831" s="11"/>
    </row>
    <row r="1832">
      <c r="A1832" s="12" t="s">
        <v>90</v>
      </c>
      <c r="B1832" s="13">
        <v>42851.0</v>
      </c>
      <c r="C1832" s="12">
        <v>42855.0</v>
      </c>
      <c r="D1832" s="14">
        <v>814.8</v>
      </c>
      <c r="E1832" s="24">
        <v>42759.370046296295</v>
      </c>
      <c r="F1832" s="16">
        <v>92.0</v>
      </c>
      <c r="G1832" s="17" t="s">
        <v>25</v>
      </c>
      <c r="H1832" s="14">
        <v>88.35</v>
      </c>
      <c r="I1832" s="14">
        <f t="shared" si="1"/>
        <v>759.168</v>
      </c>
      <c r="J1832" s="18">
        <v>4.0</v>
      </c>
      <c r="K1832" s="17">
        <v>6.0</v>
      </c>
      <c r="L1832" s="19">
        <v>3.0</v>
      </c>
      <c r="M1832" s="19" t="e">
        <v>#REF!</v>
      </c>
      <c r="N1832" s="17">
        <v>5.0</v>
      </c>
      <c r="O1832" s="17" t="s">
        <v>62</v>
      </c>
      <c r="P1832" s="17">
        <v>4.0</v>
      </c>
      <c r="Q1832" s="17">
        <v>3.0</v>
      </c>
      <c r="R1832" s="17">
        <v>2.0</v>
      </c>
      <c r="S1832" s="7">
        <f t="shared" si="2"/>
        <v>5</v>
      </c>
      <c r="T1832" s="20">
        <v>23.04</v>
      </c>
      <c r="U1832" s="14">
        <f t="shared" si="126"/>
        <v>32.592</v>
      </c>
      <c r="V1832" s="21" t="s">
        <v>39</v>
      </c>
      <c r="W1832" s="35">
        <f>VLOOKUP(A1832,airbnb_listings_orlando!C:Q,14,0)</f>
        <v>259</v>
      </c>
      <c r="X1832" s="35">
        <f>VLOOKUP(A1832,airbnb_listings_orlando!C:Q,15,0)</f>
        <v>6</v>
      </c>
      <c r="Y1832" s="11">
        <f t="shared" si="4"/>
        <v>203.7</v>
      </c>
      <c r="AA1832" s="11"/>
    </row>
    <row r="1833">
      <c r="A1833" s="12" t="s">
        <v>90</v>
      </c>
      <c r="B1833" s="13">
        <v>42845.0</v>
      </c>
      <c r="C1833" s="12">
        <v>42850.0</v>
      </c>
      <c r="D1833" s="14">
        <v>983.59</v>
      </c>
      <c r="E1833" s="24">
        <v>42808.643125</v>
      </c>
      <c r="F1833" s="16">
        <v>37.0</v>
      </c>
      <c r="G1833" s="17" t="s">
        <v>25</v>
      </c>
      <c r="H1833" s="14">
        <v>111.63</v>
      </c>
      <c r="I1833" s="14">
        <f t="shared" si="1"/>
        <v>916.4364</v>
      </c>
      <c r="J1833" s="18">
        <v>4.0</v>
      </c>
      <c r="K1833" s="17">
        <v>6.0</v>
      </c>
      <c r="L1833" s="19">
        <v>3.0</v>
      </c>
      <c r="M1833" s="19" t="e">
        <v>#REF!</v>
      </c>
      <c r="N1833" s="17">
        <v>5.0</v>
      </c>
      <c r="O1833" s="17" t="s">
        <v>62</v>
      </c>
      <c r="P1833" s="17">
        <v>5.0</v>
      </c>
      <c r="Q1833" s="17">
        <v>6.0</v>
      </c>
      <c r="R1833" s="17">
        <v>0.0</v>
      </c>
      <c r="S1833" s="7">
        <f t="shared" si="2"/>
        <v>6</v>
      </c>
      <c r="T1833" s="20">
        <v>27.81</v>
      </c>
      <c r="U1833" s="14">
        <f t="shared" si="126"/>
        <v>39.3436</v>
      </c>
      <c r="V1833" s="21" t="s">
        <v>39</v>
      </c>
      <c r="W1833" s="35">
        <f>VLOOKUP(A1833,airbnb_listings_orlando!C:Q,14,0)</f>
        <v>259</v>
      </c>
      <c r="X1833" s="35">
        <f>VLOOKUP(A1833,airbnb_listings_orlando!C:Q,15,0)</f>
        <v>6</v>
      </c>
      <c r="Y1833" s="11">
        <f t="shared" si="4"/>
        <v>196.718</v>
      </c>
      <c r="AA1833" s="11"/>
    </row>
    <row r="1834">
      <c r="A1834" s="12" t="s">
        <v>90</v>
      </c>
      <c r="B1834" s="13">
        <v>42832.0</v>
      </c>
      <c r="C1834" s="12">
        <v>42835.0</v>
      </c>
      <c r="D1834" s="14">
        <v>646.03</v>
      </c>
      <c r="E1834" s="24">
        <v>42791.35733796296</v>
      </c>
      <c r="F1834" s="16">
        <v>41.0</v>
      </c>
      <c r="G1834" s="17" t="s">
        <v>25</v>
      </c>
      <c r="H1834" s="14">
        <v>65.08</v>
      </c>
      <c r="I1834" s="14">
        <f t="shared" si="1"/>
        <v>601.9188</v>
      </c>
      <c r="J1834" s="18">
        <v>4.0</v>
      </c>
      <c r="K1834" s="17">
        <v>6.0</v>
      </c>
      <c r="L1834" s="19">
        <v>3.0</v>
      </c>
      <c r="M1834" s="19" t="e">
        <v>#REF!</v>
      </c>
      <c r="N1834" s="17">
        <v>5.0</v>
      </c>
      <c r="O1834" s="17" t="s">
        <v>62</v>
      </c>
      <c r="P1834" s="17">
        <v>3.0</v>
      </c>
      <c r="Q1834" s="17">
        <v>6.0</v>
      </c>
      <c r="R1834" s="17">
        <v>1.0</v>
      </c>
      <c r="S1834" s="7">
        <f t="shared" si="2"/>
        <v>7</v>
      </c>
      <c r="T1834" s="20">
        <v>18.27</v>
      </c>
      <c r="U1834" s="14">
        <f t="shared" si="126"/>
        <v>25.8412</v>
      </c>
      <c r="V1834" s="21" t="s">
        <v>39</v>
      </c>
      <c r="W1834" s="35">
        <f>VLOOKUP(A1834,airbnb_listings_orlando!C:Q,14,0)</f>
        <v>259</v>
      </c>
      <c r="X1834" s="35">
        <f>VLOOKUP(A1834,airbnb_listings_orlando!C:Q,15,0)</f>
        <v>6</v>
      </c>
      <c r="Y1834" s="11">
        <f t="shared" si="4"/>
        <v>215.3433333</v>
      </c>
      <c r="AA1834" s="11"/>
    </row>
    <row r="1835">
      <c r="A1835" s="12" t="s">
        <v>90</v>
      </c>
      <c r="B1835" s="13">
        <v>42822.0</v>
      </c>
      <c r="C1835" s="12">
        <v>42830.0</v>
      </c>
      <c r="D1835" s="14">
        <v>1606.32</v>
      </c>
      <c r="E1835" s="24">
        <v>42765.38821759259</v>
      </c>
      <c r="F1835" s="16">
        <v>57.0</v>
      </c>
      <c r="G1835" s="17" t="s">
        <v>25</v>
      </c>
      <c r="H1835" s="14">
        <v>197.5</v>
      </c>
      <c r="I1835" s="14">
        <f t="shared" si="1"/>
        <v>1496.6472</v>
      </c>
      <c r="J1835" s="18">
        <v>4.0</v>
      </c>
      <c r="K1835" s="17">
        <v>6.0</v>
      </c>
      <c r="L1835" s="19">
        <v>3.0</v>
      </c>
      <c r="M1835" s="19" t="e">
        <v>#REF!</v>
      </c>
      <c r="N1835" s="17">
        <v>5.0</v>
      </c>
      <c r="O1835" s="17" t="s">
        <v>62</v>
      </c>
      <c r="P1835" s="17">
        <v>8.0</v>
      </c>
      <c r="Q1835" s="17">
        <v>3.0</v>
      </c>
      <c r="R1835" s="17">
        <v>2.0</v>
      </c>
      <c r="S1835" s="7">
        <f t="shared" si="2"/>
        <v>5</v>
      </c>
      <c r="T1835" s="20">
        <v>45.42</v>
      </c>
      <c r="U1835" s="14">
        <f t="shared" si="126"/>
        <v>64.2528</v>
      </c>
      <c r="V1835" s="21" t="s">
        <v>39</v>
      </c>
      <c r="W1835" s="35">
        <f>VLOOKUP(A1835,airbnb_listings_orlando!C:Q,14,0)</f>
        <v>259</v>
      </c>
      <c r="X1835" s="35">
        <f>VLOOKUP(A1835,airbnb_listings_orlando!C:Q,15,0)</f>
        <v>6</v>
      </c>
      <c r="Y1835" s="11">
        <f t="shared" si="4"/>
        <v>200.79</v>
      </c>
      <c r="AA1835" s="11"/>
    </row>
    <row r="1836">
      <c r="A1836" s="12" t="s">
        <v>90</v>
      </c>
      <c r="B1836" s="13">
        <v>42818.0</v>
      </c>
      <c r="C1836" s="12">
        <v>42820.0</v>
      </c>
      <c r="D1836" s="14">
        <v>535.44</v>
      </c>
      <c r="E1836" s="24">
        <v>42801.633726851855</v>
      </c>
      <c r="F1836" s="16">
        <v>17.0</v>
      </c>
      <c r="G1836" s="17" t="s">
        <v>25</v>
      </c>
      <c r="H1836" s="14">
        <v>49.83</v>
      </c>
      <c r="I1836" s="14">
        <f t="shared" si="1"/>
        <v>498.8824</v>
      </c>
      <c r="J1836" s="18">
        <v>4.0</v>
      </c>
      <c r="K1836" s="17">
        <v>6.0</v>
      </c>
      <c r="L1836" s="19">
        <v>3.0</v>
      </c>
      <c r="M1836" s="19" t="e">
        <v>#REF!</v>
      </c>
      <c r="N1836" s="17">
        <v>5.0</v>
      </c>
      <c r="O1836" s="17" t="s">
        <v>62</v>
      </c>
      <c r="P1836" s="17">
        <v>2.0</v>
      </c>
      <c r="Q1836" s="17">
        <v>5.0</v>
      </c>
      <c r="R1836" s="17">
        <v>0.0</v>
      </c>
      <c r="S1836" s="7">
        <f t="shared" si="2"/>
        <v>5</v>
      </c>
      <c r="T1836" s="20">
        <v>15.14</v>
      </c>
      <c r="U1836" s="14">
        <f t="shared" si="126"/>
        <v>21.4176</v>
      </c>
      <c r="V1836" s="21" t="s">
        <v>39</v>
      </c>
      <c r="W1836" s="35">
        <f>VLOOKUP(A1836,airbnb_listings_orlando!C:Q,14,0)</f>
        <v>259</v>
      </c>
      <c r="X1836" s="35">
        <f>VLOOKUP(A1836,airbnb_listings_orlando!C:Q,15,0)</f>
        <v>6</v>
      </c>
      <c r="Y1836" s="11">
        <f t="shared" si="4"/>
        <v>267.72</v>
      </c>
      <c r="AA1836" s="11"/>
    </row>
    <row r="1837">
      <c r="A1837" s="12" t="s">
        <v>90</v>
      </c>
      <c r="B1837" s="13">
        <v>42808.0</v>
      </c>
      <c r="C1837" s="12">
        <v>42815.0</v>
      </c>
      <c r="D1837" s="14">
        <v>1524.84</v>
      </c>
      <c r="E1837" s="24">
        <v>42786.40663194445</v>
      </c>
      <c r="F1837" s="16">
        <v>22.0</v>
      </c>
      <c r="G1837" s="17" t="s">
        <v>25</v>
      </c>
      <c r="H1837" s="14">
        <v>186.26</v>
      </c>
      <c r="I1837" s="14">
        <f t="shared" si="1"/>
        <v>1420.7264</v>
      </c>
      <c r="J1837" s="18">
        <v>4.0</v>
      </c>
      <c r="K1837" s="17">
        <v>6.0</v>
      </c>
      <c r="L1837" s="19">
        <v>3.0</v>
      </c>
      <c r="M1837" s="19" t="e">
        <v>#REF!</v>
      </c>
      <c r="N1837" s="17">
        <v>5.0</v>
      </c>
      <c r="O1837" s="17" t="s">
        <v>62</v>
      </c>
      <c r="P1837" s="17">
        <v>7.0</v>
      </c>
      <c r="Q1837" s="17">
        <v>2.0</v>
      </c>
      <c r="R1837" s="17">
        <v>0.0</v>
      </c>
      <c r="S1837" s="7">
        <f t="shared" si="2"/>
        <v>2</v>
      </c>
      <c r="T1837" s="20">
        <v>43.12</v>
      </c>
      <c r="U1837" s="14">
        <f t="shared" si="126"/>
        <v>60.9936</v>
      </c>
      <c r="V1837" s="21" t="s">
        <v>39</v>
      </c>
      <c r="W1837" s="35">
        <f>VLOOKUP(A1837,airbnb_listings_orlando!C:Q,14,0)</f>
        <v>259</v>
      </c>
      <c r="X1837" s="35">
        <f>VLOOKUP(A1837,airbnb_listings_orlando!C:Q,15,0)</f>
        <v>6</v>
      </c>
      <c r="Y1837" s="11">
        <f t="shared" si="4"/>
        <v>217.8342857</v>
      </c>
      <c r="AA1837" s="11"/>
    </row>
    <row r="1838">
      <c r="A1838" s="12" t="s">
        <v>90</v>
      </c>
      <c r="B1838" s="13">
        <v>42803.0</v>
      </c>
      <c r="C1838" s="12">
        <v>42808.0</v>
      </c>
      <c r="D1838" s="14">
        <v>1129.08</v>
      </c>
      <c r="E1838" s="24">
        <v>42781.40826388889</v>
      </c>
      <c r="F1838" s="16">
        <v>22.0</v>
      </c>
      <c r="G1838" s="17" t="s">
        <v>25</v>
      </c>
      <c r="H1838" s="14">
        <v>131.68</v>
      </c>
      <c r="I1838" s="14">
        <f t="shared" si="1"/>
        <v>1051.9868</v>
      </c>
      <c r="J1838" s="18">
        <v>4.0</v>
      </c>
      <c r="K1838" s="17">
        <v>6.0</v>
      </c>
      <c r="L1838" s="19">
        <v>3.0</v>
      </c>
      <c r="M1838" s="19" t="e">
        <v>#REF!</v>
      </c>
      <c r="N1838" s="17">
        <v>5.0</v>
      </c>
      <c r="O1838" s="17" t="s">
        <v>62</v>
      </c>
      <c r="P1838" s="17">
        <v>5.0</v>
      </c>
      <c r="Q1838" s="17">
        <v>6.0</v>
      </c>
      <c r="R1838" s="17">
        <v>2.0</v>
      </c>
      <c r="S1838" s="7">
        <f t="shared" si="2"/>
        <v>8</v>
      </c>
      <c r="T1838" s="20">
        <v>31.93</v>
      </c>
      <c r="U1838" s="14">
        <f t="shared" si="126"/>
        <v>45.1632</v>
      </c>
      <c r="V1838" s="21" t="s">
        <v>39</v>
      </c>
      <c r="W1838" s="35">
        <f>VLOOKUP(A1838,airbnb_listings_orlando!C:Q,14,0)</f>
        <v>259</v>
      </c>
      <c r="X1838" s="35">
        <f>VLOOKUP(A1838,airbnb_listings_orlando!C:Q,15,0)</f>
        <v>6</v>
      </c>
      <c r="Y1838" s="11">
        <f t="shared" si="4"/>
        <v>225.816</v>
      </c>
      <c r="AA1838" s="11"/>
    </row>
    <row r="1839">
      <c r="A1839" s="12" t="s">
        <v>90</v>
      </c>
      <c r="B1839" s="13">
        <v>42795.0</v>
      </c>
      <c r="C1839" s="12">
        <v>42798.0</v>
      </c>
      <c r="D1839" s="14">
        <v>733.32</v>
      </c>
      <c r="E1839" s="24">
        <v>42755.643900462965</v>
      </c>
      <c r="F1839" s="16">
        <v>40.0</v>
      </c>
      <c r="G1839" s="17" t="s">
        <v>25</v>
      </c>
      <c r="H1839" s="14">
        <v>77.11</v>
      </c>
      <c r="I1839" s="14">
        <f t="shared" si="1"/>
        <v>683.2472</v>
      </c>
      <c r="J1839" s="18">
        <v>4.0</v>
      </c>
      <c r="K1839" s="17">
        <v>6.0</v>
      </c>
      <c r="L1839" s="19">
        <v>3.0</v>
      </c>
      <c r="M1839" s="19" t="e">
        <v>#REF!</v>
      </c>
      <c r="N1839" s="17">
        <v>5.0</v>
      </c>
      <c r="O1839" s="17" t="s">
        <v>62</v>
      </c>
      <c r="P1839" s="17">
        <v>3.0</v>
      </c>
      <c r="Q1839" s="17">
        <v>6.0</v>
      </c>
      <c r="R1839" s="17">
        <v>0.0</v>
      </c>
      <c r="S1839" s="7">
        <f t="shared" si="2"/>
        <v>6</v>
      </c>
      <c r="T1839" s="20">
        <v>20.74</v>
      </c>
      <c r="U1839" s="14">
        <f t="shared" si="126"/>
        <v>29.3328</v>
      </c>
      <c r="V1839" s="21" t="s">
        <v>39</v>
      </c>
      <c r="W1839" s="35">
        <f>VLOOKUP(A1839,airbnb_listings_orlando!C:Q,14,0)</f>
        <v>259</v>
      </c>
      <c r="X1839" s="35">
        <f>VLOOKUP(A1839,airbnb_listings_orlando!C:Q,15,0)</f>
        <v>6</v>
      </c>
      <c r="Y1839" s="11">
        <f t="shared" si="4"/>
        <v>244.44</v>
      </c>
      <c r="AA1839" s="11"/>
    </row>
    <row r="1840">
      <c r="A1840" s="12" t="s">
        <v>90</v>
      </c>
      <c r="B1840" s="13">
        <v>42789.0</v>
      </c>
      <c r="C1840" s="12">
        <v>42792.0</v>
      </c>
      <c r="D1840" s="14">
        <v>646.03</v>
      </c>
      <c r="E1840" s="24">
        <v>42760.38574074074</v>
      </c>
      <c r="F1840" s="16">
        <v>29.0</v>
      </c>
      <c r="G1840" s="17" t="s">
        <v>25</v>
      </c>
      <c r="H1840" s="14">
        <v>65.08</v>
      </c>
      <c r="I1840" s="14">
        <f t="shared" si="1"/>
        <v>601.9188</v>
      </c>
      <c r="J1840" s="18">
        <v>4.0</v>
      </c>
      <c r="K1840" s="17">
        <v>6.0</v>
      </c>
      <c r="L1840" s="19">
        <v>3.0</v>
      </c>
      <c r="M1840" s="19" t="e">
        <v>#REF!</v>
      </c>
      <c r="N1840" s="17">
        <v>5.0</v>
      </c>
      <c r="O1840" s="17" t="s">
        <v>62</v>
      </c>
      <c r="P1840" s="17">
        <v>3.0</v>
      </c>
      <c r="Q1840" s="17">
        <v>4.0</v>
      </c>
      <c r="R1840" s="17">
        <v>2.0</v>
      </c>
      <c r="S1840" s="7">
        <f t="shared" si="2"/>
        <v>6</v>
      </c>
      <c r="T1840" s="20">
        <v>18.27</v>
      </c>
      <c r="U1840" s="14">
        <f t="shared" si="126"/>
        <v>25.8412</v>
      </c>
      <c r="V1840" s="21" t="s">
        <v>39</v>
      </c>
      <c r="W1840" s="35">
        <f>VLOOKUP(A1840,airbnb_listings_orlando!C:Q,14,0)</f>
        <v>259</v>
      </c>
      <c r="X1840" s="35">
        <f>VLOOKUP(A1840,airbnb_listings_orlando!C:Q,15,0)</f>
        <v>6</v>
      </c>
      <c r="Y1840" s="11">
        <f t="shared" si="4"/>
        <v>215.3433333</v>
      </c>
      <c r="AA1840" s="11"/>
    </row>
    <row r="1841">
      <c r="A1841" s="12" t="s">
        <v>90</v>
      </c>
      <c r="B1841" s="13">
        <v>42783.0</v>
      </c>
      <c r="C1841" s="12">
        <v>42787.0</v>
      </c>
      <c r="D1841" s="14">
        <v>814.8</v>
      </c>
      <c r="E1841" s="24">
        <v>42756.33357638889</v>
      </c>
      <c r="F1841" s="16">
        <v>27.0</v>
      </c>
      <c r="G1841" s="17" t="s">
        <v>25</v>
      </c>
      <c r="H1841" s="14">
        <v>88.35</v>
      </c>
      <c r="I1841" s="14">
        <f t="shared" si="1"/>
        <v>759.168</v>
      </c>
      <c r="J1841" s="18">
        <v>4.0</v>
      </c>
      <c r="K1841" s="17">
        <v>6.0</v>
      </c>
      <c r="L1841" s="19">
        <v>3.0</v>
      </c>
      <c r="M1841" s="19" t="e">
        <v>#REF!</v>
      </c>
      <c r="N1841" s="17">
        <v>5.0</v>
      </c>
      <c r="O1841" s="17" t="s">
        <v>62</v>
      </c>
      <c r="P1841" s="17">
        <v>4.0</v>
      </c>
      <c r="Q1841" s="17">
        <v>4.0</v>
      </c>
      <c r="R1841" s="17">
        <v>0.0</v>
      </c>
      <c r="S1841" s="7">
        <f t="shared" si="2"/>
        <v>4</v>
      </c>
      <c r="T1841" s="20">
        <v>23.04</v>
      </c>
      <c r="U1841" s="14">
        <f t="shared" si="126"/>
        <v>32.592</v>
      </c>
      <c r="V1841" s="21" t="s">
        <v>39</v>
      </c>
      <c r="W1841" s="35">
        <f>VLOOKUP(A1841,airbnb_listings_orlando!C:Q,14,0)</f>
        <v>259</v>
      </c>
      <c r="X1841" s="35">
        <f>VLOOKUP(A1841,airbnb_listings_orlando!C:Q,15,0)</f>
        <v>6</v>
      </c>
      <c r="Y1841" s="11">
        <f t="shared" si="4"/>
        <v>203.7</v>
      </c>
      <c r="AA1841" s="11"/>
    </row>
    <row r="1842">
      <c r="A1842" s="12" t="s">
        <v>90</v>
      </c>
      <c r="B1842" s="13">
        <v>43444.0</v>
      </c>
      <c r="C1842" s="25">
        <v>43452.0</v>
      </c>
      <c r="D1842" s="14">
        <v>1908.69</v>
      </c>
      <c r="E1842" s="15">
        <v>43389.6899537037</v>
      </c>
      <c r="F1842" s="16">
        <v>55.0</v>
      </c>
      <c r="G1842" s="17" t="s">
        <v>25</v>
      </c>
      <c r="H1842" s="14">
        <v>286.4</v>
      </c>
      <c r="I1842" s="14">
        <f t="shared" si="1"/>
        <v>1832.3424</v>
      </c>
      <c r="J1842" s="18">
        <v>4.0</v>
      </c>
      <c r="K1842" s="17">
        <v>6.0</v>
      </c>
      <c r="L1842" s="19">
        <v>3.0</v>
      </c>
      <c r="M1842" s="19" t="e">
        <v>#REF!</v>
      </c>
      <c r="N1842" s="17">
        <v>5.0</v>
      </c>
      <c r="O1842" s="17" t="s">
        <v>62</v>
      </c>
      <c r="P1842" s="17">
        <v>8.0</v>
      </c>
      <c r="Q1842" s="17">
        <v>2.0</v>
      </c>
      <c r="R1842" s="17">
        <v>0.0</v>
      </c>
      <c r="S1842" s="7">
        <f t="shared" si="2"/>
        <v>2</v>
      </c>
      <c r="T1842" s="20">
        <v>0.0</v>
      </c>
      <c r="U1842" s="14">
        <f t="shared" si="126"/>
        <v>76.3476</v>
      </c>
      <c r="V1842" s="21" t="s">
        <v>50</v>
      </c>
      <c r="W1842" s="35">
        <f>VLOOKUP(A1842,airbnb_listings_orlando!C:Q,14,0)</f>
        <v>259</v>
      </c>
      <c r="X1842" s="35">
        <f>VLOOKUP(A1842,airbnb_listings_orlando!C:Q,15,0)</f>
        <v>6</v>
      </c>
      <c r="Y1842" s="11">
        <f t="shared" si="4"/>
        <v>238.58625</v>
      </c>
      <c r="AA1842" s="11"/>
    </row>
    <row r="1843">
      <c r="A1843" s="12" t="s">
        <v>91</v>
      </c>
      <c r="B1843" s="13">
        <v>43457.0</v>
      </c>
      <c r="C1843" s="25">
        <v>43460.0</v>
      </c>
      <c r="D1843" s="14">
        <v>651.84</v>
      </c>
      <c r="E1843" s="15">
        <v>43397.13309027778</v>
      </c>
      <c r="F1843" s="16">
        <v>60.0</v>
      </c>
      <c r="G1843" s="17" t="s">
        <v>25</v>
      </c>
      <c r="H1843" s="14">
        <v>75.6</v>
      </c>
      <c r="I1843" s="14">
        <f t="shared" si="1"/>
        <v>605.6064</v>
      </c>
      <c r="J1843" s="18">
        <v>4.0</v>
      </c>
      <c r="K1843" s="17">
        <v>6.0</v>
      </c>
      <c r="L1843" s="19">
        <v>3.5</v>
      </c>
      <c r="M1843" s="19">
        <v>17.0</v>
      </c>
      <c r="N1843" s="17">
        <v>4.5</v>
      </c>
      <c r="O1843" s="17" t="s">
        <v>62</v>
      </c>
      <c r="P1843" s="17">
        <v>3.0</v>
      </c>
      <c r="Q1843" s="17">
        <v>9.0</v>
      </c>
      <c r="R1843" s="17">
        <v>0.0</v>
      </c>
      <c r="S1843" s="7">
        <f t="shared" si="2"/>
        <v>9</v>
      </c>
      <c r="T1843" s="20">
        <v>20.16</v>
      </c>
      <c r="U1843" s="14">
        <f t="shared" si="126"/>
        <v>26.0736</v>
      </c>
      <c r="V1843" s="21" t="s">
        <v>26</v>
      </c>
      <c r="W1843" s="35">
        <f>VLOOKUP(A1843,airbnb_listings_orlando!C:Q,14,0)</f>
        <v>259</v>
      </c>
      <c r="X1843" s="35">
        <f>VLOOKUP(A1843,airbnb_listings_orlando!C:Q,15,0)</f>
        <v>6</v>
      </c>
      <c r="Y1843" s="11">
        <f t="shared" si="4"/>
        <v>217.28</v>
      </c>
      <c r="AA1843" s="11"/>
    </row>
    <row r="1844">
      <c r="A1844" s="12" t="s">
        <v>91</v>
      </c>
      <c r="B1844" s="13">
        <v>43424.0</v>
      </c>
      <c r="C1844" s="25">
        <v>43428.0</v>
      </c>
      <c r="D1844" s="14">
        <v>670.27</v>
      </c>
      <c r="E1844" s="15">
        <v>43398.9378125</v>
      </c>
      <c r="F1844" s="16">
        <v>26.0</v>
      </c>
      <c r="G1844" s="17" t="s">
        <v>25</v>
      </c>
      <c r="H1844" s="14">
        <v>78.5</v>
      </c>
      <c r="I1844" s="14">
        <f t="shared" si="1"/>
        <v>622.7292</v>
      </c>
      <c r="J1844" s="18">
        <v>4.0</v>
      </c>
      <c r="K1844" s="17">
        <v>6.0</v>
      </c>
      <c r="L1844" s="19">
        <v>3.5</v>
      </c>
      <c r="M1844" s="19">
        <v>17.0</v>
      </c>
      <c r="N1844" s="17">
        <v>4.5</v>
      </c>
      <c r="O1844" s="17" t="s">
        <v>62</v>
      </c>
      <c r="P1844" s="17">
        <v>4.0</v>
      </c>
      <c r="Q1844" s="17">
        <v>7.0</v>
      </c>
      <c r="R1844" s="17">
        <v>2.0</v>
      </c>
      <c r="S1844" s="7">
        <f t="shared" si="2"/>
        <v>9</v>
      </c>
      <c r="T1844" s="20">
        <v>20.73</v>
      </c>
      <c r="U1844" s="14">
        <f t="shared" si="126"/>
        <v>26.8108</v>
      </c>
      <c r="V1844" s="21" t="s">
        <v>26</v>
      </c>
      <c r="W1844" s="35">
        <f>VLOOKUP(A1844,airbnb_listings_orlando!C:Q,14,0)</f>
        <v>259</v>
      </c>
      <c r="X1844" s="35">
        <f>VLOOKUP(A1844,airbnb_listings_orlando!C:Q,15,0)</f>
        <v>6</v>
      </c>
      <c r="Y1844" s="11">
        <f t="shared" si="4"/>
        <v>167.5675</v>
      </c>
      <c r="AA1844" s="11"/>
    </row>
    <row r="1845">
      <c r="A1845" s="12" t="s">
        <v>91</v>
      </c>
      <c r="B1845" s="13">
        <v>43420.0</v>
      </c>
      <c r="C1845" s="25">
        <v>43422.0</v>
      </c>
      <c r="D1845" s="14">
        <v>401.0</v>
      </c>
      <c r="E1845" s="15">
        <v>43383.62466435185</v>
      </c>
      <c r="F1845" s="16">
        <v>37.0</v>
      </c>
      <c r="G1845" s="17" t="s">
        <v>25</v>
      </c>
      <c r="H1845" s="14">
        <v>36.52</v>
      </c>
      <c r="I1845" s="14">
        <f t="shared" si="1"/>
        <v>372.96</v>
      </c>
      <c r="J1845" s="18">
        <v>4.0</v>
      </c>
      <c r="K1845" s="17">
        <v>6.0</v>
      </c>
      <c r="L1845" s="19">
        <v>3.5</v>
      </c>
      <c r="M1845" s="19">
        <v>17.0</v>
      </c>
      <c r="N1845" s="17">
        <v>4.5</v>
      </c>
      <c r="O1845" s="17" t="s">
        <v>62</v>
      </c>
      <c r="P1845" s="17">
        <v>2.0</v>
      </c>
      <c r="Q1845" s="17">
        <v>4.0</v>
      </c>
      <c r="R1845" s="17">
        <v>4.0</v>
      </c>
      <c r="S1845" s="7">
        <f t="shared" si="2"/>
        <v>8</v>
      </c>
      <c r="T1845" s="20">
        <v>12.0</v>
      </c>
      <c r="U1845" s="14">
        <f t="shared" si="126"/>
        <v>16.04</v>
      </c>
      <c r="V1845" s="21" t="s">
        <v>26</v>
      </c>
      <c r="W1845" s="35">
        <f>VLOOKUP(A1845,airbnb_listings_orlando!C:Q,14,0)</f>
        <v>259</v>
      </c>
      <c r="X1845" s="35">
        <f>VLOOKUP(A1845,airbnb_listings_orlando!C:Q,15,0)</f>
        <v>6</v>
      </c>
      <c r="Y1845" s="11">
        <f t="shared" si="4"/>
        <v>200.5</v>
      </c>
      <c r="AA1845" s="11"/>
    </row>
    <row r="1846">
      <c r="A1846" s="12" t="s">
        <v>91</v>
      </c>
      <c r="B1846" s="13">
        <v>43413.0</v>
      </c>
      <c r="C1846" s="25">
        <v>43415.0</v>
      </c>
      <c r="D1846" s="14">
        <v>381.21</v>
      </c>
      <c r="E1846" s="15">
        <v>43391.88398148148</v>
      </c>
      <c r="F1846" s="16">
        <v>22.0</v>
      </c>
      <c r="G1846" s="17" t="s">
        <v>25</v>
      </c>
      <c r="H1846" s="14">
        <v>33.0</v>
      </c>
      <c r="I1846" s="14">
        <f t="shared" si="1"/>
        <v>354.1716</v>
      </c>
      <c r="J1846" s="18">
        <v>4.0</v>
      </c>
      <c r="K1846" s="17">
        <v>6.0</v>
      </c>
      <c r="L1846" s="19">
        <v>3.5</v>
      </c>
      <c r="M1846" s="19">
        <v>17.0</v>
      </c>
      <c r="N1846" s="17">
        <v>4.5</v>
      </c>
      <c r="O1846" s="17" t="s">
        <v>62</v>
      </c>
      <c r="P1846" s="17">
        <v>2.0</v>
      </c>
      <c r="Q1846" s="17">
        <v>8.0</v>
      </c>
      <c r="R1846" s="17">
        <v>0.0</v>
      </c>
      <c r="S1846" s="7">
        <f t="shared" si="2"/>
        <v>8</v>
      </c>
      <c r="T1846" s="20">
        <v>11.79</v>
      </c>
      <c r="U1846" s="14">
        <f t="shared" si="126"/>
        <v>15.2484</v>
      </c>
      <c r="V1846" s="21" t="s">
        <v>26</v>
      </c>
      <c r="W1846" s="35">
        <f>VLOOKUP(A1846,airbnb_listings_orlando!C:Q,14,0)</f>
        <v>259</v>
      </c>
      <c r="X1846" s="35">
        <f>VLOOKUP(A1846,airbnb_listings_orlando!C:Q,15,0)</f>
        <v>6</v>
      </c>
      <c r="Y1846" s="11">
        <f t="shared" si="4"/>
        <v>190.605</v>
      </c>
      <c r="AA1846" s="11"/>
    </row>
    <row r="1847">
      <c r="A1847" s="12" t="s">
        <v>91</v>
      </c>
      <c r="B1847" s="13">
        <v>43399.0</v>
      </c>
      <c r="C1847" s="25">
        <v>43401.0</v>
      </c>
      <c r="D1847" s="14">
        <v>361.81</v>
      </c>
      <c r="E1847" s="15">
        <v>43392.39561342593</v>
      </c>
      <c r="F1847" s="16">
        <v>7.0</v>
      </c>
      <c r="G1847" s="17" t="s">
        <v>25</v>
      </c>
      <c r="H1847" s="14">
        <v>29.95</v>
      </c>
      <c r="I1847" s="14">
        <f t="shared" si="1"/>
        <v>336.1476</v>
      </c>
      <c r="J1847" s="18">
        <v>4.0</v>
      </c>
      <c r="K1847" s="17">
        <v>6.0</v>
      </c>
      <c r="L1847" s="19">
        <v>3.5</v>
      </c>
      <c r="M1847" s="19">
        <v>17.0</v>
      </c>
      <c r="N1847" s="17">
        <v>4.5</v>
      </c>
      <c r="O1847" s="17" t="s">
        <v>62</v>
      </c>
      <c r="P1847" s="17">
        <v>2.0</v>
      </c>
      <c r="Q1847" s="17">
        <v>5.0</v>
      </c>
      <c r="R1847" s="17">
        <v>0.0</v>
      </c>
      <c r="S1847" s="7">
        <f t="shared" si="2"/>
        <v>5</v>
      </c>
      <c r="T1847" s="20">
        <v>11.19</v>
      </c>
      <c r="U1847" s="14">
        <f t="shared" si="126"/>
        <v>14.4724</v>
      </c>
      <c r="V1847" s="21" t="s">
        <v>26</v>
      </c>
      <c r="W1847" s="35">
        <f>VLOOKUP(A1847,airbnb_listings_orlando!C:Q,14,0)</f>
        <v>259</v>
      </c>
      <c r="X1847" s="35">
        <f>VLOOKUP(A1847,airbnb_listings_orlando!C:Q,15,0)</f>
        <v>6</v>
      </c>
      <c r="Y1847" s="11">
        <f t="shared" si="4"/>
        <v>180.905</v>
      </c>
      <c r="AA1847" s="11"/>
    </row>
    <row r="1848">
      <c r="A1848" s="12" t="s">
        <v>91</v>
      </c>
      <c r="B1848" s="13">
        <v>43392.0</v>
      </c>
      <c r="C1848" s="25">
        <v>43396.0</v>
      </c>
      <c r="D1848" s="14">
        <v>534.47</v>
      </c>
      <c r="E1848" s="15">
        <v>43390.75349537037</v>
      </c>
      <c r="F1848" s="16">
        <v>2.0</v>
      </c>
      <c r="G1848" s="17" t="s">
        <v>25</v>
      </c>
      <c r="H1848" s="14">
        <v>57.13</v>
      </c>
      <c r="I1848" s="14">
        <f t="shared" si="1"/>
        <v>496.5612</v>
      </c>
      <c r="J1848" s="18">
        <v>4.0</v>
      </c>
      <c r="K1848" s="17">
        <v>6.0</v>
      </c>
      <c r="L1848" s="19">
        <v>3.5</v>
      </c>
      <c r="M1848" s="19">
        <v>17.0</v>
      </c>
      <c r="N1848" s="17">
        <v>4.5</v>
      </c>
      <c r="O1848" s="17" t="s">
        <v>62</v>
      </c>
      <c r="P1848" s="17">
        <v>4.0</v>
      </c>
      <c r="Q1848" s="17">
        <v>4.0</v>
      </c>
      <c r="R1848" s="17">
        <v>0.0</v>
      </c>
      <c r="S1848" s="7">
        <f t="shared" si="2"/>
        <v>4</v>
      </c>
      <c r="T1848" s="20">
        <v>16.53</v>
      </c>
      <c r="U1848" s="14">
        <f t="shared" si="126"/>
        <v>21.3788</v>
      </c>
      <c r="V1848" s="21" t="s">
        <v>26</v>
      </c>
      <c r="W1848" s="35">
        <f>VLOOKUP(A1848,airbnb_listings_orlando!C:Q,14,0)</f>
        <v>259</v>
      </c>
      <c r="X1848" s="35">
        <f>VLOOKUP(A1848,airbnb_listings_orlando!C:Q,15,0)</f>
        <v>6</v>
      </c>
      <c r="Y1848" s="11">
        <f t="shared" si="4"/>
        <v>133.6175</v>
      </c>
      <c r="AA1848" s="11"/>
    </row>
    <row r="1849">
      <c r="A1849" s="12" t="s">
        <v>91</v>
      </c>
      <c r="B1849" s="13">
        <v>43315.0</v>
      </c>
      <c r="C1849" s="12">
        <v>43322.0</v>
      </c>
      <c r="D1849" s="14">
        <v>989.0</v>
      </c>
      <c r="E1849" s="24">
        <v>43167.82209490741</v>
      </c>
      <c r="F1849" s="16">
        <v>148.0</v>
      </c>
      <c r="G1849" s="17" t="s">
        <v>25</v>
      </c>
      <c r="H1849" s="14">
        <v>127.69</v>
      </c>
      <c r="I1849" s="14">
        <f t="shared" si="1"/>
        <v>918.44</v>
      </c>
      <c r="J1849" s="18">
        <v>4.0</v>
      </c>
      <c r="K1849" s="17">
        <v>6.0</v>
      </c>
      <c r="L1849" s="19">
        <v>3.5</v>
      </c>
      <c r="M1849" s="19" t="e">
        <v>#N/A</v>
      </c>
      <c r="N1849" s="17">
        <v>4.5</v>
      </c>
      <c r="O1849" s="17" t="s">
        <v>62</v>
      </c>
      <c r="P1849" s="17">
        <v>7.0</v>
      </c>
      <c r="Q1849" s="17">
        <v>3.0</v>
      </c>
      <c r="R1849" s="17">
        <v>3.0</v>
      </c>
      <c r="S1849" s="7">
        <f t="shared" si="2"/>
        <v>6</v>
      </c>
      <c r="T1849" s="20">
        <v>31.0</v>
      </c>
      <c r="U1849" s="14">
        <f t="shared" si="126"/>
        <v>39.56</v>
      </c>
      <c r="V1849" s="21" t="s">
        <v>26</v>
      </c>
      <c r="W1849" s="35">
        <f>VLOOKUP(A1849,airbnb_listings_orlando!C:Q,14,0)</f>
        <v>259</v>
      </c>
      <c r="X1849" s="35">
        <f>VLOOKUP(A1849,airbnb_listings_orlando!C:Q,15,0)</f>
        <v>6</v>
      </c>
      <c r="Y1849" s="11">
        <f t="shared" si="4"/>
        <v>141.2857143</v>
      </c>
      <c r="AA1849" s="11"/>
    </row>
    <row r="1850">
      <c r="A1850" s="12" t="s">
        <v>91</v>
      </c>
      <c r="B1850" s="13">
        <v>43297.0</v>
      </c>
      <c r="C1850" s="12">
        <v>43305.0</v>
      </c>
      <c r="D1850" s="14">
        <v>1111.0</v>
      </c>
      <c r="E1850" s="24">
        <v>43188.75472222222</v>
      </c>
      <c r="F1850" s="16">
        <v>109.0</v>
      </c>
      <c r="G1850" s="17" t="s">
        <v>25</v>
      </c>
      <c r="H1850" s="14">
        <v>147.87</v>
      </c>
      <c r="I1850" s="14">
        <f t="shared" si="1"/>
        <v>1032.56</v>
      </c>
      <c r="J1850" s="18">
        <v>4.0</v>
      </c>
      <c r="K1850" s="17">
        <v>6.0</v>
      </c>
      <c r="L1850" s="19">
        <v>3.5</v>
      </c>
      <c r="M1850" s="19" t="e">
        <v>#N/A</v>
      </c>
      <c r="N1850" s="17">
        <v>4.5</v>
      </c>
      <c r="O1850" s="17" t="s">
        <v>62</v>
      </c>
      <c r="P1850" s="17">
        <v>8.0</v>
      </c>
      <c r="Q1850" s="17">
        <v>7.0</v>
      </c>
      <c r="R1850" s="17">
        <v>0.0</v>
      </c>
      <c r="S1850" s="7">
        <f t="shared" si="2"/>
        <v>7</v>
      </c>
      <c r="T1850" s="20">
        <v>34.0</v>
      </c>
      <c r="U1850" s="14">
        <f t="shared" si="126"/>
        <v>44.44</v>
      </c>
      <c r="V1850" s="21" t="s">
        <v>26</v>
      </c>
      <c r="W1850" s="35">
        <f>VLOOKUP(A1850,airbnb_listings_orlando!C:Q,14,0)</f>
        <v>259</v>
      </c>
      <c r="X1850" s="35">
        <f>VLOOKUP(A1850,airbnb_listings_orlando!C:Q,15,0)</f>
        <v>6</v>
      </c>
      <c r="Y1850" s="11">
        <f t="shared" si="4"/>
        <v>138.875</v>
      </c>
      <c r="AA1850" s="11"/>
    </row>
    <row r="1851">
      <c r="A1851" s="12" t="s">
        <v>91</v>
      </c>
      <c r="B1851" s="13">
        <v>43279.0</v>
      </c>
      <c r="C1851" s="12">
        <v>43282.0</v>
      </c>
      <c r="D1851" s="14">
        <v>517.98</v>
      </c>
      <c r="E1851" s="24">
        <v>43153.73657407407</v>
      </c>
      <c r="F1851" s="16">
        <v>126.0</v>
      </c>
      <c r="G1851" s="17" t="s">
        <v>25</v>
      </c>
      <c r="H1851" s="14">
        <v>54.53</v>
      </c>
      <c r="I1851" s="14">
        <f t="shared" si="1"/>
        <v>481.2408</v>
      </c>
      <c r="J1851" s="18">
        <v>4.0</v>
      </c>
      <c r="K1851" s="17">
        <v>6.0</v>
      </c>
      <c r="L1851" s="19">
        <v>3.5</v>
      </c>
      <c r="M1851" s="19" t="e">
        <v>#N/A</v>
      </c>
      <c r="N1851" s="17">
        <v>4.5</v>
      </c>
      <c r="O1851" s="17" t="s">
        <v>62</v>
      </c>
      <c r="P1851" s="17">
        <v>3.0</v>
      </c>
      <c r="Q1851" s="17">
        <v>5.0</v>
      </c>
      <c r="R1851" s="17">
        <v>4.0</v>
      </c>
      <c r="S1851" s="7">
        <f t="shared" si="2"/>
        <v>9</v>
      </c>
      <c r="T1851" s="20">
        <v>16.02</v>
      </c>
      <c r="U1851" s="14">
        <f t="shared" si="126"/>
        <v>20.7192</v>
      </c>
      <c r="V1851" s="21" t="s">
        <v>26</v>
      </c>
      <c r="W1851" s="35">
        <f>VLOOKUP(A1851,airbnb_listings_orlando!C:Q,14,0)</f>
        <v>259</v>
      </c>
      <c r="X1851" s="35">
        <f>VLOOKUP(A1851,airbnb_listings_orlando!C:Q,15,0)</f>
        <v>6</v>
      </c>
      <c r="Y1851" s="11">
        <f t="shared" si="4"/>
        <v>172.66</v>
      </c>
      <c r="AA1851" s="11"/>
    </row>
    <row r="1852">
      <c r="A1852" s="12" t="s">
        <v>91</v>
      </c>
      <c r="B1852" s="13">
        <v>43265.0</v>
      </c>
      <c r="C1852" s="12">
        <v>43274.0</v>
      </c>
      <c r="D1852" s="14">
        <v>1277.0</v>
      </c>
      <c r="E1852" s="24">
        <v>42988.71834490741</v>
      </c>
      <c r="F1852" s="16">
        <v>277.0</v>
      </c>
      <c r="G1852" s="17" t="s">
        <v>25</v>
      </c>
      <c r="H1852" s="14">
        <v>176.53</v>
      </c>
      <c r="I1852" s="14">
        <f t="shared" si="1"/>
        <v>1185.92</v>
      </c>
      <c r="J1852" s="18">
        <v>4.0</v>
      </c>
      <c r="K1852" s="17">
        <v>6.0</v>
      </c>
      <c r="L1852" s="19">
        <v>3.5</v>
      </c>
      <c r="M1852" s="19" t="e">
        <v>#N/A</v>
      </c>
      <c r="N1852" s="17">
        <v>4.5</v>
      </c>
      <c r="O1852" s="17" t="s">
        <v>62</v>
      </c>
      <c r="P1852" s="17">
        <v>9.0</v>
      </c>
      <c r="Q1852" s="17">
        <v>3.0</v>
      </c>
      <c r="R1852" s="17">
        <v>2.0</v>
      </c>
      <c r="S1852" s="7">
        <f t="shared" si="2"/>
        <v>5</v>
      </c>
      <c r="T1852" s="20">
        <v>40.0</v>
      </c>
      <c r="U1852" s="14">
        <f t="shared" si="126"/>
        <v>51.08</v>
      </c>
      <c r="V1852" s="21" t="s">
        <v>26</v>
      </c>
      <c r="W1852" s="35">
        <f>VLOOKUP(A1852,airbnb_listings_orlando!C:Q,14,0)</f>
        <v>259</v>
      </c>
      <c r="X1852" s="35">
        <f>VLOOKUP(A1852,airbnb_listings_orlando!C:Q,15,0)</f>
        <v>6</v>
      </c>
      <c r="Y1852" s="11">
        <f t="shared" si="4"/>
        <v>141.8888889</v>
      </c>
      <c r="AA1852" s="11"/>
    </row>
    <row r="1853">
      <c r="A1853" s="12" t="s">
        <v>91</v>
      </c>
      <c r="B1853" s="13">
        <v>43251.0</v>
      </c>
      <c r="C1853" s="12">
        <v>43265.0</v>
      </c>
      <c r="D1853" s="14">
        <v>1847.0</v>
      </c>
      <c r="E1853" s="24">
        <v>43168.84505787037</v>
      </c>
      <c r="F1853" s="16">
        <v>83.0</v>
      </c>
      <c r="G1853" s="17" t="s">
        <v>25</v>
      </c>
      <c r="H1853" s="14">
        <v>262.9</v>
      </c>
      <c r="I1853" s="14">
        <f t="shared" si="1"/>
        <v>1716.12</v>
      </c>
      <c r="J1853" s="18">
        <v>4.0</v>
      </c>
      <c r="K1853" s="17">
        <v>6.0</v>
      </c>
      <c r="L1853" s="19">
        <v>3.5</v>
      </c>
      <c r="M1853" s="19" t="e">
        <v>#REF!</v>
      </c>
      <c r="N1853" s="17">
        <v>4.5</v>
      </c>
      <c r="O1853" s="17" t="s">
        <v>62</v>
      </c>
      <c r="P1853" s="17">
        <v>14.0</v>
      </c>
      <c r="Q1853" s="17">
        <v>4.0</v>
      </c>
      <c r="R1853" s="17">
        <v>2.0</v>
      </c>
      <c r="S1853" s="7">
        <f t="shared" si="2"/>
        <v>6</v>
      </c>
      <c r="T1853" s="20">
        <v>57.0</v>
      </c>
      <c r="U1853" s="14">
        <f t="shared" si="126"/>
        <v>73.88</v>
      </c>
      <c r="V1853" s="21" t="s">
        <v>26</v>
      </c>
      <c r="W1853" s="35">
        <f>VLOOKUP(A1853,airbnb_listings_orlando!C:Q,14,0)</f>
        <v>259</v>
      </c>
      <c r="X1853" s="35">
        <f>VLOOKUP(A1853,airbnb_listings_orlando!C:Q,15,0)</f>
        <v>6</v>
      </c>
      <c r="Y1853" s="11">
        <f t="shared" si="4"/>
        <v>131.9285714</v>
      </c>
      <c r="AA1853" s="11"/>
    </row>
    <row r="1854">
      <c r="A1854" s="12" t="s">
        <v>91</v>
      </c>
      <c r="B1854" s="13">
        <v>43238.0</v>
      </c>
      <c r="C1854" s="12">
        <v>43249.0</v>
      </c>
      <c r="D1854" s="14">
        <v>1479.04</v>
      </c>
      <c r="E1854" s="24">
        <v>43148.36493055556</v>
      </c>
      <c r="F1854" s="16">
        <v>90.0</v>
      </c>
      <c r="G1854" s="17" t="s">
        <v>25</v>
      </c>
      <c r="H1854" s="14">
        <v>205.54</v>
      </c>
      <c r="I1854" s="14">
        <f t="shared" si="1"/>
        <v>1373.8784</v>
      </c>
      <c r="J1854" s="18">
        <v>4.0</v>
      </c>
      <c r="K1854" s="17">
        <v>6.0</v>
      </c>
      <c r="L1854" s="19">
        <v>3.5</v>
      </c>
      <c r="M1854" s="19" t="e">
        <v>#REF!</v>
      </c>
      <c r="N1854" s="17">
        <v>4.5</v>
      </c>
      <c r="O1854" s="17" t="s">
        <v>62</v>
      </c>
      <c r="P1854" s="17">
        <v>11.0</v>
      </c>
      <c r="Q1854" s="17">
        <v>6.0</v>
      </c>
      <c r="R1854" s="17">
        <v>2.0</v>
      </c>
      <c r="S1854" s="7">
        <f t="shared" si="2"/>
        <v>8</v>
      </c>
      <c r="T1854" s="20">
        <v>46.0</v>
      </c>
      <c r="U1854" s="14">
        <f t="shared" si="126"/>
        <v>59.1616</v>
      </c>
      <c r="V1854" s="21" t="s">
        <v>26</v>
      </c>
      <c r="W1854" s="35">
        <f>VLOOKUP(A1854,airbnb_listings_orlando!C:Q,14,0)</f>
        <v>259</v>
      </c>
      <c r="X1854" s="35">
        <f>VLOOKUP(A1854,airbnb_listings_orlando!C:Q,15,0)</f>
        <v>6</v>
      </c>
      <c r="Y1854" s="11">
        <f t="shared" si="4"/>
        <v>134.4581818</v>
      </c>
      <c r="AA1854" s="11"/>
    </row>
    <row r="1855">
      <c r="A1855" s="12" t="s">
        <v>91</v>
      </c>
      <c r="B1855" s="13">
        <v>43201.0</v>
      </c>
      <c r="C1855" s="12">
        <v>43204.0</v>
      </c>
      <c r="D1855" s="14">
        <v>518.0</v>
      </c>
      <c r="E1855" s="24">
        <v>43181.760567129626</v>
      </c>
      <c r="F1855" s="16">
        <v>20.0</v>
      </c>
      <c r="G1855" s="17" t="s">
        <v>25</v>
      </c>
      <c r="H1855" s="14">
        <v>54.55</v>
      </c>
      <c r="I1855" s="14">
        <f t="shared" si="1"/>
        <v>481.28</v>
      </c>
      <c r="J1855" s="18">
        <v>4.0</v>
      </c>
      <c r="K1855" s="17">
        <v>6.0</v>
      </c>
      <c r="L1855" s="19">
        <v>3.5</v>
      </c>
      <c r="M1855" s="19" t="e">
        <v>#REF!</v>
      </c>
      <c r="N1855" s="17">
        <v>4.5</v>
      </c>
      <c r="O1855" s="17" t="s">
        <v>62</v>
      </c>
      <c r="P1855" s="17">
        <v>3.0</v>
      </c>
      <c r="Q1855" s="17">
        <v>5.0</v>
      </c>
      <c r="R1855" s="17">
        <v>1.0</v>
      </c>
      <c r="S1855" s="7">
        <f t="shared" si="2"/>
        <v>6</v>
      </c>
      <c r="T1855" s="20">
        <v>16.0</v>
      </c>
      <c r="U1855" s="14">
        <f t="shared" si="126"/>
        <v>20.72</v>
      </c>
      <c r="V1855" s="21" t="s">
        <v>26</v>
      </c>
      <c r="W1855" s="35">
        <f>VLOOKUP(A1855,airbnb_listings_orlando!C:Q,14,0)</f>
        <v>259</v>
      </c>
      <c r="X1855" s="35">
        <f>VLOOKUP(A1855,airbnb_listings_orlando!C:Q,15,0)</f>
        <v>6</v>
      </c>
      <c r="Y1855" s="11">
        <f t="shared" si="4"/>
        <v>172.6666667</v>
      </c>
      <c r="AA1855" s="11"/>
    </row>
    <row r="1856">
      <c r="A1856" s="12" t="s">
        <v>91</v>
      </c>
      <c r="B1856" s="13">
        <v>43192.0</v>
      </c>
      <c r="C1856" s="12">
        <v>43195.0</v>
      </c>
      <c r="D1856" s="14">
        <v>513.0</v>
      </c>
      <c r="E1856" s="15">
        <v>43023.81998842592</v>
      </c>
      <c r="F1856" s="16">
        <v>169.0</v>
      </c>
      <c r="G1856" s="17" t="s">
        <v>25</v>
      </c>
      <c r="H1856" s="14">
        <v>54.61</v>
      </c>
      <c r="I1856" s="14">
        <f t="shared" si="1"/>
        <v>476.48</v>
      </c>
      <c r="J1856" s="18">
        <v>4.0</v>
      </c>
      <c r="K1856" s="17">
        <v>6.0</v>
      </c>
      <c r="L1856" s="19">
        <v>3.5</v>
      </c>
      <c r="M1856" s="19" t="e">
        <v>#REF!</v>
      </c>
      <c r="N1856" s="17">
        <v>4.5</v>
      </c>
      <c r="O1856" s="17" t="s">
        <v>62</v>
      </c>
      <c r="P1856" s="17">
        <v>3.0</v>
      </c>
      <c r="Q1856" s="17">
        <v>5.0</v>
      </c>
      <c r="R1856" s="17">
        <v>3.0</v>
      </c>
      <c r="S1856" s="7">
        <f t="shared" si="2"/>
        <v>8</v>
      </c>
      <c r="T1856" s="20">
        <v>16.0</v>
      </c>
      <c r="U1856" s="14">
        <f t="shared" si="126"/>
        <v>20.52</v>
      </c>
      <c r="V1856" s="21" t="s">
        <v>26</v>
      </c>
      <c r="W1856" s="35">
        <f>VLOOKUP(A1856,airbnb_listings_orlando!C:Q,14,0)</f>
        <v>259</v>
      </c>
      <c r="X1856" s="35">
        <f>VLOOKUP(A1856,airbnb_listings_orlando!C:Q,15,0)</f>
        <v>6</v>
      </c>
      <c r="Y1856" s="11">
        <f t="shared" si="4"/>
        <v>171</v>
      </c>
      <c r="AA1856" s="11"/>
    </row>
    <row r="1857">
      <c r="A1857" s="12" t="s">
        <v>91</v>
      </c>
      <c r="B1857" s="13">
        <v>43190.0</v>
      </c>
      <c r="C1857" s="12">
        <v>43192.0</v>
      </c>
      <c r="D1857" s="14">
        <v>448.0</v>
      </c>
      <c r="E1857" s="24">
        <v>43153.95149305555</v>
      </c>
      <c r="F1857" s="16">
        <v>37.0</v>
      </c>
      <c r="G1857" s="17" t="s">
        <v>25</v>
      </c>
      <c r="H1857" s="14">
        <v>43.18</v>
      </c>
      <c r="I1857" s="14">
        <f t="shared" si="1"/>
        <v>416.08</v>
      </c>
      <c r="J1857" s="18">
        <v>4.0</v>
      </c>
      <c r="K1857" s="17">
        <v>6.0</v>
      </c>
      <c r="L1857" s="19">
        <v>3.5</v>
      </c>
      <c r="M1857" s="19" t="e">
        <v>#REF!</v>
      </c>
      <c r="N1857" s="17">
        <v>4.5</v>
      </c>
      <c r="O1857" s="17" t="s">
        <v>62</v>
      </c>
      <c r="P1857" s="17">
        <v>2.0</v>
      </c>
      <c r="Q1857" s="17">
        <v>2.0</v>
      </c>
      <c r="R1857" s="17">
        <v>4.0</v>
      </c>
      <c r="S1857" s="7">
        <f t="shared" si="2"/>
        <v>6</v>
      </c>
      <c r="T1857" s="20">
        <v>14.0</v>
      </c>
      <c r="U1857" s="14">
        <f t="shared" si="126"/>
        <v>17.92</v>
      </c>
      <c r="V1857" s="21" t="s">
        <v>26</v>
      </c>
      <c r="W1857" s="35">
        <f>VLOOKUP(A1857,airbnb_listings_orlando!C:Q,14,0)</f>
        <v>259</v>
      </c>
      <c r="X1857" s="35">
        <f>VLOOKUP(A1857,airbnb_listings_orlando!C:Q,15,0)</f>
        <v>6</v>
      </c>
      <c r="Y1857" s="11">
        <f t="shared" si="4"/>
        <v>224</v>
      </c>
      <c r="AA1857" s="11"/>
    </row>
    <row r="1858">
      <c r="A1858" s="12" t="s">
        <v>91</v>
      </c>
      <c r="B1858" s="13">
        <v>43179.0</v>
      </c>
      <c r="C1858" s="12">
        <v>43182.0</v>
      </c>
      <c r="D1858" s="14">
        <v>695.01</v>
      </c>
      <c r="E1858" s="24">
        <v>43154.61046296296</v>
      </c>
      <c r="F1858" s="16">
        <v>25.0</v>
      </c>
      <c r="G1858" s="17" t="s">
        <v>25</v>
      </c>
      <c r="H1858" s="14">
        <v>81.88</v>
      </c>
      <c r="I1858" s="14">
        <f t="shared" si="1"/>
        <v>645.2096</v>
      </c>
      <c r="J1858" s="18">
        <v>4.0</v>
      </c>
      <c r="K1858" s="17">
        <v>6.0</v>
      </c>
      <c r="L1858" s="19">
        <v>3.5</v>
      </c>
      <c r="M1858" s="19" t="e">
        <v>#REF!</v>
      </c>
      <c r="N1858" s="17">
        <v>4.5</v>
      </c>
      <c r="O1858" s="17" t="s">
        <v>62</v>
      </c>
      <c r="P1858" s="17">
        <v>3.0</v>
      </c>
      <c r="Q1858" s="17">
        <v>7.0</v>
      </c>
      <c r="R1858" s="17">
        <v>0.0</v>
      </c>
      <c r="S1858" s="7">
        <f t="shared" si="2"/>
        <v>7</v>
      </c>
      <c r="T1858" s="20">
        <v>22.0</v>
      </c>
      <c r="U1858" s="14">
        <f t="shared" si="126"/>
        <v>27.8004</v>
      </c>
      <c r="V1858" s="21" t="s">
        <v>26</v>
      </c>
      <c r="W1858" s="35">
        <f>VLOOKUP(A1858,airbnb_listings_orlando!C:Q,14,0)</f>
        <v>259</v>
      </c>
      <c r="X1858" s="35">
        <f>VLOOKUP(A1858,airbnb_listings_orlando!C:Q,15,0)</f>
        <v>6</v>
      </c>
      <c r="Y1858" s="11">
        <f t="shared" si="4"/>
        <v>231.67</v>
      </c>
      <c r="AA1858" s="11"/>
    </row>
    <row r="1859">
      <c r="A1859" s="12" t="s">
        <v>91</v>
      </c>
      <c r="B1859" s="13">
        <v>43170.0</v>
      </c>
      <c r="C1859" s="12">
        <v>43176.0</v>
      </c>
      <c r="D1859" s="14">
        <v>1231.0</v>
      </c>
      <c r="E1859" s="24">
        <v>43116.76097222222</v>
      </c>
      <c r="F1859" s="16">
        <v>54.0</v>
      </c>
      <c r="G1859" s="17" t="s">
        <v>25</v>
      </c>
      <c r="H1859" s="14">
        <v>166.84</v>
      </c>
      <c r="I1859" s="14">
        <f t="shared" si="1"/>
        <v>1143.76</v>
      </c>
      <c r="J1859" s="18">
        <v>4.0</v>
      </c>
      <c r="K1859" s="17">
        <v>6.0</v>
      </c>
      <c r="L1859" s="19">
        <v>3.5</v>
      </c>
      <c r="M1859" s="19" t="e">
        <v>#REF!</v>
      </c>
      <c r="N1859" s="17">
        <v>4.5</v>
      </c>
      <c r="O1859" s="17" t="s">
        <v>62</v>
      </c>
      <c r="P1859" s="17">
        <v>6.0</v>
      </c>
      <c r="Q1859" s="17">
        <v>4.0</v>
      </c>
      <c r="R1859" s="17">
        <v>4.0</v>
      </c>
      <c r="S1859" s="7">
        <f t="shared" si="2"/>
        <v>8</v>
      </c>
      <c r="T1859" s="20">
        <v>38.0</v>
      </c>
      <c r="U1859" s="14">
        <f t="shared" si="126"/>
        <v>49.24</v>
      </c>
      <c r="V1859" s="21" t="s">
        <v>26</v>
      </c>
      <c r="W1859" s="35">
        <f>VLOOKUP(A1859,airbnb_listings_orlando!C:Q,14,0)</f>
        <v>259</v>
      </c>
      <c r="X1859" s="35">
        <f>VLOOKUP(A1859,airbnb_listings_orlando!C:Q,15,0)</f>
        <v>6</v>
      </c>
      <c r="Y1859" s="11">
        <f t="shared" si="4"/>
        <v>205.1666667</v>
      </c>
      <c r="AA1859" s="11"/>
    </row>
    <row r="1860">
      <c r="A1860" s="12" t="s">
        <v>91</v>
      </c>
      <c r="B1860" s="13">
        <v>43150.0</v>
      </c>
      <c r="C1860" s="12">
        <v>43153.0</v>
      </c>
      <c r="D1860" s="14">
        <v>518.0</v>
      </c>
      <c r="E1860" s="24">
        <v>43122.762557870374</v>
      </c>
      <c r="F1860" s="16">
        <v>28.0</v>
      </c>
      <c r="G1860" s="17" t="s">
        <v>25</v>
      </c>
      <c r="H1860" s="14">
        <v>54.55</v>
      </c>
      <c r="I1860" s="14">
        <f t="shared" si="1"/>
        <v>481.28</v>
      </c>
      <c r="J1860" s="18">
        <v>4.0</v>
      </c>
      <c r="K1860" s="17">
        <v>6.0</v>
      </c>
      <c r="L1860" s="19">
        <v>3.5</v>
      </c>
      <c r="M1860" s="19" t="e">
        <v>#REF!</v>
      </c>
      <c r="N1860" s="17">
        <v>4.5</v>
      </c>
      <c r="O1860" s="17" t="s">
        <v>62</v>
      </c>
      <c r="P1860" s="17">
        <v>3.0</v>
      </c>
      <c r="Q1860" s="17">
        <v>4.0</v>
      </c>
      <c r="R1860" s="17">
        <v>2.0</v>
      </c>
      <c r="S1860" s="7">
        <f t="shared" si="2"/>
        <v>6</v>
      </c>
      <c r="T1860" s="20">
        <v>16.0</v>
      </c>
      <c r="U1860" s="14">
        <f t="shared" si="126"/>
        <v>20.72</v>
      </c>
      <c r="V1860" s="21" t="s">
        <v>26</v>
      </c>
      <c r="W1860" s="35">
        <f>VLOOKUP(A1860,airbnb_listings_orlando!C:Q,14,0)</f>
        <v>259</v>
      </c>
      <c r="X1860" s="35">
        <f>VLOOKUP(A1860,airbnb_listings_orlando!C:Q,15,0)</f>
        <v>6</v>
      </c>
      <c r="Y1860" s="11">
        <f t="shared" si="4"/>
        <v>172.6666667</v>
      </c>
      <c r="AA1860" s="11"/>
    </row>
    <row r="1861">
      <c r="A1861" s="12" t="s">
        <v>91</v>
      </c>
      <c r="B1861" s="13">
        <v>43148.0</v>
      </c>
      <c r="C1861" s="12">
        <v>43150.0</v>
      </c>
      <c r="D1861" s="14">
        <v>389.0</v>
      </c>
      <c r="E1861" s="15">
        <v>43089.69326388889</v>
      </c>
      <c r="F1861" s="16">
        <v>59.0</v>
      </c>
      <c r="G1861" s="17" t="s">
        <v>25</v>
      </c>
      <c r="H1861" s="14">
        <v>34.26</v>
      </c>
      <c r="I1861" s="14">
        <f t="shared" si="1"/>
        <v>361.44</v>
      </c>
      <c r="J1861" s="18">
        <v>4.0</v>
      </c>
      <c r="K1861" s="17">
        <v>6.0</v>
      </c>
      <c r="L1861" s="19">
        <v>3.5</v>
      </c>
      <c r="M1861" s="19" t="e">
        <v>#REF!</v>
      </c>
      <c r="N1861" s="17">
        <v>4.5</v>
      </c>
      <c r="O1861" s="17" t="s">
        <v>62</v>
      </c>
      <c r="P1861" s="17">
        <v>2.0</v>
      </c>
      <c r="Q1861" s="17">
        <v>5.0</v>
      </c>
      <c r="R1861" s="17">
        <v>1.0</v>
      </c>
      <c r="S1861" s="7">
        <f t="shared" si="2"/>
        <v>6</v>
      </c>
      <c r="T1861" s="20">
        <v>12.0</v>
      </c>
      <c r="U1861" s="14">
        <f t="shared" si="126"/>
        <v>15.56</v>
      </c>
      <c r="V1861" s="21" t="s">
        <v>26</v>
      </c>
      <c r="W1861" s="35">
        <f>VLOOKUP(A1861,airbnb_listings_orlando!C:Q,14,0)</f>
        <v>259</v>
      </c>
      <c r="X1861" s="35">
        <f>VLOOKUP(A1861,airbnb_listings_orlando!C:Q,15,0)</f>
        <v>6</v>
      </c>
      <c r="Y1861" s="11">
        <f t="shared" si="4"/>
        <v>194.5</v>
      </c>
      <c r="AA1861" s="11"/>
    </row>
    <row r="1862">
      <c r="A1862" s="12" t="s">
        <v>91</v>
      </c>
      <c r="B1862" s="13">
        <v>43136.0</v>
      </c>
      <c r="C1862" s="12">
        <v>43141.0</v>
      </c>
      <c r="D1862" s="14">
        <v>776.0</v>
      </c>
      <c r="E1862" s="24">
        <v>43135.436377314814</v>
      </c>
      <c r="F1862" s="16">
        <v>1.0</v>
      </c>
      <c r="G1862" s="17" t="s">
        <v>25</v>
      </c>
      <c r="H1862" s="14">
        <v>95.14</v>
      </c>
      <c r="I1862" s="14">
        <f t="shared" si="1"/>
        <v>720.96</v>
      </c>
      <c r="J1862" s="18">
        <v>4.0</v>
      </c>
      <c r="K1862" s="17">
        <v>6.0</v>
      </c>
      <c r="L1862" s="19">
        <v>3.5</v>
      </c>
      <c r="M1862" s="19" t="e">
        <v>#REF!</v>
      </c>
      <c r="N1862" s="17">
        <v>4.5</v>
      </c>
      <c r="O1862" s="17" t="s">
        <v>62</v>
      </c>
      <c r="P1862" s="17">
        <v>5.0</v>
      </c>
      <c r="Q1862" s="17">
        <v>9.0</v>
      </c>
      <c r="R1862" s="17">
        <v>0.0</v>
      </c>
      <c r="S1862" s="7">
        <f t="shared" si="2"/>
        <v>9</v>
      </c>
      <c r="T1862" s="20">
        <v>24.0</v>
      </c>
      <c r="U1862" s="14">
        <f t="shared" si="126"/>
        <v>31.04</v>
      </c>
      <c r="V1862" s="21" t="s">
        <v>26</v>
      </c>
      <c r="W1862" s="35">
        <f>VLOOKUP(A1862,airbnb_listings_orlando!C:Q,14,0)</f>
        <v>259</v>
      </c>
      <c r="X1862" s="35">
        <f>VLOOKUP(A1862,airbnb_listings_orlando!C:Q,15,0)</f>
        <v>6</v>
      </c>
      <c r="Y1862" s="11">
        <f t="shared" si="4"/>
        <v>155.2</v>
      </c>
      <c r="AA1862" s="11"/>
    </row>
    <row r="1863">
      <c r="A1863" s="12" t="s">
        <v>91</v>
      </c>
      <c r="B1863" s="13">
        <v>43055.0</v>
      </c>
      <c r="C1863" s="25">
        <v>43058.0</v>
      </c>
      <c r="D1863" s="14">
        <v>513.0</v>
      </c>
      <c r="E1863" s="24">
        <v>43045.0624537037</v>
      </c>
      <c r="F1863" s="16">
        <v>10.0</v>
      </c>
      <c r="G1863" s="17" t="s">
        <v>25</v>
      </c>
      <c r="H1863" s="14">
        <v>54.61</v>
      </c>
      <c r="I1863" s="14">
        <f t="shared" si="1"/>
        <v>476.48</v>
      </c>
      <c r="J1863" s="18">
        <v>4.0</v>
      </c>
      <c r="K1863" s="17">
        <v>6.0</v>
      </c>
      <c r="L1863" s="19">
        <v>3.5</v>
      </c>
      <c r="M1863" s="19" t="e">
        <v>#REF!</v>
      </c>
      <c r="N1863" s="17">
        <v>4.5</v>
      </c>
      <c r="O1863" s="17" t="s">
        <v>62</v>
      </c>
      <c r="P1863" s="17">
        <v>3.0</v>
      </c>
      <c r="Q1863" s="17">
        <v>6.0</v>
      </c>
      <c r="R1863" s="17">
        <v>3.0</v>
      </c>
      <c r="S1863" s="7">
        <f t="shared" si="2"/>
        <v>9</v>
      </c>
      <c r="T1863" s="20">
        <v>16.0</v>
      </c>
      <c r="U1863" s="14">
        <f t="shared" si="126"/>
        <v>20.52</v>
      </c>
      <c r="V1863" s="21" t="s">
        <v>26</v>
      </c>
      <c r="W1863" s="35">
        <f>VLOOKUP(A1863,airbnb_listings_orlando!C:Q,14,0)</f>
        <v>259</v>
      </c>
      <c r="X1863" s="35">
        <f>VLOOKUP(A1863,airbnb_listings_orlando!C:Q,15,0)</f>
        <v>6</v>
      </c>
      <c r="Y1863" s="11">
        <f t="shared" si="4"/>
        <v>171</v>
      </c>
      <c r="AA1863" s="11"/>
    </row>
    <row r="1864">
      <c r="A1864" s="12" t="s">
        <v>91</v>
      </c>
      <c r="B1864" s="13">
        <v>43048.0</v>
      </c>
      <c r="C1864" s="25">
        <v>43051.0</v>
      </c>
      <c r="D1864" s="14">
        <v>513.0</v>
      </c>
      <c r="E1864" s="15">
        <v>43029.60361111111</v>
      </c>
      <c r="F1864" s="16">
        <v>19.0</v>
      </c>
      <c r="G1864" s="17" t="s">
        <v>25</v>
      </c>
      <c r="H1864" s="14">
        <v>54.61</v>
      </c>
      <c r="I1864" s="14">
        <f t="shared" si="1"/>
        <v>476.48</v>
      </c>
      <c r="J1864" s="18">
        <v>4.0</v>
      </c>
      <c r="K1864" s="17">
        <v>6.0</v>
      </c>
      <c r="L1864" s="19">
        <v>3.5</v>
      </c>
      <c r="M1864" s="19" t="e">
        <v>#REF!</v>
      </c>
      <c r="N1864" s="17">
        <v>4.5</v>
      </c>
      <c r="O1864" s="17" t="s">
        <v>62</v>
      </c>
      <c r="P1864" s="17">
        <v>3.0</v>
      </c>
      <c r="Q1864" s="17">
        <v>8.0</v>
      </c>
      <c r="R1864" s="17">
        <v>0.0</v>
      </c>
      <c r="S1864" s="7">
        <f t="shared" si="2"/>
        <v>8</v>
      </c>
      <c r="T1864" s="20">
        <v>16.0</v>
      </c>
      <c r="U1864" s="14">
        <f t="shared" si="126"/>
        <v>20.52</v>
      </c>
      <c r="V1864" s="21" t="s">
        <v>26</v>
      </c>
      <c r="W1864" s="35">
        <f>VLOOKUP(A1864,airbnb_listings_orlando!C:Q,14,0)</f>
        <v>259</v>
      </c>
      <c r="X1864" s="35">
        <f>VLOOKUP(A1864,airbnb_listings_orlando!C:Q,15,0)</f>
        <v>6</v>
      </c>
      <c r="Y1864" s="11">
        <f t="shared" si="4"/>
        <v>171</v>
      </c>
      <c r="AA1864" s="11"/>
    </row>
    <row r="1865">
      <c r="A1865" s="12" t="s">
        <v>91</v>
      </c>
      <c r="B1865" s="13">
        <v>43030.0</v>
      </c>
      <c r="C1865" s="25">
        <v>43039.0</v>
      </c>
      <c r="D1865" s="14">
        <v>1277.0</v>
      </c>
      <c r="E1865" s="24">
        <v>42995.792592592596</v>
      </c>
      <c r="F1865" s="16">
        <v>35.0</v>
      </c>
      <c r="G1865" s="17" t="s">
        <v>25</v>
      </c>
      <c r="H1865" s="14">
        <v>176.5</v>
      </c>
      <c r="I1865" s="14">
        <f t="shared" si="1"/>
        <v>1185.92</v>
      </c>
      <c r="J1865" s="18">
        <v>4.0</v>
      </c>
      <c r="K1865" s="17">
        <v>6.0</v>
      </c>
      <c r="L1865" s="19">
        <v>3.5</v>
      </c>
      <c r="M1865" s="19" t="e">
        <v>#REF!</v>
      </c>
      <c r="N1865" s="17">
        <v>4.5</v>
      </c>
      <c r="O1865" s="17" t="s">
        <v>62</v>
      </c>
      <c r="P1865" s="17">
        <v>9.0</v>
      </c>
      <c r="Q1865" s="17">
        <v>5.0</v>
      </c>
      <c r="R1865" s="17">
        <v>2.0</v>
      </c>
      <c r="S1865" s="7">
        <f t="shared" si="2"/>
        <v>7</v>
      </c>
      <c r="T1865" s="20">
        <v>40.0</v>
      </c>
      <c r="U1865" s="14">
        <f t="shared" si="126"/>
        <v>51.08</v>
      </c>
      <c r="V1865" s="21" t="s">
        <v>26</v>
      </c>
      <c r="W1865" s="35">
        <f>VLOOKUP(A1865,airbnb_listings_orlando!C:Q,14,0)</f>
        <v>259</v>
      </c>
      <c r="X1865" s="35">
        <f>VLOOKUP(A1865,airbnb_listings_orlando!C:Q,15,0)</f>
        <v>6</v>
      </c>
      <c r="Y1865" s="11">
        <f t="shared" si="4"/>
        <v>141.8888889</v>
      </c>
      <c r="AA1865" s="11"/>
    </row>
    <row r="1866">
      <c r="A1866" s="12" t="s">
        <v>91</v>
      </c>
      <c r="B1866" s="13">
        <v>43025.0</v>
      </c>
      <c r="C1866" s="25">
        <v>43030.0</v>
      </c>
      <c r="D1866" s="14">
        <v>761.0</v>
      </c>
      <c r="E1866" s="24">
        <v>42982.42681712963</v>
      </c>
      <c r="F1866" s="16">
        <v>43.0</v>
      </c>
      <c r="G1866" s="17" t="s">
        <v>25</v>
      </c>
      <c r="H1866" s="14">
        <v>95.31</v>
      </c>
      <c r="I1866" s="14">
        <f t="shared" si="1"/>
        <v>706.56</v>
      </c>
      <c r="J1866" s="18">
        <v>4.0</v>
      </c>
      <c r="K1866" s="17">
        <v>6.0</v>
      </c>
      <c r="L1866" s="19">
        <v>3.5</v>
      </c>
      <c r="M1866" s="19" t="e">
        <v>#REF!</v>
      </c>
      <c r="N1866" s="17">
        <v>4.5</v>
      </c>
      <c r="O1866" s="17" t="s">
        <v>62</v>
      </c>
      <c r="P1866" s="17">
        <v>5.0</v>
      </c>
      <c r="Q1866" s="17">
        <v>6.0</v>
      </c>
      <c r="R1866" s="17">
        <v>1.0</v>
      </c>
      <c r="S1866" s="7">
        <f t="shared" si="2"/>
        <v>7</v>
      </c>
      <c r="T1866" s="20">
        <v>24.0</v>
      </c>
      <c r="U1866" s="14">
        <f t="shared" si="126"/>
        <v>30.44</v>
      </c>
      <c r="V1866" s="21" t="s">
        <v>26</v>
      </c>
      <c r="W1866" s="35">
        <f>VLOOKUP(A1866,airbnb_listings_orlando!C:Q,14,0)</f>
        <v>259</v>
      </c>
      <c r="X1866" s="35">
        <f>VLOOKUP(A1866,airbnb_listings_orlando!C:Q,15,0)</f>
        <v>6</v>
      </c>
      <c r="Y1866" s="11">
        <f t="shared" si="4"/>
        <v>152.2</v>
      </c>
      <c r="AA1866" s="11"/>
    </row>
    <row r="1867">
      <c r="A1867" s="12" t="s">
        <v>91</v>
      </c>
      <c r="B1867" s="13">
        <v>43021.0</v>
      </c>
      <c r="C1867" s="25">
        <v>43023.0</v>
      </c>
      <c r="D1867" s="14">
        <v>374.0</v>
      </c>
      <c r="E1867" s="24">
        <v>42991.42228009259</v>
      </c>
      <c r="F1867" s="16">
        <v>30.0</v>
      </c>
      <c r="G1867" s="17" t="s">
        <v>25</v>
      </c>
      <c r="H1867" s="14">
        <v>34.43</v>
      </c>
      <c r="I1867" s="14">
        <f t="shared" si="1"/>
        <v>347.04</v>
      </c>
      <c r="J1867" s="18">
        <v>4.0</v>
      </c>
      <c r="K1867" s="17">
        <v>6.0</v>
      </c>
      <c r="L1867" s="19">
        <v>3.5</v>
      </c>
      <c r="M1867" s="19" t="e">
        <v>#REF!</v>
      </c>
      <c r="N1867" s="17">
        <v>4.5</v>
      </c>
      <c r="O1867" s="17" t="s">
        <v>62</v>
      </c>
      <c r="P1867" s="17">
        <v>2.0</v>
      </c>
      <c r="Q1867" s="17">
        <v>8.0</v>
      </c>
      <c r="R1867" s="17">
        <v>0.0</v>
      </c>
      <c r="S1867" s="7">
        <f t="shared" si="2"/>
        <v>8</v>
      </c>
      <c r="T1867" s="20">
        <v>12.0</v>
      </c>
      <c r="U1867" s="14">
        <f t="shared" si="126"/>
        <v>14.96</v>
      </c>
      <c r="V1867" s="21" t="s">
        <v>26</v>
      </c>
      <c r="W1867" s="35">
        <f>VLOOKUP(A1867,airbnb_listings_orlando!C:Q,14,0)</f>
        <v>259</v>
      </c>
      <c r="X1867" s="35">
        <f>VLOOKUP(A1867,airbnb_listings_orlando!C:Q,15,0)</f>
        <v>6</v>
      </c>
      <c r="Y1867" s="11">
        <f t="shared" si="4"/>
        <v>187</v>
      </c>
      <c r="AA1867" s="11"/>
    </row>
    <row r="1868">
      <c r="A1868" s="12" t="s">
        <v>91</v>
      </c>
      <c r="B1868" s="13">
        <v>43000.0</v>
      </c>
      <c r="C1868" s="12">
        <v>43003.0</v>
      </c>
      <c r="D1868" s="14">
        <v>503.0</v>
      </c>
      <c r="E1868" s="24">
        <v>42978.63353009259</v>
      </c>
      <c r="F1868" s="16">
        <v>22.0</v>
      </c>
      <c r="G1868" s="17" t="s">
        <v>25</v>
      </c>
      <c r="H1868" s="14">
        <v>54.73</v>
      </c>
      <c r="I1868" s="14">
        <f t="shared" si="1"/>
        <v>466.88</v>
      </c>
      <c r="J1868" s="18">
        <v>4.0</v>
      </c>
      <c r="K1868" s="17">
        <v>6.0</v>
      </c>
      <c r="L1868" s="19">
        <v>3.5</v>
      </c>
      <c r="M1868" s="19" t="e">
        <v>#REF!</v>
      </c>
      <c r="N1868" s="17">
        <v>4.5</v>
      </c>
      <c r="O1868" s="17" t="s">
        <v>62</v>
      </c>
      <c r="P1868" s="17">
        <v>3.0</v>
      </c>
      <c r="Q1868" s="17">
        <v>4.0</v>
      </c>
      <c r="R1868" s="17">
        <v>3.0</v>
      </c>
      <c r="S1868" s="7">
        <f t="shared" si="2"/>
        <v>7</v>
      </c>
      <c r="T1868" s="20">
        <v>16.0</v>
      </c>
      <c r="U1868" s="14">
        <f t="shared" si="126"/>
        <v>20.12</v>
      </c>
      <c r="V1868" s="21" t="s">
        <v>26</v>
      </c>
      <c r="W1868" s="35">
        <f>VLOOKUP(A1868,airbnb_listings_orlando!C:Q,14,0)</f>
        <v>259</v>
      </c>
      <c r="X1868" s="35">
        <f>VLOOKUP(A1868,airbnb_listings_orlando!C:Q,15,0)</f>
        <v>6</v>
      </c>
      <c r="Y1868" s="11">
        <f t="shared" si="4"/>
        <v>167.6666667</v>
      </c>
      <c r="AA1868" s="11"/>
    </row>
    <row r="1869">
      <c r="A1869" s="12" t="s">
        <v>91</v>
      </c>
      <c r="B1869" s="13">
        <v>42965.0</v>
      </c>
      <c r="C1869" s="12">
        <v>42967.0</v>
      </c>
      <c r="D1869" s="14">
        <v>374.0</v>
      </c>
      <c r="E1869" s="24">
        <v>42942.598344907405</v>
      </c>
      <c r="F1869" s="16">
        <v>23.0</v>
      </c>
      <c r="G1869" s="17" t="s">
        <v>25</v>
      </c>
      <c r="H1869" s="14">
        <v>34.43</v>
      </c>
      <c r="I1869" s="14">
        <f t="shared" si="1"/>
        <v>347.04</v>
      </c>
      <c r="J1869" s="18">
        <v>4.0</v>
      </c>
      <c r="K1869" s="17">
        <v>6.0</v>
      </c>
      <c r="L1869" s="19">
        <v>3.5</v>
      </c>
      <c r="M1869" s="19" t="e">
        <v>#REF!</v>
      </c>
      <c r="N1869" s="17">
        <v>4.5</v>
      </c>
      <c r="O1869" s="17" t="s">
        <v>62</v>
      </c>
      <c r="P1869" s="17">
        <v>2.0</v>
      </c>
      <c r="Q1869" s="17">
        <v>5.0</v>
      </c>
      <c r="R1869" s="17">
        <v>2.0</v>
      </c>
      <c r="S1869" s="7">
        <f t="shared" si="2"/>
        <v>7</v>
      </c>
      <c r="T1869" s="20">
        <v>12.0</v>
      </c>
      <c r="U1869" s="14">
        <f t="shared" si="126"/>
        <v>14.96</v>
      </c>
      <c r="V1869" s="21" t="s">
        <v>26</v>
      </c>
      <c r="W1869" s="35">
        <f>VLOOKUP(A1869,airbnb_listings_orlando!C:Q,14,0)</f>
        <v>259</v>
      </c>
      <c r="X1869" s="35">
        <f>VLOOKUP(A1869,airbnb_listings_orlando!C:Q,15,0)</f>
        <v>6</v>
      </c>
      <c r="Y1869" s="11">
        <f t="shared" si="4"/>
        <v>187</v>
      </c>
      <c r="AA1869" s="11"/>
    </row>
    <row r="1870">
      <c r="A1870" s="12" t="s">
        <v>91</v>
      </c>
      <c r="B1870" s="13">
        <v>42949.0</v>
      </c>
      <c r="C1870" s="12">
        <v>42951.0</v>
      </c>
      <c r="D1870" s="14">
        <v>374.0</v>
      </c>
      <c r="E1870" s="24">
        <v>42928.82208333333</v>
      </c>
      <c r="F1870" s="16">
        <v>21.0</v>
      </c>
      <c r="G1870" s="17" t="s">
        <v>25</v>
      </c>
      <c r="H1870" s="14">
        <v>34.43</v>
      </c>
      <c r="I1870" s="14">
        <f t="shared" si="1"/>
        <v>347.04</v>
      </c>
      <c r="J1870" s="18">
        <v>4.0</v>
      </c>
      <c r="K1870" s="17">
        <v>6.0</v>
      </c>
      <c r="L1870" s="19">
        <v>3.5</v>
      </c>
      <c r="M1870" s="19" t="e">
        <v>#REF!</v>
      </c>
      <c r="N1870" s="17">
        <v>4.5</v>
      </c>
      <c r="O1870" s="17" t="s">
        <v>62</v>
      </c>
      <c r="P1870" s="17">
        <v>2.0</v>
      </c>
      <c r="Q1870" s="17">
        <v>8.0</v>
      </c>
      <c r="R1870" s="17">
        <v>0.0</v>
      </c>
      <c r="S1870" s="7">
        <f t="shared" si="2"/>
        <v>8</v>
      </c>
      <c r="T1870" s="20">
        <v>12.0</v>
      </c>
      <c r="U1870" s="14">
        <f t="shared" si="126"/>
        <v>14.96</v>
      </c>
      <c r="V1870" s="21" t="s">
        <v>26</v>
      </c>
      <c r="W1870" s="35">
        <f>VLOOKUP(A1870,airbnb_listings_orlando!C:Q,14,0)</f>
        <v>259</v>
      </c>
      <c r="X1870" s="35">
        <f>VLOOKUP(A1870,airbnb_listings_orlando!C:Q,15,0)</f>
        <v>6</v>
      </c>
      <c r="Y1870" s="11">
        <f t="shared" si="4"/>
        <v>187</v>
      </c>
      <c r="AA1870" s="11"/>
    </row>
    <row r="1871">
      <c r="A1871" s="12" t="s">
        <v>91</v>
      </c>
      <c r="B1871" s="13">
        <v>42946.0</v>
      </c>
      <c r="C1871" s="12">
        <v>42949.0</v>
      </c>
      <c r="D1871" s="14">
        <v>612.0</v>
      </c>
      <c r="E1871" s="24">
        <v>42926.491956018515</v>
      </c>
      <c r="F1871" s="16">
        <v>20.0</v>
      </c>
      <c r="G1871" s="17" t="s">
        <v>25</v>
      </c>
      <c r="H1871" s="14">
        <v>72.07</v>
      </c>
      <c r="I1871" s="14">
        <f t="shared" si="1"/>
        <v>568.52</v>
      </c>
      <c r="J1871" s="18">
        <v>4.0</v>
      </c>
      <c r="K1871" s="17">
        <v>6.0</v>
      </c>
      <c r="L1871" s="19">
        <v>3.5</v>
      </c>
      <c r="M1871" s="19" t="e">
        <v>#REF!</v>
      </c>
      <c r="N1871" s="17">
        <v>4.5</v>
      </c>
      <c r="O1871" s="17" t="s">
        <v>62</v>
      </c>
      <c r="P1871" s="17">
        <v>3.0</v>
      </c>
      <c r="Q1871" s="17">
        <v>4.0</v>
      </c>
      <c r="R1871" s="17">
        <v>3.0</v>
      </c>
      <c r="S1871" s="7">
        <f t="shared" si="2"/>
        <v>7</v>
      </c>
      <c r="T1871" s="20">
        <v>19.0</v>
      </c>
      <c r="U1871" s="14">
        <f t="shared" si="126"/>
        <v>24.48</v>
      </c>
      <c r="V1871" s="21" t="s">
        <v>26</v>
      </c>
      <c r="W1871" s="35">
        <f>VLOOKUP(A1871,airbnb_listings_orlando!C:Q,14,0)</f>
        <v>259</v>
      </c>
      <c r="X1871" s="35">
        <f>VLOOKUP(A1871,airbnb_listings_orlando!C:Q,15,0)</f>
        <v>6</v>
      </c>
      <c r="Y1871" s="11">
        <f t="shared" si="4"/>
        <v>204</v>
      </c>
      <c r="AA1871" s="11"/>
    </row>
    <row r="1872">
      <c r="A1872" s="12" t="s">
        <v>91</v>
      </c>
      <c r="B1872" s="13">
        <v>42930.0</v>
      </c>
      <c r="C1872" s="12">
        <v>42933.0</v>
      </c>
      <c r="D1872" s="14">
        <v>666.0</v>
      </c>
      <c r="E1872" s="24">
        <v>42923.41506944445</v>
      </c>
      <c r="F1872" s="16">
        <v>7.0</v>
      </c>
      <c r="G1872" s="17" t="s">
        <v>25</v>
      </c>
      <c r="H1872" s="14">
        <v>80.42</v>
      </c>
      <c r="I1872" s="14">
        <f t="shared" si="1"/>
        <v>618.36</v>
      </c>
      <c r="J1872" s="18">
        <v>4.0</v>
      </c>
      <c r="K1872" s="17">
        <v>6.0</v>
      </c>
      <c r="L1872" s="19">
        <v>3.5</v>
      </c>
      <c r="M1872" s="19" t="e">
        <v>#REF!</v>
      </c>
      <c r="N1872" s="17">
        <v>4.5</v>
      </c>
      <c r="O1872" s="17" t="s">
        <v>62</v>
      </c>
      <c r="P1872" s="17">
        <v>3.0</v>
      </c>
      <c r="Q1872" s="17">
        <v>4.0</v>
      </c>
      <c r="R1872" s="17">
        <v>2.0</v>
      </c>
      <c r="S1872" s="7">
        <f t="shared" si="2"/>
        <v>6</v>
      </c>
      <c r="T1872" s="20">
        <v>21.0</v>
      </c>
      <c r="U1872" s="14">
        <f t="shared" si="126"/>
        <v>26.64</v>
      </c>
      <c r="V1872" s="21" t="s">
        <v>26</v>
      </c>
      <c r="W1872" s="35">
        <f>VLOOKUP(A1872,airbnb_listings_orlando!C:Q,14,0)</f>
        <v>259</v>
      </c>
      <c r="X1872" s="35">
        <f>VLOOKUP(A1872,airbnb_listings_orlando!C:Q,15,0)</f>
        <v>6</v>
      </c>
      <c r="Y1872" s="11">
        <f t="shared" si="4"/>
        <v>222</v>
      </c>
      <c r="AA1872" s="11"/>
    </row>
    <row r="1873">
      <c r="A1873" s="12" t="s">
        <v>91</v>
      </c>
      <c r="B1873" s="13">
        <v>42888.0</v>
      </c>
      <c r="C1873" s="12">
        <v>42890.0</v>
      </c>
      <c r="D1873" s="14">
        <v>374.0</v>
      </c>
      <c r="E1873" s="24">
        <v>42870.357395833336</v>
      </c>
      <c r="F1873" s="16">
        <v>18.0</v>
      </c>
      <c r="G1873" s="17" t="s">
        <v>25</v>
      </c>
      <c r="H1873" s="14">
        <v>34.43</v>
      </c>
      <c r="I1873" s="14">
        <f t="shared" si="1"/>
        <v>347.04</v>
      </c>
      <c r="J1873" s="18">
        <v>4.0</v>
      </c>
      <c r="K1873" s="17">
        <v>6.0</v>
      </c>
      <c r="L1873" s="19">
        <v>3.5</v>
      </c>
      <c r="M1873" s="19" t="e">
        <v>#REF!</v>
      </c>
      <c r="N1873" s="17">
        <v>4.5</v>
      </c>
      <c r="O1873" s="17" t="s">
        <v>62</v>
      </c>
      <c r="P1873" s="17">
        <v>2.0</v>
      </c>
      <c r="Q1873" s="17">
        <v>8.0</v>
      </c>
      <c r="R1873" s="17">
        <v>1.0</v>
      </c>
      <c r="S1873" s="7">
        <f t="shared" si="2"/>
        <v>9</v>
      </c>
      <c r="T1873" s="20">
        <v>12.0</v>
      </c>
      <c r="U1873" s="14">
        <f t="shared" si="126"/>
        <v>14.96</v>
      </c>
      <c r="V1873" s="21" t="s">
        <v>26</v>
      </c>
      <c r="W1873" s="35">
        <f>VLOOKUP(A1873,airbnb_listings_orlando!C:Q,14,0)</f>
        <v>259</v>
      </c>
      <c r="X1873" s="35">
        <f>VLOOKUP(A1873,airbnb_listings_orlando!C:Q,15,0)</f>
        <v>6</v>
      </c>
      <c r="Y1873" s="11">
        <f t="shared" si="4"/>
        <v>187</v>
      </c>
      <c r="AA1873" s="11"/>
    </row>
    <row r="1874">
      <c r="A1874" s="12" t="s">
        <v>91</v>
      </c>
      <c r="B1874" s="13">
        <v>42834.0</v>
      </c>
      <c r="C1874" s="12">
        <v>42837.0</v>
      </c>
      <c r="D1874" s="14">
        <v>503.01</v>
      </c>
      <c r="E1874" s="24">
        <v>42767.413125</v>
      </c>
      <c r="F1874" s="16">
        <v>67.0</v>
      </c>
      <c r="G1874" s="17" t="s">
        <v>25</v>
      </c>
      <c r="H1874" s="14">
        <v>54.73</v>
      </c>
      <c r="I1874" s="14">
        <f t="shared" si="1"/>
        <v>466.8896</v>
      </c>
      <c r="J1874" s="18">
        <v>4.0</v>
      </c>
      <c r="K1874" s="17">
        <v>6.0</v>
      </c>
      <c r="L1874" s="19">
        <v>3.5</v>
      </c>
      <c r="M1874" s="19" t="e">
        <v>#REF!</v>
      </c>
      <c r="N1874" s="17">
        <v>4.5</v>
      </c>
      <c r="O1874" s="17" t="s">
        <v>62</v>
      </c>
      <c r="P1874" s="17">
        <v>3.0</v>
      </c>
      <c r="Q1874" s="17">
        <v>6.0</v>
      </c>
      <c r="R1874" s="17">
        <v>2.0</v>
      </c>
      <c r="S1874" s="7">
        <f t="shared" si="2"/>
        <v>8</v>
      </c>
      <c r="T1874" s="20">
        <v>16.0</v>
      </c>
      <c r="U1874" s="14">
        <f t="shared" si="126"/>
        <v>20.1204</v>
      </c>
      <c r="V1874" s="21" t="s">
        <v>26</v>
      </c>
      <c r="W1874" s="35">
        <f>VLOOKUP(A1874,airbnb_listings_orlando!C:Q,14,0)</f>
        <v>259</v>
      </c>
      <c r="X1874" s="35">
        <f>VLOOKUP(A1874,airbnb_listings_orlando!C:Q,15,0)</f>
        <v>6</v>
      </c>
      <c r="Y1874" s="11">
        <f t="shared" si="4"/>
        <v>167.67</v>
      </c>
      <c r="AA1874" s="11"/>
    </row>
    <row r="1875">
      <c r="A1875" s="12" t="s">
        <v>91</v>
      </c>
      <c r="B1875" s="13">
        <v>42787.0</v>
      </c>
      <c r="C1875" s="12">
        <v>42790.0</v>
      </c>
      <c r="D1875" s="14">
        <v>503.0</v>
      </c>
      <c r="E1875" s="24">
        <v>42786.46344907407</v>
      </c>
      <c r="F1875" s="16">
        <v>1.0</v>
      </c>
      <c r="G1875" s="17" t="s">
        <v>25</v>
      </c>
      <c r="H1875" s="14">
        <v>54.73</v>
      </c>
      <c r="I1875" s="14">
        <f t="shared" si="1"/>
        <v>466.88</v>
      </c>
      <c r="J1875" s="18">
        <v>4.0</v>
      </c>
      <c r="K1875" s="17">
        <v>6.0</v>
      </c>
      <c r="L1875" s="19">
        <v>3.5</v>
      </c>
      <c r="M1875" s="19" t="e">
        <v>#REF!</v>
      </c>
      <c r="N1875" s="17">
        <v>4.5</v>
      </c>
      <c r="O1875" s="17" t="s">
        <v>62</v>
      </c>
      <c r="P1875" s="17">
        <v>3.0</v>
      </c>
      <c r="Q1875" s="17">
        <v>4.0</v>
      </c>
      <c r="R1875" s="17">
        <v>2.0</v>
      </c>
      <c r="S1875" s="7">
        <f t="shared" si="2"/>
        <v>6</v>
      </c>
      <c r="T1875" s="20">
        <v>16.0</v>
      </c>
      <c r="U1875" s="14">
        <f t="shared" si="126"/>
        <v>20.12</v>
      </c>
      <c r="V1875" s="21" t="s">
        <v>26</v>
      </c>
      <c r="W1875" s="35">
        <f>VLOOKUP(A1875,airbnb_listings_orlando!C:Q,14,0)</f>
        <v>259</v>
      </c>
      <c r="X1875" s="35">
        <f>VLOOKUP(A1875,airbnb_listings_orlando!C:Q,15,0)</f>
        <v>6</v>
      </c>
      <c r="Y1875" s="11">
        <f t="shared" si="4"/>
        <v>167.6666667</v>
      </c>
      <c r="AA1875" s="11"/>
    </row>
    <row r="1876">
      <c r="A1876" s="12" t="s">
        <v>91</v>
      </c>
      <c r="B1876" s="13">
        <v>42734.0</v>
      </c>
      <c r="C1876" s="12">
        <v>42741.0</v>
      </c>
      <c r="D1876" s="14">
        <v>1515.01</v>
      </c>
      <c r="E1876" s="24">
        <v>42639.46518518519</v>
      </c>
      <c r="F1876" s="16">
        <v>95.0</v>
      </c>
      <c r="G1876" s="17" t="s">
        <v>25</v>
      </c>
      <c r="H1876" s="14">
        <v>214.32</v>
      </c>
      <c r="I1876" s="14">
        <f t="shared" si="1"/>
        <v>1407.4096</v>
      </c>
      <c r="J1876" s="18">
        <v>4.0</v>
      </c>
      <c r="K1876" s="17">
        <v>6.0</v>
      </c>
      <c r="L1876" s="19">
        <v>3.5</v>
      </c>
      <c r="M1876" s="19" t="e">
        <v>#REF!</v>
      </c>
      <c r="N1876" s="17">
        <v>4.5</v>
      </c>
      <c r="O1876" s="17" t="s">
        <v>62</v>
      </c>
      <c r="P1876" s="17">
        <v>7.0</v>
      </c>
      <c r="Q1876" s="17">
        <v>5.0</v>
      </c>
      <c r="R1876" s="17">
        <v>0.0</v>
      </c>
      <c r="S1876" s="7">
        <f t="shared" si="2"/>
        <v>5</v>
      </c>
      <c r="T1876" s="20">
        <v>47.0</v>
      </c>
      <c r="U1876" s="14">
        <f t="shared" si="126"/>
        <v>60.6004</v>
      </c>
      <c r="V1876" s="21" t="s">
        <v>26</v>
      </c>
      <c r="W1876" s="35">
        <f>VLOOKUP(A1876,airbnb_listings_orlando!C:Q,14,0)</f>
        <v>259</v>
      </c>
      <c r="X1876" s="35">
        <f>VLOOKUP(A1876,airbnb_listings_orlando!C:Q,15,0)</f>
        <v>6</v>
      </c>
      <c r="Y1876" s="11">
        <f t="shared" si="4"/>
        <v>216.43</v>
      </c>
      <c r="AA1876" s="11"/>
    </row>
    <row r="1877">
      <c r="A1877" s="12" t="s">
        <v>91</v>
      </c>
      <c r="B1877" s="13">
        <v>42730.0</v>
      </c>
      <c r="C1877" s="25">
        <v>42733.0</v>
      </c>
      <c r="D1877" s="14">
        <v>736.66</v>
      </c>
      <c r="E1877" s="24">
        <v>42647.55436342592</v>
      </c>
      <c r="F1877" s="16">
        <v>83.0</v>
      </c>
      <c r="G1877" s="17" t="s">
        <v>25</v>
      </c>
      <c r="H1877" s="14">
        <v>111.0</v>
      </c>
      <c r="I1877" s="14">
        <f t="shared" si="1"/>
        <v>707.1936</v>
      </c>
      <c r="J1877" s="18">
        <v>4.0</v>
      </c>
      <c r="K1877" s="17">
        <v>6.0</v>
      </c>
      <c r="L1877" s="19">
        <v>3.5</v>
      </c>
      <c r="M1877" s="19" t="e">
        <v>#REF!</v>
      </c>
      <c r="N1877" s="17">
        <v>4.5</v>
      </c>
      <c r="O1877" s="17" t="s">
        <v>62</v>
      </c>
      <c r="P1877" s="17">
        <v>3.0</v>
      </c>
      <c r="Q1877" s="17">
        <v>2.0</v>
      </c>
      <c r="R1877" s="17">
        <v>0.0</v>
      </c>
      <c r="S1877" s="7">
        <f t="shared" si="2"/>
        <v>2</v>
      </c>
      <c r="T1877" s="20">
        <v>0.0</v>
      </c>
      <c r="U1877" s="14">
        <f t="shared" si="126"/>
        <v>29.4664</v>
      </c>
      <c r="V1877" s="21" t="s">
        <v>26</v>
      </c>
      <c r="W1877" s="35">
        <f>VLOOKUP(A1877,airbnb_listings_orlando!C:Q,14,0)</f>
        <v>259</v>
      </c>
      <c r="X1877" s="35">
        <f>VLOOKUP(A1877,airbnb_listings_orlando!C:Q,15,0)</f>
        <v>6</v>
      </c>
      <c r="Y1877" s="11">
        <f t="shared" si="4"/>
        <v>245.5533333</v>
      </c>
      <c r="AA1877" s="11"/>
    </row>
    <row r="1878">
      <c r="A1878" s="12" t="s">
        <v>91</v>
      </c>
      <c r="B1878" s="13">
        <v>42697.0</v>
      </c>
      <c r="C1878" s="25">
        <v>42700.0</v>
      </c>
      <c r="D1878" s="14">
        <v>760.28</v>
      </c>
      <c r="E1878" s="15">
        <v>42697.75643518518</v>
      </c>
      <c r="F1878" s="16">
        <v>0.0</v>
      </c>
      <c r="G1878" s="17" t="s">
        <v>25</v>
      </c>
      <c r="H1878" s="14">
        <v>123.6</v>
      </c>
      <c r="I1878" s="14">
        <f t="shared" si="1"/>
        <v>729.8688</v>
      </c>
      <c r="J1878" s="18">
        <v>4.0</v>
      </c>
      <c r="K1878" s="17">
        <v>6.0</v>
      </c>
      <c r="L1878" s="19">
        <v>3.5</v>
      </c>
      <c r="M1878" s="19" t="e">
        <v>#REF!</v>
      </c>
      <c r="N1878" s="17">
        <v>4.5</v>
      </c>
      <c r="O1878" s="17" t="s">
        <v>62</v>
      </c>
      <c r="P1878" s="17">
        <v>3.0</v>
      </c>
      <c r="Q1878" s="17">
        <v>2.0</v>
      </c>
      <c r="R1878" s="17">
        <v>0.0</v>
      </c>
      <c r="S1878" s="7">
        <f t="shared" si="2"/>
        <v>2</v>
      </c>
      <c r="T1878" s="20">
        <v>0.0</v>
      </c>
      <c r="U1878" s="14">
        <f t="shared" si="126"/>
        <v>30.4112</v>
      </c>
      <c r="V1878" s="21" t="s">
        <v>26</v>
      </c>
      <c r="W1878" s="35">
        <f>VLOOKUP(A1878,airbnb_listings_orlando!C:Q,14,0)</f>
        <v>259</v>
      </c>
      <c r="X1878" s="35">
        <f>VLOOKUP(A1878,airbnb_listings_orlando!C:Q,15,0)</f>
        <v>6</v>
      </c>
      <c r="Y1878" s="11">
        <f t="shared" si="4"/>
        <v>253.4266667</v>
      </c>
      <c r="AA1878" s="11"/>
    </row>
    <row r="1879">
      <c r="A1879" s="12" t="s">
        <v>91</v>
      </c>
      <c r="B1879" s="13">
        <v>42682.0</v>
      </c>
      <c r="C1879" s="25">
        <v>42688.0</v>
      </c>
      <c r="D1879" s="14">
        <v>945.08</v>
      </c>
      <c r="E1879" s="24">
        <v>42681.37398148148</v>
      </c>
      <c r="F1879" s="16">
        <v>1.0</v>
      </c>
      <c r="G1879" s="17" t="s">
        <v>25</v>
      </c>
      <c r="H1879" s="14">
        <v>159.6</v>
      </c>
      <c r="I1879" s="14">
        <f t="shared" si="1"/>
        <v>907.2768</v>
      </c>
      <c r="J1879" s="18">
        <v>4.0</v>
      </c>
      <c r="K1879" s="17">
        <v>6.0</v>
      </c>
      <c r="L1879" s="19">
        <v>3.5</v>
      </c>
      <c r="M1879" s="19" t="e">
        <v>#REF!</v>
      </c>
      <c r="N1879" s="17">
        <v>4.5</v>
      </c>
      <c r="O1879" s="17" t="s">
        <v>62</v>
      </c>
      <c r="P1879" s="17">
        <v>6.0</v>
      </c>
      <c r="Q1879" s="17">
        <v>7.0</v>
      </c>
      <c r="R1879" s="17">
        <v>0.0</v>
      </c>
      <c r="S1879" s="7">
        <f t="shared" si="2"/>
        <v>7</v>
      </c>
      <c r="T1879" s="20">
        <v>0.0</v>
      </c>
      <c r="U1879" s="14">
        <f t="shared" si="126"/>
        <v>37.8032</v>
      </c>
      <c r="V1879" s="21" t="s">
        <v>26</v>
      </c>
      <c r="W1879" s="35">
        <f>VLOOKUP(A1879,airbnb_listings_orlando!C:Q,14,0)</f>
        <v>259</v>
      </c>
      <c r="X1879" s="35">
        <f>VLOOKUP(A1879,airbnb_listings_orlando!C:Q,15,0)</f>
        <v>6</v>
      </c>
      <c r="Y1879" s="11">
        <f t="shared" si="4"/>
        <v>157.5133333</v>
      </c>
      <c r="AA1879" s="11"/>
    </row>
    <row r="1880">
      <c r="A1880" s="12" t="s">
        <v>91</v>
      </c>
      <c r="B1880" s="13">
        <v>43460.0</v>
      </c>
      <c r="C1880" s="12">
        <v>43470.0</v>
      </c>
      <c r="D1880" s="14">
        <v>2909.67</v>
      </c>
      <c r="E1880" s="24">
        <v>43215.65181712963</v>
      </c>
      <c r="F1880" s="16">
        <v>245.0</v>
      </c>
      <c r="G1880" s="17" t="s">
        <v>25</v>
      </c>
      <c r="H1880" s="14">
        <v>456.0</v>
      </c>
      <c r="I1880" s="14">
        <f t="shared" si="1"/>
        <v>2909.67</v>
      </c>
      <c r="J1880" s="18">
        <v>4.0</v>
      </c>
      <c r="K1880" s="17">
        <v>6.0</v>
      </c>
      <c r="L1880" s="19">
        <v>3.5</v>
      </c>
      <c r="M1880" s="19" t="e">
        <v>#REF!</v>
      </c>
      <c r="N1880" s="17">
        <v>4.5</v>
      </c>
      <c r="O1880" s="17" t="s">
        <v>62</v>
      </c>
      <c r="P1880" s="17">
        <v>10.0</v>
      </c>
      <c r="Q1880" s="17">
        <v>5.0</v>
      </c>
      <c r="R1880" s="17">
        <v>1.0</v>
      </c>
      <c r="S1880" s="7">
        <f t="shared" si="2"/>
        <v>6</v>
      </c>
      <c r="T1880" s="20">
        <v>0.0</v>
      </c>
      <c r="U1880" s="14">
        <v>0.0</v>
      </c>
      <c r="V1880" s="21" t="s">
        <v>37</v>
      </c>
      <c r="W1880" s="35">
        <f>VLOOKUP(A1880,airbnb_listings_orlando!C:Q,14,0)</f>
        <v>259</v>
      </c>
      <c r="X1880" s="35">
        <f>VLOOKUP(A1880,airbnb_listings_orlando!C:Q,15,0)</f>
        <v>6</v>
      </c>
      <c r="Y1880" s="11">
        <f t="shared" si="4"/>
        <v>290.967</v>
      </c>
      <c r="AA1880" s="11"/>
    </row>
    <row r="1881">
      <c r="A1881" s="12" t="s">
        <v>91</v>
      </c>
      <c r="B1881" s="13">
        <v>43441.0</v>
      </c>
      <c r="C1881" s="25">
        <v>43454.0</v>
      </c>
      <c r="D1881" s="14">
        <v>135.0</v>
      </c>
      <c r="E1881" s="24">
        <v>43364.98753472222</v>
      </c>
      <c r="F1881" s="16">
        <v>77.0</v>
      </c>
      <c r="G1881" s="17" t="s">
        <v>25</v>
      </c>
      <c r="H1881" s="14">
        <v>0.0</v>
      </c>
      <c r="I1881" s="14">
        <f t="shared" si="1"/>
        <v>135</v>
      </c>
      <c r="J1881" s="18">
        <v>4.0</v>
      </c>
      <c r="K1881" s="17">
        <v>6.0</v>
      </c>
      <c r="L1881" s="19">
        <v>3.5</v>
      </c>
      <c r="M1881" s="19" t="e">
        <v>#REF!</v>
      </c>
      <c r="N1881" s="17">
        <v>4.5</v>
      </c>
      <c r="O1881" s="17" t="s">
        <v>62</v>
      </c>
      <c r="P1881" s="17">
        <v>13.0</v>
      </c>
      <c r="Q1881" s="17">
        <v>2.0</v>
      </c>
      <c r="R1881" s="17">
        <v>0.0</v>
      </c>
      <c r="S1881" s="7">
        <f t="shared" si="2"/>
        <v>2</v>
      </c>
      <c r="T1881" s="20">
        <v>0.0</v>
      </c>
      <c r="U1881" s="14">
        <v>0.0</v>
      </c>
      <c r="V1881" s="21" t="s">
        <v>37</v>
      </c>
      <c r="W1881" s="35">
        <f>VLOOKUP(A1881,airbnb_listings_orlando!C:Q,14,0)</f>
        <v>259</v>
      </c>
      <c r="X1881" s="35">
        <f>VLOOKUP(A1881,airbnb_listings_orlando!C:Q,15,0)</f>
        <v>6</v>
      </c>
      <c r="Y1881" s="11">
        <f t="shared" si="4"/>
        <v>10.38461538</v>
      </c>
      <c r="AA1881" s="11"/>
    </row>
    <row r="1882">
      <c r="A1882" s="12" t="s">
        <v>91</v>
      </c>
      <c r="B1882" s="13">
        <v>43383.0</v>
      </c>
      <c r="C1882" s="25">
        <v>43392.0</v>
      </c>
      <c r="D1882" s="14">
        <v>1588.8</v>
      </c>
      <c r="E1882" s="24">
        <v>43371.68059027778</v>
      </c>
      <c r="F1882" s="16">
        <v>12.0</v>
      </c>
      <c r="G1882" s="17" t="s">
        <v>25</v>
      </c>
      <c r="H1882" s="14">
        <v>232.2</v>
      </c>
      <c r="I1882" s="14">
        <f t="shared" si="1"/>
        <v>1588.8</v>
      </c>
      <c r="J1882" s="18">
        <v>4.0</v>
      </c>
      <c r="K1882" s="17">
        <v>6.0</v>
      </c>
      <c r="L1882" s="19">
        <v>3.5</v>
      </c>
      <c r="M1882" s="19" t="e">
        <v>#REF!</v>
      </c>
      <c r="N1882" s="17">
        <v>4.5</v>
      </c>
      <c r="O1882" s="17" t="s">
        <v>62</v>
      </c>
      <c r="P1882" s="17">
        <v>9.0</v>
      </c>
      <c r="Q1882" s="17">
        <v>3.0</v>
      </c>
      <c r="R1882" s="17">
        <v>0.0</v>
      </c>
      <c r="S1882" s="7">
        <f t="shared" si="2"/>
        <v>3</v>
      </c>
      <c r="T1882" s="20">
        <v>0.0</v>
      </c>
      <c r="U1882" s="14">
        <v>0.0</v>
      </c>
      <c r="V1882" s="21" t="s">
        <v>37</v>
      </c>
      <c r="W1882" s="35">
        <f>VLOOKUP(A1882,airbnb_listings_orlando!C:Q,14,0)</f>
        <v>259</v>
      </c>
      <c r="X1882" s="35">
        <f>VLOOKUP(A1882,airbnb_listings_orlando!C:Q,15,0)</f>
        <v>6</v>
      </c>
      <c r="Y1882" s="11">
        <f t="shared" si="4"/>
        <v>176.5333333</v>
      </c>
      <c r="AA1882" s="11"/>
    </row>
    <row r="1883">
      <c r="A1883" s="12" t="s">
        <v>91</v>
      </c>
      <c r="B1883" s="13">
        <v>43361.0</v>
      </c>
      <c r="C1883" s="12">
        <v>43379.0</v>
      </c>
      <c r="D1883" s="14">
        <v>2768.02</v>
      </c>
      <c r="E1883" s="24">
        <v>43280.68974537037</v>
      </c>
      <c r="F1883" s="16">
        <v>81.0</v>
      </c>
      <c r="G1883" s="17" t="s">
        <v>25</v>
      </c>
      <c r="H1883" s="14">
        <v>432.0</v>
      </c>
      <c r="I1883" s="14">
        <f t="shared" si="1"/>
        <v>2768.02</v>
      </c>
      <c r="J1883" s="18">
        <v>4.0</v>
      </c>
      <c r="K1883" s="17">
        <v>6.0</v>
      </c>
      <c r="L1883" s="19">
        <v>3.5</v>
      </c>
      <c r="M1883" s="19" t="e">
        <v>#REF!</v>
      </c>
      <c r="N1883" s="17">
        <v>4.5</v>
      </c>
      <c r="O1883" s="17" t="s">
        <v>62</v>
      </c>
      <c r="P1883" s="17">
        <v>18.0</v>
      </c>
      <c r="Q1883" s="17">
        <v>4.0</v>
      </c>
      <c r="R1883" s="17">
        <v>0.0</v>
      </c>
      <c r="S1883" s="7">
        <f t="shared" si="2"/>
        <v>4</v>
      </c>
      <c r="T1883" s="20">
        <v>0.0</v>
      </c>
      <c r="U1883" s="14">
        <v>0.0</v>
      </c>
      <c r="V1883" s="21" t="s">
        <v>37</v>
      </c>
      <c r="W1883" s="35">
        <f>VLOOKUP(A1883,airbnb_listings_orlando!C:Q,14,0)</f>
        <v>259</v>
      </c>
      <c r="X1883" s="35">
        <f>VLOOKUP(A1883,airbnb_listings_orlando!C:Q,15,0)</f>
        <v>6</v>
      </c>
      <c r="Y1883" s="11">
        <f t="shared" si="4"/>
        <v>153.7788889</v>
      </c>
      <c r="AA1883" s="11"/>
    </row>
    <row r="1884">
      <c r="A1884" s="12" t="s">
        <v>91</v>
      </c>
      <c r="B1884" s="13">
        <v>43355.0</v>
      </c>
      <c r="C1884" s="12">
        <v>43360.0</v>
      </c>
      <c r="D1884" s="14">
        <v>135.0</v>
      </c>
      <c r="E1884" s="24">
        <v>43309.540497685186</v>
      </c>
      <c r="F1884" s="16">
        <v>46.0</v>
      </c>
      <c r="G1884" s="17" t="s">
        <v>25</v>
      </c>
      <c r="H1884" s="14">
        <v>0.0</v>
      </c>
      <c r="I1884" s="14">
        <f t="shared" si="1"/>
        <v>135</v>
      </c>
      <c r="J1884" s="18">
        <v>4.0</v>
      </c>
      <c r="K1884" s="17">
        <v>6.0</v>
      </c>
      <c r="L1884" s="19">
        <v>3.5</v>
      </c>
      <c r="M1884" s="19" t="e">
        <v>#REF!</v>
      </c>
      <c r="N1884" s="17">
        <v>4.5</v>
      </c>
      <c r="O1884" s="17" t="s">
        <v>62</v>
      </c>
      <c r="P1884" s="17">
        <v>5.0</v>
      </c>
      <c r="Q1884" s="17">
        <v>2.0</v>
      </c>
      <c r="R1884" s="17">
        <v>0.0</v>
      </c>
      <c r="S1884" s="7">
        <f t="shared" si="2"/>
        <v>2</v>
      </c>
      <c r="T1884" s="20">
        <v>0.0</v>
      </c>
      <c r="U1884" s="14">
        <v>0.0</v>
      </c>
      <c r="V1884" s="21" t="s">
        <v>37</v>
      </c>
      <c r="W1884" s="35">
        <f>VLOOKUP(A1884,airbnb_listings_orlando!C:Q,14,0)</f>
        <v>259</v>
      </c>
      <c r="X1884" s="35">
        <f>VLOOKUP(A1884,airbnb_listings_orlando!C:Q,15,0)</f>
        <v>6</v>
      </c>
      <c r="Y1884" s="11">
        <f t="shared" si="4"/>
        <v>27</v>
      </c>
      <c r="AA1884" s="11"/>
    </row>
    <row r="1885">
      <c r="A1885" s="12" t="s">
        <v>91</v>
      </c>
      <c r="B1885" s="13">
        <v>43338.0</v>
      </c>
      <c r="C1885" s="12">
        <v>43347.0</v>
      </c>
      <c r="D1885" s="14">
        <v>1801.27</v>
      </c>
      <c r="E1885" s="24">
        <v>43292.93094907407</v>
      </c>
      <c r="F1885" s="16">
        <v>46.0</v>
      </c>
      <c r="G1885" s="17" t="s">
        <v>25</v>
      </c>
      <c r="H1885" s="14">
        <v>268.2</v>
      </c>
      <c r="I1885" s="14">
        <f t="shared" si="1"/>
        <v>1801.27</v>
      </c>
      <c r="J1885" s="18">
        <v>4.0</v>
      </c>
      <c r="K1885" s="17">
        <v>6.0</v>
      </c>
      <c r="L1885" s="19">
        <v>3.5</v>
      </c>
      <c r="M1885" s="19" t="e">
        <v>#REF!</v>
      </c>
      <c r="N1885" s="17">
        <v>4.5</v>
      </c>
      <c r="O1885" s="17" t="s">
        <v>62</v>
      </c>
      <c r="P1885" s="17">
        <v>9.0</v>
      </c>
      <c r="Q1885" s="17">
        <v>7.0</v>
      </c>
      <c r="R1885" s="17">
        <v>2.0</v>
      </c>
      <c r="S1885" s="7">
        <f t="shared" si="2"/>
        <v>9</v>
      </c>
      <c r="T1885" s="20">
        <v>0.0</v>
      </c>
      <c r="U1885" s="14">
        <v>0.0</v>
      </c>
      <c r="V1885" s="21" t="s">
        <v>37</v>
      </c>
      <c r="W1885" s="35">
        <f>VLOOKUP(A1885,airbnb_listings_orlando!C:Q,14,0)</f>
        <v>259</v>
      </c>
      <c r="X1885" s="35">
        <f>VLOOKUP(A1885,airbnb_listings_orlando!C:Q,15,0)</f>
        <v>6</v>
      </c>
      <c r="Y1885" s="11">
        <f t="shared" si="4"/>
        <v>200.1411111</v>
      </c>
      <c r="AA1885" s="11"/>
    </row>
    <row r="1886">
      <c r="A1886" s="12" t="s">
        <v>91</v>
      </c>
      <c r="B1886" s="13">
        <v>43328.0</v>
      </c>
      <c r="C1886" s="12">
        <v>43337.0</v>
      </c>
      <c r="D1886" s="14">
        <v>1493.19</v>
      </c>
      <c r="E1886" s="24">
        <v>43208.90429398148</v>
      </c>
      <c r="F1886" s="16">
        <v>120.0</v>
      </c>
      <c r="G1886" s="17" t="s">
        <v>25</v>
      </c>
      <c r="H1886" s="14">
        <v>216.0</v>
      </c>
      <c r="I1886" s="14">
        <f t="shared" si="1"/>
        <v>1493.19</v>
      </c>
      <c r="J1886" s="18">
        <v>4.0</v>
      </c>
      <c r="K1886" s="17">
        <v>6.0</v>
      </c>
      <c r="L1886" s="19">
        <v>3.5</v>
      </c>
      <c r="M1886" s="19" t="e">
        <v>#REF!</v>
      </c>
      <c r="N1886" s="17">
        <v>4.5</v>
      </c>
      <c r="O1886" s="17" t="s">
        <v>62</v>
      </c>
      <c r="P1886" s="17">
        <v>9.0</v>
      </c>
      <c r="Q1886" s="17">
        <v>8.0</v>
      </c>
      <c r="R1886" s="17">
        <v>0.0</v>
      </c>
      <c r="S1886" s="7">
        <f t="shared" si="2"/>
        <v>8</v>
      </c>
      <c r="T1886" s="20">
        <v>0.0</v>
      </c>
      <c r="U1886" s="14">
        <v>0.0</v>
      </c>
      <c r="V1886" s="21" t="s">
        <v>37</v>
      </c>
      <c r="W1886" s="35">
        <f>VLOOKUP(A1886,airbnb_listings_orlando!C:Q,14,0)</f>
        <v>259</v>
      </c>
      <c r="X1886" s="35">
        <f>VLOOKUP(A1886,airbnb_listings_orlando!C:Q,15,0)</f>
        <v>6</v>
      </c>
      <c r="Y1886" s="11">
        <f t="shared" si="4"/>
        <v>165.91</v>
      </c>
      <c r="AA1886" s="11"/>
    </row>
    <row r="1887">
      <c r="A1887" s="12" t="s">
        <v>91</v>
      </c>
      <c r="B1887" s="13">
        <v>43204.0</v>
      </c>
      <c r="C1887" s="12">
        <v>43221.0</v>
      </c>
      <c r="D1887" s="14">
        <v>135.0</v>
      </c>
      <c r="E1887" s="24">
        <v>43044.75670138889</v>
      </c>
      <c r="F1887" s="16">
        <v>160.0</v>
      </c>
      <c r="G1887" s="17" t="s">
        <v>25</v>
      </c>
      <c r="H1887" s="14">
        <v>0.0</v>
      </c>
      <c r="I1887" s="14">
        <f t="shared" si="1"/>
        <v>135</v>
      </c>
      <c r="J1887" s="18">
        <v>4.0</v>
      </c>
      <c r="K1887" s="17">
        <v>6.0</v>
      </c>
      <c r="L1887" s="19">
        <v>3.5</v>
      </c>
      <c r="M1887" s="19" t="e">
        <v>#REF!</v>
      </c>
      <c r="N1887" s="17">
        <v>4.5</v>
      </c>
      <c r="O1887" s="17" t="s">
        <v>62</v>
      </c>
      <c r="P1887" s="17">
        <v>17.0</v>
      </c>
      <c r="Q1887" s="17">
        <v>2.0</v>
      </c>
      <c r="R1887" s="17">
        <v>0.0</v>
      </c>
      <c r="S1887" s="7">
        <f t="shared" si="2"/>
        <v>2</v>
      </c>
      <c r="T1887" s="20">
        <v>0.0</v>
      </c>
      <c r="U1887" s="14">
        <v>0.0</v>
      </c>
      <c r="V1887" s="21" t="s">
        <v>37</v>
      </c>
      <c r="W1887" s="35">
        <f>VLOOKUP(A1887,airbnb_listings_orlando!C:Q,14,0)</f>
        <v>259</v>
      </c>
      <c r="X1887" s="35">
        <f>VLOOKUP(A1887,airbnb_listings_orlando!C:Q,15,0)</f>
        <v>6</v>
      </c>
      <c r="Y1887" s="11">
        <f t="shared" si="4"/>
        <v>7.941176471</v>
      </c>
      <c r="AA1887" s="11"/>
    </row>
    <row r="1888">
      <c r="A1888" s="12" t="s">
        <v>91</v>
      </c>
      <c r="B1888" s="13">
        <v>43159.0</v>
      </c>
      <c r="C1888" s="12">
        <v>43170.0</v>
      </c>
      <c r="D1888" s="14">
        <v>1995.0</v>
      </c>
      <c r="E1888" s="24">
        <v>43121.951840277776</v>
      </c>
      <c r="F1888" s="16">
        <v>38.0</v>
      </c>
      <c r="G1888" s="17" t="s">
        <v>25</v>
      </c>
      <c r="H1888" s="14">
        <v>285.21</v>
      </c>
      <c r="I1888" s="14">
        <f t="shared" si="1"/>
        <v>1933</v>
      </c>
      <c r="J1888" s="18">
        <v>4.0</v>
      </c>
      <c r="K1888" s="17">
        <v>6.0</v>
      </c>
      <c r="L1888" s="19">
        <v>3.5</v>
      </c>
      <c r="M1888" s="19" t="e">
        <v>#REF!</v>
      </c>
      <c r="N1888" s="17">
        <v>4.5</v>
      </c>
      <c r="O1888" s="17" t="s">
        <v>62</v>
      </c>
      <c r="P1888" s="17">
        <v>11.0</v>
      </c>
      <c r="Q1888" s="17">
        <v>6.0</v>
      </c>
      <c r="R1888" s="17">
        <v>3.0</v>
      </c>
      <c r="S1888" s="7">
        <f t="shared" si="2"/>
        <v>9</v>
      </c>
      <c r="T1888" s="20">
        <v>62.0</v>
      </c>
      <c r="U1888" s="14">
        <v>0.0</v>
      </c>
      <c r="V1888" s="21" t="s">
        <v>37</v>
      </c>
      <c r="W1888" s="35">
        <f>VLOOKUP(A1888,airbnb_listings_orlando!C:Q,14,0)</f>
        <v>259</v>
      </c>
      <c r="X1888" s="35">
        <f>VLOOKUP(A1888,airbnb_listings_orlando!C:Q,15,0)</f>
        <v>6</v>
      </c>
      <c r="Y1888" s="11">
        <f t="shared" si="4"/>
        <v>181.3636364</v>
      </c>
      <c r="AA1888" s="11"/>
    </row>
    <row r="1889">
      <c r="A1889" s="12" t="s">
        <v>91</v>
      </c>
      <c r="B1889" s="13">
        <v>43082.0</v>
      </c>
      <c r="C1889" s="12">
        <v>43112.0</v>
      </c>
      <c r="D1889" s="14">
        <v>120.0</v>
      </c>
      <c r="E1889" s="24">
        <v>42780.56261574074</v>
      </c>
      <c r="F1889" s="16">
        <v>302.0</v>
      </c>
      <c r="G1889" s="17" t="s">
        <v>25</v>
      </c>
      <c r="H1889" s="14">
        <v>0.0</v>
      </c>
      <c r="I1889" s="14">
        <f t="shared" si="1"/>
        <v>120</v>
      </c>
      <c r="J1889" s="18">
        <v>4.0</v>
      </c>
      <c r="K1889" s="17">
        <v>6.0</v>
      </c>
      <c r="L1889" s="19">
        <v>3.5</v>
      </c>
      <c r="M1889" s="19" t="e">
        <v>#REF!</v>
      </c>
      <c r="N1889" s="17">
        <v>4.5</v>
      </c>
      <c r="O1889" s="17" t="s">
        <v>62</v>
      </c>
      <c r="P1889" s="17">
        <v>30.0</v>
      </c>
      <c r="Q1889" s="17">
        <v>2.0</v>
      </c>
      <c r="R1889" s="17">
        <v>0.0</v>
      </c>
      <c r="S1889" s="7">
        <f t="shared" si="2"/>
        <v>2</v>
      </c>
      <c r="T1889" s="20">
        <v>0.0</v>
      </c>
      <c r="U1889" s="14">
        <v>0.0</v>
      </c>
      <c r="V1889" s="21" t="s">
        <v>37</v>
      </c>
      <c r="W1889" s="35">
        <f>VLOOKUP(A1889,airbnb_listings_orlando!C:Q,14,0)</f>
        <v>259</v>
      </c>
      <c r="X1889" s="35">
        <f>VLOOKUP(A1889,airbnb_listings_orlando!C:Q,15,0)</f>
        <v>6</v>
      </c>
      <c r="Y1889" s="11">
        <f t="shared" si="4"/>
        <v>4</v>
      </c>
      <c r="AA1889" s="11"/>
    </row>
    <row r="1890">
      <c r="A1890" s="12" t="s">
        <v>91</v>
      </c>
      <c r="B1890" s="13">
        <v>43075.0</v>
      </c>
      <c r="C1890" s="25">
        <v>43081.0</v>
      </c>
      <c r="D1890" s="14">
        <v>120.0</v>
      </c>
      <c r="E1890" s="24">
        <v>42780.562210648146</v>
      </c>
      <c r="F1890" s="16">
        <v>295.0</v>
      </c>
      <c r="G1890" s="17" t="s">
        <v>25</v>
      </c>
      <c r="H1890" s="14">
        <v>0.0</v>
      </c>
      <c r="I1890" s="14">
        <f t="shared" si="1"/>
        <v>120</v>
      </c>
      <c r="J1890" s="18">
        <v>4.0</v>
      </c>
      <c r="K1890" s="17">
        <v>6.0</v>
      </c>
      <c r="L1890" s="19">
        <v>3.5</v>
      </c>
      <c r="M1890" s="19" t="e">
        <v>#REF!</v>
      </c>
      <c r="N1890" s="17">
        <v>4.5</v>
      </c>
      <c r="O1890" s="17" t="s">
        <v>62</v>
      </c>
      <c r="P1890" s="17">
        <v>6.0</v>
      </c>
      <c r="Q1890" s="17">
        <v>2.0</v>
      </c>
      <c r="R1890" s="17">
        <v>0.0</v>
      </c>
      <c r="S1890" s="7">
        <f t="shared" si="2"/>
        <v>2</v>
      </c>
      <c r="T1890" s="20">
        <v>0.0</v>
      </c>
      <c r="U1890" s="14">
        <v>0.0</v>
      </c>
      <c r="V1890" s="21" t="s">
        <v>37</v>
      </c>
      <c r="W1890" s="35">
        <f>VLOOKUP(A1890,airbnb_listings_orlando!C:Q,14,0)</f>
        <v>259</v>
      </c>
      <c r="X1890" s="35">
        <f>VLOOKUP(A1890,airbnb_listings_orlando!C:Q,15,0)</f>
        <v>6</v>
      </c>
      <c r="Y1890" s="11">
        <f t="shared" si="4"/>
        <v>20</v>
      </c>
      <c r="AA1890" s="11"/>
    </row>
    <row r="1891">
      <c r="A1891" s="12" t="s">
        <v>91</v>
      </c>
      <c r="B1891" s="13">
        <v>42979.0</v>
      </c>
      <c r="C1891" s="12">
        <v>42987.0</v>
      </c>
      <c r="D1891" s="14">
        <v>1546.02</v>
      </c>
      <c r="E1891" s="24">
        <v>42957.383101851854</v>
      </c>
      <c r="F1891" s="16">
        <v>22.0</v>
      </c>
      <c r="G1891" s="17" t="s">
        <v>25</v>
      </c>
      <c r="H1891" s="14">
        <v>230.4</v>
      </c>
      <c r="I1891" s="14">
        <f t="shared" si="1"/>
        <v>1546.02</v>
      </c>
      <c r="J1891" s="18">
        <v>4.0</v>
      </c>
      <c r="K1891" s="17">
        <v>6.0</v>
      </c>
      <c r="L1891" s="19">
        <v>3.5</v>
      </c>
      <c r="M1891" s="19" t="e">
        <v>#REF!</v>
      </c>
      <c r="N1891" s="17">
        <v>4.5</v>
      </c>
      <c r="O1891" s="17" t="s">
        <v>62</v>
      </c>
      <c r="P1891" s="17">
        <v>8.0</v>
      </c>
      <c r="Q1891" s="17">
        <v>8.0</v>
      </c>
      <c r="R1891" s="17">
        <v>0.0</v>
      </c>
      <c r="S1891" s="7">
        <f t="shared" si="2"/>
        <v>8</v>
      </c>
      <c r="T1891" s="20">
        <v>0.0</v>
      </c>
      <c r="U1891" s="14">
        <v>0.0</v>
      </c>
      <c r="V1891" s="21" t="s">
        <v>37</v>
      </c>
      <c r="W1891" s="35">
        <f>VLOOKUP(A1891,airbnb_listings_orlando!C:Q,14,0)</f>
        <v>259</v>
      </c>
      <c r="X1891" s="35">
        <f>VLOOKUP(A1891,airbnb_listings_orlando!C:Q,15,0)</f>
        <v>6</v>
      </c>
      <c r="Y1891" s="11">
        <f t="shared" si="4"/>
        <v>193.2525</v>
      </c>
      <c r="AA1891" s="11"/>
    </row>
    <row r="1892">
      <c r="A1892" s="12" t="s">
        <v>91</v>
      </c>
      <c r="B1892" s="13">
        <v>42970.0</v>
      </c>
      <c r="C1892" s="12">
        <v>42975.0</v>
      </c>
      <c r="D1892" s="14">
        <v>761.0</v>
      </c>
      <c r="E1892" s="24">
        <v>42944.63815972222</v>
      </c>
      <c r="F1892" s="16">
        <v>26.0</v>
      </c>
      <c r="G1892" s="17" t="s">
        <v>25</v>
      </c>
      <c r="H1892" s="14">
        <v>95.31</v>
      </c>
      <c r="I1892" s="14">
        <f t="shared" si="1"/>
        <v>737</v>
      </c>
      <c r="J1892" s="18">
        <v>4.0</v>
      </c>
      <c r="K1892" s="17">
        <v>6.0</v>
      </c>
      <c r="L1892" s="19">
        <v>3.5</v>
      </c>
      <c r="M1892" s="19" t="e">
        <v>#REF!</v>
      </c>
      <c r="N1892" s="17">
        <v>4.5</v>
      </c>
      <c r="O1892" s="17" t="s">
        <v>62</v>
      </c>
      <c r="P1892" s="17">
        <v>5.0</v>
      </c>
      <c r="Q1892" s="17">
        <v>6.0</v>
      </c>
      <c r="R1892" s="17">
        <v>3.0</v>
      </c>
      <c r="S1892" s="7">
        <f t="shared" si="2"/>
        <v>9</v>
      </c>
      <c r="T1892" s="20">
        <v>24.0</v>
      </c>
      <c r="U1892" s="14">
        <v>0.0</v>
      </c>
      <c r="V1892" s="21" t="s">
        <v>37</v>
      </c>
      <c r="W1892" s="35">
        <f>VLOOKUP(A1892,airbnb_listings_orlando!C:Q,14,0)</f>
        <v>259</v>
      </c>
      <c r="X1892" s="35">
        <f>VLOOKUP(A1892,airbnb_listings_orlando!C:Q,15,0)</f>
        <v>6</v>
      </c>
      <c r="Y1892" s="11">
        <f t="shared" si="4"/>
        <v>152.2</v>
      </c>
      <c r="AA1892" s="11"/>
    </row>
    <row r="1893">
      <c r="A1893" s="12" t="s">
        <v>91</v>
      </c>
      <c r="B1893" s="13">
        <v>42852.0</v>
      </c>
      <c r="C1893" s="12">
        <v>42860.0</v>
      </c>
      <c r="D1893" s="14">
        <v>120.0</v>
      </c>
      <c r="E1893" s="24">
        <v>42755.426516203705</v>
      </c>
      <c r="F1893" s="16">
        <v>97.0</v>
      </c>
      <c r="G1893" s="17" t="s">
        <v>25</v>
      </c>
      <c r="H1893" s="14">
        <v>0.0</v>
      </c>
      <c r="I1893" s="14">
        <f t="shared" si="1"/>
        <v>120</v>
      </c>
      <c r="J1893" s="18">
        <v>4.0</v>
      </c>
      <c r="K1893" s="17">
        <v>6.0</v>
      </c>
      <c r="L1893" s="19">
        <v>3.5</v>
      </c>
      <c r="M1893" s="19" t="e">
        <v>#REF!</v>
      </c>
      <c r="N1893" s="17">
        <v>4.5</v>
      </c>
      <c r="O1893" s="17" t="s">
        <v>62</v>
      </c>
      <c r="P1893" s="17">
        <v>8.0</v>
      </c>
      <c r="Q1893" s="17">
        <v>2.0</v>
      </c>
      <c r="R1893" s="17">
        <v>0.0</v>
      </c>
      <c r="S1893" s="7">
        <f t="shared" si="2"/>
        <v>2</v>
      </c>
      <c r="T1893" s="20">
        <v>0.0</v>
      </c>
      <c r="U1893" s="14">
        <v>0.0</v>
      </c>
      <c r="V1893" s="21" t="s">
        <v>37</v>
      </c>
      <c r="W1893" s="35">
        <f>VLOOKUP(A1893,airbnb_listings_orlando!C:Q,14,0)</f>
        <v>259</v>
      </c>
      <c r="X1893" s="35">
        <f>VLOOKUP(A1893,airbnb_listings_orlando!C:Q,15,0)</f>
        <v>6</v>
      </c>
      <c r="Y1893" s="11">
        <f t="shared" si="4"/>
        <v>15</v>
      </c>
      <c r="AA1893" s="11"/>
    </row>
    <row r="1894">
      <c r="A1894" s="12" t="s">
        <v>91</v>
      </c>
      <c r="B1894" s="13">
        <v>42837.0</v>
      </c>
      <c r="C1894" s="12">
        <v>42851.0</v>
      </c>
      <c r="D1894" s="14">
        <v>120.0</v>
      </c>
      <c r="E1894" s="15">
        <v>42661.56288194445</v>
      </c>
      <c r="F1894" s="16">
        <v>176.0</v>
      </c>
      <c r="G1894" s="17" t="s">
        <v>25</v>
      </c>
      <c r="H1894" s="14">
        <v>0.0</v>
      </c>
      <c r="I1894" s="14">
        <f t="shared" si="1"/>
        <v>120</v>
      </c>
      <c r="J1894" s="18">
        <v>4.0</v>
      </c>
      <c r="K1894" s="17">
        <v>6.0</v>
      </c>
      <c r="L1894" s="19">
        <v>3.5</v>
      </c>
      <c r="M1894" s="19" t="e">
        <v>#REF!</v>
      </c>
      <c r="N1894" s="17">
        <v>4.5</v>
      </c>
      <c r="O1894" s="17" t="s">
        <v>62</v>
      </c>
      <c r="P1894" s="17">
        <v>14.0</v>
      </c>
      <c r="Q1894" s="17">
        <v>6.0</v>
      </c>
      <c r="R1894" s="17">
        <v>0.0</v>
      </c>
      <c r="S1894" s="7">
        <f t="shared" si="2"/>
        <v>6</v>
      </c>
      <c r="T1894" s="20">
        <v>0.0</v>
      </c>
      <c r="U1894" s="14">
        <v>0.0</v>
      </c>
      <c r="V1894" s="21" t="s">
        <v>37</v>
      </c>
      <c r="W1894" s="35">
        <f>VLOOKUP(A1894,airbnb_listings_orlando!C:Q,14,0)</f>
        <v>259</v>
      </c>
      <c r="X1894" s="35">
        <f>VLOOKUP(A1894,airbnb_listings_orlando!C:Q,15,0)</f>
        <v>6</v>
      </c>
      <c r="Y1894" s="11">
        <f t="shared" si="4"/>
        <v>8.571428571</v>
      </c>
      <c r="AA1894" s="11"/>
    </row>
    <row r="1895">
      <c r="A1895" s="12" t="s">
        <v>91</v>
      </c>
      <c r="B1895" s="13">
        <v>42804.0</v>
      </c>
      <c r="C1895" s="12">
        <v>42806.0</v>
      </c>
      <c r="D1895" s="14">
        <v>579.67</v>
      </c>
      <c r="E1895" s="24">
        <v>42794.548310185186</v>
      </c>
      <c r="F1895" s="16">
        <v>10.0</v>
      </c>
      <c r="G1895" s="17" t="s">
        <v>25</v>
      </c>
      <c r="H1895" s="14">
        <v>55.93</v>
      </c>
      <c r="I1895" s="14">
        <f t="shared" si="1"/>
        <v>563.28</v>
      </c>
      <c r="J1895" s="18">
        <v>4.0</v>
      </c>
      <c r="K1895" s="17">
        <v>6.0</v>
      </c>
      <c r="L1895" s="19">
        <v>3.5</v>
      </c>
      <c r="M1895" s="19" t="e">
        <v>#REF!</v>
      </c>
      <c r="N1895" s="17">
        <v>4.5</v>
      </c>
      <c r="O1895" s="17" t="s">
        <v>62</v>
      </c>
      <c r="P1895" s="17">
        <v>2.0</v>
      </c>
      <c r="Q1895" s="17">
        <v>7.0</v>
      </c>
      <c r="R1895" s="17">
        <v>2.0</v>
      </c>
      <c r="S1895" s="7">
        <f t="shared" si="2"/>
        <v>9</v>
      </c>
      <c r="T1895" s="20">
        <v>16.39</v>
      </c>
      <c r="U1895" s="14">
        <v>0.0</v>
      </c>
      <c r="V1895" s="21" t="s">
        <v>37</v>
      </c>
      <c r="W1895" s="35">
        <f>VLOOKUP(A1895,airbnb_listings_orlando!C:Q,14,0)</f>
        <v>259</v>
      </c>
      <c r="X1895" s="35">
        <f>VLOOKUP(A1895,airbnb_listings_orlando!C:Q,15,0)</f>
        <v>6</v>
      </c>
      <c r="Y1895" s="11">
        <f t="shared" si="4"/>
        <v>289.835</v>
      </c>
      <c r="AA1895" s="11"/>
    </row>
    <row r="1896">
      <c r="A1896" s="12" t="s">
        <v>91</v>
      </c>
      <c r="B1896" s="13">
        <v>42771.0</v>
      </c>
      <c r="C1896" s="12">
        <v>42782.0</v>
      </c>
      <c r="D1896" s="14">
        <v>1536.0</v>
      </c>
      <c r="E1896" s="15">
        <v>42735.54369212963</v>
      </c>
      <c r="F1896" s="16">
        <v>36.0</v>
      </c>
      <c r="G1896" s="17" t="s">
        <v>25</v>
      </c>
      <c r="H1896" s="14">
        <v>218.27</v>
      </c>
      <c r="I1896" s="14">
        <f t="shared" si="1"/>
        <v>1489</v>
      </c>
      <c r="J1896" s="18">
        <v>4.0</v>
      </c>
      <c r="K1896" s="17">
        <v>6.0</v>
      </c>
      <c r="L1896" s="19">
        <v>3.5</v>
      </c>
      <c r="M1896" s="19" t="e">
        <v>#REF!</v>
      </c>
      <c r="N1896" s="17">
        <v>4.5</v>
      </c>
      <c r="O1896" s="17" t="s">
        <v>62</v>
      </c>
      <c r="P1896" s="17">
        <v>11.0</v>
      </c>
      <c r="Q1896" s="17">
        <v>4.0</v>
      </c>
      <c r="R1896" s="17">
        <v>1.0</v>
      </c>
      <c r="S1896" s="7">
        <f t="shared" si="2"/>
        <v>5</v>
      </c>
      <c r="T1896" s="20">
        <v>47.0</v>
      </c>
      <c r="U1896" s="14">
        <v>0.0</v>
      </c>
      <c r="V1896" s="21" t="s">
        <v>37</v>
      </c>
      <c r="W1896" s="35">
        <f>VLOOKUP(A1896,airbnb_listings_orlando!C:Q,14,0)</f>
        <v>259</v>
      </c>
      <c r="X1896" s="35">
        <f>VLOOKUP(A1896,airbnb_listings_orlando!C:Q,15,0)</f>
        <v>6</v>
      </c>
      <c r="Y1896" s="11">
        <f t="shared" si="4"/>
        <v>139.6363636</v>
      </c>
      <c r="AA1896" s="11"/>
    </row>
    <row r="1897">
      <c r="A1897" s="12" t="s">
        <v>91</v>
      </c>
      <c r="B1897" s="13">
        <v>42757.0</v>
      </c>
      <c r="C1897" s="12">
        <v>42769.0</v>
      </c>
      <c r="D1897" s="14">
        <v>120.0</v>
      </c>
      <c r="E1897" s="15">
        <v>42654.64270833333</v>
      </c>
      <c r="F1897" s="16">
        <v>103.0</v>
      </c>
      <c r="G1897" s="17" t="s">
        <v>25</v>
      </c>
      <c r="H1897" s="14">
        <v>0.0</v>
      </c>
      <c r="I1897" s="14">
        <f t="shared" si="1"/>
        <v>120</v>
      </c>
      <c r="J1897" s="18">
        <v>4.0</v>
      </c>
      <c r="K1897" s="17">
        <v>6.0</v>
      </c>
      <c r="L1897" s="19">
        <v>3.5</v>
      </c>
      <c r="M1897" s="19" t="e">
        <v>#REF!</v>
      </c>
      <c r="N1897" s="17">
        <v>4.5</v>
      </c>
      <c r="O1897" s="17" t="s">
        <v>62</v>
      </c>
      <c r="P1897" s="17">
        <v>12.0</v>
      </c>
      <c r="Q1897" s="17">
        <v>2.0</v>
      </c>
      <c r="R1897" s="17">
        <v>0.0</v>
      </c>
      <c r="S1897" s="7">
        <f t="shared" si="2"/>
        <v>2</v>
      </c>
      <c r="T1897" s="20">
        <v>0.0</v>
      </c>
      <c r="U1897" s="14">
        <v>0.0</v>
      </c>
      <c r="V1897" s="21" t="s">
        <v>37</v>
      </c>
      <c r="W1897" s="35">
        <f>VLOOKUP(A1897,airbnb_listings_orlando!C:Q,14,0)</f>
        <v>259</v>
      </c>
      <c r="X1897" s="35">
        <f>VLOOKUP(A1897,airbnb_listings_orlando!C:Q,15,0)</f>
        <v>6</v>
      </c>
      <c r="Y1897" s="11">
        <f t="shared" si="4"/>
        <v>10</v>
      </c>
      <c r="AA1897" s="11"/>
    </row>
    <row r="1898">
      <c r="A1898" s="12" t="s">
        <v>91</v>
      </c>
      <c r="B1898" s="13">
        <v>42742.0</v>
      </c>
      <c r="C1898" s="12">
        <v>42757.0</v>
      </c>
      <c r="D1898" s="14">
        <v>120.0</v>
      </c>
      <c r="E1898" s="24">
        <v>42621.48111111111</v>
      </c>
      <c r="F1898" s="16">
        <v>121.0</v>
      </c>
      <c r="G1898" s="17" t="s">
        <v>25</v>
      </c>
      <c r="H1898" s="14">
        <v>0.0</v>
      </c>
      <c r="I1898" s="14">
        <f t="shared" si="1"/>
        <v>120</v>
      </c>
      <c r="J1898" s="18">
        <v>4.0</v>
      </c>
      <c r="K1898" s="17">
        <v>6.0</v>
      </c>
      <c r="L1898" s="19">
        <v>3.5</v>
      </c>
      <c r="M1898" s="19" t="e">
        <v>#REF!</v>
      </c>
      <c r="N1898" s="17">
        <v>4.5</v>
      </c>
      <c r="O1898" s="17" t="s">
        <v>62</v>
      </c>
      <c r="P1898" s="17">
        <v>15.0</v>
      </c>
      <c r="Q1898" s="17">
        <v>2.0</v>
      </c>
      <c r="R1898" s="17">
        <v>0.0</v>
      </c>
      <c r="S1898" s="7">
        <f t="shared" si="2"/>
        <v>2</v>
      </c>
      <c r="T1898" s="20">
        <v>0.0</v>
      </c>
      <c r="U1898" s="14">
        <v>0.0</v>
      </c>
      <c r="V1898" s="21" t="s">
        <v>37</v>
      </c>
      <c r="W1898" s="35">
        <f>VLOOKUP(A1898,airbnb_listings_orlando!C:Q,14,0)</f>
        <v>259</v>
      </c>
      <c r="X1898" s="35">
        <f>VLOOKUP(A1898,airbnb_listings_orlando!C:Q,15,0)</f>
        <v>6</v>
      </c>
      <c r="Y1898" s="11">
        <f t="shared" si="4"/>
        <v>8</v>
      </c>
      <c r="AA1898" s="11"/>
    </row>
    <row r="1899">
      <c r="A1899" s="12" t="s">
        <v>91</v>
      </c>
      <c r="B1899" s="13">
        <v>42719.0</v>
      </c>
      <c r="C1899" s="25">
        <v>42730.0</v>
      </c>
      <c r="D1899" s="14">
        <v>120.0</v>
      </c>
      <c r="E1899" s="15">
        <v>42654.64164351852</v>
      </c>
      <c r="F1899" s="16">
        <v>65.0</v>
      </c>
      <c r="G1899" s="17" t="s">
        <v>25</v>
      </c>
      <c r="H1899" s="14">
        <v>0.0</v>
      </c>
      <c r="I1899" s="14">
        <f t="shared" si="1"/>
        <v>120</v>
      </c>
      <c r="J1899" s="18">
        <v>4.0</v>
      </c>
      <c r="K1899" s="17">
        <v>6.0</v>
      </c>
      <c r="L1899" s="19">
        <v>3.5</v>
      </c>
      <c r="M1899" s="19" t="e">
        <v>#REF!</v>
      </c>
      <c r="N1899" s="17">
        <v>4.5</v>
      </c>
      <c r="O1899" s="17" t="s">
        <v>62</v>
      </c>
      <c r="P1899" s="17">
        <v>11.0</v>
      </c>
      <c r="Q1899" s="17">
        <v>2.0</v>
      </c>
      <c r="R1899" s="17">
        <v>0.0</v>
      </c>
      <c r="S1899" s="7">
        <f t="shared" si="2"/>
        <v>2</v>
      </c>
      <c r="T1899" s="20">
        <v>0.0</v>
      </c>
      <c r="U1899" s="14">
        <v>0.0</v>
      </c>
      <c r="V1899" s="21" t="s">
        <v>37</v>
      </c>
      <c r="W1899" s="35">
        <f>VLOOKUP(A1899,airbnb_listings_orlando!C:Q,14,0)</f>
        <v>259</v>
      </c>
      <c r="X1899" s="35">
        <f>VLOOKUP(A1899,airbnb_listings_orlando!C:Q,15,0)</f>
        <v>6</v>
      </c>
      <c r="Y1899" s="11">
        <f t="shared" si="4"/>
        <v>10.90909091</v>
      </c>
      <c r="AA1899" s="11"/>
    </row>
    <row r="1900">
      <c r="A1900" s="12" t="s">
        <v>91</v>
      </c>
      <c r="B1900" s="13">
        <v>42711.0</v>
      </c>
      <c r="C1900" s="25">
        <v>42717.0</v>
      </c>
      <c r="D1900" s="14">
        <v>120.0</v>
      </c>
      <c r="E1900" s="24">
        <v>42621.48180555556</v>
      </c>
      <c r="F1900" s="16">
        <v>90.0</v>
      </c>
      <c r="G1900" s="17" t="s">
        <v>25</v>
      </c>
      <c r="H1900" s="14">
        <v>0.0</v>
      </c>
      <c r="I1900" s="14">
        <f t="shared" si="1"/>
        <v>120</v>
      </c>
      <c r="J1900" s="18">
        <v>4.0</v>
      </c>
      <c r="K1900" s="17">
        <v>6.0</v>
      </c>
      <c r="L1900" s="19">
        <v>3.5</v>
      </c>
      <c r="M1900" s="19" t="e">
        <v>#REF!</v>
      </c>
      <c r="N1900" s="17">
        <v>4.5</v>
      </c>
      <c r="O1900" s="17" t="s">
        <v>62</v>
      </c>
      <c r="P1900" s="17">
        <v>6.0</v>
      </c>
      <c r="Q1900" s="17">
        <v>2.0</v>
      </c>
      <c r="R1900" s="17">
        <v>2.0</v>
      </c>
      <c r="S1900" s="7">
        <f t="shared" si="2"/>
        <v>4</v>
      </c>
      <c r="T1900" s="20">
        <v>0.0</v>
      </c>
      <c r="U1900" s="14">
        <v>0.0</v>
      </c>
      <c r="V1900" s="21" t="s">
        <v>37</v>
      </c>
      <c r="W1900" s="35">
        <f>VLOOKUP(A1900,airbnb_listings_orlando!C:Q,14,0)</f>
        <v>259</v>
      </c>
      <c r="X1900" s="35">
        <f>VLOOKUP(A1900,airbnb_listings_orlando!C:Q,15,0)</f>
        <v>6</v>
      </c>
      <c r="Y1900" s="11">
        <f t="shared" si="4"/>
        <v>20</v>
      </c>
      <c r="AA1900" s="11"/>
    </row>
    <row r="1901">
      <c r="A1901" s="12" t="s">
        <v>91</v>
      </c>
      <c r="B1901" s="13">
        <v>42656.0</v>
      </c>
      <c r="C1901" s="25">
        <v>42658.0</v>
      </c>
      <c r="D1901" s="14">
        <v>415.04</v>
      </c>
      <c r="E1901" s="24">
        <v>42650.81565972222</v>
      </c>
      <c r="F1901" s="16">
        <v>6.0</v>
      </c>
      <c r="G1901" s="17" t="s">
        <v>25</v>
      </c>
      <c r="H1901" s="14">
        <v>48.0</v>
      </c>
      <c r="I1901" s="14">
        <f t="shared" si="1"/>
        <v>415.04</v>
      </c>
      <c r="J1901" s="18">
        <v>4.0</v>
      </c>
      <c r="K1901" s="17">
        <v>6.0</v>
      </c>
      <c r="L1901" s="19">
        <v>3.5</v>
      </c>
      <c r="M1901" s="19" t="e">
        <v>#REF!</v>
      </c>
      <c r="N1901" s="17">
        <v>4.5</v>
      </c>
      <c r="O1901" s="17" t="s">
        <v>62</v>
      </c>
      <c r="P1901" s="17">
        <v>2.0</v>
      </c>
      <c r="Q1901" s="17">
        <v>2.0</v>
      </c>
      <c r="R1901" s="17">
        <v>0.0</v>
      </c>
      <c r="S1901" s="7">
        <f t="shared" si="2"/>
        <v>2</v>
      </c>
      <c r="T1901" s="20">
        <v>0.0</v>
      </c>
      <c r="U1901" s="14">
        <v>0.0</v>
      </c>
      <c r="V1901" s="21" t="s">
        <v>37</v>
      </c>
      <c r="W1901" s="35">
        <f>VLOOKUP(A1901,airbnb_listings_orlando!C:Q,14,0)</f>
        <v>259</v>
      </c>
      <c r="X1901" s="35">
        <f>VLOOKUP(A1901,airbnb_listings_orlando!C:Q,15,0)</f>
        <v>6</v>
      </c>
      <c r="Y1901" s="11">
        <f t="shared" si="4"/>
        <v>207.52</v>
      </c>
      <c r="AA1901" s="11"/>
    </row>
    <row r="1902">
      <c r="A1902" s="12" t="s">
        <v>91</v>
      </c>
      <c r="B1902" s="13">
        <v>43487.0</v>
      </c>
      <c r="C1902" s="12">
        <v>43490.0</v>
      </c>
      <c r="D1902" s="14">
        <v>627.89</v>
      </c>
      <c r="E1902" s="24">
        <v>43468.41553240741</v>
      </c>
      <c r="F1902" s="16">
        <v>19.0</v>
      </c>
      <c r="G1902" s="17" t="s">
        <v>25</v>
      </c>
      <c r="H1902" s="14">
        <v>20.83</v>
      </c>
      <c r="I1902" s="14">
        <f t="shared" si="1"/>
        <v>588.2233</v>
      </c>
      <c r="J1902" s="18">
        <v>4.0</v>
      </c>
      <c r="K1902" s="17">
        <v>6.0</v>
      </c>
      <c r="L1902" s="19">
        <v>3.5</v>
      </c>
      <c r="M1902" s="19" t="e">
        <v>#REF!</v>
      </c>
      <c r="N1902" s="17">
        <v>4.5</v>
      </c>
      <c r="O1902" s="17" t="s">
        <v>62</v>
      </c>
      <c r="P1902" s="17">
        <v>3.0</v>
      </c>
      <c r="Q1902" s="17">
        <v>2.0</v>
      </c>
      <c r="R1902" s="17">
        <v>0.0</v>
      </c>
      <c r="S1902" s="7">
        <f t="shared" si="2"/>
        <v>2</v>
      </c>
      <c r="T1902" s="20">
        <v>20.83</v>
      </c>
      <c r="U1902" s="14">
        <f t="shared" ref="U1902:U1909" si="127">D1902*3%</f>
        <v>18.8367</v>
      </c>
      <c r="V1902" s="21" t="s">
        <v>39</v>
      </c>
      <c r="W1902" s="35">
        <f>VLOOKUP(A1902,airbnb_listings_orlando!C:Q,14,0)</f>
        <v>259</v>
      </c>
      <c r="X1902" s="35">
        <f>VLOOKUP(A1902,airbnb_listings_orlando!C:Q,15,0)</f>
        <v>6</v>
      </c>
      <c r="Y1902" s="11">
        <f t="shared" si="4"/>
        <v>209.2966667</v>
      </c>
      <c r="AA1902" s="11"/>
    </row>
    <row r="1903">
      <c r="A1903" s="12" t="s">
        <v>91</v>
      </c>
      <c r="B1903" s="13">
        <v>43482.0</v>
      </c>
      <c r="C1903" s="12">
        <v>43486.0</v>
      </c>
      <c r="D1903" s="14">
        <v>831.35</v>
      </c>
      <c r="E1903" s="24">
        <v>43411.91259259259</v>
      </c>
      <c r="F1903" s="16">
        <v>71.0</v>
      </c>
      <c r="G1903" s="17" t="s">
        <v>25</v>
      </c>
      <c r="H1903" s="14">
        <v>95.71</v>
      </c>
      <c r="I1903" s="14">
        <f t="shared" si="1"/>
        <v>780.1695</v>
      </c>
      <c r="J1903" s="18">
        <v>4.0</v>
      </c>
      <c r="K1903" s="17">
        <v>6.0</v>
      </c>
      <c r="L1903" s="19">
        <v>3.5</v>
      </c>
      <c r="M1903" s="19" t="e">
        <v>#REF!</v>
      </c>
      <c r="N1903" s="17">
        <v>4.5</v>
      </c>
      <c r="O1903" s="17" t="s">
        <v>62</v>
      </c>
      <c r="P1903" s="17">
        <v>4.0</v>
      </c>
      <c r="Q1903" s="17">
        <v>2.0</v>
      </c>
      <c r="R1903" s="17">
        <v>2.0</v>
      </c>
      <c r="S1903" s="7">
        <f t="shared" si="2"/>
        <v>4</v>
      </c>
      <c r="T1903" s="20">
        <v>26.24</v>
      </c>
      <c r="U1903" s="14">
        <f t="shared" si="127"/>
        <v>24.9405</v>
      </c>
      <c r="V1903" s="21" t="s">
        <v>39</v>
      </c>
      <c r="W1903" s="35">
        <f>VLOOKUP(A1903,airbnb_listings_orlando!C:Q,14,0)</f>
        <v>259</v>
      </c>
      <c r="X1903" s="35">
        <f>VLOOKUP(A1903,airbnb_listings_orlando!C:Q,15,0)</f>
        <v>6</v>
      </c>
      <c r="Y1903" s="11">
        <f t="shared" si="4"/>
        <v>207.8375</v>
      </c>
      <c r="AA1903" s="11"/>
    </row>
    <row r="1904">
      <c r="A1904" s="12" t="s">
        <v>91</v>
      </c>
      <c r="B1904" s="13">
        <v>43307.0</v>
      </c>
      <c r="C1904" s="12">
        <v>43310.0</v>
      </c>
      <c r="D1904" s="14">
        <v>533.74</v>
      </c>
      <c r="E1904" s="24">
        <v>43197.699907407405</v>
      </c>
      <c r="F1904" s="16">
        <v>110.0</v>
      </c>
      <c r="G1904" s="17" t="s">
        <v>25</v>
      </c>
      <c r="H1904" s="14">
        <v>38.29</v>
      </c>
      <c r="I1904" s="14">
        <f t="shared" si="1"/>
        <v>489.6378</v>
      </c>
      <c r="J1904" s="18">
        <v>4.0</v>
      </c>
      <c r="K1904" s="17">
        <v>6.0</v>
      </c>
      <c r="L1904" s="19">
        <v>3.5</v>
      </c>
      <c r="M1904" s="19" t="e">
        <v>#REF!</v>
      </c>
      <c r="N1904" s="17">
        <v>4.5</v>
      </c>
      <c r="O1904" s="17" t="s">
        <v>62</v>
      </c>
      <c r="P1904" s="17">
        <v>3.0</v>
      </c>
      <c r="Q1904" s="17">
        <v>9.0</v>
      </c>
      <c r="R1904" s="17">
        <v>0.0</v>
      </c>
      <c r="S1904" s="7">
        <f t="shared" si="2"/>
        <v>9</v>
      </c>
      <c r="T1904" s="20">
        <v>28.09</v>
      </c>
      <c r="U1904" s="14">
        <f t="shared" si="127"/>
        <v>16.0122</v>
      </c>
      <c r="V1904" s="21" t="s">
        <v>39</v>
      </c>
      <c r="W1904" s="35">
        <f>VLOOKUP(A1904,airbnb_listings_orlando!C:Q,14,0)</f>
        <v>259</v>
      </c>
      <c r="X1904" s="35">
        <f>VLOOKUP(A1904,airbnb_listings_orlando!C:Q,15,0)</f>
        <v>6</v>
      </c>
      <c r="Y1904" s="11">
        <f t="shared" si="4"/>
        <v>177.9133333</v>
      </c>
      <c r="AA1904" s="11"/>
    </row>
    <row r="1905">
      <c r="A1905" s="12" t="s">
        <v>91</v>
      </c>
      <c r="B1905" s="13">
        <v>43284.0</v>
      </c>
      <c r="C1905" s="12">
        <v>43297.0</v>
      </c>
      <c r="D1905" s="14">
        <v>2219.51</v>
      </c>
      <c r="E1905" s="24">
        <v>43189.85870370371</v>
      </c>
      <c r="F1905" s="16">
        <v>95.0</v>
      </c>
      <c r="G1905" s="17" t="s">
        <v>25</v>
      </c>
      <c r="H1905" s="14">
        <v>293.85</v>
      </c>
      <c r="I1905" s="14">
        <f t="shared" si="1"/>
        <v>2084.3047</v>
      </c>
      <c r="J1905" s="18">
        <v>4.0</v>
      </c>
      <c r="K1905" s="17">
        <v>6.0</v>
      </c>
      <c r="L1905" s="19">
        <v>3.5</v>
      </c>
      <c r="M1905" s="19" t="e">
        <v>#REF!</v>
      </c>
      <c r="N1905" s="17">
        <v>4.5</v>
      </c>
      <c r="O1905" s="17" t="s">
        <v>62</v>
      </c>
      <c r="P1905" s="17">
        <v>13.0</v>
      </c>
      <c r="Q1905" s="17">
        <v>5.0</v>
      </c>
      <c r="R1905" s="17">
        <v>0.0</v>
      </c>
      <c r="S1905" s="7">
        <f t="shared" si="2"/>
        <v>5</v>
      </c>
      <c r="T1905" s="20">
        <v>68.62</v>
      </c>
      <c r="U1905" s="14">
        <f t="shared" si="127"/>
        <v>66.5853</v>
      </c>
      <c r="V1905" s="21" t="s">
        <v>39</v>
      </c>
      <c r="W1905" s="35">
        <f>VLOOKUP(A1905,airbnb_listings_orlando!C:Q,14,0)</f>
        <v>259</v>
      </c>
      <c r="X1905" s="35">
        <f>VLOOKUP(A1905,airbnb_listings_orlando!C:Q,15,0)</f>
        <v>6</v>
      </c>
      <c r="Y1905" s="11">
        <f t="shared" si="4"/>
        <v>170.7315385</v>
      </c>
      <c r="AA1905" s="11"/>
    </row>
    <row r="1906">
      <c r="A1906" s="12" t="s">
        <v>91</v>
      </c>
      <c r="B1906" s="13">
        <v>43275.0</v>
      </c>
      <c r="C1906" s="12">
        <v>43279.0</v>
      </c>
      <c r="D1906" s="14">
        <v>677.1</v>
      </c>
      <c r="E1906" s="24">
        <v>43213.15384259259</v>
      </c>
      <c r="F1906" s="16">
        <v>62.0</v>
      </c>
      <c r="G1906" s="17" t="s">
        <v>25</v>
      </c>
      <c r="H1906" s="14">
        <v>70.88</v>
      </c>
      <c r="I1906" s="14">
        <f t="shared" si="1"/>
        <v>635.857</v>
      </c>
      <c r="J1906" s="18">
        <v>4.0</v>
      </c>
      <c r="K1906" s="17">
        <v>6.0</v>
      </c>
      <c r="L1906" s="19">
        <v>3.5</v>
      </c>
      <c r="M1906" s="19" t="e">
        <v>#REF!</v>
      </c>
      <c r="N1906" s="17">
        <v>4.5</v>
      </c>
      <c r="O1906" s="17" t="s">
        <v>62</v>
      </c>
      <c r="P1906" s="17">
        <v>4.0</v>
      </c>
      <c r="Q1906" s="17">
        <v>5.0</v>
      </c>
      <c r="R1906" s="17">
        <v>2.0</v>
      </c>
      <c r="S1906" s="7">
        <f t="shared" si="2"/>
        <v>7</v>
      </c>
      <c r="T1906" s="20">
        <v>20.93</v>
      </c>
      <c r="U1906" s="14">
        <f t="shared" si="127"/>
        <v>20.313</v>
      </c>
      <c r="V1906" s="21" t="s">
        <v>39</v>
      </c>
      <c r="W1906" s="35">
        <f>VLOOKUP(A1906,airbnb_listings_orlando!C:Q,14,0)</f>
        <v>259</v>
      </c>
      <c r="X1906" s="35">
        <f>VLOOKUP(A1906,airbnb_listings_orlando!C:Q,15,0)</f>
        <v>6</v>
      </c>
      <c r="Y1906" s="11">
        <f t="shared" si="4"/>
        <v>169.275</v>
      </c>
      <c r="AA1906" s="11"/>
    </row>
    <row r="1907">
      <c r="A1907" s="12" t="s">
        <v>91</v>
      </c>
      <c r="B1907" s="13">
        <v>43199.0</v>
      </c>
      <c r="C1907" s="12">
        <v>43201.0</v>
      </c>
      <c r="D1907" s="14">
        <v>412.87</v>
      </c>
      <c r="E1907" s="24">
        <v>43192.784525462965</v>
      </c>
      <c r="F1907" s="16">
        <v>7.0</v>
      </c>
      <c r="G1907" s="17" t="s">
        <v>25</v>
      </c>
      <c r="H1907" s="14">
        <v>32.69</v>
      </c>
      <c r="I1907" s="14">
        <f t="shared" si="1"/>
        <v>387.7239</v>
      </c>
      <c r="J1907" s="18">
        <v>4.0</v>
      </c>
      <c r="K1907" s="17">
        <v>6.0</v>
      </c>
      <c r="L1907" s="19">
        <v>3.5</v>
      </c>
      <c r="M1907" s="19" t="e">
        <v>#REF!</v>
      </c>
      <c r="N1907" s="17">
        <v>4.5</v>
      </c>
      <c r="O1907" s="17" t="s">
        <v>62</v>
      </c>
      <c r="P1907" s="17">
        <v>2.0</v>
      </c>
      <c r="Q1907" s="17">
        <v>4.0</v>
      </c>
      <c r="R1907" s="17">
        <v>3.0</v>
      </c>
      <c r="S1907" s="7">
        <f t="shared" si="2"/>
        <v>7</v>
      </c>
      <c r="T1907" s="20">
        <v>12.76</v>
      </c>
      <c r="U1907" s="14">
        <f t="shared" si="127"/>
        <v>12.3861</v>
      </c>
      <c r="V1907" s="21" t="s">
        <v>39</v>
      </c>
      <c r="W1907" s="35">
        <f>VLOOKUP(A1907,airbnb_listings_orlando!C:Q,14,0)</f>
        <v>259</v>
      </c>
      <c r="X1907" s="35">
        <f>VLOOKUP(A1907,airbnb_listings_orlando!C:Q,15,0)</f>
        <v>6</v>
      </c>
      <c r="Y1907" s="11">
        <f t="shared" si="4"/>
        <v>206.435</v>
      </c>
      <c r="AA1907" s="11"/>
    </row>
    <row r="1908">
      <c r="A1908" s="12" t="s">
        <v>91</v>
      </c>
      <c r="B1908" s="13">
        <v>43195.0</v>
      </c>
      <c r="C1908" s="12">
        <v>43198.0</v>
      </c>
      <c r="D1908" s="14">
        <v>624.25</v>
      </c>
      <c r="E1908" s="24">
        <v>43119.34324074074</v>
      </c>
      <c r="F1908" s="16">
        <v>76.0</v>
      </c>
      <c r="G1908" s="17" t="s">
        <v>25</v>
      </c>
      <c r="H1908" s="14">
        <v>63.24</v>
      </c>
      <c r="I1908" s="14">
        <f t="shared" si="1"/>
        <v>586.2225</v>
      </c>
      <c r="J1908" s="18">
        <v>4.0</v>
      </c>
      <c r="K1908" s="17">
        <v>6.0</v>
      </c>
      <c r="L1908" s="19">
        <v>3.5</v>
      </c>
      <c r="M1908" s="19" t="e">
        <v>#REF!</v>
      </c>
      <c r="N1908" s="17">
        <v>4.5</v>
      </c>
      <c r="O1908" s="17" t="s">
        <v>62</v>
      </c>
      <c r="P1908" s="17">
        <v>3.0</v>
      </c>
      <c r="Q1908" s="17">
        <v>6.0</v>
      </c>
      <c r="R1908" s="17">
        <v>0.0</v>
      </c>
      <c r="S1908" s="7">
        <f t="shared" si="2"/>
        <v>6</v>
      </c>
      <c r="T1908" s="20">
        <v>19.3</v>
      </c>
      <c r="U1908" s="14">
        <f t="shared" si="127"/>
        <v>18.7275</v>
      </c>
      <c r="V1908" s="21" t="s">
        <v>39</v>
      </c>
      <c r="W1908" s="35">
        <f>VLOOKUP(A1908,airbnb_listings_orlando!C:Q,14,0)</f>
        <v>259</v>
      </c>
      <c r="X1908" s="35">
        <f>VLOOKUP(A1908,airbnb_listings_orlando!C:Q,15,0)</f>
        <v>6</v>
      </c>
      <c r="Y1908" s="11">
        <f t="shared" si="4"/>
        <v>208.0833333</v>
      </c>
      <c r="AA1908" s="11"/>
    </row>
    <row r="1909">
      <c r="A1909" s="12" t="s">
        <v>91</v>
      </c>
      <c r="B1909" s="13">
        <v>43183.0</v>
      </c>
      <c r="C1909" s="12">
        <v>43190.0</v>
      </c>
      <c r="D1909" s="14">
        <v>1704.29</v>
      </c>
      <c r="E1909" s="24">
        <v>42957.40760416666</v>
      </c>
      <c r="F1909" s="16">
        <v>226.0</v>
      </c>
      <c r="G1909" s="17" t="s">
        <v>25</v>
      </c>
      <c r="H1909" s="14">
        <v>222.37</v>
      </c>
      <c r="I1909" s="14">
        <f t="shared" si="1"/>
        <v>1600.4713</v>
      </c>
      <c r="J1909" s="18">
        <v>4.0</v>
      </c>
      <c r="K1909" s="17">
        <v>6.0</v>
      </c>
      <c r="L1909" s="19">
        <v>3.5</v>
      </c>
      <c r="M1909" s="19" t="e">
        <v>#REF!</v>
      </c>
      <c r="N1909" s="17">
        <v>4.5</v>
      </c>
      <c r="O1909" s="17" t="s">
        <v>62</v>
      </c>
      <c r="P1909" s="17">
        <v>7.0</v>
      </c>
      <c r="Q1909" s="17">
        <v>3.0</v>
      </c>
      <c r="R1909" s="17">
        <v>3.0</v>
      </c>
      <c r="S1909" s="7">
        <f t="shared" si="2"/>
        <v>6</v>
      </c>
      <c r="T1909" s="20">
        <v>52.69</v>
      </c>
      <c r="U1909" s="14">
        <f t="shared" si="127"/>
        <v>51.1287</v>
      </c>
      <c r="V1909" s="21" t="s">
        <v>39</v>
      </c>
      <c r="W1909" s="35">
        <f>VLOOKUP(A1909,airbnb_listings_orlando!C:Q,14,0)</f>
        <v>259</v>
      </c>
      <c r="X1909" s="35">
        <f>VLOOKUP(A1909,airbnb_listings_orlando!C:Q,15,0)</f>
        <v>6</v>
      </c>
      <c r="Y1909" s="11">
        <f t="shared" si="4"/>
        <v>243.47</v>
      </c>
      <c r="AA1909" s="11"/>
    </row>
    <row r="1910">
      <c r="A1910" s="12" t="s">
        <v>91</v>
      </c>
      <c r="B1910" s="13">
        <v>43153.0</v>
      </c>
      <c r="C1910" s="12">
        <v>43156.0</v>
      </c>
      <c r="D1910" s="14">
        <v>607.73</v>
      </c>
      <c r="E1910" s="24">
        <v>42923.62978009259</v>
      </c>
      <c r="F1910" s="16">
        <v>230.0</v>
      </c>
      <c r="G1910" s="17" t="s">
        <v>25</v>
      </c>
      <c r="H1910" s="14">
        <v>63.85</v>
      </c>
      <c r="I1910" s="14">
        <f t="shared" si="1"/>
        <v>564.6308</v>
      </c>
      <c r="J1910" s="18">
        <v>4.0</v>
      </c>
      <c r="K1910" s="17">
        <v>6.0</v>
      </c>
      <c r="L1910" s="19">
        <v>3.5</v>
      </c>
      <c r="M1910" s="19" t="e">
        <v>#REF!</v>
      </c>
      <c r="N1910" s="17">
        <v>4.5</v>
      </c>
      <c r="O1910" s="17" t="s">
        <v>62</v>
      </c>
      <c r="P1910" s="17">
        <v>3.0</v>
      </c>
      <c r="Q1910" s="17">
        <v>3.0</v>
      </c>
      <c r="R1910" s="17">
        <v>4.0</v>
      </c>
      <c r="S1910" s="7">
        <f t="shared" si="2"/>
        <v>7</v>
      </c>
      <c r="T1910" s="20">
        <v>18.79</v>
      </c>
      <c r="U1910" s="14">
        <f t="shared" ref="U1910:U1937" si="128">D1910*4%</f>
        <v>24.3092</v>
      </c>
      <c r="V1910" s="21" t="s">
        <v>39</v>
      </c>
      <c r="W1910" s="35">
        <f>VLOOKUP(A1910,airbnb_listings_orlando!C:Q,14,0)</f>
        <v>259</v>
      </c>
      <c r="X1910" s="35">
        <f>VLOOKUP(A1910,airbnb_listings_orlando!C:Q,15,0)</f>
        <v>6</v>
      </c>
      <c r="Y1910" s="11">
        <f t="shared" si="4"/>
        <v>202.5766667</v>
      </c>
      <c r="AA1910" s="11"/>
    </row>
    <row r="1911">
      <c r="A1911" s="12" t="s">
        <v>91</v>
      </c>
      <c r="B1911" s="13">
        <v>43141.0</v>
      </c>
      <c r="C1911" s="12">
        <v>43148.0</v>
      </c>
      <c r="D1911" s="14">
        <v>1241.88</v>
      </c>
      <c r="E1911" s="24">
        <v>42941.519328703704</v>
      </c>
      <c r="F1911" s="16">
        <v>200.0</v>
      </c>
      <c r="G1911" s="17" t="s">
        <v>25</v>
      </c>
      <c r="H1911" s="14">
        <v>155.52</v>
      </c>
      <c r="I1911" s="14">
        <f t="shared" si="1"/>
        <v>1153.8048</v>
      </c>
      <c r="J1911" s="18">
        <v>4.0</v>
      </c>
      <c r="K1911" s="17">
        <v>6.0</v>
      </c>
      <c r="L1911" s="19">
        <v>3.5</v>
      </c>
      <c r="M1911" s="19" t="e">
        <v>#REF!</v>
      </c>
      <c r="N1911" s="17">
        <v>4.5</v>
      </c>
      <c r="O1911" s="17" t="s">
        <v>62</v>
      </c>
      <c r="P1911" s="17">
        <v>7.0</v>
      </c>
      <c r="Q1911" s="17">
        <v>4.0</v>
      </c>
      <c r="R1911" s="17">
        <v>4.0</v>
      </c>
      <c r="S1911" s="7">
        <f t="shared" si="2"/>
        <v>8</v>
      </c>
      <c r="T1911" s="20">
        <v>38.4</v>
      </c>
      <c r="U1911" s="14">
        <f t="shared" si="128"/>
        <v>49.6752</v>
      </c>
      <c r="V1911" s="21" t="s">
        <v>39</v>
      </c>
      <c r="W1911" s="35">
        <f>VLOOKUP(A1911,airbnb_listings_orlando!C:Q,14,0)</f>
        <v>259</v>
      </c>
      <c r="X1911" s="35">
        <f>VLOOKUP(A1911,airbnb_listings_orlando!C:Q,15,0)</f>
        <v>6</v>
      </c>
      <c r="Y1911" s="11">
        <f t="shared" si="4"/>
        <v>177.4114286</v>
      </c>
      <c r="AA1911" s="11"/>
    </row>
    <row r="1912">
      <c r="A1912" s="12" t="s">
        <v>91</v>
      </c>
      <c r="B1912" s="13">
        <v>43127.0</v>
      </c>
      <c r="C1912" s="12">
        <v>43135.0</v>
      </c>
      <c r="D1912" s="14">
        <v>1675.66</v>
      </c>
      <c r="E1912" s="15">
        <v>43068.978425925925</v>
      </c>
      <c r="F1912" s="16">
        <v>59.0</v>
      </c>
      <c r="G1912" s="17" t="s">
        <v>25</v>
      </c>
      <c r="H1912" s="14">
        <v>216.23</v>
      </c>
      <c r="I1912" s="14">
        <f t="shared" si="1"/>
        <v>1556.8236</v>
      </c>
      <c r="J1912" s="18">
        <v>4.0</v>
      </c>
      <c r="K1912" s="17">
        <v>6.0</v>
      </c>
      <c r="L1912" s="19">
        <v>3.5</v>
      </c>
      <c r="M1912" s="19" t="e">
        <v>#REF!</v>
      </c>
      <c r="N1912" s="17">
        <v>4.5</v>
      </c>
      <c r="O1912" s="17" t="s">
        <v>62</v>
      </c>
      <c r="P1912" s="17">
        <v>8.0</v>
      </c>
      <c r="Q1912" s="17">
        <v>3.0</v>
      </c>
      <c r="R1912" s="17">
        <v>2.0</v>
      </c>
      <c r="S1912" s="7">
        <f t="shared" si="2"/>
        <v>5</v>
      </c>
      <c r="T1912" s="20">
        <v>51.81</v>
      </c>
      <c r="U1912" s="14">
        <f t="shared" si="128"/>
        <v>67.0264</v>
      </c>
      <c r="V1912" s="21" t="s">
        <v>39</v>
      </c>
      <c r="W1912" s="35">
        <f>VLOOKUP(A1912,airbnb_listings_orlando!C:Q,14,0)</f>
        <v>259</v>
      </c>
      <c r="X1912" s="35">
        <f>VLOOKUP(A1912,airbnb_listings_orlando!C:Q,15,0)</f>
        <v>6</v>
      </c>
      <c r="Y1912" s="11">
        <f t="shared" si="4"/>
        <v>209.4575</v>
      </c>
      <c r="AA1912" s="11"/>
    </row>
    <row r="1913">
      <c r="A1913" s="12" t="s">
        <v>91</v>
      </c>
      <c r="B1913" s="13">
        <v>43069.0</v>
      </c>
      <c r="C1913" s="12">
        <v>43073.0</v>
      </c>
      <c r="D1913" s="14">
        <v>766.27</v>
      </c>
      <c r="E1913" s="24">
        <v>42961.47861111111</v>
      </c>
      <c r="F1913" s="16">
        <v>108.0</v>
      </c>
      <c r="G1913" s="17" t="s">
        <v>25</v>
      </c>
      <c r="H1913" s="14">
        <v>86.77</v>
      </c>
      <c r="I1913" s="14">
        <f t="shared" si="1"/>
        <v>711.9292</v>
      </c>
      <c r="J1913" s="18">
        <v>4.0</v>
      </c>
      <c r="K1913" s="17">
        <v>6.0</v>
      </c>
      <c r="L1913" s="19">
        <v>3.5</v>
      </c>
      <c r="M1913" s="19" t="e">
        <v>#REF!</v>
      </c>
      <c r="N1913" s="17">
        <v>4.5</v>
      </c>
      <c r="O1913" s="17" t="s">
        <v>62</v>
      </c>
      <c r="P1913" s="17">
        <v>4.0</v>
      </c>
      <c r="Q1913" s="17">
        <v>7.0</v>
      </c>
      <c r="R1913" s="17">
        <v>2.0</v>
      </c>
      <c r="S1913" s="7">
        <f t="shared" si="2"/>
        <v>9</v>
      </c>
      <c r="T1913" s="20">
        <v>23.69</v>
      </c>
      <c r="U1913" s="14">
        <f t="shared" si="128"/>
        <v>30.6508</v>
      </c>
      <c r="V1913" s="21" t="s">
        <v>39</v>
      </c>
      <c r="W1913" s="35">
        <f>VLOOKUP(A1913,airbnb_listings_orlando!C:Q,14,0)</f>
        <v>259</v>
      </c>
      <c r="X1913" s="35">
        <f>VLOOKUP(A1913,airbnb_listings_orlando!C:Q,15,0)</f>
        <v>6</v>
      </c>
      <c r="Y1913" s="11">
        <f t="shared" si="4"/>
        <v>191.5675</v>
      </c>
      <c r="AA1913" s="11"/>
    </row>
    <row r="1914">
      <c r="A1914" s="12" t="s">
        <v>91</v>
      </c>
      <c r="B1914" s="13">
        <v>43043.0</v>
      </c>
      <c r="C1914" s="12">
        <v>43047.0</v>
      </c>
      <c r="D1914" s="14">
        <v>766.27</v>
      </c>
      <c r="E1914" s="24">
        <v>42992.64829861111</v>
      </c>
      <c r="F1914" s="16">
        <v>51.0</v>
      </c>
      <c r="G1914" s="17" t="s">
        <v>25</v>
      </c>
      <c r="H1914" s="14">
        <v>86.77</v>
      </c>
      <c r="I1914" s="14">
        <f t="shared" si="1"/>
        <v>711.9292</v>
      </c>
      <c r="J1914" s="18">
        <v>4.0</v>
      </c>
      <c r="K1914" s="17">
        <v>6.0</v>
      </c>
      <c r="L1914" s="19">
        <v>3.5</v>
      </c>
      <c r="M1914" s="19" t="e">
        <v>#REF!</v>
      </c>
      <c r="N1914" s="17">
        <v>4.5</v>
      </c>
      <c r="O1914" s="17" t="s">
        <v>62</v>
      </c>
      <c r="P1914" s="17">
        <v>4.0</v>
      </c>
      <c r="Q1914" s="17">
        <v>4.0</v>
      </c>
      <c r="R1914" s="17">
        <v>0.0</v>
      </c>
      <c r="S1914" s="7">
        <f t="shared" si="2"/>
        <v>4</v>
      </c>
      <c r="T1914" s="20">
        <v>23.69</v>
      </c>
      <c r="U1914" s="14">
        <f t="shared" si="128"/>
        <v>30.6508</v>
      </c>
      <c r="V1914" s="21" t="s">
        <v>39</v>
      </c>
      <c r="W1914" s="35">
        <f>VLOOKUP(A1914,airbnb_listings_orlando!C:Q,14,0)</f>
        <v>259</v>
      </c>
      <c r="X1914" s="35">
        <f>VLOOKUP(A1914,airbnb_listings_orlando!C:Q,15,0)</f>
        <v>6</v>
      </c>
      <c r="Y1914" s="11">
        <f t="shared" si="4"/>
        <v>191.5675</v>
      </c>
      <c r="AA1914" s="11"/>
    </row>
    <row r="1915">
      <c r="A1915" s="12" t="s">
        <v>91</v>
      </c>
      <c r="B1915" s="13">
        <v>42951.0</v>
      </c>
      <c r="C1915" s="12">
        <v>42963.0</v>
      </c>
      <c r="D1915" s="14">
        <v>1919.17</v>
      </c>
      <c r="E1915" s="24">
        <v>42843.36152777778</v>
      </c>
      <c r="F1915" s="16">
        <v>108.0</v>
      </c>
      <c r="G1915" s="17" t="s">
        <v>25</v>
      </c>
      <c r="H1915" s="14">
        <v>224.28</v>
      </c>
      <c r="I1915" s="14">
        <f t="shared" si="1"/>
        <v>1789.3032</v>
      </c>
      <c r="J1915" s="18">
        <v>4.0</v>
      </c>
      <c r="K1915" s="17">
        <v>6.0</v>
      </c>
      <c r="L1915" s="19">
        <v>3.5</v>
      </c>
      <c r="M1915" s="19" t="e">
        <v>#REF!</v>
      </c>
      <c r="N1915" s="17">
        <v>4.5</v>
      </c>
      <c r="O1915" s="17" t="s">
        <v>62</v>
      </c>
      <c r="P1915" s="17">
        <v>12.0</v>
      </c>
      <c r="Q1915" s="17">
        <v>5.0</v>
      </c>
      <c r="R1915" s="17">
        <v>1.0</v>
      </c>
      <c r="S1915" s="7">
        <f t="shared" si="2"/>
        <v>6</v>
      </c>
      <c r="T1915" s="20">
        <v>53.1</v>
      </c>
      <c r="U1915" s="14">
        <f t="shared" si="128"/>
        <v>76.7668</v>
      </c>
      <c r="V1915" s="21" t="s">
        <v>39</v>
      </c>
      <c r="W1915" s="35">
        <f>VLOOKUP(A1915,airbnb_listings_orlando!C:Q,14,0)</f>
        <v>259</v>
      </c>
      <c r="X1915" s="35">
        <f>VLOOKUP(A1915,airbnb_listings_orlando!C:Q,15,0)</f>
        <v>6</v>
      </c>
      <c r="Y1915" s="11">
        <f t="shared" si="4"/>
        <v>159.9308333</v>
      </c>
      <c r="AA1915" s="11"/>
    </row>
    <row r="1916">
      <c r="A1916" s="12" t="s">
        <v>91</v>
      </c>
      <c r="B1916" s="13">
        <v>42938.0</v>
      </c>
      <c r="C1916" s="12">
        <v>42945.0</v>
      </c>
      <c r="D1916" s="14">
        <v>1658.05</v>
      </c>
      <c r="E1916" s="24">
        <v>42887.54167824074</v>
      </c>
      <c r="F1916" s="16">
        <v>51.0</v>
      </c>
      <c r="G1916" s="17" t="s">
        <v>25</v>
      </c>
      <c r="H1916" s="14">
        <v>215.69</v>
      </c>
      <c r="I1916" s="14">
        <f t="shared" si="1"/>
        <v>1540.468</v>
      </c>
      <c r="J1916" s="18">
        <v>4.0</v>
      </c>
      <c r="K1916" s="17">
        <v>6.0</v>
      </c>
      <c r="L1916" s="19">
        <v>3.5</v>
      </c>
      <c r="M1916" s="19" t="e">
        <v>#REF!</v>
      </c>
      <c r="N1916" s="17">
        <v>4.5</v>
      </c>
      <c r="O1916" s="17" t="s">
        <v>62</v>
      </c>
      <c r="P1916" s="17">
        <v>7.0</v>
      </c>
      <c r="Q1916" s="17">
        <v>2.0</v>
      </c>
      <c r="R1916" s="17">
        <v>2.0</v>
      </c>
      <c r="S1916" s="7">
        <f t="shared" si="2"/>
        <v>4</v>
      </c>
      <c r="T1916" s="20">
        <v>51.26</v>
      </c>
      <c r="U1916" s="14">
        <f t="shared" si="128"/>
        <v>66.322</v>
      </c>
      <c r="V1916" s="21" t="s">
        <v>39</v>
      </c>
      <c r="W1916" s="35">
        <f>VLOOKUP(A1916,airbnb_listings_orlando!C:Q,14,0)</f>
        <v>259</v>
      </c>
      <c r="X1916" s="35">
        <f>VLOOKUP(A1916,airbnb_listings_orlando!C:Q,15,0)</f>
        <v>6</v>
      </c>
      <c r="Y1916" s="11">
        <f t="shared" si="4"/>
        <v>236.8642857</v>
      </c>
      <c r="AA1916" s="11"/>
    </row>
    <row r="1917">
      <c r="A1917" s="12" t="s">
        <v>91</v>
      </c>
      <c r="B1917" s="13">
        <v>42928.0</v>
      </c>
      <c r="C1917" s="12">
        <v>42930.0</v>
      </c>
      <c r="D1917" s="14">
        <v>537.76</v>
      </c>
      <c r="E1917" s="24">
        <v>42812.66081018518</v>
      </c>
      <c r="F1917" s="16">
        <v>116.0</v>
      </c>
      <c r="G1917" s="17" t="s">
        <v>25</v>
      </c>
      <c r="H1917" s="14">
        <v>49.21</v>
      </c>
      <c r="I1917" s="14">
        <f t="shared" si="1"/>
        <v>500.5896</v>
      </c>
      <c r="J1917" s="18">
        <v>4.0</v>
      </c>
      <c r="K1917" s="17">
        <v>6.0</v>
      </c>
      <c r="L1917" s="19">
        <v>3.5</v>
      </c>
      <c r="M1917" s="19" t="e">
        <v>#REF!</v>
      </c>
      <c r="N1917" s="17">
        <v>4.5</v>
      </c>
      <c r="O1917" s="17" t="s">
        <v>62</v>
      </c>
      <c r="P1917" s="17">
        <v>2.0</v>
      </c>
      <c r="Q1917" s="17">
        <v>4.0</v>
      </c>
      <c r="R1917" s="17">
        <v>1.0</v>
      </c>
      <c r="S1917" s="7">
        <f t="shared" si="2"/>
        <v>5</v>
      </c>
      <c r="T1917" s="20">
        <v>15.66</v>
      </c>
      <c r="U1917" s="14">
        <f t="shared" si="128"/>
        <v>21.5104</v>
      </c>
      <c r="V1917" s="21" t="s">
        <v>39</v>
      </c>
      <c r="W1917" s="35">
        <f>VLOOKUP(A1917,airbnb_listings_orlando!C:Q,14,0)</f>
        <v>259</v>
      </c>
      <c r="X1917" s="35">
        <f>VLOOKUP(A1917,airbnb_listings_orlando!C:Q,15,0)</f>
        <v>6</v>
      </c>
      <c r="Y1917" s="11">
        <f t="shared" si="4"/>
        <v>268.88</v>
      </c>
      <c r="AA1917" s="11"/>
    </row>
    <row r="1918">
      <c r="A1918" s="12" t="s">
        <v>91</v>
      </c>
      <c r="B1918" s="13">
        <v>42909.0</v>
      </c>
      <c r="C1918" s="12">
        <v>42919.0</v>
      </c>
      <c r="D1918" s="14">
        <v>1537.68</v>
      </c>
      <c r="E1918" s="24">
        <v>42744.67946759259</v>
      </c>
      <c r="F1918" s="16">
        <v>165.0</v>
      </c>
      <c r="G1918" s="17" t="s">
        <v>25</v>
      </c>
      <c r="H1918" s="14">
        <v>197.95</v>
      </c>
      <c r="I1918" s="14">
        <f t="shared" si="1"/>
        <v>1428.6328</v>
      </c>
      <c r="J1918" s="18">
        <v>4.0</v>
      </c>
      <c r="K1918" s="17">
        <v>6.0</v>
      </c>
      <c r="L1918" s="19">
        <v>3.5</v>
      </c>
      <c r="M1918" s="19" t="e">
        <v>#REF!</v>
      </c>
      <c r="N1918" s="17">
        <v>4.5</v>
      </c>
      <c r="O1918" s="17" t="s">
        <v>62</v>
      </c>
      <c r="P1918" s="17">
        <v>10.0</v>
      </c>
      <c r="Q1918" s="17">
        <v>4.0</v>
      </c>
      <c r="R1918" s="17">
        <v>0.0</v>
      </c>
      <c r="S1918" s="7">
        <f t="shared" si="2"/>
        <v>4</v>
      </c>
      <c r="T1918" s="20">
        <v>47.54</v>
      </c>
      <c r="U1918" s="14">
        <f t="shared" si="128"/>
        <v>61.5072</v>
      </c>
      <c r="V1918" s="21" t="s">
        <v>39</v>
      </c>
      <c r="W1918" s="35">
        <f>VLOOKUP(A1918,airbnb_listings_orlando!C:Q,14,0)</f>
        <v>259</v>
      </c>
      <c r="X1918" s="35">
        <f>VLOOKUP(A1918,airbnb_listings_orlando!C:Q,15,0)</f>
        <v>6</v>
      </c>
      <c r="Y1918" s="11">
        <f t="shared" si="4"/>
        <v>153.768</v>
      </c>
      <c r="AA1918" s="11"/>
    </row>
    <row r="1919">
      <c r="A1919" s="12" t="s">
        <v>91</v>
      </c>
      <c r="B1919" s="13">
        <v>42899.0</v>
      </c>
      <c r="C1919" s="12">
        <v>42908.0</v>
      </c>
      <c r="D1919" s="14">
        <v>1190.19</v>
      </c>
      <c r="E1919" s="15">
        <v>42718.41443287037</v>
      </c>
      <c r="F1919" s="16">
        <v>181.0</v>
      </c>
      <c r="G1919" s="17" t="s">
        <v>25</v>
      </c>
      <c r="H1919" s="14">
        <v>149.33</v>
      </c>
      <c r="I1919" s="14">
        <f t="shared" si="1"/>
        <v>1107.0324</v>
      </c>
      <c r="J1919" s="18">
        <v>4.0</v>
      </c>
      <c r="K1919" s="17">
        <v>6.0</v>
      </c>
      <c r="L1919" s="19">
        <v>3.5</v>
      </c>
      <c r="M1919" s="19" t="e">
        <v>#REF!</v>
      </c>
      <c r="N1919" s="17">
        <v>4.5</v>
      </c>
      <c r="O1919" s="17" t="s">
        <v>62</v>
      </c>
      <c r="P1919" s="17">
        <v>9.0</v>
      </c>
      <c r="Q1919" s="17">
        <v>2.0</v>
      </c>
      <c r="R1919" s="17">
        <v>3.0</v>
      </c>
      <c r="S1919" s="7">
        <f t="shared" si="2"/>
        <v>5</v>
      </c>
      <c r="T1919" s="20">
        <v>35.55</v>
      </c>
      <c r="U1919" s="14">
        <f t="shared" si="128"/>
        <v>47.6076</v>
      </c>
      <c r="V1919" s="21" t="s">
        <v>39</v>
      </c>
      <c r="W1919" s="35">
        <f>VLOOKUP(A1919,airbnb_listings_orlando!C:Q,14,0)</f>
        <v>259</v>
      </c>
      <c r="X1919" s="35">
        <f>VLOOKUP(A1919,airbnb_listings_orlando!C:Q,15,0)</f>
        <v>6</v>
      </c>
      <c r="Y1919" s="11">
        <f t="shared" si="4"/>
        <v>132.2433333</v>
      </c>
      <c r="AA1919" s="11"/>
    </row>
    <row r="1920">
      <c r="A1920" s="12" t="s">
        <v>91</v>
      </c>
      <c r="B1920" s="13">
        <v>42881.0</v>
      </c>
      <c r="C1920" s="12">
        <v>42884.0</v>
      </c>
      <c r="D1920" s="14">
        <v>607.73</v>
      </c>
      <c r="E1920" s="24">
        <v>42875.47293981481</v>
      </c>
      <c r="F1920" s="16">
        <v>6.0</v>
      </c>
      <c r="G1920" s="17" t="s">
        <v>25</v>
      </c>
      <c r="H1920" s="14">
        <v>63.85</v>
      </c>
      <c r="I1920" s="14">
        <f t="shared" si="1"/>
        <v>564.6308</v>
      </c>
      <c r="J1920" s="18">
        <v>4.0</v>
      </c>
      <c r="K1920" s="17">
        <v>6.0</v>
      </c>
      <c r="L1920" s="19">
        <v>3.5</v>
      </c>
      <c r="M1920" s="19" t="e">
        <v>#REF!</v>
      </c>
      <c r="N1920" s="17">
        <v>4.5</v>
      </c>
      <c r="O1920" s="17" t="s">
        <v>62</v>
      </c>
      <c r="P1920" s="17">
        <v>3.0</v>
      </c>
      <c r="Q1920" s="17">
        <v>5.0</v>
      </c>
      <c r="R1920" s="17">
        <v>1.0</v>
      </c>
      <c r="S1920" s="7">
        <f t="shared" si="2"/>
        <v>6</v>
      </c>
      <c r="T1920" s="20">
        <v>18.79</v>
      </c>
      <c r="U1920" s="14">
        <f t="shared" si="128"/>
        <v>24.3092</v>
      </c>
      <c r="V1920" s="21" t="s">
        <v>39</v>
      </c>
      <c r="W1920" s="35">
        <f>VLOOKUP(A1920,airbnb_listings_orlando!C:Q,14,0)</f>
        <v>259</v>
      </c>
      <c r="X1920" s="35">
        <f>VLOOKUP(A1920,airbnb_listings_orlando!C:Q,15,0)</f>
        <v>6</v>
      </c>
      <c r="Y1920" s="11">
        <f t="shared" si="4"/>
        <v>202.5766667</v>
      </c>
      <c r="AA1920" s="11"/>
    </row>
    <row r="1921">
      <c r="A1921" s="12" t="s">
        <v>91</v>
      </c>
      <c r="B1921" s="13">
        <v>42874.0</v>
      </c>
      <c r="C1921" s="12">
        <v>42877.0</v>
      </c>
      <c r="D1921" s="14">
        <v>528.46</v>
      </c>
      <c r="E1921" s="24">
        <v>42854.61819444445</v>
      </c>
      <c r="F1921" s="16">
        <v>20.0</v>
      </c>
      <c r="G1921" s="17" t="s">
        <v>25</v>
      </c>
      <c r="H1921" s="14">
        <v>53.04</v>
      </c>
      <c r="I1921" s="14">
        <f t="shared" si="1"/>
        <v>491.5216</v>
      </c>
      <c r="J1921" s="18">
        <v>4.0</v>
      </c>
      <c r="K1921" s="17">
        <v>6.0</v>
      </c>
      <c r="L1921" s="19">
        <v>3.5</v>
      </c>
      <c r="M1921" s="19" t="e">
        <v>#REF!</v>
      </c>
      <c r="N1921" s="17">
        <v>4.5</v>
      </c>
      <c r="O1921" s="17" t="s">
        <v>62</v>
      </c>
      <c r="P1921" s="17">
        <v>3.0</v>
      </c>
      <c r="Q1921" s="17">
        <v>4.0</v>
      </c>
      <c r="R1921" s="17">
        <v>2.0</v>
      </c>
      <c r="S1921" s="7">
        <f t="shared" si="2"/>
        <v>6</v>
      </c>
      <c r="T1921" s="20">
        <v>15.8</v>
      </c>
      <c r="U1921" s="14">
        <f t="shared" si="128"/>
        <v>21.1384</v>
      </c>
      <c r="V1921" s="21" t="s">
        <v>39</v>
      </c>
      <c r="W1921" s="35">
        <f>VLOOKUP(A1921,airbnb_listings_orlando!C:Q,14,0)</f>
        <v>259</v>
      </c>
      <c r="X1921" s="35">
        <f>VLOOKUP(A1921,airbnb_listings_orlando!C:Q,15,0)</f>
        <v>6</v>
      </c>
      <c r="Y1921" s="11">
        <f t="shared" si="4"/>
        <v>176.1533333</v>
      </c>
      <c r="AA1921" s="11"/>
    </row>
    <row r="1922">
      <c r="A1922" s="12" t="s">
        <v>91</v>
      </c>
      <c r="B1922" s="13">
        <v>42867.0</v>
      </c>
      <c r="C1922" s="12">
        <v>42870.0</v>
      </c>
      <c r="D1922" s="14">
        <v>561.14</v>
      </c>
      <c r="E1922" s="24">
        <v>42802.367060185185</v>
      </c>
      <c r="F1922" s="16">
        <v>65.0</v>
      </c>
      <c r="G1922" s="17" t="s">
        <v>25</v>
      </c>
      <c r="H1922" s="14">
        <v>52.39</v>
      </c>
      <c r="I1922" s="14">
        <f t="shared" si="1"/>
        <v>522.3544</v>
      </c>
      <c r="J1922" s="18">
        <v>4.0</v>
      </c>
      <c r="K1922" s="17">
        <v>6.0</v>
      </c>
      <c r="L1922" s="19">
        <v>3.5</v>
      </c>
      <c r="M1922" s="19" t="e">
        <v>#REF!</v>
      </c>
      <c r="N1922" s="17">
        <v>4.5</v>
      </c>
      <c r="O1922" s="17" t="s">
        <v>62</v>
      </c>
      <c r="P1922" s="17">
        <v>3.0</v>
      </c>
      <c r="Q1922" s="17">
        <v>6.0</v>
      </c>
      <c r="R1922" s="17">
        <v>2.0</v>
      </c>
      <c r="S1922" s="7">
        <f t="shared" si="2"/>
        <v>8</v>
      </c>
      <c r="T1922" s="20">
        <v>16.34</v>
      </c>
      <c r="U1922" s="14">
        <f t="shared" si="128"/>
        <v>22.4456</v>
      </c>
      <c r="V1922" s="21" t="s">
        <v>39</v>
      </c>
      <c r="W1922" s="35">
        <f>VLOOKUP(A1922,airbnb_listings_orlando!C:Q,14,0)</f>
        <v>259</v>
      </c>
      <c r="X1922" s="35">
        <f>VLOOKUP(A1922,airbnb_listings_orlando!C:Q,15,0)</f>
        <v>6</v>
      </c>
      <c r="Y1922" s="11">
        <f t="shared" si="4"/>
        <v>187.0466667</v>
      </c>
      <c r="AA1922" s="11"/>
    </row>
    <row r="1923">
      <c r="A1923" s="12" t="s">
        <v>91</v>
      </c>
      <c r="B1923" s="13">
        <v>42860.0</v>
      </c>
      <c r="C1923" s="12">
        <v>42863.0</v>
      </c>
      <c r="D1923" s="14">
        <v>528.46</v>
      </c>
      <c r="E1923" s="24">
        <v>42802.36376157407</v>
      </c>
      <c r="F1923" s="16">
        <v>58.0</v>
      </c>
      <c r="G1923" s="17" t="s">
        <v>25</v>
      </c>
      <c r="H1923" s="14">
        <v>52.39</v>
      </c>
      <c r="I1923" s="14">
        <f t="shared" si="1"/>
        <v>490.9816</v>
      </c>
      <c r="J1923" s="18">
        <v>4.0</v>
      </c>
      <c r="K1923" s="17">
        <v>6.0</v>
      </c>
      <c r="L1923" s="19">
        <v>3.5</v>
      </c>
      <c r="M1923" s="19" t="e">
        <v>#REF!</v>
      </c>
      <c r="N1923" s="17">
        <v>4.5</v>
      </c>
      <c r="O1923" s="17" t="s">
        <v>62</v>
      </c>
      <c r="P1923" s="17">
        <v>3.0</v>
      </c>
      <c r="Q1923" s="17">
        <v>6.0</v>
      </c>
      <c r="R1923" s="17">
        <v>2.0</v>
      </c>
      <c r="S1923" s="7">
        <f t="shared" si="2"/>
        <v>8</v>
      </c>
      <c r="T1923" s="20">
        <v>16.34</v>
      </c>
      <c r="U1923" s="14">
        <f t="shared" si="128"/>
        <v>21.1384</v>
      </c>
      <c r="V1923" s="21" t="s">
        <v>39</v>
      </c>
      <c r="W1923" s="35">
        <f>VLOOKUP(A1923,airbnb_listings_orlando!C:Q,14,0)</f>
        <v>259</v>
      </c>
      <c r="X1923" s="35">
        <f>VLOOKUP(A1923,airbnb_listings_orlando!C:Q,15,0)</f>
        <v>6</v>
      </c>
      <c r="Y1923" s="11">
        <f t="shared" si="4"/>
        <v>176.1533333</v>
      </c>
      <c r="AA1923" s="11"/>
    </row>
    <row r="1924">
      <c r="A1924" s="12" t="s">
        <v>91</v>
      </c>
      <c r="B1924" s="13">
        <v>42829.0</v>
      </c>
      <c r="C1924" s="12">
        <v>42834.0</v>
      </c>
      <c r="D1924" s="14">
        <v>838.08</v>
      </c>
      <c r="E1924" s="24">
        <v>42744.42003472222</v>
      </c>
      <c r="F1924" s="16">
        <v>85.0</v>
      </c>
      <c r="G1924" s="17" t="s">
        <v>25</v>
      </c>
      <c r="H1924" s="14">
        <v>91.56</v>
      </c>
      <c r="I1924" s="14">
        <f t="shared" si="1"/>
        <v>780.8568</v>
      </c>
      <c r="J1924" s="18">
        <v>4.0</v>
      </c>
      <c r="K1924" s="17">
        <v>6.0</v>
      </c>
      <c r="L1924" s="19">
        <v>3.5</v>
      </c>
      <c r="M1924" s="19" t="e">
        <v>#REF!</v>
      </c>
      <c r="N1924" s="17">
        <v>4.5</v>
      </c>
      <c r="O1924" s="17" t="s">
        <v>62</v>
      </c>
      <c r="P1924" s="17">
        <v>5.0</v>
      </c>
      <c r="Q1924" s="17">
        <v>2.0</v>
      </c>
      <c r="R1924" s="17">
        <v>2.0</v>
      </c>
      <c r="S1924" s="7">
        <f t="shared" si="2"/>
        <v>4</v>
      </c>
      <c r="T1924" s="20">
        <v>23.7</v>
      </c>
      <c r="U1924" s="14">
        <f t="shared" si="128"/>
        <v>33.5232</v>
      </c>
      <c r="V1924" s="21" t="s">
        <v>39</v>
      </c>
      <c r="W1924" s="35">
        <f>VLOOKUP(A1924,airbnb_listings_orlando!C:Q,14,0)</f>
        <v>259</v>
      </c>
      <c r="X1924" s="35">
        <f>VLOOKUP(A1924,airbnb_listings_orlando!C:Q,15,0)</f>
        <v>6</v>
      </c>
      <c r="Y1924" s="11">
        <f t="shared" si="4"/>
        <v>167.616</v>
      </c>
      <c r="AA1924" s="11"/>
    </row>
    <row r="1925">
      <c r="A1925" s="12" t="s">
        <v>91</v>
      </c>
      <c r="B1925" s="13">
        <v>42826.0</v>
      </c>
      <c r="C1925" s="12">
        <v>42829.0</v>
      </c>
      <c r="D1925" s="14">
        <v>542.4</v>
      </c>
      <c r="E1925" s="24">
        <v>42621.48005787037</v>
      </c>
      <c r="F1925" s="16">
        <v>205.0</v>
      </c>
      <c r="G1925" s="17" t="s">
        <v>25</v>
      </c>
      <c r="H1925" s="14">
        <v>72.0</v>
      </c>
      <c r="I1925" s="14">
        <f t="shared" si="1"/>
        <v>520.704</v>
      </c>
      <c r="J1925" s="18">
        <v>4.0</v>
      </c>
      <c r="K1925" s="17">
        <v>6.0</v>
      </c>
      <c r="L1925" s="19">
        <v>3.5</v>
      </c>
      <c r="M1925" s="19" t="e">
        <v>#REF!</v>
      </c>
      <c r="N1925" s="17">
        <v>4.5</v>
      </c>
      <c r="O1925" s="17" t="s">
        <v>62</v>
      </c>
      <c r="P1925" s="17">
        <v>3.0</v>
      </c>
      <c r="Q1925" s="17">
        <v>2.0</v>
      </c>
      <c r="R1925" s="17">
        <v>4.0</v>
      </c>
      <c r="S1925" s="7">
        <f t="shared" si="2"/>
        <v>6</v>
      </c>
      <c r="T1925" s="20">
        <v>0.0</v>
      </c>
      <c r="U1925" s="14">
        <f t="shared" si="128"/>
        <v>21.696</v>
      </c>
      <c r="V1925" s="21" t="s">
        <v>39</v>
      </c>
      <c r="W1925" s="35">
        <f>VLOOKUP(A1925,airbnb_listings_orlando!C:Q,14,0)</f>
        <v>259</v>
      </c>
      <c r="X1925" s="35">
        <f>VLOOKUP(A1925,airbnb_listings_orlando!C:Q,15,0)</f>
        <v>6</v>
      </c>
      <c r="Y1925" s="11">
        <f t="shared" si="4"/>
        <v>180.8</v>
      </c>
      <c r="AA1925" s="11"/>
    </row>
    <row r="1926">
      <c r="A1926" s="12" t="s">
        <v>91</v>
      </c>
      <c r="B1926" s="13">
        <v>42821.0</v>
      </c>
      <c r="C1926" s="12">
        <v>42826.0</v>
      </c>
      <c r="D1926" s="14">
        <v>1129.08</v>
      </c>
      <c r="E1926" s="24">
        <v>42756.73931712963</v>
      </c>
      <c r="F1926" s="16">
        <v>65.0</v>
      </c>
      <c r="G1926" s="17" t="s">
        <v>25</v>
      </c>
      <c r="H1926" s="14">
        <v>131.68</v>
      </c>
      <c r="I1926" s="14">
        <f t="shared" si="1"/>
        <v>1051.9868</v>
      </c>
      <c r="J1926" s="18">
        <v>4.0</v>
      </c>
      <c r="K1926" s="17">
        <v>6.0</v>
      </c>
      <c r="L1926" s="19">
        <v>3.5</v>
      </c>
      <c r="M1926" s="19" t="e">
        <v>#REF!</v>
      </c>
      <c r="N1926" s="17">
        <v>4.5</v>
      </c>
      <c r="O1926" s="17" t="s">
        <v>62</v>
      </c>
      <c r="P1926" s="17">
        <v>5.0</v>
      </c>
      <c r="Q1926" s="17">
        <v>6.0</v>
      </c>
      <c r="R1926" s="17">
        <v>2.0</v>
      </c>
      <c r="S1926" s="7">
        <f t="shared" si="2"/>
        <v>8</v>
      </c>
      <c r="T1926" s="20">
        <v>31.93</v>
      </c>
      <c r="U1926" s="14">
        <f t="shared" si="128"/>
        <v>45.1632</v>
      </c>
      <c r="V1926" s="21" t="s">
        <v>39</v>
      </c>
      <c r="W1926" s="35">
        <f>VLOOKUP(A1926,airbnb_listings_orlando!C:Q,14,0)</f>
        <v>259</v>
      </c>
      <c r="X1926" s="35">
        <f>VLOOKUP(A1926,airbnb_listings_orlando!C:Q,15,0)</f>
        <v>6</v>
      </c>
      <c r="Y1926" s="11">
        <f t="shared" si="4"/>
        <v>225.816</v>
      </c>
      <c r="AA1926" s="11"/>
    </row>
    <row r="1927">
      <c r="A1927" s="12" t="s">
        <v>91</v>
      </c>
      <c r="B1927" s="13">
        <v>42818.0</v>
      </c>
      <c r="C1927" s="12">
        <v>42820.0</v>
      </c>
      <c r="D1927" s="14">
        <v>579.67</v>
      </c>
      <c r="E1927" s="24">
        <v>42815.59489583333</v>
      </c>
      <c r="F1927" s="16">
        <v>3.0</v>
      </c>
      <c r="G1927" s="17" t="s">
        <v>25</v>
      </c>
      <c r="H1927" s="14">
        <v>55.93</v>
      </c>
      <c r="I1927" s="14">
        <f t="shared" si="1"/>
        <v>540.0932</v>
      </c>
      <c r="J1927" s="18">
        <v>4.0</v>
      </c>
      <c r="K1927" s="17">
        <v>6.0</v>
      </c>
      <c r="L1927" s="19">
        <v>3.5</v>
      </c>
      <c r="M1927" s="19" t="e">
        <v>#REF!</v>
      </c>
      <c r="N1927" s="17">
        <v>4.5</v>
      </c>
      <c r="O1927" s="17" t="s">
        <v>62</v>
      </c>
      <c r="P1927" s="17">
        <v>2.0</v>
      </c>
      <c r="Q1927" s="17">
        <v>5.0</v>
      </c>
      <c r="R1927" s="17">
        <v>3.0</v>
      </c>
      <c r="S1927" s="7">
        <f t="shared" si="2"/>
        <v>8</v>
      </c>
      <c r="T1927" s="20">
        <v>16.39</v>
      </c>
      <c r="U1927" s="14">
        <f t="shared" si="128"/>
        <v>23.1868</v>
      </c>
      <c r="V1927" s="21" t="s">
        <v>39</v>
      </c>
      <c r="W1927" s="35">
        <f>VLOOKUP(A1927,airbnb_listings_orlando!C:Q,14,0)</f>
        <v>259</v>
      </c>
      <c r="X1927" s="35">
        <f>VLOOKUP(A1927,airbnb_listings_orlando!C:Q,15,0)</f>
        <v>6</v>
      </c>
      <c r="Y1927" s="11">
        <f t="shared" si="4"/>
        <v>289.835</v>
      </c>
      <c r="AA1927" s="11"/>
    </row>
    <row r="1928">
      <c r="A1928" s="12" t="s">
        <v>91</v>
      </c>
      <c r="B1928" s="13">
        <v>42811.0</v>
      </c>
      <c r="C1928" s="12">
        <v>42813.0</v>
      </c>
      <c r="D1928" s="14">
        <v>579.67</v>
      </c>
      <c r="E1928" s="24">
        <v>42747.42895833333</v>
      </c>
      <c r="F1928" s="16">
        <v>64.0</v>
      </c>
      <c r="G1928" s="17" t="s">
        <v>25</v>
      </c>
      <c r="H1928" s="14">
        <v>55.93</v>
      </c>
      <c r="I1928" s="14">
        <f t="shared" si="1"/>
        <v>540.0932</v>
      </c>
      <c r="J1928" s="18">
        <v>4.0</v>
      </c>
      <c r="K1928" s="17">
        <v>6.0</v>
      </c>
      <c r="L1928" s="19">
        <v>3.5</v>
      </c>
      <c r="M1928" s="19" t="e">
        <v>#REF!</v>
      </c>
      <c r="N1928" s="17">
        <v>4.5</v>
      </c>
      <c r="O1928" s="17" t="s">
        <v>62</v>
      </c>
      <c r="P1928" s="17">
        <v>2.0</v>
      </c>
      <c r="Q1928" s="17">
        <v>4.0</v>
      </c>
      <c r="R1928" s="17">
        <v>3.0</v>
      </c>
      <c r="S1928" s="7">
        <f t="shared" si="2"/>
        <v>7</v>
      </c>
      <c r="T1928" s="20">
        <v>16.39</v>
      </c>
      <c r="U1928" s="14">
        <f t="shared" si="128"/>
        <v>23.1868</v>
      </c>
      <c r="V1928" s="21" t="s">
        <v>39</v>
      </c>
      <c r="W1928" s="35">
        <f>VLOOKUP(A1928,airbnb_listings_orlando!C:Q,14,0)</f>
        <v>259</v>
      </c>
      <c r="X1928" s="35">
        <f>VLOOKUP(A1928,airbnb_listings_orlando!C:Q,15,0)</f>
        <v>6</v>
      </c>
      <c r="Y1928" s="11">
        <f t="shared" si="4"/>
        <v>289.835</v>
      </c>
      <c r="AA1928" s="11"/>
    </row>
    <row r="1929">
      <c r="A1929" s="12" t="s">
        <v>91</v>
      </c>
      <c r="B1929" s="13">
        <v>42807.0</v>
      </c>
      <c r="C1929" s="12">
        <v>42811.0</v>
      </c>
      <c r="D1929" s="14">
        <v>1019.66</v>
      </c>
      <c r="E1929" s="24">
        <v>42770.630277777775</v>
      </c>
      <c r="F1929" s="16">
        <v>37.0</v>
      </c>
      <c r="G1929" s="17" t="s">
        <v>25</v>
      </c>
      <c r="H1929" s="14">
        <v>116.6</v>
      </c>
      <c r="I1929" s="14">
        <f t="shared" si="1"/>
        <v>950.0436</v>
      </c>
      <c r="J1929" s="18">
        <v>4.0</v>
      </c>
      <c r="K1929" s="17">
        <v>6.0</v>
      </c>
      <c r="L1929" s="19">
        <v>3.5</v>
      </c>
      <c r="M1929" s="19" t="e">
        <v>#REF!</v>
      </c>
      <c r="N1929" s="17">
        <v>4.5</v>
      </c>
      <c r="O1929" s="17" t="s">
        <v>62</v>
      </c>
      <c r="P1929" s="17">
        <v>4.0</v>
      </c>
      <c r="Q1929" s="17">
        <v>5.0</v>
      </c>
      <c r="R1929" s="17">
        <v>0.0</v>
      </c>
      <c r="S1929" s="7">
        <f t="shared" si="2"/>
        <v>5</v>
      </c>
      <c r="T1929" s="20">
        <v>28.83</v>
      </c>
      <c r="U1929" s="14">
        <f t="shared" si="128"/>
        <v>40.7864</v>
      </c>
      <c r="V1929" s="21" t="s">
        <v>39</v>
      </c>
      <c r="W1929" s="35">
        <f>VLOOKUP(A1929,airbnb_listings_orlando!C:Q,14,0)</f>
        <v>259</v>
      </c>
      <c r="X1929" s="35">
        <f>VLOOKUP(A1929,airbnb_listings_orlando!C:Q,15,0)</f>
        <v>6</v>
      </c>
      <c r="Y1929" s="11">
        <f t="shared" si="4"/>
        <v>254.915</v>
      </c>
      <c r="AA1929" s="11"/>
    </row>
    <row r="1930">
      <c r="A1930" s="12" t="s">
        <v>91</v>
      </c>
      <c r="B1930" s="13">
        <v>42797.0</v>
      </c>
      <c r="C1930" s="12">
        <v>42799.0</v>
      </c>
      <c r="D1930" s="14">
        <v>579.67</v>
      </c>
      <c r="E1930" s="24">
        <v>42755.390393518515</v>
      </c>
      <c r="F1930" s="16">
        <v>42.0</v>
      </c>
      <c r="G1930" s="17" t="s">
        <v>25</v>
      </c>
      <c r="H1930" s="14">
        <v>55.93</v>
      </c>
      <c r="I1930" s="14">
        <f t="shared" si="1"/>
        <v>540.0932</v>
      </c>
      <c r="J1930" s="18">
        <v>4.0</v>
      </c>
      <c r="K1930" s="17">
        <v>6.0</v>
      </c>
      <c r="L1930" s="19">
        <v>3.5</v>
      </c>
      <c r="M1930" s="19" t="e">
        <v>#REF!</v>
      </c>
      <c r="N1930" s="17">
        <v>4.5</v>
      </c>
      <c r="O1930" s="17" t="s">
        <v>62</v>
      </c>
      <c r="P1930" s="17">
        <v>2.0</v>
      </c>
      <c r="Q1930" s="17">
        <v>8.0</v>
      </c>
      <c r="R1930" s="17">
        <v>1.0</v>
      </c>
      <c r="S1930" s="7">
        <f t="shared" si="2"/>
        <v>9</v>
      </c>
      <c r="T1930" s="20">
        <v>16.39</v>
      </c>
      <c r="U1930" s="14">
        <f t="shared" si="128"/>
        <v>23.1868</v>
      </c>
      <c r="V1930" s="21" t="s">
        <v>39</v>
      </c>
      <c r="W1930" s="35">
        <f>VLOOKUP(A1930,airbnb_listings_orlando!C:Q,14,0)</f>
        <v>259</v>
      </c>
      <c r="X1930" s="35">
        <f>VLOOKUP(A1930,airbnb_listings_orlando!C:Q,15,0)</f>
        <v>6</v>
      </c>
      <c r="Y1930" s="11">
        <f t="shared" si="4"/>
        <v>289.835</v>
      </c>
      <c r="AA1930" s="11"/>
    </row>
    <row r="1931">
      <c r="A1931" s="12" t="s">
        <v>91</v>
      </c>
      <c r="B1931" s="13">
        <v>42790.0</v>
      </c>
      <c r="C1931" s="12">
        <v>42793.0</v>
      </c>
      <c r="D1931" s="14">
        <v>555.79</v>
      </c>
      <c r="E1931" s="24">
        <v>42741.40818287037</v>
      </c>
      <c r="F1931" s="16">
        <v>49.0</v>
      </c>
      <c r="G1931" s="17" t="s">
        <v>25</v>
      </c>
      <c r="H1931" s="14">
        <v>57.02</v>
      </c>
      <c r="I1931" s="14">
        <f t="shared" si="1"/>
        <v>521.0784</v>
      </c>
      <c r="J1931" s="18">
        <v>4.0</v>
      </c>
      <c r="K1931" s="17">
        <v>6.0</v>
      </c>
      <c r="L1931" s="19">
        <v>3.5</v>
      </c>
      <c r="M1931" s="19" t="e">
        <v>#REF!</v>
      </c>
      <c r="N1931" s="17">
        <v>4.5</v>
      </c>
      <c r="O1931" s="17" t="s">
        <v>62</v>
      </c>
      <c r="P1931" s="17">
        <v>3.0</v>
      </c>
      <c r="Q1931" s="17">
        <v>5.0</v>
      </c>
      <c r="R1931" s="17">
        <v>3.0</v>
      </c>
      <c r="S1931" s="7">
        <f t="shared" si="2"/>
        <v>8</v>
      </c>
      <c r="T1931" s="20">
        <v>12.48</v>
      </c>
      <c r="U1931" s="14">
        <f t="shared" si="128"/>
        <v>22.2316</v>
      </c>
      <c r="V1931" s="21" t="s">
        <v>39</v>
      </c>
      <c r="W1931" s="35">
        <f>VLOOKUP(A1931,airbnb_listings_orlando!C:Q,14,0)</f>
        <v>259</v>
      </c>
      <c r="X1931" s="35">
        <f>VLOOKUP(A1931,airbnb_listings_orlando!C:Q,15,0)</f>
        <v>6</v>
      </c>
      <c r="Y1931" s="11">
        <f t="shared" si="4"/>
        <v>185.2633333</v>
      </c>
      <c r="AA1931" s="11"/>
    </row>
    <row r="1932">
      <c r="A1932" s="12" t="s">
        <v>91</v>
      </c>
      <c r="B1932" s="13">
        <v>42785.0</v>
      </c>
      <c r="C1932" s="12">
        <v>42787.0</v>
      </c>
      <c r="D1932" s="14">
        <v>419.04</v>
      </c>
      <c r="E1932" s="24">
        <v>42770.64524305556</v>
      </c>
      <c r="F1932" s="16">
        <v>15.0</v>
      </c>
      <c r="G1932" s="17" t="s">
        <v>25</v>
      </c>
      <c r="H1932" s="14">
        <v>33.78</v>
      </c>
      <c r="I1932" s="14">
        <f t="shared" si="1"/>
        <v>390.4284</v>
      </c>
      <c r="J1932" s="18">
        <v>4.0</v>
      </c>
      <c r="K1932" s="17">
        <v>6.0</v>
      </c>
      <c r="L1932" s="19">
        <v>3.5</v>
      </c>
      <c r="M1932" s="19" t="e">
        <v>#REF!</v>
      </c>
      <c r="N1932" s="17">
        <v>4.5</v>
      </c>
      <c r="O1932" s="17" t="s">
        <v>62</v>
      </c>
      <c r="P1932" s="17">
        <v>2.0</v>
      </c>
      <c r="Q1932" s="17">
        <v>3.0</v>
      </c>
      <c r="R1932" s="17">
        <v>2.0</v>
      </c>
      <c r="S1932" s="7">
        <f t="shared" si="2"/>
        <v>5</v>
      </c>
      <c r="T1932" s="20">
        <v>11.85</v>
      </c>
      <c r="U1932" s="14">
        <f t="shared" si="128"/>
        <v>16.7616</v>
      </c>
      <c r="V1932" s="21" t="s">
        <v>39</v>
      </c>
      <c r="W1932" s="35">
        <f>VLOOKUP(A1932,airbnb_listings_orlando!C:Q,14,0)</f>
        <v>259</v>
      </c>
      <c r="X1932" s="35">
        <f>VLOOKUP(A1932,airbnb_listings_orlando!C:Q,15,0)</f>
        <v>6</v>
      </c>
      <c r="Y1932" s="11">
        <f t="shared" si="4"/>
        <v>209.52</v>
      </c>
      <c r="AA1932" s="11"/>
    </row>
    <row r="1933">
      <c r="A1933" s="12" t="s">
        <v>91</v>
      </c>
      <c r="B1933" s="13">
        <v>42782.0</v>
      </c>
      <c r="C1933" s="12">
        <v>42785.0</v>
      </c>
      <c r="D1933" s="14">
        <v>555.79</v>
      </c>
      <c r="E1933" s="15">
        <v>42726.39482638889</v>
      </c>
      <c r="F1933" s="16">
        <v>56.0</v>
      </c>
      <c r="G1933" s="17" t="s">
        <v>25</v>
      </c>
      <c r="H1933" s="14">
        <v>57.02</v>
      </c>
      <c r="I1933" s="14">
        <f t="shared" si="1"/>
        <v>521.0784</v>
      </c>
      <c r="J1933" s="18">
        <v>4.0</v>
      </c>
      <c r="K1933" s="17">
        <v>6.0</v>
      </c>
      <c r="L1933" s="19">
        <v>3.5</v>
      </c>
      <c r="M1933" s="19" t="e">
        <v>#REF!</v>
      </c>
      <c r="N1933" s="17">
        <v>4.5</v>
      </c>
      <c r="O1933" s="17" t="s">
        <v>62</v>
      </c>
      <c r="P1933" s="17">
        <v>3.0</v>
      </c>
      <c r="Q1933" s="17">
        <v>5.0</v>
      </c>
      <c r="R1933" s="17">
        <v>0.0</v>
      </c>
      <c r="S1933" s="7">
        <f t="shared" si="2"/>
        <v>5</v>
      </c>
      <c r="T1933" s="20">
        <v>12.48</v>
      </c>
      <c r="U1933" s="14">
        <f t="shared" si="128"/>
        <v>22.2316</v>
      </c>
      <c r="V1933" s="21" t="s">
        <v>39</v>
      </c>
      <c r="W1933" s="35">
        <f>VLOOKUP(A1933,airbnb_listings_orlando!C:Q,14,0)</f>
        <v>259</v>
      </c>
      <c r="X1933" s="35">
        <f>VLOOKUP(A1933,airbnb_listings_orlando!C:Q,15,0)</f>
        <v>6</v>
      </c>
      <c r="Y1933" s="11">
        <f t="shared" si="4"/>
        <v>185.2633333</v>
      </c>
      <c r="AA1933" s="11"/>
    </row>
    <row r="1934">
      <c r="A1934" s="12" t="s">
        <v>91</v>
      </c>
      <c r="B1934" s="13">
        <v>42664.0</v>
      </c>
      <c r="C1934" s="25">
        <v>42669.0</v>
      </c>
      <c r="D1934" s="14">
        <v>813.6</v>
      </c>
      <c r="E1934" s="24">
        <v>42625.429131944446</v>
      </c>
      <c r="F1934" s="16">
        <v>39.0</v>
      </c>
      <c r="G1934" s="17" t="s">
        <v>25</v>
      </c>
      <c r="H1934" s="14">
        <v>120.0</v>
      </c>
      <c r="I1934" s="14">
        <f t="shared" si="1"/>
        <v>781.056</v>
      </c>
      <c r="J1934" s="18">
        <v>4.0</v>
      </c>
      <c r="K1934" s="17">
        <v>6.0</v>
      </c>
      <c r="L1934" s="19">
        <v>3.5</v>
      </c>
      <c r="M1934" s="19" t="e">
        <v>#REF!</v>
      </c>
      <c r="N1934" s="17">
        <v>4.5</v>
      </c>
      <c r="O1934" s="17" t="s">
        <v>62</v>
      </c>
      <c r="P1934" s="17">
        <v>5.0</v>
      </c>
      <c r="Q1934" s="17">
        <v>3.0</v>
      </c>
      <c r="R1934" s="17">
        <v>2.0</v>
      </c>
      <c r="S1934" s="7">
        <f t="shared" si="2"/>
        <v>5</v>
      </c>
      <c r="T1934" s="20">
        <v>0.0</v>
      </c>
      <c r="U1934" s="14">
        <f t="shared" si="128"/>
        <v>32.544</v>
      </c>
      <c r="V1934" s="21" t="s">
        <v>39</v>
      </c>
      <c r="W1934" s="35">
        <f>VLOOKUP(A1934,airbnb_listings_orlando!C:Q,14,0)</f>
        <v>259</v>
      </c>
      <c r="X1934" s="35">
        <f>VLOOKUP(A1934,airbnb_listings_orlando!C:Q,15,0)</f>
        <v>6</v>
      </c>
      <c r="Y1934" s="11">
        <f t="shared" si="4"/>
        <v>162.72</v>
      </c>
      <c r="AA1934" s="11"/>
    </row>
    <row r="1935">
      <c r="A1935" s="12" t="s">
        <v>91</v>
      </c>
      <c r="B1935" s="13">
        <v>42646.0</v>
      </c>
      <c r="C1935" s="12">
        <v>42652.0</v>
      </c>
      <c r="D1935" s="14">
        <v>867.84</v>
      </c>
      <c r="E1935" s="24">
        <v>42634.39900462963</v>
      </c>
      <c r="F1935" s="16">
        <v>12.0</v>
      </c>
      <c r="G1935" s="17" t="s">
        <v>25</v>
      </c>
      <c r="H1935" s="14">
        <v>129.6</v>
      </c>
      <c r="I1935" s="14">
        <f t="shared" si="1"/>
        <v>833.1264</v>
      </c>
      <c r="J1935" s="18">
        <v>4.0</v>
      </c>
      <c r="K1935" s="17">
        <v>6.0</v>
      </c>
      <c r="L1935" s="19">
        <v>3.5</v>
      </c>
      <c r="M1935" s="19" t="e">
        <v>#REF!</v>
      </c>
      <c r="N1935" s="17">
        <v>4.5</v>
      </c>
      <c r="O1935" s="17" t="s">
        <v>62</v>
      </c>
      <c r="P1935" s="17">
        <v>6.0</v>
      </c>
      <c r="Q1935" s="17">
        <v>4.0</v>
      </c>
      <c r="R1935" s="17">
        <v>3.0</v>
      </c>
      <c r="S1935" s="7">
        <f t="shared" si="2"/>
        <v>7</v>
      </c>
      <c r="T1935" s="20">
        <v>0.0</v>
      </c>
      <c r="U1935" s="14">
        <f t="shared" si="128"/>
        <v>34.7136</v>
      </c>
      <c r="V1935" s="21" t="s">
        <v>39</v>
      </c>
      <c r="W1935" s="35">
        <f>VLOOKUP(A1935,airbnb_listings_orlando!C:Q,14,0)</f>
        <v>259</v>
      </c>
      <c r="X1935" s="35">
        <f>VLOOKUP(A1935,airbnb_listings_orlando!C:Q,15,0)</f>
        <v>6</v>
      </c>
      <c r="Y1935" s="11">
        <f t="shared" si="4"/>
        <v>144.64</v>
      </c>
      <c r="AA1935" s="11"/>
    </row>
    <row r="1936">
      <c r="A1936" s="12" t="s">
        <v>91</v>
      </c>
      <c r="B1936" s="13">
        <v>42636.0</v>
      </c>
      <c r="C1936" s="12">
        <v>42644.0</v>
      </c>
      <c r="D1936" s="14">
        <v>1220.4</v>
      </c>
      <c r="E1936" s="24">
        <v>42636.5959375</v>
      </c>
      <c r="F1936" s="16">
        <v>0.0</v>
      </c>
      <c r="G1936" s="17" t="s">
        <v>25</v>
      </c>
      <c r="H1936" s="14">
        <v>192.0</v>
      </c>
      <c r="I1936" s="14">
        <f t="shared" si="1"/>
        <v>1171.584</v>
      </c>
      <c r="J1936" s="18">
        <v>4.0</v>
      </c>
      <c r="K1936" s="17">
        <v>6.0</v>
      </c>
      <c r="L1936" s="19">
        <v>3.5</v>
      </c>
      <c r="M1936" s="19" t="e">
        <v>#REF!</v>
      </c>
      <c r="N1936" s="17">
        <v>4.5</v>
      </c>
      <c r="O1936" s="17" t="s">
        <v>62</v>
      </c>
      <c r="P1936" s="17">
        <v>8.0</v>
      </c>
      <c r="Q1936" s="17">
        <v>2.0</v>
      </c>
      <c r="R1936" s="17">
        <v>3.0</v>
      </c>
      <c r="S1936" s="7">
        <f t="shared" si="2"/>
        <v>5</v>
      </c>
      <c r="T1936" s="20">
        <v>0.0</v>
      </c>
      <c r="U1936" s="14">
        <f t="shared" si="128"/>
        <v>48.816</v>
      </c>
      <c r="V1936" s="21" t="s">
        <v>39</v>
      </c>
      <c r="W1936" s="35">
        <f>VLOOKUP(A1936,airbnb_listings_orlando!C:Q,14,0)</f>
        <v>259</v>
      </c>
      <c r="X1936" s="35">
        <f>VLOOKUP(A1936,airbnb_listings_orlando!C:Q,15,0)</f>
        <v>6</v>
      </c>
      <c r="Y1936" s="11">
        <f t="shared" si="4"/>
        <v>152.55</v>
      </c>
      <c r="AA1936" s="11"/>
    </row>
    <row r="1937">
      <c r="A1937" s="12" t="s">
        <v>91</v>
      </c>
      <c r="B1937" s="13">
        <v>42615.0</v>
      </c>
      <c r="C1937" s="12">
        <v>42618.0</v>
      </c>
      <c r="D1937" s="14">
        <v>501.72</v>
      </c>
      <c r="E1937" s="24">
        <v>42636.593090277776</v>
      </c>
      <c r="F1937" s="16">
        <v>0.0</v>
      </c>
      <c r="G1937" s="17" t="s">
        <v>25</v>
      </c>
      <c r="H1937" s="14">
        <v>64.8</v>
      </c>
      <c r="I1937" s="14">
        <f t="shared" si="1"/>
        <v>481.6512</v>
      </c>
      <c r="J1937" s="18">
        <v>4.0</v>
      </c>
      <c r="K1937" s="17">
        <v>6.0</v>
      </c>
      <c r="L1937" s="19">
        <v>3.5</v>
      </c>
      <c r="M1937" s="19" t="e">
        <v>#REF!</v>
      </c>
      <c r="N1937" s="17">
        <v>4.5</v>
      </c>
      <c r="O1937" s="17" t="s">
        <v>62</v>
      </c>
      <c r="P1937" s="17">
        <v>3.0</v>
      </c>
      <c r="Q1937" s="17">
        <v>2.0</v>
      </c>
      <c r="R1937" s="17">
        <v>0.0</v>
      </c>
      <c r="S1937" s="7">
        <f t="shared" si="2"/>
        <v>2</v>
      </c>
      <c r="T1937" s="20">
        <v>0.0</v>
      </c>
      <c r="U1937" s="14">
        <f t="shared" si="128"/>
        <v>20.0688</v>
      </c>
      <c r="V1937" s="21" t="s">
        <v>39</v>
      </c>
      <c r="W1937" s="35">
        <f>VLOOKUP(A1937,airbnb_listings_orlando!C:Q,14,0)</f>
        <v>259</v>
      </c>
      <c r="X1937" s="35">
        <f>VLOOKUP(A1937,airbnb_listings_orlando!C:Q,15,0)</f>
        <v>6</v>
      </c>
      <c r="Y1937" s="11">
        <f t="shared" si="4"/>
        <v>167.24</v>
      </c>
      <c r="AA1937" s="11"/>
    </row>
    <row r="1938">
      <c r="A1938" s="12" t="s">
        <v>91</v>
      </c>
      <c r="B1938" s="13">
        <v>43113.0</v>
      </c>
      <c r="C1938" s="12">
        <v>43126.0</v>
      </c>
      <c r="D1938" s="14">
        <v>120.0</v>
      </c>
      <c r="E1938" s="24">
        <v>42780.56376157407</v>
      </c>
      <c r="F1938" s="16">
        <v>333.0</v>
      </c>
      <c r="G1938" s="17" t="s">
        <v>25</v>
      </c>
      <c r="H1938" s="14">
        <v>0.0</v>
      </c>
      <c r="I1938" s="14">
        <f t="shared" si="1"/>
        <v>120</v>
      </c>
      <c r="J1938" s="18">
        <v>4.0</v>
      </c>
      <c r="K1938" s="17">
        <v>6.0</v>
      </c>
      <c r="L1938" s="19">
        <v>3.5</v>
      </c>
      <c r="M1938" s="19" t="e">
        <v>#REF!</v>
      </c>
      <c r="N1938" s="17">
        <v>4.5</v>
      </c>
      <c r="O1938" s="17" t="s">
        <v>62</v>
      </c>
      <c r="P1938" s="17">
        <v>13.0</v>
      </c>
      <c r="Q1938" s="17">
        <v>2.0</v>
      </c>
      <c r="R1938" s="17">
        <v>0.0</v>
      </c>
      <c r="S1938" s="7">
        <f t="shared" si="2"/>
        <v>2</v>
      </c>
      <c r="T1938" s="20">
        <v>0.0</v>
      </c>
      <c r="U1938" s="14">
        <v>0.0</v>
      </c>
      <c r="V1938" s="21" t="s">
        <v>40</v>
      </c>
      <c r="W1938" s="35">
        <f>VLOOKUP(A1938,airbnb_listings_orlando!C:Q,14,0)</f>
        <v>259</v>
      </c>
      <c r="X1938" s="35">
        <f>VLOOKUP(A1938,airbnb_listings_orlando!C:Q,15,0)</f>
        <v>6</v>
      </c>
      <c r="Y1938" s="11">
        <f t="shared" si="4"/>
        <v>9.230769231</v>
      </c>
      <c r="AA1938" s="11"/>
    </row>
    <row r="1939">
      <c r="A1939" s="12" t="s">
        <v>91</v>
      </c>
      <c r="B1939" s="13">
        <v>43006.0</v>
      </c>
      <c r="C1939" s="25">
        <v>43018.0</v>
      </c>
      <c r="D1939" s="14">
        <v>0.0</v>
      </c>
      <c r="E1939" s="24">
        <v>42933.85753472222</v>
      </c>
      <c r="F1939" s="16">
        <v>73.0</v>
      </c>
      <c r="G1939" s="17" t="s">
        <v>25</v>
      </c>
      <c r="H1939" s="14">
        <v>0.0</v>
      </c>
      <c r="I1939" s="14">
        <f t="shared" si="1"/>
        <v>0</v>
      </c>
      <c r="J1939" s="18">
        <v>4.0</v>
      </c>
      <c r="K1939" s="17">
        <v>6.0</v>
      </c>
      <c r="L1939" s="19">
        <v>3.5</v>
      </c>
      <c r="M1939" s="19" t="e">
        <v>#REF!</v>
      </c>
      <c r="N1939" s="17">
        <v>4.5</v>
      </c>
      <c r="O1939" s="17" t="s">
        <v>62</v>
      </c>
      <c r="P1939" s="17">
        <v>12.0</v>
      </c>
      <c r="Q1939" s="17">
        <v>2.0</v>
      </c>
      <c r="R1939" s="17">
        <v>0.0</v>
      </c>
      <c r="S1939" s="7">
        <f t="shared" si="2"/>
        <v>2</v>
      </c>
      <c r="T1939" s="20">
        <v>0.0</v>
      </c>
      <c r="U1939" s="14">
        <v>0.0</v>
      </c>
      <c r="V1939" s="21" t="s">
        <v>40</v>
      </c>
      <c r="W1939" s="35">
        <f>VLOOKUP(A1939,airbnb_listings_orlando!C:Q,14,0)</f>
        <v>259</v>
      </c>
      <c r="X1939" s="35">
        <f>VLOOKUP(A1939,airbnb_listings_orlando!C:Q,15,0)</f>
        <v>6</v>
      </c>
      <c r="Y1939" s="11">
        <f t="shared" si="4"/>
        <v>0</v>
      </c>
      <c r="AA1939" s="11"/>
    </row>
    <row r="1940">
      <c r="A1940" s="12" t="s">
        <v>91</v>
      </c>
      <c r="B1940" s="13">
        <v>43003.0</v>
      </c>
      <c r="C1940" s="12">
        <v>43006.0</v>
      </c>
      <c r="D1940" s="14">
        <v>0.0</v>
      </c>
      <c r="E1940" s="24">
        <v>42986.57613425926</v>
      </c>
      <c r="F1940" s="16">
        <v>17.0</v>
      </c>
      <c r="G1940" s="17" t="s">
        <v>25</v>
      </c>
      <c r="H1940" s="14">
        <v>0.0</v>
      </c>
      <c r="I1940" s="14">
        <f t="shared" si="1"/>
        <v>0</v>
      </c>
      <c r="J1940" s="18">
        <v>4.0</v>
      </c>
      <c r="K1940" s="17">
        <v>6.0</v>
      </c>
      <c r="L1940" s="19">
        <v>3.5</v>
      </c>
      <c r="M1940" s="19" t="e">
        <v>#REF!</v>
      </c>
      <c r="N1940" s="17">
        <v>4.5</v>
      </c>
      <c r="O1940" s="17" t="s">
        <v>62</v>
      </c>
      <c r="P1940" s="17">
        <v>3.0</v>
      </c>
      <c r="Q1940" s="17">
        <v>6.0</v>
      </c>
      <c r="R1940" s="17">
        <v>1.0</v>
      </c>
      <c r="S1940" s="7">
        <f t="shared" si="2"/>
        <v>7</v>
      </c>
      <c r="T1940" s="20">
        <v>0.0</v>
      </c>
      <c r="U1940" s="14">
        <v>0.0</v>
      </c>
      <c r="V1940" s="21" t="s">
        <v>40</v>
      </c>
      <c r="W1940" s="35">
        <f>VLOOKUP(A1940,airbnb_listings_orlando!C:Q,14,0)</f>
        <v>259</v>
      </c>
      <c r="X1940" s="35">
        <f>VLOOKUP(A1940,airbnb_listings_orlando!C:Q,15,0)</f>
        <v>6</v>
      </c>
      <c r="Y1940" s="11">
        <f t="shared" si="4"/>
        <v>0</v>
      </c>
      <c r="AA1940" s="11"/>
    </row>
    <row r="1941">
      <c r="A1941" s="12" t="s">
        <v>91</v>
      </c>
      <c r="B1941" s="13">
        <v>42997.0</v>
      </c>
      <c r="C1941" s="12">
        <v>42999.0</v>
      </c>
      <c r="D1941" s="14">
        <v>0.0</v>
      </c>
      <c r="E1941" s="24">
        <v>42843.42010416667</v>
      </c>
      <c r="F1941" s="16">
        <v>154.0</v>
      </c>
      <c r="G1941" s="17" t="s">
        <v>25</v>
      </c>
      <c r="H1941" s="14">
        <v>0.0</v>
      </c>
      <c r="I1941" s="14">
        <f t="shared" si="1"/>
        <v>0</v>
      </c>
      <c r="J1941" s="18">
        <v>4.0</v>
      </c>
      <c r="K1941" s="17">
        <v>6.0</v>
      </c>
      <c r="L1941" s="19">
        <v>3.5</v>
      </c>
      <c r="M1941" s="19" t="e">
        <v>#REF!</v>
      </c>
      <c r="N1941" s="17">
        <v>4.5</v>
      </c>
      <c r="O1941" s="17" t="s">
        <v>62</v>
      </c>
      <c r="P1941" s="17">
        <v>2.0</v>
      </c>
      <c r="Q1941" s="17">
        <v>6.0</v>
      </c>
      <c r="R1941" s="17">
        <v>1.0</v>
      </c>
      <c r="S1941" s="7">
        <f t="shared" si="2"/>
        <v>7</v>
      </c>
      <c r="T1941" s="20">
        <v>0.0</v>
      </c>
      <c r="U1941" s="14">
        <v>0.0</v>
      </c>
      <c r="V1941" s="21" t="s">
        <v>40</v>
      </c>
      <c r="W1941" s="35">
        <f>VLOOKUP(A1941,airbnb_listings_orlando!C:Q,14,0)</f>
        <v>259</v>
      </c>
      <c r="X1941" s="35">
        <f>VLOOKUP(A1941,airbnb_listings_orlando!C:Q,15,0)</f>
        <v>6</v>
      </c>
      <c r="Y1941" s="11">
        <f t="shared" si="4"/>
        <v>0</v>
      </c>
      <c r="AA1941" s="11"/>
    </row>
    <row r="1942">
      <c r="A1942" s="12" t="s">
        <v>91</v>
      </c>
      <c r="B1942" s="13">
        <v>42701.0</v>
      </c>
      <c r="C1942" s="12">
        <v>42705.0</v>
      </c>
      <c r="D1942" s="14">
        <v>120.0</v>
      </c>
      <c r="E1942" s="15">
        <v>42668.383622685185</v>
      </c>
      <c r="F1942" s="16">
        <v>33.0</v>
      </c>
      <c r="G1942" s="17" t="s">
        <v>25</v>
      </c>
      <c r="H1942" s="14">
        <v>0.0</v>
      </c>
      <c r="I1942" s="14">
        <f t="shared" si="1"/>
        <v>120</v>
      </c>
      <c r="J1942" s="18">
        <v>4.0</v>
      </c>
      <c r="K1942" s="17">
        <v>6.0</v>
      </c>
      <c r="L1942" s="19">
        <v>3.5</v>
      </c>
      <c r="M1942" s="19" t="e">
        <v>#REF!</v>
      </c>
      <c r="N1942" s="17">
        <v>4.5</v>
      </c>
      <c r="O1942" s="17" t="s">
        <v>62</v>
      </c>
      <c r="P1942" s="17">
        <v>4.0</v>
      </c>
      <c r="Q1942" s="17">
        <v>2.0</v>
      </c>
      <c r="R1942" s="17">
        <v>0.0</v>
      </c>
      <c r="S1942" s="7">
        <f t="shared" si="2"/>
        <v>2</v>
      </c>
      <c r="T1942" s="20">
        <v>0.0</v>
      </c>
      <c r="U1942" s="14">
        <v>0.0</v>
      </c>
      <c r="V1942" s="21" t="s">
        <v>40</v>
      </c>
      <c r="W1942" s="35">
        <f>VLOOKUP(A1942,airbnb_listings_orlando!C:Q,14,0)</f>
        <v>259</v>
      </c>
      <c r="X1942" s="35">
        <f>VLOOKUP(A1942,airbnb_listings_orlando!C:Q,15,0)</f>
        <v>6</v>
      </c>
      <c r="Y1942" s="11">
        <f t="shared" si="4"/>
        <v>30</v>
      </c>
      <c r="AA1942" s="11"/>
    </row>
    <row r="1943">
      <c r="A1943" s="12" t="s">
        <v>91</v>
      </c>
      <c r="B1943" s="13">
        <v>42673.0</v>
      </c>
      <c r="C1943" s="12">
        <v>42681.0</v>
      </c>
      <c r="D1943" s="14">
        <v>0.0</v>
      </c>
      <c r="E1943" s="24">
        <v>42625.46408564815</v>
      </c>
      <c r="F1943" s="16">
        <v>48.0</v>
      </c>
      <c r="G1943" s="17" t="s">
        <v>25</v>
      </c>
      <c r="H1943" s="14">
        <v>0.0</v>
      </c>
      <c r="I1943" s="14">
        <f t="shared" si="1"/>
        <v>0</v>
      </c>
      <c r="J1943" s="18">
        <v>4.0</v>
      </c>
      <c r="K1943" s="17">
        <v>6.0</v>
      </c>
      <c r="L1943" s="19">
        <v>3.5</v>
      </c>
      <c r="M1943" s="19" t="e">
        <v>#REF!</v>
      </c>
      <c r="N1943" s="17">
        <v>4.5</v>
      </c>
      <c r="O1943" s="17" t="s">
        <v>62</v>
      </c>
      <c r="P1943" s="17">
        <v>8.0</v>
      </c>
      <c r="Q1943" s="17">
        <v>2.0</v>
      </c>
      <c r="R1943" s="17">
        <v>1.0</v>
      </c>
      <c r="S1943" s="7">
        <f t="shared" si="2"/>
        <v>3</v>
      </c>
      <c r="T1943" s="20">
        <v>0.0</v>
      </c>
      <c r="U1943" s="14">
        <v>0.0</v>
      </c>
      <c r="V1943" s="21" t="s">
        <v>40</v>
      </c>
      <c r="W1943" s="35">
        <f>VLOOKUP(A1943,airbnb_listings_orlando!C:Q,14,0)</f>
        <v>259</v>
      </c>
      <c r="X1943" s="35">
        <f>VLOOKUP(A1943,airbnb_listings_orlando!C:Q,15,0)</f>
        <v>6</v>
      </c>
      <c r="Y1943" s="11">
        <f t="shared" si="4"/>
        <v>0</v>
      </c>
      <c r="AA1943" s="11"/>
    </row>
    <row r="1944">
      <c r="A1944" s="12" t="s">
        <v>92</v>
      </c>
      <c r="B1944" s="13">
        <v>43487.0</v>
      </c>
      <c r="C1944" s="12">
        <v>43492.0</v>
      </c>
      <c r="D1944" s="14">
        <v>618.02</v>
      </c>
      <c r="E1944" s="24">
        <v>43483.996400462966</v>
      </c>
      <c r="F1944" s="16">
        <v>4.0</v>
      </c>
      <c r="G1944" s="17" t="s">
        <v>25</v>
      </c>
      <c r="H1944" s="14">
        <v>19.11</v>
      </c>
      <c r="I1944" s="14">
        <f t="shared" si="1"/>
        <v>574.1892</v>
      </c>
      <c r="J1944" s="18">
        <v>3.0</v>
      </c>
      <c r="K1944" s="17">
        <v>4.0</v>
      </c>
      <c r="L1944" s="19">
        <v>2.0</v>
      </c>
      <c r="M1944" s="19">
        <v>43.0</v>
      </c>
      <c r="N1944" s="17">
        <v>5.0</v>
      </c>
      <c r="O1944" s="17" t="s">
        <v>62</v>
      </c>
      <c r="P1944" s="17">
        <v>5.0</v>
      </c>
      <c r="Q1944" s="17">
        <v>5.0</v>
      </c>
      <c r="R1944" s="17">
        <v>0.0</v>
      </c>
      <c r="S1944" s="7">
        <f t="shared" si="2"/>
        <v>5</v>
      </c>
      <c r="T1944" s="20">
        <v>19.11</v>
      </c>
      <c r="U1944" s="14">
        <f t="shared" ref="U1944:U2018" si="129">D1944*4%</f>
        <v>24.7208</v>
      </c>
      <c r="V1944" s="21" t="s">
        <v>26</v>
      </c>
      <c r="W1944" s="35">
        <f>VLOOKUP(A1944,airbnb_listings_orlando!C:Q,14,0)</f>
        <v>259</v>
      </c>
      <c r="X1944" s="35">
        <f>VLOOKUP(A1944,airbnb_listings_orlando!C:Q,15,0)</f>
        <v>6</v>
      </c>
      <c r="Y1944" s="11">
        <f t="shared" si="4"/>
        <v>123.604</v>
      </c>
      <c r="AA1944" s="11"/>
    </row>
    <row r="1945">
      <c r="A1945" s="12" t="s">
        <v>92</v>
      </c>
      <c r="B1945" s="13">
        <v>43482.0</v>
      </c>
      <c r="C1945" s="12">
        <v>43487.0</v>
      </c>
      <c r="D1945" s="14">
        <v>746.9</v>
      </c>
      <c r="E1945" s="15">
        <v>43444.54210648148</v>
      </c>
      <c r="F1945" s="16">
        <v>38.0</v>
      </c>
      <c r="G1945" s="17" t="s">
        <v>25</v>
      </c>
      <c r="H1945" s="14">
        <v>90.55</v>
      </c>
      <c r="I1945" s="14">
        <f t="shared" si="1"/>
        <v>693.914</v>
      </c>
      <c r="J1945" s="18">
        <v>3.0</v>
      </c>
      <c r="K1945" s="17">
        <v>4.0</v>
      </c>
      <c r="L1945" s="19">
        <v>2.0</v>
      </c>
      <c r="M1945" s="19">
        <v>43.0</v>
      </c>
      <c r="N1945" s="17">
        <v>5.0</v>
      </c>
      <c r="O1945" s="17" t="s">
        <v>62</v>
      </c>
      <c r="P1945" s="17">
        <v>5.0</v>
      </c>
      <c r="Q1945" s="17">
        <v>5.0</v>
      </c>
      <c r="R1945" s="17">
        <v>0.0</v>
      </c>
      <c r="S1945" s="7">
        <f t="shared" si="2"/>
        <v>5</v>
      </c>
      <c r="T1945" s="20">
        <v>23.11</v>
      </c>
      <c r="U1945" s="14">
        <f t="shared" si="129"/>
        <v>29.876</v>
      </c>
      <c r="V1945" s="21" t="s">
        <v>26</v>
      </c>
      <c r="W1945" s="35">
        <f>VLOOKUP(A1945,airbnb_listings_orlando!C:Q,14,0)</f>
        <v>259</v>
      </c>
      <c r="X1945" s="35">
        <f>VLOOKUP(A1945,airbnb_listings_orlando!C:Q,15,0)</f>
        <v>6</v>
      </c>
      <c r="Y1945" s="11">
        <f t="shared" si="4"/>
        <v>149.38</v>
      </c>
      <c r="AA1945" s="11"/>
    </row>
    <row r="1946">
      <c r="A1946" s="12" t="s">
        <v>92</v>
      </c>
      <c r="B1946" s="13">
        <v>43472.0</v>
      </c>
      <c r="C1946" s="12">
        <v>43482.0</v>
      </c>
      <c r="D1946" s="14">
        <v>1324.05</v>
      </c>
      <c r="E1946" s="24">
        <v>43408.86305555556</v>
      </c>
      <c r="F1946" s="16">
        <v>64.0</v>
      </c>
      <c r="G1946" s="17" t="s">
        <v>25</v>
      </c>
      <c r="H1946" s="14">
        <v>181.41</v>
      </c>
      <c r="I1946" s="14">
        <f t="shared" si="1"/>
        <v>1230.138</v>
      </c>
      <c r="J1946" s="18">
        <v>3.0</v>
      </c>
      <c r="K1946" s="17">
        <v>4.0</v>
      </c>
      <c r="L1946" s="19">
        <v>2.0</v>
      </c>
      <c r="M1946" s="19">
        <v>43.0</v>
      </c>
      <c r="N1946" s="17">
        <v>5.0</v>
      </c>
      <c r="O1946" s="17" t="s">
        <v>62</v>
      </c>
      <c r="P1946" s="17">
        <v>10.0</v>
      </c>
      <c r="Q1946" s="17">
        <v>4.0</v>
      </c>
      <c r="R1946" s="17">
        <v>0.0</v>
      </c>
      <c r="S1946" s="7">
        <f t="shared" si="2"/>
        <v>4</v>
      </c>
      <c r="T1946" s="20">
        <v>40.95</v>
      </c>
      <c r="U1946" s="14">
        <f t="shared" si="129"/>
        <v>52.962</v>
      </c>
      <c r="V1946" s="21" t="s">
        <v>26</v>
      </c>
      <c r="W1946" s="35">
        <f>VLOOKUP(A1946,airbnb_listings_orlando!C:Q,14,0)</f>
        <v>259</v>
      </c>
      <c r="X1946" s="35">
        <f>VLOOKUP(A1946,airbnb_listings_orlando!C:Q,15,0)</f>
        <v>6</v>
      </c>
      <c r="Y1946" s="11">
        <f t="shared" si="4"/>
        <v>132.405</v>
      </c>
      <c r="AA1946" s="11"/>
    </row>
    <row r="1947">
      <c r="A1947" s="12" t="s">
        <v>92</v>
      </c>
      <c r="B1947" s="13">
        <v>43455.0</v>
      </c>
      <c r="C1947" s="25">
        <v>43462.0</v>
      </c>
      <c r="D1947" s="14">
        <v>1414.26</v>
      </c>
      <c r="E1947" s="24">
        <v>43325.11032407408</v>
      </c>
      <c r="F1947" s="16">
        <v>130.0</v>
      </c>
      <c r="G1947" s="17" t="s">
        <v>25</v>
      </c>
      <c r="H1947" s="14">
        <v>195.61</v>
      </c>
      <c r="I1947" s="14">
        <f t="shared" si="1"/>
        <v>1313.9496</v>
      </c>
      <c r="J1947" s="18">
        <v>3.0</v>
      </c>
      <c r="K1947" s="17">
        <v>4.0</v>
      </c>
      <c r="L1947" s="19">
        <v>2.0</v>
      </c>
      <c r="M1947" s="19">
        <v>43.0</v>
      </c>
      <c r="N1947" s="17">
        <v>5.0</v>
      </c>
      <c r="O1947" s="17" t="s">
        <v>62</v>
      </c>
      <c r="P1947" s="17">
        <v>7.0</v>
      </c>
      <c r="Q1947" s="17">
        <v>4.0</v>
      </c>
      <c r="R1947" s="17">
        <v>0.0</v>
      </c>
      <c r="S1947" s="7">
        <f t="shared" si="2"/>
        <v>4</v>
      </c>
      <c r="T1947" s="20">
        <v>43.74</v>
      </c>
      <c r="U1947" s="14">
        <f t="shared" si="129"/>
        <v>56.5704</v>
      </c>
      <c r="V1947" s="21" t="s">
        <v>26</v>
      </c>
      <c r="W1947" s="35">
        <f>VLOOKUP(A1947,airbnb_listings_orlando!C:Q,14,0)</f>
        <v>259</v>
      </c>
      <c r="X1947" s="35">
        <f>VLOOKUP(A1947,airbnb_listings_orlando!C:Q,15,0)</f>
        <v>6</v>
      </c>
      <c r="Y1947" s="11">
        <f t="shared" si="4"/>
        <v>202.0371429</v>
      </c>
      <c r="AA1947" s="11"/>
    </row>
    <row r="1948">
      <c r="A1948" s="12" t="s">
        <v>92</v>
      </c>
      <c r="B1948" s="13">
        <v>43434.0</v>
      </c>
      <c r="C1948" s="12">
        <v>43437.0</v>
      </c>
      <c r="D1948" s="14">
        <v>477.24</v>
      </c>
      <c r="E1948" s="24">
        <v>43321.87550925926</v>
      </c>
      <c r="F1948" s="16">
        <v>113.0</v>
      </c>
      <c r="G1948" s="17" t="s">
        <v>25</v>
      </c>
      <c r="H1948" s="14">
        <v>48.12</v>
      </c>
      <c r="I1948" s="14">
        <f t="shared" si="1"/>
        <v>443.3904</v>
      </c>
      <c r="J1948" s="18">
        <v>3.0</v>
      </c>
      <c r="K1948" s="17">
        <v>4.0</v>
      </c>
      <c r="L1948" s="19">
        <v>2.0</v>
      </c>
      <c r="M1948" s="19">
        <v>43.0</v>
      </c>
      <c r="N1948" s="17">
        <v>5.0</v>
      </c>
      <c r="O1948" s="17" t="s">
        <v>62</v>
      </c>
      <c r="P1948" s="17">
        <v>3.0</v>
      </c>
      <c r="Q1948" s="17">
        <v>5.0</v>
      </c>
      <c r="R1948" s="17">
        <v>0.0</v>
      </c>
      <c r="S1948" s="7">
        <f t="shared" si="2"/>
        <v>5</v>
      </c>
      <c r="T1948" s="20">
        <v>14.76</v>
      </c>
      <c r="U1948" s="14">
        <f t="shared" si="129"/>
        <v>19.0896</v>
      </c>
      <c r="V1948" s="21" t="s">
        <v>26</v>
      </c>
      <c r="W1948" s="35">
        <f>VLOOKUP(A1948,airbnb_listings_orlando!C:Q,14,0)</f>
        <v>259</v>
      </c>
      <c r="X1948" s="35">
        <f>VLOOKUP(A1948,airbnb_listings_orlando!C:Q,15,0)</f>
        <v>6</v>
      </c>
      <c r="Y1948" s="11">
        <f t="shared" si="4"/>
        <v>159.08</v>
      </c>
      <c r="AA1948" s="11"/>
    </row>
    <row r="1949">
      <c r="A1949" s="12" t="s">
        <v>92</v>
      </c>
      <c r="B1949" s="13">
        <v>43425.0</v>
      </c>
      <c r="C1949" s="25">
        <v>43429.0</v>
      </c>
      <c r="D1949" s="14">
        <v>670.27</v>
      </c>
      <c r="E1949" s="15">
        <v>43400.58085648148</v>
      </c>
      <c r="F1949" s="16">
        <v>25.0</v>
      </c>
      <c r="G1949" s="17" t="s">
        <v>25</v>
      </c>
      <c r="H1949" s="14">
        <v>78.5</v>
      </c>
      <c r="I1949" s="14">
        <f t="shared" si="1"/>
        <v>622.7292</v>
      </c>
      <c r="J1949" s="18">
        <v>3.0</v>
      </c>
      <c r="K1949" s="17">
        <v>4.0</v>
      </c>
      <c r="L1949" s="19">
        <v>2.0</v>
      </c>
      <c r="M1949" s="19">
        <v>43.0</v>
      </c>
      <c r="N1949" s="17">
        <v>5.0</v>
      </c>
      <c r="O1949" s="17" t="s">
        <v>62</v>
      </c>
      <c r="P1949" s="17">
        <v>4.0</v>
      </c>
      <c r="Q1949" s="17">
        <v>4.0</v>
      </c>
      <c r="R1949" s="17">
        <v>0.0</v>
      </c>
      <c r="S1949" s="7">
        <f t="shared" si="2"/>
        <v>4</v>
      </c>
      <c r="T1949" s="20">
        <v>20.73</v>
      </c>
      <c r="U1949" s="14">
        <f t="shared" si="129"/>
        <v>26.8108</v>
      </c>
      <c r="V1949" s="21" t="s">
        <v>26</v>
      </c>
      <c r="W1949" s="35">
        <f>VLOOKUP(A1949,airbnb_listings_orlando!C:Q,14,0)</f>
        <v>259</v>
      </c>
      <c r="X1949" s="35">
        <f>VLOOKUP(A1949,airbnb_listings_orlando!C:Q,15,0)</f>
        <v>6</v>
      </c>
      <c r="Y1949" s="11">
        <f t="shared" si="4"/>
        <v>167.5675</v>
      </c>
      <c r="AA1949" s="11"/>
    </row>
    <row r="1950">
      <c r="A1950" s="12" t="s">
        <v>92</v>
      </c>
      <c r="B1950" s="13">
        <v>43409.0</v>
      </c>
      <c r="C1950" s="25">
        <v>43420.0</v>
      </c>
      <c r="D1950" s="14">
        <v>1367.6</v>
      </c>
      <c r="E1950" s="24">
        <v>43237.84915509259</v>
      </c>
      <c r="F1950" s="16">
        <v>172.0</v>
      </c>
      <c r="G1950" s="17" t="s">
        <v>25</v>
      </c>
      <c r="H1950" s="14">
        <v>188.26</v>
      </c>
      <c r="I1950" s="14">
        <f t="shared" si="1"/>
        <v>1270.596</v>
      </c>
      <c r="J1950" s="18">
        <v>3.0</v>
      </c>
      <c r="K1950" s="17">
        <v>4.0</v>
      </c>
      <c r="L1950" s="19">
        <v>2.0</v>
      </c>
      <c r="M1950" s="19">
        <v>43.0</v>
      </c>
      <c r="N1950" s="17">
        <v>5.0</v>
      </c>
      <c r="O1950" s="17" t="s">
        <v>62</v>
      </c>
      <c r="P1950" s="17">
        <v>11.0</v>
      </c>
      <c r="Q1950" s="17">
        <v>5.0</v>
      </c>
      <c r="R1950" s="17">
        <v>1.0</v>
      </c>
      <c r="S1950" s="7">
        <f t="shared" si="2"/>
        <v>6</v>
      </c>
      <c r="T1950" s="20">
        <v>42.3</v>
      </c>
      <c r="U1950" s="14">
        <f t="shared" si="129"/>
        <v>54.704</v>
      </c>
      <c r="V1950" s="21" t="s">
        <v>26</v>
      </c>
      <c r="W1950" s="35">
        <f>VLOOKUP(A1950,airbnb_listings_orlando!C:Q,14,0)</f>
        <v>259</v>
      </c>
      <c r="X1950" s="35">
        <f>VLOOKUP(A1950,airbnb_listings_orlando!C:Q,15,0)</f>
        <v>6</v>
      </c>
      <c r="Y1950" s="11">
        <f t="shared" si="4"/>
        <v>124.3272727</v>
      </c>
      <c r="AA1950" s="11"/>
    </row>
    <row r="1951">
      <c r="A1951" s="12" t="s">
        <v>92</v>
      </c>
      <c r="B1951" s="13">
        <v>43399.0</v>
      </c>
      <c r="C1951" s="25">
        <v>43401.0</v>
      </c>
      <c r="D1951" s="14">
        <v>323.0</v>
      </c>
      <c r="E1951" s="24">
        <v>43382.91510416667</v>
      </c>
      <c r="F1951" s="16">
        <v>17.0</v>
      </c>
      <c r="G1951" s="17" t="s">
        <v>25</v>
      </c>
      <c r="H1951" s="14">
        <v>23.83</v>
      </c>
      <c r="I1951" s="14">
        <f t="shared" si="1"/>
        <v>300.08</v>
      </c>
      <c r="J1951" s="18">
        <v>3.0</v>
      </c>
      <c r="K1951" s="17">
        <v>4.0</v>
      </c>
      <c r="L1951" s="19">
        <v>2.0</v>
      </c>
      <c r="M1951" s="19">
        <v>43.0</v>
      </c>
      <c r="N1951" s="17">
        <v>5.0</v>
      </c>
      <c r="O1951" s="17" t="s">
        <v>62</v>
      </c>
      <c r="P1951" s="17">
        <v>2.0</v>
      </c>
      <c r="Q1951" s="17">
        <v>5.0</v>
      </c>
      <c r="R1951" s="17">
        <v>0.0</v>
      </c>
      <c r="S1951" s="7">
        <f t="shared" si="2"/>
        <v>5</v>
      </c>
      <c r="T1951" s="20">
        <v>10.0</v>
      </c>
      <c r="U1951" s="14">
        <f t="shared" si="129"/>
        <v>12.92</v>
      </c>
      <c r="V1951" s="21" t="s">
        <v>26</v>
      </c>
      <c r="W1951" s="35">
        <f>VLOOKUP(A1951,airbnb_listings_orlando!C:Q,14,0)</f>
        <v>259</v>
      </c>
      <c r="X1951" s="35">
        <f>VLOOKUP(A1951,airbnb_listings_orlando!C:Q,15,0)</f>
        <v>6</v>
      </c>
      <c r="Y1951" s="11">
        <f t="shared" si="4"/>
        <v>161.5</v>
      </c>
      <c r="AA1951" s="11"/>
    </row>
    <row r="1952">
      <c r="A1952" s="12" t="s">
        <v>92</v>
      </c>
      <c r="B1952" s="13">
        <v>43393.0</v>
      </c>
      <c r="C1952" s="25">
        <v>43398.0</v>
      </c>
      <c r="D1952" s="14">
        <v>723.0</v>
      </c>
      <c r="E1952" s="24">
        <v>43220.753842592596</v>
      </c>
      <c r="F1952" s="16">
        <v>173.0</v>
      </c>
      <c r="G1952" s="17" t="s">
        <v>25</v>
      </c>
      <c r="H1952" s="14">
        <v>87.17</v>
      </c>
      <c r="I1952" s="14">
        <f t="shared" si="1"/>
        <v>672.08</v>
      </c>
      <c r="J1952" s="18">
        <v>3.0</v>
      </c>
      <c r="K1952" s="17">
        <v>4.0</v>
      </c>
      <c r="L1952" s="19">
        <v>2.0</v>
      </c>
      <c r="M1952" s="19">
        <v>43.0</v>
      </c>
      <c r="N1952" s="17">
        <v>5.0</v>
      </c>
      <c r="O1952" s="17" t="s">
        <v>62</v>
      </c>
      <c r="P1952" s="17">
        <v>5.0</v>
      </c>
      <c r="Q1952" s="17">
        <v>3.0</v>
      </c>
      <c r="R1952" s="17">
        <v>0.0</v>
      </c>
      <c r="S1952" s="7">
        <f t="shared" si="2"/>
        <v>3</v>
      </c>
      <c r="T1952" s="20">
        <v>22.0</v>
      </c>
      <c r="U1952" s="14">
        <f t="shared" si="129"/>
        <v>28.92</v>
      </c>
      <c r="V1952" s="21" t="s">
        <v>26</v>
      </c>
      <c r="W1952" s="35">
        <f>VLOOKUP(A1952,airbnb_listings_orlando!C:Q,14,0)</f>
        <v>259</v>
      </c>
      <c r="X1952" s="35">
        <f>VLOOKUP(A1952,airbnb_listings_orlando!C:Q,15,0)</f>
        <v>6</v>
      </c>
      <c r="Y1952" s="11">
        <f t="shared" si="4"/>
        <v>144.6</v>
      </c>
      <c r="AA1952" s="11"/>
    </row>
    <row r="1953">
      <c r="A1953" s="12" t="s">
        <v>92</v>
      </c>
      <c r="B1953" s="13">
        <v>43364.0</v>
      </c>
      <c r="C1953" s="12">
        <v>43371.0</v>
      </c>
      <c r="D1953" s="14">
        <v>959.31</v>
      </c>
      <c r="E1953" s="24">
        <v>43300.092314814814</v>
      </c>
      <c r="F1953" s="16">
        <v>64.0</v>
      </c>
      <c r="G1953" s="17" t="s">
        <v>25</v>
      </c>
      <c r="H1953" s="14">
        <v>124.12</v>
      </c>
      <c r="I1953" s="14">
        <f t="shared" si="1"/>
        <v>891.3676</v>
      </c>
      <c r="J1953" s="18">
        <v>3.0</v>
      </c>
      <c r="K1953" s="17">
        <v>4.0</v>
      </c>
      <c r="L1953" s="19">
        <v>2.0</v>
      </c>
      <c r="M1953" s="19">
        <v>43.0</v>
      </c>
      <c r="N1953" s="17">
        <v>5.0</v>
      </c>
      <c r="O1953" s="17" t="s">
        <v>62</v>
      </c>
      <c r="P1953" s="17">
        <v>7.0</v>
      </c>
      <c r="Q1953" s="17">
        <v>3.0</v>
      </c>
      <c r="R1953" s="17">
        <v>3.0</v>
      </c>
      <c r="S1953" s="7">
        <f t="shared" si="2"/>
        <v>6</v>
      </c>
      <c r="T1953" s="20">
        <v>29.57</v>
      </c>
      <c r="U1953" s="14">
        <f t="shared" si="129"/>
        <v>38.3724</v>
      </c>
      <c r="V1953" s="21" t="s">
        <v>26</v>
      </c>
      <c r="W1953" s="35">
        <f>VLOOKUP(A1953,airbnb_listings_orlando!C:Q,14,0)</f>
        <v>259</v>
      </c>
      <c r="X1953" s="35">
        <f>VLOOKUP(A1953,airbnb_listings_orlando!C:Q,15,0)</f>
        <v>6</v>
      </c>
      <c r="Y1953" s="11">
        <f t="shared" si="4"/>
        <v>137.0442857</v>
      </c>
      <c r="AA1953" s="11"/>
    </row>
    <row r="1954">
      <c r="A1954" s="12" t="s">
        <v>92</v>
      </c>
      <c r="B1954" s="13">
        <v>43349.0</v>
      </c>
      <c r="C1954" s="12">
        <v>43356.0</v>
      </c>
      <c r="D1954" s="14">
        <v>917.94</v>
      </c>
      <c r="E1954" s="24">
        <v>43189.161886574075</v>
      </c>
      <c r="F1954" s="16">
        <v>160.0</v>
      </c>
      <c r="G1954" s="17" t="s">
        <v>25</v>
      </c>
      <c r="H1954" s="14">
        <v>117.88</v>
      </c>
      <c r="I1954" s="14">
        <f t="shared" si="1"/>
        <v>853.2224</v>
      </c>
      <c r="J1954" s="18">
        <v>3.0</v>
      </c>
      <c r="K1954" s="17">
        <v>4.0</v>
      </c>
      <c r="L1954" s="19">
        <v>2.0</v>
      </c>
      <c r="M1954" s="19">
        <v>43.0</v>
      </c>
      <c r="N1954" s="17">
        <v>5.0</v>
      </c>
      <c r="O1954" s="17" t="s">
        <v>62</v>
      </c>
      <c r="P1954" s="17">
        <v>7.0</v>
      </c>
      <c r="Q1954" s="17">
        <v>4.0</v>
      </c>
      <c r="R1954" s="17">
        <v>0.0</v>
      </c>
      <c r="S1954" s="7">
        <f t="shared" si="2"/>
        <v>4</v>
      </c>
      <c r="T1954" s="20">
        <v>28.0</v>
      </c>
      <c r="U1954" s="14">
        <f t="shared" si="129"/>
        <v>36.7176</v>
      </c>
      <c r="V1954" s="21" t="s">
        <v>26</v>
      </c>
      <c r="W1954" s="35">
        <f>VLOOKUP(A1954,airbnb_listings_orlando!C:Q,14,0)</f>
        <v>259</v>
      </c>
      <c r="X1954" s="35">
        <f>VLOOKUP(A1954,airbnb_listings_orlando!C:Q,15,0)</f>
        <v>6</v>
      </c>
      <c r="Y1954" s="11">
        <f t="shared" si="4"/>
        <v>131.1342857</v>
      </c>
      <c r="AA1954" s="11"/>
    </row>
    <row r="1955">
      <c r="A1955" s="12" t="s">
        <v>92</v>
      </c>
      <c r="B1955" s="13">
        <v>43323.0</v>
      </c>
      <c r="C1955" s="12">
        <v>43330.0</v>
      </c>
      <c r="D1955" s="14">
        <v>918.0</v>
      </c>
      <c r="E1955" s="24">
        <v>43233.87702546296</v>
      </c>
      <c r="F1955" s="16">
        <v>90.0</v>
      </c>
      <c r="G1955" s="17" t="s">
        <v>25</v>
      </c>
      <c r="H1955" s="14">
        <v>116.77</v>
      </c>
      <c r="I1955" s="14">
        <f t="shared" si="1"/>
        <v>853.28</v>
      </c>
      <c r="J1955" s="18">
        <v>3.0</v>
      </c>
      <c r="K1955" s="17">
        <v>4.0</v>
      </c>
      <c r="L1955" s="19">
        <v>2.0</v>
      </c>
      <c r="M1955" s="19">
        <v>43.0</v>
      </c>
      <c r="N1955" s="17">
        <v>5.0</v>
      </c>
      <c r="O1955" s="17" t="s">
        <v>62</v>
      </c>
      <c r="P1955" s="17">
        <v>7.0</v>
      </c>
      <c r="Q1955" s="17">
        <v>3.0</v>
      </c>
      <c r="R1955" s="17">
        <v>1.0</v>
      </c>
      <c r="S1955" s="7">
        <f t="shared" si="2"/>
        <v>4</v>
      </c>
      <c r="T1955" s="20">
        <v>28.0</v>
      </c>
      <c r="U1955" s="14">
        <f t="shared" si="129"/>
        <v>36.72</v>
      </c>
      <c r="V1955" s="21" t="s">
        <v>26</v>
      </c>
      <c r="W1955" s="35">
        <f>VLOOKUP(A1955,airbnb_listings_orlando!C:Q,14,0)</f>
        <v>259</v>
      </c>
      <c r="X1955" s="35">
        <f>VLOOKUP(A1955,airbnb_listings_orlando!C:Q,15,0)</f>
        <v>6</v>
      </c>
      <c r="Y1955" s="11">
        <f t="shared" si="4"/>
        <v>131.1428571</v>
      </c>
      <c r="AA1955" s="11"/>
    </row>
    <row r="1956">
      <c r="A1956" s="12" t="s">
        <v>92</v>
      </c>
      <c r="B1956" s="13">
        <v>43317.0</v>
      </c>
      <c r="C1956" s="12">
        <v>43323.0</v>
      </c>
      <c r="D1956" s="14">
        <v>870.0</v>
      </c>
      <c r="E1956" s="24">
        <v>43161.72200231482</v>
      </c>
      <c r="F1956" s="16">
        <v>156.0</v>
      </c>
      <c r="G1956" s="17" t="s">
        <v>25</v>
      </c>
      <c r="H1956" s="14">
        <v>109.85</v>
      </c>
      <c r="I1956" s="14">
        <f t="shared" si="1"/>
        <v>808.2</v>
      </c>
      <c r="J1956" s="18">
        <v>3.0</v>
      </c>
      <c r="K1956" s="17">
        <v>4.0</v>
      </c>
      <c r="L1956" s="19">
        <v>2.0</v>
      </c>
      <c r="M1956" s="19" t="e">
        <v>#N/A</v>
      </c>
      <c r="N1956" s="17">
        <v>5.0</v>
      </c>
      <c r="O1956" s="17" t="s">
        <v>62</v>
      </c>
      <c r="P1956" s="17">
        <v>6.0</v>
      </c>
      <c r="Q1956" s="17">
        <v>2.0</v>
      </c>
      <c r="R1956" s="17">
        <v>2.0</v>
      </c>
      <c r="S1956" s="7">
        <f t="shared" si="2"/>
        <v>4</v>
      </c>
      <c r="T1956" s="20">
        <v>27.0</v>
      </c>
      <c r="U1956" s="14">
        <f t="shared" si="129"/>
        <v>34.8</v>
      </c>
      <c r="V1956" s="21" t="s">
        <v>26</v>
      </c>
      <c r="W1956" s="35">
        <f>VLOOKUP(A1956,airbnb_listings_orlando!C:Q,14,0)</f>
        <v>259</v>
      </c>
      <c r="X1956" s="35">
        <f>VLOOKUP(A1956,airbnb_listings_orlando!C:Q,15,0)</f>
        <v>6</v>
      </c>
      <c r="Y1956" s="11">
        <f t="shared" si="4"/>
        <v>145</v>
      </c>
      <c r="AA1956" s="11"/>
    </row>
    <row r="1957">
      <c r="A1957" s="12" t="s">
        <v>92</v>
      </c>
      <c r="B1957" s="13">
        <v>43314.0</v>
      </c>
      <c r="C1957" s="12">
        <v>43317.0</v>
      </c>
      <c r="D1957" s="14">
        <v>486.0</v>
      </c>
      <c r="E1957" s="24">
        <v>43230.52545138889</v>
      </c>
      <c r="F1957" s="16">
        <v>84.0</v>
      </c>
      <c r="G1957" s="17" t="s">
        <v>25</v>
      </c>
      <c r="H1957" s="14">
        <v>49.53</v>
      </c>
      <c r="I1957" s="14">
        <f t="shared" si="1"/>
        <v>451.56</v>
      </c>
      <c r="J1957" s="18">
        <v>3.0</v>
      </c>
      <c r="K1957" s="17">
        <v>4.0</v>
      </c>
      <c r="L1957" s="19">
        <v>2.0</v>
      </c>
      <c r="M1957" s="19" t="e">
        <v>#N/A</v>
      </c>
      <c r="N1957" s="17">
        <v>5.0</v>
      </c>
      <c r="O1957" s="17" t="s">
        <v>62</v>
      </c>
      <c r="P1957" s="17">
        <v>3.0</v>
      </c>
      <c r="Q1957" s="17">
        <v>3.0</v>
      </c>
      <c r="R1957" s="17">
        <v>1.0</v>
      </c>
      <c r="S1957" s="7">
        <f t="shared" si="2"/>
        <v>4</v>
      </c>
      <c r="T1957" s="20">
        <v>15.0</v>
      </c>
      <c r="U1957" s="14">
        <f t="shared" si="129"/>
        <v>19.44</v>
      </c>
      <c r="V1957" s="21" t="s">
        <v>26</v>
      </c>
      <c r="W1957" s="35">
        <f>VLOOKUP(A1957,airbnb_listings_orlando!C:Q,14,0)</f>
        <v>259</v>
      </c>
      <c r="X1957" s="35">
        <f>VLOOKUP(A1957,airbnb_listings_orlando!C:Q,15,0)</f>
        <v>6</v>
      </c>
      <c r="Y1957" s="11">
        <f t="shared" si="4"/>
        <v>162</v>
      </c>
      <c r="AA1957" s="11"/>
    </row>
    <row r="1958">
      <c r="A1958" s="12" t="s">
        <v>92</v>
      </c>
      <c r="B1958" s="13">
        <v>43306.0</v>
      </c>
      <c r="C1958" s="12">
        <v>43313.0</v>
      </c>
      <c r="D1958" s="14">
        <v>959.0</v>
      </c>
      <c r="E1958" s="24">
        <v>43192.16877314815</v>
      </c>
      <c r="F1958" s="16">
        <v>114.0</v>
      </c>
      <c r="G1958" s="17" t="s">
        <v>25</v>
      </c>
      <c r="H1958" s="14">
        <v>126.0</v>
      </c>
      <c r="I1958" s="14">
        <f t="shared" si="1"/>
        <v>892.64</v>
      </c>
      <c r="J1958" s="18">
        <v>3.0</v>
      </c>
      <c r="K1958" s="17">
        <v>4.0</v>
      </c>
      <c r="L1958" s="19">
        <v>2.0</v>
      </c>
      <c r="M1958" s="19" t="e">
        <v>#N/A</v>
      </c>
      <c r="N1958" s="17">
        <v>5.0</v>
      </c>
      <c r="O1958" s="17" t="s">
        <v>62</v>
      </c>
      <c r="P1958" s="17">
        <v>7.0</v>
      </c>
      <c r="Q1958" s="17">
        <v>7.0</v>
      </c>
      <c r="R1958" s="17">
        <v>1.0</v>
      </c>
      <c r="S1958" s="7">
        <f t="shared" si="2"/>
        <v>8</v>
      </c>
      <c r="T1958" s="20">
        <v>28.0</v>
      </c>
      <c r="U1958" s="14">
        <f t="shared" si="129"/>
        <v>38.36</v>
      </c>
      <c r="V1958" s="21" t="s">
        <v>26</v>
      </c>
      <c r="W1958" s="35">
        <f>VLOOKUP(A1958,airbnb_listings_orlando!C:Q,14,0)</f>
        <v>259</v>
      </c>
      <c r="X1958" s="35">
        <f>VLOOKUP(A1958,airbnb_listings_orlando!C:Q,15,0)</f>
        <v>6</v>
      </c>
      <c r="Y1958" s="11">
        <f t="shared" si="4"/>
        <v>137</v>
      </c>
      <c r="AA1958" s="11"/>
    </row>
    <row r="1959">
      <c r="A1959" s="12" t="s">
        <v>92</v>
      </c>
      <c r="B1959" s="13">
        <v>43300.0</v>
      </c>
      <c r="C1959" s="12">
        <v>43306.0</v>
      </c>
      <c r="D1959" s="14">
        <v>840.99</v>
      </c>
      <c r="E1959" s="24">
        <v>43247.73372685185</v>
      </c>
      <c r="F1959" s="16">
        <v>53.0</v>
      </c>
      <c r="G1959" s="17" t="s">
        <v>25</v>
      </c>
      <c r="H1959" s="14">
        <v>104.9</v>
      </c>
      <c r="I1959" s="14">
        <f t="shared" si="1"/>
        <v>780.9504</v>
      </c>
      <c r="J1959" s="18">
        <v>3.0</v>
      </c>
      <c r="K1959" s="17">
        <v>4.0</v>
      </c>
      <c r="L1959" s="19">
        <v>2.0</v>
      </c>
      <c r="M1959" s="19" t="e">
        <v>#N/A</v>
      </c>
      <c r="N1959" s="17">
        <v>5.0</v>
      </c>
      <c r="O1959" s="17" t="s">
        <v>62</v>
      </c>
      <c r="P1959" s="17">
        <v>6.0</v>
      </c>
      <c r="Q1959" s="17">
        <v>3.0</v>
      </c>
      <c r="R1959" s="17">
        <v>3.0</v>
      </c>
      <c r="S1959" s="7">
        <f t="shared" si="2"/>
        <v>6</v>
      </c>
      <c r="T1959" s="20">
        <v>26.4</v>
      </c>
      <c r="U1959" s="14">
        <f t="shared" si="129"/>
        <v>33.6396</v>
      </c>
      <c r="V1959" s="21" t="s">
        <v>26</v>
      </c>
      <c r="W1959" s="35">
        <f>VLOOKUP(A1959,airbnb_listings_orlando!C:Q,14,0)</f>
        <v>259</v>
      </c>
      <c r="X1959" s="35">
        <f>VLOOKUP(A1959,airbnb_listings_orlando!C:Q,15,0)</f>
        <v>6</v>
      </c>
      <c r="Y1959" s="11">
        <f t="shared" si="4"/>
        <v>140.165</v>
      </c>
      <c r="AA1959" s="11"/>
    </row>
    <row r="1960">
      <c r="A1960" s="12" t="s">
        <v>92</v>
      </c>
      <c r="B1960" s="13">
        <v>43296.0</v>
      </c>
      <c r="C1960" s="12">
        <v>43300.0</v>
      </c>
      <c r="D1960" s="14">
        <v>604.0</v>
      </c>
      <c r="E1960" s="24">
        <v>43195.733078703706</v>
      </c>
      <c r="F1960" s="16">
        <v>101.0</v>
      </c>
      <c r="G1960" s="17" t="s">
        <v>25</v>
      </c>
      <c r="H1960" s="14">
        <v>67.74</v>
      </c>
      <c r="I1960" s="14">
        <f t="shared" si="1"/>
        <v>560.84</v>
      </c>
      <c r="J1960" s="18">
        <v>3.0</v>
      </c>
      <c r="K1960" s="17">
        <v>4.0</v>
      </c>
      <c r="L1960" s="19">
        <v>2.0</v>
      </c>
      <c r="M1960" s="19" t="e">
        <v>#N/A</v>
      </c>
      <c r="N1960" s="17">
        <v>5.0</v>
      </c>
      <c r="O1960" s="17" t="s">
        <v>62</v>
      </c>
      <c r="P1960" s="17">
        <v>4.0</v>
      </c>
      <c r="Q1960" s="17">
        <v>3.0</v>
      </c>
      <c r="R1960" s="17">
        <v>2.0</v>
      </c>
      <c r="S1960" s="7">
        <f t="shared" si="2"/>
        <v>5</v>
      </c>
      <c r="T1960" s="20">
        <v>19.0</v>
      </c>
      <c r="U1960" s="14">
        <f t="shared" si="129"/>
        <v>24.16</v>
      </c>
      <c r="V1960" s="21" t="s">
        <v>26</v>
      </c>
      <c r="W1960" s="35">
        <f>VLOOKUP(A1960,airbnb_listings_orlando!C:Q,14,0)</f>
        <v>259</v>
      </c>
      <c r="X1960" s="35">
        <f>VLOOKUP(A1960,airbnb_listings_orlando!C:Q,15,0)</f>
        <v>6</v>
      </c>
      <c r="Y1960" s="11">
        <f t="shared" si="4"/>
        <v>151</v>
      </c>
      <c r="AA1960" s="11"/>
    </row>
    <row r="1961">
      <c r="A1961" s="12" t="s">
        <v>92</v>
      </c>
      <c r="B1961" s="13">
        <v>43291.0</v>
      </c>
      <c r="C1961" s="12">
        <v>43296.0</v>
      </c>
      <c r="D1961" s="14">
        <v>722.65</v>
      </c>
      <c r="E1961" s="24">
        <v>43192.85784722222</v>
      </c>
      <c r="F1961" s="16">
        <v>99.0</v>
      </c>
      <c r="G1961" s="17" t="s">
        <v>25</v>
      </c>
      <c r="H1961" s="14">
        <v>86.75</v>
      </c>
      <c r="I1961" s="14">
        <f t="shared" si="1"/>
        <v>671.394</v>
      </c>
      <c r="J1961" s="18">
        <v>3.0</v>
      </c>
      <c r="K1961" s="17">
        <v>4.0</v>
      </c>
      <c r="L1961" s="19">
        <v>2.0</v>
      </c>
      <c r="M1961" s="19" t="e">
        <v>#N/A</v>
      </c>
      <c r="N1961" s="17">
        <v>5.0</v>
      </c>
      <c r="O1961" s="17" t="s">
        <v>62</v>
      </c>
      <c r="P1961" s="17">
        <v>5.0</v>
      </c>
      <c r="Q1961" s="17">
        <v>2.0</v>
      </c>
      <c r="R1961" s="17">
        <v>3.0</v>
      </c>
      <c r="S1961" s="7">
        <f t="shared" si="2"/>
        <v>5</v>
      </c>
      <c r="T1961" s="20">
        <v>22.35</v>
      </c>
      <c r="U1961" s="14">
        <f t="shared" si="129"/>
        <v>28.906</v>
      </c>
      <c r="V1961" s="21" t="s">
        <v>26</v>
      </c>
      <c r="W1961" s="35">
        <f>VLOOKUP(A1961,airbnb_listings_orlando!C:Q,14,0)</f>
        <v>259</v>
      </c>
      <c r="X1961" s="35">
        <f>VLOOKUP(A1961,airbnb_listings_orlando!C:Q,15,0)</f>
        <v>6</v>
      </c>
      <c r="Y1961" s="11">
        <f t="shared" si="4"/>
        <v>144.53</v>
      </c>
      <c r="AA1961" s="11"/>
    </row>
    <row r="1962">
      <c r="A1962" s="12" t="s">
        <v>92</v>
      </c>
      <c r="B1962" s="13">
        <v>43284.0</v>
      </c>
      <c r="C1962" s="12">
        <v>43291.0</v>
      </c>
      <c r="D1962" s="14">
        <v>1255.18</v>
      </c>
      <c r="E1962" s="24">
        <v>43243.72392361111</v>
      </c>
      <c r="F1962" s="16">
        <v>41.0</v>
      </c>
      <c r="G1962" s="17" t="s">
        <v>25</v>
      </c>
      <c r="H1962" s="14">
        <v>169.81</v>
      </c>
      <c r="I1962" s="14">
        <f t="shared" si="1"/>
        <v>1166.1528</v>
      </c>
      <c r="J1962" s="18">
        <v>3.0</v>
      </c>
      <c r="K1962" s="17">
        <v>4.0</v>
      </c>
      <c r="L1962" s="19">
        <v>2.0</v>
      </c>
      <c r="M1962" s="19" t="e">
        <v>#N/A</v>
      </c>
      <c r="N1962" s="17">
        <v>5.0</v>
      </c>
      <c r="O1962" s="17" t="s">
        <v>62</v>
      </c>
      <c r="P1962" s="17">
        <v>7.0</v>
      </c>
      <c r="Q1962" s="17">
        <v>4.0</v>
      </c>
      <c r="R1962" s="17">
        <v>0.0</v>
      </c>
      <c r="S1962" s="7">
        <f t="shared" si="2"/>
        <v>4</v>
      </c>
      <c r="T1962" s="20">
        <v>38.82</v>
      </c>
      <c r="U1962" s="14">
        <f t="shared" si="129"/>
        <v>50.2072</v>
      </c>
      <c r="V1962" s="21" t="s">
        <v>26</v>
      </c>
      <c r="W1962" s="35">
        <f>VLOOKUP(A1962,airbnb_listings_orlando!C:Q,14,0)</f>
        <v>259</v>
      </c>
      <c r="X1962" s="35">
        <f>VLOOKUP(A1962,airbnb_listings_orlando!C:Q,15,0)</f>
        <v>6</v>
      </c>
      <c r="Y1962" s="11">
        <f t="shared" si="4"/>
        <v>179.3114286</v>
      </c>
      <c r="AA1962" s="11"/>
    </row>
    <row r="1963">
      <c r="A1963" s="12" t="s">
        <v>92</v>
      </c>
      <c r="B1963" s="13">
        <v>43275.0</v>
      </c>
      <c r="C1963" s="12">
        <v>43281.0</v>
      </c>
      <c r="D1963" s="14">
        <v>840.99</v>
      </c>
      <c r="E1963" s="24">
        <v>43207.841261574074</v>
      </c>
      <c r="F1963" s="16">
        <v>68.0</v>
      </c>
      <c r="G1963" s="17" t="s">
        <v>25</v>
      </c>
      <c r="H1963" s="14">
        <v>105.37</v>
      </c>
      <c r="I1963" s="14">
        <f t="shared" si="1"/>
        <v>781.3404</v>
      </c>
      <c r="J1963" s="18">
        <v>3.0</v>
      </c>
      <c r="K1963" s="17">
        <v>4.0</v>
      </c>
      <c r="L1963" s="19">
        <v>2.0</v>
      </c>
      <c r="M1963" s="19" t="e">
        <v>#N/A</v>
      </c>
      <c r="N1963" s="17">
        <v>5.0</v>
      </c>
      <c r="O1963" s="17" t="s">
        <v>62</v>
      </c>
      <c r="P1963" s="17">
        <v>6.0</v>
      </c>
      <c r="Q1963" s="17">
        <v>4.0</v>
      </c>
      <c r="R1963" s="17">
        <v>0.0</v>
      </c>
      <c r="S1963" s="7">
        <f t="shared" si="2"/>
        <v>4</v>
      </c>
      <c r="T1963" s="20">
        <v>26.01</v>
      </c>
      <c r="U1963" s="14">
        <f t="shared" si="129"/>
        <v>33.6396</v>
      </c>
      <c r="V1963" s="21" t="s">
        <v>26</v>
      </c>
      <c r="W1963" s="35">
        <f>VLOOKUP(A1963,airbnb_listings_orlando!C:Q,14,0)</f>
        <v>259</v>
      </c>
      <c r="X1963" s="35">
        <f>VLOOKUP(A1963,airbnb_listings_orlando!C:Q,15,0)</f>
        <v>6</v>
      </c>
      <c r="Y1963" s="11">
        <f t="shared" si="4"/>
        <v>140.165</v>
      </c>
      <c r="AA1963" s="11"/>
    </row>
    <row r="1964">
      <c r="A1964" s="12" t="s">
        <v>92</v>
      </c>
      <c r="B1964" s="13">
        <v>43269.0</v>
      </c>
      <c r="C1964" s="12">
        <v>43272.0</v>
      </c>
      <c r="D1964" s="14">
        <v>486.0</v>
      </c>
      <c r="E1964" s="24">
        <v>43223.4943287037</v>
      </c>
      <c r="F1964" s="16">
        <v>46.0</v>
      </c>
      <c r="G1964" s="17" t="s">
        <v>25</v>
      </c>
      <c r="H1964" s="14">
        <v>49.53</v>
      </c>
      <c r="I1964" s="14">
        <f t="shared" si="1"/>
        <v>451.56</v>
      </c>
      <c r="J1964" s="18">
        <v>3.0</v>
      </c>
      <c r="K1964" s="17">
        <v>4.0</v>
      </c>
      <c r="L1964" s="19">
        <v>2.0</v>
      </c>
      <c r="M1964" s="19" t="e">
        <v>#N/A</v>
      </c>
      <c r="N1964" s="17">
        <v>5.0</v>
      </c>
      <c r="O1964" s="17" t="s">
        <v>62</v>
      </c>
      <c r="P1964" s="17">
        <v>3.0</v>
      </c>
      <c r="Q1964" s="17">
        <v>3.0</v>
      </c>
      <c r="R1964" s="17">
        <v>2.0</v>
      </c>
      <c r="S1964" s="7">
        <f t="shared" si="2"/>
        <v>5</v>
      </c>
      <c r="T1964" s="20">
        <v>15.0</v>
      </c>
      <c r="U1964" s="14">
        <f t="shared" si="129"/>
        <v>19.44</v>
      </c>
      <c r="V1964" s="21" t="s">
        <v>26</v>
      </c>
      <c r="W1964" s="35">
        <f>VLOOKUP(A1964,airbnb_listings_orlando!C:Q,14,0)</f>
        <v>259</v>
      </c>
      <c r="X1964" s="35">
        <f>VLOOKUP(A1964,airbnb_listings_orlando!C:Q,15,0)</f>
        <v>6</v>
      </c>
      <c r="Y1964" s="11">
        <f t="shared" si="4"/>
        <v>162</v>
      </c>
      <c r="AA1964" s="11"/>
    </row>
    <row r="1965">
      <c r="A1965" s="12" t="s">
        <v>92</v>
      </c>
      <c r="B1965" s="13">
        <v>43266.0</v>
      </c>
      <c r="C1965" s="12">
        <v>43268.0</v>
      </c>
      <c r="D1965" s="14">
        <v>377.0</v>
      </c>
      <c r="E1965" s="24">
        <v>43172.46672453704</v>
      </c>
      <c r="F1965" s="16">
        <v>94.0</v>
      </c>
      <c r="G1965" s="17" t="s">
        <v>25</v>
      </c>
      <c r="H1965" s="14">
        <v>32.0</v>
      </c>
      <c r="I1965" s="14">
        <f t="shared" si="1"/>
        <v>349.92</v>
      </c>
      <c r="J1965" s="18">
        <v>3.0</v>
      </c>
      <c r="K1965" s="17">
        <v>4.0</v>
      </c>
      <c r="L1965" s="19">
        <v>2.0</v>
      </c>
      <c r="M1965" s="19" t="e">
        <v>#N/A</v>
      </c>
      <c r="N1965" s="17">
        <v>5.0</v>
      </c>
      <c r="O1965" s="17" t="s">
        <v>62</v>
      </c>
      <c r="P1965" s="17">
        <v>2.0</v>
      </c>
      <c r="Q1965" s="17">
        <v>4.0</v>
      </c>
      <c r="R1965" s="17">
        <v>0.0</v>
      </c>
      <c r="S1965" s="7">
        <f t="shared" si="2"/>
        <v>4</v>
      </c>
      <c r="T1965" s="20">
        <v>12.0</v>
      </c>
      <c r="U1965" s="14">
        <f t="shared" si="129"/>
        <v>15.08</v>
      </c>
      <c r="V1965" s="21" t="s">
        <v>26</v>
      </c>
      <c r="W1965" s="35">
        <f>VLOOKUP(A1965,airbnb_listings_orlando!C:Q,14,0)</f>
        <v>259</v>
      </c>
      <c r="X1965" s="35">
        <f>VLOOKUP(A1965,airbnb_listings_orlando!C:Q,15,0)</f>
        <v>6</v>
      </c>
      <c r="Y1965" s="11">
        <f t="shared" si="4"/>
        <v>188.5</v>
      </c>
      <c r="AA1965" s="11"/>
    </row>
    <row r="1966">
      <c r="A1966" s="12" t="s">
        <v>92</v>
      </c>
      <c r="B1966" s="13">
        <v>43259.0</v>
      </c>
      <c r="C1966" s="12">
        <v>43262.0</v>
      </c>
      <c r="D1966" s="14">
        <v>486.0</v>
      </c>
      <c r="E1966" s="24">
        <v>43230.906493055554</v>
      </c>
      <c r="F1966" s="16">
        <v>29.0</v>
      </c>
      <c r="G1966" s="17" t="s">
        <v>25</v>
      </c>
      <c r="H1966" s="14">
        <v>49.53</v>
      </c>
      <c r="I1966" s="14">
        <f t="shared" si="1"/>
        <v>451.56</v>
      </c>
      <c r="J1966" s="18">
        <v>3.0</v>
      </c>
      <c r="K1966" s="17">
        <v>4.0</v>
      </c>
      <c r="L1966" s="19">
        <v>2.0</v>
      </c>
      <c r="M1966" s="19" t="e">
        <v>#REF!</v>
      </c>
      <c r="N1966" s="17">
        <v>5.0</v>
      </c>
      <c r="O1966" s="17" t="s">
        <v>62</v>
      </c>
      <c r="P1966" s="17">
        <v>3.0</v>
      </c>
      <c r="Q1966" s="17">
        <v>2.0</v>
      </c>
      <c r="R1966" s="17">
        <v>2.0</v>
      </c>
      <c r="S1966" s="7">
        <f t="shared" si="2"/>
        <v>4</v>
      </c>
      <c r="T1966" s="20">
        <v>15.0</v>
      </c>
      <c r="U1966" s="14">
        <f t="shared" si="129"/>
        <v>19.44</v>
      </c>
      <c r="V1966" s="21" t="s">
        <v>26</v>
      </c>
      <c r="W1966" s="35">
        <f>VLOOKUP(A1966,airbnb_listings_orlando!C:Q,14,0)</f>
        <v>259</v>
      </c>
      <c r="X1966" s="35">
        <f>VLOOKUP(A1966,airbnb_listings_orlando!C:Q,15,0)</f>
        <v>6</v>
      </c>
      <c r="Y1966" s="11">
        <f t="shared" si="4"/>
        <v>162</v>
      </c>
      <c r="AA1966" s="11"/>
    </row>
    <row r="1967">
      <c r="A1967" s="12" t="s">
        <v>92</v>
      </c>
      <c r="B1967" s="13">
        <v>43245.0</v>
      </c>
      <c r="C1967" s="12">
        <v>43251.0</v>
      </c>
      <c r="D1967" s="14">
        <v>870.0</v>
      </c>
      <c r="E1967" s="24">
        <v>43152.77516203704</v>
      </c>
      <c r="F1967" s="16">
        <v>93.0</v>
      </c>
      <c r="G1967" s="17" t="s">
        <v>25</v>
      </c>
      <c r="H1967" s="14">
        <v>109.85</v>
      </c>
      <c r="I1967" s="14">
        <f t="shared" si="1"/>
        <v>808.2</v>
      </c>
      <c r="J1967" s="18">
        <v>3.0</v>
      </c>
      <c r="K1967" s="17">
        <v>4.0</v>
      </c>
      <c r="L1967" s="19">
        <v>2.0</v>
      </c>
      <c r="M1967" s="19" t="e">
        <v>#REF!</v>
      </c>
      <c r="N1967" s="17">
        <v>5.0</v>
      </c>
      <c r="O1967" s="17" t="s">
        <v>62</v>
      </c>
      <c r="P1967" s="17">
        <v>6.0</v>
      </c>
      <c r="Q1967" s="17">
        <v>5.0</v>
      </c>
      <c r="R1967" s="17">
        <v>2.0</v>
      </c>
      <c r="S1967" s="7">
        <f t="shared" si="2"/>
        <v>7</v>
      </c>
      <c r="T1967" s="20">
        <v>27.0</v>
      </c>
      <c r="U1967" s="14">
        <f t="shared" si="129"/>
        <v>34.8</v>
      </c>
      <c r="V1967" s="21" t="s">
        <v>26</v>
      </c>
      <c r="W1967" s="35">
        <f>VLOOKUP(A1967,airbnb_listings_orlando!C:Q,14,0)</f>
        <v>259</v>
      </c>
      <c r="X1967" s="35">
        <f>VLOOKUP(A1967,airbnb_listings_orlando!C:Q,15,0)</f>
        <v>6</v>
      </c>
      <c r="Y1967" s="11">
        <f t="shared" si="4"/>
        <v>145</v>
      </c>
      <c r="AA1967" s="11"/>
    </row>
    <row r="1968">
      <c r="A1968" s="12" t="s">
        <v>92</v>
      </c>
      <c r="B1968" s="13">
        <v>43234.0</v>
      </c>
      <c r="C1968" s="12">
        <v>43239.0</v>
      </c>
      <c r="D1968" s="14">
        <v>747.01</v>
      </c>
      <c r="E1968" s="24">
        <v>43165.75989583333</v>
      </c>
      <c r="F1968" s="16">
        <v>69.0</v>
      </c>
      <c r="G1968" s="17" t="s">
        <v>25</v>
      </c>
      <c r="H1968" s="14">
        <v>90.68</v>
      </c>
      <c r="I1968" s="14">
        <f t="shared" si="1"/>
        <v>694.1296</v>
      </c>
      <c r="J1968" s="18">
        <v>3.0</v>
      </c>
      <c r="K1968" s="17">
        <v>4.0</v>
      </c>
      <c r="L1968" s="19">
        <v>2.0</v>
      </c>
      <c r="M1968" s="19" t="e">
        <v>#REF!</v>
      </c>
      <c r="N1968" s="17">
        <v>5.0</v>
      </c>
      <c r="O1968" s="17" t="s">
        <v>62</v>
      </c>
      <c r="P1968" s="17">
        <v>5.0</v>
      </c>
      <c r="Q1968" s="17">
        <v>3.0</v>
      </c>
      <c r="R1968" s="17">
        <v>2.0</v>
      </c>
      <c r="S1968" s="7">
        <f t="shared" si="2"/>
        <v>5</v>
      </c>
      <c r="T1968" s="20">
        <v>23.0</v>
      </c>
      <c r="U1968" s="14">
        <f t="shared" si="129"/>
        <v>29.8804</v>
      </c>
      <c r="V1968" s="21" t="s">
        <v>26</v>
      </c>
      <c r="W1968" s="35">
        <f>VLOOKUP(A1968,airbnb_listings_orlando!C:Q,14,0)</f>
        <v>259</v>
      </c>
      <c r="X1968" s="35">
        <f>VLOOKUP(A1968,airbnb_listings_orlando!C:Q,15,0)</f>
        <v>6</v>
      </c>
      <c r="Y1968" s="11">
        <f t="shared" si="4"/>
        <v>149.402</v>
      </c>
      <c r="AA1968" s="11"/>
    </row>
    <row r="1969">
      <c r="A1969" s="12" t="s">
        <v>92</v>
      </c>
      <c r="B1969" s="13">
        <v>43219.0</v>
      </c>
      <c r="C1969" s="12">
        <v>43234.0</v>
      </c>
      <c r="D1969" s="14">
        <v>1886.41</v>
      </c>
      <c r="E1969" s="24">
        <v>43155.35821759259</v>
      </c>
      <c r="F1969" s="16">
        <v>64.0</v>
      </c>
      <c r="G1969" s="17" t="s">
        <v>25</v>
      </c>
      <c r="H1969" s="14">
        <v>270.27</v>
      </c>
      <c r="I1969" s="14">
        <f t="shared" si="1"/>
        <v>1752.9536</v>
      </c>
      <c r="J1969" s="18">
        <v>3.0</v>
      </c>
      <c r="K1969" s="17">
        <v>4.0</v>
      </c>
      <c r="L1969" s="19">
        <v>2.0</v>
      </c>
      <c r="M1969" s="19" t="e">
        <v>#REF!</v>
      </c>
      <c r="N1969" s="17">
        <v>5.0</v>
      </c>
      <c r="O1969" s="17" t="s">
        <v>62</v>
      </c>
      <c r="P1969" s="17">
        <v>15.0</v>
      </c>
      <c r="Q1969" s="17">
        <v>4.0</v>
      </c>
      <c r="R1969" s="17">
        <v>1.0</v>
      </c>
      <c r="S1969" s="7">
        <f t="shared" si="2"/>
        <v>5</v>
      </c>
      <c r="T1969" s="20">
        <v>58.0</v>
      </c>
      <c r="U1969" s="14">
        <f t="shared" si="129"/>
        <v>75.4564</v>
      </c>
      <c r="V1969" s="21" t="s">
        <v>26</v>
      </c>
      <c r="W1969" s="35">
        <f>VLOOKUP(A1969,airbnb_listings_orlando!C:Q,14,0)</f>
        <v>259</v>
      </c>
      <c r="X1969" s="35">
        <f>VLOOKUP(A1969,airbnb_listings_orlando!C:Q,15,0)</f>
        <v>6</v>
      </c>
      <c r="Y1969" s="11">
        <f t="shared" si="4"/>
        <v>125.7606667</v>
      </c>
      <c r="AA1969" s="11"/>
    </row>
    <row r="1970">
      <c r="A1970" s="12" t="s">
        <v>92</v>
      </c>
      <c r="B1970" s="13">
        <v>43209.0</v>
      </c>
      <c r="C1970" s="12">
        <v>43217.0</v>
      </c>
      <c r="D1970" s="14">
        <v>1030.0</v>
      </c>
      <c r="E1970" s="24">
        <v>43106.6137962963</v>
      </c>
      <c r="F1970" s="16">
        <v>103.0</v>
      </c>
      <c r="G1970" s="17" t="s">
        <v>25</v>
      </c>
      <c r="H1970" s="14">
        <v>133.63</v>
      </c>
      <c r="I1970" s="14">
        <f t="shared" si="1"/>
        <v>956.8</v>
      </c>
      <c r="J1970" s="18">
        <v>3.0</v>
      </c>
      <c r="K1970" s="17">
        <v>4.0</v>
      </c>
      <c r="L1970" s="19">
        <v>2.0</v>
      </c>
      <c r="M1970" s="19" t="e">
        <v>#REF!</v>
      </c>
      <c r="N1970" s="17">
        <v>5.0</v>
      </c>
      <c r="O1970" s="17" t="s">
        <v>62</v>
      </c>
      <c r="P1970" s="17">
        <v>8.0</v>
      </c>
      <c r="Q1970" s="17">
        <v>2.0</v>
      </c>
      <c r="R1970" s="17">
        <v>0.0</v>
      </c>
      <c r="S1970" s="7">
        <f t="shared" si="2"/>
        <v>2</v>
      </c>
      <c r="T1970" s="20">
        <v>32.0</v>
      </c>
      <c r="U1970" s="14">
        <f t="shared" si="129"/>
        <v>41.2</v>
      </c>
      <c r="V1970" s="21" t="s">
        <v>26</v>
      </c>
      <c r="W1970" s="35">
        <f>VLOOKUP(A1970,airbnb_listings_orlando!C:Q,14,0)</f>
        <v>259</v>
      </c>
      <c r="X1970" s="35">
        <f>VLOOKUP(A1970,airbnb_listings_orlando!C:Q,15,0)</f>
        <v>6</v>
      </c>
      <c r="Y1970" s="11">
        <f t="shared" si="4"/>
        <v>128.75</v>
      </c>
      <c r="AA1970" s="11"/>
    </row>
    <row r="1971">
      <c r="A1971" s="12" t="s">
        <v>92</v>
      </c>
      <c r="B1971" s="13">
        <v>43203.0</v>
      </c>
      <c r="C1971" s="12">
        <v>43205.0</v>
      </c>
      <c r="D1971" s="14">
        <v>377.0</v>
      </c>
      <c r="E1971" s="24">
        <v>43159.86174768519</v>
      </c>
      <c r="F1971" s="16">
        <v>44.0</v>
      </c>
      <c r="G1971" s="17" t="s">
        <v>25</v>
      </c>
      <c r="H1971" s="14">
        <v>32.0</v>
      </c>
      <c r="I1971" s="14">
        <f t="shared" si="1"/>
        <v>349.92</v>
      </c>
      <c r="J1971" s="18">
        <v>3.0</v>
      </c>
      <c r="K1971" s="17">
        <v>4.0</v>
      </c>
      <c r="L1971" s="19">
        <v>2.0</v>
      </c>
      <c r="M1971" s="19" t="e">
        <v>#REF!</v>
      </c>
      <c r="N1971" s="17">
        <v>5.0</v>
      </c>
      <c r="O1971" s="17" t="s">
        <v>62</v>
      </c>
      <c r="P1971" s="17">
        <v>2.0</v>
      </c>
      <c r="Q1971" s="17">
        <v>7.0</v>
      </c>
      <c r="R1971" s="17">
        <v>1.0</v>
      </c>
      <c r="S1971" s="7">
        <f t="shared" si="2"/>
        <v>8</v>
      </c>
      <c r="T1971" s="20">
        <v>12.0</v>
      </c>
      <c r="U1971" s="14">
        <f t="shared" si="129"/>
        <v>15.08</v>
      </c>
      <c r="V1971" s="21" t="s">
        <v>26</v>
      </c>
      <c r="W1971" s="35">
        <f>VLOOKUP(A1971,airbnb_listings_orlando!C:Q,14,0)</f>
        <v>259</v>
      </c>
      <c r="X1971" s="35">
        <f>VLOOKUP(A1971,airbnb_listings_orlando!C:Q,15,0)</f>
        <v>6</v>
      </c>
      <c r="Y1971" s="11">
        <f t="shared" si="4"/>
        <v>188.5</v>
      </c>
      <c r="AA1971" s="11"/>
    </row>
    <row r="1972">
      <c r="A1972" s="12" t="s">
        <v>92</v>
      </c>
      <c r="B1972" s="13">
        <v>43191.0</v>
      </c>
      <c r="C1972" s="12">
        <v>43202.0</v>
      </c>
      <c r="D1972" s="14">
        <v>1428.0</v>
      </c>
      <c r="E1972" s="15">
        <v>43027.70359953704</v>
      </c>
      <c r="F1972" s="16">
        <v>164.0</v>
      </c>
      <c r="G1972" s="17" t="s">
        <v>25</v>
      </c>
      <c r="H1972" s="14">
        <v>198.95</v>
      </c>
      <c r="I1972" s="14">
        <f t="shared" si="1"/>
        <v>1326.88</v>
      </c>
      <c r="J1972" s="18">
        <v>3.0</v>
      </c>
      <c r="K1972" s="17">
        <v>4.0</v>
      </c>
      <c r="L1972" s="19">
        <v>2.0</v>
      </c>
      <c r="M1972" s="19" t="e">
        <v>#REF!</v>
      </c>
      <c r="N1972" s="17">
        <v>5.0</v>
      </c>
      <c r="O1972" s="17" t="s">
        <v>62</v>
      </c>
      <c r="P1972" s="17">
        <v>11.0</v>
      </c>
      <c r="Q1972" s="17">
        <v>2.0</v>
      </c>
      <c r="R1972" s="17">
        <v>2.0</v>
      </c>
      <c r="S1972" s="7">
        <f t="shared" si="2"/>
        <v>4</v>
      </c>
      <c r="T1972" s="20">
        <v>44.0</v>
      </c>
      <c r="U1972" s="14">
        <f t="shared" si="129"/>
        <v>57.12</v>
      </c>
      <c r="V1972" s="21" t="s">
        <v>26</v>
      </c>
      <c r="W1972" s="35">
        <f>VLOOKUP(A1972,airbnb_listings_orlando!C:Q,14,0)</f>
        <v>259</v>
      </c>
      <c r="X1972" s="35">
        <f>VLOOKUP(A1972,airbnb_listings_orlando!C:Q,15,0)</f>
        <v>6</v>
      </c>
      <c r="Y1972" s="11">
        <f t="shared" si="4"/>
        <v>129.8181818</v>
      </c>
      <c r="AA1972" s="11"/>
    </row>
    <row r="1973">
      <c r="A1973" s="12" t="s">
        <v>92</v>
      </c>
      <c r="B1973" s="13">
        <v>43163.0</v>
      </c>
      <c r="C1973" s="12">
        <v>43165.0</v>
      </c>
      <c r="D1973" s="14">
        <v>485.0</v>
      </c>
      <c r="E1973" s="24">
        <v>43146.79377314815</v>
      </c>
      <c r="F1973" s="16">
        <v>17.0</v>
      </c>
      <c r="G1973" s="17" t="s">
        <v>25</v>
      </c>
      <c r="H1973" s="14">
        <v>49.53</v>
      </c>
      <c r="I1973" s="14">
        <f t="shared" si="1"/>
        <v>450.6</v>
      </c>
      <c r="J1973" s="18">
        <v>3.0</v>
      </c>
      <c r="K1973" s="17">
        <v>4.0</v>
      </c>
      <c r="L1973" s="19">
        <v>2.0</v>
      </c>
      <c r="M1973" s="19" t="e">
        <v>#REF!</v>
      </c>
      <c r="N1973" s="17">
        <v>5.0</v>
      </c>
      <c r="O1973" s="17" t="s">
        <v>62</v>
      </c>
      <c r="P1973" s="17">
        <v>2.0</v>
      </c>
      <c r="Q1973" s="17">
        <v>2.0</v>
      </c>
      <c r="R1973" s="17">
        <v>0.0</v>
      </c>
      <c r="S1973" s="7">
        <f t="shared" si="2"/>
        <v>2</v>
      </c>
      <c r="T1973" s="20">
        <v>15.0</v>
      </c>
      <c r="U1973" s="14">
        <f t="shared" si="129"/>
        <v>19.4</v>
      </c>
      <c r="V1973" s="21" t="s">
        <v>26</v>
      </c>
      <c r="W1973" s="35">
        <f>VLOOKUP(A1973,airbnb_listings_orlando!C:Q,14,0)</f>
        <v>259</v>
      </c>
      <c r="X1973" s="35">
        <f>VLOOKUP(A1973,airbnb_listings_orlando!C:Q,15,0)</f>
        <v>6</v>
      </c>
      <c r="Y1973" s="11">
        <f t="shared" si="4"/>
        <v>242.5</v>
      </c>
      <c r="AA1973" s="11"/>
    </row>
    <row r="1974">
      <c r="A1974" s="12" t="s">
        <v>92</v>
      </c>
      <c r="B1974" s="13">
        <v>43159.0</v>
      </c>
      <c r="C1974" s="12">
        <v>43162.0</v>
      </c>
      <c r="D1974" s="14">
        <v>604.14</v>
      </c>
      <c r="E1974" s="24">
        <v>43127.26709490741</v>
      </c>
      <c r="F1974" s="16">
        <v>32.0</v>
      </c>
      <c r="G1974" s="17" t="s">
        <v>25</v>
      </c>
      <c r="H1974" s="14">
        <v>67.37</v>
      </c>
      <c r="I1974" s="14">
        <f t="shared" si="1"/>
        <v>560.9744</v>
      </c>
      <c r="J1974" s="18">
        <v>3.0</v>
      </c>
      <c r="K1974" s="17">
        <v>4.0</v>
      </c>
      <c r="L1974" s="19">
        <v>2.0</v>
      </c>
      <c r="M1974" s="19" t="e">
        <v>#REF!</v>
      </c>
      <c r="N1974" s="17">
        <v>5.0</v>
      </c>
      <c r="O1974" s="17" t="s">
        <v>62</v>
      </c>
      <c r="P1974" s="17">
        <v>3.0</v>
      </c>
      <c r="Q1974" s="17">
        <v>2.0</v>
      </c>
      <c r="R1974" s="17">
        <v>1.0</v>
      </c>
      <c r="S1974" s="7">
        <f t="shared" si="2"/>
        <v>3</v>
      </c>
      <c r="T1974" s="20">
        <v>19.0</v>
      </c>
      <c r="U1974" s="14">
        <f t="shared" si="129"/>
        <v>24.1656</v>
      </c>
      <c r="V1974" s="21" t="s">
        <v>26</v>
      </c>
      <c r="W1974" s="35">
        <f>VLOOKUP(A1974,airbnb_listings_orlando!C:Q,14,0)</f>
        <v>259</v>
      </c>
      <c r="X1974" s="35">
        <f>VLOOKUP(A1974,airbnb_listings_orlando!C:Q,15,0)</f>
        <v>6</v>
      </c>
      <c r="Y1974" s="11">
        <f t="shared" si="4"/>
        <v>201.38</v>
      </c>
      <c r="AA1974" s="11"/>
    </row>
    <row r="1975">
      <c r="A1975" s="12" t="s">
        <v>92</v>
      </c>
      <c r="B1975" s="13">
        <v>43147.0</v>
      </c>
      <c r="C1975" s="12">
        <v>43158.0</v>
      </c>
      <c r="D1975" s="14">
        <v>1428.0</v>
      </c>
      <c r="E1975" s="15">
        <v>43018.47886574074</v>
      </c>
      <c r="F1975" s="16">
        <v>129.0</v>
      </c>
      <c r="G1975" s="17" t="s">
        <v>25</v>
      </c>
      <c r="H1975" s="14">
        <v>198.95</v>
      </c>
      <c r="I1975" s="14">
        <f t="shared" si="1"/>
        <v>1326.88</v>
      </c>
      <c r="J1975" s="18">
        <v>3.0</v>
      </c>
      <c r="K1975" s="17">
        <v>4.0</v>
      </c>
      <c r="L1975" s="19">
        <v>2.0</v>
      </c>
      <c r="M1975" s="19" t="e">
        <v>#REF!</v>
      </c>
      <c r="N1975" s="17">
        <v>5.0</v>
      </c>
      <c r="O1975" s="17" t="s">
        <v>62</v>
      </c>
      <c r="P1975" s="17">
        <v>11.0</v>
      </c>
      <c r="Q1975" s="17">
        <v>1.0</v>
      </c>
      <c r="R1975" s="17">
        <v>0.0</v>
      </c>
      <c r="S1975" s="7">
        <f t="shared" si="2"/>
        <v>1</v>
      </c>
      <c r="T1975" s="20">
        <v>44.0</v>
      </c>
      <c r="U1975" s="14">
        <f t="shared" si="129"/>
        <v>57.12</v>
      </c>
      <c r="V1975" s="21" t="s">
        <v>26</v>
      </c>
      <c r="W1975" s="35">
        <f>VLOOKUP(A1975,airbnb_listings_orlando!C:Q,14,0)</f>
        <v>259</v>
      </c>
      <c r="X1975" s="35">
        <f>VLOOKUP(A1975,airbnb_listings_orlando!C:Q,15,0)</f>
        <v>6</v>
      </c>
      <c r="Y1975" s="11">
        <f t="shared" si="4"/>
        <v>129.8181818</v>
      </c>
      <c r="AA1975" s="11"/>
    </row>
    <row r="1976">
      <c r="A1976" s="12" t="s">
        <v>92</v>
      </c>
      <c r="B1976" s="13">
        <v>43137.0</v>
      </c>
      <c r="C1976" s="12">
        <v>43143.0</v>
      </c>
      <c r="D1976" s="14">
        <v>826.0</v>
      </c>
      <c r="E1976" s="24">
        <v>42977.96246527778</v>
      </c>
      <c r="F1976" s="16">
        <v>160.0</v>
      </c>
      <c r="G1976" s="17" t="s">
        <v>25</v>
      </c>
      <c r="H1976" s="14">
        <v>105.55</v>
      </c>
      <c r="I1976" s="14">
        <f t="shared" si="1"/>
        <v>766.96</v>
      </c>
      <c r="J1976" s="18">
        <v>3.0</v>
      </c>
      <c r="K1976" s="17">
        <v>4.0</v>
      </c>
      <c r="L1976" s="19">
        <v>2.0</v>
      </c>
      <c r="M1976" s="19" t="e">
        <v>#REF!</v>
      </c>
      <c r="N1976" s="17">
        <v>5.0</v>
      </c>
      <c r="O1976" s="17" t="s">
        <v>62</v>
      </c>
      <c r="P1976" s="17">
        <v>6.0</v>
      </c>
      <c r="Q1976" s="17">
        <v>2.0</v>
      </c>
      <c r="R1976" s="17">
        <v>0.0</v>
      </c>
      <c r="S1976" s="7">
        <f t="shared" si="2"/>
        <v>2</v>
      </c>
      <c r="T1976" s="20">
        <v>26.0</v>
      </c>
      <c r="U1976" s="14">
        <f t="shared" si="129"/>
        <v>33.04</v>
      </c>
      <c r="V1976" s="21" t="s">
        <v>26</v>
      </c>
      <c r="W1976" s="35">
        <f>VLOOKUP(A1976,airbnb_listings_orlando!C:Q,14,0)</f>
        <v>259</v>
      </c>
      <c r="X1976" s="35">
        <f>VLOOKUP(A1976,airbnb_listings_orlando!C:Q,15,0)</f>
        <v>6</v>
      </c>
      <c r="Y1976" s="11">
        <f t="shared" si="4"/>
        <v>137.6666667</v>
      </c>
      <c r="AA1976" s="11"/>
    </row>
    <row r="1977">
      <c r="A1977" s="12" t="s">
        <v>92</v>
      </c>
      <c r="B1977" s="13">
        <v>43132.0</v>
      </c>
      <c r="C1977" s="12">
        <v>43136.0</v>
      </c>
      <c r="D1977" s="14">
        <v>599.0</v>
      </c>
      <c r="E1977" s="15">
        <v>43021.38732638889</v>
      </c>
      <c r="F1977" s="16">
        <v>111.0</v>
      </c>
      <c r="G1977" s="17" t="s">
        <v>25</v>
      </c>
      <c r="H1977" s="14">
        <v>67.8</v>
      </c>
      <c r="I1977" s="14">
        <f t="shared" si="1"/>
        <v>556.04</v>
      </c>
      <c r="J1977" s="18">
        <v>3.0</v>
      </c>
      <c r="K1977" s="17">
        <v>4.0</v>
      </c>
      <c r="L1977" s="19">
        <v>2.0</v>
      </c>
      <c r="M1977" s="19" t="e">
        <v>#REF!</v>
      </c>
      <c r="N1977" s="17">
        <v>5.0</v>
      </c>
      <c r="O1977" s="17" t="s">
        <v>62</v>
      </c>
      <c r="P1977" s="17">
        <v>4.0</v>
      </c>
      <c r="Q1977" s="17">
        <v>5.0</v>
      </c>
      <c r="R1977" s="17">
        <v>1.0</v>
      </c>
      <c r="S1977" s="7">
        <f t="shared" si="2"/>
        <v>6</v>
      </c>
      <c r="T1977" s="20">
        <v>19.0</v>
      </c>
      <c r="U1977" s="14">
        <f t="shared" si="129"/>
        <v>23.96</v>
      </c>
      <c r="V1977" s="21" t="s">
        <v>26</v>
      </c>
      <c r="W1977" s="35">
        <f>VLOOKUP(A1977,airbnb_listings_orlando!C:Q,14,0)</f>
        <v>259</v>
      </c>
      <c r="X1977" s="35">
        <f>VLOOKUP(A1977,airbnb_listings_orlando!C:Q,15,0)</f>
        <v>6</v>
      </c>
      <c r="Y1977" s="11">
        <f t="shared" si="4"/>
        <v>149.75</v>
      </c>
      <c r="AA1977" s="11"/>
    </row>
    <row r="1978">
      <c r="A1978" s="12" t="s">
        <v>92</v>
      </c>
      <c r="B1978" s="13">
        <v>43122.0</v>
      </c>
      <c r="C1978" s="12">
        <v>43126.0</v>
      </c>
      <c r="D1978" s="14">
        <v>779.0</v>
      </c>
      <c r="E1978" s="15">
        <v>43088.49203703704</v>
      </c>
      <c r="F1978" s="16">
        <v>34.0</v>
      </c>
      <c r="G1978" s="17" t="s">
        <v>25</v>
      </c>
      <c r="H1978" s="14">
        <v>95.71</v>
      </c>
      <c r="I1978" s="14">
        <f t="shared" si="1"/>
        <v>723.84</v>
      </c>
      <c r="J1978" s="18">
        <v>3.0</v>
      </c>
      <c r="K1978" s="17">
        <v>4.0</v>
      </c>
      <c r="L1978" s="19">
        <v>2.0</v>
      </c>
      <c r="M1978" s="19" t="e">
        <v>#REF!</v>
      </c>
      <c r="N1978" s="17">
        <v>5.0</v>
      </c>
      <c r="O1978" s="17" t="s">
        <v>62</v>
      </c>
      <c r="P1978" s="17">
        <v>4.0</v>
      </c>
      <c r="Q1978" s="17">
        <v>5.0</v>
      </c>
      <c r="R1978" s="17">
        <v>1.0</v>
      </c>
      <c r="S1978" s="7">
        <f t="shared" si="2"/>
        <v>6</v>
      </c>
      <c r="T1978" s="20">
        <v>24.0</v>
      </c>
      <c r="U1978" s="14">
        <f t="shared" si="129"/>
        <v>31.16</v>
      </c>
      <c r="V1978" s="21" t="s">
        <v>26</v>
      </c>
      <c r="W1978" s="35">
        <f>VLOOKUP(A1978,airbnb_listings_orlando!C:Q,14,0)</f>
        <v>259</v>
      </c>
      <c r="X1978" s="35">
        <f>VLOOKUP(A1978,airbnb_listings_orlando!C:Q,15,0)</f>
        <v>6</v>
      </c>
      <c r="Y1978" s="11">
        <f t="shared" si="4"/>
        <v>194.75</v>
      </c>
      <c r="AA1978" s="11"/>
    </row>
    <row r="1979">
      <c r="A1979" s="12" t="s">
        <v>92</v>
      </c>
      <c r="B1979" s="13">
        <v>43104.0</v>
      </c>
      <c r="C1979" s="12">
        <v>43109.0</v>
      </c>
      <c r="D1979" s="14">
        <v>990.0</v>
      </c>
      <c r="E1979" s="24">
        <v>42989.393854166665</v>
      </c>
      <c r="F1979" s="16">
        <v>115.0</v>
      </c>
      <c r="G1979" s="17" t="s">
        <v>25</v>
      </c>
      <c r="H1979" s="14">
        <v>131.25</v>
      </c>
      <c r="I1979" s="14">
        <f t="shared" si="1"/>
        <v>919.4</v>
      </c>
      <c r="J1979" s="18">
        <v>3.0</v>
      </c>
      <c r="K1979" s="17">
        <v>4.0</v>
      </c>
      <c r="L1979" s="19">
        <v>2.0</v>
      </c>
      <c r="M1979" s="19" t="e">
        <v>#REF!</v>
      </c>
      <c r="N1979" s="17">
        <v>5.0</v>
      </c>
      <c r="O1979" s="17" t="s">
        <v>62</v>
      </c>
      <c r="P1979" s="17">
        <v>5.0</v>
      </c>
      <c r="Q1979" s="17">
        <v>4.0</v>
      </c>
      <c r="R1979" s="17">
        <v>0.0</v>
      </c>
      <c r="S1979" s="7">
        <f t="shared" si="2"/>
        <v>4</v>
      </c>
      <c r="T1979" s="20">
        <v>31.0</v>
      </c>
      <c r="U1979" s="14">
        <f t="shared" si="129"/>
        <v>39.6</v>
      </c>
      <c r="V1979" s="21" t="s">
        <v>26</v>
      </c>
      <c r="W1979" s="35">
        <f>VLOOKUP(A1979,airbnb_listings_orlando!C:Q,14,0)</f>
        <v>259</v>
      </c>
      <c r="X1979" s="35">
        <f>VLOOKUP(A1979,airbnb_listings_orlando!C:Q,15,0)</f>
        <v>6</v>
      </c>
      <c r="Y1979" s="11">
        <f t="shared" si="4"/>
        <v>198</v>
      </c>
      <c r="AA1979" s="11"/>
    </row>
    <row r="1980">
      <c r="A1980" s="12" t="s">
        <v>92</v>
      </c>
      <c r="B1980" s="13">
        <v>43102.0</v>
      </c>
      <c r="C1980" s="12">
        <v>43104.0</v>
      </c>
      <c r="D1980" s="14">
        <v>493.01</v>
      </c>
      <c r="E1980" s="15">
        <v>43058.755381944444</v>
      </c>
      <c r="F1980" s="16">
        <v>44.0</v>
      </c>
      <c r="G1980" s="17" t="s">
        <v>25</v>
      </c>
      <c r="H1980" s="14">
        <v>51.85</v>
      </c>
      <c r="I1980" s="14">
        <f t="shared" si="1"/>
        <v>458.2896</v>
      </c>
      <c r="J1980" s="18">
        <v>3.0</v>
      </c>
      <c r="K1980" s="17">
        <v>4.0</v>
      </c>
      <c r="L1980" s="19">
        <v>2.0</v>
      </c>
      <c r="M1980" s="19" t="e">
        <v>#REF!</v>
      </c>
      <c r="N1980" s="17">
        <v>5.0</v>
      </c>
      <c r="O1980" s="17" t="s">
        <v>62</v>
      </c>
      <c r="P1980" s="17">
        <v>2.0</v>
      </c>
      <c r="Q1980" s="17">
        <v>4.0</v>
      </c>
      <c r="R1980" s="17">
        <v>4.0</v>
      </c>
      <c r="S1980" s="7">
        <f t="shared" si="2"/>
        <v>8</v>
      </c>
      <c r="T1980" s="20">
        <v>15.0</v>
      </c>
      <c r="U1980" s="14">
        <f t="shared" si="129"/>
        <v>19.7204</v>
      </c>
      <c r="V1980" s="21" t="s">
        <v>26</v>
      </c>
      <c r="W1980" s="35">
        <f>VLOOKUP(A1980,airbnb_listings_orlando!C:Q,14,0)</f>
        <v>259</v>
      </c>
      <c r="X1980" s="35">
        <f>VLOOKUP(A1980,airbnb_listings_orlando!C:Q,15,0)</f>
        <v>6</v>
      </c>
      <c r="Y1980" s="11">
        <f t="shared" si="4"/>
        <v>246.505</v>
      </c>
      <c r="AA1980" s="11"/>
    </row>
    <row r="1981">
      <c r="A1981" s="12" t="s">
        <v>92</v>
      </c>
      <c r="B1981" s="13">
        <v>43097.0</v>
      </c>
      <c r="C1981" s="12">
        <v>43102.0</v>
      </c>
      <c r="D1981" s="14">
        <v>1033.0</v>
      </c>
      <c r="E1981" s="24">
        <v>42921.79033564815</v>
      </c>
      <c r="F1981" s="16">
        <v>176.0</v>
      </c>
      <c r="G1981" s="17" t="s">
        <v>25</v>
      </c>
      <c r="H1981" s="14">
        <v>138.54</v>
      </c>
      <c r="I1981" s="14">
        <f t="shared" si="1"/>
        <v>959.68</v>
      </c>
      <c r="J1981" s="18">
        <v>3.0</v>
      </c>
      <c r="K1981" s="17">
        <v>4.0</v>
      </c>
      <c r="L1981" s="19">
        <v>2.0</v>
      </c>
      <c r="M1981" s="19" t="e">
        <v>#REF!</v>
      </c>
      <c r="N1981" s="17">
        <v>5.0</v>
      </c>
      <c r="O1981" s="17" t="s">
        <v>62</v>
      </c>
      <c r="P1981" s="17">
        <v>5.0</v>
      </c>
      <c r="Q1981" s="17">
        <v>4.0</v>
      </c>
      <c r="R1981" s="17">
        <v>2.0</v>
      </c>
      <c r="S1981" s="7">
        <f t="shared" si="2"/>
        <v>6</v>
      </c>
      <c r="T1981" s="20">
        <v>32.0</v>
      </c>
      <c r="U1981" s="14">
        <f t="shared" si="129"/>
        <v>41.32</v>
      </c>
      <c r="V1981" s="21" t="s">
        <v>26</v>
      </c>
      <c r="W1981" s="35">
        <f>VLOOKUP(A1981,airbnb_listings_orlando!C:Q,14,0)</f>
        <v>259</v>
      </c>
      <c r="X1981" s="35">
        <f>VLOOKUP(A1981,airbnb_listings_orlando!C:Q,15,0)</f>
        <v>6</v>
      </c>
      <c r="Y1981" s="11">
        <f t="shared" si="4"/>
        <v>206.6</v>
      </c>
      <c r="AA1981" s="11"/>
    </row>
    <row r="1982">
      <c r="A1982" s="12" t="s">
        <v>92</v>
      </c>
      <c r="B1982" s="13">
        <v>43091.0</v>
      </c>
      <c r="C1982" s="25">
        <v>43096.0</v>
      </c>
      <c r="D1982" s="14">
        <v>1033.0</v>
      </c>
      <c r="E1982" s="24">
        <v>42916.36237268519</v>
      </c>
      <c r="F1982" s="16">
        <v>175.0</v>
      </c>
      <c r="G1982" s="17" t="s">
        <v>25</v>
      </c>
      <c r="H1982" s="14">
        <v>138.54</v>
      </c>
      <c r="I1982" s="14">
        <f t="shared" si="1"/>
        <v>959.68</v>
      </c>
      <c r="J1982" s="18">
        <v>3.0</v>
      </c>
      <c r="K1982" s="17">
        <v>4.0</v>
      </c>
      <c r="L1982" s="19">
        <v>2.0</v>
      </c>
      <c r="M1982" s="19" t="e">
        <v>#REF!</v>
      </c>
      <c r="N1982" s="17">
        <v>5.0</v>
      </c>
      <c r="O1982" s="17" t="s">
        <v>62</v>
      </c>
      <c r="P1982" s="17">
        <v>5.0</v>
      </c>
      <c r="Q1982" s="17">
        <v>3.0</v>
      </c>
      <c r="R1982" s="17">
        <v>2.0</v>
      </c>
      <c r="S1982" s="7">
        <f t="shared" si="2"/>
        <v>5</v>
      </c>
      <c r="T1982" s="20">
        <v>32.0</v>
      </c>
      <c r="U1982" s="14">
        <f t="shared" si="129"/>
        <v>41.32</v>
      </c>
      <c r="V1982" s="21" t="s">
        <v>26</v>
      </c>
      <c r="W1982" s="35">
        <f>VLOOKUP(A1982,airbnb_listings_orlando!C:Q,14,0)</f>
        <v>259</v>
      </c>
      <c r="X1982" s="35">
        <f>VLOOKUP(A1982,airbnb_listings_orlando!C:Q,15,0)</f>
        <v>6</v>
      </c>
      <c r="Y1982" s="11">
        <f t="shared" si="4"/>
        <v>206.6</v>
      </c>
      <c r="AA1982" s="11"/>
    </row>
    <row r="1983">
      <c r="A1983" s="12" t="s">
        <v>92</v>
      </c>
      <c r="B1983" s="13">
        <v>43083.0</v>
      </c>
      <c r="C1983" s="25">
        <v>43087.0</v>
      </c>
      <c r="D1983" s="14">
        <v>599.0</v>
      </c>
      <c r="E1983" s="24">
        <v>43009.832233796296</v>
      </c>
      <c r="F1983" s="16">
        <v>74.0</v>
      </c>
      <c r="G1983" s="17" t="s">
        <v>25</v>
      </c>
      <c r="H1983" s="14">
        <v>67.8</v>
      </c>
      <c r="I1983" s="14">
        <f t="shared" si="1"/>
        <v>556.04</v>
      </c>
      <c r="J1983" s="18">
        <v>3.0</v>
      </c>
      <c r="K1983" s="17">
        <v>4.0</v>
      </c>
      <c r="L1983" s="19">
        <v>2.0</v>
      </c>
      <c r="M1983" s="19" t="e">
        <v>#REF!</v>
      </c>
      <c r="N1983" s="17">
        <v>5.0</v>
      </c>
      <c r="O1983" s="17" t="s">
        <v>62</v>
      </c>
      <c r="P1983" s="17">
        <v>4.0</v>
      </c>
      <c r="Q1983" s="17">
        <v>6.0</v>
      </c>
      <c r="R1983" s="17">
        <v>0.0</v>
      </c>
      <c r="S1983" s="7">
        <f t="shared" si="2"/>
        <v>6</v>
      </c>
      <c r="T1983" s="20">
        <v>19.0</v>
      </c>
      <c r="U1983" s="14">
        <f t="shared" si="129"/>
        <v>23.96</v>
      </c>
      <c r="V1983" s="21" t="s">
        <v>26</v>
      </c>
      <c r="W1983" s="35">
        <f>VLOOKUP(A1983,airbnb_listings_orlando!C:Q,14,0)</f>
        <v>259</v>
      </c>
      <c r="X1983" s="35">
        <f>VLOOKUP(A1983,airbnb_listings_orlando!C:Q,15,0)</f>
        <v>6</v>
      </c>
      <c r="Y1983" s="11">
        <f t="shared" si="4"/>
        <v>149.75</v>
      </c>
      <c r="AA1983" s="11"/>
    </row>
    <row r="1984">
      <c r="A1984" s="12" t="s">
        <v>92</v>
      </c>
      <c r="B1984" s="13">
        <v>43079.0</v>
      </c>
      <c r="C1984" s="25">
        <v>43083.0</v>
      </c>
      <c r="D1984" s="14">
        <v>599.0</v>
      </c>
      <c r="E1984" s="15">
        <v>43061.73673611111</v>
      </c>
      <c r="F1984" s="16">
        <v>18.0</v>
      </c>
      <c r="G1984" s="17" t="s">
        <v>25</v>
      </c>
      <c r="H1984" s="14">
        <v>66.3</v>
      </c>
      <c r="I1984" s="14">
        <f t="shared" si="1"/>
        <v>556.04</v>
      </c>
      <c r="J1984" s="18">
        <v>3.0</v>
      </c>
      <c r="K1984" s="17">
        <v>4.0</v>
      </c>
      <c r="L1984" s="19">
        <v>2.0</v>
      </c>
      <c r="M1984" s="19" t="e">
        <v>#REF!</v>
      </c>
      <c r="N1984" s="17">
        <v>5.0</v>
      </c>
      <c r="O1984" s="17" t="s">
        <v>62</v>
      </c>
      <c r="P1984" s="17">
        <v>4.0</v>
      </c>
      <c r="Q1984" s="17">
        <v>3.0</v>
      </c>
      <c r="R1984" s="17">
        <v>2.0</v>
      </c>
      <c r="S1984" s="7">
        <f t="shared" si="2"/>
        <v>5</v>
      </c>
      <c r="T1984" s="20">
        <v>19.0</v>
      </c>
      <c r="U1984" s="14">
        <f t="shared" si="129"/>
        <v>23.96</v>
      </c>
      <c r="V1984" s="21" t="s">
        <v>26</v>
      </c>
      <c r="W1984" s="35">
        <f>VLOOKUP(A1984,airbnb_listings_orlando!C:Q,14,0)</f>
        <v>259</v>
      </c>
      <c r="X1984" s="35">
        <f>VLOOKUP(A1984,airbnb_listings_orlando!C:Q,15,0)</f>
        <v>6</v>
      </c>
      <c r="Y1984" s="11">
        <f t="shared" si="4"/>
        <v>149.75</v>
      </c>
      <c r="AA1984" s="11"/>
    </row>
    <row r="1985">
      <c r="A1985" s="12" t="s">
        <v>92</v>
      </c>
      <c r="B1985" s="13">
        <v>43077.0</v>
      </c>
      <c r="C1985" s="25">
        <v>43079.0</v>
      </c>
      <c r="D1985" s="14">
        <v>363.01</v>
      </c>
      <c r="E1985" s="24">
        <v>43048.18146990741</v>
      </c>
      <c r="F1985" s="16">
        <v>29.0</v>
      </c>
      <c r="G1985" s="17" t="s">
        <v>25</v>
      </c>
      <c r="H1985" s="14">
        <v>31.37</v>
      </c>
      <c r="I1985" s="14">
        <f t="shared" si="1"/>
        <v>337.4896</v>
      </c>
      <c r="J1985" s="18">
        <v>3.0</v>
      </c>
      <c r="K1985" s="17">
        <v>4.0</v>
      </c>
      <c r="L1985" s="19">
        <v>2.0</v>
      </c>
      <c r="M1985" s="19" t="e">
        <v>#REF!</v>
      </c>
      <c r="N1985" s="17">
        <v>5.0</v>
      </c>
      <c r="O1985" s="17" t="s">
        <v>62</v>
      </c>
      <c r="P1985" s="17">
        <v>2.0</v>
      </c>
      <c r="Q1985" s="17">
        <v>3.0</v>
      </c>
      <c r="R1985" s="17">
        <v>3.0</v>
      </c>
      <c r="S1985" s="7">
        <f t="shared" si="2"/>
        <v>6</v>
      </c>
      <c r="T1985" s="20">
        <v>11.0</v>
      </c>
      <c r="U1985" s="14">
        <f t="shared" si="129"/>
        <v>14.5204</v>
      </c>
      <c r="V1985" s="21" t="s">
        <v>26</v>
      </c>
      <c r="W1985" s="35">
        <f>VLOOKUP(A1985,airbnb_listings_orlando!C:Q,14,0)</f>
        <v>259</v>
      </c>
      <c r="X1985" s="35">
        <f>VLOOKUP(A1985,airbnb_listings_orlando!C:Q,15,0)</f>
        <v>6</v>
      </c>
      <c r="Y1985" s="11">
        <f t="shared" si="4"/>
        <v>181.505</v>
      </c>
      <c r="AA1985" s="11"/>
    </row>
    <row r="1986">
      <c r="A1986" s="12" t="s">
        <v>92</v>
      </c>
      <c r="B1986" s="13">
        <v>43070.0</v>
      </c>
      <c r="C1986" s="12">
        <v>43072.0</v>
      </c>
      <c r="D1986" s="14">
        <v>363.0</v>
      </c>
      <c r="E1986" s="24">
        <v>43009.466770833336</v>
      </c>
      <c r="F1986" s="16">
        <v>61.0</v>
      </c>
      <c r="G1986" s="17" t="s">
        <v>25</v>
      </c>
      <c r="H1986" s="14">
        <v>31.37</v>
      </c>
      <c r="I1986" s="14">
        <f t="shared" si="1"/>
        <v>337.48</v>
      </c>
      <c r="J1986" s="18">
        <v>3.0</v>
      </c>
      <c r="K1986" s="17">
        <v>4.0</v>
      </c>
      <c r="L1986" s="19">
        <v>2.0</v>
      </c>
      <c r="M1986" s="19" t="e">
        <v>#REF!</v>
      </c>
      <c r="N1986" s="17">
        <v>5.0</v>
      </c>
      <c r="O1986" s="17" t="s">
        <v>62</v>
      </c>
      <c r="P1986" s="17">
        <v>2.0</v>
      </c>
      <c r="Q1986" s="17">
        <v>4.0</v>
      </c>
      <c r="R1986" s="17">
        <v>2.0</v>
      </c>
      <c r="S1986" s="7">
        <f t="shared" si="2"/>
        <v>6</v>
      </c>
      <c r="T1986" s="20">
        <v>11.0</v>
      </c>
      <c r="U1986" s="14">
        <f t="shared" si="129"/>
        <v>14.52</v>
      </c>
      <c r="V1986" s="21" t="s">
        <v>26</v>
      </c>
      <c r="W1986" s="35">
        <f>VLOOKUP(A1986,airbnb_listings_orlando!C:Q,14,0)</f>
        <v>259</v>
      </c>
      <c r="X1986" s="35">
        <f>VLOOKUP(A1986,airbnb_listings_orlando!C:Q,15,0)</f>
        <v>6</v>
      </c>
      <c r="Y1986" s="11">
        <f t="shared" si="4"/>
        <v>181.5</v>
      </c>
      <c r="AA1986" s="11"/>
    </row>
    <row r="1987">
      <c r="A1987" s="12" t="s">
        <v>92</v>
      </c>
      <c r="B1987" s="13">
        <v>43060.0</v>
      </c>
      <c r="C1987" s="25">
        <v>43064.0</v>
      </c>
      <c r="D1987" s="14">
        <v>859.0</v>
      </c>
      <c r="E1987" s="15">
        <v>43052.51724537037</v>
      </c>
      <c r="F1987" s="16">
        <v>8.0</v>
      </c>
      <c r="G1987" s="17" t="s">
        <v>25</v>
      </c>
      <c r="H1987" s="14">
        <v>108.74</v>
      </c>
      <c r="I1987" s="14">
        <f t="shared" si="1"/>
        <v>797.64</v>
      </c>
      <c r="J1987" s="18">
        <v>3.0</v>
      </c>
      <c r="K1987" s="17">
        <v>4.0</v>
      </c>
      <c r="L1987" s="19">
        <v>2.0</v>
      </c>
      <c r="M1987" s="19" t="e">
        <v>#REF!</v>
      </c>
      <c r="N1987" s="17">
        <v>5.0</v>
      </c>
      <c r="O1987" s="17" t="s">
        <v>62</v>
      </c>
      <c r="P1987" s="17">
        <v>4.0</v>
      </c>
      <c r="Q1987" s="17">
        <v>2.0</v>
      </c>
      <c r="R1987" s="17">
        <v>2.0</v>
      </c>
      <c r="S1987" s="7">
        <f t="shared" si="2"/>
        <v>4</v>
      </c>
      <c r="T1987" s="20">
        <v>27.0</v>
      </c>
      <c r="U1987" s="14">
        <f t="shared" si="129"/>
        <v>34.36</v>
      </c>
      <c r="V1987" s="21" t="s">
        <v>26</v>
      </c>
      <c r="W1987" s="35">
        <f>VLOOKUP(A1987,airbnb_listings_orlando!C:Q,14,0)</f>
        <v>259</v>
      </c>
      <c r="X1987" s="35">
        <f>VLOOKUP(A1987,airbnb_listings_orlando!C:Q,15,0)</f>
        <v>6</v>
      </c>
      <c r="Y1987" s="11">
        <f t="shared" si="4"/>
        <v>214.75</v>
      </c>
      <c r="AA1987" s="11"/>
    </row>
    <row r="1988">
      <c r="A1988" s="12" t="s">
        <v>92</v>
      </c>
      <c r="B1988" s="13">
        <v>43048.0</v>
      </c>
      <c r="C1988" s="25">
        <v>43050.0</v>
      </c>
      <c r="D1988" s="14">
        <v>363.01</v>
      </c>
      <c r="E1988" s="15">
        <v>43039.09813657407</v>
      </c>
      <c r="F1988" s="16">
        <v>9.0</v>
      </c>
      <c r="G1988" s="17" t="s">
        <v>25</v>
      </c>
      <c r="H1988" s="14">
        <v>31.37</v>
      </c>
      <c r="I1988" s="14">
        <f t="shared" si="1"/>
        <v>337.4896</v>
      </c>
      <c r="J1988" s="18">
        <v>3.0</v>
      </c>
      <c r="K1988" s="17">
        <v>4.0</v>
      </c>
      <c r="L1988" s="19">
        <v>2.0</v>
      </c>
      <c r="M1988" s="19" t="e">
        <v>#REF!</v>
      </c>
      <c r="N1988" s="17">
        <v>5.0</v>
      </c>
      <c r="O1988" s="17" t="s">
        <v>62</v>
      </c>
      <c r="P1988" s="17">
        <v>2.0</v>
      </c>
      <c r="Q1988" s="17">
        <v>5.0</v>
      </c>
      <c r="R1988" s="17">
        <v>0.0</v>
      </c>
      <c r="S1988" s="7">
        <f t="shared" si="2"/>
        <v>5</v>
      </c>
      <c r="T1988" s="20">
        <v>11.0</v>
      </c>
      <c r="U1988" s="14">
        <f t="shared" si="129"/>
        <v>14.5204</v>
      </c>
      <c r="V1988" s="21" t="s">
        <v>26</v>
      </c>
      <c r="W1988" s="35">
        <f>VLOOKUP(A1988,airbnb_listings_orlando!C:Q,14,0)</f>
        <v>259</v>
      </c>
      <c r="X1988" s="35">
        <f>VLOOKUP(A1988,airbnb_listings_orlando!C:Q,15,0)</f>
        <v>6</v>
      </c>
      <c r="Y1988" s="11">
        <f t="shared" si="4"/>
        <v>181.505</v>
      </c>
      <c r="AA1988" s="11"/>
    </row>
    <row r="1989">
      <c r="A1989" s="12" t="s">
        <v>92</v>
      </c>
      <c r="B1989" s="13">
        <v>43039.0</v>
      </c>
      <c r="C1989" s="12">
        <v>43044.0</v>
      </c>
      <c r="D1989" s="14">
        <v>718.0</v>
      </c>
      <c r="E1989" s="24">
        <v>42961.44168981481</v>
      </c>
      <c r="F1989" s="16">
        <v>78.0</v>
      </c>
      <c r="G1989" s="17" t="s">
        <v>25</v>
      </c>
      <c r="H1989" s="14">
        <v>87.22</v>
      </c>
      <c r="I1989" s="14">
        <f t="shared" si="1"/>
        <v>667.28</v>
      </c>
      <c r="J1989" s="18">
        <v>3.0</v>
      </c>
      <c r="K1989" s="17">
        <v>4.0</v>
      </c>
      <c r="L1989" s="19">
        <v>2.0</v>
      </c>
      <c r="M1989" s="19" t="e">
        <v>#REF!</v>
      </c>
      <c r="N1989" s="17">
        <v>5.0</v>
      </c>
      <c r="O1989" s="17" t="s">
        <v>62</v>
      </c>
      <c r="P1989" s="17">
        <v>5.0</v>
      </c>
      <c r="Q1989" s="17">
        <v>6.0</v>
      </c>
      <c r="R1989" s="17">
        <v>2.0</v>
      </c>
      <c r="S1989" s="7">
        <f t="shared" si="2"/>
        <v>8</v>
      </c>
      <c r="T1989" s="20">
        <v>22.0</v>
      </c>
      <c r="U1989" s="14">
        <f t="shared" si="129"/>
        <v>28.72</v>
      </c>
      <c r="V1989" s="21" t="s">
        <v>26</v>
      </c>
      <c r="W1989" s="35">
        <f>VLOOKUP(A1989,airbnb_listings_orlando!C:Q,14,0)</f>
        <v>259</v>
      </c>
      <c r="X1989" s="35">
        <f>VLOOKUP(A1989,airbnb_listings_orlando!C:Q,15,0)</f>
        <v>6</v>
      </c>
      <c r="Y1989" s="11">
        <f t="shared" si="4"/>
        <v>143.6</v>
      </c>
      <c r="AA1989" s="11"/>
    </row>
    <row r="1990">
      <c r="A1990" s="12" t="s">
        <v>92</v>
      </c>
      <c r="B1990" s="13">
        <v>43017.0</v>
      </c>
      <c r="C1990" s="25">
        <v>43021.0</v>
      </c>
      <c r="D1990" s="14">
        <v>599.0</v>
      </c>
      <c r="E1990" s="24">
        <v>42982.7337962963</v>
      </c>
      <c r="F1990" s="16">
        <v>35.0</v>
      </c>
      <c r="G1990" s="17" t="s">
        <v>25</v>
      </c>
      <c r="H1990" s="14">
        <v>67.8</v>
      </c>
      <c r="I1990" s="14">
        <f t="shared" si="1"/>
        <v>556.04</v>
      </c>
      <c r="J1990" s="18">
        <v>3.0</v>
      </c>
      <c r="K1990" s="17">
        <v>4.0</v>
      </c>
      <c r="L1990" s="19">
        <v>2.0</v>
      </c>
      <c r="M1990" s="19" t="e">
        <v>#REF!</v>
      </c>
      <c r="N1990" s="17">
        <v>5.0</v>
      </c>
      <c r="O1990" s="17" t="s">
        <v>62</v>
      </c>
      <c r="P1990" s="17">
        <v>4.0</v>
      </c>
      <c r="Q1990" s="17">
        <v>3.0</v>
      </c>
      <c r="R1990" s="17">
        <v>0.0</v>
      </c>
      <c r="S1990" s="7">
        <f t="shared" si="2"/>
        <v>3</v>
      </c>
      <c r="T1990" s="20">
        <v>19.0</v>
      </c>
      <c r="U1990" s="14">
        <f t="shared" si="129"/>
        <v>23.96</v>
      </c>
      <c r="V1990" s="21" t="s">
        <v>26</v>
      </c>
      <c r="W1990" s="35">
        <f>VLOOKUP(A1990,airbnb_listings_orlando!C:Q,14,0)</f>
        <v>259</v>
      </c>
      <c r="X1990" s="35">
        <f>VLOOKUP(A1990,airbnb_listings_orlando!C:Q,15,0)</f>
        <v>6</v>
      </c>
      <c r="Y1990" s="11">
        <f t="shared" si="4"/>
        <v>149.75</v>
      </c>
      <c r="AA1990" s="11"/>
    </row>
    <row r="1991">
      <c r="A1991" s="12" t="s">
        <v>92</v>
      </c>
      <c r="B1991" s="13">
        <v>43014.0</v>
      </c>
      <c r="C1991" s="12">
        <v>43017.0</v>
      </c>
      <c r="D1991" s="14">
        <v>471.0</v>
      </c>
      <c r="E1991" s="24">
        <v>42961.43877314815</v>
      </c>
      <c r="F1991" s="16">
        <v>53.0</v>
      </c>
      <c r="G1991" s="17" t="s">
        <v>25</v>
      </c>
      <c r="H1991" s="14">
        <v>49.7</v>
      </c>
      <c r="I1991" s="14">
        <f t="shared" si="1"/>
        <v>437.16</v>
      </c>
      <c r="J1991" s="18">
        <v>3.0</v>
      </c>
      <c r="K1991" s="17">
        <v>4.0</v>
      </c>
      <c r="L1991" s="19">
        <v>2.0</v>
      </c>
      <c r="M1991" s="19" t="e">
        <v>#REF!</v>
      </c>
      <c r="N1991" s="17">
        <v>5.0</v>
      </c>
      <c r="O1991" s="17" t="s">
        <v>62</v>
      </c>
      <c r="P1991" s="17">
        <v>3.0</v>
      </c>
      <c r="Q1991" s="17">
        <v>4.0</v>
      </c>
      <c r="R1991" s="17">
        <v>0.0</v>
      </c>
      <c r="S1991" s="7">
        <f t="shared" si="2"/>
        <v>4</v>
      </c>
      <c r="T1991" s="20">
        <v>15.0</v>
      </c>
      <c r="U1991" s="14">
        <f t="shared" si="129"/>
        <v>18.84</v>
      </c>
      <c r="V1991" s="21" t="s">
        <v>26</v>
      </c>
      <c r="W1991" s="35">
        <f>VLOOKUP(A1991,airbnb_listings_orlando!C:Q,14,0)</f>
        <v>259</v>
      </c>
      <c r="X1991" s="35">
        <f>VLOOKUP(A1991,airbnb_listings_orlando!C:Q,15,0)</f>
        <v>6</v>
      </c>
      <c r="Y1991" s="11">
        <f t="shared" si="4"/>
        <v>157</v>
      </c>
      <c r="AA1991" s="11"/>
    </row>
    <row r="1992">
      <c r="A1992" s="12" t="s">
        <v>92</v>
      </c>
      <c r="B1992" s="13">
        <v>43007.0</v>
      </c>
      <c r="C1992" s="12">
        <v>43011.0</v>
      </c>
      <c r="D1992" s="14">
        <v>590.01</v>
      </c>
      <c r="E1992" s="24">
        <v>42936.677824074075</v>
      </c>
      <c r="F1992" s="16">
        <v>71.0</v>
      </c>
      <c r="G1992" s="17" t="s">
        <v>25</v>
      </c>
      <c r="H1992" s="14">
        <v>69.12</v>
      </c>
      <c r="I1992" s="14">
        <f t="shared" si="1"/>
        <v>548.4096</v>
      </c>
      <c r="J1992" s="18">
        <v>3.0</v>
      </c>
      <c r="K1992" s="17">
        <v>4.0</v>
      </c>
      <c r="L1992" s="19">
        <v>2.0</v>
      </c>
      <c r="M1992" s="19" t="e">
        <v>#REF!</v>
      </c>
      <c r="N1992" s="17">
        <v>5.0</v>
      </c>
      <c r="O1992" s="17" t="s">
        <v>62</v>
      </c>
      <c r="P1992" s="17">
        <v>4.0</v>
      </c>
      <c r="Q1992" s="17">
        <v>4.0</v>
      </c>
      <c r="R1992" s="17">
        <v>0.0</v>
      </c>
      <c r="S1992" s="7">
        <f t="shared" si="2"/>
        <v>4</v>
      </c>
      <c r="T1992" s="20">
        <v>18.0</v>
      </c>
      <c r="U1992" s="14">
        <f t="shared" si="129"/>
        <v>23.6004</v>
      </c>
      <c r="V1992" s="21" t="s">
        <v>26</v>
      </c>
      <c r="W1992" s="35">
        <f>VLOOKUP(A1992,airbnb_listings_orlando!C:Q,14,0)</f>
        <v>259</v>
      </c>
      <c r="X1992" s="35">
        <f>VLOOKUP(A1992,airbnb_listings_orlando!C:Q,15,0)</f>
        <v>6</v>
      </c>
      <c r="Y1992" s="11">
        <f t="shared" si="4"/>
        <v>147.5025</v>
      </c>
      <c r="AA1992" s="11"/>
    </row>
    <row r="1993">
      <c r="A1993" s="12" t="s">
        <v>92</v>
      </c>
      <c r="B1993" s="13">
        <v>42973.0</v>
      </c>
      <c r="C1993" s="12">
        <v>42975.0</v>
      </c>
      <c r="D1993" s="14">
        <v>353.0</v>
      </c>
      <c r="E1993" s="24">
        <v>42891.56657407407</v>
      </c>
      <c r="F1993" s="16">
        <v>82.0</v>
      </c>
      <c r="G1993" s="17" t="s">
        <v>25</v>
      </c>
      <c r="H1993" s="14">
        <v>31.48</v>
      </c>
      <c r="I1993" s="14">
        <f t="shared" si="1"/>
        <v>327.88</v>
      </c>
      <c r="J1993" s="18">
        <v>3.0</v>
      </c>
      <c r="K1993" s="17">
        <v>4.0</v>
      </c>
      <c r="L1993" s="19">
        <v>2.0</v>
      </c>
      <c r="M1993" s="19" t="e">
        <v>#REF!</v>
      </c>
      <c r="N1993" s="17">
        <v>5.0</v>
      </c>
      <c r="O1993" s="17" t="s">
        <v>62</v>
      </c>
      <c r="P1993" s="17">
        <v>2.0</v>
      </c>
      <c r="Q1993" s="17">
        <v>5.0</v>
      </c>
      <c r="R1993" s="17">
        <v>2.0</v>
      </c>
      <c r="S1993" s="7">
        <f t="shared" si="2"/>
        <v>7</v>
      </c>
      <c r="T1993" s="20">
        <v>11.0</v>
      </c>
      <c r="U1993" s="14">
        <f t="shared" si="129"/>
        <v>14.12</v>
      </c>
      <c r="V1993" s="21" t="s">
        <v>26</v>
      </c>
      <c r="W1993" s="35">
        <f>VLOOKUP(A1993,airbnb_listings_orlando!C:Q,14,0)</f>
        <v>259</v>
      </c>
      <c r="X1993" s="35">
        <f>VLOOKUP(A1993,airbnb_listings_orlando!C:Q,15,0)</f>
        <v>6</v>
      </c>
      <c r="Y1993" s="11">
        <f t="shared" si="4"/>
        <v>176.5</v>
      </c>
      <c r="AA1993" s="11"/>
    </row>
    <row r="1994">
      <c r="A1994" s="12" t="s">
        <v>92</v>
      </c>
      <c r="B1994" s="13">
        <v>42949.0</v>
      </c>
      <c r="C1994" s="12">
        <v>42961.0</v>
      </c>
      <c r="D1994" s="14">
        <v>1536.02</v>
      </c>
      <c r="E1994" s="24">
        <v>42851.654027777775</v>
      </c>
      <c r="F1994" s="16">
        <v>98.0</v>
      </c>
      <c r="G1994" s="17" t="s">
        <v>25</v>
      </c>
      <c r="H1994" s="14">
        <v>217.27</v>
      </c>
      <c r="I1994" s="14">
        <f t="shared" si="1"/>
        <v>1426.5792</v>
      </c>
      <c r="J1994" s="18">
        <v>3.0</v>
      </c>
      <c r="K1994" s="17">
        <v>4.0</v>
      </c>
      <c r="L1994" s="19">
        <v>2.0</v>
      </c>
      <c r="M1994" s="19" t="e">
        <v>#REF!</v>
      </c>
      <c r="N1994" s="17">
        <v>5.0</v>
      </c>
      <c r="O1994" s="17" t="s">
        <v>62</v>
      </c>
      <c r="P1994" s="17">
        <v>12.0</v>
      </c>
      <c r="Q1994" s="17">
        <v>5.0</v>
      </c>
      <c r="R1994" s="17">
        <v>1.0</v>
      </c>
      <c r="S1994" s="7">
        <f t="shared" si="2"/>
        <v>6</v>
      </c>
      <c r="T1994" s="20">
        <v>48.0</v>
      </c>
      <c r="U1994" s="14">
        <f t="shared" si="129"/>
        <v>61.4408</v>
      </c>
      <c r="V1994" s="21" t="s">
        <v>26</v>
      </c>
      <c r="W1994" s="35">
        <f>VLOOKUP(A1994,airbnb_listings_orlando!C:Q,14,0)</f>
        <v>259</v>
      </c>
      <c r="X1994" s="35">
        <f>VLOOKUP(A1994,airbnb_listings_orlando!C:Q,15,0)</f>
        <v>6</v>
      </c>
      <c r="Y1994" s="11">
        <f t="shared" si="4"/>
        <v>128.0016667</v>
      </c>
      <c r="AA1994" s="11"/>
    </row>
    <row r="1995">
      <c r="A1995" s="12" t="s">
        <v>92</v>
      </c>
      <c r="B1995" s="13">
        <v>42945.0</v>
      </c>
      <c r="C1995" s="12">
        <v>42947.0</v>
      </c>
      <c r="D1995" s="14">
        <v>440.0</v>
      </c>
      <c r="E1995" s="24">
        <v>42904.95096064815</v>
      </c>
      <c r="F1995" s="16">
        <v>41.0</v>
      </c>
      <c r="G1995" s="17" t="s">
        <v>25</v>
      </c>
      <c r="H1995" s="14">
        <v>44.86</v>
      </c>
      <c r="I1995" s="14">
        <f t="shared" si="1"/>
        <v>408.4</v>
      </c>
      <c r="J1995" s="18">
        <v>3.0</v>
      </c>
      <c r="K1995" s="17">
        <v>4.0</v>
      </c>
      <c r="L1995" s="19">
        <v>2.0</v>
      </c>
      <c r="M1995" s="19" t="e">
        <v>#REF!</v>
      </c>
      <c r="N1995" s="17">
        <v>5.0</v>
      </c>
      <c r="O1995" s="17" t="s">
        <v>62</v>
      </c>
      <c r="P1995" s="17">
        <v>2.0</v>
      </c>
      <c r="Q1995" s="17">
        <v>5.0</v>
      </c>
      <c r="R1995" s="17">
        <v>0.0</v>
      </c>
      <c r="S1995" s="7">
        <f t="shared" si="2"/>
        <v>5</v>
      </c>
      <c r="T1995" s="20">
        <v>14.0</v>
      </c>
      <c r="U1995" s="14">
        <f t="shared" si="129"/>
        <v>17.6</v>
      </c>
      <c r="V1995" s="21" t="s">
        <v>26</v>
      </c>
      <c r="W1995" s="35">
        <f>VLOOKUP(A1995,airbnb_listings_orlando!C:Q,14,0)</f>
        <v>259</v>
      </c>
      <c r="X1995" s="35">
        <f>VLOOKUP(A1995,airbnb_listings_orlando!C:Q,15,0)</f>
        <v>6</v>
      </c>
      <c r="Y1995" s="11">
        <f t="shared" si="4"/>
        <v>220</v>
      </c>
      <c r="AA1995" s="11"/>
    </row>
    <row r="1996">
      <c r="A1996" s="12" t="s">
        <v>92</v>
      </c>
      <c r="B1996" s="13">
        <v>42939.0</v>
      </c>
      <c r="C1996" s="12">
        <v>42944.0</v>
      </c>
      <c r="D1996" s="14">
        <v>926.01</v>
      </c>
      <c r="E1996" s="24">
        <v>42938.37598379629</v>
      </c>
      <c r="F1996" s="16">
        <v>1.0</v>
      </c>
      <c r="G1996" s="17" t="s">
        <v>25</v>
      </c>
      <c r="H1996" s="14">
        <v>121.39</v>
      </c>
      <c r="I1996" s="14">
        <f t="shared" si="1"/>
        <v>859.9696</v>
      </c>
      <c r="J1996" s="18">
        <v>3.0</v>
      </c>
      <c r="K1996" s="17">
        <v>4.0</v>
      </c>
      <c r="L1996" s="19">
        <v>2.0</v>
      </c>
      <c r="M1996" s="19" t="e">
        <v>#REF!</v>
      </c>
      <c r="N1996" s="17">
        <v>5.0</v>
      </c>
      <c r="O1996" s="17" t="s">
        <v>62</v>
      </c>
      <c r="P1996" s="17">
        <v>5.0</v>
      </c>
      <c r="Q1996" s="17">
        <v>5.0</v>
      </c>
      <c r="R1996" s="17">
        <v>0.0</v>
      </c>
      <c r="S1996" s="7">
        <f t="shared" si="2"/>
        <v>5</v>
      </c>
      <c r="T1996" s="20">
        <v>29.0</v>
      </c>
      <c r="U1996" s="14">
        <f t="shared" si="129"/>
        <v>37.0404</v>
      </c>
      <c r="V1996" s="21" t="s">
        <v>26</v>
      </c>
      <c r="W1996" s="35">
        <f>VLOOKUP(A1996,airbnb_listings_orlando!C:Q,14,0)</f>
        <v>259</v>
      </c>
      <c r="X1996" s="35">
        <f>VLOOKUP(A1996,airbnb_listings_orlando!C:Q,15,0)</f>
        <v>6</v>
      </c>
      <c r="Y1996" s="11">
        <f t="shared" si="4"/>
        <v>185.202</v>
      </c>
      <c r="AA1996" s="11"/>
    </row>
    <row r="1997">
      <c r="A1997" s="12" t="s">
        <v>92</v>
      </c>
      <c r="B1997" s="13">
        <v>42931.0</v>
      </c>
      <c r="C1997" s="12">
        <v>42935.0</v>
      </c>
      <c r="D1997" s="14">
        <v>764.0</v>
      </c>
      <c r="E1997" s="24">
        <v>42904.947847222225</v>
      </c>
      <c r="F1997" s="16">
        <v>27.0</v>
      </c>
      <c r="G1997" s="17" t="s">
        <v>25</v>
      </c>
      <c r="H1997" s="14">
        <v>95.88</v>
      </c>
      <c r="I1997" s="14">
        <f t="shared" si="1"/>
        <v>709.44</v>
      </c>
      <c r="J1997" s="18">
        <v>3.0</v>
      </c>
      <c r="K1997" s="17">
        <v>4.0</v>
      </c>
      <c r="L1997" s="19">
        <v>2.0</v>
      </c>
      <c r="M1997" s="19" t="e">
        <v>#REF!</v>
      </c>
      <c r="N1997" s="17">
        <v>5.0</v>
      </c>
      <c r="O1997" s="17" t="s">
        <v>62</v>
      </c>
      <c r="P1997" s="17">
        <v>4.0</v>
      </c>
      <c r="Q1997" s="17">
        <v>6.0</v>
      </c>
      <c r="R1997" s="17">
        <v>0.0</v>
      </c>
      <c r="S1997" s="7">
        <f t="shared" si="2"/>
        <v>6</v>
      </c>
      <c r="T1997" s="20">
        <v>24.0</v>
      </c>
      <c r="U1997" s="14">
        <f t="shared" si="129"/>
        <v>30.56</v>
      </c>
      <c r="V1997" s="21" t="s">
        <v>26</v>
      </c>
      <c r="W1997" s="35">
        <f>VLOOKUP(A1997,airbnb_listings_orlando!C:Q,14,0)</f>
        <v>259</v>
      </c>
      <c r="X1997" s="35">
        <f>VLOOKUP(A1997,airbnb_listings_orlando!C:Q,15,0)</f>
        <v>6</v>
      </c>
      <c r="Y1997" s="11">
        <f t="shared" si="4"/>
        <v>191</v>
      </c>
      <c r="AA1997" s="11"/>
    </row>
    <row r="1998">
      <c r="A1998" s="12" t="s">
        <v>92</v>
      </c>
      <c r="B1998" s="13">
        <v>42925.0</v>
      </c>
      <c r="C1998" s="12">
        <v>42931.0</v>
      </c>
      <c r="D1998" s="14">
        <v>1088.0</v>
      </c>
      <c r="E1998" s="24">
        <v>42885.360601851855</v>
      </c>
      <c r="F1998" s="16">
        <v>40.0</v>
      </c>
      <c r="G1998" s="17" t="s">
        <v>25</v>
      </c>
      <c r="H1998" s="14">
        <v>146.9</v>
      </c>
      <c r="I1998" s="14">
        <f t="shared" si="1"/>
        <v>1010.48</v>
      </c>
      <c r="J1998" s="18">
        <v>3.0</v>
      </c>
      <c r="K1998" s="17">
        <v>4.0</v>
      </c>
      <c r="L1998" s="19">
        <v>2.0</v>
      </c>
      <c r="M1998" s="19" t="e">
        <v>#REF!</v>
      </c>
      <c r="N1998" s="17">
        <v>5.0</v>
      </c>
      <c r="O1998" s="17" t="s">
        <v>62</v>
      </c>
      <c r="P1998" s="17">
        <v>6.0</v>
      </c>
      <c r="Q1998" s="17">
        <v>4.0</v>
      </c>
      <c r="R1998" s="17">
        <v>0.0</v>
      </c>
      <c r="S1998" s="7">
        <f t="shared" si="2"/>
        <v>4</v>
      </c>
      <c r="T1998" s="20">
        <v>34.0</v>
      </c>
      <c r="U1998" s="14">
        <f t="shared" si="129"/>
        <v>43.52</v>
      </c>
      <c r="V1998" s="21" t="s">
        <v>26</v>
      </c>
      <c r="W1998" s="35">
        <f>VLOOKUP(A1998,airbnb_listings_orlando!C:Q,14,0)</f>
        <v>259</v>
      </c>
      <c r="X1998" s="35">
        <f>VLOOKUP(A1998,airbnb_listings_orlando!C:Q,15,0)</f>
        <v>6</v>
      </c>
      <c r="Y1998" s="11">
        <f t="shared" si="4"/>
        <v>181.3333333</v>
      </c>
      <c r="AA1998" s="11"/>
    </row>
    <row r="1999">
      <c r="A1999" s="12" t="s">
        <v>92</v>
      </c>
      <c r="B1999" s="13">
        <v>42922.0</v>
      </c>
      <c r="C1999" s="12">
        <v>42924.0</v>
      </c>
      <c r="D1999" s="14">
        <v>440.0</v>
      </c>
      <c r="E1999" s="24">
        <v>42904.95538194444</v>
      </c>
      <c r="F1999" s="16">
        <v>18.0</v>
      </c>
      <c r="G1999" s="17" t="s">
        <v>25</v>
      </c>
      <c r="H1999" s="14">
        <v>44.86</v>
      </c>
      <c r="I1999" s="14">
        <f t="shared" si="1"/>
        <v>408.4</v>
      </c>
      <c r="J1999" s="18">
        <v>3.0</v>
      </c>
      <c r="K1999" s="17">
        <v>4.0</v>
      </c>
      <c r="L1999" s="19">
        <v>2.0</v>
      </c>
      <c r="M1999" s="19" t="e">
        <v>#REF!</v>
      </c>
      <c r="N1999" s="17">
        <v>5.0</v>
      </c>
      <c r="O1999" s="17" t="s">
        <v>62</v>
      </c>
      <c r="P1999" s="17">
        <v>2.0</v>
      </c>
      <c r="Q1999" s="17">
        <v>2.0</v>
      </c>
      <c r="R1999" s="17">
        <v>0.0</v>
      </c>
      <c r="S1999" s="7">
        <f t="shared" si="2"/>
        <v>2</v>
      </c>
      <c r="T1999" s="20">
        <v>14.0</v>
      </c>
      <c r="U1999" s="14">
        <f t="shared" si="129"/>
        <v>17.6</v>
      </c>
      <c r="V1999" s="21" t="s">
        <v>26</v>
      </c>
      <c r="W1999" s="35">
        <f>VLOOKUP(A1999,airbnb_listings_orlando!C:Q,14,0)</f>
        <v>259</v>
      </c>
      <c r="X1999" s="35">
        <f>VLOOKUP(A1999,airbnb_listings_orlando!C:Q,15,0)</f>
        <v>6</v>
      </c>
      <c r="Y1999" s="11">
        <f t="shared" si="4"/>
        <v>220</v>
      </c>
      <c r="AA1999" s="11"/>
    </row>
    <row r="2000">
      <c r="A2000" s="12" t="s">
        <v>92</v>
      </c>
      <c r="B2000" s="13">
        <v>42914.0</v>
      </c>
      <c r="C2000" s="12">
        <v>42918.0</v>
      </c>
      <c r="D2000" s="14">
        <v>633.0</v>
      </c>
      <c r="E2000" s="24">
        <v>42893.50608796296</v>
      </c>
      <c r="F2000" s="16">
        <v>21.0</v>
      </c>
      <c r="G2000" s="17" t="s">
        <v>25</v>
      </c>
      <c r="H2000" s="14">
        <v>78.99</v>
      </c>
      <c r="I2000" s="14">
        <f t="shared" si="1"/>
        <v>591.68</v>
      </c>
      <c r="J2000" s="18">
        <v>3.0</v>
      </c>
      <c r="K2000" s="17">
        <v>4.0</v>
      </c>
      <c r="L2000" s="19">
        <v>2.0</v>
      </c>
      <c r="M2000" s="19" t="e">
        <v>#REF!</v>
      </c>
      <c r="N2000" s="17">
        <v>5.0</v>
      </c>
      <c r="O2000" s="17" t="s">
        <v>62</v>
      </c>
      <c r="P2000" s="17">
        <v>4.0</v>
      </c>
      <c r="Q2000" s="17">
        <v>3.0</v>
      </c>
      <c r="R2000" s="17">
        <v>2.0</v>
      </c>
      <c r="S2000" s="7">
        <f t="shared" si="2"/>
        <v>5</v>
      </c>
      <c r="T2000" s="20">
        <v>16.0</v>
      </c>
      <c r="U2000" s="14">
        <f t="shared" si="129"/>
        <v>25.32</v>
      </c>
      <c r="V2000" s="21" t="s">
        <v>26</v>
      </c>
      <c r="W2000" s="35">
        <f>VLOOKUP(A2000,airbnb_listings_orlando!C:Q,14,0)</f>
        <v>259</v>
      </c>
      <c r="X2000" s="35">
        <f>VLOOKUP(A2000,airbnb_listings_orlando!C:Q,15,0)</f>
        <v>6</v>
      </c>
      <c r="Y2000" s="11">
        <f t="shared" si="4"/>
        <v>158.25</v>
      </c>
      <c r="AA2000" s="11"/>
    </row>
    <row r="2001">
      <c r="A2001" s="12" t="s">
        <v>92</v>
      </c>
      <c r="B2001" s="13">
        <v>42908.0</v>
      </c>
      <c r="C2001" s="12">
        <v>42911.0</v>
      </c>
      <c r="D2001" s="14">
        <v>471.0</v>
      </c>
      <c r="E2001" s="24">
        <v>42879.401400462964</v>
      </c>
      <c r="F2001" s="16">
        <v>29.0</v>
      </c>
      <c r="G2001" s="17" t="s">
        <v>25</v>
      </c>
      <c r="H2001" s="14">
        <v>49.7</v>
      </c>
      <c r="I2001" s="14">
        <f t="shared" si="1"/>
        <v>437.16</v>
      </c>
      <c r="J2001" s="18">
        <v>3.0</v>
      </c>
      <c r="K2001" s="17">
        <v>4.0</v>
      </c>
      <c r="L2001" s="19">
        <v>2.0</v>
      </c>
      <c r="M2001" s="19" t="e">
        <v>#REF!</v>
      </c>
      <c r="N2001" s="17">
        <v>5.0</v>
      </c>
      <c r="O2001" s="17" t="s">
        <v>62</v>
      </c>
      <c r="P2001" s="17">
        <v>3.0</v>
      </c>
      <c r="Q2001" s="17">
        <v>5.0</v>
      </c>
      <c r="R2001" s="17">
        <v>2.0</v>
      </c>
      <c r="S2001" s="7">
        <f t="shared" si="2"/>
        <v>7</v>
      </c>
      <c r="T2001" s="20">
        <v>15.0</v>
      </c>
      <c r="U2001" s="14">
        <f t="shared" si="129"/>
        <v>18.84</v>
      </c>
      <c r="V2001" s="21" t="s">
        <v>26</v>
      </c>
      <c r="W2001" s="35">
        <f>VLOOKUP(A2001,airbnb_listings_orlando!C:Q,14,0)</f>
        <v>259</v>
      </c>
      <c r="X2001" s="35">
        <f>VLOOKUP(A2001,airbnb_listings_orlando!C:Q,15,0)</f>
        <v>6</v>
      </c>
      <c r="Y2001" s="11">
        <f t="shared" si="4"/>
        <v>157</v>
      </c>
      <c r="AA2001" s="11"/>
    </row>
    <row r="2002">
      <c r="A2002" s="12" t="s">
        <v>92</v>
      </c>
      <c r="B2002" s="13">
        <v>42906.0</v>
      </c>
      <c r="C2002" s="12">
        <v>42908.0</v>
      </c>
      <c r="D2002" s="14">
        <v>353.0</v>
      </c>
      <c r="E2002" s="24">
        <v>42849.374027777776</v>
      </c>
      <c r="F2002" s="16">
        <v>57.0</v>
      </c>
      <c r="G2002" s="17" t="s">
        <v>25</v>
      </c>
      <c r="H2002" s="14">
        <v>31.48</v>
      </c>
      <c r="I2002" s="14">
        <f t="shared" si="1"/>
        <v>327.88</v>
      </c>
      <c r="J2002" s="18">
        <v>3.0</v>
      </c>
      <c r="K2002" s="17">
        <v>4.0</v>
      </c>
      <c r="L2002" s="19">
        <v>2.0</v>
      </c>
      <c r="M2002" s="19" t="e">
        <v>#REF!</v>
      </c>
      <c r="N2002" s="17">
        <v>5.0</v>
      </c>
      <c r="O2002" s="17" t="s">
        <v>62</v>
      </c>
      <c r="P2002" s="17">
        <v>2.0</v>
      </c>
      <c r="Q2002" s="17">
        <v>4.0</v>
      </c>
      <c r="R2002" s="17">
        <v>0.0</v>
      </c>
      <c r="S2002" s="7">
        <f t="shared" si="2"/>
        <v>4</v>
      </c>
      <c r="T2002" s="20">
        <v>11.0</v>
      </c>
      <c r="U2002" s="14">
        <f t="shared" si="129"/>
        <v>14.12</v>
      </c>
      <c r="V2002" s="21" t="s">
        <v>26</v>
      </c>
      <c r="W2002" s="35">
        <f>VLOOKUP(A2002,airbnb_listings_orlando!C:Q,14,0)</f>
        <v>259</v>
      </c>
      <c r="X2002" s="35">
        <f>VLOOKUP(A2002,airbnb_listings_orlando!C:Q,15,0)</f>
        <v>6</v>
      </c>
      <c r="Y2002" s="11">
        <f t="shared" si="4"/>
        <v>176.5</v>
      </c>
      <c r="AA2002" s="11"/>
    </row>
    <row r="2003">
      <c r="A2003" s="12" t="s">
        <v>92</v>
      </c>
      <c r="B2003" s="13">
        <v>42902.0</v>
      </c>
      <c r="C2003" s="12">
        <v>42904.0</v>
      </c>
      <c r="D2003" s="14">
        <v>353.0</v>
      </c>
      <c r="E2003" s="24">
        <v>42856.37341435185</v>
      </c>
      <c r="F2003" s="16">
        <v>46.0</v>
      </c>
      <c r="G2003" s="17" t="s">
        <v>25</v>
      </c>
      <c r="H2003" s="14">
        <v>31.48</v>
      </c>
      <c r="I2003" s="14">
        <f t="shared" si="1"/>
        <v>327.88</v>
      </c>
      <c r="J2003" s="18">
        <v>3.0</v>
      </c>
      <c r="K2003" s="17">
        <v>4.0</v>
      </c>
      <c r="L2003" s="19">
        <v>2.0</v>
      </c>
      <c r="M2003" s="19" t="e">
        <v>#REF!</v>
      </c>
      <c r="N2003" s="17">
        <v>5.0</v>
      </c>
      <c r="O2003" s="17" t="s">
        <v>62</v>
      </c>
      <c r="P2003" s="17">
        <v>2.0</v>
      </c>
      <c r="Q2003" s="17">
        <v>4.0</v>
      </c>
      <c r="R2003" s="17">
        <v>1.0</v>
      </c>
      <c r="S2003" s="7">
        <f t="shared" si="2"/>
        <v>5</v>
      </c>
      <c r="T2003" s="20">
        <v>11.0</v>
      </c>
      <c r="U2003" s="14">
        <f t="shared" si="129"/>
        <v>14.12</v>
      </c>
      <c r="V2003" s="21" t="s">
        <v>26</v>
      </c>
      <c r="W2003" s="35">
        <f>VLOOKUP(A2003,airbnb_listings_orlando!C:Q,14,0)</f>
        <v>259</v>
      </c>
      <c r="X2003" s="35">
        <f>VLOOKUP(A2003,airbnb_listings_orlando!C:Q,15,0)</f>
        <v>6</v>
      </c>
      <c r="Y2003" s="11">
        <f t="shared" si="4"/>
        <v>176.5</v>
      </c>
      <c r="AA2003" s="11"/>
    </row>
    <row r="2004">
      <c r="A2004" s="12" t="s">
        <v>92</v>
      </c>
      <c r="B2004" s="13">
        <v>42893.0</v>
      </c>
      <c r="C2004" s="12">
        <v>42896.0</v>
      </c>
      <c r="D2004" s="14">
        <v>471.0</v>
      </c>
      <c r="E2004" s="24">
        <v>42826.91347222222</v>
      </c>
      <c r="F2004" s="16">
        <v>67.0</v>
      </c>
      <c r="G2004" s="17" t="s">
        <v>25</v>
      </c>
      <c r="H2004" s="14">
        <v>49.7</v>
      </c>
      <c r="I2004" s="14">
        <f t="shared" si="1"/>
        <v>437.16</v>
      </c>
      <c r="J2004" s="18">
        <v>3.0</v>
      </c>
      <c r="K2004" s="17">
        <v>4.0</v>
      </c>
      <c r="L2004" s="19">
        <v>2.0</v>
      </c>
      <c r="M2004" s="19" t="e">
        <v>#REF!</v>
      </c>
      <c r="N2004" s="17">
        <v>5.0</v>
      </c>
      <c r="O2004" s="17" t="s">
        <v>62</v>
      </c>
      <c r="P2004" s="17">
        <v>3.0</v>
      </c>
      <c r="Q2004" s="17">
        <v>4.0</v>
      </c>
      <c r="R2004" s="17">
        <v>0.0</v>
      </c>
      <c r="S2004" s="7">
        <f t="shared" si="2"/>
        <v>4</v>
      </c>
      <c r="T2004" s="20">
        <v>15.0</v>
      </c>
      <c r="U2004" s="14">
        <f t="shared" si="129"/>
        <v>18.84</v>
      </c>
      <c r="V2004" s="21" t="s">
        <v>26</v>
      </c>
      <c r="W2004" s="35">
        <f>VLOOKUP(A2004,airbnb_listings_orlando!C:Q,14,0)</f>
        <v>259</v>
      </c>
      <c r="X2004" s="35">
        <f>VLOOKUP(A2004,airbnb_listings_orlando!C:Q,15,0)</f>
        <v>6</v>
      </c>
      <c r="Y2004" s="11">
        <f t="shared" si="4"/>
        <v>157</v>
      </c>
      <c r="AA2004" s="11"/>
    </row>
    <row r="2005">
      <c r="A2005" s="12" t="s">
        <v>92</v>
      </c>
      <c r="B2005" s="13">
        <v>42874.0</v>
      </c>
      <c r="C2005" s="12">
        <v>42876.0</v>
      </c>
      <c r="D2005" s="14">
        <v>353.0</v>
      </c>
      <c r="E2005" s="24">
        <v>42863.37265046296</v>
      </c>
      <c r="F2005" s="16">
        <v>11.0</v>
      </c>
      <c r="G2005" s="17" t="s">
        <v>25</v>
      </c>
      <c r="H2005" s="14">
        <v>31.48</v>
      </c>
      <c r="I2005" s="14">
        <f t="shared" si="1"/>
        <v>327.88</v>
      </c>
      <c r="J2005" s="18">
        <v>3.0</v>
      </c>
      <c r="K2005" s="17">
        <v>4.0</v>
      </c>
      <c r="L2005" s="19">
        <v>2.0</v>
      </c>
      <c r="M2005" s="19" t="e">
        <v>#REF!</v>
      </c>
      <c r="N2005" s="17">
        <v>5.0</v>
      </c>
      <c r="O2005" s="17" t="s">
        <v>62</v>
      </c>
      <c r="P2005" s="17">
        <v>2.0</v>
      </c>
      <c r="Q2005" s="17">
        <v>6.0</v>
      </c>
      <c r="R2005" s="17">
        <v>0.0</v>
      </c>
      <c r="S2005" s="7">
        <f t="shared" si="2"/>
        <v>6</v>
      </c>
      <c r="T2005" s="20">
        <v>11.0</v>
      </c>
      <c r="U2005" s="14">
        <f t="shared" si="129"/>
        <v>14.12</v>
      </c>
      <c r="V2005" s="21" t="s">
        <v>26</v>
      </c>
      <c r="W2005" s="35">
        <f>VLOOKUP(A2005,airbnb_listings_orlando!C:Q,14,0)</f>
        <v>259</v>
      </c>
      <c r="X2005" s="35">
        <f>VLOOKUP(A2005,airbnb_listings_orlando!C:Q,15,0)</f>
        <v>6</v>
      </c>
      <c r="Y2005" s="11">
        <f t="shared" si="4"/>
        <v>176.5</v>
      </c>
      <c r="AA2005" s="11"/>
    </row>
    <row r="2006">
      <c r="A2006" s="12" t="s">
        <v>92</v>
      </c>
      <c r="B2006" s="13">
        <v>42863.0</v>
      </c>
      <c r="C2006" s="12">
        <v>42867.0</v>
      </c>
      <c r="D2006" s="14">
        <v>590.0</v>
      </c>
      <c r="E2006" s="24">
        <v>42858.36167824074</v>
      </c>
      <c r="F2006" s="16">
        <v>5.0</v>
      </c>
      <c r="G2006" s="17" t="s">
        <v>25</v>
      </c>
      <c r="H2006" s="14">
        <v>69.12</v>
      </c>
      <c r="I2006" s="14">
        <f t="shared" si="1"/>
        <v>548.4</v>
      </c>
      <c r="J2006" s="18">
        <v>3.0</v>
      </c>
      <c r="K2006" s="17">
        <v>4.0</v>
      </c>
      <c r="L2006" s="19">
        <v>2.0</v>
      </c>
      <c r="M2006" s="19" t="e">
        <v>#REF!</v>
      </c>
      <c r="N2006" s="17">
        <v>5.0</v>
      </c>
      <c r="O2006" s="17" t="s">
        <v>62</v>
      </c>
      <c r="P2006" s="17">
        <v>4.0</v>
      </c>
      <c r="Q2006" s="17">
        <v>4.0</v>
      </c>
      <c r="R2006" s="17">
        <v>0.0</v>
      </c>
      <c r="S2006" s="7">
        <f t="shared" si="2"/>
        <v>4</v>
      </c>
      <c r="T2006" s="20">
        <v>18.0</v>
      </c>
      <c r="U2006" s="14">
        <f t="shared" si="129"/>
        <v>23.6</v>
      </c>
      <c r="V2006" s="21" t="s">
        <v>26</v>
      </c>
      <c r="W2006" s="35">
        <f>VLOOKUP(A2006,airbnb_listings_orlando!C:Q,14,0)</f>
        <v>259</v>
      </c>
      <c r="X2006" s="35">
        <f>VLOOKUP(A2006,airbnb_listings_orlando!C:Q,15,0)</f>
        <v>6</v>
      </c>
      <c r="Y2006" s="11">
        <f t="shared" si="4"/>
        <v>147.5</v>
      </c>
      <c r="AA2006" s="11"/>
    </row>
    <row r="2007">
      <c r="A2007" s="12" t="s">
        <v>92</v>
      </c>
      <c r="B2007" s="13">
        <v>42860.0</v>
      </c>
      <c r="C2007" s="12">
        <v>42862.0</v>
      </c>
      <c r="D2007" s="14">
        <v>353.0</v>
      </c>
      <c r="E2007" s="24">
        <v>42856.70875</v>
      </c>
      <c r="F2007" s="16">
        <v>4.0</v>
      </c>
      <c r="G2007" s="17" t="s">
        <v>25</v>
      </c>
      <c r="H2007" s="14">
        <v>31.48</v>
      </c>
      <c r="I2007" s="14">
        <f t="shared" si="1"/>
        <v>327.88</v>
      </c>
      <c r="J2007" s="18">
        <v>3.0</v>
      </c>
      <c r="K2007" s="17">
        <v>4.0</v>
      </c>
      <c r="L2007" s="19">
        <v>2.0</v>
      </c>
      <c r="M2007" s="19" t="e">
        <v>#REF!</v>
      </c>
      <c r="N2007" s="17">
        <v>5.0</v>
      </c>
      <c r="O2007" s="17" t="s">
        <v>62</v>
      </c>
      <c r="P2007" s="17">
        <v>2.0</v>
      </c>
      <c r="Q2007" s="17">
        <v>4.0</v>
      </c>
      <c r="R2007" s="17">
        <v>0.0</v>
      </c>
      <c r="S2007" s="7">
        <f t="shared" si="2"/>
        <v>4</v>
      </c>
      <c r="T2007" s="20">
        <v>11.0</v>
      </c>
      <c r="U2007" s="14">
        <f t="shared" si="129"/>
        <v>14.12</v>
      </c>
      <c r="V2007" s="21" t="s">
        <v>26</v>
      </c>
      <c r="W2007" s="35">
        <f>VLOOKUP(A2007,airbnb_listings_orlando!C:Q,14,0)</f>
        <v>259</v>
      </c>
      <c r="X2007" s="35">
        <f>VLOOKUP(A2007,airbnb_listings_orlando!C:Q,15,0)</f>
        <v>6</v>
      </c>
      <c r="Y2007" s="11">
        <f t="shared" si="4"/>
        <v>176.5</v>
      </c>
      <c r="AA2007" s="11"/>
    </row>
    <row r="2008">
      <c r="A2008" s="12" t="s">
        <v>92</v>
      </c>
      <c r="B2008" s="13">
        <v>42844.0</v>
      </c>
      <c r="C2008" s="12">
        <v>42846.0</v>
      </c>
      <c r="D2008" s="14">
        <v>353.0</v>
      </c>
      <c r="E2008" s="24">
        <v>42807.71824074074</v>
      </c>
      <c r="F2008" s="16">
        <v>37.0</v>
      </c>
      <c r="G2008" s="17" t="s">
        <v>25</v>
      </c>
      <c r="H2008" s="14">
        <v>31.48</v>
      </c>
      <c r="I2008" s="14">
        <f t="shared" si="1"/>
        <v>327.88</v>
      </c>
      <c r="J2008" s="18">
        <v>3.0</v>
      </c>
      <c r="K2008" s="17">
        <v>4.0</v>
      </c>
      <c r="L2008" s="19">
        <v>2.0</v>
      </c>
      <c r="M2008" s="19" t="e">
        <v>#REF!</v>
      </c>
      <c r="N2008" s="17">
        <v>5.0</v>
      </c>
      <c r="O2008" s="17" t="s">
        <v>62</v>
      </c>
      <c r="P2008" s="17">
        <v>2.0</v>
      </c>
      <c r="Q2008" s="17">
        <v>3.0</v>
      </c>
      <c r="R2008" s="17">
        <v>0.0</v>
      </c>
      <c r="S2008" s="7">
        <f t="shared" si="2"/>
        <v>3</v>
      </c>
      <c r="T2008" s="20">
        <v>11.0</v>
      </c>
      <c r="U2008" s="14">
        <f t="shared" si="129"/>
        <v>14.12</v>
      </c>
      <c r="V2008" s="21" t="s">
        <v>26</v>
      </c>
      <c r="W2008" s="35">
        <f>VLOOKUP(A2008,airbnb_listings_orlando!C:Q,14,0)</f>
        <v>259</v>
      </c>
      <c r="X2008" s="35">
        <f>VLOOKUP(A2008,airbnb_listings_orlando!C:Q,15,0)</f>
        <v>6</v>
      </c>
      <c r="Y2008" s="11">
        <f t="shared" si="4"/>
        <v>176.5</v>
      </c>
      <c r="AA2008" s="11"/>
    </row>
    <row r="2009">
      <c r="A2009" s="12" t="s">
        <v>92</v>
      </c>
      <c r="B2009" s="13">
        <v>42837.0</v>
      </c>
      <c r="C2009" s="12">
        <v>42842.0</v>
      </c>
      <c r="D2009" s="14">
        <v>751.8</v>
      </c>
      <c r="E2009" s="15">
        <v>42700.908321759256</v>
      </c>
      <c r="F2009" s="16">
        <v>137.0</v>
      </c>
      <c r="G2009" s="17" t="s">
        <v>25</v>
      </c>
      <c r="H2009" s="14">
        <v>95.6</v>
      </c>
      <c r="I2009" s="14">
        <f t="shared" si="1"/>
        <v>699.728</v>
      </c>
      <c r="J2009" s="18">
        <v>3.0</v>
      </c>
      <c r="K2009" s="17">
        <v>4.0</v>
      </c>
      <c r="L2009" s="19">
        <v>2.0</v>
      </c>
      <c r="M2009" s="19" t="e">
        <v>#REF!</v>
      </c>
      <c r="N2009" s="17">
        <v>5.0</v>
      </c>
      <c r="O2009" s="17" t="s">
        <v>62</v>
      </c>
      <c r="P2009" s="17">
        <v>5.0</v>
      </c>
      <c r="Q2009" s="17">
        <v>2.0</v>
      </c>
      <c r="R2009" s="17">
        <v>0.0</v>
      </c>
      <c r="S2009" s="7">
        <f t="shared" si="2"/>
        <v>2</v>
      </c>
      <c r="T2009" s="20">
        <v>22.0</v>
      </c>
      <c r="U2009" s="14">
        <f t="shared" si="129"/>
        <v>30.072</v>
      </c>
      <c r="V2009" s="21" t="s">
        <v>26</v>
      </c>
      <c r="W2009" s="35">
        <f>VLOOKUP(A2009,airbnb_listings_orlando!C:Q,14,0)</f>
        <v>259</v>
      </c>
      <c r="X2009" s="35">
        <f>VLOOKUP(A2009,airbnb_listings_orlando!C:Q,15,0)</f>
        <v>6</v>
      </c>
      <c r="Y2009" s="11">
        <f t="shared" si="4"/>
        <v>150.36</v>
      </c>
      <c r="AA2009" s="11"/>
    </row>
    <row r="2010">
      <c r="A2010" s="12" t="s">
        <v>92</v>
      </c>
      <c r="B2010" s="13">
        <v>42826.0</v>
      </c>
      <c r="C2010" s="12">
        <v>42828.0</v>
      </c>
      <c r="D2010" s="14">
        <v>353.0</v>
      </c>
      <c r="E2010" s="24">
        <v>42783.40253472222</v>
      </c>
      <c r="F2010" s="16">
        <v>43.0</v>
      </c>
      <c r="G2010" s="17" t="s">
        <v>25</v>
      </c>
      <c r="H2010" s="14">
        <v>31.48</v>
      </c>
      <c r="I2010" s="14">
        <f t="shared" si="1"/>
        <v>327.88</v>
      </c>
      <c r="J2010" s="18">
        <v>3.0</v>
      </c>
      <c r="K2010" s="17">
        <v>4.0</v>
      </c>
      <c r="L2010" s="19">
        <v>2.0</v>
      </c>
      <c r="M2010" s="19" t="e">
        <v>#REF!</v>
      </c>
      <c r="N2010" s="17">
        <v>5.0</v>
      </c>
      <c r="O2010" s="17" t="s">
        <v>62</v>
      </c>
      <c r="P2010" s="17">
        <v>2.0</v>
      </c>
      <c r="Q2010" s="17">
        <v>4.0</v>
      </c>
      <c r="R2010" s="17">
        <v>0.0</v>
      </c>
      <c r="S2010" s="7">
        <f t="shared" si="2"/>
        <v>4</v>
      </c>
      <c r="T2010" s="20">
        <v>11.0</v>
      </c>
      <c r="U2010" s="14">
        <f t="shared" si="129"/>
        <v>14.12</v>
      </c>
      <c r="V2010" s="21" t="s">
        <v>26</v>
      </c>
      <c r="W2010" s="35">
        <f>VLOOKUP(A2010,airbnb_listings_orlando!C:Q,14,0)</f>
        <v>259</v>
      </c>
      <c r="X2010" s="35">
        <f>VLOOKUP(A2010,airbnb_listings_orlando!C:Q,15,0)</f>
        <v>6</v>
      </c>
      <c r="Y2010" s="11">
        <f t="shared" si="4"/>
        <v>176.5</v>
      </c>
      <c r="AA2010" s="11"/>
    </row>
    <row r="2011">
      <c r="A2011" s="12" t="s">
        <v>92</v>
      </c>
      <c r="B2011" s="13">
        <v>42806.0</v>
      </c>
      <c r="C2011" s="12">
        <v>42810.0</v>
      </c>
      <c r="D2011" s="14">
        <v>590.01</v>
      </c>
      <c r="E2011" s="24">
        <v>42746.39393518519</v>
      </c>
      <c r="F2011" s="16">
        <v>60.0</v>
      </c>
      <c r="G2011" s="17" t="s">
        <v>25</v>
      </c>
      <c r="H2011" s="14">
        <v>69.12</v>
      </c>
      <c r="I2011" s="14">
        <f t="shared" si="1"/>
        <v>548.4096</v>
      </c>
      <c r="J2011" s="18">
        <v>3.0</v>
      </c>
      <c r="K2011" s="17">
        <v>4.0</v>
      </c>
      <c r="L2011" s="19">
        <v>2.0</v>
      </c>
      <c r="M2011" s="19" t="e">
        <v>#REF!</v>
      </c>
      <c r="N2011" s="17">
        <v>5.0</v>
      </c>
      <c r="O2011" s="17" t="s">
        <v>62</v>
      </c>
      <c r="P2011" s="17">
        <v>4.0</v>
      </c>
      <c r="Q2011" s="17">
        <v>4.0</v>
      </c>
      <c r="R2011" s="17">
        <v>1.0</v>
      </c>
      <c r="S2011" s="7">
        <f t="shared" si="2"/>
        <v>5</v>
      </c>
      <c r="T2011" s="20">
        <v>18.0</v>
      </c>
      <c r="U2011" s="14">
        <f t="shared" si="129"/>
        <v>23.6004</v>
      </c>
      <c r="V2011" s="21" t="s">
        <v>26</v>
      </c>
      <c r="W2011" s="35">
        <f>VLOOKUP(A2011,airbnb_listings_orlando!C:Q,14,0)</f>
        <v>259</v>
      </c>
      <c r="X2011" s="35">
        <f>VLOOKUP(A2011,airbnb_listings_orlando!C:Q,15,0)</f>
        <v>6</v>
      </c>
      <c r="Y2011" s="11">
        <f t="shared" si="4"/>
        <v>147.5025</v>
      </c>
      <c r="AA2011" s="11"/>
    </row>
    <row r="2012">
      <c r="A2012" s="12" t="s">
        <v>92</v>
      </c>
      <c r="B2012" s="13">
        <v>42802.0</v>
      </c>
      <c r="C2012" s="12">
        <v>42806.0</v>
      </c>
      <c r="D2012" s="14">
        <v>590.01</v>
      </c>
      <c r="E2012" s="24">
        <v>42776.53802083333</v>
      </c>
      <c r="F2012" s="16">
        <v>26.0</v>
      </c>
      <c r="G2012" s="17" t="s">
        <v>25</v>
      </c>
      <c r="H2012" s="14">
        <v>69.12</v>
      </c>
      <c r="I2012" s="14">
        <f t="shared" si="1"/>
        <v>548.4096</v>
      </c>
      <c r="J2012" s="18">
        <v>3.0</v>
      </c>
      <c r="K2012" s="17">
        <v>4.0</v>
      </c>
      <c r="L2012" s="19">
        <v>2.0</v>
      </c>
      <c r="M2012" s="19" t="e">
        <v>#REF!</v>
      </c>
      <c r="N2012" s="17">
        <v>5.0</v>
      </c>
      <c r="O2012" s="17" t="s">
        <v>62</v>
      </c>
      <c r="P2012" s="17">
        <v>4.0</v>
      </c>
      <c r="Q2012" s="17">
        <v>4.0</v>
      </c>
      <c r="R2012" s="17">
        <v>0.0</v>
      </c>
      <c r="S2012" s="7">
        <f t="shared" si="2"/>
        <v>4</v>
      </c>
      <c r="T2012" s="20">
        <v>18.0</v>
      </c>
      <c r="U2012" s="14">
        <f t="shared" si="129"/>
        <v>23.6004</v>
      </c>
      <c r="V2012" s="21" t="s">
        <v>26</v>
      </c>
      <c r="W2012" s="35">
        <f>VLOOKUP(A2012,airbnb_listings_orlando!C:Q,14,0)</f>
        <v>259</v>
      </c>
      <c r="X2012" s="35">
        <f>VLOOKUP(A2012,airbnb_listings_orlando!C:Q,15,0)</f>
        <v>6</v>
      </c>
      <c r="Y2012" s="11">
        <f t="shared" si="4"/>
        <v>147.5025</v>
      </c>
      <c r="AA2012" s="11"/>
    </row>
    <row r="2013">
      <c r="A2013" s="12" t="s">
        <v>92</v>
      </c>
      <c r="B2013" s="13">
        <v>42782.0</v>
      </c>
      <c r="C2013" s="12">
        <v>42788.0</v>
      </c>
      <c r="D2013" s="14">
        <v>826.0</v>
      </c>
      <c r="E2013" s="15">
        <v>42702.37079861111</v>
      </c>
      <c r="F2013" s="16">
        <v>80.0</v>
      </c>
      <c r="G2013" s="17" t="s">
        <v>25</v>
      </c>
      <c r="H2013" s="14">
        <v>105.55</v>
      </c>
      <c r="I2013" s="14">
        <f t="shared" si="1"/>
        <v>766.96</v>
      </c>
      <c r="J2013" s="18">
        <v>3.0</v>
      </c>
      <c r="K2013" s="17">
        <v>4.0</v>
      </c>
      <c r="L2013" s="19">
        <v>2.0</v>
      </c>
      <c r="M2013" s="19" t="e">
        <v>#REF!</v>
      </c>
      <c r="N2013" s="17">
        <v>5.0</v>
      </c>
      <c r="O2013" s="17" t="s">
        <v>62</v>
      </c>
      <c r="P2013" s="17">
        <v>6.0</v>
      </c>
      <c r="Q2013" s="17">
        <v>2.0</v>
      </c>
      <c r="R2013" s="17">
        <v>0.0</v>
      </c>
      <c r="S2013" s="7">
        <f t="shared" si="2"/>
        <v>2</v>
      </c>
      <c r="T2013" s="20">
        <v>26.0</v>
      </c>
      <c r="U2013" s="14">
        <f t="shared" si="129"/>
        <v>33.04</v>
      </c>
      <c r="V2013" s="21" t="s">
        <v>26</v>
      </c>
      <c r="W2013" s="35">
        <f>VLOOKUP(A2013,airbnb_listings_orlando!C:Q,14,0)</f>
        <v>259</v>
      </c>
      <c r="X2013" s="35">
        <f>VLOOKUP(A2013,airbnb_listings_orlando!C:Q,15,0)</f>
        <v>6</v>
      </c>
      <c r="Y2013" s="11">
        <f t="shared" si="4"/>
        <v>137.6666667</v>
      </c>
      <c r="AA2013" s="11"/>
    </row>
    <row r="2014">
      <c r="A2014" s="12" t="s">
        <v>92</v>
      </c>
      <c r="B2014" s="13">
        <v>42758.0</v>
      </c>
      <c r="C2014" s="12">
        <v>42762.0</v>
      </c>
      <c r="D2014" s="14">
        <v>764.0</v>
      </c>
      <c r="E2014" s="24">
        <v>42677.401412037034</v>
      </c>
      <c r="F2014" s="16">
        <v>81.0</v>
      </c>
      <c r="G2014" s="17" t="s">
        <v>25</v>
      </c>
      <c r="H2014" s="14">
        <v>95.88</v>
      </c>
      <c r="I2014" s="14">
        <f t="shared" si="1"/>
        <v>709.44</v>
      </c>
      <c r="J2014" s="18">
        <v>3.0</v>
      </c>
      <c r="K2014" s="17">
        <v>4.0</v>
      </c>
      <c r="L2014" s="19">
        <v>2.0</v>
      </c>
      <c r="M2014" s="19" t="e">
        <v>#REF!</v>
      </c>
      <c r="N2014" s="17">
        <v>5.0</v>
      </c>
      <c r="O2014" s="17" t="s">
        <v>62</v>
      </c>
      <c r="P2014" s="17">
        <v>4.0</v>
      </c>
      <c r="Q2014" s="17">
        <v>6.0</v>
      </c>
      <c r="R2014" s="17">
        <v>0.0</v>
      </c>
      <c r="S2014" s="7">
        <f t="shared" si="2"/>
        <v>6</v>
      </c>
      <c r="T2014" s="20">
        <v>24.0</v>
      </c>
      <c r="U2014" s="14">
        <f t="shared" si="129"/>
        <v>30.56</v>
      </c>
      <c r="V2014" s="21" t="s">
        <v>26</v>
      </c>
      <c r="W2014" s="35">
        <f>VLOOKUP(A2014,airbnb_listings_orlando!C:Q,14,0)</f>
        <v>259</v>
      </c>
      <c r="X2014" s="35">
        <f>VLOOKUP(A2014,airbnb_listings_orlando!C:Q,15,0)</f>
        <v>6</v>
      </c>
      <c r="Y2014" s="11">
        <f t="shared" si="4"/>
        <v>191</v>
      </c>
      <c r="AA2014" s="11"/>
    </row>
    <row r="2015">
      <c r="A2015" s="12" t="s">
        <v>92</v>
      </c>
      <c r="B2015" s="13">
        <v>42746.0</v>
      </c>
      <c r="C2015" s="12">
        <v>42748.0</v>
      </c>
      <c r="D2015" s="14">
        <v>353.0</v>
      </c>
      <c r="E2015" s="24">
        <v>42736.90940972222</v>
      </c>
      <c r="F2015" s="16">
        <v>10.0</v>
      </c>
      <c r="G2015" s="17" t="s">
        <v>25</v>
      </c>
      <c r="H2015" s="14">
        <v>31.48</v>
      </c>
      <c r="I2015" s="14">
        <f t="shared" si="1"/>
        <v>327.88</v>
      </c>
      <c r="J2015" s="18">
        <v>3.0</v>
      </c>
      <c r="K2015" s="17">
        <v>4.0</v>
      </c>
      <c r="L2015" s="19">
        <v>2.0</v>
      </c>
      <c r="M2015" s="19" t="e">
        <v>#REF!</v>
      </c>
      <c r="N2015" s="17">
        <v>5.0</v>
      </c>
      <c r="O2015" s="17" t="s">
        <v>62</v>
      </c>
      <c r="P2015" s="17">
        <v>2.0</v>
      </c>
      <c r="Q2015" s="17">
        <v>4.0</v>
      </c>
      <c r="R2015" s="17">
        <v>0.0</v>
      </c>
      <c r="S2015" s="7">
        <f t="shared" si="2"/>
        <v>4</v>
      </c>
      <c r="T2015" s="20">
        <v>11.0</v>
      </c>
      <c r="U2015" s="14">
        <f t="shared" si="129"/>
        <v>14.12</v>
      </c>
      <c r="V2015" s="21" t="s">
        <v>26</v>
      </c>
      <c r="W2015" s="35">
        <f>VLOOKUP(A2015,airbnb_listings_orlando!C:Q,14,0)</f>
        <v>259</v>
      </c>
      <c r="X2015" s="35">
        <f>VLOOKUP(A2015,airbnb_listings_orlando!C:Q,15,0)</f>
        <v>6</v>
      </c>
      <c r="Y2015" s="11">
        <f t="shared" si="4"/>
        <v>176.5</v>
      </c>
      <c r="AA2015" s="11"/>
    </row>
    <row r="2016">
      <c r="A2016" s="12" t="s">
        <v>92</v>
      </c>
      <c r="B2016" s="13">
        <v>42696.0</v>
      </c>
      <c r="C2016" s="25">
        <v>42701.0</v>
      </c>
      <c r="D2016" s="14">
        <v>1096.9</v>
      </c>
      <c r="E2016" s="15">
        <v>42685.668391203704</v>
      </c>
      <c r="F2016" s="16">
        <v>11.0</v>
      </c>
      <c r="G2016" s="17" t="s">
        <v>25</v>
      </c>
      <c r="H2016" s="14">
        <v>189.0</v>
      </c>
      <c r="I2016" s="14">
        <f t="shared" si="1"/>
        <v>1053.024</v>
      </c>
      <c r="J2016" s="18">
        <v>3.0</v>
      </c>
      <c r="K2016" s="17">
        <v>4.0</v>
      </c>
      <c r="L2016" s="19">
        <v>2.0</v>
      </c>
      <c r="M2016" s="19" t="e">
        <v>#REF!</v>
      </c>
      <c r="N2016" s="17">
        <v>5.0</v>
      </c>
      <c r="O2016" s="17" t="s">
        <v>62</v>
      </c>
      <c r="P2016" s="17">
        <v>5.0</v>
      </c>
      <c r="Q2016" s="17">
        <v>5.0</v>
      </c>
      <c r="R2016" s="17">
        <v>0.0</v>
      </c>
      <c r="S2016" s="7">
        <f t="shared" si="2"/>
        <v>5</v>
      </c>
      <c r="T2016" s="20">
        <v>0.0</v>
      </c>
      <c r="U2016" s="14">
        <f t="shared" si="129"/>
        <v>43.876</v>
      </c>
      <c r="V2016" s="21" t="s">
        <v>26</v>
      </c>
      <c r="W2016" s="35">
        <f>VLOOKUP(A2016,airbnb_listings_orlando!C:Q,14,0)</f>
        <v>259</v>
      </c>
      <c r="X2016" s="35">
        <f>VLOOKUP(A2016,airbnb_listings_orlando!C:Q,15,0)</f>
        <v>6</v>
      </c>
      <c r="Y2016" s="11">
        <f t="shared" si="4"/>
        <v>219.38</v>
      </c>
      <c r="AA2016" s="11"/>
    </row>
    <row r="2017">
      <c r="A2017" s="12" t="s">
        <v>92</v>
      </c>
      <c r="B2017" s="13">
        <v>42686.0</v>
      </c>
      <c r="C2017" s="25">
        <v>42691.0</v>
      </c>
      <c r="D2017" s="14">
        <v>751.8</v>
      </c>
      <c r="E2017" s="24">
        <v>42678.38018518518</v>
      </c>
      <c r="F2017" s="16">
        <v>8.0</v>
      </c>
      <c r="G2017" s="17" t="s">
        <v>25</v>
      </c>
      <c r="H2017" s="14">
        <v>122.0</v>
      </c>
      <c r="I2017" s="14">
        <f t="shared" si="1"/>
        <v>721.728</v>
      </c>
      <c r="J2017" s="18">
        <v>3.0</v>
      </c>
      <c r="K2017" s="17">
        <v>4.0</v>
      </c>
      <c r="L2017" s="19">
        <v>2.0</v>
      </c>
      <c r="M2017" s="19" t="e">
        <v>#REF!</v>
      </c>
      <c r="N2017" s="17">
        <v>5.0</v>
      </c>
      <c r="O2017" s="17" t="s">
        <v>62</v>
      </c>
      <c r="P2017" s="17">
        <v>5.0</v>
      </c>
      <c r="Q2017" s="17">
        <v>6.0</v>
      </c>
      <c r="R2017" s="17">
        <v>0.0</v>
      </c>
      <c r="S2017" s="7">
        <f t="shared" si="2"/>
        <v>6</v>
      </c>
      <c r="T2017" s="20">
        <v>0.0</v>
      </c>
      <c r="U2017" s="14">
        <f t="shared" si="129"/>
        <v>30.072</v>
      </c>
      <c r="V2017" s="21" t="s">
        <v>26</v>
      </c>
      <c r="W2017" s="35">
        <f>VLOOKUP(A2017,airbnb_listings_orlando!C:Q,14,0)</f>
        <v>259</v>
      </c>
      <c r="X2017" s="35">
        <f>VLOOKUP(A2017,airbnb_listings_orlando!C:Q,15,0)</f>
        <v>6</v>
      </c>
      <c r="Y2017" s="11">
        <f t="shared" si="4"/>
        <v>150.36</v>
      </c>
      <c r="AA2017" s="11"/>
    </row>
    <row r="2018">
      <c r="A2018" s="12" t="s">
        <v>92</v>
      </c>
      <c r="B2018" s="13">
        <v>42659.0</v>
      </c>
      <c r="C2018" s="25">
        <v>42664.0</v>
      </c>
      <c r="D2018" s="14">
        <v>649.0</v>
      </c>
      <c r="E2018" s="24">
        <v>42626.682025462964</v>
      </c>
      <c r="F2018" s="16">
        <v>33.0</v>
      </c>
      <c r="G2018" s="17" t="s">
        <v>25</v>
      </c>
      <c r="H2018" s="14">
        <v>133.8</v>
      </c>
      <c r="I2018" s="14">
        <f t="shared" si="1"/>
        <v>623.04</v>
      </c>
      <c r="J2018" s="18">
        <v>3.0</v>
      </c>
      <c r="K2018" s="17">
        <v>4.0</v>
      </c>
      <c r="L2018" s="19">
        <v>2.0</v>
      </c>
      <c r="M2018" s="19" t="e">
        <v>#REF!</v>
      </c>
      <c r="N2018" s="17">
        <v>5.0</v>
      </c>
      <c r="O2018" s="17" t="s">
        <v>62</v>
      </c>
      <c r="P2018" s="17">
        <v>5.0</v>
      </c>
      <c r="Q2018" s="17">
        <v>6.0</v>
      </c>
      <c r="R2018" s="17">
        <v>0.0</v>
      </c>
      <c r="S2018" s="7">
        <f t="shared" si="2"/>
        <v>6</v>
      </c>
      <c r="T2018" s="20">
        <v>0.0</v>
      </c>
      <c r="U2018" s="14">
        <f t="shared" si="129"/>
        <v>25.96</v>
      </c>
      <c r="V2018" s="21" t="s">
        <v>26</v>
      </c>
      <c r="W2018" s="35">
        <f>VLOOKUP(A2018,airbnb_listings_orlando!C:Q,14,0)</f>
        <v>259</v>
      </c>
      <c r="X2018" s="35">
        <f>VLOOKUP(A2018,airbnb_listings_orlando!C:Q,15,0)</f>
        <v>6</v>
      </c>
      <c r="Y2018" s="11">
        <f t="shared" si="4"/>
        <v>129.8</v>
      </c>
      <c r="AA2018" s="11"/>
    </row>
    <row r="2019">
      <c r="A2019" s="12" t="s">
        <v>92</v>
      </c>
      <c r="B2019" s="13">
        <v>43462.0</v>
      </c>
      <c r="C2019" s="12">
        <v>43469.0</v>
      </c>
      <c r="D2019" s="14">
        <v>135.0</v>
      </c>
      <c r="E2019" s="15">
        <v>43384.56847222222</v>
      </c>
      <c r="F2019" s="16">
        <v>78.0</v>
      </c>
      <c r="G2019" s="17" t="s">
        <v>25</v>
      </c>
      <c r="H2019" s="14">
        <v>0.0</v>
      </c>
      <c r="I2019" s="14">
        <f t="shared" si="1"/>
        <v>135</v>
      </c>
      <c r="J2019" s="18">
        <v>3.0</v>
      </c>
      <c r="K2019" s="17">
        <v>4.0</v>
      </c>
      <c r="L2019" s="19">
        <v>2.0</v>
      </c>
      <c r="M2019" s="19" t="e">
        <v>#REF!</v>
      </c>
      <c r="N2019" s="17">
        <v>5.0</v>
      </c>
      <c r="O2019" s="17" t="s">
        <v>62</v>
      </c>
      <c r="P2019" s="17">
        <v>7.0</v>
      </c>
      <c r="Q2019" s="17">
        <v>2.0</v>
      </c>
      <c r="R2019" s="17">
        <v>0.0</v>
      </c>
      <c r="S2019" s="7">
        <f t="shared" si="2"/>
        <v>2</v>
      </c>
      <c r="T2019" s="20">
        <v>0.0</v>
      </c>
      <c r="U2019" s="14">
        <v>0.0</v>
      </c>
      <c r="V2019" s="21" t="s">
        <v>37</v>
      </c>
      <c r="W2019" s="35">
        <f>VLOOKUP(A2019,airbnb_listings_orlando!C:Q,14,0)</f>
        <v>259</v>
      </c>
      <c r="X2019" s="35">
        <f>VLOOKUP(A2019,airbnb_listings_orlando!C:Q,15,0)</f>
        <v>6</v>
      </c>
      <c r="Y2019" s="11">
        <f t="shared" si="4"/>
        <v>19.28571429</v>
      </c>
      <c r="AA2019" s="11"/>
    </row>
    <row r="2020">
      <c r="A2020" s="12" t="s">
        <v>92</v>
      </c>
      <c r="B2020" s="13">
        <v>43437.0</v>
      </c>
      <c r="C2020" s="25">
        <v>43451.0</v>
      </c>
      <c r="D2020" s="14">
        <v>135.0</v>
      </c>
      <c r="E2020" s="15">
        <v>43398.97861111111</v>
      </c>
      <c r="F2020" s="16">
        <v>39.0</v>
      </c>
      <c r="G2020" s="17" t="s">
        <v>25</v>
      </c>
      <c r="H2020" s="14">
        <v>0.0</v>
      </c>
      <c r="I2020" s="14">
        <f t="shared" si="1"/>
        <v>135</v>
      </c>
      <c r="J2020" s="18">
        <v>3.0</v>
      </c>
      <c r="K2020" s="17">
        <v>4.0</v>
      </c>
      <c r="L2020" s="19">
        <v>2.0</v>
      </c>
      <c r="M2020" s="19" t="e">
        <v>#REF!</v>
      </c>
      <c r="N2020" s="17">
        <v>5.0</v>
      </c>
      <c r="O2020" s="17" t="s">
        <v>62</v>
      </c>
      <c r="P2020" s="17">
        <v>14.0</v>
      </c>
      <c r="Q2020" s="17">
        <v>2.0</v>
      </c>
      <c r="R2020" s="17">
        <v>0.0</v>
      </c>
      <c r="S2020" s="7">
        <f t="shared" si="2"/>
        <v>2</v>
      </c>
      <c r="T2020" s="20">
        <v>0.0</v>
      </c>
      <c r="U2020" s="14">
        <v>0.0</v>
      </c>
      <c r="V2020" s="21" t="s">
        <v>37</v>
      </c>
      <c r="W2020" s="35">
        <f>VLOOKUP(A2020,airbnb_listings_orlando!C:Q,14,0)</f>
        <v>259</v>
      </c>
      <c r="X2020" s="35">
        <f>VLOOKUP(A2020,airbnb_listings_orlando!C:Q,15,0)</f>
        <v>6</v>
      </c>
      <c r="Y2020" s="11">
        <f t="shared" si="4"/>
        <v>9.642857143</v>
      </c>
      <c r="AA2020" s="11"/>
    </row>
    <row r="2021">
      <c r="A2021" s="12" t="s">
        <v>92</v>
      </c>
      <c r="B2021" s="13">
        <v>43166.0</v>
      </c>
      <c r="C2021" s="12">
        <v>43191.0</v>
      </c>
      <c r="D2021" s="14">
        <v>130.0</v>
      </c>
      <c r="E2021" s="15">
        <v>43039.10545138889</v>
      </c>
      <c r="F2021" s="16">
        <v>127.0</v>
      </c>
      <c r="G2021" s="17" t="s">
        <v>25</v>
      </c>
      <c r="H2021" s="14">
        <v>0.0</v>
      </c>
      <c r="I2021" s="14">
        <f t="shared" si="1"/>
        <v>130</v>
      </c>
      <c r="J2021" s="18">
        <v>3.0</v>
      </c>
      <c r="K2021" s="17">
        <v>4.0</v>
      </c>
      <c r="L2021" s="19">
        <v>2.0</v>
      </c>
      <c r="M2021" s="19" t="e">
        <v>#REF!</v>
      </c>
      <c r="N2021" s="17">
        <v>5.0</v>
      </c>
      <c r="O2021" s="17" t="s">
        <v>62</v>
      </c>
      <c r="P2021" s="17">
        <v>25.0</v>
      </c>
      <c r="Q2021" s="17">
        <v>2.0</v>
      </c>
      <c r="R2021" s="17">
        <v>0.0</v>
      </c>
      <c r="S2021" s="7">
        <f t="shared" si="2"/>
        <v>2</v>
      </c>
      <c r="T2021" s="20">
        <v>0.0</v>
      </c>
      <c r="U2021" s="14">
        <v>0.0</v>
      </c>
      <c r="V2021" s="21" t="s">
        <v>37</v>
      </c>
      <c r="W2021" s="35">
        <f>VLOOKUP(A2021,airbnb_listings_orlando!C:Q,14,0)</f>
        <v>259</v>
      </c>
      <c r="X2021" s="35">
        <f>VLOOKUP(A2021,airbnb_listings_orlando!C:Q,15,0)</f>
        <v>6</v>
      </c>
      <c r="Y2021" s="11">
        <f t="shared" si="4"/>
        <v>5.2</v>
      </c>
      <c r="AA2021" s="11"/>
    </row>
    <row r="2022">
      <c r="A2022" s="12" t="s">
        <v>92</v>
      </c>
      <c r="B2022" s="13">
        <v>43110.0</v>
      </c>
      <c r="C2022" s="12">
        <v>43121.0</v>
      </c>
      <c r="D2022" s="14">
        <v>2272.01</v>
      </c>
      <c r="E2022" s="24">
        <v>42956.47209490741</v>
      </c>
      <c r="F2022" s="16">
        <v>154.0</v>
      </c>
      <c r="G2022" s="17" t="s">
        <v>25</v>
      </c>
      <c r="H2022" s="14">
        <v>330.0</v>
      </c>
      <c r="I2022" s="14">
        <f t="shared" si="1"/>
        <v>2272.01</v>
      </c>
      <c r="J2022" s="18">
        <v>3.0</v>
      </c>
      <c r="K2022" s="17">
        <v>4.0</v>
      </c>
      <c r="L2022" s="19">
        <v>2.0</v>
      </c>
      <c r="M2022" s="19" t="e">
        <v>#REF!</v>
      </c>
      <c r="N2022" s="17">
        <v>5.0</v>
      </c>
      <c r="O2022" s="17" t="s">
        <v>62</v>
      </c>
      <c r="P2022" s="17">
        <v>11.0</v>
      </c>
      <c r="Q2022" s="17">
        <v>3.0</v>
      </c>
      <c r="R2022" s="17">
        <v>1.0</v>
      </c>
      <c r="S2022" s="7">
        <f t="shared" si="2"/>
        <v>4</v>
      </c>
      <c r="T2022" s="20">
        <v>0.0</v>
      </c>
      <c r="U2022" s="14">
        <v>0.0</v>
      </c>
      <c r="V2022" s="21" t="s">
        <v>37</v>
      </c>
      <c r="W2022" s="35">
        <f>VLOOKUP(A2022,airbnb_listings_orlando!C:Q,14,0)</f>
        <v>259</v>
      </c>
      <c r="X2022" s="35">
        <f>VLOOKUP(A2022,airbnb_listings_orlando!C:Q,15,0)</f>
        <v>6</v>
      </c>
      <c r="Y2022" s="11">
        <f t="shared" si="4"/>
        <v>206.5463636</v>
      </c>
      <c r="AA2022" s="11"/>
    </row>
    <row r="2023">
      <c r="A2023" s="12" t="s">
        <v>92</v>
      </c>
      <c r="B2023" s="13">
        <v>43088.0</v>
      </c>
      <c r="C2023" s="25">
        <v>43091.0</v>
      </c>
      <c r="D2023" s="14">
        <v>666.0</v>
      </c>
      <c r="E2023" s="24">
        <v>42899.4409375</v>
      </c>
      <c r="F2023" s="16">
        <v>189.0</v>
      </c>
      <c r="G2023" s="17" t="s">
        <v>25</v>
      </c>
      <c r="H2023" s="14">
        <v>80.42</v>
      </c>
      <c r="I2023" s="14">
        <f t="shared" si="1"/>
        <v>645</v>
      </c>
      <c r="J2023" s="18">
        <v>3.0</v>
      </c>
      <c r="K2023" s="17">
        <v>4.0</v>
      </c>
      <c r="L2023" s="19">
        <v>2.0</v>
      </c>
      <c r="M2023" s="19" t="e">
        <v>#REF!</v>
      </c>
      <c r="N2023" s="17">
        <v>5.0</v>
      </c>
      <c r="O2023" s="17" t="s">
        <v>62</v>
      </c>
      <c r="P2023" s="17">
        <v>3.0</v>
      </c>
      <c r="Q2023" s="17">
        <v>5.0</v>
      </c>
      <c r="R2023" s="17">
        <v>3.0</v>
      </c>
      <c r="S2023" s="7">
        <f t="shared" si="2"/>
        <v>8</v>
      </c>
      <c r="T2023" s="20">
        <v>21.0</v>
      </c>
      <c r="U2023" s="14">
        <v>0.0</v>
      </c>
      <c r="V2023" s="21" t="s">
        <v>37</v>
      </c>
      <c r="W2023" s="35">
        <f>VLOOKUP(A2023,airbnb_listings_orlando!C:Q,14,0)</f>
        <v>259</v>
      </c>
      <c r="X2023" s="35">
        <f>VLOOKUP(A2023,airbnb_listings_orlando!C:Q,15,0)</f>
        <v>6</v>
      </c>
      <c r="Y2023" s="11">
        <f t="shared" si="4"/>
        <v>222</v>
      </c>
      <c r="AA2023" s="11"/>
    </row>
    <row r="2024">
      <c r="A2024" s="12" t="s">
        <v>92</v>
      </c>
      <c r="B2024" s="13">
        <v>43032.0</v>
      </c>
      <c r="C2024" s="25">
        <v>43039.0</v>
      </c>
      <c r="D2024" s="14">
        <v>1099.44</v>
      </c>
      <c r="E2024" s="24">
        <v>42970.428136574075</v>
      </c>
      <c r="F2024" s="16">
        <v>62.0</v>
      </c>
      <c r="G2024" s="17" t="s">
        <v>25</v>
      </c>
      <c r="H2024" s="14">
        <v>154.0</v>
      </c>
      <c r="I2024" s="14">
        <f t="shared" si="1"/>
        <v>1099.44</v>
      </c>
      <c r="J2024" s="18">
        <v>3.0</v>
      </c>
      <c r="K2024" s="17">
        <v>4.0</v>
      </c>
      <c r="L2024" s="19">
        <v>2.0</v>
      </c>
      <c r="M2024" s="19" t="e">
        <v>#REF!</v>
      </c>
      <c r="N2024" s="17">
        <v>5.0</v>
      </c>
      <c r="O2024" s="17" t="s">
        <v>62</v>
      </c>
      <c r="P2024" s="17">
        <v>7.0</v>
      </c>
      <c r="Q2024" s="17">
        <v>5.0</v>
      </c>
      <c r="R2024" s="17">
        <v>0.0</v>
      </c>
      <c r="S2024" s="7">
        <f t="shared" si="2"/>
        <v>5</v>
      </c>
      <c r="T2024" s="20">
        <v>0.0</v>
      </c>
      <c r="U2024" s="14">
        <v>0.0</v>
      </c>
      <c r="V2024" s="21" t="s">
        <v>37</v>
      </c>
      <c r="W2024" s="35">
        <f>VLOOKUP(A2024,airbnb_listings_orlando!C:Q,14,0)</f>
        <v>259</v>
      </c>
      <c r="X2024" s="35">
        <f>VLOOKUP(A2024,airbnb_listings_orlando!C:Q,15,0)</f>
        <v>6</v>
      </c>
      <c r="Y2024" s="11">
        <f t="shared" si="4"/>
        <v>157.0628571</v>
      </c>
      <c r="AA2024" s="11"/>
    </row>
    <row r="2025">
      <c r="A2025" s="12" t="s">
        <v>92</v>
      </c>
      <c r="B2025" s="13">
        <v>43029.0</v>
      </c>
      <c r="C2025" s="25">
        <v>43031.0</v>
      </c>
      <c r="D2025" s="14">
        <v>353.0</v>
      </c>
      <c r="E2025" s="24">
        <v>42978.86922453704</v>
      </c>
      <c r="F2025" s="16">
        <v>51.0</v>
      </c>
      <c r="G2025" s="17" t="s">
        <v>25</v>
      </c>
      <c r="H2025" s="14">
        <v>31.48</v>
      </c>
      <c r="I2025" s="14">
        <f t="shared" si="1"/>
        <v>342</v>
      </c>
      <c r="J2025" s="18">
        <v>3.0</v>
      </c>
      <c r="K2025" s="17">
        <v>4.0</v>
      </c>
      <c r="L2025" s="19">
        <v>2.0</v>
      </c>
      <c r="M2025" s="19" t="e">
        <v>#REF!</v>
      </c>
      <c r="N2025" s="17">
        <v>5.0</v>
      </c>
      <c r="O2025" s="17" t="s">
        <v>62</v>
      </c>
      <c r="P2025" s="17">
        <v>2.0</v>
      </c>
      <c r="Q2025" s="17">
        <v>5.0</v>
      </c>
      <c r="R2025" s="17">
        <v>0.0</v>
      </c>
      <c r="S2025" s="7">
        <f t="shared" si="2"/>
        <v>5</v>
      </c>
      <c r="T2025" s="20">
        <v>11.0</v>
      </c>
      <c r="U2025" s="14">
        <v>0.0</v>
      </c>
      <c r="V2025" s="21" t="s">
        <v>37</v>
      </c>
      <c r="W2025" s="35">
        <f>VLOOKUP(A2025,airbnb_listings_orlando!C:Q,14,0)</f>
        <v>259</v>
      </c>
      <c r="X2025" s="35">
        <f>VLOOKUP(A2025,airbnb_listings_orlando!C:Q,15,0)</f>
        <v>6</v>
      </c>
      <c r="Y2025" s="11">
        <f t="shared" si="4"/>
        <v>176.5</v>
      </c>
      <c r="AA2025" s="11"/>
    </row>
    <row r="2026">
      <c r="A2026" s="12" t="s">
        <v>92</v>
      </c>
      <c r="B2026" s="13">
        <v>43025.0</v>
      </c>
      <c r="C2026" s="25">
        <v>43027.0</v>
      </c>
      <c r="D2026" s="14">
        <v>385.34</v>
      </c>
      <c r="E2026" s="24">
        <v>43012.560625</v>
      </c>
      <c r="F2026" s="16">
        <v>13.0</v>
      </c>
      <c r="G2026" s="17" t="s">
        <v>25</v>
      </c>
      <c r="H2026" s="14">
        <v>29.71</v>
      </c>
      <c r="I2026" s="14">
        <f t="shared" si="1"/>
        <v>373.43</v>
      </c>
      <c r="J2026" s="18">
        <v>3.0</v>
      </c>
      <c r="K2026" s="17">
        <v>4.0</v>
      </c>
      <c r="L2026" s="19">
        <v>2.0</v>
      </c>
      <c r="M2026" s="19" t="e">
        <v>#REF!</v>
      </c>
      <c r="N2026" s="17">
        <v>5.0</v>
      </c>
      <c r="O2026" s="17" t="s">
        <v>62</v>
      </c>
      <c r="P2026" s="17">
        <v>2.0</v>
      </c>
      <c r="Q2026" s="17">
        <v>3.0</v>
      </c>
      <c r="R2026" s="17">
        <v>1.0</v>
      </c>
      <c r="S2026" s="7">
        <f t="shared" si="2"/>
        <v>4</v>
      </c>
      <c r="T2026" s="20">
        <v>11.91</v>
      </c>
      <c r="U2026" s="14">
        <v>0.0</v>
      </c>
      <c r="V2026" s="21" t="s">
        <v>37</v>
      </c>
      <c r="W2026" s="35">
        <f>VLOOKUP(A2026,airbnb_listings_orlando!C:Q,14,0)</f>
        <v>259</v>
      </c>
      <c r="X2026" s="35">
        <f>VLOOKUP(A2026,airbnb_listings_orlando!C:Q,15,0)</f>
        <v>6</v>
      </c>
      <c r="Y2026" s="11">
        <f t="shared" si="4"/>
        <v>192.67</v>
      </c>
      <c r="AA2026" s="11"/>
    </row>
    <row r="2027">
      <c r="A2027" s="12" t="s">
        <v>92</v>
      </c>
      <c r="B2027" s="13">
        <v>42962.0</v>
      </c>
      <c r="C2027" s="12">
        <v>42973.0</v>
      </c>
      <c r="D2027" s="14">
        <v>0.0</v>
      </c>
      <c r="E2027" s="24">
        <v>42907.36342592593</v>
      </c>
      <c r="F2027" s="16">
        <v>55.0</v>
      </c>
      <c r="G2027" s="17" t="s">
        <v>25</v>
      </c>
      <c r="H2027" s="14">
        <v>0.0</v>
      </c>
      <c r="I2027" s="14">
        <f t="shared" si="1"/>
        <v>0</v>
      </c>
      <c r="J2027" s="18">
        <v>3.0</v>
      </c>
      <c r="K2027" s="17">
        <v>4.0</v>
      </c>
      <c r="L2027" s="19">
        <v>2.0</v>
      </c>
      <c r="M2027" s="19" t="e">
        <v>#REF!</v>
      </c>
      <c r="N2027" s="17">
        <v>5.0</v>
      </c>
      <c r="O2027" s="17" t="s">
        <v>62</v>
      </c>
      <c r="P2027" s="17">
        <v>11.0</v>
      </c>
      <c r="Q2027" s="17">
        <v>2.0</v>
      </c>
      <c r="R2027" s="17">
        <v>0.0</v>
      </c>
      <c r="S2027" s="7">
        <f t="shared" si="2"/>
        <v>2</v>
      </c>
      <c r="T2027" s="20">
        <v>0.0</v>
      </c>
      <c r="U2027" s="14">
        <v>0.0</v>
      </c>
      <c r="V2027" s="21" t="s">
        <v>37</v>
      </c>
      <c r="W2027" s="35">
        <f>VLOOKUP(A2027,airbnb_listings_orlando!C:Q,14,0)</f>
        <v>259</v>
      </c>
      <c r="X2027" s="35">
        <f>VLOOKUP(A2027,airbnb_listings_orlando!C:Q,15,0)</f>
        <v>6</v>
      </c>
      <c r="Y2027" s="11">
        <f t="shared" si="4"/>
        <v>0</v>
      </c>
      <c r="AA2027" s="11"/>
    </row>
    <row r="2028">
      <c r="A2028" s="12" t="s">
        <v>92</v>
      </c>
      <c r="B2028" s="13">
        <v>42937.0</v>
      </c>
      <c r="C2028" s="12">
        <v>42939.0</v>
      </c>
      <c r="D2028" s="14">
        <v>547.88</v>
      </c>
      <c r="E2028" s="24">
        <v>42800.479479166665</v>
      </c>
      <c r="F2028" s="16">
        <v>137.0</v>
      </c>
      <c r="G2028" s="17" t="s">
        <v>25</v>
      </c>
      <c r="H2028" s="14">
        <v>60.0</v>
      </c>
      <c r="I2028" s="14">
        <f t="shared" si="1"/>
        <v>547.88</v>
      </c>
      <c r="J2028" s="18">
        <v>3.0</v>
      </c>
      <c r="K2028" s="17">
        <v>4.0</v>
      </c>
      <c r="L2028" s="19">
        <v>2.0</v>
      </c>
      <c r="M2028" s="19" t="e">
        <v>#REF!</v>
      </c>
      <c r="N2028" s="17">
        <v>5.0</v>
      </c>
      <c r="O2028" s="17" t="s">
        <v>62</v>
      </c>
      <c r="P2028" s="17">
        <v>2.0</v>
      </c>
      <c r="Q2028" s="17">
        <v>1.0</v>
      </c>
      <c r="R2028" s="17">
        <v>0.0</v>
      </c>
      <c r="S2028" s="7">
        <f t="shared" si="2"/>
        <v>1</v>
      </c>
      <c r="T2028" s="20">
        <v>0.0</v>
      </c>
      <c r="U2028" s="14">
        <v>0.0</v>
      </c>
      <c r="V2028" s="21" t="s">
        <v>37</v>
      </c>
      <c r="W2028" s="35">
        <f>VLOOKUP(A2028,airbnb_listings_orlando!C:Q,14,0)</f>
        <v>259</v>
      </c>
      <c r="X2028" s="35">
        <f>VLOOKUP(A2028,airbnb_listings_orlando!C:Q,15,0)</f>
        <v>6</v>
      </c>
      <c r="Y2028" s="11">
        <f t="shared" si="4"/>
        <v>273.94</v>
      </c>
      <c r="AA2028" s="11"/>
    </row>
    <row r="2029">
      <c r="A2029" s="12" t="s">
        <v>92</v>
      </c>
      <c r="B2029" s="13">
        <v>42878.0</v>
      </c>
      <c r="C2029" s="12">
        <v>42892.0</v>
      </c>
      <c r="D2029" s="14">
        <v>120.0</v>
      </c>
      <c r="E2029" s="24">
        <v>42811.58806712963</v>
      </c>
      <c r="F2029" s="16">
        <v>67.0</v>
      </c>
      <c r="G2029" s="17" t="s">
        <v>25</v>
      </c>
      <c r="H2029" s="14">
        <v>0.0</v>
      </c>
      <c r="I2029" s="14">
        <f t="shared" si="1"/>
        <v>120</v>
      </c>
      <c r="J2029" s="18">
        <v>3.0</v>
      </c>
      <c r="K2029" s="17">
        <v>4.0</v>
      </c>
      <c r="L2029" s="19">
        <v>2.0</v>
      </c>
      <c r="M2029" s="19" t="e">
        <v>#REF!</v>
      </c>
      <c r="N2029" s="17">
        <v>5.0</v>
      </c>
      <c r="O2029" s="17" t="s">
        <v>62</v>
      </c>
      <c r="P2029" s="17">
        <v>14.0</v>
      </c>
      <c r="Q2029" s="17">
        <v>2.0</v>
      </c>
      <c r="R2029" s="17">
        <v>0.0</v>
      </c>
      <c r="S2029" s="7">
        <f t="shared" si="2"/>
        <v>2</v>
      </c>
      <c r="T2029" s="20">
        <v>0.0</v>
      </c>
      <c r="U2029" s="14">
        <v>0.0</v>
      </c>
      <c r="V2029" s="21" t="s">
        <v>37</v>
      </c>
      <c r="W2029" s="35">
        <f>VLOOKUP(A2029,airbnb_listings_orlando!C:Q,14,0)</f>
        <v>259</v>
      </c>
      <c r="X2029" s="35">
        <f>VLOOKUP(A2029,airbnb_listings_orlando!C:Q,15,0)</f>
        <v>6</v>
      </c>
      <c r="Y2029" s="11">
        <f t="shared" si="4"/>
        <v>8.571428571</v>
      </c>
      <c r="AA2029" s="11"/>
    </row>
    <row r="2030">
      <c r="A2030" s="12" t="s">
        <v>92</v>
      </c>
      <c r="B2030" s="13">
        <v>42828.0</v>
      </c>
      <c r="C2030" s="12">
        <v>42837.0</v>
      </c>
      <c r="D2030" s="14">
        <v>120.0</v>
      </c>
      <c r="E2030" s="15">
        <v>42654.71758101852</v>
      </c>
      <c r="F2030" s="16">
        <v>174.0</v>
      </c>
      <c r="G2030" s="17" t="s">
        <v>25</v>
      </c>
      <c r="H2030" s="14">
        <v>0.0</v>
      </c>
      <c r="I2030" s="14">
        <f t="shared" si="1"/>
        <v>120</v>
      </c>
      <c r="J2030" s="18">
        <v>3.0</v>
      </c>
      <c r="K2030" s="17">
        <v>4.0</v>
      </c>
      <c r="L2030" s="19">
        <v>2.0</v>
      </c>
      <c r="M2030" s="19" t="e">
        <v>#REF!</v>
      </c>
      <c r="N2030" s="17">
        <v>5.0</v>
      </c>
      <c r="O2030" s="17" t="s">
        <v>62</v>
      </c>
      <c r="P2030" s="17">
        <v>9.0</v>
      </c>
      <c r="Q2030" s="17">
        <v>2.0</v>
      </c>
      <c r="R2030" s="17">
        <v>0.0</v>
      </c>
      <c r="S2030" s="7">
        <f t="shared" si="2"/>
        <v>2</v>
      </c>
      <c r="T2030" s="20">
        <v>0.0</v>
      </c>
      <c r="U2030" s="14">
        <v>0.0</v>
      </c>
      <c r="V2030" s="21" t="s">
        <v>37</v>
      </c>
      <c r="W2030" s="35">
        <f>VLOOKUP(A2030,airbnb_listings_orlando!C:Q,14,0)</f>
        <v>259</v>
      </c>
      <c r="X2030" s="35">
        <f>VLOOKUP(A2030,airbnb_listings_orlando!C:Q,15,0)</f>
        <v>6</v>
      </c>
      <c r="Y2030" s="11">
        <f t="shared" si="4"/>
        <v>13.33333333</v>
      </c>
      <c r="AA2030" s="11"/>
    </row>
    <row r="2031">
      <c r="A2031" s="12" t="s">
        <v>92</v>
      </c>
      <c r="B2031" s="13">
        <v>42762.0</v>
      </c>
      <c r="C2031" s="12">
        <v>42764.0</v>
      </c>
      <c r="D2031" s="14">
        <v>353.0</v>
      </c>
      <c r="E2031" s="24">
        <v>42739.38109953704</v>
      </c>
      <c r="F2031" s="16">
        <v>23.0</v>
      </c>
      <c r="G2031" s="17" t="s">
        <v>25</v>
      </c>
      <c r="H2031" s="14">
        <v>31.48</v>
      </c>
      <c r="I2031" s="14">
        <f t="shared" si="1"/>
        <v>342</v>
      </c>
      <c r="J2031" s="18">
        <v>3.0</v>
      </c>
      <c r="K2031" s="17">
        <v>4.0</v>
      </c>
      <c r="L2031" s="19">
        <v>2.0</v>
      </c>
      <c r="M2031" s="19" t="e">
        <v>#REF!</v>
      </c>
      <c r="N2031" s="17">
        <v>5.0</v>
      </c>
      <c r="O2031" s="17" t="s">
        <v>62</v>
      </c>
      <c r="P2031" s="17">
        <v>2.0</v>
      </c>
      <c r="Q2031" s="17">
        <v>5.0</v>
      </c>
      <c r="R2031" s="17">
        <v>0.0</v>
      </c>
      <c r="S2031" s="7">
        <f t="shared" si="2"/>
        <v>5</v>
      </c>
      <c r="T2031" s="20">
        <v>11.0</v>
      </c>
      <c r="U2031" s="14">
        <v>0.0</v>
      </c>
      <c r="V2031" s="21" t="s">
        <v>37</v>
      </c>
      <c r="W2031" s="35">
        <f>VLOOKUP(A2031,airbnb_listings_orlando!C:Q,14,0)</f>
        <v>259</v>
      </c>
      <c r="X2031" s="35">
        <f>VLOOKUP(A2031,airbnb_listings_orlando!C:Q,15,0)</f>
        <v>6</v>
      </c>
      <c r="Y2031" s="11">
        <f t="shared" si="4"/>
        <v>176.5</v>
      </c>
      <c r="AA2031" s="11"/>
    </row>
    <row r="2032">
      <c r="A2032" s="12" t="s">
        <v>92</v>
      </c>
      <c r="B2032" s="13">
        <v>42717.0</v>
      </c>
      <c r="C2032" s="12">
        <v>42745.0</v>
      </c>
      <c r="D2032" s="14">
        <v>120.0</v>
      </c>
      <c r="E2032" s="24">
        <v>42622.56244212963</v>
      </c>
      <c r="F2032" s="16">
        <v>95.0</v>
      </c>
      <c r="G2032" s="17" t="s">
        <v>25</v>
      </c>
      <c r="H2032" s="14">
        <v>0.0</v>
      </c>
      <c r="I2032" s="14">
        <f t="shared" si="1"/>
        <v>120</v>
      </c>
      <c r="J2032" s="18">
        <v>3.0</v>
      </c>
      <c r="K2032" s="17">
        <v>4.0</v>
      </c>
      <c r="L2032" s="19">
        <v>2.0</v>
      </c>
      <c r="M2032" s="19" t="e">
        <v>#REF!</v>
      </c>
      <c r="N2032" s="17">
        <v>5.0</v>
      </c>
      <c r="O2032" s="17" t="s">
        <v>62</v>
      </c>
      <c r="P2032" s="17">
        <v>28.0</v>
      </c>
      <c r="Q2032" s="17">
        <v>2.0</v>
      </c>
      <c r="R2032" s="17">
        <v>2.0</v>
      </c>
      <c r="S2032" s="7">
        <f t="shared" si="2"/>
        <v>4</v>
      </c>
      <c r="T2032" s="20">
        <v>0.0</v>
      </c>
      <c r="U2032" s="14">
        <v>0.0</v>
      </c>
      <c r="V2032" s="21" t="s">
        <v>37</v>
      </c>
      <c r="W2032" s="35">
        <f>VLOOKUP(A2032,airbnb_listings_orlando!C:Q,14,0)</f>
        <v>259</v>
      </c>
      <c r="X2032" s="35">
        <f>VLOOKUP(A2032,airbnb_listings_orlando!C:Q,15,0)</f>
        <v>6</v>
      </c>
      <c r="Y2032" s="11">
        <f t="shared" si="4"/>
        <v>4.285714286</v>
      </c>
      <c r="AA2032" s="11"/>
    </row>
    <row r="2033">
      <c r="A2033" s="12" t="s">
        <v>92</v>
      </c>
      <c r="B2033" s="13">
        <v>42701.0</v>
      </c>
      <c r="C2033" s="12">
        <v>42713.0</v>
      </c>
      <c r="D2033" s="14">
        <v>1729.35</v>
      </c>
      <c r="E2033" s="15">
        <v>42657.51929398148</v>
      </c>
      <c r="F2033" s="16">
        <v>44.0</v>
      </c>
      <c r="G2033" s="17" t="s">
        <v>25</v>
      </c>
      <c r="H2033" s="14">
        <v>276.0</v>
      </c>
      <c r="I2033" s="14">
        <f t="shared" si="1"/>
        <v>1729.35</v>
      </c>
      <c r="J2033" s="18">
        <v>3.0</v>
      </c>
      <c r="K2033" s="17">
        <v>4.0</v>
      </c>
      <c r="L2033" s="19">
        <v>2.0</v>
      </c>
      <c r="M2033" s="19" t="e">
        <v>#REF!</v>
      </c>
      <c r="N2033" s="17">
        <v>5.0</v>
      </c>
      <c r="O2033" s="17" t="s">
        <v>62</v>
      </c>
      <c r="P2033" s="17">
        <v>12.0</v>
      </c>
      <c r="Q2033" s="17">
        <v>5.0</v>
      </c>
      <c r="R2033" s="17">
        <v>0.0</v>
      </c>
      <c r="S2033" s="7">
        <f t="shared" si="2"/>
        <v>5</v>
      </c>
      <c r="T2033" s="20">
        <v>0.0</v>
      </c>
      <c r="U2033" s="14">
        <v>0.0</v>
      </c>
      <c r="V2033" s="21" t="s">
        <v>37</v>
      </c>
      <c r="W2033" s="35">
        <f>VLOOKUP(A2033,airbnb_listings_orlando!C:Q,14,0)</f>
        <v>259</v>
      </c>
      <c r="X2033" s="35">
        <f>VLOOKUP(A2033,airbnb_listings_orlando!C:Q,15,0)</f>
        <v>6</v>
      </c>
      <c r="Y2033" s="11">
        <f t="shared" si="4"/>
        <v>144.1125</v>
      </c>
      <c r="AA2033" s="11"/>
    </row>
    <row r="2034">
      <c r="A2034" s="12" t="s">
        <v>92</v>
      </c>
      <c r="B2034" s="13">
        <v>42616.0</v>
      </c>
      <c r="C2034" s="12">
        <v>42648.0</v>
      </c>
      <c r="D2034" s="14">
        <v>120.0</v>
      </c>
      <c r="E2034" s="24">
        <v>42636.61424768518</v>
      </c>
      <c r="F2034" s="16">
        <v>0.0</v>
      </c>
      <c r="G2034" s="17" t="s">
        <v>25</v>
      </c>
      <c r="H2034" s="14">
        <v>0.0</v>
      </c>
      <c r="I2034" s="14">
        <f t="shared" si="1"/>
        <v>120</v>
      </c>
      <c r="J2034" s="18">
        <v>3.0</v>
      </c>
      <c r="K2034" s="17">
        <v>4.0</v>
      </c>
      <c r="L2034" s="19">
        <v>2.0</v>
      </c>
      <c r="M2034" s="19" t="e">
        <v>#REF!</v>
      </c>
      <c r="N2034" s="17">
        <v>5.0</v>
      </c>
      <c r="O2034" s="17" t="s">
        <v>62</v>
      </c>
      <c r="P2034" s="17">
        <v>32.0</v>
      </c>
      <c r="Q2034" s="17">
        <v>2.0</v>
      </c>
      <c r="R2034" s="17">
        <v>0.0</v>
      </c>
      <c r="S2034" s="7">
        <f t="shared" si="2"/>
        <v>2</v>
      </c>
      <c r="T2034" s="20">
        <v>0.0</v>
      </c>
      <c r="U2034" s="14">
        <v>0.0</v>
      </c>
      <c r="V2034" s="21" t="s">
        <v>37</v>
      </c>
      <c r="W2034" s="35">
        <f>VLOOKUP(A2034,airbnb_listings_orlando!C:Q,14,0)</f>
        <v>259</v>
      </c>
      <c r="X2034" s="35">
        <f>VLOOKUP(A2034,airbnb_listings_orlando!C:Q,15,0)</f>
        <v>6</v>
      </c>
      <c r="Y2034" s="11">
        <f t="shared" si="4"/>
        <v>3.75</v>
      </c>
      <c r="AA2034" s="11"/>
    </row>
    <row r="2035">
      <c r="A2035" s="12" t="s">
        <v>92</v>
      </c>
      <c r="B2035" s="13">
        <v>43421.0</v>
      </c>
      <c r="C2035" s="25">
        <v>43425.0</v>
      </c>
      <c r="D2035" s="14">
        <v>672.69</v>
      </c>
      <c r="E2035" s="15">
        <v>43391.85943287037</v>
      </c>
      <c r="F2035" s="16">
        <v>30.0</v>
      </c>
      <c r="G2035" s="17" t="s">
        <v>25</v>
      </c>
      <c r="H2035" s="14">
        <v>70.24</v>
      </c>
      <c r="I2035" s="14">
        <f t="shared" si="1"/>
        <v>631.7093</v>
      </c>
      <c r="J2035" s="18">
        <v>3.0</v>
      </c>
      <c r="K2035" s="17">
        <v>4.0</v>
      </c>
      <c r="L2035" s="19">
        <v>2.0</v>
      </c>
      <c r="M2035" s="19" t="e">
        <v>#REF!</v>
      </c>
      <c r="N2035" s="17">
        <v>5.0</v>
      </c>
      <c r="O2035" s="17" t="s">
        <v>62</v>
      </c>
      <c r="P2035" s="17">
        <v>4.0</v>
      </c>
      <c r="Q2035" s="17">
        <v>5.0</v>
      </c>
      <c r="R2035" s="17">
        <v>0.0</v>
      </c>
      <c r="S2035" s="7">
        <f t="shared" si="2"/>
        <v>5</v>
      </c>
      <c r="T2035" s="20">
        <v>20.8</v>
      </c>
      <c r="U2035" s="14">
        <f t="shared" ref="U2035:U2037" si="130">D2035*3%</f>
        <v>20.1807</v>
      </c>
      <c r="V2035" s="21" t="s">
        <v>39</v>
      </c>
      <c r="W2035" s="35">
        <f>VLOOKUP(A2035,airbnb_listings_orlando!C:Q,14,0)</f>
        <v>259</v>
      </c>
      <c r="X2035" s="35">
        <f>VLOOKUP(A2035,airbnb_listings_orlando!C:Q,15,0)</f>
        <v>6</v>
      </c>
      <c r="Y2035" s="11">
        <f t="shared" si="4"/>
        <v>168.1725</v>
      </c>
      <c r="AA2035" s="11"/>
    </row>
    <row r="2036">
      <c r="A2036" s="12" t="s">
        <v>92</v>
      </c>
      <c r="B2036" s="13">
        <v>43405.0</v>
      </c>
      <c r="C2036" s="12">
        <v>43409.0</v>
      </c>
      <c r="D2036" s="14">
        <v>691.17</v>
      </c>
      <c r="E2036" s="15">
        <v>43400.92868055555</v>
      </c>
      <c r="F2036" s="16">
        <v>5.0</v>
      </c>
      <c r="G2036" s="17" t="s">
        <v>25</v>
      </c>
      <c r="H2036" s="14">
        <v>57.56</v>
      </c>
      <c r="I2036" s="14">
        <f t="shared" si="1"/>
        <v>634.0649</v>
      </c>
      <c r="J2036" s="18">
        <v>3.0</v>
      </c>
      <c r="K2036" s="17">
        <v>4.0</v>
      </c>
      <c r="L2036" s="19">
        <v>2.0</v>
      </c>
      <c r="M2036" s="19" t="e">
        <v>#REF!</v>
      </c>
      <c r="N2036" s="17">
        <v>5.0</v>
      </c>
      <c r="O2036" s="17" t="s">
        <v>62</v>
      </c>
      <c r="P2036" s="17">
        <v>4.0</v>
      </c>
      <c r="Q2036" s="17">
        <v>5.0</v>
      </c>
      <c r="R2036" s="17">
        <v>0.0</v>
      </c>
      <c r="S2036" s="7">
        <f t="shared" si="2"/>
        <v>5</v>
      </c>
      <c r="T2036" s="20">
        <v>36.37</v>
      </c>
      <c r="U2036" s="14">
        <f t="shared" si="130"/>
        <v>20.7351</v>
      </c>
      <c r="V2036" s="21" t="s">
        <v>39</v>
      </c>
      <c r="W2036" s="35">
        <f>VLOOKUP(A2036,airbnb_listings_orlando!C:Q,14,0)</f>
        <v>259</v>
      </c>
      <c r="X2036" s="35">
        <f>VLOOKUP(A2036,airbnb_listings_orlando!C:Q,15,0)</f>
        <v>6</v>
      </c>
      <c r="Y2036" s="11">
        <f t="shared" si="4"/>
        <v>172.7925</v>
      </c>
      <c r="AA2036" s="11"/>
    </row>
    <row r="2037">
      <c r="A2037" s="12" t="s">
        <v>92</v>
      </c>
      <c r="B2037" s="13">
        <v>43387.0</v>
      </c>
      <c r="C2037" s="25">
        <v>43393.0</v>
      </c>
      <c r="D2037" s="14">
        <v>987.57</v>
      </c>
      <c r="E2037" s="24">
        <v>43173.94631944445</v>
      </c>
      <c r="F2037" s="16">
        <v>214.0</v>
      </c>
      <c r="G2037" s="17" t="s">
        <v>25</v>
      </c>
      <c r="H2037" s="14">
        <v>115.76</v>
      </c>
      <c r="I2037" s="14">
        <f t="shared" si="1"/>
        <v>927.4129</v>
      </c>
      <c r="J2037" s="18">
        <v>3.0</v>
      </c>
      <c r="K2037" s="17">
        <v>4.0</v>
      </c>
      <c r="L2037" s="19">
        <v>2.0</v>
      </c>
      <c r="M2037" s="19" t="e">
        <v>#REF!</v>
      </c>
      <c r="N2037" s="17">
        <v>5.0</v>
      </c>
      <c r="O2037" s="17" t="s">
        <v>62</v>
      </c>
      <c r="P2037" s="17">
        <v>6.0</v>
      </c>
      <c r="Q2037" s="17">
        <v>2.0</v>
      </c>
      <c r="R2037" s="17">
        <v>2.0</v>
      </c>
      <c r="S2037" s="7">
        <f t="shared" si="2"/>
        <v>4</v>
      </c>
      <c r="T2037" s="20">
        <v>30.53</v>
      </c>
      <c r="U2037" s="14">
        <f t="shared" si="130"/>
        <v>29.6271</v>
      </c>
      <c r="V2037" s="21" t="s">
        <v>39</v>
      </c>
      <c r="W2037" s="35">
        <f>VLOOKUP(A2037,airbnb_listings_orlando!C:Q,14,0)</f>
        <v>259</v>
      </c>
      <c r="X2037" s="35">
        <f>VLOOKUP(A2037,airbnb_listings_orlando!C:Q,15,0)</f>
        <v>6</v>
      </c>
      <c r="Y2037" s="11">
        <f t="shared" si="4"/>
        <v>164.595</v>
      </c>
      <c r="AA2037" s="11"/>
    </row>
    <row r="2038">
      <c r="A2038" s="12" t="s">
        <v>92</v>
      </c>
      <c r="B2038" s="13">
        <v>43379.0</v>
      </c>
      <c r="C2038" s="25">
        <v>43384.0</v>
      </c>
      <c r="D2038" s="14">
        <v>551.41</v>
      </c>
      <c r="E2038" s="24">
        <v>43334.25494212963</v>
      </c>
      <c r="F2038" s="16">
        <v>45.0</v>
      </c>
      <c r="G2038" s="17" t="s">
        <v>25</v>
      </c>
      <c r="H2038" s="14">
        <v>72.19</v>
      </c>
      <c r="I2038" s="14">
        <f t="shared" si="1"/>
        <v>506.0336</v>
      </c>
      <c r="J2038" s="18">
        <v>3.0</v>
      </c>
      <c r="K2038" s="17">
        <v>4.0</v>
      </c>
      <c r="L2038" s="19">
        <v>2.0</v>
      </c>
      <c r="M2038" s="19" t="e">
        <v>#REF!</v>
      </c>
      <c r="N2038" s="17">
        <v>5.0</v>
      </c>
      <c r="O2038" s="17" t="s">
        <v>62</v>
      </c>
      <c r="P2038" s="17">
        <v>5.0</v>
      </c>
      <c r="Q2038" s="17">
        <v>2.0</v>
      </c>
      <c r="R2038" s="17">
        <v>3.0</v>
      </c>
      <c r="S2038" s="7">
        <f t="shared" si="2"/>
        <v>5</v>
      </c>
      <c r="T2038" s="20">
        <v>23.32</v>
      </c>
      <c r="U2038" s="14">
        <f>D2038*4%</f>
        <v>22.0564</v>
      </c>
      <c r="V2038" s="21" t="s">
        <v>39</v>
      </c>
      <c r="W2038" s="35">
        <f>VLOOKUP(A2038,airbnb_listings_orlando!C:Q,14,0)</f>
        <v>259</v>
      </c>
      <c r="X2038" s="35">
        <f>VLOOKUP(A2038,airbnb_listings_orlando!C:Q,15,0)</f>
        <v>6</v>
      </c>
      <c r="Y2038" s="11">
        <f t="shared" si="4"/>
        <v>110.282</v>
      </c>
      <c r="AA2038" s="11"/>
    </row>
    <row r="2039">
      <c r="A2039" s="12" t="s">
        <v>92</v>
      </c>
      <c r="B2039" s="13">
        <v>43252.0</v>
      </c>
      <c r="C2039" s="12">
        <v>43255.0</v>
      </c>
      <c r="D2039" s="14">
        <v>511.95</v>
      </c>
      <c r="E2039" s="24">
        <v>43143.91630787037</v>
      </c>
      <c r="F2039" s="16">
        <v>109.0</v>
      </c>
      <c r="G2039" s="17" t="s">
        <v>25</v>
      </c>
      <c r="H2039" s="14">
        <v>47.0</v>
      </c>
      <c r="I2039" s="14">
        <f t="shared" si="1"/>
        <v>480.7615</v>
      </c>
      <c r="J2039" s="18">
        <v>3.0</v>
      </c>
      <c r="K2039" s="17">
        <v>4.0</v>
      </c>
      <c r="L2039" s="19">
        <v>2.0</v>
      </c>
      <c r="M2039" s="19" t="e">
        <v>#REF!</v>
      </c>
      <c r="N2039" s="17">
        <v>5.0</v>
      </c>
      <c r="O2039" s="17" t="s">
        <v>62</v>
      </c>
      <c r="P2039" s="17">
        <v>3.0</v>
      </c>
      <c r="Q2039" s="17">
        <v>4.0</v>
      </c>
      <c r="R2039" s="17">
        <v>0.0</v>
      </c>
      <c r="S2039" s="7">
        <f t="shared" si="2"/>
        <v>4</v>
      </c>
      <c r="T2039" s="20">
        <v>15.83</v>
      </c>
      <c r="U2039" s="14">
        <f>D2039*3%</f>
        <v>15.3585</v>
      </c>
      <c r="V2039" s="21" t="s">
        <v>39</v>
      </c>
      <c r="W2039" s="35">
        <f>VLOOKUP(A2039,airbnb_listings_orlando!C:Q,14,0)</f>
        <v>259</v>
      </c>
      <c r="X2039" s="35">
        <f>VLOOKUP(A2039,airbnb_listings_orlando!C:Q,15,0)</f>
        <v>6</v>
      </c>
      <c r="Y2039" s="11">
        <f t="shared" si="4"/>
        <v>170.65</v>
      </c>
      <c r="AA2039" s="11"/>
    </row>
    <row r="2040">
      <c r="A2040" s="12" t="s">
        <v>92</v>
      </c>
      <c r="B2040" s="13">
        <v>43144.0</v>
      </c>
      <c r="C2040" s="12">
        <v>43147.0</v>
      </c>
      <c r="D2040" s="14">
        <v>511.95</v>
      </c>
      <c r="E2040" s="24">
        <v>43129.155439814815</v>
      </c>
      <c r="F2040" s="16">
        <v>15.0</v>
      </c>
      <c r="G2040" s="17" t="s">
        <v>25</v>
      </c>
      <c r="H2040" s="14">
        <v>47.0</v>
      </c>
      <c r="I2040" s="14">
        <f t="shared" si="1"/>
        <v>475.642</v>
      </c>
      <c r="J2040" s="18">
        <v>3.0</v>
      </c>
      <c r="K2040" s="17">
        <v>4.0</v>
      </c>
      <c r="L2040" s="19">
        <v>2.0</v>
      </c>
      <c r="M2040" s="19" t="e">
        <v>#REF!</v>
      </c>
      <c r="N2040" s="17">
        <v>5.0</v>
      </c>
      <c r="O2040" s="17" t="s">
        <v>62</v>
      </c>
      <c r="P2040" s="17">
        <v>3.0</v>
      </c>
      <c r="Q2040" s="17">
        <v>3.0</v>
      </c>
      <c r="R2040" s="17">
        <v>2.0</v>
      </c>
      <c r="S2040" s="7">
        <f t="shared" si="2"/>
        <v>5</v>
      </c>
      <c r="T2040" s="20">
        <v>15.83</v>
      </c>
      <c r="U2040" s="14">
        <f t="shared" ref="U2040:U2057" si="131">D2040*4%</f>
        <v>20.478</v>
      </c>
      <c r="V2040" s="21" t="s">
        <v>39</v>
      </c>
      <c r="W2040" s="35">
        <f>VLOOKUP(A2040,airbnb_listings_orlando!C:Q,14,0)</f>
        <v>259</v>
      </c>
      <c r="X2040" s="35">
        <f>VLOOKUP(A2040,airbnb_listings_orlando!C:Q,15,0)</f>
        <v>6</v>
      </c>
      <c r="Y2040" s="11">
        <f t="shared" si="4"/>
        <v>170.65</v>
      </c>
      <c r="AA2040" s="11"/>
    </row>
    <row r="2041">
      <c r="A2041" s="12" t="s">
        <v>92</v>
      </c>
      <c r="B2041" s="13">
        <v>43050.0</v>
      </c>
      <c r="C2041" s="25">
        <v>43059.0</v>
      </c>
      <c r="D2041" s="14">
        <v>1282.33</v>
      </c>
      <c r="E2041" s="24">
        <v>42816.3940162037</v>
      </c>
      <c r="F2041" s="16">
        <v>234.0</v>
      </c>
      <c r="G2041" s="17" t="s">
        <v>25</v>
      </c>
      <c r="H2041" s="14">
        <v>123.91</v>
      </c>
      <c r="I2041" s="14">
        <f t="shared" si="1"/>
        <v>1169.2968</v>
      </c>
      <c r="J2041" s="18">
        <v>3.0</v>
      </c>
      <c r="K2041" s="17">
        <v>4.0</v>
      </c>
      <c r="L2041" s="19">
        <v>2.0</v>
      </c>
      <c r="M2041" s="19" t="e">
        <v>#REF!</v>
      </c>
      <c r="N2041" s="17">
        <v>5.0</v>
      </c>
      <c r="O2041" s="17" t="s">
        <v>62</v>
      </c>
      <c r="P2041" s="17">
        <v>9.0</v>
      </c>
      <c r="Q2041" s="17">
        <v>5.0</v>
      </c>
      <c r="R2041" s="17">
        <v>0.0</v>
      </c>
      <c r="S2041" s="7">
        <f t="shared" si="2"/>
        <v>5</v>
      </c>
      <c r="T2041" s="20">
        <v>61.74</v>
      </c>
      <c r="U2041" s="14">
        <f t="shared" si="131"/>
        <v>51.2932</v>
      </c>
      <c r="V2041" s="21" t="s">
        <v>39</v>
      </c>
      <c r="W2041" s="35">
        <f>VLOOKUP(A2041,airbnb_listings_orlando!C:Q,14,0)</f>
        <v>259</v>
      </c>
      <c r="X2041" s="35">
        <f>VLOOKUP(A2041,airbnb_listings_orlando!C:Q,15,0)</f>
        <v>6</v>
      </c>
      <c r="Y2041" s="11">
        <f t="shared" si="4"/>
        <v>142.4811111</v>
      </c>
      <c r="AA2041" s="11"/>
    </row>
    <row r="2042">
      <c r="A2042" s="12" t="s">
        <v>92</v>
      </c>
      <c r="B2042" s="13">
        <v>43000.0</v>
      </c>
      <c r="C2042" s="12">
        <v>43004.0</v>
      </c>
      <c r="D2042" s="14">
        <v>616.54</v>
      </c>
      <c r="E2042" s="24">
        <v>42897.346817129626</v>
      </c>
      <c r="F2042" s="16">
        <v>103.0</v>
      </c>
      <c r="G2042" s="17" t="s">
        <v>25</v>
      </c>
      <c r="H2042" s="14">
        <v>65.13</v>
      </c>
      <c r="I2042" s="14">
        <f t="shared" si="1"/>
        <v>572.8184</v>
      </c>
      <c r="J2042" s="18">
        <v>3.0</v>
      </c>
      <c r="K2042" s="17">
        <v>4.0</v>
      </c>
      <c r="L2042" s="19">
        <v>2.0</v>
      </c>
      <c r="M2042" s="19" t="e">
        <v>#REF!</v>
      </c>
      <c r="N2042" s="17">
        <v>5.0</v>
      </c>
      <c r="O2042" s="17" t="s">
        <v>62</v>
      </c>
      <c r="P2042" s="17">
        <v>4.0</v>
      </c>
      <c r="Q2042" s="17">
        <v>4.0</v>
      </c>
      <c r="R2042" s="17">
        <v>1.0</v>
      </c>
      <c r="S2042" s="7">
        <f t="shared" si="2"/>
        <v>5</v>
      </c>
      <c r="T2042" s="20">
        <v>19.06</v>
      </c>
      <c r="U2042" s="14">
        <f t="shared" si="131"/>
        <v>24.6616</v>
      </c>
      <c r="V2042" s="21" t="s">
        <v>39</v>
      </c>
      <c r="W2042" s="35">
        <f>VLOOKUP(A2042,airbnb_listings_orlando!C:Q,14,0)</f>
        <v>259</v>
      </c>
      <c r="X2042" s="35">
        <f>VLOOKUP(A2042,airbnb_listings_orlando!C:Q,15,0)</f>
        <v>6</v>
      </c>
      <c r="Y2042" s="11">
        <f t="shared" si="4"/>
        <v>154.135</v>
      </c>
      <c r="AA2042" s="11"/>
    </row>
    <row r="2043">
      <c r="A2043" s="12" t="s">
        <v>92</v>
      </c>
      <c r="B2043" s="13">
        <v>42997.0</v>
      </c>
      <c r="C2043" s="12">
        <v>43000.0</v>
      </c>
      <c r="D2043" s="14">
        <v>471.0</v>
      </c>
      <c r="E2043" s="24">
        <v>42927.38371527778</v>
      </c>
      <c r="F2043" s="16">
        <v>70.0</v>
      </c>
      <c r="G2043" s="17" t="s">
        <v>25</v>
      </c>
      <c r="H2043" s="14">
        <v>49.7</v>
      </c>
      <c r="I2043" s="14">
        <f t="shared" si="1"/>
        <v>437.16</v>
      </c>
      <c r="J2043" s="18">
        <v>3.0</v>
      </c>
      <c r="K2043" s="17">
        <v>4.0</v>
      </c>
      <c r="L2043" s="19">
        <v>2.0</v>
      </c>
      <c r="M2043" s="19" t="e">
        <v>#REF!</v>
      </c>
      <c r="N2043" s="17">
        <v>5.0</v>
      </c>
      <c r="O2043" s="17" t="s">
        <v>62</v>
      </c>
      <c r="P2043" s="17">
        <v>3.0</v>
      </c>
      <c r="Q2043" s="17">
        <v>6.0</v>
      </c>
      <c r="R2043" s="17">
        <v>0.0</v>
      </c>
      <c r="S2043" s="7">
        <f t="shared" si="2"/>
        <v>6</v>
      </c>
      <c r="T2043" s="20">
        <v>15.0</v>
      </c>
      <c r="U2043" s="14">
        <f t="shared" si="131"/>
        <v>18.84</v>
      </c>
      <c r="V2043" s="21" t="s">
        <v>39</v>
      </c>
      <c r="W2043" s="35">
        <f>VLOOKUP(A2043,airbnb_listings_orlando!C:Q,14,0)</f>
        <v>259</v>
      </c>
      <c r="X2043" s="35">
        <f>VLOOKUP(A2043,airbnb_listings_orlando!C:Q,15,0)</f>
        <v>6</v>
      </c>
      <c r="Y2043" s="11">
        <f t="shared" si="4"/>
        <v>157</v>
      </c>
      <c r="AA2043" s="11"/>
    </row>
    <row r="2044">
      <c r="A2044" s="12" t="s">
        <v>92</v>
      </c>
      <c r="B2044" s="13">
        <v>42911.0</v>
      </c>
      <c r="C2044" s="12">
        <v>42914.0</v>
      </c>
      <c r="D2044" s="14">
        <v>495.94</v>
      </c>
      <c r="E2044" s="24">
        <v>42793.50503472222</v>
      </c>
      <c r="F2044" s="16">
        <v>118.0</v>
      </c>
      <c r="G2044" s="17" t="s">
        <v>25</v>
      </c>
      <c r="H2044" s="14">
        <v>47.62</v>
      </c>
      <c r="I2044" s="14">
        <f t="shared" si="1"/>
        <v>460.7824</v>
      </c>
      <c r="J2044" s="18">
        <v>3.0</v>
      </c>
      <c r="K2044" s="17">
        <v>4.0</v>
      </c>
      <c r="L2044" s="19">
        <v>2.0</v>
      </c>
      <c r="M2044" s="19" t="e">
        <v>#REF!</v>
      </c>
      <c r="N2044" s="17">
        <v>5.0</v>
      </c>
      <c r="O2044" s="17" t="s">
        <v>62</v>
      </c>
      <c r="P2044" s="17">
        <v>3.0</v>
      </c>
      <c r="Q2044" s="17">
        <v>2.0</v>
      </c>
      <c r="R2044" s="17">
        <v>4.0</v>
      </c>
      <c r="S2044" s="7">
        <f t="shared" si="2"/>
        <v>6</v>
      </c>
      <c r="T2044" s="20">
        <v>15.32</v>
      </c>
      <c r="U2044" s="14">
        <f t="shared" si="131"/>
        <v>19.8376</v>
      </c>
      <c r="V2044" s="21" t="s">
        <v>39</v>
      </c>
      <c r="W2044" s="35">
        <f>VLOOKUP(A2044,airbnb_listings_orlando!C:Q,14,0)</f>
        <v>259</v>
      </c>
      <c r="X2044" s="35">
        <f>VLOOKUP(A2044,airbnb_listings_orlando!C:Q,15,0)</f>
        <v>6</v>
      </c>
      <c r="Y2044" s="11">
        <f t="shared" si="4"/>
        <v>165.3133333</v>
      </c>
      <c r="AA2044" s="11"/>
    </row>
    <row r="2045">
      <c r="A2045" s="12" t="s">
        <v>92</v>
      </c>
      <c r="B2045" s="13">
        <v>42899.0</v>
      </c>
      <c r="C2045" s="12">
        <v>42902.0</v>
      </c>
      <c r="D2045" s="14">
        <v>495.43</v>
      </c>
      <c r="E2045" s="24">
        <v>42844.36570601852</v>
      </c>
      <c r="F2045" s="16">
        <v>55.0</v>
      </c>
      <c r="G2045" s="17" t="s">
        <v>25</v>
      </c>
      <c r="H2045" s="14">
        <v>47.62</v>
      </c>
      <c r="I2045" s="14">
        <f t="shared" si="1"/>
        <v>460.2928</v>
      </c>
      <c r="J2045" s="18">
        <v>3.0</v>
      </c>
      <c r="K2045" s="17">
        <v>4.0</v>
      </c>
      <c r="L2045" s="19">
        <v>2.0</v>
      </c>
      <c r="M2045" s="19" t="e">
        <v>#REF!</v>
      </c>
      <c r="N2045" s="17">
        <v>5.0</v>
      </c>
      <c r="O2045" s="17" t="s">
        <v>62</v>
      </c>
      <c r="P2045" s="17">
        <v>3.0</v>
      </c>
      <c r="Q2045" s="17">
        <v>4.0</v>
      </c>
      <c r="R2045" s="17">
        <v>1.0</v>
      </c>
      <c r="S2045" s="7">
        <f t="shared" si="2"/>
        <v>5</v>
      </c>
      <c r="T2045" s="20">
        <v>15.32</v>
      </c>
      <c r="U2045" s="14">
        <f t="shared" si="131"/>
        <v>19.8172</v>
      </c>
      <c r="V2045" s="21" t="s">
        <v>39</v>
      </c>
      <c r="W2045" s="35">
        <f>VLOOKUP(A2045,airbnb_listings_orlando!C:Q,14,0)</f>
        <v>259</v>
      </c>
      <c r="X2045" s="35">
        <f>VLOOKUP(A2045,airbnb_listings_orlando!C:Q,15,0)</f>
        <v>6</v>
      </c>
      <c r="Y2045" s="11">
        <f t="shared" si="4"/>
        <v>165.1433333</v>
      </c>
      <c r="AA2045" s="11"/>
    </row>
    <row r="2046">
      <c r="A2046" s="12" t="s">
        <v>92</v>
      </c>
      <c r="B2046" s="13">
        <v>42869.0</v>
      </c>
      <c r="C2046" s="12">
        <v>42871.0</v>
      </c>
      <c r="D2046" s="14">
        <v>397.47</v>
      </c>
      <c r="E2046" s="24">
        <v>42844.3684375</v>
      </c>
      <c r="F2046" s="16">
        <v>25.0</v>
      </c>
      <c r="G2046" s="17" t="s">
        <v>25</v>
      </c>
      <c r="H2046" s="14">
        <v>30.12</v>
      </c>
      <c r="I2046" s="14">
        <f t="shared" si="1"/>
        <v>370.0012</v>
      </c>
      <c r="J2046" s="18">
        <v>3.0</v>
      </c>
      <c r="K2046" s="17">
        <v>4.0</v>
      </c>
      <c r="L2046" s="19">
        <v>2.0</v>
      </c>
      <c r="M2046" s="19" t="e">
        <v>#REF!</v>
      </c>
      <c r="N2046" s="17">
        <v>5.0</v>
      </c>
      <c r="O2046" s="17" t="s">
        <v>62</v>
      </c>
      <c r="P2046" s="17">
        <v>2.0</v>
      </c>
      <c r="Q2046" s="17">
        <v>2.0</v>
      </c>
      <c r="R2046" s="17">
        <v>2.0</v>
      </c>
      <c r="S2046" s="7">
        <f t="shared" si="2"/>
        <v>4</v>
      </c>
      <c r="T2046" s="20">
        <v>11.57</v>
      </c>
      <c r="U2046" s="14">
        <f t="shared" si="131"/>
        <v>15.8988</v>
      </c>
      <c r="V2046" s="21" t="s">
        <v>39</v>
      </c>
      <c r="W2046" s="35">
        <f>VLOOKUP(A2046,airbnb_listings_orlando!C:Q,14,0)</f>
        <v>259</v>
      </c>
      <c r="X2046" s="35">
        <f>VLOOKUP(A2046,airbnb_listings_orlando!C:Q,15,0)</f>
        <v>6</v>
      </c>
      <c r="Y2046" s="11">
        <f t="shared" si="4"/>
        <v>198.735</v>
      </c>
      <c r="AA2046" s="11"/>
    </row>
    <row r="2047">
      <c r="A2047" s="12" t="s">
        <v>92</v>
      </c>
      <c r="B2047" s="13">
        <v>42846.0</v>
      </c>
      <c r="C2047" s="12">
        <v>42855.0</v>
      </c>
      <c r="D2047" s="14">
        <v>1285.27</v>
      </c>
      <c r="E2047" s="15">
        <v>42732.392013888886</v>
      </c>
      <c r="F2047" s="16">
        <v>114.0</v>
      </c>
      <c r="G2047" s="17" t="s">
        <v>25</v>
      </c>
      <c r="H2047" s="14">
        <v>163.38</v>
      </c>
      <c r="I2047" s="14">
        <f t="shared" si="1"/>
        <v>1205.0092</v>
      </c>
      <c r="J2047" s="18">
        <v>3.0</v>
      </c>
      <c r="K2047" s="17">
        <v>4.0</v>
      </c>
      <c r="L2047" s="19">
        <v>2.0</v>
      </c>
      <c r="M2047" s="19" t="e">
        <v>#REF!</v>
      </c>
      <c r="N2047" s="17">
        <v>5.0</v>
      </c>
      <c r="O2047" s="17" t="s">
        <v>62</v>
      </c>
      <c r="P2047" s="17">
        <v>9.0</v>
      </c>
      <c r="Q2047" s="17">
        <v>2.0</v>
      </c>
      <c r="R2047" s="17">
        <v>2.0</v>
      </c>
      <c r="S2047" s="7">
        <f t="shared" si="2"/>
        <v>4</v>
      </c>
      <c r="T2047" s="20">
        <v>28.85</v>
      </c>
      <c r="U2047" s="14">
        <f t="shared" si="131"/>
        <v>51.4108</v>
      </c>
      <c r="V2047" s="21" t="s">
        <v>39</v>
      </c>
      <c r="W2047" s="35">
        <f>VLOOKUP(A2047,airbnb_listings_orlando!C:Q,14,0)</f>
        <v>259</v>
      </c>
      <c r="X2047" s="35">
        <f>VLOOKUP(A2047,airbnb_listings_orlando!C:Q,15,0)</f>
        <v>6</v>
      </c>
      <c r="Y2047" s="11">
        <f t="shared" si="4"/>
        <v>142.8077778</v>
      </c>
      <c r="AA2047" s="11"/>
    </row>
    <row r="2048">
      <c r="A2048" s="12" t="s">
        <v>92</v>
      </c>
      <c r="B2048" s="13">
        <v>42819.0</v>
      </c>
      <c r="C2048" s="12">
        <v>42826.0</v>
      </c>
      <c r="D2048" s="14">
        <v>1322.1</v>
      </c>
      <c r="E2048" s="24">
        <v>42621.59337962963</v>
      </c>
      <c r="F2048" s="16">
        <v>198.0</v>
      </c>
      <c r="G2048" s="17" t="s">
        <v>25</v>
      </c>
      <c r="H2048" s="14">
        <v>210.0</v>
      </c>
      <c r="I2048" s="14">
        <f t="shared" si="1"/>
        <v>1269.216</v>
      </c>
      <c r="J2048" s="18">
        <v>3.0</v>
      </c>
      <c r="K2048" s="17">
        <v>4.0</v>
      </c>
      <c r="L2048" s="19">
        <v>2.0</v>
      </c>
      <c r="M2048" s="19" t="e">
        <v>#REF!</v>
      </c>
      <c r="N2048" s="17">
        <v>5.0</v>
      </c>
      <c r="O2048" s="17" t="s">
        <v>62</v>
      </c>
      <c r="P2048" s="17">
        <v>7.0</v>
      </c>
      <c r="Q2048" s="17">
        <v>2.0</v>
      </c>
      <c r="R2048" s="17">
        <v>2.0</v>
      </c>
      <c r="S2048" s="7">
        <f t="shared" si="2"/>
        <v>4</v>
      </c>
      <c r="T2048" s="20">
        <v>0.0</v>
      </c>
      <c r="U2048" s="14">
        <f t="shared" si="131"/>
        <v>52.884</v>
      </c>
      <c r="V2048" s="21" t="s">
        <v>39</v>
      </c>
      <c r="W2048" s="35">
        <f>VLOOKUP(A2048,airbnb_listings_orlando!C:Q,14,0)</f>
        <v>259</v>
      </c>
      <c r="X2048" s="35">
        <f>VLOOKUP(A2048,airbnb_listings_orlando!C:Q,15,0)</f>
        <v>6</v>
      </c>
      <c r="Y2048" s="11">
        <f t="shared" si="4"/>
        <v>188.8714286</v>
      </c>
      <c r="AA2048" s="11"/>
    </row>
    <row r="2049">
      <c r="A2049" s="12" t="s">
        <v>92</v>
      </c>
      <c r="B2049" s="13">
        <v>42811.0</v>
      </c>
      <c r="C2049" s="12">
        <v>42819.0</v>
      </c>
      <c r="D2049" s="14">
        <v>1528.43</v>
      </c>
      <c r="E2049" s="15">
        <v>42717.54349537037</v>
      </c>
      <c r="F2049" s="16">
        <v>94.0</v>
      </c>
      <c r="G2049" s="17" t="s">
        <v>25</v>
      </c>
      <c r="H2049" s="14">
        <v>198.83</v>
      </c>
      <c r="I2049" s="14">
        <f t="shared" si="1"/>
        <v>1432.9828</v>
      </c>
      <c r="J2049" s="18">
        <v>3.0</v>
      </c>
      <c r="K2049" s="17">
        <v>4.0</v>
      </c>
      <c r="L2049" s="19">
        <v>2.0</v>
      </c>
      <c r="M2049" s="19" t="e">
        <v>#REF!</v>
      </c>
      <c r="N2049" s="17">
        <v>5.0</v>
      </c>
      <c r="O2049" s="17" t="s">
        <v>62</v>
      </c>
      <c r="P2049" s="17">
        <v>8.0</v>
      </c>
      <c r="Q2049" s="17">
        <v>2.0</v>
      </c>
      <c r="R2049" s="17">
        <v>2.0</v>
      </c>
      <c r="S2049" s="7">
        <f t="shared" si="2"/>
        <v>4</v>
      </c>
      <c r="T2049" s="20">
        <v>34.31</v>
      </c>
      <c r="U2049" s="14">
        <f t="shared" si="131"/>
        <v>61.1372</v>
      </c>
      <c r="V2049" s="21" t="s">
        <v>39</v>
      </c>
      <c r="W2049" s="35">
        <f>VLOOKUP(A2049,airbnb_listings_orlando!C:Q,14,0)</f>
        <v>259</v>
      </c>
      <c r="X2049" s="35">
        <f>VLOOKUP(A2049,airbnb_listings_orlando!C:Q,15,0)</f>
        <v>6</v>
      </c>
      <c r="Y2049" s="11">
        <f t="shared" si="4"/>
        <v>191.05375</v>
      </c>
      <c r="AA2049" s="11"/>
    </row>
    <row r="2050">
      <c r="A2050" s="12" t="s">
        <v>92</v>
      </c>
      <c r="B2050" s="13">
        <v>42792.0</v>
      </c>
      <c r="C2050" s="12">
        <v>42801.0</v>
      </c>
      <c r="D2050" s="14">
        <v>1571.4</v>
      </c>
      <c r="E2050" s="24">
        <v>42746.41076388889</v>
      </c>
      <c r="F2050" s="16">
        <v>46.0</v>
      </c>
      <c r="G2050" s="17" t="s">
        <v>25</v>
      </c>
      <c r="H2050" s="14">
        <v>192.67</v>
      </c>
      <c r="I2050" s="14">
        <f t="shared" si="1"/>
        <v>1464.104</v>
      </c>
      <c r="J2050" s="18">
        <v>3.0</v>
      </c>
      <c r="K2050" s="17">
        <v>4.0</v>
      </c>
      <c r="L2050" s="19">
        <v>2.0</v>
      </c>
      <c r="M2050" s="19" t="e">
        <v>#REF!</v>
      </c>
      <c r="N2050" s="17">
        <v>5.0</v>
      </c>
      <c r="O2050" s="17" t="s">
        <v>62</v>
      </c>
      <c r="P2050" s="17">
        <v>9.0</v>
      </c>
      <c r="Q2050" s="17">
        <v>7.0</v>
      </c>
      <c r="R2050" s="17">
        <v>0.0</v>
      </c>
      <c r="S2050" s="7">
        <f t="shared" si="2"/>
        <v>7</v>
      </c>
      <c r="T2050" s="20">
        <v>44.44</v>
      </c>
      <c r="U2050" s="14">
        <f t="shared" si="131"/>
        <v>62.856</v>
      </c>
      <c r="V2050" s="21" t="s">
        <v>39</v>
      </c>
      <c r="W2050" s="35">
        <f>VLOOKUP(A2050,airbnb_listings_orlando!C:Q,14,0)</f>
        <v>259</v>
      </c>
      <c r="X2050" s="35">
        <f>VLOOKUP(A2050,airbnb_listings_orlando!C:Q,15,0)</f>
        <v>6</v>
      </c>
      <c r="Y2050" s="11">
        <f t="shared" si="4"/>
        <v>174.6</v>
      </c>
      <c r="AA2050" s="11"/>
    </row>
    <row r="2051">
      <c r="A2051" s="12" t="s">
        <v>92</v>
      </c>
      <c r="B2051" s="13">
        <v>42788.0</v>
      </c>
      <c r="C2051" s="12">
        <v>42792.0</v>
      </c>
      <c r="D2051" s="14">
        <v>632.8</v>
      </c>
      <c r="E2051" s="24">
        <v>42641.61883101852</v>
      </c>
      <c r="F2051" s="16">
        <v>147.0</v>
      </c>
      <c r="G2051" s="17" t="s">
        <v>25</v>
      </c>
      <c r="H2051" s="14">
        <v>88.0</v>
      </c>
      <c r="I2051" s="14">
        <f t="shared" si="1"/>
        <v>607.488</v>
      </c>
      <c r="J2051" s="18">
        <v>3.0</v>
      </c>
      <c r="K2051" s="17">
        <v>4.0</v>
      </c>
      <c r="L2051" s="19">
        <v>2.0</v>
      </c>
      <c r="M2051" s="19" t="e">
        <v>#REF!</v>
      </c>
      <c r="N2051" s="17">
        <v>5.0</v>
      </c>
      <c r="O2051" s="17" t="s">
        <v>62</v>
      </c>
      <c r="P2051" s="17">
        <v>4.0</v>
      </c>
      <c r="Q2051" s="17">
        <v>6.0</v>
      </c>
      <c r="R2051" s="17">
        <v>0.0</v>
      </c>
      <c r="S2051" s="7">
        <f t="shared" si="2"/>
        <v>6</v>
      </c>
      <c r="T2051" s="20">
        <v>0.0</v>
      </c>
      <c r="U2051" s="14">
        <f t="shared" si="131"/>
        <v>25.312</v>
      </c>
      <c r="V2051" s="21" t="s">
        <v>39</v>
      </c>
      <c r="W2051" s="35">
        <f>VLOOKUP(A2051,airbnb_listings_orlando!C:Q,14,0)</f>
        <v>259</v>
      </c>
      <c r="X2051" s="35">
        <f>VLOOKUP(A2051,airbnb_listings_orlando!C:Q,15,0)</f>
        <v>6</v>
      </c>
      <c r="Y2051" s="11">
        <f t="shared" si="4"/>
        <v>158.2</v>
      </c>
      <c r="AA2051" s="11"/>
    </row>
    <row r="2052">
      <c r="A2052" s="12" t="s">
        <v>92</v>
      </c>
      <c r="B2052" s="13">
        <v>42773.0</v>
      </c>
      <c r="C2052" s="12">
        <v>42782.0</v>
      </c>
      <c r="D2052" s="14">
        <v>1254.3</v>
      </c>
      <c r="E2052" s="24">
        <v>42625.477013888885</v>
      </c>
      <c r="F2052" s="16">
        <v>148.0</v>
      </c>
      <c r="G2052" s="17" t="s">
        <v>25</v>
      </c>
      <c r="H2052" s="14">
        <v>198.0</v>
      </c>
      <c r="I2052" s="14">
        <f t="shared" si="1"/>
        <v>1204.128</v>
      </c>
      <c r="J2052" s="18">
        <v>3.0</v>
      </c>
      <c r="K2052" s="17">
        <v>4.0</v>
      </c>
      <c r="L2052" s="19">
        <v>2.0</v>
      </c>
      <c r="M2052" s="19" t="e">
        <v>#REF!</v>
      </c>
      <c r="N2052" s="17">
        <v>5.0</v>
      </c>
      <c r="O2052" s="17" t="s">
        <v>62</v>
      </c>
      <c r="P2052" s="17">
        <v>9.0</v>
      </c>
      <c r="Q2052" s="17">
        <v>5.0</v>
      </c>
      <c r="R2052" s="17">
        <v>1.0</v>
      </c>
      <c r="S2052" s="7">
        <f t="shared" si="2"/>
        <v>6</v>
      </c>
      <c r="T2052" s="20">
        <v>0.0</v>
      </c>
      <c r="U2052" s="14">
        <f t="shared" si="131"/>
        <v>50.172</v>
      </c>
      <c r="V2052" s="21" t="s">
        <v>39</v>
      </c>
      <c r="W2052" s="35">
        <f>VLOOKUP(A2052,airbnb_listings_orlando!C:Q,14,0)</f>
        <v>259</v>
      </c>
      <c r="X2052" s="35">
        <f>VLOOKUP(A2052,airbnb_listings_orlando!C:Q,15,0)</f>
        <v>6</v>
      </c>
      <c r="Y2052" s="11">
        <f t="shared" si="4"/>
        <v>139.3666667</v>
      </c>
      <c r="AA2052" s="11"/>
    </row>
    <row r="2053">
      <c r="A2053" s="12" t="s">
        <v>92</v>
      </c>
      <c r="B2053" s="13">
        <v>42769.0</v>
      </c>
      <c r="C2053" s="12">
        <v>42772.0</v>
      </c>
      <c r="D2053" s="14">
        <v>523.8</v>
      </c>
      <c r="E2053" s="24">
        <v>42755.65872685185</v>
      </c>
      <c r="F2053" s="16">
        <v>14.0</v>
      </c>
      <c r="G2053" s="17" t="s">
        <v>25</v>
      </c>
      <c r="H2053" s="14">
        <v>48.23</v>
      </c>
      <c r="I2053" s="14">
        <f t="shared" si="1"/>
        <v>488.038</v>
      </c>
      <c r="J2053" s="18">
        <v>3.0</v>
      </c>
      <c r="K2053" s="17">
        <v>4.0</v>
      </c>
      <c r="L2053" s="19">
        <v>2.0</v>
      </c>
      <c r="M2053" s="19" t="e">
        <v>#REF!</v>
      </c>
      <c r="N2053" s="17">
        <v>5.0</v>
      </c>
      <c r="O2053" s="17" t="s">
        <v>62</v>
      </c>
      <c r="P2053" s="17">
        <v>3.0</v>
      </c>
      <c r="Q2053" s="17">
        <v>3.0</v>
      </c>
      <c r="R2053" s="17">
        <v>1.0</v>
      </c>
      <c r="S2053" s="7">
        <f t="shared" si="2"/>
        <v>4</v>
      </c>
      <c r="T2053" s="20">
        <v>14.81</v>
      </c>
      <c r="U2053" s="14">
        <f t="shared" si="131"/>
        <v>20.952</v>
      </c>
      <c r="V2053" s="21" t="s">
        <v>39</v>
      </c>
      <c r="W2053" s="35">
        <f>VLOOKUP(A2053,airbnb_listings_orlando!C:Q,14,0)</f>
        <v>259</v>
      </c>
      <c r="X2053" s="35">
        <f>VLOOKUP(A2053,airbnb_listings_orlando!C:Q,15,0)</f>
        <v>6</v>
      </c>
      <c r="Y2053" s="11">
        <f t="shared" si="4"/>
        <v>174.6</v>
      </c>
      <c r="AA2053" s="11"/>
    </row>
    <row r="2054">
      <c r="A2054" s="12" t="s">
        <v>92</v>
      </c>
      <c r="B2054" s="13">
        <v>42680.0</v>
      </c>
      <c r="C2054" s="25">
        <v>42686.0</v>
      </c>
      <c r="D2054" s="14">
        <v>881.4</v>
      </c>
      <c r="E2054" s="24">
        <v>42627.446608796294</v>
      </c>
      <c r="F2054" s="16">
        <v>53.0</v>
      </c>
      <c r="G2054" s="17" t="s">
        <v>25</v>
      </c>
      <c r="H2054" s="14">
        <v>132.0</v>
      </c>
      <c r="I2054" s="14">
        <f t="shared" si="1"/>
        <v>846.144</v>
      </c>
      <c r="J2054" s="18">
        <v>3.0</v>
      </c>
      <c r="K2054" s="17">
        <v>4.0</v>
      </c>
      <c r="L2054" s="19">
        <v>2.0</v>
      </c>
      <c r="M2054" s="19" t="e">
        <v>#REF!</v>
      </c>
      <c r="N2054" s="17">
        <v>5.0</v>
      </c>
      <c r="O2054" s="17" t="s">
        <v>62</v>
      </c>
      <c r="P2054" s="17">
        <v>6.0</v>
      </c>
      <c r="Q2054" s="17">
        <v>2.0</v>
      </c>
      <c r="R2054" s="17">
        <v>0.0</v>
      </c>
      <c r="S2054" s="7">
        <f t="shared" si="2"/>
        <v>2</v>
      </c>
      <c r="T2054" s="20">
        <v>0.0</v>
      </c>
      <c r="U2054" s="14">
        <f t="shared" si="131"/>
        <v>35.256</v>
      </c>
      <c r="V2054" s="21" t="s">
        <v>39</v>
      </c>
      <c r="W2054" s="35">
        <f>VLOOKUP(A2054,airbnb_listings_orlando!C:Q,14,0)</f>
        <v>259</v>
      </c>
      <c r="X2054" s="35">
        <f>VLOOKUP(A2054,airbnb_listings_orlando!C:Q,15,0)</f>
        <v>6</v>
      </c>
      <c r="Y2054" s="11">
        <f t="shared" si="4"/>
        <v>146.9</v>
      </c>
      <c r="AA2054" s="11"/>
    </row>
    <row r="2055">
      <c r="A2055" s="12" t="s">
        <v>92</v>
      </c>
      <c r="B2055" s="13">
        <v>42670.0</v>
      </c>
      <c r="C2055" s="12">
        <v>42679.0</v>
      </c>
      <c r="D2055" s="14">
        <v>1254.3</v>
      </c>
      <c r="E2055" s="24">
        <v>42620.59646990741</v>
      </c>
      <c r="F2055" s="16">
        <v>50.0</v>
      </c>
      <c r="G2055" s="17" t="s">
        <v>25</v>
      </c>
      <c r="H2055" s="14">
        <v>198.0</v>
      </c>
      <c r="I2055" s="14">
        <f t="shared" si="1"/>
        <v>1204.128</v>
      </c>
      <c r="J2055" s="18">
        <v>3.0</v>
      </c>
      <c r="K2055" s="17">
        <v>4.0</v>
      </c>
      <c r="L2055" s="19">
        <v>2.0</v>
      </c>
      <c r="M2055" s="19" t="e">
        <v>#REF!</v>
      </c>
      <c r="N2055" s="17">
        <v>5.0</v>
      </c>
      <c r="O2055" s="17" t="s">
        <v>62</v>
      </c>
      <c r="P2055" s="17">
        <v>9.0</v>
      </c>
      <c r="Q2055" s="17">
        <v>2.0</v>
      </c>
      <c r="R2055" s="17">
        <v>2.0</v>
      </c>
      <c r="S2055" s="7">
        <f t="shared" si="2"/>
        <v>4</v>
      </c>
      <c r="T2055" s="20">
        <v>0.0</v>
      </c>
      <c r="U2055" s="14">
        <f t="shared" si="131"/>
        <v>50.172</v>
      </c>
      <c r="V2055" s="21" t="s">
        <v>39</v>
      </c>
      <c r="W2055" s="35">
        <f>VLOOKUP(A2055,airbnb_listings_orlando!C:Q,14,0)</f>
        <v>259</v>
      </c>
      <c r="X2055" s="35">
        <f>VLOOKUP(A2055,airbnb_listings_orlando!C:Q,15,0)</f>
        <v>6</v>
      </c>
      <c r="Y2055" s="11">
        <f t="shared" si="4"/>
        <v>139.3666667</v>
      </c>
      <c r="AA2055" s="11"/>
    </row>
    <row r="2056">
      <c r="A2056" s="12" t="s">
        <v>92</v>
      </c>
      <c r="B2056" s="13">
        <v>42664.0</v>
      </c>
      <c r="C2056" s="25">
        <v>42668.0</v>
      </c>
      <c r="D2056" s="14">
        <v>632.8</v>
      </c>
      <c r="E2056" s="24">
        <v>42620.594872685186</v>
      </c>
      <c r="F2056" s="16">
        <v>44.0</v>
      </c>
      <c r="G2056" s="17" t="s">
        <v>25</v>
      </c>
      <c r="H2056" s="14">
        <v>88.0</v>
      </c>
      <c r="I2056" s="14">
        <f t="shared" si="1"/>
        <v>607.488</v>
      </c>
      <c r="J2056" s="18">
        <v>3.0</v>
      </c>
      <c r="K2056" s="17">
        <v>4.0</v>
      </c>
      <c r="L2056" s="19">
        <v>2.0</v>
      </c>
      <c r="M2056" s="19" t="e">
        <v>#REF!</v>
      </c>
      <c r="N2056" s="17">
        <v>5.0</v>
      </c>
      <c r="O2056" s="17" t="s">
        <v>62</v>
      </c>
      <c r="P2056" s="17">
        <v>4.0</v>
      </c>
      <c r="Q2056" s="17">
        <v>5.0</v>
      </c>
      <c r="R2056" s="17">
        <v>1.0</v>
      </c>
      <c r="S2056" s="7">
        <f t="shared" si="2"/>
        <v>6</v>
      </c>
      <c r="T2056" s="20">
        <v>0.0</v>
      </c>
      <c r="U2056" s="14">
        <f t="shared" si="131"/>
        <v>25.312</v>
      </c>
      <c r="V2056" s="21" t="s">
        <v>39</v>
      </c>
      <c r="W2056" s="35">
        <f>VLOOKUP(A2056,airbnb_listings_orlando!C:Q,14,0)</f>
        <v>259</v>
      </c>
      <c r="X2056" s="35">
        <f>VLOOKUP(A2056,airbnb_listings_orlando!C:Q,15,0)</f>
        <v>6</v>
      </c>
      <c r="Y2056" s="11">
        <f t="shared" si="4"/>
        <v>158.2</v>
      </c>
      <c r="AA2056" s="11"/>
    </row>
    <row r="2057">
      <c r="A2057" s="12" t="s">
        <v>92</v>
      </c>
      <c r="B2057" s="13">
        <v>42652.0</v>
      </c>
      <c r="C2057" s="25">
        <v>42658.0</v>
      </c>
      <c r="D2057" s="14">
        <v>881.4</v>
      </c>
      <c r="E2057" s="24">
        <v>42620.5934837963</v>
      </c>
      <c r="F2057" s="16">
        <v>32.0</v>
      </c>
      <c r="G2057" s="17" t="s">
        <v>25</v>
      </c>
      <c r="H2057" s="14">
        <v>132.0</v>
      </c>
      <c r="I2057" s="14">
        <f t="shared" si="1"/>
        <v>846.144</v>
      </c>
      <c r="J2057" s="18">
        <v>3.0</v>
      </c>
      <c r="K2057" s="17">
        <v>4.0</v>
      </c>
      <c r="L2057" s="19">
        <v>2.0</v>
      </c>
      <c r="M2057" s="19" t="e">
        <v>#REF!</v>
      </c>
      <c r="N2057" s="17">
        <v>5.0</v>
      </c>
      <c r="O2057" s="17" t="s">
        <v>62</v>
      </c>
      <c r="P2057" s="17">
        <v>6.0</v>
      </c>
      <c r="Q2057" s="17">
        <v>5.0</v>
      </c>
      <c r="R2057" s="17">
        <v>1.0</v>
      </c>
      <c r="S2057" s="7">
        <f t="shared" si="2"/>
        <v>6</v>
      </c>
      <c r="T2057" s="20">
        <v>0.0</v>
      </c>
      <c r="U2057" s="14">
        <f t="shared" si="131"/>
        <v>35.256</v>
      </c>
      <c r="V2057" s="21" t="s">
        <v>39</v>
      </c>
      <c r="W2057" s="35">
        <f>VLOOKUP(A2057,airbnb_listings_orlando!C:Q,14,0)</f>
        <v>259</v>
      </c>
      <c r="X2057" s="35">
        <f>VLOOKUP(A2057,airbnb_listings_orlando!C:Q,15,0)</f>
        <v>6</v>
      </c>
      <c r="Y2057" s="11">
        <f t="shared" si="4"/>
        <v>146.9</v>
      </c>
      <c r="AA2057" s="11"/>
    </row>
    <row r="2058">
      <c r="A2058" s="12" t="s">
        <v>92</v>
      </c>
      <c r="B2058" s="13">
        <v>42979.0</v>
      </c>
      <c r="C2058" s="12">
        <v>42991.0</v>
      </c>
      <c r="D2058" s="14">
        <v>1460.27</v>
      </c>
      <c r="E2058" s="24">
        <v>42929.76189814815</v>
      </c>
      <c r="F2058" s="16">
        <v>50.0</v>
      </c>
      <c r="G2058" s="17" t="s">
        <v>25</v>
      </c>
      <c r="H2058" s="14">
        <v>189.26</v>
      </c>
      <c r="I2058" s="14">
        <f t="shared" si="1"/>
        <v>1323.6411</v>
      </c>
      <c r="J2058" s="18">
        <v>3.0</v>
      </c>
      <c r="K2058" s="17">
        <v>4.0</v>
      </c>
      <c r="L2058" s="19">
        <v>2.0</v>
      </c>
      <c r="M2058" s="19" t="e">
        <v>#REF!</v>
      </c>
      <c r="N2058" s="17">
        <v>5.0</v>
      </c>
      <c r="O2058" s="17" t="s">
        <v>62</v>
      </c>
      <c r="P2058" s="17">
        <v>12.0</v>
      </c>
      <c r="Q2058" s="17">
        <v>4.0</v>
      </c>
      <c r="R2058" s="17">
        <v>1.0</v>
      </c>
      <c r="S2058" s="7">
        <f t="shared" si="2"/>
        <v>5</v>
      </c>
      <c r="T2058" s="20">
        <v>34.41</v>
      </c>
      <c r="U2058" s="14">
        <f>D2058*7%</f>
        <v>102.2189</v>
      </c>
      <c r="V2058" s="21" t="s">
        <v>47</v>
      </c>
      <c r="W2058" s="35">
        <f>VLOOKUP(A2058,airbnb_listings_orlando!C:Q,14,0)</f>
        <v>259</v>
      </c>
      <c r="X2058" s="35">
        <f>VLOOKUP(A2058,airbnb_listings_orlando!C:Q,15,0)</f>
        <v>6</v>
      </c>
      <c r="Y2058" s="11">
        <f t="shared" si="4"/>
        <v>121.6891667</v>
      </c>
      <c r="AA2058" s="11"/>
    </row>
    <row r="2059">
      <c r="A2059" s="12" t="s">
        <v>92</v>
      </c>
      <c r="B2059" s="13">
        <v>43331.0</v>
      </c>
      <c r="C2059" s="12">
        <v>43348.0</v>
      </c>
      <c r="D2059" s="14">
        <v>135.0</v>
      </c>
      <c r="E2059" s="24">
        <v>43295.59885416667</v>
      </c>
      <c r="F2059" s="16">
        <v>36.0</v>
      </c>
      <c r="G2059" s="17" t="s">
        <v>25</v>
      </c>
      <c r="H2059" s="14">
        <v>0.0</v>
      </c>
      <c r="I2059" s="14">
        <f t="shared" si="1"/>
        <v>135</v>
      </c>
      <c r="J2059" s="18">
        <v>3.0</v>
      </c>
      <c r="K2059" s="17">
        <v>4.0</v>
      </c>
      <c r="L2059" s="19">
        <v>2.0</v>
      </c>
      <c r="M2059" s="19" t="e">
        <v>#REF!</v>
      </c>
      <c r="N2059" s="17">
        <v>5.0</v>
      </c>
      <c r="O2059" s="17" t="s">
        <v>62</v>
      </c>
      <c r="P2059" s="17">
        <v>17.0</v>
      </c>
      <c r="Q2059" s="17">
        <v>2.0</v>
      </c>
      <c r="R2059" s="17">
        <v>0.0</v>
      </c>
      <c r="S2059" s="7">
        <f t="shared" si="2"/>
        <v>2</v>
      </c>
      <c r="T2059" s="20">
        <v>0.0</v>
      </c>
      <c r="U2059" s="14">
        <v>0.0</v>
      </c>
      <c r="V2059" s="21" t="s">
        <v>40</v>
      </c>
      <c r="W2059" s="35">
        <f>VLOOKUP(A2059,airbnb_listings_orlando!C:Q,14,0)</f>
        <v>259</v>
      </c>
      <c r="X2059" s="35">
        <f>VLOOKUP(A2059,airbnb_listings_orlando!C:Q,15,0)</f>
        <v>6</v>
      </c>
      <c r="Y2059" s="11">
        <f t="shared" si="4"/>
        <v>7.941176471</v>
      </c>
      <c r="AA2059" s="11"/>
    </row>
    <row r="2060">
      <c r="A2060" s="12" t="s">
        <v>92</v>
      </c>
      <c r="B2060" s="13">
        <v>43239.0</v>
      </c>
      <c r="C2060" s="12">
        <v>43242.0</v>
      </c>
      <c r="D2060" s="14">
        <v>607.89</v>
      </c>
      <c r="E2060" s="24">
        <v>43222.38413194445</v>
      </c>
      <c r="F2060" s="16">
        <v>17.0</v>
      </c>
      <c r="G2060" s="17" t="s">
        <v>25</v>
      </c>
      <c r="H2060" s="14">
        <v>66.0</v>
      </c>
      <c r="I2060" s="14">
        <f t="shared" si="1"/>
        <v>577.4955</v>
      </c>
      <c r="J2060" s="18">
        <v>3.0</v>
      </c>
      <c r="K2060" s="17">
        <v>4.0</v>
      </c>
      <c r="L2060" s="19">
        <v>2.0</v>
      </c>
      <c r="M2060" s="19" t="e">
        <v>#REF!</v>
      </c>
      <c r="N2060" s="17">
        <v>5.0</v>
      </c>
      <c r="O2060" s="17" t="s">
        <v>62</v>
      </c>
      <c r="P2060" s="17">
        <v>3.0</v>
      </c>
      <c r="Q2060" s="17">
        <v>2.0</v>
      </c>
      <c r="R2060" s="17">
        <v>1.0</v>
      </c>
      <c r="S2060" s="7">
        <f t="shared" si="2"/>
        <v>3</v>
      </c>
      <c r="T2060" s="20">
        <v>0.0</v>
      </c>
      <c r="U2060" s="14">
        <f>D2060*5%</f>
        <v>30.3945</v>
      </c>
      <c r="V2060" s="21" t="s">
        <v>50</v>
      </c>
      <c r="W2060" s="35">
        <f>VLOOKUP(A2060,airbnb_listings_orlando!C:Q,14,0)</f>
        <v>259</v>
      </c>
      <c r="X2060" s="35">
        <f>VLOOKUP(A2060,airbnb_listings_orlando!C:Q,15,0)</f>
        <v>6</v>
      </c>
      <c r="Y2060" s="11">
        <f t="shared" si="4"/>
        <v>202.63</v>
      </c>
      <c r="AA2060" s="11"/>
    </row>
    <row r="2061">
      <c r="A2061" s="12" t="s">
        <v>93</v>
      </c>
      <c r="B2061" s="13">
        <v>43460.0</v>
      </c>
      <c r="C2061" s="25">
        <v>43462.0</v>
      </c>
      <c r="D2061" s="14">
        <v>517.01</v>
      </c>
      <c r="E2061" s="24">
        <v>43366.819131944445</v>
      </c>
      <c r="F2061" s="16">
        <v>94.0</v>
      </c>
      <c r="G2061" s="17" t="s">
        <v>25</v>
      </c>
      <c r="H2061" s="14">
        <v>54.38</v>
      </c>
      <c r="I2061" s="14">
        <f t="shared" si="1"/>
        <v>480.3396</v>
      </c>
      <c r="J2061" s="18">
        <v>4.0</v>
      </c>
      <c r="K2061" s="17">
        <v>6.0</v>
      </c>
      <c r="L2061" s="19">
        <v>3.0</v>
      </c>
      <c r="M2061" s="19">
        <v>32.0</v>
      </c>
      <c r="N2061" s="17">
        <v>4.5</v>
      </c>
      <c r="O2061" s="17" t="s">
        <v>62</v>
      </c>
      <c r="P2061" s="17">
        <v>2.0</v>
      </c>
      <c r="Q2061" s="17">
        <v>7.0</v>
      </c>
      <c r="R2061" s="17">
        <v>0.0</v>
      </c>
      <c r="S2061" s="7">
        <f t="shared" si="2"/>
        <v>7</v>
      </c>
      <c r="T2061" s="20">
        <v>15.99</v>
      </c>
      <c r="U2061" s="14">
        <f t="shared" ref="U2061:U2105" si="132">D2061*4%</f>
        <v>20.6804</v>
      </c>
      <c r="V2061" s="21" t="s">
        <v>26</v>
      </c>
      <c r="W2061" s="35">
        <f>VLOOKUP(A2061,airbnb_listings_orlando!C:Q,14,0)</f>
        <v>58</v>
      </c>
      <c r="X2061" s="35">
        <f>VLOOKUP(A2061,airbnb_listings_orlando!C:Q,15,0)</f>
        <v>6</v>
      </c>
      <c r="Y2061" s="11">
        <f t="shared" si="4"/>
        <v>258.505</v>
      </c>
      <c r="AA2061" s="11"/>
    </row>
    <row r="2062">
      <c r="A2062" s="12" t="s">
        <v>93</v>
      </c>
      <c r="B2062" s="13">
        <v>43424.0</v>
      </c>
      <c r="C2062" s="25">
        <v>43429.0</v>
      </c>
      <c r="D2062" s="14">
        <v>839.05</v>
      </c>
      <c r="E2062" s="15">
        <v>43383.55993055556</v>
      </c>
      <c r="F2062" s="16">
        <v>41.0</v>
      </c>
      <c r="G2062" s="17" t="s">
        <v>25</v>
      </c>
      <c r="H2062" s="14">
        <v>105.07</v>
      </c>
      <c r="I2062" s="14">
        <f t="shared" si="1"/>
        <v>779.538</v>
      </c>
      <c r="J2062" s="18">
        <v>4.0</v>
      </c>
      <c r="K2062" s="17">
        <v>6.0</v>
      </c>
      <c r="L2062" s="19">
        <v>3.0</v>
      </c>
      <c r="M2062" s="19">
        <v>32.0</v>
      </c>
      <c r="N2062" s="17">
        <v>4.5</v>
      </c>
      <c r="O2062" s="17" t="s">
        <v>62</v>
      </c>
      <c r="P2062" s="17">
        <v>5.0</v>
      </c>
      <c r="Q2062" s="17">
        <v>2.0</v>
      </c>
      <c r="R2062" s="17">
        <v>6.0</v>
      </c>
      <c r="S2062" s="7">
        <f t="shared" si="2"/>
        <v>8</v>
      </c>
      <c r="T2062" s="20">
        <v>25.95</v>
      </c>
      <c r="U2062" s="14">
        <f t="shared" si="132"/>
        <v>33.562</v>
      </c>
      <c r="V2062" s="21" t="s">
        <v>26</v>
      </c>
      <c r="W2062" s="35">
        <f>VLOOKUP(A2062,airbnb_listings_orlando!C:Q,14,0)</f>
        <v>58</v>
      </c>
      <c r="X2062" s="35">
        <f>VLOOKUP(A2062,airbnb_listings_orlando!C:Q,15,0)</f>
        <v>6</v>
      </c>
      <c r="Y2062" s="11">
        <f t="shared" si="4"/>
        <v>167.81</v>
      </c>
      <c r="AA2062" s="11"/>
    </row>
    <row r="2063">
      <c r="A2063" s="12" t="s">
        <v>93</v>
      </c>
      <c r="B2063" s="13">
        <v>43395.0</v>
      </c>
      <c r="C2063" s="25">
        <v>43402.0</v>
      </c>
      <c r="D2063" s="14">
        <v>988.85</v>
      </c>
      <c r="E2063" s="24">
        <v>43188.15899305556</v>
      </c>
      <c r="F2063" s="16">
        <v>207.0</v>
      </c>
      <c r="G2063" s="17" t="s">
        <v>25</v>
      </c>
      <c r="H2063" s="14">
        <v>128.22</v>
      </c>
      <c r="I2063" s="14">
        <f t="shared" si="1"/>
        <v>918.296</v>
      </c>
      <c r="J2063" s="18">
        <v>4.0</v>
      </c>
      <c r="K2063" s="17">
        <v>6.0</v>
      </c>
      <c r="L2063" s="19">
        <v>3.0</v>
      </c>
      <c r="M2063" s="19">
        <v>32.0</v>
      </c>
      <c r="N2063" s="17">
        <v>4.5</v>
      </c>
      <c r="O2063" s="17" t="s">
        <v>62</v>
      </c>
      <c r="P2063" s="17">
        <v>7.0</v>
      </c>
      <c r="Q2063" s="17">
        <v>4.0</v>
      </c>
      <c r="R2063" s="17">
        <v>2.0</v>
      </c>
      <c r="S2063" s="7">
        <f t="shared" si="2"/>
        <v>6</v>
      </c>
      <c r="T2063" s="20">
        <v>31.0</v>
      </c>
      <c r="U2063" s="14">
        <f t="shared" si="132"/>
        <v>39.554</v>
      </c>
      <c r="V2063" s="21" t="s">
        <v>26</v>
      </c>
      <c r="W2063" s="35">
        <f>VLOOKUP(A2063,airbnb_listings_orlando!C:Q,14,0)</f>
        <v>58</v>
      </c>
      <c r="X2063" s="35">
        <f>VLOOKUP(A2063,airbnb_listings_orlando!C:Q,15,0)</f>
        <v>6</v>
      </c>
      <c r="Y2063" s="11">
        <f t="shared" si="4"/>
        <v>141.2642857</v>
      </c>
      <c r="AA2063" s="11"/>
    </row>
    <row r="2064">
      <c r="A2064" s="12" t="s">
        <v>93</v>
      </c>
      <c r="B2064" s="13">
        <v>43393.0</v>
      </c>
      <c r="C2064" s="25">
        <v>43395.0</v>
      </c>
      <c r="D2064" s="14">
        <v>342.41</v>
      </c>
      <c r="E2064" s="15">
        <v>43384.184953703705</v>
      </c>
      <c r="F2064" s="16">
        <v>9.0</v>
      </c>
      <c r="G2064" s="17" t="s">
        <v>25</v>
      </c>
      <c r="H2064" s="14">
        <v>26.9</v>
      </c>
      <c r="I2064" s="14">
        <f t="shared" si="1"/>
        <v>318.1236</v>
      </c>
      <c r="J2064" s="18">
        <v>4.0</v>
      </c>
      <c r="K2064" s="17">
        <v>6.0</v>
      </c>
      <c r="L2064" s="19">
        <v>3.0</v>
      </c>
      <c r="M2064" s="19">
        <v>32.0</v>
      </c>
      <c r="N2064" s="17">
        <v>4.5</v>
      </c>
      <c r="O2064" s="17" t="s">
        <v>62</v>
      </c>
      <c r="P2064" s="17">
        <v>2.0</v>
      </c>
      <c r="Q2064" s="17">
        <v>4.0</v>
      </c>
      <c r="R2064" s="17">
        <v>0.0</v>
      </c>
      <c r="S2064" s="7">
        <f t="shared" si="2"/>
        <v>4</v>
      </c>
      <c r="T2064" s="20">
        <v>10.59</v>
      </c>
      <c r="U2064" s="14">
        <f t="shared" si="132"/>
        <v>13.6964</v>
      </c>
      <c r="V2064" s="21" t="s">
        <v>26</v>
      </c>
      <c r="W2064" s="35">
        <f>VLOOKUP(A2064,airbnb_listings_orlando!C:Q,14,0)</f>
        <v>58</v>
      </c>
      <c r="X2064" s="35">
        <f>VLOOKUP(A2064,airbnb_listings_orlando!C:Q,15,0)</f>
        <v>6</v>
      </c>
      <c r="Y2064" s="11">
        <f t="shared" si="4"/>
        <v>171.205</v>
      </c>
      <c r="AA2064" s="11"/>
    </row>
    <row r="2065">
      <c r="A2065" s="12" t="s">
        <v>93</v>
      </c>
      <c r="B2065" s="13">
        <v>43307.0</v>
      </c>
      <c r="C2065" s="12">
        <v>43316.0</v>
      </c>
      <c r="D2065" s="14">
        <v>1234.06</v>
      </c>
      <c r="E2065" s="24">
        <v>43206.14913194445</v>
      </c>
      <c r="F2065" s="16">
        <v>101.0</v>
      </c>
      <c r="G2065" s="17" t="s">
        <v>25</v>
      </c>
      <c r="H2065" s="14">
        <v>167.41</v>
      </c>
      <c r="I2065" s="14">
        <f t="shared" si="1"/>
        <v>1146.6976</v>
      </c>
      <c r="J2065" s="18">
        <v>4.0</v>
      </c>
      <c r="K2065" s="17">
        <v>6.0</v>
      </c>
      <c r="L2065" s="19">
        <v>3.0</v>
      </c>
      <c r="M2065" s="19" t="e">
        <v>#N/A</v>
      </c>
      <c r="N2065" s="17">
        <v>4.5</v>
      </c>
      <c r="O2065" s="17" t="s">
        <v>62</v>
      </c>
      <c r="P2065" s="17">
        <v>9.0</v>
      </c>
      <c r="Q2065" s="17">
        <v>6.0</v>
      </c>
      <c r="R2065" s="17">
        <v>2.0</v>
      </c>
      <c r="S2065" s="7">
        <f t="shared" si="2"/>
        <v>8</v>
      </c>
      <c r="T2065" s="20">
        <v>38.0</v>
      </c>
      <c r="U2065" s="14">
        <f t="shared" si="132"/>
        <v>49.3624</v>
      </c>
      <c r="V2065" s="21" t="s">
        <v>26</v>
      </c>
      <c r="W2065" s="35">
        <f>VLOOKUP(A2065,airbnb_listings_orlando!C:Q,14,0)</f>
        <v>58</v>
      </c>
      <c r="X2065" s="35">
        <f>VLOOKUP(A2065,airbnb_listings_orlando!C:Q,15,0)</f>
        <v>6</v>
      </c>
      <c r="Y2065" s="11">
        <f t="shared" si="4"/>
        <v>137.1177778</v>
      </c>
      <c r="AA2065" s="11"/>
    </row>
    <row r="2066">
      <c r="A2066" s="12" t="s">
        <v>93</v>
      </c>
      <c r="B2066" s="13">
        <v>43300.0</v>
      </c>
      <c r="C2066" s="12">
        <v>43303.0</v>
      </c>
      <c r="D2066" s="14">
        <v>382.97</v>
      </c>
      <c r="E2066" s="24">
        <v>43251.086226851854</v>
      </c>
      <c r="F2066" s="16">
        <v>49.0</v>
      </c>
      <c r="G2066" s="17" t="s">
        <v>25</v>
      </c>
      <c r="H2066" s="14">
        <v>56.06</v>
      </c>
      <c r="I2066" s="14">
        <f t="shared" si="1"/>
        <v>351.6312</v>
      </c>
      <c r="J2066" s="18">
        <v>4.0</v>
      </c>
      <c r="K2066" s="17">
        <v>6.0</v>
      </c>
      <c r="L2066" s="19">
        <v>3.0</v>
      </c>
      <c r="M2066" s="19" t="e">
        <v>#N/A</v>
      </c>
      <c r="N2066" s="17">
        <v>4.5</v>
      </c>
      <c r="O2066" s="17" t="s">
        <v>62</v>
      </c>
      <c r="P2066" s="17">
        <v>3.0</v>
      </c>
      <c r="Q2066" s="17">
        <v>4.0</v>
      </c>
      <c r="R2066" s="17">
        <v>5.0</v>
      </c>
      <c r="S2066" s="7">
        <f t="shared" si="2"/>
        <v>9</v>
      </c>
      <c r="T2066" s="20">
        <v>16.02</v>
      </c>
      <c r="U2066" s="14">
        <f t="shared" si="132"/>
        <v>15.3188</v>
      </c>
      <c r="V2066" s="21" t="s">
        <v>26</v>
      </c>
      <c r="W2066" s="35">
        <f>VLOOKUP(A2066,airbnb_listings_orlando!C:Q,14,0)</f>
        <v>58</v>
      </c>
      <c r="X2066" s="35">
        <f>VLOOKUP(A2066,airbnb_listings_orlando!C:Q,15,0)</f>
        <v>6</v>
      </c>
      <c r="Y2066" s="11">
        <f t="shared" si="4"/>
        <v>127.6566667</v>
      </c>
      <c r="AA2066" s="11"/>
    </row>
    <row r="2067">
      <c r="A2067" s="12" t="s">
        <v>93</v>
      </c>
      <c r="B2067" s="13">
        <v>43292.0</v>
      </c>
      <c r="C2067" s="12">
        <v>43296.0</v>
      </c>
      <c r="D2067" s="14">
        <v>646.98</v>
      </c>
      <c r="E2067" s="24">
        <v>43200.97671296296</v>
      </c>
      <c r="F2067" s="16">
        <v>92.0</v>
      </c>
      <c r="G2067" s="17" t="s">
        <v>25</v>
      </c>
      <c r="H2067" s="14">
        <v>74.84</v>
      </c>
      <c r="I2067" s="14">
        <f t="shared" si="1"/>
        <v>601.0908</v>
      </c>
      <c r="J2067" s="18">
        <v>4.0</v>
      </c>
      <c r="K2067" s="17">
        <v>6.0</v>
      </c>
      <c r="L2067" s="19">
        <v>3.0</v>
      </c>
      <c r="M2067" s="19" t="e">
        <v>#N/A</v>
      </c>
      <c r="N2067" s="17">
        <v>4.5</v>
      </c>
      <c r="O2067" s="17" t="s">
        <v>62</v>
      </c>
      <c r="P2067" s="17">
        <v>4.0</v>
      </c>
      <c r="Q2067" s="17">
        <v>9.0</v>
      </c>
      <c r="R2067" s="17">
        <v>1.0</v>
      </c>
      <c r="S2067" s="7">
        <f t="shared" si="2"/>
        <v>10</v>
      </c>
      <c r="T2067" s="20">
        <v>20.01</v>
      </c>
      <c r="U2067" s="14">
        <f t="shared" si="132"/>
        <v>25.8792</v>
      </c>
      <c r="V2067" s="21" t="s">
        <v>26</v>
      </c>
      <c r="W2067" s="35">
        <f>VLOOKUP(A2067,airbnb_listings_orlando!C:Q,14,0)</f>
        <v>58</v>
      </c>
      <c r="X2067" s="35">
        <f>VLOOKUP(A2067,airbnb_listings_orlando!C:Q,15,0)</f>
        <v>6</v>
      </c>
      <c r="Y2067" s="11">
        <f t="shared" si="4"/>
        <v>161.745</v>
      </c>
      <c r="AA2067" s="11"/>
    </row>
    <row r="2068">
      <c r="A2068" s="12" t="s">
        <v>93</v>
      </c>
      <c r="B2068" s="13">
        <v>43273.0</v>
      </c>
      <c r="C2068" s="12">
        <v>43282.0</v>
      </c>
      <c r="D2068" s="14">
        <v>1234.0</v>
      </c>
      <c r="E2068" s="24">
        <v>43137.747662037036</v>
      </c>
      <c r="F2068" s="16">
        <v>136.0</v>
      </c>
      <c r="G2068" s="17" t="s">
        <v>25</v>
      </c>
      <c r="H2068" s="14">
        <v>166.84</v>
      </c>
      <c r="I2068" s="14">
        <f t="shared" si="1"/>
        <v>1146.64</v>
      </c>
      <c r="J2068" s="18">
        <v>4.0</v>
      </c>
      <c r="K2068" s="17">
        <v>6.0</v>
      </c>
      <c r="L2068" s="19">
        <v>3.0</v>
      </c>
      <c r="M2068" s="19" t="e">
        <v>#N/A</v>
      </c>
      <c r="N2068" s="17">
        <v>4.5</v>
      </c>
      <c r="O2068" s="17" t="s">
        <v>62</v>
      </c>
      <c r="P2068" s="17">
        <v>9.0</v>
      </c>
      <c r="Q2068" s="17">
        <v>4.0</v>
      </c>
      <c r="R2068" s="17">
        <v>4.0</v>
      </c>
      <c r="S2068" s="7">
        <f t="shared" si="2"/>
        <v>8</v>
      </c>
      <c r="T2068" s="20">
        <v>38.0</v>
      </c>
      <c r="U2068" s="14">
        <f t="shared" si="132"/>
        <v>49.36</v>
      </c>
      <c r="V2068" s="21" t="s">
        <v>26</v>
      </c>
      <c r="W2068" s="35">
        <f>VLOOKUP(A2068,airbnb_listings_orlando!C:Q,14,0)</f>
        <v>58</v>
      </c>
      <c r="X2068" s="35">
        <f>VLOOKUP(A2068,airbnb_listings_orlando!C:Q,15,0)</f>
        <v>6</v>
      </c>
      <c r="Y2068" s="11">
        <f t="shared" si="4"/>
        <v>137.1111111</v>
      </c>
      <c r="AA2068" s="11"/>
    </row>
    <row r="2069">
      <c r="A2069" s="12" t="s">
        <v>93</v>
      </c>
      <c r="B2069" s="13">
        <v>43269.0</v>
      </c>
      <c r="C2069" s="12">
        <v>43271.0</v>
      </c>
      <c r="D2069" s="14">
        <v>389.0</v>
      </c>
      <c r="E2069" s="24">
        <v>43166.76047453703</v>
      </c>
      <c r="F2069" s="16">
        <v>103.0</v>
      </c>
      <c r="G2069" s="17" t="s">
        <v>25</v>
      </c>
      <c r="H2069" s="14">
        <v>34.26</v>
      </c>
      <c r="I2069" s="14">
        <f t="shared" si="1"/>
        <v>361.44</v>
      </c>
      <c r="J2069" s="18">
        <v>4.0</v>
      </c>
      <c r="K2069" s="17">
        <v>6.0</v>
      </c>
      <c r="L2069" s="19">
        <v>3.0</v>
      </c>
      <c r="M2069" s="19" t="e">
        <v>#N/A</v>
      </c>
      <c r="N2069" s="17">
        <v>4.5</v>
      </c>
      <c r="O2069" s="17" t="s">
        <v>62</v>
      </c>
      <c r="P2069" s="17">
        <v>2.0</v>
      </c>
      <c r="Q2069" s="17">
        <v>4.0</v>
      </c>
      <c r="R2069" s="17">
        <v>0.0</v>
      </c>
      <c r="S2069" s="7">
        <f t="shared" si="2"/>
        <v>4</v>
      </c>
      <c r="T2069" s="20">
        <v>12.0</v>
      </c>
      <c r="U2069" s="14">
        <f t="shared" si="132"/>
        <v>15.56</v>
      </c>
      <c r="V2069" s="21" t="s">
        <v>26</v>
      </c>
      <c r="W2069" s="35">
        <f>VLOOKUP(A2069,airbnb_listings_orlando!C:Q,14,0)</f>
        <v>58</v>
      </c>
      <c r="X2069" s="35">
        <f>VLOOKUP(A2069,airbnb_listings_orlando!C:Q,15,0)</f>
        <v>6</v>
      </c>
      <c r="Y2069" s="11">
        <f t="shared" si="4"/>
        <v>194.5</v>
      </c>
      <c r="AA2069" s="11"/>
    </row>
    <row r="2070">
      <c r="A2070" s="12" t="s">
        <v>93</v>
      </c>
      <c r="B2070" s="13">
        <v>43237.0</v>
      </c>
      <c r="C2070" s="12">
        <v>43244.0</v>
      </c>
      <c r="D2070" s="14">
        <v>989.0</v>
      </c>
      <c r="E2070" s="24">
        <v>43182.74201388889</v>
      </c>
      <c r="F2070" s="16">
        <v>55.0</v>
      </c>
      <c r="G2070" s="17" t="s">
        <v>25</v>
      </c>
      <c r="H2070" s="14">
        <v>127.69</v>
      </c>
      <c r="I2070" s="14">
        <f t="shared" si="1"/>
        <v>918.44</v>
      </c>
      <c r="J2070" s="18">
        <v>4.0</v>
      </c>
      <c r="K2070" s="17">
        <v>6.0</v>
      </c>
      <c r="L2070" s="19">
        <v>3.0</v>
      </c>
      <c r="M2070" s="19" t="e">
        <v>#REF!</v>
      </c>
      <c r="N2070" s="17">
        <v>4.5</v>
      </c>
      <c r="O2070" s="17" t="s">
        <v>62</v>
      </c>
      <c r="P2070" s="17">
        <v>7.0</v>
      </c>
      <c r="Q2070" s="17">
        <v>6.0</v>
      </c>
      <c r="R2070" s="17">
        <v>0.0</v>
      </c>
      <c r="S2070" s="7">
        <f t="shared" si="2"/>
        <v>6</v>
      </c>
      <c r="T2070" s="20">
        <v>31.0</v>
      </c>
      <c r="U2070" s="14">
        <f t="shared" si="132"/>
        <v>39.56</v>
      </c>
      <c r="V2070" s="21" t="s">
        <v>26</v>
      </c>
      <c r="W2070" s="35">
        <f>VLOOKUP(A2070,airbnb_listings_orlando!C:Q,14,0)</f>
        <v>58</v>
      </c>
      <c r="X2070" s="35">
        <f>VLOOKUP(A2070,airbnb_listings_orlando!C:Q,15,0)</f>
        <v>6</v>
      </c>
      <c r="Y2070" s="11">
        <f t="shared" si="4"/>
        <v>141.2857143</v>
      </c>
      <c r="AA2070" s="11"/>
    </row>
    <row r="2071">
      <c r="A2071" s="12" t="s">
        <v>93</v>
      </c>
      <c r="B2071" s="13">
        <v>43228.0</v>
      </c>
      <c r="C2071" s="12">
        <v>43236.0</v>
      </c>
      <c r="D2071" s="14">
        <v>1111.0</v>
      </c>
      <c r="E2071" s="24">
        <v>43157.90534722222</v>
      </c>
      <c r="F2071" s="16">
        <v>71.0</v>
      </c>
      <c r="G2071" s="17" t="s">
        <v>25</v>
      </c>
      <c r="H2071" s="14">
        <v>146.67</v>
      </c>
      <c r="I2071" s="14">
        <f t="shared" si="1"/>
        <v>1031.56</v>
      </c>
      <c r="J2071" s="18">
        <v>4.0</v>
      </c>
      <c r="K2071" s="17">
        <v>6.0</v>
      </c>
      <c r="L2071" s="19">
        <v>3.0</v>
      </c>
      <c r="M2071" s="19" t="e">
        <v>#REF!</v>
      </c>
      <c r="N2071" s="17">
        <v>4.5</v>
      </c>
      <c r="O2071" s="17" t="s">
        <v>62</v>
      </c>
      <c r="P2071" s="17">
        <v>8.0</v>
      </c>
      <c r="Q2071" s="17">
        <v>5.0</v>
      </c>
      <c r="R2071" s="17">
        <v>2.0</v>
      </c>
      <c r="S2071" s="7">
        <f t="shared" si="2"/>
        <v>7</v>
      </c>
      <c r="T2071" s="20">
        <v>35.0</v>
      </c>
      <c r="U2071" s="14">
        <f t="shared" si="132"/>
        <v>44.44</v>
      </c>
      <c r="V2071" s="21" t="s">
        <v>26</v>
      </c>
      <c r="W2071" s="35">
        <f>VLOOKUP(A2071,airbnb_listings_orlando!C:Q,14,0)</f>
        <v>58</v>
      </c>
      <c r="X2071" s="35">
        <f>VLOOKUP(A2071,airbnb_listings_orlando!C:Q,15,0)</f>
        <v>6</v>
      </c>
      <c r="Y2071" s="11">
        <f t="shared" si="4"/>
        <v>138.875</v>
      </c>
      <c r="AA2071" s="11"/>
    </row>
    <row r="2072">
      <c r="A2072" s="12" t="s">
        <v>93</v>
      </c>
      <c r="B2072" s="13">
        <v>43225.0</v>
      </c>
      <c r="C2072" s="12">
        <v>43227.0</v>
      </c>
      <c r="D2072" s="14">
        <v>389.0</v>
      </c>
      <c r="E2072" s="24">
        <v>43163.93436342593</v>
      </c>
      <c r="F2072" s="16">
        <v>62.0</v>
      </c>
      <c r="G2072" s="17" t="s">
        <v>25</v>
      </c>
      <c r="H2072" s="14">
        <v>34.26</v>
      </c>
      <c r="I2072" s="14">
        <f t="shared" si="1"/>
        <v>361.44</v>
      </c>
      <c r="J2072" s="18">
        <v>4.0</v>
      </c>
      <c r="K2072" s="17">
        <v>6.0</v>
      </c>
      <c r="L2072" s="19">
        <v>3.0</v>
      </c>
      <c r="M2072" s="19" t="e">
        <v>#REF!</v>
      </c>
      <c r="N2072" s="17">
        <v>4.5</v>
      </c>
      <c r="O2072" s="17" t="s">
        <v>62</v>
      </c>
      <c r="P2072" s="17">
        <v>2.0</v>
      </c>
      <c r="Q2072" s="17">
        <v>5.0</v>
      </c>
      <c r="R2072" s="17">
        <v>0.0</v>
      </c>
      <c r="S2072" s="7">
        <f t="shared" si="2"/>
        <v>5</v>
      </c>
      <c r="T2072" s="20">
        <v>12.0</v>
      </c>
      <c r="U2072" s="14">
        <f t="shared" si="132"/>
        <v>15.56</v>
      </c>
      <c r="V2072" s="21" t="s">
        <v>26</v>
      </c>
      <c r="W2072" s="35">
        <f>VLOOKUP(A2072,airbnb_listings_orlando!C:Q,14,0)</f>
        <v>58</v>
      </c>
      <c r="X2072" s="35">
        <f>VLOOKUP(A2072,airbnb_listings_orlando!C:Q,15,0)</f>
        <v>6</v>
      </c>
      <c r="Y2072" s="11">
        <f t="shared" si="4"/>
        <v>194.5</v>
      </c>
      <c r="AA2072" s="11"/>
    </row>
    <row r="2073">
      <c r="A2073" s="12" t="s">
        <v>93</v>
      </c>
      <c r="B2073" s="13">
        <v>43222.0</v>
      </c>
      <c r="C2073" s="12">
        <v>43225.0</v>
      </c>
      <c r="D2073" s="14">
        <v>518.0</v>
      </c>
      <c r="E2073" s="24">
        <v>43193.76299768518</v>
      </c>
      <c r="F2073" s="16">
        <v>29.0</v>
      </c>
      <c r="G2073" s="17" t="s">
        <v>25</v>
      </c>
      <c r="H2073" s="14">
        <v>54.55</v>
      </c>
      <c r="I2073" s="14">
        <f t="shared" si="1"/>
        <v>481.28</v>
      </c>
      <c r="J2073" s="18">
        <v>4.0</v>
      </c>
      <c r="K2073" s="17">
        <v>6.0</v>
      </c>
      <c r="L2073" s="19">
        <v>3.0</v>
      </c>
      <c r="M2073" s="19" t="e">
        <v>#REF!</v>
      </c>
      <c r="N2073" s="17">
        <v>4.5</v>
      </c>
      <c r="O2073" s="17" t="s">
        <v>62</v>
      </c>
      <c r="P2073" s="17">
        <v>3.0</v>
      </c>
      <c r="Q2073" s="17">
        <v>8.0</v>
      </c>
      <c r="R2073" s="17">
        <v>0.0</v>
      </c>
      <c r="S2073" s="7">
        <f t="shared" si="2"/>
        <v>8</v>
      </c>
      <c r="T2073" s="20">
        <v>16.0</v>
      </c>
      <c r="U2073" s="14">
        <f t="shared" si="132"/>
        <v>20.72</v>
      </c>
      <c r="V2073" s="21" t="s">
        <v>26</v>
      </c>
      <c r="W2073" s="35">
        <f>VLOOKUP(A2073,airbnb_listings_orlando!C:Q,14,0)</f>
        <v>58</v>
      </c>
      <c r="X2073" s="35">
        <f>VLOOKUP(A2073,airbnb_listings_orlando!C:Q,15,0)</f>
        <v>6</v>
      </c>
      <c r="Y2073" s="11">
        <f t="shared" si="4"/>
        <v>172.6666667</v>
      </c>
      <c r="AA2073" s="11"/>
    </row>
    <row r="2074">
      <c r="A2074" s="12" t="s">
        <v>93</v>
      </c>
      <c r="B2074" s="13">
        <v>43208.0</v>
      </c>
      <c r="C2074" s="12">
        <v>43211.0</v>
      </c>
      <c r="D2074" s="14">
        <v>517.99</v>
      </c>
      <c r="E2074" s="24">
        <v>43169.236180555556</v>
      </c>
      <c r="F2074" s="16">
        <v>39.0</v>
      </c>
      <c r="G2074" s="17" t="s">
        <v>25</v>
      </c>
      <c r="H2074" s="14">
        <v>54.55</v>
      </c>
      <c r="I2074" s="14">
        <f t="shared" si="1"/>
        <v>481.2704</v>
      </c>
      <c r="J2074" s="18">
        <v>4.0</v>
      </c>
      <c r="K2074" s="17">
        <v>6.0</v>
      </c>
      <c r="L2074" s="19">
        <v>3.0</v>
      </c>
      <c r="M2074" s="19" t="e">
        <v>#REF!</v>
      </c>
      <c r="N2074" s="17">
        <v>4.5</v>
      </c>
      <c r="O2074" s="17" t="s">
        <v>62</v>
      </c>
      <c r="P2074" s="17">
        <v>3.0</v>
      </c>
      <c r="Q2074" s="17">
        <v>5.0</v>
      </c>
      <c r="R2074" s="17">
        <v>0.0</v>
      </c>
      <c r="S2074" s="7">
        <f t="shared" si="2"/>
        <v>5</v>
      </c>
      <c r="T2074" s="20">
        <v>16.0</v>
      </c>
      <c r="U2074" s="14">
        <f t="shared" si="132"/>
        <v>20.7196</v>
      </c>
      <c r="V2074" s="21" t="s">
        <v>26</v>
      </c>
      <c r="W2074" s="35">
        <f>VLOOKUP(A2074,airbnb_listings_orlando!C:Q,14,0)</f>
        <v>58</v>
      </c>
      <c r="X2074" s="35">
        <f>VLOOKUP(A2074,airbnb_listings_orlando!C:Q,15,0)</f>
        <v>6</v>
      </c>
      <c r="Y2074" s="11">
        <f t="shared" si="4"/>
        <v>172.6633333</v>
      </c>
      <c r="AA2074" s="11"/>
    </row>
    <row r="2075">
      <c r="A2075" s="12" t="s">
        <v>93</v>
      </c>
      <c r="B2075" s="13">
        <v>43203.0</v>
      </c>
      <c r="C2075" s="12">
        <v>43205.0</v>
      </c>
      <c r="D2075" s="14">
        <v>389.0</v>
      </c>
      <c r="E2075" s="24">
        <v>43161.501597222225</v>
      </c>
      <c r="F2075" s="16">
        <v>42.0</v>
      </c>
      <c r="G2075" s="17" t="s">
        <v>25</v>
      </c>
      <c r="H2075" s="14">
        <v>34.26</v>
      </c>
      <c r="I2075" s="14">
        <f t="shared" si="1"/>
        <v>361.44</v>
      </c>
      <c r="J2075" s="18">
        <v>4.0</v>
      </c>
      <c r="K2075" s="17">
        <v>6.0</v>
      </c>
      <c r="L2075" s="19">
        <v>3.0</v>
      </c>
      <c r="M2075" s="19" t="e">
        <v>#REF!</v>
      </c>
      <c r="N2075" s="17">
        <v>4.5</v>
      </c>
      <c r="O2075" s="17" t="s">
        <v>62</v>
      </c>
      <c r="P2075" s="17">
        <v>2.0</v>
      </c>
      <c r="Q2075" s="17">
        <v>8.0</v>
      </c>
      <c r="R2075" s="17">
        <v>2.0</v>
      </c>
      <c r="S2075" s="7">
        <f t="shared" si="2"/>
        <v>10</v>
      </c>
      <c r="T2075" s="20">
        <v>12.0</v>
      </c>
      <c r="U2075" s="14">
        <f t="shared" si="132"/>
        <v>15.56</v>
      </c>
      <c r="V2075" s="21" t="s">
        <v>26</v>
      </c>
      <c r="W2075" s="35">
        <f>VLOOKUP(A2075,airbnb_listings_orlando!C:Q,14,0)</f>
        <v>58</v>
      </c>
      <c r="X2075" s="35">
        <f>VLOOKUP(A2075,airbnb_listings_orlando!C:Q,15,0)</f>
        <v>6</v>
      </c>
      <c r="Y2075" s="11">
        <f t="shared" si="4"/>
        <v>194.5</v>
      </c>
      <c r="AA2075" s="11"/>
    </row>
    <row r="2076">
      <c r="A2076" s="12" t="s">
        <v>93</v>
      </c>
      <c r="B2076" s="13">
        <v>43165.0</v>
      </c>
      <c r="C2076" s="12">
        <v>43169.0</v>
      </c>
      <c r="D2076" s="14">
        <v>841.0</v>
      </c>
      <c r="E2076" s="24">
        <v>43161.71175925926</v>
      </c>
      <c r="F2076" s="16">
        <v>4.0</v>
      </c>
      <c r="G2076" s="17" t="s">
        <v>25</v>
      </c>
      <c r="H2076" s="14">
        <v>105.38</v>
      </c>
      <c r="I2076" s="14">
        <f t="shared" si="1"/>
        <v>781.36</v>
      </c>
      <c r="J2076" s="18">
        <v>4.0</v>
      </c>
      <c r="K2076" s="17">
        <v>6.0</v>
      </c>
      <c r="L2076" s="19">
        <v>3.0</v>
      </c>
      <c r="M2076" s="19" t="e">
        <v>#REF!</v>
      </c>
      <c r="N2076" s="17">
        <v>4.5</v>
      </c>
      <c r="O2076" s="17" t="s">
        <v>62</v>
      </c>
      <c r="P2076" s="17">
        <v>4.0</v>
      </c>
      <c r="Q2076" s="17">
        <v>7.0</v>
      </c>
      <c r="R2076" s="17">
        <v>0.0</v>
      </c>
      <c r="S2076" s="7">
        <f t="shared" si="2"/>
        <v>7</v>
      </c>
      <c r="T2076" s="20">
        <v>26.0</v>
      </c>
      <c r="U2076" s="14">
        <f t="shared" si="132"/>
        <v>33.64</v>
      </c>
      <c r="V2076" s="21" t="s">
        <v>26</v>
      </c>
      <c r="W2076" s="35">
        <f>VLOOKUP(A2076,airbnb_listings_orlando!C:Q,14,0)</f>
        <v>58</v>
      </c>
      <c r="X2076" s="35">
        <f>VLOOKUP(A2076,airbnb_listings_orlando!C:Q,15,0)</f>
        <v>6</v>
      </c>
      <c r="Y2076" s="11">
        <f t="shared" si="4"/>
        <v>210.25</v>
      </c>
      <c r="AA2076" s="11"/>
    </row>
    <row r="2077">
      <c r="A2077" s="12" t="s">
        <v>93</v>
      </c>
      <c r="B2077" s="13">
        <v>43151.0</v>
      </c>
      <c r="C2077" s="12">
        <v>43153.0</v>
      </c>
      <c r="D2077" s="14">
        <v>389.0</v>
      </c>
      <c r="E2077" s="15">
        <v>43089.76913194444</v>
      </c>
      <c r="F2077" s="16">
        <v>62.0</v>
      </c>
      <c r="G2077" s="17" t="s">
        <v>25</v>
      </c>
      <c r="H2077" s="14">
        <v>34.26</v>
      </c>
      <c r="I2077" s="14">
        <f t="shared" si="1"/>
        <v>361.44</v>
      </c>
      <c r="J2077" s="18">
        <v>4.0</v>
      </c>
      <c r="K2077" s="17">
        <v>6.0</v>
      </c>
      <c r="L2077" s="19">
        <v>3.0</v>
      </c>
      <c r="M2077" s="19" t="e">
        <v>#REF!</v>
      </c>
      <c r="N2077" s="17">
        <v>4.5</v>
      </c>
      <c r="O2077" s="17" t="s">
        <v>62</v>
      </c>
      <c r="P2077" s="17">
        <v>2.0</v>
      </c>
      <c r="Q2077" s="17">
        <v>4.0</v>
      </c>
      <c r="R2077" s="17">
        <v>0.0</v>
      </c>
      <c r="S2077" s="7">
        <f t="shared" si="2"/>
        <v>4</v>
      </c>
      <c r="T2077" s="20">
        <v>12.0</v>
      </c>
      <c r="U2077" s="14">
        <f t="shared" si="132"/>
        <v>15.56</v>
      </c>
      <c r="V2077" s="21" t="s">
        <v>26</v>
      </c>
      <c r="W2077" s="35">
        <f>VLOOKUP(A2077,airbnb_listings_orlando!C:Q,14,0)</f>
        <v>58</v>
      </c>
      <c r="X2077" s="35">
        <f>VLOOKUP(A2077,airbnb_listings_orlando!C:Q,15,0)</f>
        <v>6</v>
      </c>
      <c r="Y2077" s="11">
        <f t="shared" si="4"/>
        <v>194.5</v>
      </c>
      <c r="AA2077" s="11"/>
    </row>
    <row r="2078">
      <c r="A2078" s="12" t="s">
        <v>93</v>
      </c>
      <c r="B2078" s="13">
        <v>43126.0</v>
      </c>
      <c r="C2078" s="12">
        <v>43128.0</v>
      </c>
      <c r="D2078" s="14">
        <v>476.0</v>
      </c>
      <c r="E2078" s="24">
        <v>43122.96679398148</v>
      </c>
      <c r="F2078" s="16">
        <v>4.0</v>
      </c>
      <c r="G2078" s="17" t="s">
        <v>25</v>
      </c>
      <c r="H2078" s="14">
        <v>47.64</v>
      </c>
      <c r="I2078" s="14">
        <f t="shared" si="1"/>
        <v>441.96</v>
      </c>
      <c r="J2078" s="18">
        <v>4.0</v>
      </c>
      <c r="K2078" s="17">
        <v>6.0</v>
      </c>
      <c r="L2078" s="19">
        <v>3.0</v>
      </c>
      <c r="M2078" s="19" t="e">
        <v>#REF!</v>
      </c>
      <c r="N2078" s="17">
        <v>4.5</v>
      </c>
      <c r="O2078" s="17" t="s">
        <v>62</v>
      </c>
      <c r="P2078" s="17">
        <v>2.0</v>
      </c>
      <c r="Q2078" s="17">
        <v>7.0</v>
      </c>
      <c r="R2078" s="17">
        <v>3.0</v>
      </c>
      <c r="S2078" s="7">
        <f t="shared" si="2"/>
        <v>10</v>
      </c>
      <c r="T2078" s="20">
        <v>15.0</v>
      </c>
      <c r="U2078" s="14">
        <f t="shared" si="132"/>
        <v>19.04</v>
      </c>
      <c r="V2078" s="21" t="s">
        <v>26</v>
      </c>
      <c r="W2078" s="35">
        <f>VLOOKUP(A2078,airbnb_listings_orlando!C:Q,14,0)</f>
        <v>58</v>
      </c>
      <c r="X2078" s="35">
        <f>VLOOKUP(A2078,airbnb_listings_orlando!C:Q,15,0)</f>
        <v>6</v>
      </c>
      <c r="Y2078" s="11">
        <f t="shared" si="4"/>
        <v>238</v>
      </c>
      <c r="AA2078" s="11"/>
    </row>
    <row r="2079">
      <c r="A2079" s="12" t="s">
        <v>93</v>
      </c>
      <c r="B2079" s="13">
        <v>43119.0</v>
      </c>
      <c r="C2079" s="12">
        <v>43126.0</v>
      </c>
      <c r="D2079" s="14">
        <v>1279.0</v>
      </c>
      <c r="E2079" s="24">
        <v>43108.92597222222</v>
      </c>
      <c r="F2079" s="16">
        <v>11.0</v>
      </c>
      <c r="G2079" s="17" t="s">
        <v>25</v>
      </c>
      <c r="H2079" s="14">
        <v>173.68</v>
      </c>
      <c r="I2079" s="14">
        <f t="shared" si="1"/>
        <v>1187.84</v>
      </c>
      <c r="J2079" s="18">
        <v>4.0</v>
      </c>
      <c r="K2079" s="17">
        <v>6.0</v>
      </c>
      <c r="L2079" s="19">
        <v>3.0</v>
      </c>
      <c r="M2079" s="19" t="e">
        <v>#REF!</v>
      </c>
      <c r="N2079" s="17">
        <v>4.5</v>
      </c>
      <c r="O2079" s="17" t="s">
        <v>62</v>
      </c>
      <c r="P2079" s="17">
        <v>7.0</v>
      </c>
      <c r="Q2079" s="17">
        <v>6.0</v>
      </c>
      <c r="R2079" s="17">
        <v>0.0</v>
      </c>
      <c r="S2079" s="7">
        <f t="shared" si="2"/>
        <v>6</v>
      </c>
      <c r="T2079" s="20">
        <v>40.0</v>
      </c>
      <c r="U2079" s="14">
        <f t="shared" si="132"/>
        <v>51.16</v>
      </c>
      <c r="V2079" s="21" t="s">
        <v>26</v>
      </c>
      <c r="W2079" s="35">
        <f>VLOOKUP(A2079,airbnb_listings_orlando!C:Q,14,0)</f>
        <v>58</v>
      </c>
      <c r="X2079" s="35">
        <f>VLOOKUP(A2079,airbnb_listings_orlando!C:Q,15,0)</f>
        <v>6</v>
      </c>
      <c r="Y2079" s="11">
        <f t="shared" si="4"/>
        <v>182.7142857</v>
      </c>
      <c r="AA2079" s="11"/>
    </row>
    <row r="2080">
      <c r="A2080" s="12" t="s">
        <v>93</v>
      </c>
      <c r="B2080" s="13">
        <v>43106.0</v>
      </c>
      <c r="C2080" s="12">
        <v>43114.0</v>
      </c>
      <c r="D2080" s="14">
        <v>1529.0</v>
      </c>
      <c r="E2080" s="15">
        <v>43068.45266203704</v>
      </c>
      <c r="F2080" s="16">
        <v>38.0</v>
      </c>
      <c r="G2080" s="17" t="s">
        <v>25</v>
      </c>
      <c r="H2080" s="14">
        <v>213.84</v>
      </c>
      <c r="I2080" s="14">
        <f t="shared" si="1"/>
        <v>1420.84</v>
      </c>
      <c r="J2080" s="18">
        <v>4.0</v>
      </c>
      <c r="K2080" s="17">
        <v>6.0</v>
      </c>
      <c r="L2080" s="19">
        <v>3.0</v>
      </c>
      <c r="M2080" s="19" t="e">
        <v>#REF!</v>
      </c>
      <c r="N2080" s="17">
        <v>4.5</v>
      </c>
      <c r="O2080" s="17" t="s">
        <v>62</v>
      </c>
      <c r="P2080" s="17">
        <v>8.0</v>
      </c>
      <c r="Q2080" s="17">
        <v>7.0</v>
      </c>
      <c r="R2080" s="17">
        <v>0.0</v>
      </c>
      <c r="S2080" s="7">
        <f t="shared" si="2"/>
        <v>7</v>
      </c>
      <c r="T2080" s="20">
        <v>47.0</v>
      </c>
      <c r="U2080" s="14">
        <f t="shared" si="132"/>
        <v>61.16</v>
      </c>
      <c r="V2080" s="21" t="s">
        <v>26</v>
      </c>
      <c r="W2080" s="35">
        <f>VLOOKUP(A2080,airbnb_listings_orlando!C:Q,14,0)</f>
        <v>58</v>
      </c>
      <c r="X2080" s="35">
        <f>VLOOKUP(A2080,airbnb_listings_orlando!C:Q,15,0)</f>
        <v>6</v>
      </c>
      <c r="Y2080" s="11">
        <f t="shared" si="4"/>
        <v>191.125</v>
      </c>
      <c r="AA2080" s="11"/>
    </row>
    <row r="2081">
      <c r="A2081" s="12" t="s">
        <v>93</v>
      </c>
      <c r="B2081" s="13">
        <v>43102.0</v>
      </c>
      <c r="C2081" s="12">
        <v>43104.0</v>
      </c>
      <c r="D2081" s="14">
        <v>504.0</v>
      </c>
      <c r="E2081" s="24">
        <v>42876.62700231482</v>
      </c>
      <c r="F2081" s="16">
        <v>226.0</v>
      </c>
      <c r="G2081" s="17" t="s">
        <v>25</v>
      </c>
      <c r="H2081" s="14">
        <v>54.91</v>
      </c>
      <c r="I2081" s="14">
        <f t="shared" si="1"/>
        <v>467.84</v>
      </c>
      <c r="J2081" s="18">
        <v>4.0</v>
      </c>
      <c r="K2081" s="17">
        <v>6.0</v>
      </c>
      <c r="L2081" s="19">
        <v>3.0</v>
      </c>
      <c r="M2081" s="19" t="e">
        <v>#REF!</v>
      </c>
      <c r="N2081" s="17">
        <v>4.5</v>
      </c>
      <c r="O2081" s="17" t="s">
        <v>62</v>
      </c>
      <c r="P2081" s="17">
        <v>2.0</v>
      </c>
      <c r="Q2081" s="17">
        <v>9.0</v>
      </c>
      <c r="R2081" s="17">
        <v>1.0</v>
      </c>
      <c r="S2081" s="7">
        <f t="shared" si="2"/>
        <v>10</v>
      </c>
      <c r="T2081" s="20">
        <v>16.0</v>
      </c>
      <c r="U2081" s="14">
        <f t="shared" si="132"/>
        <v>20.16</v>
      </c>
      <c r="V2081" s="21" t="s">
        <v>26</v>
      </c>
      <c r="W2081" s="35">
        <f>VLOOKUP(A2081,airbnb_listings_orlando!C:Q,14,0)</f>
        <v>58</v>
      </c>
      <c r="X2081" s="35">
        <f>VLOOKUP(A2081,airbnb_listings_orlando!C:Q,15,0)</f>
        <v>6</v>
      </c>
      <c r="Y2081" s="11">
        <f t="shared" si="4"/>
        <v>252</v>
      </c>
      <c r="AA2081" s="11"/>
    </row>
    <row r="2082">
      <c r="A2082" s="12" t="s">
        <v>93</v>
      </c>
      <c r="B2082" s="13">
        <v>43095.0</v>
      </c>
      <c r="C2082" s="25">
        <v>43100.0</v>
      </c>
      <c r="D2082" s="14">
        <v>1086.0</v>
      </c>
      <c r="E2082" s="24">
        <v>42880.68934027778</v>
      </c>
      <c r="F2082" s="16">
        <v>215.0</v>
      </c>
      <c r="G2082" s="17" t="s">
        <v>25</v>
      </c>
      <c r="H2082" s="14">
        <v>146.52</v>
      </c>
      <c r="I2082" s="14">
        <f t="shared" si="1"/>
        <v>1008.56</v>
      </c>
      <c r="J2082" s="18">
        <v>4.0</v>
      </c>
      <c r="K2082" s="17">
        <v>6.0</v>
      </c>
      <c r="L2082" s="19">
        <v>3.0</v>
      </c>
      <c r="M2082" s="19" t="e">
        <v>#REF!</v>
      </c>
      <c r="N2082" s="17">
        <v>4.5</v>
      </c>
      <c r="O2082" s="17" t="s">
        <v>62</v>
      </c>
      <c r="P2082" s="17">
        <v>5.0</v>
      </c>
      <c r="Q2082" s="17">
        <v>5.0</v>
      </c>
      <c r="R2082" s="17">
        <v>1.0</v>
      </c>
      <c r="S2082" s="7">
        <f t="shared" si="2"/>
        <v>6</v>
      </c>
      <c r="T2082" s="20">
        <v>34.0</v>
      </c>
      <c r="U2082" s="14">
        <f t="shared" si="132"/>
        <v>43.44</v>
      </c>
      <c r="V2082" s="21" t="s">
        <v>26</v>
      </c>
      <c r="W2082" s="35">
        <f>VLOOKUP(A2082,airbnb_listings_orlando!C:Q,14,0)</f>
        <v>58</v>
      </c>
      <c r="X2082" s="35">
        <f>VLOOKUP(A2082,airbnb_listings_orlando!C:Q,15,0)</f>
        <v>6</v>
      </c>
      <c r="Y2082" s="11">
        <f t="shared" si="4"/>
        <v>217.2</v>
      </c>
      <c r="AA2082" s="11"/>
    </row>
    <row r="2083">
      <c r="A2083" s="12" t="s">
        <v>93</v>
      </c>
      <c r="B2083" s="13">
        <v>43090.0</v>
      </c>
      <c r="C2083" s="25">
        <v>43095.0</v>
      </c>
      <c r="D2083" s="14">
        <v>1086.0</v>
      </c>
      <c r="E2083" s="15">
        <v>43026.5903587963</v>
      </c>
      <c r="F2083" s="16">
        <v>64.0</v>
      </c>
      <c r="G2083" s="17" t="s">
        <v>25</v>
      </c>
      <c r="H2083" s="14">
        <v>146.52</v>
      </c>
      <c r="I2083" s="14">
        <f t="shared" si="1"/>
        <v>1008.56</v>
      </c>
      <c r="J2083" s="18">
        <v>4.0</v>
      </c>
      <c r="K2083" s="17">
        <v>6.0</v>
      </c>
      <c r="L2083" s="19">
        <v>3.0</v>
      </c>
      <c r="M2083" s="19" t="e">
        <v>#REF!</v>
      </c>
      <c r="N2083" s="17">
        <v>4.5</v>
      </c>
      <c r="O2083" s="17" t="s">
        <v>62</v>
      </c>
      <c r="P2083" s="17">
        <v>5.0</v>
      </c>
      <c r="Q2083" s="17">
        <v>7.0</v>
      </c>
      <c r="R2083" s="17">
        <v>2.0</v>
      </c>
      <c r="S2083" s="7">
        <f t="shared" si="2"/>
        <v>9</v>
      </c>
      <c r="T2083" s="20">
        <v>34.0</v>
      </c>
      <c r="U2083" s="14">
        <f t="shared" si="132"/>
        <v>43.44</v>
      </c>
      <c r="V2083" s="21" t="s">
        <v>26</v>
      </c>
      <c r="W2083" s="35">
        <f>VLOOKUP(A2083,airbnb_listings_orlando!C:Q,14,0)</f>
        <v>58</v>
      </c>
      <c r="X2083" s="35">
        <f>VLOOKUP(A2083,airbnb_listings_orlando!C:Q,15,0)</f>
        <v>6</v>
      </c>
      <c r="Y2083" s="11">
        <f t="shared" si="4"/>
        <v>217.2</v>
      </c>
      <c r="AA2083" s="11"/>
    </row>
    <row r="2084">
      <c r="A2084" s="12" t="s">
        <v>93</v>
      </c>
      <c r="B2084" s="13">
        <v>43085.0</v>
      </c>
      <c r="C2084" s="25">
        <v>43089.0</v>
      </c>
      <c r="D2084" s="14">
        <v>772.0</v>
      </c>
      <c r="E2084" s="24">
        <v>43015.53524305556</v>
      </c>
      <c r="F2084" s="16">
        <v>70.0</v>
      </c>
      <c r="G2084" s="17" t="s">
        <v>25</v>
      </c>
      <c r="H2084" s="14">
        <v>95.02</v>
      </c>
      <c r="I2084" s="14">
        <f t="shared" si="1"/>
        <v>717.12</v>
      </c>
      <c r="J2084" s="18">
        <v>4.0</v>
      </c>
      <c r="K2084" s="17">
        <v>6.0</v>
      </c>
      <c r="L2084" s="19">
        <v>3.0</v>
      </c>
      <c r="M2084" s="19" t="e">
        <v>#REF!</v>
      </c>
      <c r="N2084" s="17">
        <v>4.5</v>
      </c>
      <c r="O2084" s="17" t="s">
        <v>62</v>
      </c>
      <c r="P2084" s="17">
        <v>4.0</v>
      </c>
      <c r="Q2084" s="17">
        <v>8.0</v>
      </c>
      <c r="R2084" s="17">
        <v>1.0</v>
      </c>
      <c r="S2084" s="7">
        <f t="shared" si="2"/>
        <v>9</v>
      </c>
      <c r="T2084" s="20">
        <v>24.0</v>
      </c>
      <c r="U2084" s="14">
        <f t="shared" si="132"/>
        <v>30.88</v>
      </c>
      <c r="V2084" s="21" t="s">
        <v>26</v>
      </c>
      <c r="W2084" s="35">
        <f>VLOOKUP(A2084,airbnb_listings_orlando!C:Q,14,0)</f>
        <v>58</v>
      </c>
      <c r="X2084" s="35">
        <f>VLOOKUP(A2084,airbnb_listings_orlando!C:Q,15,0)</f>
        <v>6</v>
      </c>
      <c r="Y2084" s="11">
        <f t="shared" si="4"/>
        <v>193</v>
      </c>
      <c r="AA2084" s="11"/>
    </row>
    <row r="2085">
      <c r="A2085" s="12" t="s">
        <v>93</v>
      </c>
      <c r="B2085" s="13">
        <v>43077.0</v>
      </c>
      <c r="C2085" s="25">
        <v>43079.0</v>
      </c>
      <c r="D2085" s="14">
        <v>384.01</v>
      </c>
      <c r="E2085" s="24">
        <v>43048.59292824074</v>
      </c>
      <c r="F2085" s="16">
        <v>29.0</v>
      </c>
      <c r="G2085" s="17" t="s">
        <v>25</v>
      </c>
      <c r="H2085" s="14">
        <v>34.32</v>
      </c>
      <c r="I2085" s="14">
        <f t="shared" si="1"/>
        <v>356.6496</v>
      </c>
      <c r="J2085" s="18">
        <v>4.0</v>
      </c>
      <c r="K2085" s="17">
        <v>6.0</v>
      </c>
      <c r="L2085" s="19">
        <v>3.0</v>
      </c>
      <c r="M2085" s="19" t="e">
        <v>#REF!</v>
      </c>
      <c r="N2085" s="17">
        <v>4.5</v>
      </c>
      <c r="O2085" s="17" t="s">
        <v>62</v>
      </c>
      <c r="P2085" s="17">
        <v>2.0</v>
      </c>
      <c r="Q2085" s="17">
        <v>5.0</v>
      </c>
      <c r="R2085" s="17">
        <v>0.0</v>
      </c>
      <c r="S2085" s="7">
        <f t="shared" si="2"/>
        <v>5</v>
      </c>
      <c r="T2085" s="20">
        <v>12.0</v>
      </c>
      <c r="U2085" s="14">
        <f t="shared" si="132"/>
        <v>15.3604</v>
      </c>
      <c r="V2085" s="21" t="s">
        <v>26</v>
      </c>
      <c r="W2085" s="35">
        <f>VLOOKUP(A2085,airbnb_listings_orlando!C:Q,14,0)</f>
        <v>58</v>
      </c>
      <c r="X2085" s="35">
        <f>VLOOKUP(A2085,airbnb_listings_orlando!C:Q,15,0)</f>
        <v>6</v>
      </c>
      <c r="Y2085" s="11">
        <f t="shared" si="4"/>
        <v>192.005</v>
      </c>
      <c r="AA2085" s="11"/>
    </row>
    <row r="2086">
      <c r="A2086" s="12" t="s">
        <v>93</v>
      </c>
      <c r="B2086" s="13">
        <v>43061.0</v>
      </c>
      <c r="C2086" s="25">
        <v>43065.0</v>
      </c>
      <c r="D2086" s="14">
        <v>902.0</v>
      </c>
      <c r="E2086" s="15">
        <v>43025.398622685185</v>
      </c>
      <c r="F2086" s="16">
        <v>36.0</v>
      </c>
      <c r="G2086" s="17" t="s">
        <v>25</v>
      </c>
      <c r="H2086" s="14">
        <v>115.87</v>
      </c>
      <c r="I2086" s="14">
        <f t="shared" si="1"/>
        <v>837.92</v>
      </c>
      <c r="J2086" s="18">
        <v>4.0</v>
      </c>
      <c r="K2086" s="17">
        <v>6.0</v>
      </c>
      <c r="L2086" s="19">
        <v>3.0</v>
      </c>
      <c r="M2086" s="19" t="e">
        <v>#REF!</v>
      </c>
      <c r="N2086" s="17">
        <v>4.5</v>
      </c>
      <c r="O2086" s="17" t="s">
        <v>62</v>
      </c>
      <c r="P2086" s="17">
        <v>4.0</v>
      </c>
      <c r="Q2086" s="17">
        <v>6.0</v>
      </c>
      <c r="R2086" s="17">
        <v>0.0</v>
      </c>
      <c r="S2086" s="7">
        <f t="shared" si="2"/>
        <v>6</v>
      </c>
      <c r="T2086" s="20">
        <v>28.0</v>
      </c>
      <c r="U2086" s="14">
        <f t="shared" si="132"/>
        <v>36.08</v>
      </c>
      <c r="V2086" s="21" t="s">
        <v>26</v>
      </c>
      <c r="W2086" s="35">
        <f>VLOOKUP(A2086,airbnb_listings_orlando!C:Q,14,0)</f>
        <v>58</v>
      </c>
      <c r="X2086" s="35">
        <f>VLOOKUP(A2086,airbnb_listings_orlando!C:Q,15,0)</f>
        <v>6</v>
      </c>
      <c r="Y2086" s="11">
        <f t="shared" si="4"/>
        <v>225.5</v>
      </c>
      <c r="AA2086" s="11"/>
    </row>
    <row r="2087">
      <c r="A2087" s="12" t="s">
        <v>93</v>
      </c>
      <c r="B2087" s="13">
        <v>43042.0</v>
      </c>
      <c r="C2087" s="12">
        <v>43044.0</v>
      </c>
      <c r="D2087" s="14">
        <v>374.0</v>
      </c>
      <c r="E2087" s="24">
        <v>42944.97724537037</v>
      </c>
      <c r="F2087" s="16">
        <v>98.0</v>
      </c>
      <c r="G2087" s="17" t="s">
        <v>25</v>
      </c>
      <c r="H2087" s="14">
        <v>34.43</v>
      </c>
      <c r="I2087" s="14">
        <f t="shared" si="1"/>
        <v>347.04</v>
      </c>
      <c r="J2087" s="18">
        <v>4.0</v>
      </c>
      <c r="K2087" s="17">
        <v>6.0</v>
      </c>
      <c r="L2087" s="19">
        <v>3.0</v>
      </c>
      <c r="M2087" s="19" t="e">
        <v>#REF!</v>
      </c>
      <c r="N2087" s="17">
        <v>4.5</v>
      </c>
      <c r="O2087" s="17" t="s">
        <v>62</v>
      </c>
      <c r="P2087" s="17">
        <v>2.0</v>
      </c>
      <c r="Q2087" s="17">
        <v>10.0</v>
      </c>
      <c r="R2087" s="17">
        <v>0.0</v>
      </c>
      <c r="S2087" s="7">
        <f t="shared" si="2"/>
        <v>10</v>
      </c>
      <c r="T2087" s="20">
        <v>12.0</v>
      </c>
      <c r="U2087" s="14">
        <f t="shared" si="132"/>
        <v>14.96</v>
      </c>
      <c r="V2087" s="21" t="s">
        <v>26</v>
      </c>
      <c r="W2087" s="35">
        <f>VLOOKUP(A2087,airbnb_listings_orlando!C:Q,14,0)</f>
        <v>58</v>
      </c>
      <c r="X2087" s="35">
        <f>VLOOKUP(A2087,airbnb_listings_orlando!C:Q,15,0)</f>
        <v>6</v>
      </c>
      <c r="Y2087" s="11">
        <f t="shared" si="4"/>
        <v>187</v>
      </c>
      <c r="AA2087" s="11"/>
    </row>
    <row r="2088">
      <c r="A2088" s="12" t="s">
        <v>93</v>
      </c>
      <c r="B2088" s="13">
        <v>43035.0</v>
      </c>
      <c r="C2088" s="25">
        <v>43037.0</v>
      </c>
      <c r="D2088" s="14">
        <v>384.01</v>
      </c>
      <c r="E2088" s="24">
        <v>43004.41305555555</v>
      </c>
      <c r="F2088" s="16">
        <v>31.0</v>
      </c>
      <c r="G2088" s="17" t="s">
        <v>25</v>
      </c>
      <c r="H2088" s="14">
        <v>34.32</v>
      </c>
      <c r="I2088" s="14">
        <f t="shared" si="1"/>
        <v>356.6496</v>
      </c>
      <c r="J2088" s="18">
        <v>4.0</v>
      </c>
      <c r="K2088" s="17">
        <v>6.0</v>
      </c>
      <c r="L2088" s="19">
        <v>3.0</v>
      </c>
      <c r="M2088" s="19" t="e">
        <v>#REF!</v>
      </c>
      <c r="N2088" s="17">
        <v>4.5</v>
      </c>
      <c r="O2088" s="17" t="s">
        <v>62</v>
      </c>
      <c r="P2088" s="17">
        <v>2.0</v>
      </c>
      <c r="Q2088" s="17">
        <v>10.0</v>
      </c>
      <c r="R2088" s="17">
        <v>0.0</v>
      </c>
      <c r="S2088" s="7">
        <f t="shared" si="2"/>
        <v>10</v>
      </c>
      <c r="T2088" s="20">
        <v>12.0</v>
      </c>
      <c r="U2088" s="14">
        <f t="shared" si="132"/>
        <v>15.3604</v>
      </c>
      <c r="V2088" s="21" t="s">
        <v>26</v>
      </c>
      <c r="W2088" s="35">
        <f>VLOOKUP(A2088,airbnb_listings_orlando!C:Q,14,0)</f>
        <v>58</v>
      </c>
      <c r="X2088" s="35">
        <f>VLOOKUP(A2088,airbnb_listings_orlando!C:Q,15,0)</f>
        <v>6</v>
      </c>
      <c r="Y2088" s="11">
        <f t="shared" si="4"/>
        <v>192.005</v>
      </c>
      <c r="AA2088" s="11"/>
    </row>
    <row r="2089">
      <c r="A2089" s="12" t="s">
        <v>93</v>
      </c>
      <c r="B2089" s="13">
        <v>43007.0</v>
      </c>
      <c r="C2089" s="12">
        <v>43010.0</v>
      </c>
      <c r="D2089" s="14">
        <v>503.01</v>
      </c>
      <c r="E2089" s="24">
        <v>42968.74290509259</v>
      </c>
      <c r="F2089" s="16">
        <v>39.0</v>
      </c>
      <c r="G2089" s="17" t="s">
        <v>25</v>
      </c>
      <c r="H2089" s="14">
        <v>54.73</v>
      </c>
      <c r="I2089" s="14">
        <f t="shared" si="1"/>
        <v>466.8896</v>
      </c>
      <c r="J2089" s="18">
        <v>4.0</v>
      </c>
      <c r="K2089" s="17">
        <v>6.0</v>
      </c>
      <c r="L2089" s="19">
        <v>3.0</v>
      </c>
      <c r="M2089" s="19" t="e">
        <v>#REF!</v>
      </c>
      <c r="N2089" s="17">
        <v>4.5</v>
      </c>
      <c r="O2089" s="17" t="s">
        <v>62</v>
      </c>
      <c r="P2089" s="17">
        <v>3.0</v>
      </c>
      <c r="Q2089" s="17">
        <v>7.0</v>
      </c>
      <c r="R2089" s="17">
        <v>3.0</v>
      </c>
      <c r="S2089" s="7">
        <f t="shared" si="2"/>
        <v>10</v>
      </c>
      <c r="T2089" s="20">
        <v>16.0</v>
      </c>
      <c r="U2089" s="14">
        <f t="shared" si="132"/>
        <v>20.1204</v>
      </c>
      <c r="V2089" s="21" t="s">
        <v>26</v>
      </c>
      <c r="W2089" s="35">
        <f>VLOOKUP(A2089,airbnb_listings_orlando!C:Q,14,0)</f>
        <v>58</v>
      </c>
      <c r="X2089" s="35">
        <f>VLOOKUP(A2089,airbnb_listings_orlando!C:Q,15,0)</f>
        <v>6</v>
      </c>
      <c r="Y2089" s="11">
        <f t="shared" si="4"/>
        <v>167.67</v>
      </c>
      <c r="AA2089" s="11"/>
    </row>
    <row r="2090">
      <c r="A2090" s="12" t="s">
        <v>93</v>
      </c>
      <c r="B2090" s="13">
        <v>42975.0</v>
      </c>
      <c r="C2090" s="12">
        <v>42981.0</v>
      </c>
      <c r="D2090" s="14">
        <v>890.0</v>
      </c>
      <c r="E2090" s="24">
        <v>42874.9450462963</v>
      </c>
      <c r="F2090" s="16">
        <v>101.0</v>
      </c>
      <c r="G2090" s="17" t="s">
        <v>25</v>
      </c>
      <c r="H2090" s="14">
        <v>115.61</v>
      </c>
      <c r="I2090" s="14">
        <f t="shared" si="1"/>
        <v>826.4</v>
      </c>
      <c r="J2090" s="18">
        <v>4.0</v>
      </c>
      <c r="K2090" s="17">
        <v>6.0</v>
      </c>
      <c r="L2090" s="19">
        <v>3.0</v>
      </c>
      <c r="M2090" s="19" t="e">
        <v>#REF!</v>
      </c>
      <c r="N2090" s="17">
        <v>4.5</v>
      </c>
      <c r="O2090" s="17" t="s">
        <v>62</v>
      </c>
      <c r="P2090" s="17">
        <v>6.0</v>
      </c>
      <c r="Q2090" s="17">
        <v>7.0</v>
      </c>
      <c r="R2090" s="17">
        <v>1.0</v>
      </c>
      <c r="S2090" s="7">
        <f t="shared" si="2"/>
        <v>8</v>
      </c>
      <c r="T2090" s="20">
        <v>28.0</v>
      </c>
      <c r="U2090" s="14">
        <f t="shared" si="132"/>
        <v>35.6</v>
      </c>
      <c r="V2090" s="21" t="s">
        <v>26</v>
      </c>
      <c r="W2090" s="35">
        <f>VLOOKUP(A2090,airbnb_listings_orlando!C:Q,14,0)</f>
        <v>58</v>
      </c>
      <c r="X2090" s="35">
        <f>VLOOKUP(A2090,airbnb_listings_orlando!C:Q,15,0)</f>
        <v>6</v>
      </c>
      <c r="Y2090" s="11">
        <f t="shared" si="4"/>
        <v>148.3333333</v>
      </c>
      <c r="AA2090" s="11"/>
    </row>
    <row r="2091">
      <c r="A2091" s="12" t="s">
        <v>93</v>
      </c>
      <c r="B2091" s="13">
        <v>42964.0</v>
      </c>
      <c r="C2091" s="12">
        <v>42971.0</v>
      </c>
      <c r="D2091" s="14">
        <v>1019.0</v>
      </c>
      <c r="E2091" s="24">
        <v>42905.574537037035</v>
      </c>
      <c r="F2091" s="16">
        <v>59.0</v>
      </c>
      <c r="G2091" s="17" t="s">
        <v>25</v>
      </c>
      <c r="H2091" s="14">
        <v>135.9</v>
      </c>
      <c r="I2091" s="14">
        <f t="shared" si="1"/>
        <v>946.24</v>
      </c>
      <c r="J2091" s="18">
        <v>4.0</v>
      </c>
      <c r="K2091" s="17">
        <v>6.0</v>
      </c>
      <c r="L2091" s="19">
        <v>3.0</v>
      </c>
      <c r="M2091" s="19" t="e">
        <v>#REF!</v>
      </c>
      <c r="N2091" s="17">
        <v>4.5</v>
      </c>
      <c r="O2091" s="17" t="s">
        <v>62</v>
      </c>
      <c r="P2091" s="17">
        <v>7.0</v>
      </c>
      <c r="Q2091" s="17">
        <v>4.0</v>
      </c>
      <c r="R2091" s="17">
        <v>2.0</v>
      </c>
      <c r="S2091" s="7">
        <f t="shared" si="2"/>
        <v>6</v>
      </c>
      <c r="T2091" s="20">
        <v>32.0</v>
      </c>
      <c r="U2091" s="14">
        <f t="shared" si="132"/>
        <v>40.76</v>
      </c>
      <c r="V2091" s="21" t="s">
        <v>26</v>
      </c>
      <c r="W2091" s="35">
        <f>VLOOKUP(A2091,airbnb_listings_orlando!C:Q,14,0)</f>
        <v>58</v>
      </c>
      <c r="X2091" s="35">
        <f>VLOOKUP(A2091,airbnb_listings_orlando!C:Q,15,0)</f>
        <v>6</v>
      </c>
      <c r="Y2091" s="11">
        <f t="shared" si="4"/>
        <v>145.5714286</v>
      </c>
      <c r="AA2091" s="11"/>
    </row>
    <row r="2092">
      <c r="A2092" s="12" t="s">
        <v>93</v>
      </c>
      <c r="B2092" s="13">
        <v>42957.0</v>
      </c>
      <c r="C2092" s="12">
        <v>42963.0</v>
      </c>
      <c r="D2092" s="14">
        <v>890.0</v>
      </c>
      <c r="E2092" s="24">
        <v>42860.35633101852</v>
      </c>
      <c r="F2092" s="16">
        <v>97.0</v>
      </c>
      <c r="G2092" s="17" t="s">
        <v>25</v>
      </c>
      <c r="H2092" s="14">
        <v>115.61</v>
      </c>
      <c r="I2092" s="14">
        <f t="shared" si="1"/>
        <v>826.4</v>
      </c>
      <c r="J2092" s="18">
        <v>4.0</v>
      </c>
      <c r="K2092" s="17">
        <v>6.0</v>
      </c>
      <c r="L2092" s="19">
        <v>3.0</v>
      </c>
      <c r="M2092" s="19" t="e">
        <v>#REF!</v>
      </c>
      <c r="N2092" s="17">
        <v>4.5</v>
      </c>
      <c r="O2092" s="17" t="s">
        <v>62</v>
      </c>
      <c r="P2092" s="17">
        <v>6.0</v>
      </c>
      <c r="Q2092" s="17">
        <v>6.0</v>
      </c>
      <c r="R2092" s="17">
        <v>2.0</v>
      </c>
      <c r="S2092" s="7">
        <f t="shared" si="2"/>
        <v>8</v>
      </c>
      <c r="T2092" s="20">
        <v>28.0</v>
      </c>
      <c r="U2092" s="14">
        <f t="shared" si="132"/>
        <v>35.6</v>
      </c>
      <c r="V2092" s="21" t="s">
        <v>26</v>
      </c>
      <c r="W2092" s="35">
        <f>VLOOKUP(A2092,airbnb_listings_orlando!C:Q,14,0)</f>
        <v>58</v>
      </c>
      <c r="X2092" s="35">
        <f>VLOOKUP(A2092,airbnb_listings_orlando!C:Q,15,0)</f>
        <v>6</v>
      </c>
      <c r="Y2092" s="11">
        <f t="shared" si="4"/>
        <v>148.3333333</v>
      </c>
      <c r="AA2092" s="11"/>
    </row>
    <row r="2093">
      <c r="A2093" s="12" t="s">
        <v>93</v>
      </c>
      <c r="B2093" s="13">
        <v>42953.0</v>
      </c>
      <c r="C2093" s="12">
        <v>42957.0</v>
      </c>
      <c r="D2093" s="14">
        <v>632.0</v>
      </c>
      <c r="E2093" s="24">
        <v>42909.36100694445</v>
      </c>
      <c r="F2093" s="16">
        <v>44.0</v>
      </c>
      <c r="G2093" s="17" t="s">
        <v>25</v>
      </c>
      <c r="H2093" s="14">
        <v>75.02</v>
      </c>
      <c r="I2093" s="14">
        <f t="shared" si="1"/>
        <v>586.72</v>
      </c>
      <c r="J2093" s="18">
        <v>4.0</v>
      </c>
      <c r="K2093" s="17">
        <v>6.0</v>
      </c>
      <c r="L2093" s="19">
        <v>3.0</v>
      </c>
      <c r="M2093" s="19" t="e">
        <v>#REF!</v>
      </c>
      <c r="N2093" s="17">
        <v>4.5</v>
      </c>
      <c r="O2093" s="17" t="s">
        <v>62</v>
      </c>
      <c r="P2093" s="17">
        <v>4.0</v>
      </c>
      <c r="Q2093" s="17">
        <v>3.0</v>
      </c>
      <c r="R2093" s="17">
        <v>2.0</v>
      </c>
      <c r="S2093" s="7">
        <f t="shared" si="2"/>
        <v>5</v>
      </c>
      <c r="T2093" s="20">
        <v>20.0</v>
      </c>
      <c r="U2093" s="14">
        <f t="shared" si="132"/>
        <v>25.28</v>
      </c>
      <c r="V2093" s="21" t="s">
        <v>26</v>
      </c>
      <c r="W2093" s="35">
        <f>VLOOKUP(A2093,airbnb_listings_orlando!C:Q,14,0)</f>
        <v>58</v>
      </c>
      <c r="X2093" s="35">
        <f>VLOOKUP(A2093,airbnb_listings_orlando!C:Q,15,0)</f>
        <v>6</v>
      </c>
      <c r="Y2093" s="11">
        <f t="shared" si="4"/>
        <v>158</v>
      </c>
      <c r="AA2093" s="11"/>
    </row>
    <row r="2094">
      <c r="A2094" s="12" t="s">
        <v>93</v>
      </c>
      <c r="B2094" s="13">
        <v>42932.0</v>
      </c>
      <c r="C2094" s="12">
        <v>42937.0</v>
      </c>
      <c r="D2094" s="14">
        <v>926.0</v>
      </c>
      <c r="E2094" s="24">
        <v>42835.56416666666</v>
      </c>
      <c r="F2094" s="16">
        <v>97.0</v>
      </c>
      <c r="G2094" s="17" t="s">
        <v>25</v>
      </c>
      <c r="H2094" s="14">
        <v>121.39</v>
      </c>
      <c r="I2094" s="14">
        <f t="shared" si="1"/>
        <v>859.96</v>
      </c>
      <c r="J2094" s="18">
        <v>4.0</v>
      </c>
      <c r="K2094" s="17">
        <v>6.0</v>
      </c>
      <c r="L2094" s="19">
        <v>3.0</v>
      </c>
      <c r="M2094" s="19" t="e">
        <v>#REF!</v>
      </c>
      <c r="N2094" s="17">
        <v>4.5</v>
      </c>
      <c r="O2094" s="17" t="s">
        <v>62</v>
      </c>
      <c r="P2094" s="17">
        <v>5.0</v>
      </c>
      <c r="Q2094" s="17">
        <v>6.0</v>
      </c>
      <c r="R2094" s="17">
        <v>2.0</v>
      </c>
      <c r="S2094" s="7">
        <f t="shared" si="2"/>
        <v>8</v>
      </c>
      <c r="T2094" s="20">
        <v>29.0</v>
      </c>
      <c r="U2094" s="14">
        <f t="shared" si="132"/>
        <v>37.04</v>
      </c>
      <c r="V2094" s="21" t="s">
        <v>26</v>
      </c>
      <c r="W2094" s="35">
        <f>VLOOKUP(A2094,airbnb_listings_orlando!C:Q,14,0)</f>
        <v>58</v>
      </c>
      <c r="X2094" s="35">
        <f>VLOOKUP(A2094,airbnb_listings_orlando!C:Q,15,0)</f>
        <v>6</v>
      </c>
      <c r="Y2094" s="11">
        <f t="shared" si="4"/>
        <v>185.2</v>
      </c>
      <c r="AA2094" s="11"/>
    </row>
    <row r="2095">
      <c r="A2095" s="12" t="s">
        <v>93</v>
      </c>
      <c r="B2095" s="13">
        <v>42926.0</v>
      </c>
      <c r="C2095" s="12">
        <v>42930.0</v>
      </c>
      <c r="D2095" s="14">
        <v>764.0</v>
      </c>
      <c r="E2095" s="24">
        <v>42881.69855324074</v>
      </c>
      <c r="F2095" s="16">
        <v>45.0</v>
      </c>
      <c r="G2095" s="17" t="s">
        <v>25</v>
      </c>
      <c r="H2095" s="14">
        <v>95.88</v>
      </c>
      <c r="I2095" s="14">
        <f t="shared" si="1"/>
        <v>709.44</v>
      </c>
      <c r="J2095" s="18">
        <v>4.0</v>
      </c>
      <c r="K2095" s="17">
        <v>6.0</v>
      </c>
      <c r="L2095" s="19">
        <v>3.0</v>
      </c>
      <c r="M2095" s="19" t="e">
        <v>#REF!</v>
      </c>
      <c r="N2095" s="17">
        <v>4.5</v>
      </c>
      <c r="O2095" s="17" t="s">
        <v>62</v>
      </c>
      <c r="P2095" s="17">
        <v>4.0</v>
      </c>
      <c r="Q2095" s="17">
        <v>6.0</v>
      </c>
      <c r="R2095" s="17">
        <v>0.0</v>
      </c>
      <c r="S2095" s="7">
        <f t="shared" si="2"/>
        <v>6</v>
      </c>
      <c r="T2095" s="20">
        <v>24.0</v>
      </c>
      <c r="U2095" s="14">
        <f t="shared" si="132"/>
        <v>30.56</v>
      </c>
      <c r="V2095" s="21" t="s">
        <v>26</v>
      </c>
      <c r="W2095" s="35">
        <f>VLOOKUP(A2095,airbnb_listings_orlando!C:Q,14,0)</f>
        <v>58</v>
      </c>
      <c r="X2095" s="35">
        <f>VLOOKUP(A2095,airbnb_listings_orlando!C:Q,15,0)</f>
        <v>6</v>
      </c>
      <c r="Y2095" s="11">
        <f t="shared" si="4"/>
        <v>191</v>
      </c>
      <c r="AA2095" s="11"/>
    </row>
    <row r="2096">
      <c r="A2096" s="12" t="s">
        <v>93</v>
      </c>
      <c r="B2096" s="13">
        <v>42921.0</v>
      </c>
      <c r="C2096" s="12">
        <v>42923.0</v>
      </c>
      <c r="D2096" s="14">
        <v>408.0</v>
      </c>
      <c r="E2096" s="24">
        <v>42914.61677083333</v>
      </c>
      <c r="F2096" s="16">
        <v>7.0</v>
      </c>
      <c r="G2096" s="17" t="s">
        <v>25</v>
      </c>
      <c r="H2096" s="14">
        <v>39.83</v>
      </c>
      <c r="I2096" s="14">
        <f t="shared" si="1"/>
        <v>378.68</v>
      </c>
      <c r="J2096" s="18">
        <v>4.0</v>
      </c>
      <c r="K2096" s="17">
        <v>6.0</v>
      </c>
      <c r="L2096" s="19">
        <v>3.0</v>
      </c>
      <c r="M2096" s="19" t="e">
        <v>#REF!</v>
      </c>
      <c r="N2096" s="17">
        <v>4.5</v>
      </c>
      <c r="O2096" s="17" t="s">
        <v>62</v>
      </c>
      <c r="P2096" s="17">
        <v>2.0</v>
      </c>
      <c r="Q2096" s="17">
        <v>5.0</v>
      </c>
      <c r="R2096" s="17">
        <v>1.0</v>
      </c>
      <c r="S2096" s="7">
        <f t="shared" si="2"/>
        <v>6</v>
      </c>
      <c r="T2096" s="20">
        <v>13.0</v>
      </c>
      <c r="U2096" s="14">
        <f t="shared" si="132"/>
        <v>16.32</v>
      </c>
      <c r="V2096" s="21" t="s">
        <v>26</v>
      </c>
      <c r="W2096" s="35">
        <f>VLOOKUP(A2096,airbnb_listings_orlando!C:Q,14,0)</f>
        <v>58</v>
      </c>
      <c r="X2096" s="35">
        <f>VLOOKUP(A2096,airbnb_listings_orlando!C:Q,15,0)</f>
        <v>6</v>
      </c>
      <c r="Y2096" s="11">
        <f t="shared" si="4"/>
        <v>204</v>
      </c>
      <c r="AA2096" s="11"/>
    </row>
    <row r="2097">
      <c r="A2097" s="12" t="s">
        <v>93</v>
      </c>
      <c r="B2097" s="13">
        <v>42907.0</v>
      </c>
      <c r="C2097" s="12">
        <v>42917.0</v>
      </c>
      <c r="D2097" s="14">
        <v>1280.0</v>
      </c>
      <c r="E2097" s="15">
        <v>42691.676400462966</v>
      </c>
      <c r="F2097" s="16">
        <v>216.0</v>
      </c>
      <c r="G2097" s="17" t="s">
        <v>25</v>
      </c>
      <c r="H2097" s="14">
        <v>177.06</v>
      </c>
      <c r="I2097" s="14">
        <f t="shared" si="1"/>
        <v>1188.8</v>
      </c>
      <c r="J2097" s="18">
        <v>4.0</v>
      </c>
      <c r="K2097" s="17">
        <v>6.0</v>
      </c>
      <c r="L2097" s="19">
        <v>3.0</v>
      </c>
      <c r="M2097" s="19" t="e">
        <v>#REF!</v>
      </c>
      <c r="N2097" s="17">
        <v>4.5</v>
      </c>
      <c r="O2097" s="17" t="s">
        <v>62</v>
      </c>
      <c r="P2097" s="17">
        <v>10.0</v>
      </c>
      <c r="Q2097" s="17">
        <v>4.0</v>
      </c>
      <c r="R2097" s="17">
        <v>2.0</v>
      </c>
      <c r="S2097" s="7">
        <f t="shared" si="2"/>
        <v>6</v>
      </c>
      <c r="T2097" s="20">
        <v>40.0</v>
      </c>
      <c r="U2097" s="14">
        <f t="shared" si="132"/>
        <v>51.2</v>
      </c>
      <c r="V2097" s="21" t="s">
        <v>26</v>
      </c>
      <c r="W2097" s="35">
        <f>VLOOKUP(A2097,airbnb_listings_orlando!C:Q,14,0)</f>
        <v>58</v>
      </c>
      <c r="X2097" s="35">
        <f>VLOOKUP(A2097,airbnb_listings_orlando!C:Q,15,0)</f>
        <v>6</v>
      </c>
      <c r="Y2097" s="11">
        <f t="shared" si="4"/>
        <v>128</v>
      </c>
      <c r="AA2097" s="11"/>
    </row>
    <row r="2098">
      <c r="A2098" s="12" t="s">
        <v>93</v>
      </c>
      <c r="B2098" s="13">
        <v>42881.0</v>
      </c>
      <c r="C2098" s="12">
        <v>42883.0</v>
      </c>
      <c r="D2098" s="14">
        <v>374.0</v>
      </c>
      <c r="E2098" s="24">
        <v>42861.676400462966</v>
      </c>
      <c r="F2098" s="16">
        <v>20.0</v>
      </c>
      <c r="G2098" s="17" t="s">
        <v>25</v>
      </c>
      <c r="H2098" s="14">
        <v>34.43</v>
      </c>
      <c r="I2098" s="14">
        <f t="shared" si="1"/>
        <v>347.04</v>
      </c>
      <c r="J2098" s="18">
        <v>4.0</v>
      </c>
      <c r="K2098" s="17">
        <v>6.0</v>
      </c>
      <c r="L2098" s="19">
        <v>3.0</v>
      </c>
      <c r="M2098" s="19" t="e">
        <v>#REF!</v>
      </c>
      <c r="N2098" s="17">
        <v>4.5</v>
      </c>
      <c r="O2098" s="17" t="s">
        <v>62</v>
      </c>
      <c r="P2098" s="17">
        <v>2.0</v>
      </c>
      <c r="Q2098" s="17">
        <v>4.0</v>
      </c>
      <c r="R2098" s="17">
        <v>0.0</v>
      </c>
      <c r="S2098" s="7">
        <f t="shared" si="2"/>
        <v>4</v>
      </c>
      <c r="T2098" s="20">
        <v>12.0</v>
      </c>
      <c r="U2098" s="14">
        <f t="shared" si="132"/>
        <v>14.96</v>
      </c>
      <c r="V2098" s="21" t="s">
        <v>26</v>
      </c>
      <c r="W2098" s="35">
        <f>VLOOKUP(A2098,airbnb_listings_orlando!C:Q,14,0)</f>
        <v>58</v>
      </c>
      <c r="X2098" s="35">
        <f>VLOOKUP(A2098,airbnb_listings_orlando!C:Q,15,0)</f>
        <v>6</v>
      </c>
      <c r="Y2098" s="11">
        <f t="shared" si="4"/>
        <v>187</v>
      </c>
      <c r="AA2098" s="11"/>
    </row>
    <row r="2099">
      <c r="A2099" s="12" t="s">
        <v>93</v>
      </c>
      <c r="B2099" s="13">
        <v>42876.0</v>
      </c>
      <c r="C2099" s="12">
        <v>42878.0</v>
      </c>
      <c r="D2099" s="14">
        <v>374.0</v>
      </c>
      <c r="E2099" s="24">
        <v>42840.79966435185</v>
      </c>
      <c r="F2099" s="16">
        <v>36.0</v>
      </c>
      <c r="G2099" s="17" t="s">
        <v>25</v>
      </c>
      <c r="H2099" s="14">
        <v>34.43</v>
      </c>
      <c r="I2099" s="14">
        <f t="shared" si="1"/>
        <v>347.04</v>
      </c>
      <c r="J2099" s="18">
        <v>4.0</v>
      </c>
      <c r="K2099" s="17">
        <v>6.0</v>
      </c>
      <c r="L2099" s="19">
        <v>3.0</v>
      </c>
      <c r="M2099" s="19" t="e">
        <v>#REF!</v>
      </c>
      <c r="N2099" s="17">
        <v>4.5</v>
      </c>
      <c r="O2099" s="17" t="s">
        <v>62</v>
      </c>
      <c r="P2099" s="17">
        <v>2.0</v>
      </c>
      <c r="Q2099" s="17">
        <v>6.0</v>
      </c>
      <c r="R2099" s="17">
        <v>0.0</v>
      </c>
      <c r="S2099" s="7">
        <f t="shared" si="2"/>
        <v>6</v>
      </c>
      <c r="T2099" s="20">
        <v>12.0</v>
      </c>
      <c r="U2099" s="14">
        <f t="shared" si="132"/>
        <v>14.96</v>
      </c>
      <c r="V2099" s="21" t="s">
        <v>26</v>
      </c>
      <c r="W2099" s="35">
        <f>VLOOKUP(A2099,airbnb_listings_orlando!C:Q,14,0)</f>
        <v>58</v>
      </c>
      <c r="X2099" s="35">
        <f>VLOOKUP(A2099,airbnb_listings_orlando!C:Q,15,0)</f>
        <v>6</v>
      </c>
      <c r="Y2099" s="11">
        <f t="shared" si="4"/>
        <v>187</v>
      </c>
      <c r="AA2099" s="11"/>
    </row>
    <row r="2100">
      <c r="A2100" s="12" t="s">
        <v>93</v>
      </c>
      <c r="B2100" s="13">
        <v>42869.0</v>
      </c>
      <c r="C2100" s="12">
        <v>42871.0</v>
      </c>
      <c r="D2100" s="14">
        <v>374.0</v>
      </c>
      <c r="E2100" s="24">
        <v>42832.396875</v>
      </c>
      <c r="F2100" s="16">
        <v>37.0</v>
      </c>
      <c r="G2100" s="17" t="s">
        <v>25</v>
      </c>
      <c r="H2100" s="14">
        <v>34.43</v>
      </c>
      <c r="I2100" s="14">
        <f t="shared" si="1"/>
        <v>347.04</v>
      </c>
      <c r="J2100" s="18">
        <v>4.0</v>
      </c>
      <c r="K2100" s="17">
        <v>6.0</v>
      </c>
      <c r="L2100" s="19">
        <v>3.0</v>
      </c>
      <c r="M2100" s="19" t="e">
        <v>#REF!</v>
      </c>
      <c r="N2100" s="17">
        <v>4.5</v>
      </c>
      <c r="O2100" s="17" t="s">
        <v>62</v>
      </c>
      <c r="P2100" s="17">
        <v>2.0</v>
      </c>
      <c r="Q2100" s="17">
        <v>6.0</v>
      </c>
      <c r="R2100" s="17">
        <v>0.0</v>
      </c>
      <c r="S2100" s="7">
        <f t="shared" si="2"/>
        <v>6</v>
      </c>
      <c r="T2100" s="20">
        <v>12.0</v>
      </c>
      <c r="U2100" s="14">
        <f t="shared" si="132"/>
        <v>14.96</v>
      </c>
      <c r="V2100" s="21" t="s">
        <v>26</v>
      </c>
      <c r="W2100" s="35">
        <f>VLOOKUP(A2100,airbnb_listings_orlando!C:Q,14,0)</f>
        <v>58</v>
      </c>
      <c r="X2100" s="35">
        <f>VLOOKUP(A2100,airbnb_listings_orlando!C:Q,15,0)</f>
        <v>6</v>
      </c>
      <c r="Y2100" s="11">
        <f t="shared" si="4"/>
        <v>187</v>
      </c>
      <c r="AA2100" s="11"/>
    </row>
    <row r="2101">
      <c r="A2101" s="12" t="s">
        <v>93</v>
      </c>
      <c r="B2101" s="13">
        <v>42845.0</v>
      </c>
      <c r="C2101" s="12">
        <v>42847.0</v>
      </c>
      <c r="D2101" s="14">
        <v>397.16</v>
      </c>
      <c r="E2101" s="24">
        <v>42808.667337962965</v>
      </c>
      <c r="F2101" s="16">
        <v>37.0</v>
      </c>
      <c r="G2101" s="17" t="s">
        <v>25</v>
      </c>
      <c r="H2101" s="14">
        <v>38.8</v>
      </c>
      <c r="I2101" s="14">
        <f t="shared" si="1"/>
        <v>369.2736</v>
      </c>
      <c r="J2101" s="18">
        <v>4.0</v>
      </c>
      <c r="K2101" s="17">
        <v>6.0</v>
      </c>
      <c r="L2101" s="19">
        <v>3.0</v>
      </c>
      <c r="M2101" s="19" t="e">
        <v>#REF!</v>
      </c>
      <c r="N2101" s="17">
        <v>4.5</v>
      </c>
      <c r="O2101" s="17" t="s">
        <v>62</v>
      </c>
      <c r="P2101" s="17">
        <v>2.0</v>
      </c>
      <c r="Q2101" s="17">
        <v>4.0</v>
      </c>
      <c r="R2101" s="17">
        <v>3.0</v>
      </c>
      <c r="S2101" s="7">
        <f t="shared" si="2"/>
        <v>7</v>
      </c>
      <c r="T2101" s="20">
        <v>12.0</v>
      </c>
      <c r="U2101" s="14">
        <f t="shared" si="132"/>
        <v>15.8864</v>
      </c>
      <c r="V2101" s="21" t="s">
        <v>26</v>
      </c>
      <c r="W2101" s="35">
        <f>VLOOKUP(A2101,airbnb_listings_orlando!C:Q,14,0)</f>
        <v>58</v>
      </c>
      <c r="X2101" s="35">
        <f>VLOOKUP(A2101,airbnb_listings_orlando!C:Q,15,0)</f>
        <v>6</v>
      </c>
      <c r="Y2101" s="11">
        <f t="shared" si="4"/>
        <v>198.58</v>
      </c>
      <c r="AA2101" s="11"/>
    </row>
    <row r="2102">
      <c r="A2102" s="12" t="s">
        <v>93</v>
      </c>
      <c r="B2102" s="13">
        <v>42833.0</v>
      </c>
      <c r="C2102" s="12">
        <v>42839.0</v>
      </c>
      <c r="D2102" s="14">
        <v>945.08</v>
      </c>
      <c r="E2102" s="24">
        <v>42756.73299768518</v>
      </c>
      <c r="F2102" s="16">
        <v>77.0</v>
      </c>
      <c r="G2102" s="17" t="s">
        <v>25</v>
      </c>
      <c r="H2102" s="14">
        <v>126.0</v>
      </c>
      <c r="I2102" s="14">
        <f t="shared" si="1"/>
        <v>879.2768</v>
      </c>
      <c r="J2102" s="18">
        <v>4.0</v>
      </c>
      <c r="K2102" s="17">
        <v>6.0</v>
      </c>
      <c r="L2102" s="19">
        <v>3.0</v>
      </c>
      <c r="M2102" s="19" t="e">
        <v>#REF!</v>
      </c>
      <c r="N2102" s="17">
        <v>4.5</v>
      </c>
      <c r="O2102" s="17" t="s">
        <v>62</v>
      </c>
      <c r="P2102" s="17">
        <v>6.0</v>
      </c>
      <c r="Q2102" s="17">
        <v>8.0</v>
      </c>
      <c r="R2102" s="17">
        <v>0.0</v>
      </c>
      <c r="S2102" s="7">
        <f t="shared" si="2"/>
        <v>8</v>
      </c>
      <c r="T2102" s="20">
        <v>28.0</v>
      </c>
      <c r="U2102" s="14">
        <f t="shared" si="132"/>
        <v>37.8032</v>
      </c>
      <c r="V2102" s="21" t="s">
        <v>26</v>
      </c>
      <c r="W2102" s="35">
        <f>VLOOKUP(A2102,airbnb_listings_orlando!C:Q,14,0)</f>
        <v>58</v>
      </c>
      <c r="X2102" s="35">
        <f>VLOOKUP(A2102,airbnb_listings_orlando!C:Q,15,0)</f>
        <v>6</v>
      </c>
      <c r="Y2102" s="11">
        <f t="shared" si="4"/>
        <v>157.5133333</v>
      </c>
      <c r="AA2102" s="11"/>
    </row>
    <row r="2103">
      <c r="A2103" s="12" t="s">
        <v>93</v>
      </c>
      <c r="B2103" s="13">
        <v>42756.0</v>
      </c>
      <c r="C2103" s="12">
        <v>42764.0</v>
      </c>
      <c r="D2103" s="14">
        <v>1360.0</v>
      </c>
      <c r="E2103" s="24">
        <v>42709.501493055555</v>
      </c>
      <c r="F2103" s="16">
        <v>47.0</v>
      </c>
      <c r="G2103" s="17" t="s">
        <v>25</v>
      </c>
      <c r="H2103" s="14">
        <v>189.76</v>
      </c>
      <c r="I2103" s="14">
        <f t="shared" si="1"/>
        <v>1263.6</v>
      </c>
      <c r="J2103" s="18">
        <v>4.0</v>
      </c>
      <c r="K2103" s="17">
        <v>6.0</v>
      </c>
      <c r="L2103" s="19">
        <v>3.0</v>
      </c>
      <c r="M2103" s="19" t="e">
        <v>#REF!</v>
      </c>
      <c r="N2103" s="17">
        <v>4.5</v>
      </c>
      <c r="O2103" s="17" t="s">
        <v>62</v>
      </c>
      <c r="P2103" s="17">
        <v>8.0</v>
      </c>
      <c r="Q2103" s="17">
        <v>5.0</v>
      </c>
      <c r="R2103" s="17">
        <v>0.0</v>
      </c>
      <c r="S2103" s="7">
        <f t="shared" si="2"/>
        <v>5</v>
      </c>
      <c r="T2103" s="20">
        <v>42.0</v>
      </c>
      <c r="U2103" s="14">
        <f t="shared" si="132"/>
        <v>54.4</v>
      </c>
      <c r="V2103" s="21" t="s">
        <v>26</v>
      </c>
      <c r="W2103" s="35">
        <f>VLOOKUP(A2103,airbnb_listings_orlando!C:Q,14,0)</f>
        <v>58</v>
      </c>
      <c r="X2103" s="35">
        <f>VLOOKUP(A2103,airbnb_listings_orlando!C:Q,15,0)</f>
        <v>6</v>
      </c>
      <c r="Y2103" s="11">
        <f t="shared" si="4"/>
        <v>170</v>
      </c>
      <c r="AA2103" s="11"/>
    </row>
    <row r="2104">
      <c r="A2104" s="12" t="s">
        <v>93</v>
      </c>
      <c r="B2104" s="13">
        <v>42742.0</v>
      </c>
      <c r="C2104" s="12">
        <v>42746.0</v>
      </c>
      <c r="D2104" s="14">
        <v>763.0</v>
      </c>
      <c r="E2104" s="24">
        <v>42712.39207175926</v>
      </c>
      <c r="F2104" s="16">
        <v>30.0</v>
      </c>
      <c r="G2104" s="17" t="s">
        <v>25</v>
      </c>
      <c r="H2104" s="14">
        <v>95.88</v>
      </c>
      <c r="I2104" s="14">
        <f t="shared" si="1"/>
        <v>708.48</v>
      </c>
      <c r="J2104" s="18">
        <v>4.0</v>
      </c>
      <c r="K2104" s="17">
        <v>6.0</v>
      </c>
      <c r="L2104" s="19">
        <v>3.0</v>
      </c>
      <c r="M2104" s="19" t="e">
        <v>#REF!</v>
      </c>
      <c r="N2104" s="17">
        <v>4.5</v>
      </c>
      <c r="O2104" s="17" t="s">
        <v>62</v>
      </c>
      <c r="P2104" s="17">
        <v>4.0</v>
      </c>
      <c r="Q2104" s="17">
        <v>6.0</v>
      </c>
      <c r="R2104" s="17">
        <v>0.0</v>
      </c>
      <c r="S2104" s="7">
        <f t="shared" si="2"/>
        <v>6</v>
      </c>
      <c r="T2104" s="20">
        <v>24.0</v>
      </c>
      <c r="U2104" s="14">
        <f t="shared" si="132"/>
        <v>30.52</v>
      </c>
      <c r="V2104" s="21" t="s">
        <v>26</v>
      </c>
      <c r="W2104" s="35">
        <f>VLOOKUP(A2104,airbnb_listings_orlando!C:Q,14,0)</f>
        <v>58</v>
      </c>
      <c r="X2104" s="35">
        <f>VLOOKUP(A2104,airbnb_listings_orlando!C:Q,15,0)</f>
        <v>6</v>
      </c>
      <c r="Y2104" s="11">
        <f t="shared" si="4"/>
        <v>190.75</v>
      </c>
      <c r="AA2104" s="11"/>
    </row>
    <row r="2105">
      <c r="A2105" s="12" t="s">
        <v>93</v>
      </c>
      <c r="B2105" s="13">
        <v>42692.0</v>
      </c>
      <c r="C2105" s="25">
        <v>42694.0</v>
      </c>
      <c r="D2105" s="14">
        <v>397.16</v>
      </c>
      <c r="E2105" s="24">
        <v>42683.37846064815</v>
      </c>
      <c r="F2105" s="16">
        <v>9.0</v>
      </c>
      <c r="G2105" s="17" t="s">
        <v>25</v>
      </c>
      <c r="H2105" s="14">
        <v>53.2</v>
      </c>
      <c r="I2105" s="14">
        <f t="shared" si="1"/>
        <v>381.2736</v>
      </c>
      <c r="J2105" s="18">
        <v>4.0</v>
      </c>
      <c r="K2105" s="17">
        <v>6.0</v>
      </c>
      <c r="L2105" s="19">
        <v>3.0</v>
      </c>
      <c r="M2105" s="19" t="e">
        <v>#REF!</v>
      </c>
      <c r="N2105" s="17">
        <v>4.5</v>
      </c>
      <c r="O2105" s="17" t="s">
        <v>62</v>
      </c>
      <c r="P2105" s="17">
        <v>2.0</v>
      </c>
      <c r="Q2105" s="17">
        <v>7.0</v>
      </c>
      <c r="R2105" s="17">
        <v>0.0</v>
      </c>
      <c r="S2105" s="7">
        <f t="shared" si="2"/>
        <v>7</v>
      </c>
      <c r="T2105" s="20">
        <v>0.0</v>
      </c>
      <c r="U2105" s="14">
        <f t="shared" si="132"/>
        <v>15.8864</v>
      </c>
      <c r="V2105" s="21" t="s">
        <v>26</v>
      </c>
      <c r="W2105" s="35">
        <f>VLOOKUP(A2105,airbnb_listings_orlando!C:Q,14,0)</f>
        <v>58</v>
      </c>
      <c r="X2105" s="35">
        <f>VLOOKUP(A2105,airbnb_listings_orlando!C:Q,15,0)</f>
        <v>6</v>
      </c>
      <c r="Y2105" s="11">
        <f t="shared" si="4"/>
        <v>198.58</v>
      </c>
      <c r="AA2105" s="11"/>
    </row>
    <row r="2106">
      <c r="A2106" s="12" t="s">
        <v>93</v>
      </c>
      <c r="B2106" s="13">
        <v>43466.0</v>
      </c>
      <c r="C2106" s="12">
        <v>43481.0</v>
      </c>
      <c r="D2106" s="14">
        <v>-15.0</v>
      </c>
      <c r="E2106" s="24">
        <v>43332.60770833334</v>
      </c>
      <c r="F2106" s="16">
        <v>134.0</v>
      </c>
      <c r="G2106" s="17" t="s">
        <v>25</v>
      </c>
      <c r="H2106" s="14">
        <v>30.0</v>
      </c>
      <c r="I2106" s="14">
        <f t="shared" si="1"/>
        <v>-15</v>
      </c>
      <c r="J2106" s="18">
        <v>4.0</v>
      </c>
      <c r="K2106" s="17">
        <v>6.0</v>
      </c>
      <c r="L2106" s="19">
        <v>3.0</v>
      </c>
      <c r="M2106" s="19" t="e">
        <v>#REF!</v>
      </c>
      <c r="N2106" s="17">
        <v>4.5</v>
      </c>
      <c r="O2106" s="17" t="s">
        <v>62</v>
      </c>
      <c r="P2106" s="17">
        <v>15.0</v>
      </c>
      <c r="Q2106" s="17">
        <v>2.0</v>
      </c>
      <c r="R2106" s="17">
        <v>0.0</v>
      </c>
      <c r="S2106" s="7">
        <f t="shared" si="2"/>
        <v>2</v>
      </c>
      <c r="T2106" s="20">
        <v>0.0</v>
      </c>
      <c r="U2106" s="14">
        <v>0.0</v>
      </c>
      <c r="V2106" s="21" t="s">
        <v>37</v>
      </c>
      <c r="W2106" s="35">
        <f>VLOOKUP(A2106,airbnb_listings_orlando!C:Q,14,0)</f>
        <v>58</v>
      </c>
      <c r="X2106" s="35">
        <f>VLOOKUP(A2106,airbnb_listings_orlando!C:Q,15,0)</f>
        <v>6</v>
      </c>
      <c r="Y2106" s="11">
        <f t="shared" si="4"/>
        <v>-1</v>
      </c>
      <c r="AA2106" s="11"/>
    </row>
    <row r="2107">
      <c r="A2107" s="12" t="s">
        <v>93</v>
      </c>
      <c r="B2107" s="13">
        <v>43449.0</v>
      </c>
      <c r="C2107" s="25">
        <v>43459.0</v>
      </c>
      <c r="D2107" s="14">
        <v>135.0</v>
      </c>
      <c r="E2107" s="24">
        <v>43327.16107638889</v>
      </c>
      <c r="F2107" s="16">
        <v>122.0</v>
      </c>
      <c r="G2107" s="17" t="s">
        <v>25</v>
      </c>
      <c r="H2107" s="14">
        <v>0.0</v>
      </c>
      <c r="I2107" s="14">
        <f t="shared" si="1"/>
        <v>135</v>
      </c>
      <c r="J2107" s="18">
        <v>4.0</v>
      </c>
      <c r="K2107" s="17">
        <v>6.0</v>
      </c>
      <c r="L2107" s="19">
        <v>3.0</v>
      </c>
      <c r="M2107" s="19" t="e">
        <v>#REF!</v>
      </c>
      <c r="N2107" s="17">
        <v>4.5</v>
      </c>
      <c r="O2107" s="17" t="s">
        <v>62</v>
      </c>
      <c r="P2107" s="17">
        <v>10.0</v>
      </c>
      <c r="Q2107" s="17">
        <v>2.0</v>
      </c>
      <c r="R2107" s="17">
        <v>0.0</v>
      </c>
      <c r="S2107" s="7">
        <f t="shared" si="2"/>
        <v>2</v>
      </c>
      <c r="T2107" s="20">
        <v>0.0</v>
      </c>
      <c r="U2107" s="14">
        <v>0.0</v>
      </c>
      <c r="V2107" s="21" t="s">
        <v>37</v>
      </c>
      <c r="W2107" s="35">
        <f>VLOOKUP(A2107,airbnb_listings_orlando!C:Q,14,0)</f>
        <v>58</v>
      </c>
      <c r="X2107" s="35">
        <f>VLOOKUP(A2107,airbnb_listings_orlando!C:Q,15,0)</f>
        <v>6</v>
      </c>
      <c r="Y2107" s="11">
        <f t="shared" si="4"/>
        <v>13.5</v>
      </c>
      <c r="AA2107" s="11"/>
    </row>
    <row r="2108">
      <c r="A2108" s="12" t="s">
        <v>93</v>
      </c>
      <c r="B2108" s="13">
        <v>43415.0</v>
      </c>
      <c r="C2108" s="25">
        <v>43423.0</v>
      </c>
      <c r="D2108" s="14">
        <v>1684.42</v>
      </c>
      <c r="E2108" s="24">
        <v>43304.80290509259</v>
      </c>
      <c r="F2108" s="16">
        <v>111.0</v>
      </c>
      <c r="G2108" s="17" t="s">
        <v>25</v>
      </c>
      <c r="H2108" s="14">
        <v>248.4</v>
      </c>
      <c r="I2108" s="14">
        <f t="shared" si="1"/>
        <v>1684.42</v>
      </c>
      <c r="J2108" s="18">
        <v>4.0</v>
      </c>
      <c r="K2108" s="17">
        <v>6.0</v>
      </c>
      <c r="L2108" s="19">
        <v>3.0</v>
      </c>
      <c r="M2108" s="19" t="e">
        <v>#REF!</v>
      </c>
      <c r="N2108" s="17">
        <v>4.5</v>
      </c>
      <c r="O2108" s="17" t="s">
        <v>62</v>
      </c>
      <c r="P2108" s="17">
        <v>8.0</v>
      </c>
      <c r="Q2108" s="17">
        <v>6.0</v>
      </c>
      <c r="R2108" s="17">
        <v>1.0</v>
      </c>
      <c r="S2108" s="7">
        <f t="shared" si="2"/>
        <v>7</v>
      </c>
      <c r="T2108" s="20">
        <v>0.0</v>
      </c>
      <c r="U2108" s="14">
        <v>0.0</v>
      </c>
      <c r="V2108" s="21" t="s">
        <v>37</v>
      </c>
      <c r="W2108" s="35">
        <f>VLOOKUP(A2108,airbnb_listings_orlando!C:Q,14,0)</f>
        <v>58</v>
      </c>
      <c r="X2108" s="35">
        <f>VLOOKUP(A2108,airbnb_listings_orlando!C:Q,15,0)</f>
        <v>6</v>
      </c>
      <c r="Y2108" s="11">
        <f t="shared" si="4"/>
        <v>210.5525</v>
      </c>
      <c r="AA2108" s="11"/>
    </row>
    <row r="2109">
      <c r="A2109" s="12" t="s">
        <v>93</v>
      </c>
      <c r="B2109" s="13">
        <v>43404.0</v>
      </c>
      <c r="C2109" s="25">
        <v>43415.0</v>
      </c>
      <c r="D2109" s="14">
        <v>135.0</v>
      </c>
      <c r="E2109" s="24">
        <v>43326.70049768518</v>
      </c>
      <c r="F2109" s="16">
        <v>78.0</v>
      </c>
      <c r="G2109" s="17" t="s">
        <v>25</v>
      </c>
      <c r="H2109" s="14">
        <v>0.0</v>
      </c>
      <c r="I2109" s="14">
        <f t="shared" si="1"/>
        <v>135</v>
      </c>
      <c r="J2109" s="18">
        <v>4.0</v>
      </c>
      <c r="K2109" s="17">
        <v>6.0</v>
      </c>
      <c r="L2109" s="19">
        <v>3.0</v>
      </c>
      <c r="M2109" s="19" t="e">
        <v>#REF!</v>
      </c>
      <c r="N2109" s="17">
        <v>4.5</v>
      </c>
      <c r="O2109" s="17" t="s">
        <v>62</v>
      </c>
      <c r="P2109" s="17">
        <v>11.0</v>
      </c>
      <c r="Q2109" s="17">
        <v>2.0</v>
      </c>
      <c r="R2109" s="17">
        <v>0.0</v>
      </c>
      <c r="S2109" s="7">
        <f t="shared" si="2"/>
        <v>2</v>
      </c>
      <c r="T2109" s="20">
        <v>0.0</v>
      </c>
      <c r="U2109" s="14">
        <v>0.0</v>
      </c>
      <c r="V2109" s="21" t="s">
        <v>37</v>
      </c>
      <c r="W2109" s="35">
        <f>VLOOKUP(A2109,airbnb_listings_orlando!C:Q,14,0)</f>
        <v>58</v>
      </c>
      <c r="X2109" s="35">
        <f>VLOOKUP(A2109,airbnb_listings_orlando!C:Q,15,0)</f>
        <v>6</v>
      </c>
      <c r="Y2109" s="11">
        <f t="shared" si="4"/>
        <v>12.27272727</v>
      </c>
      <c r="AA2109" s="11"/>
    </row>
    <row r="2110">
      <c r="A2110" s="12" t="s">
        <v>93</v>
      </c>
      <c r="B2110" s="13">
        <v>43324.0</v>
      </c>
      <c r="C2110" s="12">
        <v>43337.0</v>
      </c>
      <c r="D2110" s="14">
        <v>130.0</v>
      </c>
      <c r="E2110" s="24">
        <v>43166.091828703706</v>
      </c>
      <c r="F2110" s="16">
        <v>158.0</v>
      </c>
      <c r="G2110" s="17" t="s">
        <v>25</v>
      </c>
      <c r="H2110" s="14">
        <v>0.0</v>
      </c>
      <c r="I2110" s="14">
        <f t="shared" si="1"/>
        <v>130</v>
      </c>
      <c r="J2110" s="18">
        <v>4.0</v>
      </c>
      <c r="K2110" s="17">
        <v>6.0</v>
      </c>
      <c r="L2110" s="19">
        <v>3.0</v>
      </c>
      <c r="M2110" s="19" t="e">
        <v>#REF!</v>
      </c>
      <c r="N2110" s="17">
        <v>4.5</v>
      </c>
      <c r="O2110" s="17" t="s">
        <v>62</v>
      </c>
      <c r="P2110" s="17">
        <v>13.0</v>
      </c>
      <c r="Q2110" s="17">
        <v>2.0</v>
      </c>
      <c r="R2110" s="17">
        <v>0.0</v>
      </c>
      <c r="S2110" s="7">
        <f t="shared" si="2"/>
        <v>2</v>
      </c>
      <c r="T2110" s="20">
        <v>0.0</v>
      </c>
      <c r="U2110" s="14">
        <v>0.0</v>
      </c>
      <c r="V2110" s="21" t="s">
        <v>37</v>
      </c>
      <c r="W2110" s="35">
        <f>VLOOKUP(A2110,airbnb_listings_orlando!C:Q,14,0)</f>
        <v>58</v>
      </c>
      <c r="X2110" s="35">
        <f>VLOOKUP(A2110,airbnb_listings_orlando!C:Q,15,0)</f>
        <v>6</v>
      </c>
      <c r="Y2110" s="11">
        <f t="shared" si="4"/>
        <v>10</v>
      </c>
      <c r="AA2110" s="11"/>
    </row>
    <row r="2111">
      <c r="A2111" s="12" t="s">
        <v>93</v>
      </c>
      <c r="B2111" s="13">
        <v>43069.0</v>
      </c>
      <c r="C2111" s="12">
        <v>43077.0</v>
      </c>
      <c r="D2111" s="14">
        <v>0.0</v>
      </c>
      <c r="E2111" s="24">
        <v>42947.70790509259</v>
      </c>
      <c r="F2111" s="16">
        <v>122.0</v>
      </c>
      <c r="G2111" s="17" t="s">
        <v>25</v>
      </c>
      <c r="H2111" s="14">
        <v>0.0</v>
      </c>
      <c r="I2111" s="14">
        <f t="shared" si="1"/>
        <v>0</v>
      </c>
      <c r="J2111" s="18">
        <v>4.0</v>
      </c>
      <c r="K2111" s="17">
        <v>6.0</v>
      </c>
      <c r="L2111" s="19">
        <v>3.0</v>
      </c>
      <c r="M2111" s="19" t="e">
        <v>#REF!</v>
      </c>
      <c r="N2111" s="17">
        <v>4.5</v>
      </c>
      <c r="O2111" s="17" t="s">
        <v>62</v>
      </c>
      <c r="P2111" s="17">
        <v>8.0</v>
      </c>
      <c r="Q2111" s="17">
        <v>2.0</v>
      </c>
      <c r="R2111" s="17">
        <v>0.0</v>
      </c>
      <c r="S2111" s="7">
        <f t="shared" si="2"/>
        <v>2</v>
      </c>
      <c r="T2111" s="20">
        <v>0.0</v>
      </c>
      <c r="U2111" s="14">
        <v>0.0</v>
      </c>
      <c r="V2111" s="21" t="s">
        <v>37</v>
      </c>
      <c r="W2111" s="35">
        <f>VLOOKUP(A2111,airbnb_listings_orlando!C:Q,14,0)</f>
        <v>58</v>
      </c>
      <c r="X2111" s="35">
        <f>VLOOKUP(A2111,airbnb_listings_orlando!C:Q,15,0)</f>
        <v>6</v>
      </c>
      <c r="Y2111" s="11">
        <f t="shared" si="4"/>
        <v>0</v>
      </c>
      <c r="AA2111" s="11"/>
    </row>
    <row r="2112">
      <c r="A2112" s="12" t="s">
        <v>93</v>
      </c>
      <c r="B2112" s="13">
        <v>43011.0</v>
      </c>
      <c r="C2112" s="25">
        <v>43035.0</v>
      </c>
      <c r="D2112" s="14">
        <v>3302.88</v>
      </c>
      <c r="E2112" s="24">
        <v>42884.583125</v>
      </c>
      <c r="F2112" s="16">
        <v>127.0</v>
      </c>
      <c r="G2112" s="17" t="s">
        <v>25</v>
      </c>
      <c r="H2112" s="14">
        <v>453.46</v>
      </c>
      <c r="I2112" s="14">
        <f t="shared" si="1"/>
        <v>3200.76</v>
      </c>
      <c r="J2112" s="18">
        <v>4.0</v>
      </c>
      <c r="K2112" s="17">
        <v>6.0</v>
      </c>
      <c r="L2112" s="19">
        <v>3.0</v>
      </c>
      <c r="M2112" s="19" t="e">
        <v>#REF!</v>
      </c>
      <c r="N2112" s="17">
        <v>4.5</v>
      </c>
      <c r="O2112" s="17" t="s">
        <v>62</v>
      </c>
      <c r="P2112" s="17">
        <v>24.0</v>
      </c>
      <c r="Q2112" s="17">
        <v>5.0</v>
      </c>
      <c r="R2112" s="17">
        <v>3.0</v>
      </c>
      <c r="S2112" s="7">
        <f t="shared" si="2"/>
        <v>8</v>
      </c>
      <c r="T2112" s="20">
        <v>102.12</v>
      </c>
      <c r="U2112" s="14">
        <v>0.0</v>
      </c>
      <c r="V2112" s="21" t="s">
        <v>37</v>
      </c>
      <c r="W2112" s="35">
        <f>VLOOKUP(A2112,airbnb_listings_orlando!C:Q,14,0)</f>
        <v>58</v>
      </c>
      <c r="X2112" s="35">
        <f>VLOOKUP(A2112,airbnb_listings_orlando!C:Q,15,0)</f>
        <v>6</v>
      </c>
      <c r="Y2112" s="11">
        <f t="shared" si="4"/>
        <v>137.62</v>
      </c>
      <c r="AA2112" s="11"/>
    </row>
    <row r="2113">
      <c r="A2113" s="12" t="s">
        <v>93</v>
      </c>
      <c r="B2113" s="13">
        <v>42996.0</v>
      </c>
      <c r="C2113" s="12">
        <v>43006.0</v>
      </c>
      <c r="D2113" s="14">
        <v>1602.13</v>
      </c>
      <c r="E2113" s="24">
        <v>42969.877974537034</v>
      </c>
      <c r="F2113" s="16">
        <v>27.0</v>
      </c>
      <c r="G2113" s="17" t="s">
        <v>25</v>
      </c>
      <c r="H2113" s="14">
        <v>240.0</v>
      </c>
      <c r="I2113" s="14">
        <f t="shared" si="1"/>
        <v>1602.13</v>
      </c>
      <c r="J2113" s="18">
        <v>4.0</v>
      </c>
      <c r="K2113" s="17">
        <v>6.0</v>
      </c>
      <c r="L2113" s="19">
        <v>3.0</v>
      </c>
      <c r="M2113" s="19" t="e">
        <v>#REF!</v>
      </c>
      <c r="N2113" s="17">
        <v>4.5</v>
      </c>
      <c r="O2113" s="17" t="s">
        <v>62</v>
      </c>
      <c r="P2113" s="17">
        <v>10.0</v>
      </c>
      <c r="Q2113" s="17">
        <v>8.0</v>
      </c>
      <c r="R2113" s="17">
        <v>0.0</v>
      </c>
      <c r="S2113" s="7">
        <f t="shared" si="2"/>
        <v>8</v>
      </c>
      <c r="T2113" s="20">
        <v>0.0</v>
      </c>
      <c r="U2113" s="14">
        <v>0.0</v>
      </c>
      <c r="V2113" s="21" t="s">
        <v>37</v>
      </c>
      <c r="W2113" s="35">
        <f>VLOOKUP(A2113,airbnb_listings_orlando!C:Q,14,0)</f>
        <v>58</v>
      </c>
      <c r="X2113" s="35">
        <f>VLOOKUP(A2113,airbnb_listings_orlando!C:Q,15,0)</f>
        <v>6</v>
      </c>
      <c r="Y2113" s="11">
        <f t="shared" si="4"/>
        <v>160.213</v>
      </c>
      <c r="AA2113" s="11"/>
    </row>
    <row r="2114">
      <c r="A2114" s="12" t="s">
        <v>93</v>
      </c>
      <c r="B2114" s="13">
        <v>42981.0</v>
      </c>
      <c r="C2114" s="12">
        <v>42993.0</v>
      </c>
      <c r="D2114" s="14">
        <v>1812.56</v>
      </c>
      <c r="E2114" s="24">
        <v>42767.84410879629</v>
      </c>
      <c r="F2114" s="16">
        <v>214.0</v>
      </c>
      <c r="G2114" s="17" t="s">
        <v>25</v>
      </c>
      <c r="H2114" s="14">
        <v>276.0</v>
      </c>
      <c r="I2114" s="14">
        <f t="shared" si="1"/>
        <v>1812.56</v>
      </c>
      <c r="J2114" s="18">
        <v>4.0</v>
      </c>
      <c r="K2114" s="17">
        <v>6.0</v>
      </c>
      <c r="L2114" s="19">
        <v>3.0</v>
      </c>
      <c r="M2114" s="19" t="e">
        <v>#REF!</v>
      </c>
      <c r="N2114" s="17">
        <v>4.5</v>
      </c>
      <c r="O2114" s="17" t="s">
        <v>62</v>
      </c>
      <c r="P2114" s="17">
        <v>12.0</v>
      </c>
      <c r="Q2114" s="17">
        <v>4.0</v>
      </c>
      <c r="R2114" s="17">
        <v>2.0</v>
      </c>
      <c r="S2114" s="7">
        <f t="shared" si="2"/>
        <v>6</v>
      </c>
      <c r="T2114" s="20">
        <v>0.0</v>
      </c>
      <c r="U2114" s="14">
        <v>0.0</v>
      </c>
      <c r="V2114" s="21" t="s">
        <v>37</v>
      </c>
      <c r="W2114" s="35">
        <f>VLOOKUP(A2114,airbnb_listings_orlando!C:Q,14,0)</f>
        <v>58</v>
      </c>
      <c r="X2114" s="35">
        <f>VLOOKUP(A2114,airbnb_listings_orlando!C:Q,15,0)</f>
        <v>6</v>
      </c>
      <c r="Y2114" s="11">
        <f t="shared" si="4"/>
        <v>151.0466667</v>
      </c>
      <c r="AA2114" s="11"/>
    </row>
    <row r="2115">
      <c r="A2115" s="12" t="s">
        <v>93</v>
      </c>
      <c r="B2115" s="13">
        <v>42938.0</v>
      </c>
      <c r="C2115" s="12">
        <v>42949.0</v>
      </c>
      <c r="D2115" s="14">
        <v>120.0</v>
      </c>
      <c r="E2115" s="15">
        <v>42717.38623842593</v>
      </c>
      <c r="F2115" s="16">
        <v>221.0</v>
      </c>
      <c r="G2115" s="17" t="s">
        <v>25</v>
      </c>
      <c r="H2115" s="14">
        <v>0.0</v>
      </c>
      <c r="I2115" s="14">
        <f t="shared" si="1"/>
        <v>120</v>
      </c>
      <c r="J2115" s="18">
        <v>4.0</v>
      </c>
      <c r="K2115" s="17">
        <v>6.0</v>
      </c>
      <c r="L2115" s="19">
        <v>3.0</v>
      </c>
      <c r="M2115" s="19" t="e">
        <v>#REF!</v>
      </c>
      <c r="N2115" s="17">
        <v>4.5</v>
      </c>
      <c r="O2115" s="17" t="s">
        <v>62</v>
      </c>
      <c r="P2115" s="17">
        <v>11.0</v>
      </c>
      <c r="Q2115" s="17">
        <v>2.0</v>
      </c>
      <c r="R2115" s="17">
        <v>0.0</v>
      </c>
      <c r="S2115" s="7">
        <f t="shared" si="2"/>
        <v>2</v>
      </c>
      <c r="T2115" s="20">
        <v>0.0</v>
      </c>
      <c r="U2115" s="14">
        <v>0.0</v>
      </c>
      <c r="V2115" s="21" t="s">
        <v>37</v>
      </c>
      <c r="W2115" s="35">
        <f>VLOOKUP(A2115,airbnb_listings_orlando!C:Q,14,0)</f>
        <v>58</v>
      </c>
      <c r="X2115" s="35">
        <f>VLOOKUP(A2115,airbnb_listings_orlando!C:Q,15,0)</f>
        <v>6</v>
      </c>
      <c r="Y2115" s="11">
        <f t="shared" si="4"/>
        <v>10.90909091</v>
      </c>
      <c r="AA2115" s="11"/>
    </row>
    <row r="2116">
      <c r="A2116" s="12" t="s">
        <v>93</v>
      </c>
      <c r="B2116" s="13">
        <v>42917.0</v>
      </c>
      <c r="C2116" s="12">
        <v>42920.0</v>
      </c>
      <c r="D2116" s="14">
        <v>602.0</v>
      </c>
      <c r="E2116" s="24">
        <v>42899.64084490741</v>
      </c>
      <c r="F2116" s="16">
        <v>18.0</v>
      </c>
      <c r="G2116" s="17" t="s">
        <v>25</v>
      </c>
      <c r="H2116" s="14">
        <v>70.37</v>
      </c>
      <c r="I2116" s="14">
        <f t="shared" si="1"/>
        <v>583</v>
      </c>
      <c r="J2116" s="18">
        <v>4.0</v>
      </c>
      <c r="K2116" s="17">
        <v>6.0</v>
      </c>
      <c r="L2116" s="19">
        <v>3.0</v>
      </c>
      <c r="M2116" s="19" t="e">
        <v>#REF!</v>
      </c>
      <c r="N2116" s="17">
        <v>4.5</v>
      </c>
      <c r="O2116" s="17" t="s">
        <v>62</v>
      </c>
      <c r="P2116" s="17">
        <v>3.0</v>
      </c>
      <c r="Q2116" s="17">
        <v>7.0</v>
      </c>
      <c r="R2116" s="17">
        <v>3.0</v>
      </c>
      <c r="S2116" s="7">
        <f t="shared" si="2"/>
        <v>10</v>
      </c>
      <c r="T2116" s="20">
        <v>19.0</v>
      </c>
      <c r="U2116" s="14">
        <v>0.0</v>
      </c>
      <c r="V2116" s="21" t="s">
        <v>37</v>
      </c>
      <c r="W2116" s="35">
        <f>VLOOKUP(A2116,airbnb_listings_orlando!C:Q,14,0)</f>
        <v>58</v>
      </c>
      <c r="X2116" s="35">
        <f>VLOOKUP(A2116,airbnb_listings_orlando!C:Q,15,0)</f>
        <v>6</v>
      </c>
      <c r="Y2116" s="11">
        <f t="shared" si="4"/>
        <v>200.6666667</v>
      </c>
      <c r="AA2116" s="11"/>
    </row>
    <row r="2117">
      <c r="A2117" s="12" t="s">
        <v>93</v>
      </c>
      <c r="B2117" s="13">
        <v>42873.0</v>
      </c>
      <c r="C2117" s="12">
        <v>42876.0</v>
      </c>
      <c r="D2117" s="14">
        <v>528.46</v>
      </c>
      <c r="E2117" s="24">
        <v>42856.56930555555</v>
      </c>
      <c r="F2117" s="16">
        <v>17.0</v>
      </c>
      <c r="G2117" s="17" t="s">
        <v>25</v>
      </c>
      <c r="H2117" s="14">
        <v>53.04</v>
      </c>
      <c r="I2117" s="14">
        <f t="shared" si="1"/>
        <v>512.66</v>
      </c>
      <c r="J2117" s="18">
        <v>4.0</v>
      </c>
      <c r="K2117" s="17">
        <v>6.0</v>
      </c>
      <c r="L2117" s="19">
        <v>3.0</v>
      </c>
      <c r="M2117" s="19" t="e">
        <v>#REF!</v>
      </c>
      <c r="N2117" s="17">
        <v>4.5</v>
      </c>
      <c r="O2117" s="17" t="s">
        <v>62</v>
      </c>
      <c r="P2117" s="17">
        <v>3.0</v>
      </c>
      <c r="Q2117" s="17">
        <v>4.0</v>
      </c>
      <c r="R2117" s="17">
        <v>0.0</v>
      </c>
      <c r="S2117" s="7">
        <f t="shared" si="2"/>
        <v>4</v>
      </c>
      <c r="T2117" s="20">
        <v>15.8</v>
      </c>
      <c r="U2117" s="14">
        <v>0.0</v>
      </c>
      <c r="V2117" s="21" t="s">
        <v>37</v>
      </c>
      <c r="W2117" s="35">
        <f>VLOOKUP(A2117,airbnb_listings_orlando!C:Q,14,0)</f>
        <v>58</v>
      </c>
      <c r="X2117" s="35">
        <f>VLOOKUP(A2117,airbnb_listings_orlando!C:Q,15,0)</f>
        <v>6</v>
      </c>
      <c r="Y2117" s="11">
        <f t="shared" si="4"/>
        <v>176.1533333</v>
      </c>
      <c r="AA2117" s="11"/>
    </row>
    <row r="2118">
      <c r="A2118" s="12" t="s">
        <v>93</v>
      </c>
      <c r="B2118" s="13">
        <v>42850.0</v>
      </c>
      <c r="C2118" s="12">
        <v>42863.0</v>
      </c>
      <c r="D2118" s="14">
        <v>120.0</v>
      </c>
      <c r="E2118" s="24">
        <v>42759.72299768519</v>
      </c>
      <c r="F2118" s="16">
        <v>91.0</v>
      </c>
      <c r="G2118" s="17" t="s">
        <v>25</v>
      </c>
      <c r="H2118" s="14">
        <v>0.0</v>
      </c>
      <c r="I2118" s="14">
        <f t="shared" si="1"/>
        <v>120</v>
      </c>
      <c r="J2118" s="18">
        <v>4.0</v>
      </c>
      <c r="K2118" s="17">
        <v>6.0</v>
      </c>
      <c r="L2118" s="19">
        <v>3.0</v>
      </c>
      <c r="M2118" s="19" t="e">
        <v>#REF!</v>
      </c>
      <c r="N2118" s="17">
        <v>4.5</v>
      </c>
      <c r="O2118" s="17" t="s">
        <v>62</v>
      </c>
      <c r="P2118" s="17">
        <v>13.0</v>
      </c>
      <c r="Q2118" s="17">
        <v>2.0</v>
      </c>
      <c r="R2118" s="17">
        <v>0.0</v>
      </c>
      <c r="S2118" s="7">
        <f t="shared" si="2"/>
        <v>2</v>
      </c>
      <c r="T2118" s="20">
        <v>0.0</v>
      </c>
      <c r="U2118" s="14">
        <v>0.0</v>
      </c>
      <c r="V2118" s="21" t="s">
        <v>37</v>
      </c>
      <c r="W2118" s="35">
        <f>VLOOKUP(A2118,airbnb_listings_orlando!C:Q,14,0)</f>
        <v>58</v>
      </c>
      <c r="X2118" s="35">
        <f>VLOOKUP(A2118,airbnb_listings_orlando!C:Q,15,0)</f>
        <v>6</v>
      </c>
      <c r="Y2118" s="11">
        <f t="shared" si="4"/>
        <v>9.230769231</v>
      </c>
      <c r="AA2118" s="11"/>
    </row>
    <row r="2119">
      <c r="A2119" s="12" t="s">
        <v>93</v>
      </c>
      <c r="B2119" s="13">
        <v>42785.0</v>
      </c>
      <c r="C2119" s="12">
        <v>42791.0</v>
      </c>
      <c r="D2119" s="14">
        <v>1027.44</v>
      </c>
      <c r="E2119" s="15">
        <v>42686.356469907405</v>
      </c>
      <c r="F2119" s="16">
        <v>99.0</v>
      </c>
      <c r="G2119" s="17" t="s">
        <v>25</v>
      </c>
      <c r="H2119" s="14">
        <v>144.0</v>
      </c>
      <c r="I2119" s="14">
        <f t="shared" si="1"/>
        <v>1027.44</v>
      </c>
      <c r="J2119" s="18">
        <v>4.0</v>
      </c>
      <c r="K2119" s="17">
        <v>6.0</v>
      </c>
      <c r="L2119" s="19">
        <v>3.0</v>
      </c>
      <c r="M2119" s="19" t="e">
        <v>#REF!</v>
      </c>
      <c r="N2119" s="17">
        <v>4.5</v>
      </c>
      <c r="O2119" s="17" t="s">
        <v>62</v>
      </c>
      <c r="P2119" s="17">
        <v>6.0</v>
      </c>
      <c r="Q2119" s="17">
        <v>2.0</v>
      </c>
      <c r="R2119" s="17">
        <v>2.0</v>
      </c>
      <c r="S2119" s="7">
        <f t="shared" si="2"/>
        <v>4</v>
      </c>
      <c r="T2119" s="20">
        <v>0.0</v>
      </c>
      <c r="U2119" s="14">
        <v>0.0</v>
      </c>
      <c r="V2119" s="21" t="s">
        <v>37</v>
      </c>
      <c r="W2119" s="35">
        <f>VLOOKUP(A2119,airbnb_listings_orlando!C:Q,14,0)</f>
        <v>58</v>
      </c>
      <c r="X2119" s="35">
        <f>VLOOKUP(A2119,airbnb_listings_orlando!C:Q,15,0)</f>
        <v>6</v>
      </c>
      <c r="Y2119" s="11">
        <f t="shared" si="4"/>
        <v>171.24</v>
      </c>
      <c r="AA2119" s="11"/>
    </row>
    <row r="2120">
      <c r="A2120" s="12" t="s">
        <v>93</v>
      </c>
      <c r="B2120" s="13">
        <v>42767.0</v>
      </c>
      <c r="C2120" s="12">
        <v>42770.0</v>
      </c>
      <c r="D2120" s="14">
        <v>503.0</v>
      </c>
      <c r="E2120" s="24">
        <v>42710.374456018515</v>
      </c>
      <c r="F2120" s="16">
        <v>57.0</v>
      </c>
      <c r="G2120" s="17" t="s">
        <v>25</v>
      </c>
      <c r="H2120" s="14">
        <v>54.73</v>
      </c>
      <c r="I2120" s="14">
        <f t="shared" si="1"/>
        <v>487</v>
      </c>
      <c r="J2120" s="18">
        <v>4.0</v>
      </c>
      <c r="K2120" s="17">
        <v>6.0</v>
      </c>
      <c r="L2120" s="19">
        <v>3.0</v>
      </c>
      <c r="M2120" s="19" t="e">
        <v>#REF!</v>
      </c>
      <c r="N2120" s="17">
        <v>4.5</v>
      </c>
      <c r="O2120" s="17" t="s">
        <v>62</v>
      </c>
      <c r="P2120" s="17">
        <v>3.0</v>
      </c>
      <c r="Q2120" s="17">
        <v>5.0</v>
      </c>
      <c r="R2120" s="17">
        <v>1.0</v>
      </c>
      <c r="S2120" s="7">
        <f t="shared" si="2"/>
        <v>6</v>
      </c>
      <c r="T2120" s="20">
        <v>16.0</v>
      </c>
      <c r="U2120" s="14">
        <v>0.0</v>
      </c>
      <c r="V2120" s="21" t="s">
        <v>37</v>
      </c>
      <c r="W2120" s="35">
        <f>VLOOKUP(A2120,airbnb_listings_orlando!C:Q,14,0)</f>
        <v>58</v>
      </c>
      <c r="X2120" s="35">
        <f>VLOOKUP(A2120,airbnb_listings_orlando!C:Q,15,0)</f>
        <v>6</v>
      </c>
      <c r="Y2120" s="11">
        <f t="shared" si="4"/>
        <v>167.6666667</v>
      </c>
      <c r="AA2120" s="11"/>
    </row>
    <row r="2121">
      <c r="A2121" s="12" t="s">
        <v>93</v>
      </c>
      <c r="B2121" s="13">
        <v>42739.0</v>
      </c>
      <c r="C2121" s="12">
        <v>42741.0</v>
      </c>
      <c r="D2121" s="14">
        <v>555.79</v>
      </c>
      <c r="E2121" s="24">
        <v>42738.42638888889</v>
      </c>
      <c r="F2121" s="16">
        <v>1.0</v>
      </c>
      <c r="G2121" s="17" t="s">
        <v>25</v>
      </c>
      <c r="H2121" s="14">
        <v>72.0</v>
      </c>
      <c r="I2121" s="14">
        <f t="shared" si="1"/>
        <v>555.79</v>
      </c>
      <c r="J2121" s="18">
        <v>4.0</v>
      </c>
      <c r="K2121" s="17">
        <v>6.0</v>
      </c>
      <c r="L2121" s="19">
        <v>3.0</v>
      </c>
      <c r="M2121" s="19" t="e">
        <v>#REF!</v>
      </c>
      <c r="N2121" s="17">
        <v>4.5</v>
      </c>
      <c r="O2121" s="17" t="s">
        <v>62</v>
      </c>
      <c r="P2121" s="17">
        <v>2.0</v>
      </c>
      <c r="Q2121" s="17">
        <v>3.0</v>
      </c>
      <c r="R2121" s="17">
        <v>2.0</v>
      </c>
      <c r="S2121" s="7">
        <f t="shared" si="2"/>
        <v>5</v>
      </c>
      <c r="T2121" s="20">
        <v>0.0</v>
      </c>
      <c r="U2121" s="14">
        <v>0.0</v>
      </c>
      <c r="V2121" s="21" t="s">
        <v>37</v>
      </c>
      <c r="W2121" s="35">
        <f>VLOOKUP(A2121,airbnb_listings_orlando!C:Q,14,0)</f>
        <v>58</v>
      </c>
      <c r="X2121" s="35">
        <f>VLOOKUP(A2121,airbnb_listings_orlando!C:Q,15,0)</f>
        <v>6</v>
      </c>
      <c r="Y2121" s="11">
        <f t="shared" si="4"/>
        <v>277.895</v>
      </c>
      <c r="AA2121" s="11"/>
    </row>
    <row r="2122">
      <c r="A2122" s="12" t="s">
        <v>93</v>
      </c>
      <c r="B2122" s="13">
        <v>42721.0</v>
      </c>
      <c r="C2122" s="12">
        <v>42736.0</v>
      </c>
      <c r="D2122" s="14">
        <v>120.0</v>
      </c>
      <c r="E2122" s="24">
        <v>42625.56545138889</v>
      </c>
      <c r="F2122" s="16">
        <v>96.0</v>
      </c>
      <c r="G2122" s="17" t="s">
        <v>25</v>
      </c>
      <c r="H2122" s="14">
        <v>0.0</v>
      </c>
      <c r="I2122" s="14">
        <f t="shared" si="1"/>
        <v>120</v>
      </c>
      <c r="J2122" s="18">
        <v>4.0</v>
      </c>
      <c r="K2122" s="17">
        <v>6.0</v>
      </c>
      <c r="L2122" s="19">
        <v>3.0</v>
      </c>
      <c r="M2122" s="19" t="e">
        <v>#REF!</v>
      </c>
      <c r="N2122" s="17">
        <v>4.5</v>
      </c>
      <c r="O2122" s="17" t="s">
        <v>62</v>
      </c>
      <c r="P2122" s="17">
        <v>15.0</v>
      </c>
      <c r="Q2122" s="17">
        <v>2.0</v>
      </c>
      <c r="R2122" s="17">
        <v>0.0</v>
      </c>
      <c r="S2122" s="7">
        <f t="shared" si="2"/>
        <v>2</v>
      </c>
      <c r="T2122" s="20">
        <v>0.0</v>
      </c>
      <c r="U2122" s="14">
        <v>0.0</v>
      </c>
      <c r="V2122" s="21" t="s">
        <v>37</v>
      </c>
      <c r="W2122" s="35">
        <f>VLOOKUP(A2122,airbnb_listings_orlando!C:Q,14,0)</f>
        <v>58</v>
      </c>
      <c r="X2122" s="35">
        <f>VLOOKUP(A2122,airbnb_listings_orlando!C:Q,15,0)</f>
        <v>6</v>
      </c>
      <c r="Y2122" s="11">
        <f t="shared" si="4"/>
        <v>8</v>
      </c>
      <c r="AA2122" s="11"/>
    </row>
    <row r="2123">
      <c r="A2123" s="12" t="s">
        <v>93</v>
      </c>
      <c r="B2123" s="13">
        <v>42684.0</v>
      </c>
      <c r="C2123" s="25">
        <v>42689.0</v>
      </c>
      <c r="D2123" s="14">
        <v>0.0</v>
      </c>
      <c r="E2123" s="24">
        <v>42622.672372685185</v>
      </c>
      <c r="F2123" s="16">
        <v>62.0</v>
      </c>
      <c r="G2123" s="17" t="s">
        <v>25</v>
      </c>
      <c r="H2123" s="14">
        <v>0.0</v>
      </c>
      <c r="I2123" s="14">
        <f t="shared" si="1"/>
        <v>0</v>
      </c>
      <c r="J2123" s="18">
        <v>4.0</v>
      </c>
      <c r="K2123" s="17">
        <v>6.0</v>
      </c>
      <c r="L2123" s="19">
        <v>3.0</v>
      </c>
      <c r="M2123" s="19" t="e">
        <v>#REF!</v>
      </c>
      <c r="N2123" s="17">
        <v>4.5</v>
      </c>
      <c r="O2123" s="17" t="s">
        <v>62</v>
      </c>
      <c r="P2123" s="17">
        <v>5.0</v>
      </c>
      <c r="Q2123" s="17">
        <v>4.0</v>
      </c>
      <c r="R2123" s="17">
        <v>0.0</v>
      </c>
      <c r="S2123" s="7">
        <f t="shared" si="2"/>
        <v>4</v>
      </c>
      <c r="T2123" s="20">
        <v>0.0</v>
      </c>
      <c r="U2123" s="14">
        <v>0.0</v>
      </c>
      <c r="V2123" s="21" t="s">
        <v>37</v>
      </c>
      <c r="W2123" s="35">
        <f>VLOOKUP(A2123,airbnb_listings_orlando!C:Q,14,0)</f>
        <v>58</v>
      </c>
      <c r="X2123" s="35">
        <f>VLOOKUP(A2123,airbnb_listings_orlando!C:Q,15,0)</f>
        <v>6</v>
      </c>
      <c r="Y2123" s="11">
        <f t="shared" si="4"/>
        <v>0</v>
      </c>
      <c r="AA2123" s="11"/>
    </row>
    <row r="2124">
      <c r="A2124" s="12" t="s">
        <v>93</v>
      </c>
      <c r="B2124" s="13">
        <v>42678.0</v>
      </c>
      <c r="C2124" s="12">
        <v>42680.0</v>
      </c>
      <c r="D2124" s="14">
        <v>415.04</v>
      </c>
      <c r="E2124" s="15">
        <v>42662.45002314815</v>
      </c>
      <c r="F2124" s="16">
        <v>16.0</v>
      </c>
      <c r="G2124" s="17" t="s">
        <v>25</v>
      </c>
      <c r="H2124" s="14">
        <v>48.0</v>
      </c>
      <c r="I2124" s="14">
        <f t="shared" si="1"/>
        <v>415.04</v>
      </c>
      <c r="J2124" s="18">
        <v>4.0</v>
      </c>
      <c r="K2124" s="17">
        <v>6.0</v>
      </c>
      <c r="L2124" s="19">
        <v>3.0</v>
      </c>
      <c r="M2124" s="19" t="e">
        <v>#REF!</v>
      </c>
      <c r="N2124" s="17">
        <v>4.5</v>
      </c>
      <c r="O2124" s="17" t="s">
        <v>62</v>
      </c>
      <c r="P2124" s="17">
        <v>2.0</v>
      </c>
      <c r="Q2124" s="17">
        <v>8.0</v>
      </c>
      <c r="R2124" s="17">
        <v>0.0</v>
      </c>
      <c r="S2124" s="7">
        <f t="shared" si="2"/>
        <v>8</v>
      </c>
      <c r="T2124" s="20">
        <v>0.0</v>
      </c>
      <c r="U2124" s="14">
        <v>0.0</v>
      </c>
      <c r="V2124" s="21" t="s">
        <v>37</v>
      </c>
      <c r="W2124" s="35">
        <f>VLOOKUP(A2124,airbnb_listings_orlando!C:Q,14,0)</f>
        <v>58</v>
      </c>
      <c r="X2124" s="35">
        <f>VLOOKUP(A2124,airbnb_listings_orlando!C:Q,15,0)</f>
        <v>6</v>
      </c>
      <c r="Y2124" s="11">
        <f t="shared" si="4"/>
        <v>207.52</v>
      </c>
      <c r="AA2124" s="11"/>
    </row>
    <row r="2125">
      <c r="A2125" s="12" t="s">
        <v>93</v>
      </c>
      <c r="B2125" s="13">
        <v>42661.0</v>
      </c>
      <c r="C2125" s="12">
        <v>42676.0</v>
      </c>
      <c r="D2125" s="14">
        <v>120.0</v>
      </c>
      <c r="E2125" s="24">
        <v>42622.67084490741</v>
      </c>
      <c r="F2125" s="16">
        <v>39.0</v>
      </c>
      <c r="G2125" s="17" t="s">
        <v>25</v>
      </c>
      <c r="H2125" s="14">
        <v>0.0</v>
      </c>
      <c r="I2125" s="14">
        <f t="shared" si="1"/>
        <v>120</v>
      </c>
      <c r="J2125" s="18">
        <v>4.0</v>
      </c>
      <c r="K2125" s="17">
        <v>6.0</v>
      </c>
      <c r="L2125" s="19">
        <v>3.0</v>
      </c>
      <c r="M2125" s="19" t="e">
        <v>#REF!</v>
      </c>
      <c r="N2125" s="17">
        <v>4.5</v>
      </c>
      <c r="O2125" s="17" t="s">
        <v>62</v>
      </c>
      <c r="P2125" s="17">
        <v>15.0</v>
      </c>
      <c r="Q2125" s="17">
        <v>4.0</v>
      </c>
      <c r="R2125" s="17">
        <v>0.0</v>
      </c>
      <c r="S2125" s="7">
        <f t="shared" si="2"/>
        <v>4</v>
      </c>
      <c r="T2125" s="20">
        <v>0.0</v>
      </c>
      <c r="U2125" s="14">
        <v>0.0</v>
      </c>
      <c r="V2125" s="21" t="s">
        <v>37</v>
      </c>
      <c r="W2125" s="35">
        <f>VLOOKUP(A2125,airbnb_listings_orlando!C:Q,14,0)</f>
        <v>58</v>
      </c>
      <c r="X2125" s="35">
        <f>VLOOKUP(A2125,airbnb_listings_orlando!C:Q,15,0)</f>
        <v>6</v>
      </c>
      <c r="Y2125" s="11">
        <f t="shared" si="4"/>
        <v>8</v>
      </c>
      <c r="AA2125" s="11"/>
    </row>
    <row r="2126">
      <c r="A2126" s="12" t="s">
        <v>93</v>
      </c>
      <c r="B2126" s="13">
        <v>42617.0</v>
      </c>
      <c r="C2126" s="12">
        <v>42630.0</v>
      </c>
      <c r="D2126" s="14">
        <v>120.0</v>
      </c>
      <c r="E2126" s="24">
        <v>42636.61891203704</v>
      </c>
      <c r="F2126" s="16">
        <v>0.0</v>
      </c>
      <c r="G2126" s="17" t="s">
        <v>25</v>
      </c>
      <c r="H2126" s="14">
        <v>0.0</v>
      </c>
      <c r="I2126" s="14">
        <f t="shared" si="1"/>
        <v>120</v>
      </c>
      <c r="J2126" s="18">
        <v>4.0</v>
      </c>
      <c r="K2126" s="17">
        <v>6.0</v>
      </c>
      <c r="L2126" s="19">
        <v>3.0</v>
      </c>
      <c r="M2126" s="19" t="e">
        <v>#REF!</v>
      </c>
      <c r="N2126" s="17">
        <v>4.5</v>
      </c>
      <c r="O2126" s="17" t="s">
        <v>62</v>
      </c>
      <c r="P2126" s="17">
        <v>13.0</v>
      </c>
      <c r="Q2126" s="17">
        <v>2.0</v>
      </c>
      <c r="R2126" s="17">
        <v>0.0</v>
      </c>
      <c r="S2126" s="7">
        <f t="shared" si="2"/>
        <v>2</v>
      </c>
      <c r="T2126" s="20">
        <v>0.0</v>
      </c>
      <c r="U2126" s="14">
        <v>0.0</v>
      </c>
      <c r="V2126" s="21" t="s">
        <v>37</v>
      </c>
      <c r="W2126" s="35">
        <f>VLOOKUP(A2126,airbnb_listings_orlando!C:Q,14,0)</f>
        <v>58</v>
      </c>
      <c r="X2126" s="35">
        <f>VLOOKUP(A2126,airbnb_listings_orlando!C:Q,15,0)</f>
        <v>6</v>
      </c>
      <c r="Y2126" s="11">
        <f t="shared" si="4"/>
        <v>9.230769231</v>
      </c>
      <c r="AA2126" s="11"/>
    </row>
    <row r="2127">
      <c r="A2127" s="12" t="s">
        <v>93</v>
      </c>
      <c r="B2127" s="13">
        <v>43484.0</v>
      </c>
      <c r="C2127" s="12">
        <v>43490.0</v>
      </c>
      <c r="D2127" s="14">
        <v>1126.17</v>
      </c>
      <c r="E2127" s="15">
        <v>43446.713900462964</v>
      </c>
      <c r="F2127" s="16">
        <v>38.0</v>
      </c>
      <c r="G2127" s="17" t="s">
        <v>25</v>
      </c>
      <c r="H2127" s="14">
        <v>42.48</v>
      </c>
      <c r="I2127" s="14">
        <f t="shared" si="1"/>
        <v>1049.9049</v>
      </c>
      <c r="J2127" s="18">
        <v>4.0</v>
      </c>
      <c r="K2127" s="17">
        <v>6.0</v>
      </c>
      <c r="L2127" s="19">
        <v>3.0</v>
      </c>
      <c r="M2127" s="19" t="e">
        <v>#REF!</v>
      </c>
      <c r="N2127" s="17">
        <v>4.5</v>
      </c>
      <c r="O2127" s="17" t="s">
        <v>62</v>
      </c>
      <c r="P2127" s="17">
        <v>6.0</v>
      </c>
      <c r="Q2127" s="17">
        <v>5.0</v>
      </c>
      <c r="R2127" s="17">
        <v>0.0</v>
      </c>
      <c r="S2127" s="7">
        <f t="shared" si="2"/>
        <v>5</v>
      </c>
      <c r="T2127" s="20">
        <v>42.48</v>
      </c>
      <c r="U2127" s="14">
        <f t="shared" ref="U2127:U2130" si="133">D2127*3%</f>
        <v>33.7851</v>
      </c>
      <c r="V2127" s="21" t="s">
        <v>39</v>
      </c>
      <c r="W2127" s="35">
        <f>VLOOKUP(A2127,airbnb_listings_orlando!C:Q,14,0)</f>
        <v>58</v>
      </c>
      <c r="X2127" s="35">
        <f>VLOOKUP(A2127,airbnb_listings_orlando!C:Q,15,0)</f>
        <v>6</v>
      </c>
      <c r="Y2127" s="11">
        <f t="shared" si="4"/>
        <v>187.695</v>
      </c>
      <c r="AA2127" s="11"/>
    </row>
    <row r="2128">
      <c r="A2128" s="12" t="s">
        <v>93</v>
      </c>
      <c r="B2128" s="13">
        <v>43462.0</v>
      </c>
      <c r="C2128" s="12">
        <v>43466.0</v>
      </c>
      <c r="D2128" s="14">
        <v>1047.02</v>
      </c>
      <c r="E2128" s="24">
        <v>43329.14396990741</v>
      </c>
      <c r="F2128" s="16">
        <v>133.0</v>
      </c>
      <c r="G2128" s="17" t="s">
        <v>25</v>
      </c>
      <c r="H2128" s="14">
        <v>124.36</v>
      </c>
      <c r="I2128" s="14">
        <f t="shared" si="1"/>
        <v>983.2394</v>
      </c>
      <c r="J2128" s="18">
        <v>4.0</v>
      </c>
      <c r="K2128" s="17">
        <v>6.0</v>
      </c>
      <c r="L2128" s="19">
        <v>3.0</v>
      </c>
      <c r="M2128" s="19" t="e">
        <v>#REF!</v>
      </c>
      <c r="N2128" s="17">
        <v>4.5</v>
      </c>
      <c r="O2128" s="17" t="s">
        <v>62</v>
      </c>
      <c r="P2128" s="17">
        <v>4.0</v>
      </c>
      <c r="Q2128" s="17">
        <v>6.0</v>
      </c>
      <c r="R2128" s="17">
        <v>0.0</v>
      </c>
      <c r="S2128" s="7">
        <f t="shared" si="2"/>
        <v>6</v>
      </c>
      <c r="T2128" s="20">
        <v>32.37</v>
      </c>
      <c r="U2128" s="14">
        <f t="shared" si="133"/>
        <v>31.4106</v>
      </c>
      <c r="V2128" s="21" t="s">
        <v>39</v>
      </c>
      <c r="W2128" s="35">
        <f>VLOOKUP(A2128,airbnb_listings_orlando!C:Q,14,0)</f>
        <v>58</v>
      </c>
      <c r="X2128" s="35">
        <f>VLOOKUP(A2128,airbnb_listings_orlando!C:Q,15,0)</f>
        <v>6</v>
      </c>
      <c r="Y2128" s="11">
        <f t="shared" si="4"/>
        <v>261.755</v>
      </c>
      <c r="AA2128" s="11"/>
    </row>
    <row r="2129">
      <c r="A2129" s="12" t="s">
        <v>93</v>
      </c>
      <c r="B2129" s="13">
        <v>43435.0</v>
      </c>
      <c r="C2129" s="12">
        <v>43443.0</v>
      </c>
      <c r="D2129" s="14">
        <v>1152.71</v>
      </c>
      <c r="E2129" s="24">
        <v>43231.728854166664</v>
      </c>
      <c r="F2129" s="16">
        <v>204.0</v>
      </c>
      <c r="G2129" s="17" t="s">
        <v>25</v>
      </c>
      <c r="H2129" s="14">
        <v>139.63</v>
      </c>
      <c r="I2129" s="14">
        <f t="shared" si="1"/>
        <v>1082.4887</v>
      </c>
      <c r="J2129" s="18">
        <v>4.0</v>
      </c>
      <c r="K2129" s="17">
        <v>6.0</v>
      </c>
      <c r="L2129" s="19">
        <v>3.0</v>
      </c>
      <c r="M2129" s="19" t="e">
        <v>#REF!</v>
      </c>
      <c r="N2129" s="17">
        <v>4.5</v>
      </c>
      <c r="O2129" s="17" t="s">
        <v>62</v>
      </c>
      <c r="P2129" s="17">
        <v>8.0</v>
      </c>
      <c r="Q2129" s="17">
        <v>4.0</v>
      </c>
      <c r="R2129" s="17">
        <v>2.0</v>
      </c>
      <c r="S2129" s="7">
        <f t="shared" si="2"/>
        <v>6</v>
      </c>
      <c r="T2129" s="20">
        <v>35.64</v>
      </c>
      <c r="U2129" s="14">
        <f t="shared" si="133"/>
        <v>34.5813</v>
      </c>
      <c r="V2129" s="21" t="s">
        <v>39</v>
      </c>
      <c r="W2129" s="35">
        <f>VLOOKUP(A2129,airbnb_listings_orlando!C:Q,14,0)</f>
        <v>58</v>
      </c>
      <c r="X2129" s="35">
        <f>VLOOKUP(A2129,airbnb_listings_orlando!C:Q,15,0)</f>
        <v>6</v>
      </c>
      <c r="Y2129" s="11">
        <f t="shared" si="4"/>
        <v>144.08875</v>
      </c>
      <c r="AA2129" s="11"/>
    </row>
    <row r="2130">
      <c r="A2130" s="12" t="s">
        <v>93</v>
      </c>
      <c r="B2130" s="13">
        <v>43385.0</v>
      </c>
      <c r="C2130" s="25">
        <v>43393.0</v>
      </c>
      <c r="D2130" s="14">
        <v>1205.56</v>
      </c>
      <c r="E2130" s="24">
        <v>43307.5609375</v>
      </c>
      <c r="F2130" s="16">
        <v>78.0</v>
      </c>
      <c r="G2130" s="17" t="s">
        <v>25</v>
      </c>
      <c r="H2130" s="14">
        <v>147.28</v>
      </c>
      <c r="I2130" s="14">
        <f t="shared" si="1"/>
        <v>1132.1232</v>
      </c>
      <c r="J2130" s="18">
        <v>4.0</v>
      </c>
      <c r="K2130" s="17">
        <v>6.0</v>
      </c>
      <c r="L2130" s="19">
        <v>3.0</v>
      </c>
      <c r="M2130" s="19" t="e">
        <v>#REF!</v>
      </c>
      <c r="N2130" s="17">
        <v>4.5</v>
      </c>
      <c r="O2130" s="17" t="s">
        <v>62</v>
      </c>
      <c r="P2130" s="17">
        <v>8.0</v>
      </c>
      <c r="Q2130" s="17">
        <v>4.0</v>
      </c>
      <c r="R2130" s="17">
        <v>3.0</v>
      </c>
      <c r="S2130" s="7">
        <f t="shared" si="2"/>
        <v>7</v>
      </c>
      <c r="T2130" s="20">
        <v>37.27</v>
      </c>
      <c r="U2130" s="14">
        <f t="shared" si="133"/>
        <v>36.1668</v>
      </c>
      <c r="V2130" s="21" t="s">
        <v>39</v>
      </c>
      <c r="W2130" s="35">
        <f>VLOOKUP(A2130,airbnb_listings_orlando!C:Q,14,0)</f>
        <v>58</v>
      </c>
      <c r="X2130" s="35">
        <f>VLOOKUP(A2130,airbnb_listings_orlando!C:Q,15,0)</f>
        <v>6</v>
      </c>
      <c r="Y2130" s="11">
        <f t="shared" si="4"/>
        <v>150.695</v>
      </c>
      <c r="AA2130" s="11"/>
    </row>
    <row r="2131">
      <c r="A2131" s="12" t="s">
        <v>93</v>
      </c>
      <c r="B2131" s="13">
        <v>43375.0</v>
      </c>
      <c r="C2131" s="12">
        <v>43381.0</v>
      </c>
      <c r="D2131" s="14">
        <v>941.33</v>
      </c>
      <c r="E2131" s="24">
        <v>43219.39418981481</v>
      </c>
      <c r="F2131" s="16">
        <v>156.0</v>
      </c>
      <c r="G2131" s="17" t="s">
        <v>25</v>
      </c>
      <c r="H2131" s="14">
        <v>109.08</v>
      </c>
      <c r="I2131" s="14">
        <f t="shared" si="1"/>
        <v>874.5768</v>
      </c>
      <c r="J2131" s="18">
        <v>4.0</v>
      </c>
      <c r="K2131" s="17">
        <v>6.0</v>
      </c>
      <c r="L2131" s="19">
        <v>3.0</v>
      </c>
      <c r="M2131" s="19" t="e">
        <v>#REF!</v>
      </c>
      <c r="N2131" s="17">
        <v>4.5</v>
      </c>
      <c r="O2131" s="17" t="s">
        <v>62</v>
      </c>
      <c r="P2131" s="17">
        <v>6.0</v>
      </c>
      <c r="Q2131" s="17">
        <v>4.0</v>
      </c>
      <c r="R2131" s="17">
        <v>0.0</v>
      </c>
      <c r="S2131" s="7">
        <f t="shared" si="2"/>
        <v>4</v>
      </c>
      <c r="T2131" s="20">
        <v>29.1</v>
      </c>
      <c r="U2131" s="14">
        <f t="shared" ref="U2131:U2135" si="134">D2131*4%</f>
        <v>37.6532</v>
      </c>
      <c r="V2131" s="21" t="s">
        <v>39</v>
      </c>
      <c r="W2131" s="35">
        <f>VLOOKUP(A2131,airbnb_listings_orlando!C:Q,14,0)</f>
        <v>58</v>
      </c>
      <c r="X2131" s="35">
        <f>VLOOKUP(A2131,airbnb_listings_orlando!C:Q,15,0)</f>
        <v>6</v>
      </c>
      <c r="Y2131" s="11">
        <f t="shared" si="4"/>
        <v>156.8883333</v>
      </c>
      <c r="AA2131" s="11"/>
    </row>
    <row r="2132">
      <c r="A2132" s="12" t="s">
        <v>93</v>
      </c>
      <c r="B2132" s="13">
        <v>43369.0</v>
      </c>
      <c r="C2132" s="12">
        <v>43373.0</v>
      </c>
      <c r="D2132" s="14">
        <v>677.1</v>
      </c>
      <c r="E2132" s="24">
        <v>43305.89344907407</v>
      </c>
      <c r="F2132" s="16">
        <v>64.0</v>
      </c>
      <c r="G2132" s="17" t="s">
        <v>25</v>
      </c>
      <c r="H2132" s="14">
        <v>70.88</v>
      </c>
      <c r="I2132" s="14">
        <f t="shared" si="1"/>
        <v>629.086</v>
      </c>
      <c r="J2132" s="18">
        <v>4.0</v>
      </c>
      <c r="K2132" s="17">
        <v>6.0</v>
      </c>
      <c r="L2132" s="19">
        <v>3.0</v>
      </c>
      <c r="M2132" s="19" t="e">
        <v>#REF!</v>
      </c>
      <c r="N2132" s="17">
        <v>4.5</v>
      </c>
      <c r="O2132" s="17" t="s">
        <v>62</v>
      </c>
      <c r="P2132" s="17">
        <v>4.0</v>
      </c>
      <c r="Q2132" s="17">
        <v>5.0</v>
      </c>
      <c r="R2132" s="17">
        <v>4.0</v>
      </c>
      <c r="S2132" s="7">
        <f t="shared" si="2"/>
        <v>9</v>
      </c>
      <c r="T2132" s="20">
        <v>20.93</v>
      </c>
      <c r="U2132" s="14">
        <f t="shared" si="134"/>
        <v>27.084</v>
      </c>
      <c r="V2132" s="21" t="s">
        <v>39</v>
      </c>
      <c r="W2132" s="35">
        <f>VLOOKUP(A2132,airbnb_listings_orlando!C:Q,14,0)</f>
        <v>58</v>
      </c>
      <c r="X2132" s="35">
        <f>VLOOKUP(A2132,airbnb_listings_orlando!C:Q,15,0)</f>
        <v>6</v>
      </c>
      <c r="Y2132" s="11">
        <f t="shared" si="4"/>
        <v>169.275</v>
      </c>
      <c r="AA2132" s="11"/>
    </row>
    <row r="2133">
      <c r="A2133" s="12" t="s">
        <v>93</v>
      </c>
      <c r="B2133" s="13">
        <v>43351.0</v>
      </c>
      <c r="C2133" s="12">
        <v>43358.0</v>
      </c>
      <c r="D2133" s="14">
        <v>1073.44</v>
      </c>
      <c r="E2133" s="24">
        <v>43272.79837962963</v>
      </c>
      <c r="F2133" s="16">
        <v>79.0</v>
      </c>
      <c r="G2133" s="17" t="s">
        <v>25</v>
      </c>
      <c r="H2133" s="14">
        <v>128.17</v>
      </c>
      <c r="I2133" s="14">
        <f t="shared" si="1"/>
        <v>997.3124</v>
      </c>
      <c r="J2133" s="18">
        <v>4.0</v>
      </c>
      <c r="K2133" s="17">
        <v>6.0</v>
      </c>
      <c r="L2133" s="19">
        <v>3.0</v>
      </c>
      <c r="M2133" s="19" t="e">
        <v>#REF!</v>
      </c>
      <c r="N2133" s="17">
        <v>4.5</v>
      </c>
      <c r="O2133" s="17" t="s">
        <v>62</v>
      </c>
      <c r="P2133" s="17">
        <v>7.0</v>
      </c>
      <c r="Q2133" s="17">
        <v>2.0</v>
      </c>
      <c r="R2133" s="17">
        <v>4.0</v>
      </c>
      <c r="S2133" s="7">
        <f t="shared" si="2"/>
        <v>6</v>
      </c>
      <c r="T2133" s="20">
        <v>33.19</v>
      </c>
      <c r="U2133" s="14">
        <f t="shared" si="134"/>
        <v>42.9376</v>
      </c>
      <c r="V2133" s="21" t="s">
        <v>39</v>
      </c>
      <c r="W2133" s="35">
        <f>VLOOKUP(A2133,airbnb_listings_orlando!C:Q,14,0)</f>
        <v>58</v>
      </c>
      <c r="X2133" s="35">
        <f>VLOOKUP(A2133,airbnb_listings_orlando!C:Q,15,0)</f>
        <v>6</v>
      </c>
      <c r="Y2133" s="11">
        <f t="shared" si="4"/>
        <v>153.3485714</v>
      </c>
      <c r="AA2133" s="11"/>
    </row>
    <row r="2134">
      <c r="A2134" s="12" t="s">
        <v>93</v>
      </c>
      <c r="B2134" s="13">
        <v>43343.0</v>
      </c>
      <c r="C2134" s="12">
        <v>43346.0</v>
      </c>
      <c r="D2134" s="14">
        <v>544.98</v>
      </c>
      <c r="E2134" s="24">
        <v>43290.135104166664</v>
      </c>
      <c r="F2134" s="16">
        <v>53.0</v>
      </c>
      <c r="G2134" s="17" t="s">
        <v>25</v>
      </c>
      <c r="H2134" s="14">
        <v>51.78</v>
      </c>
      <c r="I2134" s="14">
        <f t="shared" si="1"/>
        <v>506.3308</v>
      </c>
      <c r="J2134" s="18">
        <v>4.0</v>
      </c>
      <c r="K2134" s="17">
        <v>6.0</v>
      </c>
      <c r="L2134" s="19">
        <v>3.0</v>
      </c>
      <c r="M2134" s="19" t="e">
        <v>#REF!</v>
      </c>
      <c r="N2134" s="17">
        <v>4.5</v>
      </c>
      <c r="O2134" s="17" t="s">
        <v>62</v>
      </c>
      <c r="P2134" s="17">
        <v>3.0</v>
      </c>
      <c r="Q2134" s="17">
        <v>2.0</v>
      </c>
      <c r="R2134" s="17">
        <v>2.0</v>
      </c>
      <c r="S2134" s="7">
        <f t="shared" si="2"/>
        <v>4</v>
      </c>
      <c r="T2134" s="20">
        <v>16.85</v>
      </c>
      <c r="U2134" s="14">
        <f t="shared" si="134"/>
        <v>21.7992</v>
      </c>
      <c r="V2134" s="21" t="s">
        <v>39</v>
      </c>
      <c r="W2134" s="35">
        <f>VLOOKUP(A2134,airbnb_listings_orlando!C:Q,14,0)</f>
        <v>58</v>
      </c>
      <c r="X2134" s="35">
        <f>VLOOKUP(A2134,airbnb_listings_orlando!C:Q,15,0)</f>
        <v>6</v>
      </c>
      <c r="Y2134" s="11">
        <f t="shared" si="4"/>
        <v>181.66</v>
      </c>
      <c r="AA2134" s="11"/>
    </row>
    <row r="2135">
      <c r="A2135" s="12" t="s">
        <v>93</v>
      </c>
      <c r="B2135" s="13">
        <v>43317.0</v>
      </c>
      <c r="C2135" s="12">
        <v>43324.0</v>
      </c>
      <c r="D2135" s="14">
        <v>0.0</v>
      </c>
      <c r="E2135" s="24">
        <v>43139.76050925926</v>
      </c>
      <c r="F2135" s="16">
        <v>178.0</v>
      </c>
      <c r="G2135" s="17" t="s">
        <v>25</v>
      </c>
      <c r="H2135" s="14">
        <v>0.0</v>
      </c>
      <c r="I2135" s="14">
        <f t="shared" si="1"/>
        <v>0</v>
      </c>
      <c r="J2135" s="18">
        <v>4.0</v>
      </c>
      <c r="K2135" s="17">
        <v>6.0</v>
      </c>
      <c r="L2135" s="19">
        <v>3.0</v>
      </c>
      <c r="M2135" s="19" t="e">
        <v>#REF!</v>
      </c>
      <c r="N2135" s="17">
        <v>4.5</v>
      </c>
      <c r="O2135" s="17" t="s">
        <v>62</v>
      </c>
      <c r="P2135" s="17">
        <v>7.0</v>
      </c>
      <c r="Q2135" s="17">
        <v>4.0</v>
      </c>
      <c r="R2135" s="17">
        <v>4.0</v>
      </c>
      <c r="S2135" s="7">
        <f t="shared" si="2"/>
        <v>8</v>
      </c>
      <c r="T2135" s="20">
        <v>0.0</v>
      </c>
      <c r="U2135" s="14">
        <f t="shared" si="134"/>
        <v>0</v>
      </c>
      <c r="V2135" s="21" t="s">
        <v>39</v>
      </c>
      <c r="W2135" s="35">
        <f>VLOOKUP(A2135,airbnb_listings_orlando!C:Q,14,0)</f>
        <v>58</v>
      </c>
      <c r="X2135" s="35">
        <f>VLOOKUP(A2135,airbnb_listings_orlando!C:Q,15,0)</f>
        <v>6</v>
      </c>
      <c r="Y2135" s="11">
        <f t="shared" si="4"/>
        <v>0</v>
      </c>
      <c r="AA2135" s="11"/>
    </row>
    <row r="2136">
      <c r="A2136" s="12" t="s">
        <v>93</v>
      </c>
      <c r="B2136" s="13">
        <v>43304.0</v>
      </c>
      <c r="C2136" s="12">
        <v>43307.0</v>
      </c>
      <c r="D2136" s="14">
        <v>544.98</v>
      </c>
      <c r="E2136" s="24">
        <v>43252.74251157408</v>
      </c>
      <c r="F2136" s="16">
        <v>52.0</v>
      </c>
      <c r="G2136" s="17" t="s">
        <v>25</v>
      </c>
      <c r="H2136" s="14">
        <v>51.78</v>
      </c>
      <c r="I2136" s="14">
        <f t="shared" si="1"/>
        <v>511.7806</v>
      </c>
      <c r="J2136" s="18">
        <v>4.0</v>
      </c>
      <c r="K2136" s="17">
        <v>6.0</v>
      </c>
      <c r="L2136" s="19">
        <v>3.0</v>
      </c>
      <c r="M2136" s="19" t="e">
        <v>#REF!</v>
      </c>
      <c r="N2136" s="17">
        <v>4.5</v>
      </c>
      <c r="O2136" s="17" t="s">
        <v>62</v>
      </c>
      <c r="P2136" s="17">
        <v>3.0</v>
      </c>
      <c r="Q2136" s="17">
        <v>10.0</v>
      </c>
      <c r="R2136" s="17">
        <v>0.0</v>
      </c>
      <c r="S2136" s="7">
        <f t="shared" si="2"/>
        <v>10</v>
      </c>
      <c r="T2136" s="20">
        <v>16.85</v>
      </c>
      <c r="U2136" s="14">
        <f t="shared" ref="U2136:U2146" si="135">D2136*3%</f>
        <v>16.3494</v>
      </c>
      <c r="V2136" s="21" t="s">
        <v>39</v>
      </c>
      <c r="W2136" s="35">
        <f>VLOOKUP(A2136,airbnb_listings_orlando!C:Q,14,0)</f>
        <v>58</v>
      </c>
      <c r="X2136" s="35">
        <f>VLOOKUP(A2136,airbnb_listings_orlando!C:Q,15,0)</f>
        <v>6</v>
      </c>
      <c r="Y2136" s="11">
        <f t="shared" si="4"/>
        <v>181.66</v>
      </c>
      <c r="AA2136" s="11"/>
    </row>
    <row r="2137">
      <c r="A2137" s="12" t="s">
        <v>93</v>
      </c>
      <c r="B2137" s="13">
        <v>43285.0</v>
      </c>
      <c r="C2137" s="12">
        <v>43290.0</v>
      </c>
      <c r="D2137" s="14">
        <v>1139.5</v>
      </c>
      <c r="E2137" s="24">
        <v>43278.95045138889</v>
      </c>
      <c r="F2137" s="16">
        <v>7.0</v>
      </c>
      <c r="G2137" s="17" t="s">
        <v>25</v>
      </c>
      <c r="H2137" s="14">
        <v>137.72</v>
      </c>
      <c r="I2137" s="14">
        <f t="shared" si="1"/>
        <v>1070.085</v>
      </c>
      <c r="J2137" s="18">
        <v>4.0</v>
      </c>
      <c r="K2137" s="17">
        <v>6.0</v>
      </c>
      <c r="L2137" s="19">
        <v>3.0</v>
      </c>
      <c r="M2137" s="19" t="e">
        <v>#REF!</v>
      </c>
      <c r="N2137" s="17">
        <v>4.5</v>
      </c>
      <c r="O2137" s="17" t="s">
        <v>62</v>
      </c>
      <c r="P2137" s="17">
        <v>5.0</v>
      </c>
      <c r="Q2137" s="17">
        <v>5.0</v>
      </c>
      <c r="R2137" s="17">
        <v>5.0</v>
      </c>
      <c r="S2137" s="7">
        <f t="shared" si="2"/>
        <v>10</v>
      </c>
      <c r="T2137" s="20">
        <v>35.23</v>
      </c>
      <c r="U2137" s="14">
        <f t="shared" si="135"/>
        <v>34.185</v>
      </c>
      <c r="V2137" s="21" t="s">
        <v>39</v>
      </c>
      <c r="W2137" s="35">
        <f>VLOOKUP(A2137,airbnb_listings_orlando!C:Q,14,0)</f>
        <v>58</v>
      </c>
      <c r="X2137" s="35">
        <f>VLOOKUP(A2137,airbnb_listings_orlando!C:Q,15,0)</f>
        <v>6</v>
      </c>
      <c r="Y2137" s="11">
        <f t="shared" si="4"/>
        <v>227.9</v>
      </c>
      <c r="AA2137" s="11"/>
    </row>
    <row r="2138">
      <c r="A2138" s="12" t="s">
        <v>93</v>
      </c>
      <c r="B2138" s="13">
        <v>43266.0</v>
      </c>
      <c r="C2138" s="12">
        <v>43268.0</v>
      </c>
      <c r="D2138" s="14">
        <v>412.87</v>
      </c>
      <c r="E2138" s="24">
        <v>43162.51116898148</v>
      </c>
      <c r="F2138" s="16">
        <v>104.0</v>
      </c>
      <c r="G2138" s="17" t="s">
        <v>25</v>
      </c>
      <c r="H2138" s="14">
        <v>32.69</v>
      </c>
      <c r="I2138" s="14">
        <f t="shared" si="1"/>
        <v>387.7239</v>
      </c>
      <c r="J2138" s="18">
        <v>4.0</v>
      </c>
      <c r="K2138" s="17">
        <v>6.0</v>
      </c>
      <c r="L2138" s="19">
        <v>3.0</v>
      </c>
      <c r="M2138" s="19" t="e">
        <v>#REF!</v>
      </c>
      <c r="N2138" s="17">
        <v>4.5</v>
      </c>
      <c r="O2138" s="17" t="s">
        <v>62</v>
      </c>
      <c r="P2138" s="17">
        <v>2.0</v>
      </c>
      <c r="Q2138" s="17">
        <v>2.0</v>
      </c>
      <c r="R2138" s="17">
        <v>2.0</v>
      </c>
      <c r="S2138" s="7">
        <f t="shared" si="2"/>
        <v>4</v>
      </c>
      <c r="T2138" s="20">
        <v>12.76</v>
      </c>
      <c r="U2138" s="14">
        <f t="shared" si="135"/>
        <v>12.3861</v>
      </c>
      <c r="V2138" s="21" t="s">
        <v>39</v>
      </c>
      <c r="W2138" s="35">
        <f>VLOOKUP(A2138,airbnb_listings_orlando!C:Q,14,0)</f>
        <v>58</v>
      </c>
      <c r="X2138" s="35">
        <f>VLOOKUP(A2138,airbnb_listings_orlando!C:Q,15,0)</f>
        <v>6</v>
      </c>
      <c r="Y2138" s="11">
        <f t="shared" si="4"/>
        <v>206.435</v>
      </c>
      <c r="AA2138" s="11"/>
    </row>
    <row r="2139">
      <c r="A2139" s="12" t="s">
        <v>93</v>
      </c>
      <c r="B2139" s="13">
        <v>43260.0</v>
      </c>
      <c r="C2139" s="12">
        <v>43266.0</v>
      </c>
      <c r="D2139" s="14">
        <v>941.33</v>
      </c>
      <c r="E2139" s="24">
        <v>43187.920752314814</v>
      </c>
      <c r="F2139" s="16">
        <v>73.0</v>
      </c>
      <c r="G2139" s="17" t="s">
        <v>25</v>
      </c>
      <c r="H2139" s="14">
        <v>109.08</v>
      </c>
      <c r="I2139" s="14">
        <f t="shared" si="1"/>
        <v>883.9901</v>
      </c>
      <c r="J2139" s="18">
        <v>4.0</v>
      </c>
      <c r="K2139" s="17">
        <v>6.0</v>
      </c>
      <c r="L2139" s="19">
        <v>3.0</v>
      </c>
      <c r="M2139" s="19" t="e">
        <v>#REF!</v>
      </c>
      <c r="N2139" s="17">
        <v>4.5</v>
      </c>
      <c r="O2139" s="17" t="s">
        <v>62</v>
      </c>
      <c r="P2139" s="17">
        <v>6.0</v>
      </c>
      <c r="Q2139" s="17">
        <v>10.0</v>
      </c>
      <c r="R2139" s="17">
        <v>0.0</v>
      </c>
      <c r="S2139" s="7">
        <f t="shared" si="2"/>
        <v>10</v>
      </c>
      <c r="T2139" s="20">
        <v>29.1</v>
      </c>
      <c r="U2139" s="14">
        <f t="shared" si="135"/>
        <v>28.2399</v>
      </c>
      <c r="V2139" s="21" t="s">
        <v>39</v>
      </c>
      <c r="W2139" s="35">
        <f>VLOOKUP(A2139,airbnb_listings_orlando!C:Q,14,0)</f>
        <v>58</v>
      </c>
      <c r="X2139" s="35">
        <f>VLOOKUP(A2139,airbnb_listings_orlando!C:Q,15,0)</f>
        <v>6</v>
      </c>
      <c r="Y2139" s="11">
        <f t="shared" si="4"/>
        <v>156.8883333</v>
      </c>
      <c r="AA2139" s="11"/>
    </row>
    <row r="2140">
      <c r="A2140" s="12" t="s">
        <v>93</v>
      </c>
      <c r="B2140" s="13">
        <v>43253.0</v>
      </c>
      <c r="C2140" s="12">
        <v>43256.0</v>
      </c>
      <c r="D2140" s="14">
        <v>539.47</v>
      </c>
      <c r="E2140" s="15">
        <v>43026.41153935185</v>
      </c>
      <c r="F2140" s="16">
        <v>227.0</v>
      </c>
      <c r="G2140" s="17" t="s">
        <v>25</v>
      </c>
      <c r="H2140" s="14">
        <v>51.98</v>
      </c>
      <c r="I2140" s="14">
        <f t="shared" si="1"/>
        <v>506.6059</v>
      </c>
      <c r="J2140" s="18">
        <v>4.0</v>
      </c>
      <c r="K2140" s="17">
        <v>6.0</v>
      </c>
      <c r="L2140" s="19">
        <v>3.0</v>
      </c>
      <c r="M2140" s="19" t="e">
        <v>#REF!</v>
      </c>
      <c r="N2140" s="17">
        <v>4.5</v>
      </c>
      <c r="O2140" s="17" t="s">
        <v>62</v>
      </c>
      <c r="P2140" s="17">
        <v>3.0</v>
      </c>
      <c r="Q2140" s="17">
        <v>3.0</v>
      </c>
      <c r="R2140" s="17">
        <v>0.0</v>
      </c>
      <c r="S2140" s="7">
        <f t="shared" si="2"/>
        <v>3</v>
      </c>
      <c r="T2140" s="20">
        <v>16.68</v>
      </c>
      <c r="U2140" s="14">
        <f t="shared" si="135"/>
        <v>16.1841</v>
      </c>
      <c r="V2140" s="21" t="s">
        <v>39</v>
      </c>
      <c r="W2140" s="35">
        <f>VLOOKUP(A2140,airbnb_listings_orlando!C:Q,14,0)</f>
        <v>58</v>
      </c>
      <c r="X2140" s="35">
        <f>VLOOKUP(A2140,airbnb_listings_orlando!C:Q,15,0)</f>
        <v>6</v>
      </c>
      <c r="Y2140" s="11">
        <f t="shared" si="4"/>
        <v>179.8233333</v>
      </c>
      <c r="AA2140" s="11"/>
    </row>
    <row r="2141">
      <c r="A2141" s="12" t="s">
        <v>93</v>
      </c>
      <c r="B2141" s="13">
        <v>43247.0</v>
      </c>
      <c r="C2141" s="12">
        <v>43253.0</v>
      </c>
      <c r="D2141" s="14">
        <v>941.33</v>
      </c>
      <c r="E2141" s="24">
        <v>43107.44244212963</v>
      </c>
      <c r="F2141" s="16">
        <v>140.0</v>
      </c>
      <c r="G2141" s="17" t="s">
        <v>25</v>
      </c>
      <c r="H2141" s="14">
        <v>109.08</v>
      </c>
      <c r="I2141" s="14">
        <f t="shared" si="1"/>
        <v>883.9901</v>
      </c>
      <c r="J2141" s="18">
        <v>4.0</v>
      </c>
      <c r="K2141" s="17">
        <v>6.0</v>
      </c>
      <c r="L2141" s="19">
        <v>3.0</v>
      </c>
      <c r="M2141" s="19" t="e">
        <v>#REF!</v>
      </c>
      <c r="N2141" s="17">
        <v>4.5</v>
      </c>
      <c r="O2141" s="17" t="s">
        <v>62</v>
      </c>
      <c r="P2141" s="17">
        <v>6.0</v>
      </c>
      <c r="Q2141" s="17">
        <v>4.0</v>
      </c>
      <c r="R2141" s="17">
        <v>2.0</v>
      </c>
      <c r="S2141" s="7">
        <f t="shared" si="2"/>
        <v>6</v>
      </c>
      <c r="T2141" s="20">
        <v>29.1</v>
      </c>
      <c r="U2141" s="14">
        <f t="shared" si="135"/>
        <v>28.2399</v>
      </c>
      <c r="V2141" s="21" t="s">
        <v>39</v>
      </c>
      <c r="W2141" s="35">
        <f>VLOOKUP(A2141,airbnb_listings_orlando!C:Q,14,0)</f>
        <v>58</v>
      </c>
      <c r="X2141" s="35">
        <f>VLOOKUP(A2141,airbnb_listings_orlando!C:Q,15,0)</f>
        <v>6</v>
      </c>
      <c r="Y2141" s="11">
        <f t="shared" si="4"/>
        <v>156.8883333</v>
      </c>
      <c r="AA2141" s="11"/>
    </row>
    <row r="2142">
      <c r="A2142" s="12" t="s">
        <v>93</v>
      </c>
      <c r="B2142" s="13">
        <v>43245.0</v>
      </c>
      <c r="C2142" s="12">
        <v>43247.0</v>
      </c>
      <c r="D2142" s="14">
        <v>412.87</v>
      </c>
      <c r="E2142" s="24">
        <v>43179.934699074074</v>
      </c>
      <c r="F2142" s="16">
        <v>66.0</v>
      </c>
      <c r="G2142" s="17" t="s">
        <v>25</v>
      </c>
      <c r="H2142" s="14">
        <v>32.69</v>
      </c>
      <c r="I2142" s="14">
        <f t="shared" si="1"/>
        <v>387.7239</v>
      </c>
      <c r="J2142" s="18">
        <v>4.0</v>
      </c>
      <c r="K2142" s="17">
        <v>6.0</v>
      </c>
      <c r="L2142" s="19">
        <v>3.0</v>
      </c>
      <c r="M2142" s="19" t="e">
        <v>#REF!</v>
      </c>
      <c r="N2142" s="17">
        <v>4.5</v>
      </c>
      <c r="O2142" s="17" t="s">
        <v>62</v>
      </c>
      <c r="P2142" s="17">
        <v>2.0</v>
      </c>
      <c r="Q2142" s="17">
        <v>10.0</v>
      </c>
      <c r="R2142" s="17">
        <v>0.0</v>
      </c>
      <c r="S2142" s="7">
        <f t="shared" si="2"/>
        <v>10</v>
      </c>
      <c r="T2142" s="20">
        <v>12.76</v>
      </c>
      <c r="U2142" s="14">
        <f t="shared" si="135"/>
        <v>12.3861</v>
      </c>
      <c r="V2142" s="21" t="s">
        <v>39</v>
      </c>
      <c r="W2142" s="35">
        <f>VLOOKUP(A2142,airbnb_listings_orlando!C:Q,14,0)</f>
        <v>58</v>
      </c>
      <c r="X2142" s="35">
        <f>VLOOKUP(A2142,airbnb_listings_orlando!C:Q,15,0)</f>
        <v>6</v>
      </c>
      <c r="Y2142" s="11">
        <f t="shared" si="4"/>
        <v>206.435</v>
      </c>
      <c r="AA2142" s="11"/>
    </row>
    <row r="2143">
      <c r="A2143" s="12" t="s">
        <v>93</v>
      </c>
      <c r="B2143" s="13">
        <v>43220.0</v>
      </c>
      <c r="C2143" s="12">
        <v>43222.0</v>
      </c>
      <c r="D2143" s="14">
        <v>412.87</v>
      </c>
      <c r="E2143" s="24">
        <v>43208.9344212963</v>
      </c>
      <c r="F2143" s="16">
        <v>12.0</v>
      </c>
      <c r="G2143" s="17" t="s">
        <v>25</v>
      </c>
      <c r="H2143" s="14">
        <v>32.69</v>
      </c>
      <c r="I2143" s="14">
        <f t="shared" si="1"/>
        <v>387.7239</v>
      </c>
      <c r="J2143" s="18">
        <v>4.0</v>
      </c>
      <c r="K2143" s="17">
        <v>6.0</v>
      </c>
      <c r="L2143" s="19">
        <v>3.0</v>
      </c>
      <c r="M2143" s="19" t="e">
        <v>#REF!</v>
      </c>
      <c r="N2143" s="17">
        <v>4.5</v>
      </c>
      <c r="O2143" s="17" t="s">
        <v>62</v>
      </c>
      <c r="P2143" s="17">
        <v>2.0</v>
      </c>
      <c r="Q2143" s="17">
        <v>2.0</v>
      </c>
      <c r="R2143" s="17">
        <v>4.0</v>
      </c>
      <c r="S2143" s="7">
        <f t="shared" si="2"/>
        <v>6</v>
      </c>
      <c r="T2143" s="20">
        <v>12.76</v>
      </c>
      <c r="U2143" s="14">
        <f t="shared" si="135"/>
        <v>12.3861</v>
      </c>
      <c r="V2143" s="21" t="s">
        <v>39</v>
      </c>
      <c r="W2143" s="35">
        <f>VLOOKUP(A2143,airbnb_listings_orlando!C:Q,14,0)</f>
        <v>58</v>
      </c>
      <c r="X2143" s="35">
        <f>VLOOKUP(A2143,airbnb_listings_orlando!C:Q,15,0)</f>
        <v>6</v>
      </c>
      <c r="Y2143" s="11">
        <f t="shared" si="4"/>
        <v>206.435</v>
      </c>
      <c r="AA2143" s="11"/>
    </row>
    <row r="2144">
      <c r="A2144" s="12" t="s">
        <v>93</v>
      </c>
      <c r="B2144" s="13">
        <v>43211.0</v>
      </c>
      <c r="C2144" s="12">
        <v>43218.0</v>
      </c>
      <c r="D2144" s="14">
        <v>1073.44</v>
      </c>
      <c r="E2144" s="15">
        <v>43086.581828703704</v>
      </c>
      <c r="F2144" s="16">
        <v>125.0</v>
      </c>
      <c r="G2144" s="17" t="s">
        <v>25</v>
      </c>
      <c r="H2144" s="14">
        <v>128.17</v>
      </c>
      <c r="I2144" s="14">
        <f t="shared" si="1"/>
        <v>1008.0468</v>
      </c>
      <c r="J2144" s="18">
        <v>4.0</v>
      </c>
      <c r="K2144" s="17">
        <v>6.0</v>
      </c>
      <c r="L2144" s="19">
        <v>3.0</v>
      </c>
      <c r="M2144" s="19" t="e">
        <v>#REF!</v>
      </c>
      <c r="N2144" s="17">
        <v>4.5</v>
      </c>
      <c r="O2144" s="17" t="s">
        <v>62</v>
      </c>
      <c r="P2144" s="17">
        <v>7.0</v>
      </c>
      <c r="Q2144" s="17">
        <v>4.0</v>
      </c>
      <c r="R2144" s="17">
        <v>3.0</v>
      </c>
      <c r="S2144" s="7">
        <f t="shared" si="2"/>
        <v>7</v>
      </c>
      <c r="T2144" s="20">
        <v>33.19</v>
      </c>
      <c r="U2144" s="14">
        <f t="shared" si="135"/>
        <v>32.2032</v>
      </c>
      <c r="V2144" s="21" t="s">
        <v>39</v>
      </c>
      <c r="W2144" s="35">
        <f>VLOOKUP(A2144,airbnb_listings_orlando!C:Q,14,0)</f>
        <v>58</v>
      </c>
      <c r="X2144" s="35">
        <f>VLOOKUP(A2144,airbnb_listings_orlando!C:Q,15,0)</f>
        <v>6</v>
      </c>
      <c r="Y2144" s="11">
        <f t="shared" si="4"/>
        <v>153.3485714</v>
      </c>
      <c r="AA2144" s="11"/>
    </row>
    <row r="2145">
      <c r="A2145" s="12" t="s">
        <v>93</v>
      </c>
      <c r="B2145" s="13">
        <v>43197.0</v>
      </c>
      <c r="C2145" s="12">
        <v>43203.0</v>
      </c>
      <c r="D2145" s="14">
        <v>941.33</v>
      </c>
      <c r="E2145" s="24">
        <v>43104.867893518516</v>
      </c>
      <c r="F2145" s="16">
        <v>93.0</v>
      </c>
      <c r="G2145" s="17" t="s">
        <v>25</v>
      </c>
      <c r="H2145" s="14">
        <v>109.08</v>
      </c>
      <c r="I2145" s="14">
        <f t="shared" si="1"/>
        <v>883.9901</v>
      </c>
      <c r="J2145" s="18">
        <v>4.0</v>
      </c>
      <c r="K2145" s="17">
        <v>6.0</v>
      </c>
      <c r="L2145" s="19">
        <v>3.0</v>
      </c>
      <c r="M2145" s="19" t="e">
        <v>#REF!</v>
      </c>
      <c r="N2145" s="17">
        <v>4.5</v>
      </c>
      <c r="O2145" s="17" t="s">
        <v>62</v>
      </c>
      <c r="P2145" s="17">
        <v>6.0</v>
      </c>
      <c r="Q2145" s="17">
        <v>4.0</v>
      </c>
      <c r="R2145" s="17">
        <v>2.0</v>
      </c>
      <c r="S2145" s="7">
        <f t="shared" si="2"/>
        <v>6</v>
      </c>
      <c r="T2145" s="20">
        <v>29.1</v>
      </c>
      <c r="U2145" s="14">
        <f t="shared" si="135"/>
        <v>28.2399</v>
      </c>
      <c r="V2145" s="21" t="s">
        <v>39</v>
      </c>
      <c r="W2145" s="35">
        <f>VLOOKUP(A2145,airbnb_listings_orlando!C:Q,14,0)</f>
        <v>58</v>
      </c>
      <c r="X2145" s="35">
        <f>VLOOKUP(A2145,airbnb_listings_orlando!C:Q,15,0)</f>
        <v>6</v>
      </c>
      <c r="Y2145" s="11">
        <f t="shared" si="4"/>
        <v>156.8883333</v>
      </c>
      <c r="AA2145" s="11"/>
    </row>
    <row r="2146">
      <c r="A2146" s="12" t="s">
        <v>93</v>
      </c>
      <c r="B2146" s="13">
        <v>43188.0</v>
      </c>
      <c r="C2146" s="12">
        <v>43197.0</v>
      </c>
      <c r="D2146" s="14">
        <v>1450.27</v>
      </c>
      <c r="E2146" s="15">
        <v>43030.478796296295</v>
      </c>
      <c r="F2146" s="16">
        <v>158.0</v>
      </c>
      <c r="G2146" s="17" t="s">
        <v>25</v>
      </c>
      <c r="H2146" s="14">
        <v>188.06</v>
      </c>
      <c r="I2146" s="14">
        <f t="shared" si="1"/>
        <v>1360.9819</v>
      </c>
      <c r="J2146" s="18">
        <v>4.0</v>
      </c>
      <c r="K2146" s="17">
        <v>6.0</v>
      </c>
      <c r="L2146" s="19">
        <v>3.0</v>
      </c>
      <c r="M2146" s="19" t="e">
        <v>#REF!</v>
      </c>
      <c r="N2146" s="17">
        <v>4.5</v>
      </c>
      <c r="O2146" s="17" t="s">
        <v>62</v>
      </c>
      <c r="P2146" s="17">
        <v>9.0</v>
      </c>
      <c r="Q2146" s="17">
        <v>4.0</v>
      </c>
      <c r="R2146" s="17">
        <v>4.0</v>
      </c>
      <c r="S2146" s="7">
        <f t="shared" si="2"/>
        <v>8</v>
      </c>
      <c r="T2146" s="20">
        <v>45.78</v>
      </c>
      <c r="U2146" s="14">
        <f t="shared" si="135"/>
        <v>43.5081</v>
      </c>
      <c r="V2146" s="21" t="s">
        <v>39</v>
      </c>
      <c r="W2146" s="35">
        <f>VLOOKUP(A2146,airbnb_listings_orlando!C:Q,14,0)</f>
        <v>58</v>
      </c>
      <c r="X2146" s="35">
        <f>VLOOKUP(A2146,airbnb_listings_orlando!C:Q,15,0)</f>
        <v>6</v>
      </c>
      <c r="Y2146" s="11">
        <f t="shared" si="4"/>
        <v>161.1411111</v>
      </c>
      <c r="AA2146" s="11"/>
    </row>
    <row r="2147">
      <c r="A2147" s="12" t="s">
        <v>93</v>
      </c>
      <c r="B2147" s="13">
        <v>43169.0</v>
      </c>
      <c r="C2147" s="12">
        <v>43176.0</v>
      </c>
      <c r="D2147" s="14">
        <v>1420.24</v>
      </c>
      <c r="E2147" s="24">
        <v>43122.154814814814</v>
      </c>
      <c r="F2147" s="16">
        <v>47.0</v>
      </c>
      <c r="G2147" s="17" t="s">
        <v>25</v>
      </c>
      <c r="H2147" s="14">
        <v>178.31</v>
      </c>
      <c r="I2147" s="14">
        <f t="shared" si="1"/>
        <v>1319.5204</v>
      </c>
      <c r="J2147" s="18">
        <v>4.0</v>
      </c>
      <c r="K2147" s="17">
        <v>6.0</v>
      </c>
      <c r="L2147" s="19">
        <v>3.0</v>
      </c>
      <c r="M2147" s="19" t="e">
        <v>#REF!</v>
      </c>
      <c r="N2147" s="17">
        <v>4.5</v>
      </c>
      <c r="O2147" s="17" t="s">
        <v>62</v>
      </c>
      <c r="P2147" s="17">
        <v>7.0</v>
      </c>
      <c r="Q2147" s="17">
        <v>2.0</v>
      </c>
      <c r="R2147" s="17">
        <v>3.0</v>
      </c>
      <c r="S2147" s="7">
        <f t="shared" si="2"/>
        <v>5</v>
      </c>
      <c r="T2147" s="20">
        <v>43.91</v>
      </c>
      <c r="U2147" s="14">
        <f t="shared" ref="U2147:U2175" si="136">D2147*4%</f>
        <v>56.8096</v>
      </c>
      <c r="V2147" s="21" t="s">
        <v>39</v>
      </c>
      <c r="W2147" s="35">
        <f>VLOOKUP(A2147,airbnb_listings_orlando!C:Q,14,0)</f>
        <v>58</v>
      </c>
      <c r="X2147" s="35">
        <f>VLOOKUP(A2147,airbnb_listings_orlando!C:Q,15,0)</f>
        <v>6</v>
      </c>
      <c r="Y2147" s="11">
        <f t="shared" si="4"/>
        <v>202.8914286</v>
      </c>
      <c r="AA2147" s="11"/>
    </row>
    <row r="2148">
      <c r="A2148" s="12" t="s">
        <v>93</v>
      </c>
      <c r="B2148" s="13">
        <v>43160.0</v>
      </c>
      <c r="C2148" s="12">
        <v>43165.0</v>
      </c>
      <c r="D2148" s="14">
        <v>1056.92</v>
      </c>
      <c r="E2148" s="24">
        <v>43128.84762731481</v>
      </c>
      <c r="F2148" s="16">
        <v>32.0</v>
      </c>
      <c r="G2148" s="17" t="s">
        <v>25</v>
      </c>
      <c r="H2148" s="14">
        <v>125.82</v>
      </c>
      <c r="I2148" s="14">
        <f t="shared" si="1"/>
        <v>981.9932</v>
      </c>
      <c r="J2148" s="18">
        <v>4.0</v>
      </c>
      <c r="K2148" s="17">
        <v>6.0</v>
      </c>
      <c r="L2148" s="19">
        <v>3.0</v>
      </c>
      <c r="M2148" s="19" t="e">
        <v>#REF!</v>
      </c>
      <c r="N2148" s="17">
        <v>4.5</v>
      </c>
      <c r="O2148" s="17" t="s">
        <v>62</v>
      </c>
      <c r="P2148" s="17">
        <v>5.0</v>
      </c>
      <c r="Q2148" s="17">
        <v>6.0</v>
      </c>
      <c r="R2148" s="17">
        <v>1.0</v>
      </c>
      <c r="S2148" s="7">
        <f t="shared" si="2"/>
        <v>7</v>
      </c>
      <c r="T2148" s="20">
        <v>32.65</v>
      </c>
      <c r="U2148" s="14">
        <f t="shared" si="136"/>
        <v>42.2768</v>
      </c>
      <c r="V2148" s="21" t="s">
        <v>39</v>
      </c>
      <c r="W2148" s="35">
        <f>VLOOKUP(A2148,airbnb_listings_orlando!C:Q,14,0)</f>
        <v>58</v>
      </c>
      <c r="X2148" s="35">
        <f>VLOOKUP(A2148,airbnb_listings_orlando!C:Q,15,0)</f>
        <v>6</v>
      </c>
      <c r="Y2148" s="11">
        <f t="shared" si="4"/>
        <v>211.384</v>
      </c>
      <c r="AA2148" s="11"/>
    </row>
    <row r="2149">
      <c r="A2149" s="12" t="s">
        <v>93</v>
      </c>
      <c r="B2149" s="13">
        <v>43156.0</v>
      </c>
      <c r="C2149" s="12">
        <v>43160.0</v>
      </c>
      <c r="D2149" s="14">
        <v>663.14</v>
      </c>
      <c r="E2149" s="24">
        <v>43077.15758101852</v>
      </c>
      <c r="F2149" s="16">
        <v>79.0</v>
      </c>
      <c r="G2149" s="17" t="s">
        <v>25</v>
      </c>
      <c r="H2149" s="14">
        <v>54.13</v>
      </c>
      <c r="I2149" s="14">
        <f t="shared" si="1"/>
        <v>601.7244</v>
      </c>
      <c r="J2149" s="18">
        <v>4.0</v>
      </c>
      <c r="K2149" s="17">
        <v>6.0</v>
      </c>
      <c r="L2149" s="19">
        <v>3.0</v>
      </c>
      <c r="M2149" s="19" t="e">
        <v>#REF!</v>
      </c>
      <c r="N2149" s="17">
        <v>4.5</v>
      </c>
      <c r="O2149" s="17" t="s">
        <v>62</v>
      </c>
      <c r="P2149" s="17">
        <v>4.0</v>
      </c>
      <c r="Q2149" s="17">
        <v>5.0</v>
      </c>
      <c r="R2149" s="17">
        <v>0.0</v>
      </c>
      <c r="S2149" s="7">
        <f t="shared" si="2"/>
        <v>5</v>
      </c>
      <c r="T2149" s="20">
        <v>34.89</v>
      </c>
      <c r="U2149" s="14">
        <f t="shared" si="136"/>
        <v>26.5256</v>
      </c>
      <c r="V2149" s="21" t="s">
        <v>39</v>
      </c>
      <c r="W2149" s="35">
        <f>VLOOKUP(A2149,airbnb_listings_orlando!C:Q,14,0)</f>
        <v>58</v>
      </c>
      <c r="X2149" s="35">
        <f>VLOOKUP(A2149,airbnb_listings_orlando!C:Q,15,0)</f>
        <v>6</v>
      </c>
      <c r="Y2149" s="11">
        <f t="shared" si="4"/>
        <v>165.785</v>
      </c>
      <c r="AA2149" s="11"/>
    </row>
    <row r="2150">
      <c r="A2150" s="12" t="s">
        <v>93</v>
      </c>
      <c r="B2150" s="13">
        <v>43153.0</v>
      </c>
      <c r="C2150" s="12">
        <v>43156.0</v>
      </c>
      <c r="D2150" s="14">
        <v>528.46</v>
      </c>
      <c r="E2150" s="24">
        <v>43009.82136574074</v>
      </c>
      <c r="F2150" s="16">
        <v>144.0</v>
      </c>
      <c r="G2150" s="17" t="s">
        <v>25</v>
      </c>
      <c r="H2150" s="14">
        <v>52.39</v>
      </c>
      <c r="I2150" s="14">
        <f t="shared" si="1"/>
        <v>490.9816</v>
      </c>
      <c r="J2150" s="18">
        <v>4.0</v>
      </c>
      <c r="K2150" s="17">
        <v>6.0</v>
      </c>
      <c r="L2150" s="19">
        <v>3.0</v>
      </c>
      <c r="M2150" s="19" t="e">
        <v>#REF!</v>
      </c>
      <c r="N2150" s="17">
        <v>4.5</v>
      </c>
      <c r="O2150" s="17" t="s">
        <v>62</v>
      </c>
      <c r="P2150" s="17">
        <v>3.0</v>
      </c>
      <c r="Q2150" s="17">
        <v>8.0</v>
      </c>
      <c r="R2150" s="17">
        <v>1.0</v>
      </c>
      <c r="S2150" s="7">
        <f t="shared" si="2"/>
        <v>9</v>
      </c>
      <c r="T2150" s="20">
        <v>16.34</v>
      </c>
      <c r="U2150" s="14">
        <f t="shared" si="136"/>
        <v>21.1384</v>
      </c>
      <c r="V2150" s="21" t="s">
        <v>39</v>
      </c>
      <c r="W2150" s="35">
        <f>VLOOKUP(A2150,airbnb_listings_orlando!C:Q,14,0)</f>
        <v>58</v>
      </c>
      <c r="X2150" s="35">
        <f>VLOOKUP(A2150,airbnb_listings_orlando!C:Q,15,0)</f>
        <v>6</v>
      </c>
      <c r="Y2150" s="11">
        <f t="shared" si="4"/>
        <v>176.1533333</v>
      </c>
      <c r="AA2150" s="11"/>
    </row>
    <row r="2151">
      <c r="A2151" s="12" t="s">
        <v>93</v>
      </c>
      <c r="B2151" s="13">
        <v>43146.0</v>
      </c>
      <c r="C2151" s="12">
        <v>43151.0</v>
      </c>
      <c r="D2151" s="14">
        <v>792.69</v>
      </c>
      <c r="E2151" s="24">
        <v>43003.60895833333</v>
      </c>
      <c r="F2151" s="16">
        <v>143.0</v>
      </c>
      <c r="G2151" s="17" t="s">
        <v>25</v>
      </c>
      <c r="H2151" s="14">
        <v>90.59</v>
      </c>
      <c r="I2151" s="14">
        <f t="shared" si="1"/>
        <v>736.4724</v>
      </c>
      <c r="J2151" s="18">
        <v>4.0</v>
      </c>
      <c r="K2151" s="17">
        <v>6.0</v>
      </c>
      <c r="L2151" s="19">
        <v>3.0</v>
      </c>
      <c r="M2151" s="19" t="e">
        <v>#REF!</v>
      </c>
      <c r="N2151" s="17">
        <v>4.5</v>
      </c>
      <c r="O2151" s="17" t="s">
        <v>62</v>
      </c>
      <c r="P2151" s="17">
        <v>5.0</v>
      </c>
      <c r="Q2151" s="17">
        <v>4.0</v>
      </c>
      <c r="R2151" s="17">
        <v>4.0</v>
      </c>
      <c r="S2151" s="7">
        <f t="shared" si="2"/>
        <v>8</v>
      </c>
      <c r="T2151" s="20">
        <v>24.51</v>
      </c>
      <c r="U2151" s="14">
        <f t="shared" si="136"/>
        <v>31.7076</v>
      </c>
      <c r="V2151" s="21" t="s">
        <v>39</v>
      </c>
      <c r="W2151" s="35">
        <f>VLOOKUP(A2151,airbnb_listings_orlando!C:Q,14,0)</f>
        <v>58</v>
      </c>
      <c r="X2151" s="35">
        <f>VLOOKUP(A2151,airbnb_listings_orlando!C:Q,15,0)</f>
        <v>6</v>
      </c>
      <c r="Y2151" s="11">
        <f t="shared" si="4"/>
        <v>158.538</v>
      </c>
      <c r="AA2151" s="11"/>
    </row>
    <row r="2152">
      <c r="A2152" s="12" t="s">
        <v>93</v>
      </c>
      <c r="B2152" s="13">
        <v>43140.0</v>
      </c>
      <c r="C2152" s="12">
        <v>43145.0</v>
      </c>
      <c r="D2152" s="14">
        <v>809.21</v>
      </c>
      <c r="E2152" s="15">
        <v>43083.59840277778</v>
      </c>
      <c r="F2152" s="16">
        <v>57.0</v>
      </c>
      <c r="G2152" s="17" t="s">
        <v>25</v>
      </c>
      <c r="H2152" s="14">
        <v>89.98</v>
      </c>
      <c r="I2152" s="14">
        <f t="shared" si="1"/>
        <v>751.8216</v>
      </c>
      <c r="J2152" s="18">
        <v>4.0</v>
      </c>
      <c r="K2152" s="17">
        <v>6.0</v>
      </c>
      <c r="L2152" s="19">
        <v>3.0</v>
      </c>
      <c r="M2152" s="19" t="e">
        <v>#REF!</v>
      </c>
      <c r="N2152" s="17">
        <v>4.5</v>
      </c>
      <c r="O2152" s="17" t="s">
        <v>62</v>
      </c>
      <c r="P2152" s="17">
        <v>5.0</v>
      </c>
      <c r="Q2152" s="17">
        <v>4.0</v>
      </c>
      <c r="R2152" s="17">
        <v>3.0</v>
      </c>
      <c r="S2152" s="7">
        <f t="shared" si="2"/>
        <v>7</v>
      </c>
      <c r="T2152" s="20">
        <v>25.02</v>
      </c>
      <c r="U2152" s="14">
        <f t="shared" si="136"/>
        <v>32.3684</v>
      </c>
      <c r="V2152" s="21" t="s">
        <v>39</v>
      </c>
      <c r="W2152" s="35">
        <f>VLOOKUP(A2152,airbnb_listings_orlando!C:Q,14,0)</f>
        <v>58</v>
      </c>
      <c r="X2152" s="35">
        <f>VLOOKUP(A2152,airbnb_listings_orlando!C:Q,15,0)</f>
        <v>6</v>
      </c>
      <c r="Y2152" s="11">
        <f t="shared" si="4"/>
        <v>161.842</v>
      </c>
      <c r="AA2152" s="11"/>
    </row>
    <row r="2153">
      <c r="A2153" s="12" t="s">
        <v>93</v>
      </c>
      <c r="B2153" s="13">
        <v>43132.0</v>
      </c>
      <c r="C2153" s="12">
        <v>43135.0</v>
      </c>
      <c r="D2153" s="14">
        <v>539.47</v>
      </c>
      <c r="E2153" s="24">
        <v>43003.44699074074</v>
      </c>
      <c r="F2153" s="16">
        <v>129.0</v>
      </c>
      <c r="G2153" s="17" t="s">
        <v>25</v>
      </c>
      <c r="H2153" s="14">
        <v>51.98</v>
      </c>
      <c r="I2153" s="14">
        <f t="shared" si="1"/>
        <v>501.2112</v>
      </c>
      <c r="J2153" s="18">
        <v>4.0</v>
      </c>
      <c r="K2153" s="17">
        <v>6.0</v>
      </c>
      <c r="L2153" s="19">
        <v>3.0</v>
      </c>
      <c r="M2153" s="19" t="e">
        <v>#REF!</v>
      </c>
      <c r="N2153" s="17">
        <v>4.5</v>
      </c>
      <c r="O2153" s="17" t="s">
        <v>62</v>
      </c>
      <c r="P2153" s="17">
        <v>3.0</v>
      </c>
      <c r="Q2153" s="17">
        <v>3.0</v>
      </c>
      <c r="R2153" s="17">
        <v>3.0</v>
      </c>
      <c r="S2153" s="7">
        <f t="shared" si="2"/>
        <v>6</v>
      </c>
      <c r="T2153" s="20">
        <v>16.68</v>
      </c>
      <c r="U2153" s="14">
        <f t="shared" si="136"/>
        <v>21.5788</v>
      </c>
      <c r="V2153" s="21" t="s">
        <v>39</v>
      </c>
      <c r="W2153" s="35">
        <f>VLOOKUP(A2153,airbnb_listings_orlando!C:Q,14,0)</f>
        <v>58</v>
      </c>
      <c r="X2153" s="35">
        <f>VLOOKUP(A2153,airbnb_listings_orlando!C:Q,15,0)</f>
        <v>6</v>
      </c>
      <c r="Y2153" s="11">
        <f t="shared" si="4"/>
        <v>179.8233333</v>
      </c>
      <c r="AA2153" s="11"/>
    </row>
    <row r="2154">
      <c r="A2154" s="12" t="s">
        <v>93</v>
      </c>
      <c r="B2154" s="13">
        <v>43114.0</v>
      </c>
      <c r="C2154" s="12">
        <v>43118.0</v>
      </c>
      <c r="D2154" s="14">
        <v>923.71</v>
      </c>
      <c r="E2154" s="24">
        <v>43103.55567129629</v>
      </c>
      <c r="F2154" s="16">
        <v>11.0</v>
      </c>
      <c r="G2154" s="17" t="s">
        <v>25</v>
      </c>
      <c r="H2154" s="14">
        <v>106.53</v>
      </c>
      <c r="I2154" s="14">
        <f t="shared" si="1"/>
        <v>858.2016</v>
      </c>
      <c r="J2154" s="18">
        <v>4.0</v>
      </c>
      <c r="K2154" s="17">
        <v>6.0</v>
      </c>
      <c r="L2154" s="19">
        <v>3.0</v>
      </c>
      <c r="M2154" s="19" t="e">
        <v>#REF!</v>
      </c>
      <c r="N2154" s="17">
        <v>4.5</v>
      </c>
      <c r="O2154" s="17" t="s">
        <v>62</v>
      </c>
      <c r="P2154" s="17">
        <v>4.0</v>
      </c>
      <c r="Q2154" s="17">
        <v>2.0</v>
      </c>
      <c r="R2154" s="17">
        <v>0.0</v>
      </c>
      <c r="S2154" s="7">
        <f t="shared" si="2"/>
        <v>2</v>
      </c>
      <c r="T2154" s="20">
        <v>28.56</v>
      </c>
      <c r="U2154" s="14">
        <f t="shared" si="136"/>
        <v>36.9484</v>
      </c>
      <c r="V2154" s="21" t="s">
        <v>39</v>
      </c>
      <c r="W2154" s="35">
        <f>VLOOKUP(A2154,airbnb_listings_orlando!C:Q,14,0)</f>
        <v>58</v>
      </c>
      <c r="X2154" s="35">
        <f>VLOOKUP(A2154,airbnb_listings_orlando!C:Q,15,0)</f>
        <v>6</v>
      </c>
      <c r="Y2154" s="11">
        <f t="shared" si="4"/>
        <v>230.9275</v>
      </c>
      <c r="AA2154" s="11"/>
    </row>
    <row r="2155">
      <c r="A2155" s="12" t="s">
        <v>93</v>
      </c>
      <c r="B2155" s="13">
        <v>43100.0</v>
      </c>
      <c r="C2155" s="12">
        <v>43102.0</v>
      </c>
      <c r="D2155" s="14">
        <v>618.74</v>
      </c>
      <c r="E2155" s="24">
        <v>43072.72493055555</v>
      </c>
      <c r="F2155" s="16">
        <v>28.0</v>
      </c>
      <c r="G2155" s="17" t="s">
        <v>25</v>
      </c>
      <c r="H2155" s="14">
        <v>63.44</v>
      </c>
      <c r="I2155" s="14">
        <f t="shared" si="1"/>
        <v>574.8604</v>
      </c>
      <c r="J2155" s="18">
        <v>4.0</v>
      </c>
      <c r="K2155" s="17">
        <v>6.0</v>
      </c>
      <c r="L2155" s="19">
        <v>3.0</v>
      </c>
      <c r="M2155" s="19" t="e">
        <v>#REF!</v>
      </c>
      <c r="N2155" s="17">
        <v>4.5</v>
      </c>
      <c r="O2155" s="17" t="s">
        <v>62</v>
      </c>
      <c r="P2155" s="17">
        <v>2.0</v>
      </c>
      <c r="Q2155" s="17">
        <v>6.0</v>
      </c>
      <c r="R2155" s="17">
        <v>0.0</v>
      </c>
      <c r="S2155" s="7">
        <f t="shared" si="2"/>
        <v>6</v>
      </c>
      <c r="T2155" s="20">
        <v>19.13</v>
      </c>
      <c r="U2155" s="14">
        <f t="shared" si="136"/>
        <v>24.7496</v>
      </c>
      <c r="V2155" s="21" t="s">
        <v>39</v>
      </c>
      <c r="W2155" s="35">
        <f>VLOOKUP(A2155,airbnb_listings_orlando!C:Q,14,0)</f>
        <v>58</v>
      </c>
      <c r="X2155" s="35">
        <f>VLOOKUP(A2155,airbnb_listings_orlando!C:Q,15,0)</f>
        <v>6</v>
      </c>
      <c r="Y2155" s="11">
        <f t="shared" si="4"/>
        <v>309.37</v>
      </c>
      <c r="AA2155" s="11"/>
    </row>
    <row r="2156">
      <c r="A2156" s="12" t="s">
        <v>93</v>
      </c>
      <c r="B2156" s="13">
        <v>43083.0</v>
      </c>
      <c r="C2156" s="25">
        <v>43085.0</v>
      </c>
      <c r="D2156" s="14">
        <v>407.36</v>
      </c>
      <c r="E2156" s="24">
        <v>43074.731041666666</v>
      </c>
      <c r="F2156" s="16">
        <v>9.0</v>
      </c>
      <c r="G2156" s="17" t="s">
        <v>25</v>
      </c>
      <c r="H2156" s="14">
        <v>32.89</v>
      </c>
      <c r="I2156" s="14">
        <f t="shared" si="1"/>
        <v>378.4756</v>
      </c>
      <c r="J2156" s="18">
        <v>4.0</v>
      </c>
      <c r="K2156" s="17">
        <v>6.0</v>
      </c>
      <c r="L2156" s="19">
        <v>3.0</v>
      </c>
      <c r="M2156" s="19" t="e">
        <v>#REF!</v>
      </c>
      <c r="N2156" s="17">
        <v>4.5</v>
      </c>
      <c r="O2156" s="17" t="s">
        <v>62</v>
      </c>
      <c r="P2156" s="17">
        <v>2.0</v>
      </c>
      <c r="Q2156" s="17">
        <v>6.0</v>
      </c>
      <c r="R2156" s="17">
        <v>2.0</v>
      </c>
      <c r="S2156" s="7">
        <f t="shared" si="2"/>
        <v>8</v>
      </c>
      <c r="T2156" s="20">
        <v>12.59</v>
      </c>
      <c r="U2156" s="14">
        <f t="shared" si="136"/>
        <v>16.2944</v>
      </c>
      <c r="V2156" s="21" t="s">
        <v>39</v>
      </c>
      <c r="W2156" s="35">
        <f>VLOOKUP(A2156,airbnb_listings_orlando!C:Q,14,0)</f>
        <v>58</v>
      </c>
      <c r="X2156" s="35">
        <f>VLOOKUP(A2156,airbnb_listings_orlando!C:Q,15,0)</f>
        <v>6</v>
      </c>
      <c r="Y2156" s="11">
        <f t="shared" si="4"/>
        <v>203.68</v>
      </c>
      <c r="AA2156" s="11"/>
    </row>
    <row r="2157">
      <c r="A2157" s="12" t="s">
        <v>93</v>
      </c>
      <c r="B2157" s="13">
        <v>43052.0</v>
      </c>
      <c r="C2157" s="25">
        <v>43058.0</v>
      </c>
      <c r="D2157" s="14">
        <v>935.82</v>
      </c>
      <c r="E2157" s="15">
        <v>43033.124560185184</v>
      </c>
      <c r="F2157" s="16">
        <v>19.0</v>
      </c>
      <c r="G2157" s="17" t="s">
        <v>25</v>
      </c>
      <c r="H2157" s="14">
        <v>109.28</v>
      </c>
      <c r="I2157" s="14">
        <f t="shared" si="1"/>
        <v>869.4572</v>
      </c>
      <c r="J2157" s="18">
        <v>4.0</v>
      </c>
      <c r="K2157" s="17">
        <v>6.0</v>
      </c>
      <c r="L2157" s="19">
        <v>3.0</v>
      </c>
      <c r="M2157" s="19" t="e">
        <v>#REF!</v>
      </c>
      <c r="N2157" s="17">
        <v>4.5</v>
      </c>
      <c r="O2157" s="17" t="s">
        <v>62</v>
      </c>
      <c r="P2157" s="17">
        <v>6.0</v>
      </c>
      <c r="Q2157" s="17">
        <v>10.0</v>
      </c>
      <c r="R2157" s="17">
        <v>0.0</v>
      </c>
      <c r="S2157" s="7">
        <f t="shared" si="2"/>
        <v>10</v>
      </c>
      <c r="T2157" s="20">
        <v>28.93</v>
      </c>
      <c r="U2157" s="14">
        <f t="shared" si="136"/>
        <v>37.4328</v>
      </c>
      <c r="V2157" s="21" t="s">
        <v>39</v>
      </c>
      <c r="W2157" s="35">
        <f>VLOOKUP(A2157,airbnb_listings_orlando!C:Q,14,0)</f>
        <v>58</v>
      </c>
      <c r="X2157" s="35">
        <f>VLOOKUP(A2157,airbnb_listings_orlando!C:Q,15,0)</f>
        <v>6</v>
      </c>
      <c r="Y2157" s="11">
        <f t="shared" si="4"/>
        <v>155.97</v>
      </c>
      <c r="AA2157" s="11"/>
    </row>
    <row r="2158">
      <c r="A2158" s="12" t="s">
        <v>93</v>
      </c>
      <c r="B2158" s="13">
        <v>43048.0</v>
      </c>
      <c r="C2158" s="25">
        <v>43051.0</v>
      </c>
      <c r="D2158" s="14">
        <v>539.47</v>
      </c>
      <c r="E2158" s="24">
        <v>43016.593993055554</v>
      </c>
      <c r="F2158" s="16">
        <v>32.0</v>
      </c>
      <c r="G2158" s="17" t="s">
        <v>25</v>
      </c>
      <c r="H2158" s="14">
        <v>51.98</v>
      </c>
      <c r="I2158" s="14">
        <f t="shared" si="1"/>
        <v>501.2112</v>
      </c>
      <c r="J2158" s="18">
        <v>4.0</v>
      </c>
      <c r="K2158" s="17">
        <v>6.0</v>
      </c>
      <c r="L2158" s="19">
        <v>3.0</v>
      </c>
      <c r="M2158" s="19" t="e">
        <v>#REF!</v>
      </c>
      <c r="N2158" s="17">
        <v>4.5</v>
      </c>
      <c r="O2158" s="17" t="s">
        <v>62</v>
      </c>
      <c r="P2158" s="17">
        <v>3.0</v>
      </c>
      <c r="Q2158" s="17">
        <v>7.0</v>
      </c>
      <c r="R2158" s="17">
        <v>2.0</v>
      </c>
      <c r="S2158" s="7">
        <f t="shared" si="2"/>
        <v>9</v>
      </c>
      <c r="T2158" s="20">
        <v>16.68</v>
      </c>
      <c r="U2158" s="14">
        <f t="shared" si="136"/>
        <v>21.5788</v>
      </c>
      <c r="V2158" s="21" t="s">
        <v>39</v>
      </c>
      <c r="W2158" s="35">
        <f>VLOOKUP(A2158,airbnb_listings_orlando!C:Q,14,0)</f>
        <v>58</v>
      </c>
      <c r="X2158" s="35">
        <f>VLOOKUP(A2158,airbnb_listings_orlando!C:Q,15,0)</f>
        <v>6</v>
      </c>
      <c r="Y2158" s="11">
        <f t="shared" si="4"/>
        <v>179.8233333</v>
      </c>
      <c r="AA2158" s="11"/>
    </row>
    <row r="2159">
      <c r="A2159" s="12" t="s">
        <v>93</v>
      </c>
      <c r="B2159" s="13">
        <v>42949.0</v>
      </c>
      <c r="C2159" s="12">
        <v>42953.0</v>
      </c>
      <c r="D2159" s="14">
        <v>660.58</v>
      </c>
      <c r="E2159" s="24">
        <v>42873.604050925926</v>
      </c>
      <c r="F2159" s="16">
        <v>76.0</v>
      </c>
      <c r="G2159" s="17" t="s">
        <v>25</v>
      </c>
      <c r="H2159" s="14">
        <v>71.5</v>
      </c>
      <c r="I2159" s="14">
        <f t="shared" si="1"/>
        <v>613.7368</v>
      </c>
      <c r="J2159" s="18">
        <v>4.0</v>
      </c>
      <c r="K2159" s="17">
        <v>6.0</v>
      </c>
      <c r="L2159" s="19">
        <v>3.0</v>
      </c>
      <c r="M2159" s="19" t="e">
        <v>#REF!</v>
      </c>
      <c r="N2159" s="17">
        <v>4.5</v>
      </c>
      <c r="O2159" s="17" t="s">
        <v>62</v>
      </c>
      <c r="P2159" s="17">
        <v>4.0</v>
      </c>
      <c r="Q2159" s="17">
        <v>4.0</v>
      </c>
      <c r="R2159" s="17">
        <v>4.0</v>
      </c>
      <c r="S2159" s="7">
        <f t="shared" si="2"/>
        <v>8</v>
      </c>
      <c r="T2159" s="20">
        <v>20.42</v>
      </c>
      <c r="U2159" s="14">
        <f t="shared" si="136"/>
        <v>26.4232</v>
      </c>
      <c r="V2159" s="21" t="s">
        <v>39</v>
      </c>
      <c r="W2159" s="35">
        <f>VLOOKUP(A2159,airbnb_listings_orlando!C:Q,14,0)</f>
        <v>58</v>
      </c>
      <c r="X2159" s="35">
        <f>VLOOKUP(A2159,airbnb_listings_orlando!C:Q,15,0)</f>
        <v>6</v>
      </c>
      <c r="Y2159" s="11">
        <f t="shared" si="4"/>
        <v>165.145</v>
      </c>
      <c r="AA2159" s="11"/>
    </row>
    <row r="2160">
      <c r="A2160" s="12" t="s">
        <v>93</v>
      </c>
      <c r="B2160" s="13">
        <v>42923.0</v>
      </c>
      <c r="C2160" s="12">
        <v>42925.0</v>
      </c>
      <c r="D2160" s="14">
        <v>396.35</v>
      </c>
      <c r="E2160" s="24">
        <v>42809.39135416667</v>
      </c>
      <c r="F2160" s="16">
        <v>114.0</v>
      </c>
      <c r="G2160" s="17" t="s">
        <v>25</v>
      </c>
      <c r="H2160" s="14">
        <v>33.3</v>
      </c>
      <c r="I2160" s="14">
        <f t="shared" si="1"/>
        <v>368.246</v>
      </c>
      <c r="J2160" s="18">
        <v>4.0</v>
      </c>
      <c r="K2160" s="17">
        <v>6.0</v>
      </c>
      <c r="L2160" s="19">
        <v>3.0</v>
      </c>
      <c r="M2160" s="19" t="e">
        <v>#REF!</v>
      </c>
      <c r="N2160" s="17">
        <v>4.5</v>
      </c>
      <c r="O2160" s="17" t="s">
        <v>62</v>
      </c>
      <c r="P2160" s="17">
        <v>2.0</v>
      </c>
      <c r="Q2160" s="17">
        <v>6.0</v>
      </c>
      <c r="R2160" s="17">
        <v>0.0</v>
      </c>
      <c r="S2160" s="7">
        <f t="shared" si="2"/>
        <v>6</v>
      </c>
      <c r="T2160" s="20">
        <v>12.25</v>
      </c>
      <c r="U2160" s="14">
        <f t="shared" si="136"/>
        <v>15.854</v>
      </c>
      <c r="V2160" s="21" t="s">
        <v>39</v>
      </c>
      <c r="W2160" s="35">
        <f>VLOOKUP(A2160,airbnb_listings_orlando!C:Q,14,0)</f>
        <v>58</v>
      </c>
      <c r="X2160" s="35">
        <f>VLOOKUP(A2160,airbnb_listings_orlando!C:Q,15,0)</f>
        <v>6</v>
      </c>
      <c r="Y2160" s="11">
        <f t="shared" si="4"/>
        <v>198.175</v>
      </c>
      <c r="AA2160" s="11"/>
    </row>
    <row r="2161">
      <c r="A2161" s="12" t="s">
        <v>93</v>
      </c>
      <c r="B2161" s="13">
        <v>42895.0</v>
      </c>
      <c r="C2161" s="12">
        <v>42905.0</v>
      </c>
      <c r="D2161" s="14">
        <v>1454.76</v>
      </c>
      <c r="E2161" s="24">
        <v>42782.68649305555</v>
      </c>
      <c r="F2161" s="16">
        <v>113.0</v>
      </c>
      <c r="G2161" s="17" t="s">
        <v>25</v>
      </c>
      <c r="H2161" s="14">
        <v>186.02</v>
      </c>
      <c r="I2161" s="14">
        <f t="shared" si="1"/>
        <v>1351.5896</v>
      </c>
      <c r="J2161" s="18">
        <v>4.0</v>
      </c>
      <c r="K2161" s="17">
        <v>6.0</v>
      </c>
      <c r="L2161" s="19">
        <v>3.0</v>
      </c>
      <c r="M2161" s="19" t="e">
        <v>#REF!</v>
      </c>
      <c r="N2161" s="17">
        <v>4.5</v>
      </c>
      <c r="O2161" s="17" t="s">
        <v>62</v>
      </c>
      <c r="P2161" s="17">
        <v>10.0</v>
      </c>
      <c r="Q2161" s="17">
        <v>2.0</v>
      </c>
      <c r="R2161" s="17">
        <v>3.0</v>
      </c>
      <c r="S2161" s="7">
        <f t="shared" si="2"/>
        <v>5</v>
      </c>
      <c r="T2161" s="20">
        <v>44.98</v>
      </c>
      <c r="U2161" s="14">
        <f t="shared" si="136"/>
        <v>58.1904</v>
      </c>
      <c r="V2161" s="21" t="s">
        <v>39</v>
      </c>
      <c r="W2161" s="35">
        <f>VLOOKUP(A2161,airbnb_listings_orlando!C:Q,14,0)</f>
        <v>58</v>
      </c>
      <c r="X2161" s="35">
        <f>VLOOKUP(A2161,airbnb_listings_orlando!C:Q,15,0)</f>
        <v>6</v>
      </c>
      <c r="Y2161" s="11">
        <f t="shared" si="4"/>
        <v>145.476</v>
      </c>
      <c r="AA2161" s="11"/>
    </row>
    <row r="2162">
      <c r="A2162" s="12" t="s">
        <v>93</v>
      </c>
      <c r="B2162" s="13">
        <v>42889.0</v>
      </c>
      <c r="C2162" s="12">
        <v>42891.0</v>
      </c>
      <c r="D2162" s="14">
        <v>396.35</v>
      </c>
      <c r="E2162" s="24">
        <v>42844.46005787037</v>
      </c>
      <c r="F2162" s="16">
        <v>45.0</v>
      </c>
      <c r="G2162" s="17" t="s">
        <v>25</v>
      </c>
      <c r="H2162" s="14">
        <v>33.3</v>
      </c>
      <c r="I2162" s="14">
        <f t="shared" si="1"/>
        <v>368.246</v>
      </c>
      <c r="J2162" s="18">
        <v>4.0</v>
      </c>
      <c r="K2162" s="17">
        <v>6.0</v>
      </c>
      <c r="L2162" s="19">
        <v>3.0</v>
      </c>
      <c r="M2162" s="19" t="e">
        <v>#REF!</v>
      </c>
      <c r="N2162" s="17">
        <v>4.5</v>
      </c>
      <c r="O2162" s="17" t="s">
        <v>62</v>
      </c>
      <c r="P2162" s="17">
        <v>2.0</v>
      </c>
      <c r="Q2162" s="17">
        <v>8.0</v>
      </c>
      <c r="R2162" s="17">
        <v>0.0</v>
      </c>
      <c r="S2162" s="7">
        <f t="shared" si="2"/>
        <v>8</v>
      </c>
      <c r="T2162" s="20">
        <v>12.25</v>
      </c>
      <c r="U2162" s="14">
        <f t="shared" si="136"/>
        <v>15.854</v>
      </c>
      <c r="V2162" s="21" t="s">
        <v>39</v>
      </c>
      <c r="W2162" s="35">
        <f>VLOOKUP(A2162,airbnb_listings_orlando!C:Q,14,0)</f>
        <v>58</v>
      </c>
      <c r="X2162" s="35">
        <f>VLOOKUP(A2162,airbnb_listings_orlando!C:Q,15,0)</f>
        <v>6</v>
      </c>
      <c r="Y2162" s="11">
        <f t="shared" si="4"/>
        <v>198.175</v>
      </c>
      <c r="AA2162" s="11"/>
    </row>
    <row r="2163">
      <c r="A2163" s="12" t="s">
        <v>93</v>
      </c>
      <c r="B2163" s="13">
        <v>42864.0</v>
      </c>
      <c r="C2163" s="12">
        <v>42869.0</v>
      </c>
      <c r="D2163" s="14">
        <v>792.69</v>
      </c>
      <c r="E2163" s="24">
        <v>42835.647986111115</v>
      </c>
      <c r="F2163" s="16">
        <v>29.0</v>
      </c>
      <c r="G2163" s="17" t="s">
        <v>25</v>
      </c>
      <c r="H2163" s="14">
        <v>90.59</v>
      </c>
      <c r="I2163" s="14">
        <f t="shared" si="1"/>
        <v>736.4724</v>
      </c>
      <c r="J2163" s="18">
        <v>4.0</v>
      </c>
      <c r="K2163" s="17">
        <v>6.0</v>
      </c>
      <c r="L2163" s="19">
        <v>3.0</v>
      </c>
      <c r="M2163" s="19" t="e">
        <v>#REF!</v>
      </c>
      <c r="N2163" s="17">
        <v>4.5</v>
      </c>
      <c r="O2163" s="17" t="s">
        <v>62</v>
      </c>
      <c r="P2163" s="17">
        <v>5.0</v>
      </c>
      <c r="Q2163" s="17">
        <v>5.0</v>
      </c>
      <c r="R2163" s="17">
        <v>0.0</v>
      </c>
      <c r="S2163" s="7">
        <f t="shared" si="2"/>
        <v>5</v>
      </c>
      <c r="T2163" s="20">
        <v>24.51</v>
      </c>
      <c r="U2163" s="14">
        <f t="shared" si="136"/>
        <v>31.7076</v>
      </c>
      <c r="V2163" s="21" t="s">
        <v>39</v>
      </c>
      <c r="W2163" s="35">
        <f>VLOOKUP(A2163,airbnb_listings_orlando!C:Q,14,0)</f>
        <v>58</v>
      </c>
      <c r="X2163" s="35">
        <f>VLOOKUP(A2163,airbnb_listings_orlando!C:Q,15,0)</f>
        <v>6</v>
      </c>
      <c r="Y2163" s="11">
        <f t="shared" si="4"/>
        <v>158.538</v>
      </c>
      <c r="AA2163" s="11"/>
    </row>
    <row r="2164">
      <c r="A2164" s="12" t="s">
        <v>93</v>
      </c>
      <c r="B2164" s="13">
        <v>42839.0</v>
      </c>
      <c r="C2164" s="12">
        <v>42844.0</v>
      </c>
      <c r="D2164" s="14">
        <v>838.08</v>
      </c>
      <c r="E2164" s="24">
        <v>42768.381747685184</v>
      </c>
      <c r="F2164" s="16">
        <v>71.0</v>
      </c>
      <c r="G2164" s="17" t="s">
        <v>25</v>
      </c>
      <c r="H2164" s="14">
        <v>91.56</v>
      </c>
      <c r="I2164" s="14">
        <f t="shared" si="1"/>
        <v>780.8568</v>
      </c>
      <c r="J2164" s="18">
        <v>4.0</v>
      </c>
      <c r="K2164" s="17">
        <v>6.0</v>
      </c>
      <c r="L2164" s="19">
        <v>3.0</v>
      </c>
      <c r="M2164" s="19" t="e">
        <v>#REF!</v>
      </c>
      <c r="N2164" s="17">
        <v>4.5</v>
      </c>
      <c r="O2164" s="17" t="s">
        <v>62</v>
      </c>
      <c r="P2164" s="17">
        <v>5.0</v>
      </c>
      <c r="Q2164" s="17">
        <v>4.0</v>
      </c>
      <c r="R2164" s="17">
        <v>4.0</v>
      </c>
      <c r="S2164" s="7">
        <f t="shared" si="2"/>
        <v>8</v>
      </c>
      <c r="T2164" s="20">
        <v>23.7</v>
      </c>
      <c r="U2164" s="14">
        <f t="shared" si="136"/>
        <v>33.5232</v>
      </c>
      <c r="V2164" s="21" t="s">
        <v>39</v>
      </c>
      <c r="W2164" s="35">
        <f>VLOOKUP(A2164,airbnb_listings_orlando!C:Q,14,0)</f>
        <v>58</v>
      </c>
      <c r="X2164" s="35">
        <f>VLOOKUP(A2164,airbnb_listings_orlando!C:Q,15,0)</f>
        <v>6</v>
      </c>
      <c r="Y2164" s="11">
        <f t="shared" si="4"/>
        <v>167.616</v>
      </c>
      <c r="AA2164" s="11"/>
    </row>
    <row r="2165">
      <c r="A2165" s="12" t="s">
        <v>93</v>
      </c>
      <c r="B2165" s="13">
        <v>42827.0</v>
      </c>
      <c r="C2165" s="12">
        <v>42833.0</v>
      </c>
      <c r="D2165" s="14">
        <v>977.76</v>
      </c>
      <c r="E2165" s="24">
        <v>42744.42207175926</v>
      </c>
      <c r="F2165" s="16">
        <v>83.0</v>
      </c>
      <c r="G2165" s="17" t="s">
        <v>25</v>
      </c>
      <c r="H2165" s="14">
        <v>110.82</v>
      </c>
      <c r="I2165" s="14">
        <f t="shared" si="1"/>
        <v>910.9996</v>
      </c>
      <c r="J2165" s="18">
        <v>4.0</v>
      </c>
      <c r="K2165" s="17">
        <v>6.0</v>
      </c>
      <c r="L2165" s="19">
        <v>3.0</v>
      </c>
      <c r="M2165" s="19" t="e">
        <v>#REF!</v>
      </c>
      <c r="N2165" s="17">
        <v>4.5</v>
      </c>
      <c r="O2165" s="17" t="s">
        <v>62</v>
      </c>
      <c r="P2165" s="17">
        <v>6.0</v>
      </c>
      <c r="Q2165" s="17">
        <v>4.0</v>
      </c>
      <c r="R2165" s="17">
        <v>4.0</v>
      </c>
      <c r="S2165" s="7">
        <f t="shared" si="2"/>
        <v>8</v>
      </c>
      <c r="T2165" s="20">
        <v>27.65</v>
      </c>
      <c r="U2165" s="14">
        <f t="shared" si="136"/>
        <v>39.1104</v>
      </c>
      <c r="V2165" s="21" t="s">
        <v>39</v>
      </c>
      <c r="W2165" s="35">
        <f>VLOOKUP(A2165,airbnb_listings_orlando!C:Q,14,0)</f>
        <v>58</v>
      </c>
      <c r="X2165" s="35">
        <f>VLOOKUP(A2165,airbnb_listings_orlando!C:Q,15,0)</f>
        <v>6</v>
      </c>
      <c r="Y2165" s="11">
        <f t="shared" si="4"/>
        <v>162.96</v>
      </c>
      <c r="AA2165" s="11"/>
    </row>
    <row r="2166">
      <c r="A2166" s="12" t="s">
        <v>93</v>
      </c>
      <c r="B2166" s="13">
        <v>42823.0</v>
      </c>
      <c r="C2166" s="12">
        <v>42826.0</v>
      </c>
      <c r="D2166" s="14">
        <v>663.48</v>
      </c>
      <c r="E2166" s="24">
        <v>42793.40414351852</v>
      </c>
      <c r="F2166" s="16">
        <v>30.0</v>
      </c>
      <c r="G2166" s="17" t="s">
        <v>25</v>
      </c>
      <c r="H2166" s="14">
        <v>67.49</v>
      </c>
      <c r="I2166" s="14">
        <f t="shared" si="1"/>
        <v>618.1808</v>
      </c>
      <c r="J2166" s="18">
        <v>4.0</v>
      </c>
      <c r="K2166" s="17">
        <v>6.0</v>
      </c>
      <c r="L2166" s="19">
        <v>3.0</v>
      </c>
      <c r="M2166" s="19" t="e">
        <v>#REF!</v>
      </c>
      <c r="N2166" s="17">
        <v>4.5</v>
      </c>
      <c r="O2166" s="17" t="s">
        <v>62</v>
      </c>
      <c r="P2166" s="17">
        <v>3.0</v>
      </c>
      <c r="Q2166" s="17">
        <v>5.0</v>
      </c>
      <c r="R2166" s="17">
        <v>1.0</v>
      </c>
      <c r="S2166" s="7">
        <f t="shared" si="2"/>
        <v>6</v>
      </c>
      <c r="T2166" s="20">
        <v>18.76</v>
      </c>
      <c r="U2166" s="14">
        <f t="shared" si="136"/>
        <v>26.5392</v>
      </c>
      <c r="V2166" s="21" t="s">
        <v>39</v>
      </c>
      <c r="W2166" s="35">
        <f>VLOOKUP(A2166,airbnb_listings_orlando!C:Q,14,0)</f>
        <v>58</v>
      </c>
      <c r="X2166" s="35">
        <f>VLOOKUP(A2166,airbnb_listings_orlando!C:Q,15,0)</f>
        <v>6</v>
      </c>
      <c r="Y2166" s="11">
        <f t="shared" si="4"/>
        <v>221.16</v>
      </c>
      <c r="AA2166" s="11"/>
    </row>
    <row r="2167">
      <c r="A2167" s="12" t="s">
        <v>93</v>
      </c>
      <c r="B2167" s="13">
        <v>42817.0</v>
      </c>
      <c r="C2167" s="12">
        <v>42821.0</v>
      </c>
      <c r="D2167" s="14">
        <v>833.69</v>
      </c>
      <c r="E2167" s="24">
        <v>42741.609398148146</v>
      </c>
      <c r="F2167" s="16">
        <v>76.0</v>
      </c>
      <c r="G2167" s="17" t="s">
        <v>25</v>
      </c>
      <c r="H2167" s="14">
        <v>97.55</v>
      </c>
      <c r="I2167" s="14">
        <f t="shared" si="1"/>
        <v>781.6324</v>
      </c>
      <c r="J2167" s="18">
        <v>4.0</v>
      </c>
      <c r="K2167" s="17">
        <v>6.0</v>
      </c>
      <c r="L2167" s="19">
        <v>3.0</v>
      </c>
      <c r="M2167" s="19" t="e">
        <v>#REF!</v>
      </c>
      <c r="N2167" s="17">
        <v>4.5</v>
      </c>
      <c r="O2167" s="17" t="s">
        <v>62</v>
      </c>
      <c r="P2167" s="17">
        <v>4.0</v>
      </c>
      <c r="Q2167" s="17">
        <v>4.0</v>
      </c>
      <c r="R2167" s="17">
        <v>0.0</v>
      </c>
      <c r="S2167" s="7">
        <f t="shared" si="2"/>
        <v>4</v>
      </c>
      <c r="T2167" s="20">
        <v>18.71</v>
      </c>
      <c r="U2167" s="14">
        <f t="shared" si="136"/>
        <v>33.3476</v>
      </c>
      <c r="V2167" s="21" t="s">
        <v>39</v>
      </c>
      <c r="W2167" s="35">
        <f>VLOOKUP(A2167,airbnb_listings_orlando!C:Q,14,0)</f>
        <v>58</v>
      </c>
      <c r="X2167" s="35">
        <f>VLOOKUP(A2167,airbnb_listings_orlando!C:Q,15,0)</f>
        <v>6</v>
      </c>
      <c r="Y2167" s="11">
        <f t="shared" si="4"/>
        <v>208.4225</v>
      </c>
      <c r="AA2167" s="11"/>
    </row>
    <row r="2168">
      <c r="A2168" s="12" t="s">
        <v>93</v>
      </c>
      <c r="B2168" s="13">
        <v>42811.0</v>
      </c>
      <c r="C2168" s="12">
        <v>42813.0</v>
      </c>
      <c r="D2168" s="14">
        <v>488.88</v>
      </c>
      <c r="E2168" s="24">
        <v>42756.32630787037</v>
      </c>
      <c r="F2168" s="16">
        <v>55.0</v>
      </c>
      <c r="G2168" s="17" t="s">
        <v>25</v>
      </c>
      <c r="H2168" s="14">
        <v>43.42</v>
      </c>
      <c r="I2168" s="14">
        <f t="shared" si="1"/>
        <v>455.5048</v>
      </c>
      <c r="J2168" s="18">
        <v>4.0</v>
      </c>
      <c r="K2168" s="17">
        <v>6.0</v>
      </c>
      <c r="L2168" s="19">
        <v>3.0</v>
      </c>
      <c r="M2168" s="19" t="e">
        <v>#REF!</v>
      </c>
      <c r="N2168" s="17">
        <v>4.5</v>
      </c>
      <c r="O2168" s="17" t="s">
        <v>62</v>
      </c>
      <c r="P2168" s="17">
        <v>2.0</v>
      </c>
      <c r="Q2168" s="17">
        <v>10.0</v>
      </c>
      <c r="R2168" s="17">
        <v>0.0</v>
      </c>
      <c r="S2168" s="7">
        <f t="shared" si="2"/>
        <v>10</v>
      </c>
      <c r="T2168" s="20">
        <v>13.82</v>
      </c>
      <c r="U2168" s="14">
        <f t="shared" si="136"/>
        <v>19.5552</v>
      </c>
      <c r="V2168" s="21" t="s">
        <v>39</v>
      </c>
      <c r="W2168" s="35">
        <f>VLOOKUP(A2168,airbnb_listings_orlando!C:Q,14,0)</f>
        <v>58</v>
      </c>
      <c r="X2168" s="35">
        <f>VLOOKUP(A2168,airbnb_listings_orlando!C:Q,15,0)</f>
        <v>6</v>
      </c>
      <c r="Y2168" s="11">
        <f t="shared" si="4"/>
        <v>244.44</v>
      </c>
      <c r="AA2168" s="11"/>
    </row>
    <row r="2169">
      <c r="A2169" s="12" t="s">
        <v>93</v>
      </c>
      <c r="B2169" s="13">
        <v>42805.0</v>
      </c>
      <c r="C2169" s="12">
        <v>42811.0</v>
      </c>
      <c r="D2169" s="14">
        <v>1187.28</v>
      </c>
      <c r="E2169" s="24">
        <v>42744.41569444445</v>
      </c>
      <c r="F2169" s="16">
        <v>61.0</v>
      </c>
      <c r="G2169" s="17" t="s">
        <v>25</v>
      </c>
      <c r="H2169" s="14">
        <v>139.72</v>
      </c>
      <c r="I2169" s="14">
        <f t="shared" si="1"/>
        <v>1106.2188</v>
      </c>
      <c r="J2169" s="18">
        <v>4.0</v>
      </c>
      <c r="K2169" s="17">
        <v>6.0</v>
      </c>
      <c r="L2169" s="19">
        <v>3.0</v>
      </c>
      <c r="M2169" s="19" t="e">
        <v>#REF!</v>
      </c>
      <c r="N2169" s="17">
        <v>4.5</v>
      </c>
      <c r="O2169" s="17" t="s">
        <v>62</v>
      </c>
      <c r="P2169" s="17">
        <v>6.0</v>
      </c>
      <c r="Q2169" s="17">
        <v>2.0</v>
      </c>
      <c r="R2169" s="17">
        <v>2.0</v>
      </c>
      <c r="S2169" s="7">
        <f t="shared" si="2"/>
        <v>4</v>
      </c>
      <c r="T2169" s="20">
        <v>33.57</v>
      </c>
      <c r="U2169" s="14">
        <f t="shared" si="136"/>
        <v>47.4912</v>
      </c>
      <c r="V2169" s="21" t="s">
        <v>39</v>
      </c>
      <c r="W2169" s="35">
        <f>VLOOKUP(A2169,airbnb_listings_orlando!C:Q,14,0)</f>
        <v>58</v>
      </c>
      <c r="X2169" s="35">
        <f>VLOOKUP(A2169,airbnb_listings_orlando!C:Q,15,0)</f>
        <v>6</v>
      </c>
      <c r="Y2169" s="11">
        <f t="shared" si="4"/>
        <v>197.88</v>
      </c>
      <c r="AA2169" s="11"/>
    </row>
    <row r="2170">
      <c r="A2170" s="12" t="s">
        <v>93</v>
      </c>
      <c r="B2170" s="13">
        <v>42800.0</v>
      </c>
      <c r="C2170" s="12">
        <v>42805.0</v>
      </c>
      <c r="D2170" s="14">
        <v>1012.68</v>
      </c>
      <c r="E2170" s="24">
        <v>42776.38414351852</v>
      </c>
      <c r="F2170" s="16">
        <v>24.0</v>
      </c>
      <c r="G2170" s="17" t="s">
        <v>25</v>
      </c>
      <c r="H2170" s="14">
        <v>115.63</v>
      </c>
      <c r="I2170" s="14">
        <f t="shared" si="1"/>
        <v>943.5328</v>
      </c>
      <c r="J2170" s="18">
        <v>4.0</v>
      </c>
      <c r="K2170" s="17">
        <v>6.0</v>
      </c>
      <c r="L2170" s="19">
        <v>3.0</v>
      </c>
      <c r="M2170" s="19" t="e">
        <v>#REF!</v>
      </c>
      <c r="N2170" s="17">
        <v>4.5</v>
      </c>
      <c r="O2170" s="17" t="s">
        <v>62</v>
      </c>
      <c r="P2170" s="17">
        <v>5.0</v>
      </c>
      <c r="Q2170" s="17">
        <v>3.0</v>
      </c>
      <c r="R2170" s="17">
        <v>0.0</v>
      </c>
      <c r="S2170" s="7">
        <f t="shared" si="2"/>
        <v>3</v>
      </c>
      <c r="T2170" s="20">
        <v>28.64</v>
      </c>
      <c r="U2170" s="14">
        <f t="shared" si="136"/>
        <v>40.5072</v>
      </c>
      <c r="V2170" s="21" t="s">
        <v>39</v>
      </c>
      <c r="W2170" s="35">
        <f>VLOOKUP(A2170,airbnb_listings_orlando!C:Q,14,0)</f>
        <v>58</v>
      </c>
      <c r="X2170" s="35">
        <f>VLOOKUP(A2170,airbnb_listings_orlando!C:Q,15,0)</f>
        <v>6</v>
      </c>
      <c r="Y2170" s="11">
        <f t="shared" si="4"/>
        <v>202.536</v>
      </c>
      <c r="AA2170" s="11"/>
    </row>
    <row r="2171">
      <c r="A2171" s="12" t="s">
        <v>93</v>
      </c>
      <c r="B2171" s="13">
        <v>42791.0</v>
      </c>
      <c r="C2171" s="12">
        <v>42799.0</v>
      </c>
      <c r="D2171" s="14">
        <v>1396.8</v>
      </c>
      <c r="E2171" s="24">
        <v>42753.42207175926</v>
      </c>
      <c r="F2171" s="16">
        <v>38.0</v>
      </c>
      <c r="G2171" s="17" t="s">
        <v>25</v>
      </c>
      <c r="H2171" s="14">
        <v>168.6</v>
      </c>
      <c r="I2171" s="14">
        <f t="shared" si="1"/>
        <v>1301.428</v>
      </c>
      <c r="J2171" s="18">
        <v>4.0</v>
      </c>
      <c r="K2171" s="17">
        <v>6.0</v>
      </c>
      <c r="L2171" s="19">
        <v>3.0</v>
      </c>
      <c r="M2171" s="19" t="e">
        <v>#REF!</v>
      </c>
      <c r="N2171" s="17">
        <v>4.5</v>
      </c>
      <c r="O2171" s="17" t="s">
        <v>62</v>
      </c>
      <c r="P2171" s="17">
        <v>8.0</v>
      </c>
      <c r="Q2171" s="17">
        <v>2.0</v>
      </c>
      <c r="R2171" s="17">
        <v>4.0</v>
      </c>
      <c r="S2171" s="7">
        <f t="shared" si="2"/>
        <v>6</v>
      </c>
      <c r="T2171" s="20">
        <v>39.5</v>
      </c>
      <c r="U2171" s="14">
        <f t="shared" si="136"/>
        <v>55.872</v>
      </c>
      <c r="V2171" s="21" t="s">
        <v>39</v>
      </c>
      <c r="W2171" s="35">
        <f>VLOOKUP(A2171,airbnb_listings_orlando!C:Q,14,0)</f>
        <v>58</v>
      </c>
      <c r="X2171" s="35">
        <f>VLOOKUP(A2171,airbnb_listings_orlando!C:Q,15,0)</f>
        <v>6</v>
      </c>
      <c r="Y2171" s="11">
        <f t="shared" si="4"/>
        <v>174.6</v>
      </c>
      <c r="AA2171" s="11"/>
    </row>
    <row r="2172">
      <c r="A2172" s="12" t="s">
        <v>93</v>
      </c>
      <c r="B2172" s="13">
        <v>42773.0</v>
      </c>
      <c r="C2172" s="12">
        <v>42781.0</v>
      </c>
      <c r="D2172" s="14">
        <v>1220.4</v>
      </c>
      <c r="E2172" s="24">
        <v>42621.597233796296</v>
      </c>
      <c r="F2172" s="16">
        <v>152.0</v>
      </c>
      <c r="G2172" s="17" t="s">
        <v>25</v>
      </c>
      <c r="H2172" s="14">
        <v>192.0</v>
      </c>
      <c r="I2172" s="14">
        <f t="shared" si="1"/>
        <v>1171.584</v>
      </c>
      <c r="J2172" s="18">
        <v>4.0</v>
      </c>
      <c r="K2172" s="17">
        <v>6.0</v>
      </c>
      <c r="L2172" s="19">
        <v>3.0</v>
      </c>
      <c r="M2172" s="19" t="e">
        <v>#REF!</v>
      </c>
      <c r="N2172" s="17">
        <v>4.5</v>
      </c>
      <c r="O2172" s="17" t="s">
        <v>62</v>
      </c>
      <c r="P2172" s="17">
        <v>8.0</v>
      </c>
      <c r="Q2172" s="17">
        <v>4.0</v>
      </c>
      <c r="R2172" s="17">
        <v>2.0</v>
      </c>
      <c r="S2172" s="7">
        <f t="shared" si="2"/>
        <v>6</v>
      </c>
      <c r="T2172" s="20">
        <v>0.0</v>
      </c>
      <c r="U2172" s="14">
        <f t="shared" si="136"/>
        <v>48.816</v>
      </c>
      <c r="V2172" s="21" t="s">
        <v>39</v>
      </c>
      <c r="W2172" s="35">
        <f>VLOOKUP(A2172,airbnb_listings_orlando!C:Q,14,0)</f>
        <v>58</v>
      </c>
      <c r="X2172" s="35">
        <f>VLOOKUP(A2172,airbnb_listings_orlando!C:Q,15,0)</f>
        <v>6</v>
      </c>
      <c r="Y2172" s="11">
        <f t="shared" si="4"/>
        <v>152.55</v>
      </c>
      <c r="AA2172" s="11"/>
    </row>
    <row r="2173">
      <c r="A2173" s="12" t="s">
        <v>93</v>
      </c>
      <c r="B2173" s="13">
        <v>42700.0</v>
      </c>
      <c r="C2173" s="12">
        <v>42707.0</v>
      </c>
      <c r="D2173" s="14">
        <v>1220.4</v>
      </c>
      <c r="E2173" s="24">
        <v>42620.59175925926</v>
      </c>
      <c r="F2173" s="16">
        <v>80.0</v>
      </c>
      <c r="G2173" s="17" t="s">
        <v>25</v>
      </c>
      <c r="H2173" s="14">
        <v>192.0</v>
      </c>
      <c r="I2173" s="14">
        <f t="shared" si="1"/>
        <v>1171.584</v>
      </c>
      <c r="J2173" s="18">
        <v>4.0</v>
      </c>
      <c r="K2173" s="17">
        <v>6.0</v>
      </c>
      <c r="L2173" s="19">
        <v>3.0</v>
      </c>
      <c r="M2173" s="19" t="e">
        <v>#REF!</v>
      </c>
      <c r="N2173" s="17">
        <v>4.5</v>
      </c>
      <c r="O2173" s="17" t="s">
        <v>62</v>
      </c>
      <c r="P2173" s="17">
        <v>7.0</v>
      </c>
      <c r="Q2173" s="17">
        <v>4.0</v>
      </c>
      <c r="R2173" s="17">
        <v>3.0</v>
      </c>
      <c r="S2173" s="7">
        <f t="shared" si="2"/>
        <v>7</v>
      </c>
      <c r="T2173" s="20">
        <v>0.0</v>
      </c>
      <c r="U2173" s="14">
        <f t="shared" si="136"/>
        <v>48.816</v>
      </c>
      <c r="V2173" s="21" t="s">
        <v>39</v>
      </c>
      <c r="W2173" s="35">
        <f>VLOOKUP(A2173,airbnb_listings_orlando!C:Q,14,0)</f>
        <v>58</v>
      </c>
      <c r="X2173" s="35">
        <f>VLOOKUP(A2173,airbnb_listings_orlando!C:Q,15,0)</f>
        <v>6</v>
      </c>
      <c r="Y2173" s="11">
        <f t="shared" si="4"/>
        <v>174.3428571</v>
      </c>
      <c r="AA2173" s="11"/>
    </row>
    <row r="2174">
      <c r="A2174" s="12" t="s">
        <v>93</v>
      </c>
      <c r="B2174" s="13">
        <v>42657.0</v>
      </c>
      <c r="C2174" s="25">
        <v>42660.0</v>
      </c>
      <c r="D2174" s="14">
        <v>501.72</v>
      </c>
      <c r="E2174" s="24">
        <v>42632.72207175926</v>
      </c>
      <c r="F2174" s="16">
        <v>25.0</v>
      </c>
      <c r="G2174" s="17" t="s">
        <v>25</v>
      </c>
      <c r="H2174" s="14">
        <v>64.8</v>
      </c>
      <c r="I2174" s="14">
        <f t="shared" si="1"/>
        <v>481.6512</v>
      </c>
      <c r="J2174" s="18">
        <v>4.0</v>
      </c>
      <c r="K2174" s="17">
        <v>6.0</v>
      </c>
      <c r="L2174" s="19">
        <v>3.0</v>
      </c>
      <c r="M2174" s="19" t="e">
        <v>#REF!</v>
      </c>
      <c r="N2174" s="17">
        <v>4.5</v>
      </c>
      <c r="O2174" s="17" t="s">
        <v>62</v>
      </c>
      <c r="P2174" s="17">
        <v>3.0</v>
      </c>
      <c r="Q2174" s="17">
        <v>6.0</v>
      </c>
      <c r="R2174" s="17">
        <v>2.0</v>
      </c>
      <c r="S2174" s="7">
        <f t="shared" si="2"/>
        <v>8</v>
      </c>
      <c r="T2174" s="20">
        <v>0.0</v>
      </c>
      <c r="U2174" s="14">
        <f t="shared" si="136"/>
        <v>20.0688</v>
      </c>
      <c r="V2174" s="21" t="s">
        <v>39</v>
      </c>
      <c r="W2174" s="35">
        <f>VLOOKUP(A2174,airbnb_listings_orlando!C:Q,14,0)</f>
        <v>58</v>
      </c>
      <c r="X2174" s="35">
        <f>VLOOKUP(A2174,airbnb_listings_orlando!C:Q,15,0)</f>
        <v>6</v>
      </c>
      <c r="Y2174" s="11">
        <f t="shared" si="4"/>
        <v>167.24</v>
      </c>
      <c r="AA2174" s="11"/>
    </row>
    <row r="2175">
      <c r="A2175" s="12" t="s">
        <v>93</v>
      </c>
      <c r="B2175" s="13">
        <v>42650.0</v>
      </c>
      <c r="C2175" s="25">
        <v>42653.0</v>
      </c>
      <c r="D2175" s="14">
        <v>501.72</v>
      </c>
      <c r="E2175" s="24">
        <v>42639.44763888889</v>
      </c>
      <c r="F2175" s="16">
        <v>11.0</v>
      </c>
      <c r="G2175" s="17" t="s">
        <v>25</v>
      </c>
      <c r="H2175" s="14">
        <v>64.8</v>
      </c>
      <c r="I2175" s="14">
        <f t="shared" si="1"/>
        <v>481.6512</v>
      </c>
      <c r="J2175" s="18">
        <v>4.0</v>
      </c>
      <c r="K2175" s="17">
        <v>6.0</v>
      </c>
      <c r="L2175" s="19">
        <v>3.0</v>
      </c>
      <c r="M2175" s="19" t="e">
        <v>#REF!</v>
      </c>
      <c r="N2175" s="17">
        <v>4.5</v>
      </c>
      <c r="O2175" s="17" t="s">
        <v>62</v>
      </c>
      <c r="P2175" s="17">
        <v>3.0</v>
      </c>
      <c r="Q2175" s="17">
        <v>7.0</v>
      </c>
      <c r="R2175" s="17">
        <v>2.0</v>
      </c>
      <c r="S2175" s="7">
        <f t="shared" si="2"/>
        <v>9</v>
      </c>
      <c r="T2175" s="20">
        <v>0.0</v>
      </c>
      <c r="U2175" s="14">
        <f t="shared" si="136"/>
        <v>20.0688</v>
      </c>
      <c r="V2175" s="21" t="s">
        <v>39</v>
      </c>
      <c r="W2175" s="35">
        <f>VLOOKUP(A2175,airbnb_listings_orlando!C:Q,14,0)</f>
        <v>58</v>
      </c>
      <c r="X2175" s="35">
        <f>VLOOKUP(A2175,airbnb_listings_orlando!C:Q,15,0)</f>
        <v>6</v>
      </c>
      <c r="Y2175" s="11">
        <f t="shared" si="4"/>
        <v>167.24</v>
      </c>
      <c r="AA2175" s="11"/>
    </row>
    <row r="2176">
      <c r="A2176" s="12" t="s">
        <v>93</v>
      </c>
      <c r="B2176" s="13">
        <v>43178.0</v>
      </c>
      <c r="C2176" s="12">
        <v>43188.0</v>
      </c>
      <c r="D2176" s="14">
        <v>130.0</v>
      </c>
      <c r="E2176" s="24">
        <v>43171.714375</v>
      </c>
      <c r="F2176" s="16">
        <v>7.0</v>
      </c>
      <c r="G2176" s="17" t="s">
        <v>25</v>
      </c>
      <c r="H2176" s="14">
        <v>0.0</v>
      </c>
      <c r="I2176" s="14">
        <f t="shared" si="1"/>
        <v>130</v>
      </c>
      <c r="J2176" s="18">
        <v>4.0</v>
      </c>
      <c r="K2176" s="17">
        <v>6.0</v>
      </c>
      <c r="L2176" s="19">
        <v>3.0</v>
      </c>
      <c r="M2176" s="19" t="e">
        <v>#REF!</v>
      </c>
      <c r="N2176" s="17">
        <v>4.5</v>
      </c>
      <c r="O2176" s="17" t="s">
        <v>62</v>
      </c>
      <c r="P2176" s="17">
        <v>10.0</v>
      </c>
      <c r="Q2176" s="17">
        <v>1.0</v>
      </c>
      <c r="R2176" s="17">
        <v>0.0</v>
      </c>
      <c r="S2176" s="7">
        <f t="shared" si="2"/>
        <v>1</v>
      </c>
      <c r="T2176" s="20">
        <v>0.0</v>
      </c>
      <c r="U2176" s="14">
        <v>0.0</v>
      </c>
      <c r="V2176" s="21" t="s">
        <v>40</v>
      </c>
      <c r="W2176" s="35">
        <f>VLOOKUP(A2176,airbnb_listings_orlando!C:Q,14,0)</f>
        <v>58</v>
      </c>
      <c r="X2176" s="35">
        <f>VLOOKUP(A2176,airbnb_listings_orlando!C:Q,15,0)</f>
        <v>6</v>
      </c>
      <c r="Y2176" s="11">
        <f t="shared" si="4"/>
        <v>13</v>
      </c>
      <c r="AA2176" s="11"/>
    </row>
    <row r="2177">
      <c r="A2177" s="12" t="s">
        <v>93</v>
      </c>
      <c r="B2177" s="13">
        <v>43135.0</v>
      </c>
      <c r="C2177" s="12">
        <v>43138.0</v>
      </c>
      <c r="D2177" s="14">
        <v>616.15</v>
      </c>
      <c r="E2177" s="24">
        <v>43126.80050925926</v>
      </c>
      <c r="F2177" s="16">
        <v>9.0</v>
      </c>
      <c r="G2177" s="17" t="s">
        <v>25</v>
      </c>
      <c r="H2177" s="14">
        <v>68.4</v>
      </c>
      <c r="I2177" s="14">
        <f t="shared" si="1"/>
        <v>616.15</v>
      </c>
      <c r="J2177" s="18">
        <v>4.0</v>
      </c>
      <c r="K2177" s="17">
        <v>6.0</v>
      </c>
      <c r="L2177" s="19">
        <v>3.0</v>
      </c>
      <c r="M2177" s="19" t="e">
        <v>#REF!</v>
      </c>
      <c r="N2177" s="17">
        <v>4.5</v>
      </c>
      <c r="O2177" s="17" t="s">
        <v>62</v>
      </c>
      <c r="P2177" s="17">
        <v>3.0</v>
      </c>
      <c r="Q2177" s="17">
        <v>3.0</v>
      </c>
      <c r="R2177" s="17">
        <v>3.0</v>
      </c>
      <c r="S2177" s="7">
        <f t="shared" si="2"/>
        <v>6</v>
      </c>
      <c r="T2177" s="20">
        <v>0.0</v>
      </c>
      <c r="U2177" s="14">
        <v>0.0</v>
      </c>
      <c r="V2177" s="21" t="s">
        <v>40</v>
      </c>
      <c r="W2177" s="35">
        <f>VLOOKUP(A2177,airbnb_listings_orlando!C:Q,14,0)</f>
        <v>58</v>
      </c>
      <c r="X2177" s="35">
        <f>VLOOKUP(A2177,airbnb_listings_orlando!C:Q,15,0)</f>
        <v>6</v>
      </c>
      <c r="Y2177" s="11">
        <f t="shared" si="4"/>
        <v>205.3833333</v>
      </c>
      <c r="AA2177" s="11"/>
    </row>
    <row r="2178">
      <c r="A2178" s="12" t="s">
        <v>94</v>
      </c>
      <c r="B2178" s="13">
        <v>43486.0</v>
      </c>
      <c r="C2178" s="12">
        <v>43491.0</v>
      </c>
      <c r="D2178" s="14">
        <v>621.53</v>
      </c>
      <c r="E2178" s="24">
        <v>43474.66740740741</v>
      </c>
      <c r="F2178" s="16">
        <v>12.0</v>
      </c>
      <c r="G2178" s="17" t="s">
        <v>25</v>
      </c>
      <c r="H2178" s="14">
        <v>19.22</v>
      </c>
      <c r="I2178" s="14">
        <f t="shared" si="1"/>
        <v>577.4488</v>
      </c>
      <c r="J2178" s="18">
        <v>3.0</v>
      </c>
      <c r="K2178" s="17">
        <v>5.0</v>
      </c>
      <c r="L2178" s="19">
        <v>2.0</v>
      </c>
      <c r="M2178" s="19">
        <v>43.0</v>
      </c>
      <c r="N2178" s="17">
        <v>4.5</v>
      </c>
      <c r="O2178" s="17" t="s">
        <v>62</v>
      </c>
      <c r="P2178" s="17">
        <v>5.0</v>
      </c>
      <c r="Q2178" s="17">
        <v>3.0</v>
      </c>
      <c r="R2178" s="17">
        <v>2.0</v>
      </c>
      <c r="S2178" s="7">
        <f t="shared" si="2"/>
        <v>5</v>
      </c>
      <c r="T2178" s="20">
        <v>19.22</v>
      </c>
      <c r="U2178" s="14">
        <f t="shared" ref="U2178:U2236" si="137">D2178*4%</f>
        <v>24.8612</v>
      </c>
      <c r="V2178" s="21" t="s">
        <v>26</v>
      </c>
      <c r="W2178" s="35">
        <f>VLOOKUP(A2178,airbnb_listings_orlando!C:Q,14,0)</f>
        <v>95</v>
      </c>
      <c r="X2178" s="35">
        <f>VLOOKUP(A2178,airbnb_listings_orlando!C:Q,15,0)</f>
        <v>6</v>
      </c>
      <c r="Y2178" s="11">
        <f t="shared" si="4"/>
        <v>124.306</v>
      </c>
      <c r="AA2178" s="11"/>
    </row>
    <row r="2179">
      <c r="A2179" s="12" t="s">
        <v>94</v>
      </c>
      <c r="B2179" s="13">
        <v>43483.0</v>
      </c>
      <c r="C2179" s="12">
        <v>43485.0</v>
      </c>
      <c r="D2179" s="14">
        <v>327.18</v>
      </c>
      <c r="E2179" s="24">
        <v>43474.66563657407</v>
      </c>
      <c r="F2179" s="16">
        <v>9.0</v>
      </c>
      <c r="G2179" s="17" t="s">
        <v>25</v>
      </c>
      <c r="H2179" s="14">
        <v>24.5</v>
      </c>
      <c r="I2179" s="14">
        <f t="shared" si="1"/>
        <v>303.9728</v>
      </c>
      <c r="J2179" s="18">
        <v>3.0</v>
      </c>
      <c r="K2179" s="17">
        <v>5.0</v>
      </c>
      <c r="L2179" s="19">
        <v>2.0</v>
      </c>
      <c r="M2179" s="19">
        <v>43.0</v>
      </c>
      <c r="N2179" s="17">
        <v>4.5</v>
      </c>
      <c r="O2179" s="17" t="s">
        <v>62</v>
      </c>
      <c r="P2179" s="17">
        <v>2.0</v>
      </c>
      <c r="Q2179" s="17">
        <v>3.0</v>
      </c>
      <c r="R2179" s="17">
        <v>0.0</v>
      </c>
      <c r="S2179" s="7">
        <f t="shared" si="2"/>
        <v>3</v>
      </c>
      <c r="T2179" s="20">
        <v>10.12</v>
      </c>
      <c r="U2179" s="14">
        <f t="shared" si="137"/>
        <v>13.0872</v>
      </c>
      <c r="V2179" s="21" t="s">
        <v>26</v>
      </c>
      <c r="W2179" s="35">
        <f>VLOOKUP(A2179,airbnb_listings_orlando!C:Q,14,0)</f>
        <v>95</v>
      </c>
      <c r="X2179" s="35">
        <f>VLOOKUP(A2179,airbnb_listings_orlando!C:Q,15,0)</f>
        <v>6</v>
      </c>
      <c r="Y2179" s="11">
        <f t="shared" si="4"/>
        <v>163.59</v>
      </c>
      <c r="AA2179" s="11"/>
    </row>
    <row r="2180">
      <c r="A2180" s="12" t="s">
        <v>94</v>
      </c>
      <c r="B2180" s="13">
        <v>43476.0</v>
      </c>
      <c r="C2180" s="12">
        <v>43479.0</v>
      </c>
      <c r="D2180" s="14">
        <v>421.13</v>
      </c>
      <c r="E2180" s="24">
        <v>43475.97797453704</v>
      </c>
      <c r="F2180" s="16">
        <v>1.0</v>
      </c>
      <c r="G2180" s="17" t="s">
        <v>25</v>
      </c>
      <c r="H2180" s="14">
        <v>39.29</v>
      </c>
      <c r="I2180" s="14">
        <f t="shared" si="1"/>
        <v>391.2648</v>
      </c>
      <c r="J2180" s="18">
        <v>3.0</v>
      </c>
      <c r="K2180" s="17">
        <v>5.0</v>
      </c>
      <c r="L2180" s="19">
        <v>2.0</v>
      </c>
      <c r="M2180" s="19">
        <v>43.0</v>
      </c>
      <c r="N2180" s="17">
        <v>4.5</v>
      </c>
      <c r="O2180" s="17" t="s">
        <v>62</v>
      </c>
      <c r="P2180" s="17">
        <v>3.0</v>
      </c>
      <c r="Q2180" s="17">
        <v>4.0</v>
      </c>
      <c r="R2180" s="17">
        <v>2.0</v>
      </c>
      <c r="S2180" s="7">
        <f t="shared" si="2"/>
        <v>6</v>
      </c>
      <c r="T2180" s="20">
        <v>13.02</v>
      </c>
      <c r="U2180" s="14">
        <f t="shared" si="137"/>
        <v>16.8452</v>
      </c>
      <c r="V2180" s="21" t="s">
        <v>26</v>
      </c>
      <c r="W2180" s="35">
        <f>VLOOKUP(A2180,airbnb_listings_orlando!C:Q,14,0)</f>
        <v>95</v>
      </c>
      <c r="X2180" s="35">
        <f>VLOOKUP(A2180,airbnb_listings_orlando!C:Q,15,0)</f>
        <v>6</v>
      </c>
      <c r="Y2180" s="11">
        <f t="shared" si="4"/>
        <v>140.3766667</v>
      </c>
      <c r="AA2180" s="11"/>
    </row>
    <row r="2181">
      <c r="A2181" s="12" t="s">
        <v>94</v>
      </c>
      <c r="B2181" s="13">
        <v>43470.0</v>
      </c>
      <c r="C2181" s="12">
        <v>43475.0</v>
      </c>
      <c r="D2181" s="14">
        <v>727.5</v>
      </c>
      <c r="E2181" s="24">
        <v>43406.97721064815</v>
      </c>
      <c r="F2181" s="16">
        <v>64.0</v>
      </c>
      <c r="G2181" s="17" t="s">
        <v>25</v>
      </c>
      <c r="H2181" s="14">
        <v>87.51</v>
      </c>
      <c r="I2181" s="14">
        <f t="shared" si="1"/>
        <v>675.9</v>
      </c>
      <c r="J2181" s="18">
        <v>3.0</v>
      </c>
      <c r="K2181" s="17">
        <v>5.0</v>
      </c>
      <c r="L2181" s="19">
        <v>2.0</v>
      </c>
      <c r="M2181" s="19">
        <v>43.0</v>
      </c>
      <c r="N2181" s="17">
        <v>4.5</v>
      </c>
      <c r="O2181" s="17" t="s">
        <v>62</v>
      </c>
      <c r="P2181" s="17">
        <v>5.0</v>
      </c>
      <c r="Q2181" s="17">
        <v>2.0</v>
      </c>
      <c r="R2181" s="17">
        <v>2.0</v>
      </c>
      <c r="S2181" s="7">
        <f t="shared" si="2"/>
        <v>4</v>
      </c>
      <c r="T2181" s="20">
        <v>22.5</v>
      </c>
      <c r="U2181" s="14">
        <f t="shared" si="137"/>
        <v>29.1</v>
      </c>
      <c r="V2181" s="21" t="s">
        <v>26</v>
      </c>
      <c r="W2181" s="35">
        <f>VLOOKUP(A2181,airbnb_listings_orlando!C:Q,14,0)</f>
        <v>95</v>
      </c>
      <c r="X2181" s="35">
        <f>VLOOKUP(A2181,airbnb_listings_orlando!C:Q,15,0)</f>
        <v>6</v>
      </c>
      <c r="Y2181" s="11">
        <f t="shared" si="4"/>
        <v>145.5</v>
      </c>
      <c r="AA2181" s="11"/>
    </row>
    <row r="2182">
      <c r="A2182" s="12" t="s">
        <v>94</v>
      </c>
      <c r="B2182" s="13">
        <v>43462.0</v>
      </c>
      <c r="C2182" s="12">
        <v>43470.0</v>
      </c>
      <c r="D2182" s="14">
        <v>1597.59</v>
      </c>
      <c r="E2182" s="24">
        <v>43358.64150462963</v>
      </c>
      <c r="F2182" s="16">
        <v>104.0</v>
      </c>
      <c r="G2182" s="17" t="s">
        <v>25</v>
      </c>
      <c r="H2182" s="14">
        <v>224.46</v>
      </c>
      <c r="I2182" s="14">
        <f t="shared" si="1"/>
        <v>1484.2764</v>
      </c>
      <c r="J2182" s="18">
        <v>3.0</v>
      </c>
      <c r="K2182" s="17">
        <v>5.0</v>
      </c>
      <c r="L2182" s="19">
        <v>2.0</v>
      </c>
      <c r="M2182" s="19">
        <v>43.0</v>
      </c>
      <c r="N2182" s="17">
        <v>4.5</v>
      </c>
      <c r="O2182" s="17" t="s">
        <v>62</v>
      </c>
      <c r="P2182" s="17">
        <v>8.0</v>
      </c>
      <c r="Q2182" s="17">
        <v>6.0</v>
      </c>
      <c r="R2182" s="17">
        <v>0.0</v>
      </c>
      <c r="S2182" s="7">
        <f t="shared" si="2"/>
        <v>6</v>
      </c>
      <c r="T2182" s="20">
        <v>49.41</v>
      </c>
      <c r="U2182" s="14">
        <f t="shared" si="137"/>
        <v>63.9036</v>
      </c>
      <c r="V2182" s="21" t="s">
        <v>26</v>
      </c>
      <c r="W2182" s="35">
        <f>VLOOKUP(A2182,airbnb_listings_orlando!C:Q,14,0)</f>
        <v>95</v>
      </c>
      <c r="X2182" s="35">
        <f>VLOOKUP(A2182,airbnb_listings_orlando!C:Q,15,0)</f>
        <v>6</v>
      </c>
      <c r="Y2182" s="11">
        <f t="shared" si="4"/>
        <v>199.69875</v>
      </c>
      <c r="AA2182" s="11"/>
    </row>
    <row r="2183">
      <c r="A2183" s="12" t="s">
        <v>94</v>
      </c>
      <c r="B2183" s="13">
        <v>43457.0</v>
      </c>
      <c r="C2183" s="25">
        <v>43462.0</v>
      </c>
      <c r="D2183" s="14">
        <v>999.1</v>
      </c>
      <c r="E2183" s="15">
        <v>43388.85835648148</v>
      </c>
      <c r="F2183" s="16">
        <v>69.0</v>
      </c>
      <c r="G2183" s="17" t="s">
        <v>25</v>
      </c>
      <c r="H2183" s="14">
        <v>130.26</v>
      </c>
      <c r="I2183" s="14">
        <f t="shared" si="1"/>
        <v>928.236</v>
      </c>
      <c r="J2183" s="18">
        <v>3.0</v>
      </c>
      <c r="K2183" s="17">
        <v>5.0</v>
      </c>
      <c r="L2183" s="19">
        <v>2.0</v>
      </c>
      <c r="M2183" s="19">
        <v>43.0</v>
      </c>
      <c r="N2183" s="17">
        <v>4.5</v>
      </c>
      <c r="O2183" s="17" t="s">
        <v>62</v>
      </c>
      <c r="P2183" s="17">
        <v>5.0</v>
      </c>
      <c r="Q2183" s="17">
        <v>4.0</v>
      </c>
      <c r="R2183" s="17">
        <v>0.0</v>
      </c>
      <c r="S2183" s="7">
        <f t="shared" si="2"/>
        <v>4</v>
      </c>
      <c r="T2183" s="20">
        <v>30.9</v>
      </c>
      <c r="U2183" s="14">
        <f t="shared" si="137"/>
        <v>39.964</v>
      </c>
      <c r="V2183" s="21" t="s">
        <v>26</v>
      </c>
      <c r="W2183" s="35">
        <f>VLOOKUP(A2183,airbnb_listings_orlando!C:Q,14,0)</f>
        <v>95</v>
      </c>
      <c r="X2183" s="35">
        <f>VLOOKUP(A2183,airbnb_listings_orlando!C:Q,15,0)</f>
        <v>6</v>
      </c>
      <c r="Y2183" s="11">
        <f t="shared" si="4"/>
        <v>199.82</v>
      </c>
      <c r="AA2183" s="11"/>
    </row>
    <row r="2184">
      <c r="A2184" s="12" t="s">
        <v>94</v>
      </c>
      <c r="B2184" s="13">
        <v>43442.0</v>
      </c>
      <c r="C2184" s="25">
        <v>43449.0</v>
      </c>
      <c r="D2184" s="14">
        <v>707.86</v>
      </c>
      <c r="E2184" s="24">
        <v>43436.01614583333</v>
      </c>
      <c r="F2184" s="16">
        <v>6.0</v>
      </c>
      <c r="G2184" s="17" t="s">
        <v>25</v>
      </c>
      <c r="H2184" s="14">
        <v>84.42</v>
      </c>
      <c r="I2184" s="14">
        <f t="shared" si="1"/>
        <v>657.6556</v>
      </c>
      <c r="J2184" s="18">
        <v>3.0</v>
      </c>
      <c r="K2184" s="17">
        <v>5.0</v>
      </c>
      <c r="L2184" s="19">
        <v>2.0</v>
      </c>
      <c r="M2184" s="19">
        <v>43.0</v>
      </c>
      <c r="N2184" s="17">
        <v>4.5</v>
      </c>
      <c r="O2184" s="17" t="s">
        <v>62</v>
      </c>
      <c r="P2184" s="17">
        <v>7.0</v>
      </c>
      <c r="Q2184" s="17">
        <v>3.0</v>
      </c>
      <c r="R2184" s="17">
        <v>1.0</v>
      </c>
      <c r="S2184" s="7">
        <f t="shared" si="2"/>
        <v>4</v>
      </c>
      <c r="T2184" s="20">
        <v>21.89</v>
      </c>
      <c r="U2184" s="14">
        <f t="shared" si="137"/>
        <v>28.3144</v>
      </c>
      <c r="V2184" s="21" t="s">
        <v>26</v>
      </c>
      <c r="W2184" s="35">
        <f>VLOOKUP(A2184,airbnb_listings_orlando!C:Q,14,0)</f>
        <v>95</v>
      </c>
      <c r="X2184" s="35">
        <f>VLOOKUP(A2184,airbnb_listings_orlando!C:Q,15,0)</f>
        <v>6</v>
      </c>
      <c r="Y2184" s="11">
        <f t="shared" si="4"/>
        <v>101.1228571</v>
      </c>
      <c r="AA2184" s="11"/>
    </row>
    <row r="2185">
      <c r="A2185" s="12" t="s">
        <v>94</v>
      </c>
      <c r="B2185" s="13">
        <v>43427.0</v>
      </c>
      <c r="C2185" s="25">
        <v>43429.0</v>
      </c>
      <c r="D2185" s="14">
        <v>381.21</v>
      </c>
      <c r="E2185" s="15">
        <v>43397.54740740741</v>
      </c>
      <c r="F2185" s="16">
        <v>30.0</v>
      </c>
      <c r="G2185" s="17" t="s">
        <v>25</v>
      </c>
      <c r="H2185" s="14">
        <v>33.0</v>
      </c>
      <c r="I2185" s="14">
        <f t="shared" si="1"/>
        <v>354.1716</v>
      </c>
      <c r="J2185" s="18">
        <v>3.0</v>
      </c>
      <c r="K2185" s="17">
        <v>5.0</v>
      </c>
      <c r="L2185" s="19">
        <v>2.0</v>
      </c>
      <c r="M2185" s="19">
        <v>43.0</v>
      </c>
      <c r="N2185" s="17">
        <v>4.5</v>
      </c>
      <c r="O2185" s="17" t="s">
        <v>62</v>
      </c>
      <c r="P2185" s="17">
        <v>2.0</v>
      </c>
      <c r="Q2185" s="17">
        <v>8.0</v>
      </c>
      <c r="R2185" s="17">
        <v>0.0</v>
      </c>
      <c r="S2185" s="7">
        <f t="shared" si="2"/>
        <v>8</v>
      </c>
      <c r="T2185" s="20">
        <v>11.79</v>
      </c>
      <c r="U2185" s="14">
        <f t="shared" si="137"/>
        <v>15.2484</v>
      </c>
      <c r="V2185" s="21" t="s">
        <v>26</v>
      </c>
      <c r="W2185" s="35">
        <f>VLOOKUP(A2185,airbnb_listings_orlando!C:Q,14,0)</f>
        <v>95</v>
      </c>
      <c r="X2185" s="35">
        <f>VLOOKUP(A2185,airbnb_listings_orlando!C:Q,15,0)</f>
        <v>6</v>
      </c>
      <c r="Y2185" s="11">
        <f t="shared" si="4"/>
        <v>190.605</v>
      </c>
      <c r="AA2185" s="11"/>
    </row>
    <row r="2186">
      <c r="A2186" s="12" t="s">
        <v>94</v>
      </c>
      <c r="B2186" s="13">
        <v>43411.0</v>
      </c>
      <c r="C2186" s="25">
        <v>43426.0</v>
      </c>
      <c r="D2186" s="14">
        <v>1775.09</v>
      </c>
      <c r="E2186" s="15">
        <v>43403.707337962966</v>
      </c>
      <c r="F2186" s="16">
        <v>8.0</v>
      </c>
      <c r="G2186" s="17" t="s">
        <v>25</v>
      </c>
      <c r="H2186" s="14">
        <v>252.4</v>
      </c>
      <c r="I2186" s="14">
        <f t="shared" si="1"/>
        <v>1649.1864</v>
      </c>
      <c r="J2186" s="18">
        <v>3.0</v>
      </c>
      <c r="K2186" s="17">
        <v>5.0</v>
      </c>
      <c r="L2186" s="19">
        <v>2.0</v>
      </c>
      <c r="M2186" s="19">
        <v>43.0</v>
      </c>
      <c r="N2186" s="17">
        <v>4.5</v>
      </c>
      <c r="O2186" s="17" t="s">
        <v>62</v>
      </c>
      <c r="P2186" s="17">
        <v>15.0</v>
      </c>
      <c r="Q2186" s="17">
        <v>2.0</v>
      </c>
      <c r="R2186" s="17">
        <v>0.0</v>
      </c>
      <c r="S2186" s="7">
        <f t="shared" si="2"/>
        <v>2</v>
      </c>
      <c r="T2186" s="20">
        <v>54.9</v>
      </c>
      <c r="U2186" s="14">
        <f t="shared" si="137"/>
        <v>71.0036</v>
      </c>
      <c r="V2186" s="21" t="s">
        <v>26</v>
      </c>
      <c r="W2186" s="35">
        <f>VLOOKUP(A2186,airbnb_listings_orlando!C:Q,14,0)</f>
        <v>95</v>
      </c>
      <c r="X2186" s="35">
        <f>VLOOKUP(A2186,airbnb_listings_orlando!C:Q,15,0)</f>
        <v>6</v>
      </c>
      <c r="Y2186" s="11">
        <f t="shared" si="4"/>
        <v>118.3393333</v>
      </c>
      <c r="AA2186" s="11"/>
    </row>
    <row r="2187">
      <c r="A2187" s="12" t="s">
        <v>94</v>
      </c>
      <c r="B2187" s="13">
        <v>43399.0</v>
      </c>
      <c r="C2187" s="25">
        <v>43401.0</v>
      </c>
      <c r="D2187" s="14">
        <v>323.01</v>
      </c>
      <c r="E2187" s="15">
        <v>43393.50912037037</v>
      </c>
      <c r="F2187" s="16">
        <v>6.0</v>
      </c>
      <c r="G2187" s="17" t="s">
        <v>25</v>
      </c>
      <c r="H2187" s="14">
        <v>23.84</v>
      </c>
      <c r="I2187" s="14">
        <f t="shared" si="1"/>
        <v>300.0996</v>
      </c>
      <c r="J2187" s="18">
        <v>3.0</v>
      </c>
      <c r="K2187" s="17">
        <v>5.0</v>
      </c>
      <c r="L2187" s="19">
        <v>2.0</v>
      </c>
      <c r="M2187" s="19">
        <v>43.0</v>
      </c>
      <c r="N2187" s="17">
        <v>4.5</v>
      </c>
      <c r="O2187" s="17" t="s">
        <v>62</v>
      </c>
      <c r="P2187" s="17">
        <v>2.0</v>
      </c>
      <c r="Q2187" s="17">
        <v>4.0</v>
      </c>
      <c r="R2187" s="17">
        <v>0.0</v>
      </c>
      <c r="S2187" s="7">
        <f t="shared" si="2"/>
        <v>4</v>
      </c>
      <c r="T2187" s="20">
        <v>9.99</v>
      </c>
      <c r="U2187" s="14">
        <f t="shared" si="137"/>
        <v>12.9204</v>
      </c>
      <c r="V2187" s="21" t="s">
        <v>26</v>
      </c>
      <c r="W2187" s="35">
        <f>VLOOKUP(A2187,airbnb_listings_orlando!C:Q,14,0)</f>
        <v>95</v>
      </c>
      <c r="X2187" s="35">
        <f>VLOOKUP(A2187,airbnb_listings_orlando!C:Q,15,0)</f>
        <v>6</v>
      </c>
      <c r="Y2187" s="11">
        <f t="shared" si="4"/>
        <v>161.505</v>
      </c>
      <c r="AA2187" s="11"/>
    </row>
    <row r="2188">
      <c r="A2188" s="12" t="s">
        <v>94</v>
      </c>
      <c r="B2188" s="13">
        <v>43310.0</v>
      </c>
      <c r="C2188" s="12">
        <v>43312.0</v>
      </c>
      <c r="D2188" s="14">
        <v>342.41</v>
      </c>
      <c r="E2188" s="24">
        <v>43308.882581018515</v>
      </c>
      <c r="F2188" s="16">
        <v>2.0</v>
      </c>
      <c r="G2188" s="17" t="s">
        <v>25</v>
      </c>
      <c r="H2188" s="14">
        <v>26.9</v>
      </c>
      <c r="I2188" s="14">
        <f t="shared" si="1"/>
        <v>318.1236</v>
      </c>
      <c r="J2188" s="18">
        <v>3.0</v>
      </c>
      <c r="K2188" s="17">
        <v>5.0</v>
      </c>
      <c r="L2188" s="19">
        <v>2.0</v>
      </c>
      <c r="M2188" s="19" t="e">
        <v>#N/A</v>
      </c>
      <c r="N2188" s="17">
        <v>4.5</v>
      </c>
      <c r="O2188" s="17" t="s">
        <v>62</v>
      </c>
      <c r="P2188" s="17">
        <v>2.0</v>
      </c>
      <c r="Q2188" s="17">
        <v>4.0</v>
      </c>
      <c r="R2188" s="17">
        <v>2.0</v>
      </c>
      <c r="S2188" s="7">
        <f t="shared" si="2"/>
        <v>6</v>
      </c>
      <c r="T2188" s="20">
        <v>10.59</v>
      </c>
      <c r="U2188" s="14">
        <f t="shared" si="137"/>
        <v>13.6964</v>
      </c>
      <c r="V2188" s="21" t="s">
        <v>26</v>
      </c>
      <c r="W2188" s="35">
        <f>VLOOKUP(A2188,airbnb_listings_orlando!C:Q,14,0)</f>
        <v>95</v>
      </c>
      <c r="X2188" s="35">
        <f>VLOOKUP(A2188,airbnb_listings_orlando!C:Q,15,0)</f>
        <v>6</v>
      </c>
      <c r="Y2188" s="11">
        <f t="shared" si="4"/>
        <v>171.205</v>
      </c>
      <c r="AA2188" s="11"/>
    </row>
    <row r="2189">
      <c r="A2189" s="12" t="s">
        <v>94</v>
      </c>
      <c r="B2189" s="13">
        <v>43289.0</v>
      </c>
      <c r="C2189" s="12">
        <v>43294.0</v>
      </c>
      <c r="D2189" s="14">
        <v>805.1</v>
      </c>
      <c r="E2189" s="24">
        <v>43219.621087962965</v>
      </c>
      <c r="F2189" s="16">
        <v>70.0</v>
      </c>
      <c r="G2189" s="17" t="s">
        <v>25</v>
      </c>
      <c r="H2189" s="14">
        <v>99.72</v>
      </c>
      <c r="I2189" s="14">
        <f t="shared" si="1"/>
        <v>747.996</v>
      </c>
      <c r="J2189" s="18">
        <v>3.0</v>
      </c>
      <c r="K2189" s="17">
        <v>5.0</v>
      </c>
      <c r="L2189" s="19">
        <v>2.0</v>
      </c>
      <c r="M2189" s="19" t="e">
        <v>#N/A</v>
      </c>
      <c r="N2189" s="17">
        <v>4.5</v>
      </c>
      <c r="O2189" s="17" t="s">
        <v>62</v>
      </c>
      <c r="P2189" s="17">
        <v>5.0</v>
      </c>
      <c r="Q2189" s="17">
        <v>6.0</v>
      </c>
      <c r="R2189" s="17">
        <v>1.0</v>
      </c>
      <c r="S2189" s="7">
        <f t="shared" si="2"/>
        <v>7</v>
      </c>
      <c r="T2189" s="20">
        <v>24.9</v>
      </c>
      <c r="U2189" s="14">
        <f t="shared" si="137"/>
        <v>32.204</v>
      </c>
      <c r="V2189" s="21" t="s">
        <v>26</v>
      </c>
      <c r="W2189" s="35">
        <f>VLOOKUP(A2189,airbnb_listings_orlando!C:Q,14,0)</f>
        <v>95</v>
      </c>
      <c r="X2189" s="35">
        <f>VLOOKUP(A2189,airbnb_listings_orlando!C:Q,15,0)</f>
        <v>6</v>
      </c>
      <c r="Y2189" s="11">
        <f t="shared" si="4"/>
        <v>161.02</v>
      </c>
      <c r="AA2189" s="11"/>
    </row>
    <row r="2190">
      <c r="A2190" s="12" t="s">
        <v>94</v>
      </c>
      <c r="B2190" s="13">
        <v>43260.0</v>
      </c>
      <c r="C2190" s="12">
        <v>43281.0</v>
      </c>
      <c r="D2190" s="14">
        <v>2151.0</v>
      </c>
      <c r="E2190" s="24">
        <v>42973.469675925924</v>
      </c>
      <c r="F2190" s="16">
        <v>287.0</v>
      </c>
      <c r="G2190" s="17" t="s">
        <v>25</v>
      </c>
      <c r="H2190" s="14">
        <v>314.4</v>
      </c>
      <c r="I2190" s="14">
        <f t="shared" si="1"/>
        <v>1997.96</v>
      </c>
      <c r="J2190" s="18">
        <v>3.0</v>
      </c>
      <c r="K2190" s="17">
        <v>5.0</v>
      </c>
      <c r="L2190" s="19">
        <v>2.0</v>
      </c>
      <c r="M2190" s="19" t="e">
        <v>#REF!</v>
      </c>
      <c r="N2190" s="17">
        <v>4.5</v>
      </c>
      <c r="O2190" s="17" t="s">
        <v>62</v>
      </c>
      <c r="P2190" s="17">
        <v>21.0</v>
      </c>
      <c r="Q2190" s="17">
        <v>2.0</v>
      </c>
      <c r="R2190" s="17">
        <v>3.0</v>
      </c>
      <c r="S2190" s="7">
        <f t="shared" si="2"/>
        <v>5</v>
      </c>
      <c r="T2190" s="20">
        <v>67.0</v>
      </c>
      <c r="U2190" s="14">
        <f t="shared" si="137"/>
        <v>86.04</v>
      </c>
      <c r="V2190" s="21" t="s">
        <v>26</v>
      </c>
      <c r="W2190" s="35">
        <f>VLOOKUP(A2190,airbnb_listings_orlando!C:Q,14,0)</f>
        <v>95</v>
      </c>
      <c r="X2190" s="35">
        <f>VLOOKUP(A2190,airbnb_listings_orlando!C:Q,15,0)</f>
        <v>6</v>
      </c>
      <c r="Y2190" s="11">
        <f t="shared" si="4"/>
        <v>102.4285714</v>
      </c>
      <c r="AA2190" s="11"/>
    </row>
    <row r="2191">
      <c r="A2191" s="12" t="s">
        <v>94</v>
      </c>
      <c r="B2191" s="13">
        <v>43251.0</v>
      </c>
      <c r="C2191" s="12">
        <v>43255.0</v>
      </c>
      <c r="D2191" s="14">
        <v>562.0</v>
      </c>
      <c r="E2191" s="24">
        <v>43124.91780092593</v>
      </c>
      <c r="F2191" s="16">
        <v>127.0</v>
      </c>
      <c r="G2191" s="17" t="s">
        <v>25</v>
      </c>
      <c r="H2191" s="14">
        <v>61.85</v>
      </c>
      <c r="I2191" s="14">
        <f t="shared" si="1"/>
        <v>522.52</v>
      </c>
      <c r="J2191" s="18">
        <v>3.0</v>
      </c>
      <c r="K2191" s="17">
        <v>5.0</v>
      </c>
      <c r="L2191" s="19">
        <v>2.0</v>
      </c>
      <c r="M2191" s="19" t="e">
        <v>#REF!</v>
      </c>
      <c r="N2191" s="17">
        <v>4.5</v>
      </c>
      <c r="O2191" s="17" t="s">
        <v>62</v>
      </c>
      <c r="P2191" s="17">
        <v>4.0</v>
      </c>
      <c r="Q2191" s="17">
        <v>6.0</v>
      </c>
      <c r="R2191" s="17">
        <v>0.0</v>
      </c>
      <c r="S2191" s="7">
        <f t="shared" si="2"/>
        <v>6</v>
      </c>
      <c r="T2191" s="20">
        <v>17.0</v>
      </c>
      <c r="U2191" s="14">
        <f t="shared" si="137"/>
        <v>22.48</v>
      </c>
      <c r="V2191" s="21" t="s">
        <v>26</v>
      </c>
      <c r="W2191" s="35">
        <f>VLOOKUP(A2191,airbnb_listings_orlando!C:Q,14,0)</f>
        <v>95</v>
      </c>
      <c r="X2191" s="35">
        <f>VLOOKUP(A2191,airbnb_listings_orlando!C:Q,15,0)</f>
        <v>6</v>
      </c>
      <c r="Y2191" s="11">
        <f t="shared" si="4"/>
        <v>140.5</v>
      </c>
      <c r="AA2191" s="11"/>
    </row>
    <row r="2192">
      <c r="A2192" s="12" t="s">
        <v>94</v>
      </c>
      <c r="B2192" s="13">
        <v>43246.0</v>
      </c>
      <c r="C2192" s="12">
        <v>43248.0</v>
      </c>
      <c r="D2192" s="14">
        <v>367.63</v>
      </c>
      <c r="E2192" s="24">
        <v>43218.433020833334</v>
      </c>
      <c r="F2192" s="16">
        <v>28.0</v>
      </c>
      <c r="G2192" s="17" t="s">
        <v>25</v>
      </c>
      <c r="H2192" s="14">
        <v>31.24</v>
      </c>
      <c r="I2192" s="14">
        <f t="shared" si="1"/>
        <v>341.9248</v>
      </c>
      <c r="J2192" s="18">
        <v>3.0</v>
      </c>
      <c r="K2192" s="17">
        <v>5.0</v>
      </c>
      <c r="L2192" s="19">
        <v>2.0</v>
      </c>
      <c r="M2192" s="19" t="e">
        <v>#REF!</v>
      </c>
      <c r="N2192" s="17">
        <v>4.5</v>
      </c>
      <c r="O2192" s="17" t="s">
        <v>62</v>
      </c>
      <c r="P2192" s="17">
        <v>2.0</v>
      </c>
      <c r="Q2192" s="17">
        <v>6.0</v>
      </c>
      <c r="R2192" s="17">
        <v>2.0</v>
      </c>
      <c r="S2192" s="7">
        <f t="shared" si="2"/>
        <v>8</v>
      </c>
      <c r="T2192" s="20">
        <v>11.0</v>
      </c>
      <c r="U2192" s="14">
        <f t="shared" si="137"/>
        <v>14.7052</v>
      </c>
      <c r="V2192" s="21" t="s">
        <v>26</v>
      </c>
      <c r="W2192" s="35">
        <f>VLOOKUP(A2192,airbnb_listings_orlando!C:Q,14,0)</f>
        <v>95</v>
      </c>
      <c r="X2192" s="35">
        <f>VLOOKUP(A2192,airbnb_listings_orlando!C:Q,15,0)</f>
        <v>6</v>
      </c>
      <c r="Y2192" s="11">
        <f t="shared" si="4"/>
        <v>183.815</v>
      </c>
      <c r="AA2192" s="11"/>
    </row>
    <row r="2193">
      <c r="A2193" s="12" t="s">
        <v>94</v>
      </c>
      <c r="B2193" s="13">
        <v>43227.0</v>
      </c>
      <c r="C2193" s="12">
        <v>43233.0</v>
      </c>
      <c r="D2193" s="14">
        <v>772.0</v>
      </c>
      <c r="E2193" s="24">
        <v>43006.600439814814</v>
      </c>
      <c r="F2193" s="16">
        <v>221.0</v>
      </c>
      <c r="G2193" s="17" t="s">
        <v>25</v>
      </c>
      <c r="H2193" s="14">
        <v>95.39</v>
      </c>
      <c r="I2193" s="14">
        <f t="shared" si="1"/>
        <v>717.12</v>
      </c>
      <c r="J2193" s="18">
        <v>3.0</v>
      </c>
      <c r="K2193" s="17">
        <v>5.0</v>
      </c>
      <c r="L2193" s="19">
        <v>2.0</v>
      </c>
      <c r="M2193" s="19" t="e">
        <v>#REF!</v>
      </c>
      <c r="N2193" s="17">
        <v>4.5</v>
      </c>
      <c r="O2193" s="17" t="s">
        <v>62</v>
      </c>
      <c r="P2193" s="17">
        <v>6.0</v>
      </c>
      <c r="Q2193" s="17">
        <v>4.0</v>
      </c>
      <c r="R2193" s="17">
        <v>0.0</v>
      </c>
      <c r="S2193" s="7">
        <f t="shared" si="2"/>
        <v>4</v>
      </c>
      <c r="T2193" s="20">
        <v>24.0</v>
      </c>
      <c r="U2193" s="14">
        <f t="shared" si="137"/>
        <v>30.88</v>
      </c>
      <c r="V2193" s="21" t="s">
        <v>26</v>
      </c>
      <c r="W2193" s="35">
        <f>VLOOKUP(A2193,airbnb_listings_orlando!C:Q,14,0)</f>
        <v>95</v>
      </c>
      <c r="X2193" s="35">
        <f>VLOOKUP(A2193,airbnb_listings_orlando!C:Q,15,0)</f>
        <v>6</v>
      </c>
      <c r="Y2193" s="11">
        <f t="shared" si="4"/>
        <v>128.6666667</v>
      </c>
      <c r="AA2193" s="11"/>
    </row>
    <row r="2194">
      <c r="A2194" s="12" t="s">
        <v>94</v>
      </c>
      <c r="B2194" s="13">
        <v>43220.0</v>
      </c>
      <c r="C2194" s="12">
        <v>43225.0</v>
      </c>
      <c r="D2194" s="14">
        <v>723.02</v>
      </c>
      <c r="E2194" s="24">
        <v>43173.17065972222</v>
      </c>
      <c r="F2194" s="16">
        <v>47.0</v>
      </c>
      <c r="G2194" s="17" t="s">
        <v>25</v>
      </c>
      <c r="H2194" s="14">
        <v>87.17</v>
      </c>
      <c r="I2194" s="14">
        <f t="shared" si="1"/>
        <v>672.0992</v>
      </c>
      <c r="J2194" s="18">
        <v>3.0</v>
      </c>
      <c r="K2194" s="17">
        <v>5.0</v>
      </c>
      <c r="L2194" s="19">
        <v>2.0</v>
      </c>
      <c r="M2194" s="19" t="e">
        <v>#REF!</v>
      </c>
      <c r="N2194" s="17">
        <v>4.5</v>
      </c>
      <c r="O2194" s="17" t="s">
        <v>62</v>
      </c>
      <c r="P2194" s="17">
        <v>5.0</v>
      </c>
      <c r="Q2194" s="17">
        <v>2.0</v>
      </c>
      <c r="R2194" s="17">
        <v>0.0</v>
      </c>
      <c r="S2194" s="7">
        <f t="shared" si="2"/>
        <v>2</v>
      </c>
      <c r="T2194" s="20">
        <v>22.0</v>
      </c>
      <c r="U2194" s="14">
        <f t="shared" si="137"/>
        <v>28.9208</v>
      </c>
      <c r="V2194" s="21" t="s">
        <v>26</v>
      </c>
      <c r="W2194" s="35">
        <f>VLOOKUP(A2194,airbnb_listings_orlando!C:Q,14,0)</f>
        <v>95</v>
      </c>
      <c r="X2194" s="35">
        <f>VLOOKUP(A2194,airbnb_listings_orlando!C:Q,15,0)</f>
        <v>6</v>
      </c>
      <c r="Y2194" s="11">
        <f t="shared" si="4"/>
        <v>144.604</v>
      </c>
      <c r="AA2194" s="11"/>
    </row>
    <row r="2195">
      <c r="A2195" s="12" t="s">
        <v>94</v>
      </c>
      <c r="B2195" s="13">
        <v>43209.0</v>
      </c>
      <c r="C2195" s="12">
        <v>43220.0</v>
      </c>
      <c r="D2195" s="14">
        <v>1137.0</v>
      </c>
      <c r="E2195" s="24">
        <v>42998.47630787037</v>
      </c>
      <c r="F2195" s="16">
        <v>211.0</v>
      </c>
      <c r="G2195" s="17" t="s">
        <v>25</v>
      </c>
      <c r="H2195" s="14">
        <v>155.0</v>
      </c>
      <c r="I2195" s="14">
        <f t="shared" si="1"/>
        <v>1056.52</v>
      </c>
      <c r="J2195" s="18">
        <v>3.0</v>
      </c>
      <c r="K2195" s="17">
        <v>5.0</v>
      </c>
      <c r="L2195" s="19">
        <v>2.0</v>
      </c>
      <c r="M2195" s="19" t="e">
        <v>#REF!</v>
      </c>
      <c r="N2195" s="17">
        <v>4.5</v>
      </c>
      <c r="O2195" s="17" t="s">
        <v>62</v>
      </c>
      <c r="P2195" s="17">
        <v>11.0</v>
      </c>
      <c r="Q2195" s="17">
        <v>3.0</v>
      </c>
      <c r="R2195" s="17">
        <v>1.0</v>
      </c>
      <c r="S2195" s="7">
        <f t="shared" si="2"/>
        <v>4</v>
      </c>
      <c r="T2195" s="20">
        <v>35.0</v>
      </c>
      <c r="U2195" s="14">
        <f t="shared" si="137"/>
        <v>45.48</v>
      </c>
      <c r="V2195" s="21" t="s">
        <v>26</v>
      </c>
      <c r="W2195" s="35">
        <f>VLOOKUP(A2195,airbnb_listings_orlando!C:Q,14,0)</f>
        <v>95</v>
      </c>
      <c r="X2195" s="35">
        <f>VLOOKUP(A2195,airbnb_listings_orlando!C:Q,15,0)</f>
        <v>6</v>
      </c>
      <c r="Y2195" s="11">
        <f t="shared" si="4"/>
        <v>103.3636364</v>
      </c>
      <c r="AA2195" s="11"/>
    </row>
    <row r="2196">
      <c r="A2196" s="12" t="s">
        <v>94</v>
      </c>
      <c r="B2196" s="13">
        <v>43183.0</v>
      </c>
      <c r="C2196" s="12">
        <v>43188.0</v>
      </c>
      <c r="D2196" s="14">
        <v>897.0</v>
      </c>
      <c r="E2196" s="24">
        <v>43129.85128472222</v>
      </c>
      <c r="F2196" s="16">
        <v>54.0</v>
      </c>
      <c r="G2196" s="17" t="s">
        <v>25</v>
      </c>
      <c r="H2196" s="14">
        <v>113.93</v>
      </c>
      <c r="I2196" s="14">
        <f t="shared" si="1"/>
        <v>833.12</v>
      </c>
      <c r="J2196" s="18">
        <v>3.0</v>
      </c>
      <c r="K2196" s="17">
        <v>5.0</v>
      </c>
      <c r="L2196" s="19">
        <v>2.0</v>
      </c>
      <c r="M2196" s="19" t="e">
        <v>#REF!</v>
      </c>
      <c r="N2196" s="17">
        <v>4.5</v>
      </c>
      <c r="O2196" s="17" t="s">
        <v>62</v>
      </c>
      <c r="P2196" s="17">
        <v>5.0</v>
      </c>
      <c r="Q2196" s="17">
        <v>3.0</v>
      </c>
      <c r="R2196" s="17">
        <v>2.0</v>
      </c>
      <c r="S2196" s="7">
        <f t="shared" si="2"/>
        <v>5</v>
      </c>
      <c r="T2196" s="20">
        <v>28.0</v>
      </c>
      <c r="U2196" s="14">
        <f t="shared" si="137"/>
        <v>35.88</v>
      </c>
      <c r="V2196" s="21" t="s">
        <v>26</v>
      </c>
      <c r="W2196" s="35">
        <f>VLOOKUP(A2196,airbnb_listings_orlando!C:Q,14,0)</f>
        <v>95</v>
      </c>
      <c r="X2196" s="35">
        <f>VLOOKUP(A2196,airbnb_listings_orlando!C:Q,15,0)</f>
        <v>6</v>
      </c>
      <c r="Y2196" s="11">
        <f t="shared" si="4"/>
        <v>179.4</v>
      </c>
      <c r="AA2196" s="11"/>
    </row>
    <row r="2197">
      <c r="A2197" s="12" t="s">
        <v>94</v>
      </c>
      <c r="B2197" s="13">
        <v>43178.0</v>
      </c>
      <c r="C2197" s="12">
        <v>43182.0</v>
      </c>
      <c r="D2197" s="14">
        <v>794.0</v>
      </c>
      <c r="E2197" s="24">
        <v>43159.86697916667</v>
      </c>
      <c r="F2197" s="16">
        <v>19.0</v>
      </c>
      <c r="G2197" s="17" t="s">
        <v>25</v>
      </c>
      <c r="H2197" s="14">
        <v>97.53</v>
      </c>
      <c r="I2197" s="14">
        <f t="shared" si="1"/>
        <v>737.24</v>
      </c>
      <c r="J2197" s="18">
        <v>3.0</v>
      </c>
      <c r="K2197" s="17">
        <v>5.0</v>
      </c>
      <c r="L2197" s="19">
        <v>2.0</v>
      </c>
      <c r="M2197" s="19" t="e">
        <v>#REF!</v>
      </c>
      <c r="N2197" s="17">
        <v>4.5</v>
      </c>
      <c r="O2197" s="17" t="s">
        <v>62</v>
      </c>
      <c r="P2197" s="17">
        <v>4.0</v>
      </c>
      <c r="Q2197" s="17">
        <v>4.0</v>
      </c>
      <c r="R2197" s="17">
        <v>0.0</v>
      </c>
      <c r="S2197" s="7">
        <f t="shared" si="2"/>
        <v>4</v>
      </c>
      <c r="T2197" s="20">
        <v>25.0</v>
      </c>
      <c r="U2197" s="14">
        <f t="shared" si="137"/>
        <v>31.76</v>
      </c>
      <c r="V2197" s="21" t="s">
        <v>26</v>
      </c>
      <c r="W2197" s="35">
        <f>VLOOKUP(A2197,airbnb_listings_orlando!C:Q,14,0)</f>
        <v>95</v>
      </c>
      <c r="X2197" s="35">
        <f>VLOOKUP(A2197,airbnb_listings_orlando!C:Q,15,0)</f>
        <v>6</v>
      </c>
      <c r="Y2197" s="11">
        <f t="shared" si="4"/>
        <v>198.5</v>
      </c>
      <c r="AA2197" s="11"/>
    </row>
    <row r="2198">
      <c r="A2198" s="12" t="s">
        <v>94</v>
      </c>
      <c r="B2198" s="13">
        <v>43175.0</v>
      </c>
      <c r="C2198" s="12">
        <v>43177.0</v>
      </c>
      <c r="D2198" s="14">
        <v>463.0</v>
      </c>
      <c r="E2198" s="24">
        <v>43160.43929398148</v>
      </c>
      <c r="F2198" s="16">
        <v>15.0</v>
      </c>
      <c r="G2198" s="17" t="s">
        <v>25</v>
      </c>
      <c r="H2198" s="14">
        <v>46.2</v>
      </c>
      <c r="I2198" s="14">
        <f t="shared" si="1"/>
        <v>430.48</v>
      </c>
      <c r="J2198" s="18">
        <v>3.0</v>
      </c>
      <c r="K2198" s="17">
        <v>5.0</v>
      </c>
      <c r="L2198" s="19">
        <v>2.0</v>
      </c>
      <c r="M2198" s="19" t="e">
        <v>#REF!</v>
      </c>
      <c r="N2198" s="17">
        <v>4.5</v>
      </c>
      <c r="O2198" s="17" t="s">
        <v>62</v>
      </c>
      <c r="P2198" s="17">
        <v>2.0</v>
      </c>
      <c r="Q2198" s="17">
        <v>8.0</v>
      </c>
      <c r="R2198" s="17">
        <v>0.0</v>
      </c>
      <c r="S2198" s="7">
        <f t="shared" si="2"/>
        <v>8</v>
      </c>
      <c r="T2198" s="20">
        <v>14.0</v>
      </c>
      <c r="U2198" s="14">
        <f t="shared" si="137"/>
        <v>18.52</v>
      </c>
      <c r="V2198" s="21" t="s">
        <v>26</v>
      </c>
      <c r="W2198" s="35">
        <f>VLOOKUP(A2198,airbnb_listings_orlando!C:Q,14,0)</f>
        <v>95</v>
      </c>
      <c r="X2198" s="35">
        <f>VLOOKUP(A2198,airbnb_listings_orlando!C:Q,15,0)</f>
        <v>6</v>
      </c>
      <c r="Y2198" s="11">
        <f t="shared" si="4"/>
        <v>231.5</v>
      </c>
      <c r="AA2198" s="11"/>
    </row>
    <row r="2199">
      <c r="A2199" s="12" t="s">
        <v>94</v>
      </c>
      <c r="B2199" s="13">
        <v>43168.0</v>
      </c>
      <c r="C2199" s="12">
        <v>43175.0</v>
      </c>
      <c r="D2199" s="14">
        <v>1150.0</v>
      </c>
      <c r="E2199" s="24">
        <v>43118.44625</v>
      </c>
      <c r="F2199" s="16">
        <v>50.0</v>
      </c>
      <c r="G2199" s="17" t="s">
        <v>25</v>
      </c>
      <c r="H2199" s="14">
        <v>153.39</v>
      </c>
      <c r="I2199" s="14">
        <f t="shared" si="1"/>
        <v>1068</v>
      </c>
      <c r="J2199" s="18">
        <v>3.0</v>
      </c>
      <c r="K2199" s="17">
        <v>5.0</v>
      </c>
      <c r="L2199" s="19">
        <v>2.0</v>
      </c>
      <c r="M2199" s="19" t="e">
        <v>#REF!</v>
      </c>
      <c r="N2199" s="17">
        <v>4.5</v>
      </c>
      <c r="O2199" s="17" t="s">
        <v>62</v>
      </c>
      <c r="P2199" s="17">
        <v>7.0</v>
      </c>
      <c r="Q2199" s="17">
        <v>6.0</v>
      </c>
      <c r="R2199" s="17">
        <v>2.0</v>
      </c>
      <c r="S2199" s="7">
        <f t="shared" si="2"/>
        <v>8</v>
      </c>
      <c r="T2199" s="20">
        <v>36.0</v>
      </c>
      <c r="U2199" s="14">
        <f t="shared" si="137"/>
        <v>46</v>
      </c>
      <c r="V2199" s="21" t="s">
        <v>26</v>
      </c>
      <c r="W2199" s="35">
        <f>VLOOKUP(A2199,airbnb_listings_orlando!C:Q,14,0)</f>
        <v>95</v>
      </c>
      <c r="X2199" s="35">
        <f>VLOOKUP(A2199,airbnb_listings_orlando!C:Q,15,0)</f>
        <v>6</v>
      </c>
      <c r="Y2199" s="11">
        <f t="shared" si="4"/>
        <v>164.2857143</v>
      </c>
      <c r="AA2199" s="11"/>
    </row>
    <row r="2200">
      <c r="A2200" s="12" t="s">
        <v>94</v>
      </c>
      <c r="B2200" s="13">
        <v>43158.0</v>
      </c>
      <c r="C2200" s="12">
        <v>43167.0</v>
      </c>
      <c r="D2200" s="14">
        <v>1290.0</v>
      </c>
      <c r="E2200" s="24">
        <v>43101.89666666667</v>
      </c>
      <c r="F2200" s="16">
        <v>57.0</v>
      </c>
      <c r="G2200" s="17" t="s">
        <v>25</v>
      </c>
      <c r="H2200" s="14">
        <v>174.59</v>
      </c>
      <c r="I2200" s="14">
        <f t="shared" si="1"/>
        <v>1198.4</v>
      </c>
      <c r="J2200" s="18">
        <v>3.0</v>
      </c>
      <c r="K2200" s="17">
        <v>5.0</v>
      </c>
      <c r="L2200" s="19">
        <v>2.0</v>
      </c>
      <c r="M2200" s="19" t="e">
        <v>#REF!</v>
      </c>
      <c r="N2200" s="17">
        <v>4.5</v>
      </c>
      <c r="O2200" s="17" t="s">
        <v>62</v>
      </c>
      <c r="P2200" s="17">
        <v>9.0</v>
      </c>
      <c r="Q2200" s="17">
        <v>4.0</v>
      </c>
      <c r="R2200" s="17">
        <v>2.0</v>
      </c>
      <c r="S2200" s="7">
        <f t="shared" si="2"/>
        <v>6</v>
      </c>
      <c r="T2200" s="20">
        <v>40.0</v>
      </c>
      <c r="U2200" s="14">
        <f t="shared" si="137"/>
        <v>51.6</v>
      </c>
      <c r="V2200" s="21" t="s">
        <v>26</v>
      </c>
      <c r="W2200" s="35">
        <f>VLOOKUP(A2200,airbnb_listings_orlando!C:Q,14,0)</f>
        <v>95</v>
      </c>
      <c r="X2200" s="35">
        <f>VLOOKUP(A2200,airbnb_listings_orlando!C:Q,15,0)</f>
        <v>6</v>
      </c>
      <c r="Y2200" s="11">
        <f t="shared" si="4"/>
        <v>143.3333333</v>
      </c>
      <c r="AA2200" s="11"/>
    </row>
    <row r="2201">
      <c r="A2201" s="12" t="s">
        <v>94</v>
      </c>
      <c r="B2201" s="13">
        <v>43145.0</v>
      </c>
      <c r="C2201" s="12">
        <v>43158.0</v>
      </c>
      <c r="D2201" s="14">
        <v>1376.0</v>
      </c>
      <c r="E2201" s="24">
        <v>42937.720625</v>
      </c>
      <c r="F2201" s="16">
        <v>208.0</v>
      </c>
      <c r="G2201" s="17" t="s">
        <v>25</v>
      </c>
      <c r="H2201" s="14">
        <v>192.33</v>
      </c>
      <c r="I2201" s="14">
        <f t="shared" si="1"/>
        <v>1277.96</v>
      </c>
      <c r="J2201" s="18">
        <v>3.0</v>
      </c>
      <c r="K2201" s="17">
        <v>5.0</v>
      </c>
      <c r="L2201" s="19">
        <v>2.0</v>
      </c>
      <c r="M2201" s="19" t="e">
        <v>#REF!</v>
      </c>
      <c r="N2201" s="17">
        <v>4.5</v>
      </c>
      <c r="O2201" s="17" t="s">
        <v>62</v>
      </c>
      <c r="P2201" s="17">
        <v>13.0</v>
      </c>
      <c r="Q2201" s="17">
        <v>5.0</v>
      </c>
      <c r="R2201" s="17">
        <v>3.0</v>
      </c>
      <c r="S2201" s="7">
        <f t="shared" si="2"/>
        <v>8</v>
      </c>
      <c r="T2201" s="20">
        <v>43.0</v>
      </c>
      <c r="U2201" s="14">
        <f t="shared" si="137"/>
        <v>55.04</v>
      </c>
      <c r="V2201" s="21" t="s">
        <v>26</v>
      </c>
      <c r="W2201" s="35">
        <f>VLOOKUP(A2201,airbnb_listings_orlando!C:Q,14,0)</f>
        <v>95</v>
      </c>
      <c r="X2201" s="35">
        <f>VLOOKUP(A2201,airbnb_listings_orlando!C:Q,15,0)</f>
        <v>6</v>
      </c>
      <c r="Y2201" s="11">
        <f t="shared" si="4"/>
        <v>105.8461538</v>
      </c>
      <c r="AA2201" s="11"/>
    </row>
    <row r="2202">
      <c r="A2202" s="12" t="s">
        <v>94</v>
      </c>
      <c r="B2202" s="13">
        <v>43133.0</v>
      </c>
      <c r="C2202" s="12">
        <v>43142.0</v>
      </c>
      <c r="D2202" s="14">
        <v>989.0</v>
      </c>
      <c r="E2202" s="24">
        <v>42961.685266203705</v>
      </c>
      <c r="F2202" s="16">
        <v>172.0</v>
      </c>
      <c r="G2202" s="17" t="s">
        <v>25</v>
      </c>
      <c r="H2202" s="14">
        <v>131.37</v>
      </c>
      <c r="I2202" s="14">
        <f t="shared" si="1"/>
        <v>918.44</v>
      </c>
      <c r="J2202" s="18">
        <v>3.0</v>
      </c>
      <c r="K2202" s="17">
        <v>5.0</v>
      </c>
      <c r="L2202" s="19">
        <v>2.0</v>
      </c>
      <c r="M2202" s="19" t="e">
        <v>#REF!</v>
      </c>
      <c r="N2202" s="17">
        <v>4.5</v>
      </c>
      <c r="O2202" s="17" t="s">
        <v>62</v>
      </c>
      <c r="P2202" s="17">
        <v>9.0</v>
      </c>
      <c r="Q2202" s="17">
        <v>2.0</v>
      </c>
      <c r="R2202" s="17">
        <v>0.0</v>
      </c>
      <c r="S2202" s="7">
        <f t="shared" si="2"/>
        <v>2</v>
      </c>
      <c r="T2202" s="20">
        <v>31.0</v>
      </c>
      <c r="U2202" s="14">
        <f t="shared" si="137"/>
        <v>39.56</v>
      </c>
      <c r="V2202" s="21" t="s">
        <v>26</v>
      </c>
      <c r="W2202" s="35">
        <f>VLOOKUP(A2202,airbnb_listings_orlando!C:Q,14,0)</f>
        <v>95</v>
      </c>
      <c r="X2202" s="35">
        <f>VLOOKUP(A2202,airbnb_listings_orlando!C:Q,15,0)</f>
        <v>6</v>
      </c>
      <c r="Y2202" s="11">
        <f t="shared" si="4"/>
        <v>109.8888889</v>
      </c>
      <c r="AA2202" s="11"/>
    </row>
    <row r="2203">
      <c r="A2203" s="12" t="s">
        <v>94</v>
      </c>
      <c r="B2203" s="13">
        <v>43124.0</v>
      </c>
      <c r="C2203" s="12">
        <v>43128.0</v>
      </c>
      <c r="D2203" s="14">
        <v>736.0</v>
      </c>
      <c r="E2203" s="15">
        <v>43085.50098379629</v>
      </c>
      <c r="F2203" s="16">
        <v>39.0</v>
      </c>
      <c r="G2203" s="17" t="s">
        <v>25</v>
      </c>
      <c r="H2203" s="14">
        <v>88.61</v>
      </c>
      <c r="I2203" s="14">
        <f t="shared" si="1"/>
        <v>683.56</v>
      </c>
      <c r="J2203" s="18">
        <v>3.0</v>
      </c>
      <c r="K2203" s="17">
        <v>5.0</v>
      </c>
      <c r="L2203" s="19">
        <v>2.0</v>
      </c>
      <c r="M2203" s="19" t="e">
        <v>#REF!</v>
      </c>
      <c r="N2203" s="17">
        <v>4.5</v>
      </c>
      <c r="O2203" s="17" t="s">
        <v>62</v>
      </c>
      <c r="P2203" s="17">
        <v>4.0</v>
      </c>
      <c r="Q2203" s="17">
        <v>5.0</v>
      </c>
      <c r="R2203" s="17">
        <v>2.0</v>
      </c>
      <c r="S2203" s="7">
        <f t="shared" si="2"/>
        <v>7</v>
      </c>
      <c r="T2203" s="20">
        <v>23.0</v>
      </c>
      <c r="U2203" s="14">
        <f t="shared" si="137"/>
        <v>29.44</v>
      </c>
      <c r="V2203" s="21" t="s">
        <v>26</v>
      </c>
      <c r="W2203" s="35">
        <f>VLOOKUP(A2203,airbnb_listings_orlando!C:Q,14,0)</f>
        <v>95</v>
      </c>
      <c r="X2203" s="35">
        <f>VLOOKUP(A2203,airbnb_listings_orlando!C:Q,15,0)</f>
        <v>6</v>
      </c>
      <c r="Y2203" s="11">
        <f t="shared" si="4"/>
        <v>184</v>
      </c>
      <c r="AA2203" s="11"/>
    </row>
    <row r="2204">
      <c r="A2204" s="12" t="s">
        <v>94</v>
      </c>
      <c r="B2204" s="13">
        <v>43114.0</v>
      </c>
      <c r="C2204" s="12">
        <v>43121.0</v>
      </c>
      <c r="D2204" s="14">
        <v>1080.0</v>
      </c>
      <c r="E2204" s="24">
        <v>43005.406875</v>
      </c>
      <c r="F2204" s="16">
        <v>109.0</v>
      </c>
      <c r="G2204" s="17" t="s">
        <v>25</v>
      </c>
      <c r="H2204" s="14">
        <v>144.54</v>
      </c>
      <c r="I2204" s="14">
        <f t="shared" si="1"/>
        <v>1003.8</v>
      </c>
      <c r="J2204" s="18">
        <v>3.0</v>
      </c>
      <c r="K2204" s="17">
        <v>5.0</v>
      </c>
      <c r="L2204" s="19">
        <v>2.0</v>
      </c>
      <c r="M2204" s="19" t="e">
        <v>#REF!</v>
      </c>
      <c r="N2204" s="17">
        <v>4.5</v>
      </c>
      <c r="O2204" s="17" t="s">
        <v>62</v>
      </c>
      <c r="P2204" s="17">
        <v>7.0</v>
      </c>
      <c r="Q2204" s="17">
        <v>1.0</v>
      </c>
      <c r="R2204" s="17">
        <v>0.0</v>
      </c>
      <c r="S2204" s="7">
        <f t="shared" si="2"/>
        <v>1</v>
      </c>
      <c r="T2204" s="20">
        <v>33.0</v>
      </c>
      <c r="U2204" s="14">
        <f t="shared" si="137"/>
        <v>43.2</v>
      </c>
      <c r="V2204" s="21" t="s">
        <v>26</v>
      </c>
      <c r="W2204" s="35">
        <f>VLOOKUP(A2204,airbnb_listings_orlando!C:Q,14,0)</f>
        <v>95</v>
      </c>
      <c r="X2204" s="35">
        <f>VLOOKUP(A2204,airbnb_listings_orlando!C:Q,15,0)</f>
        <v>6</v>
      </c>
      <c r="Y2204" s="11">
        <f t="shared" si="4"/>
        <v>154.2857143</v>
      </c>
      <c r="AA2204" s="11"/>
    </row>
    <row r="2205">
      <c r="A2205" s="12" t="s">
        <v>94</v>
      </c>
      <c r="B2205" s="13">
        <v>43095.0</v>
      </c>
      <c r="C2205" s="12">
        <v>43103.0</v>
      </c>
      <c r="D2205" s="14">
        <v>1513.0</v>
      </c>
      <c r="E2205" s="24">
        <v>42953.41060185185</v>
      </c>
      <c r="F2205" s="16">
        <v>142.0</v>
      </c>
      <c r="G2205" s="17" t="s">
        <v>25</v>
      </c>
      <c r="H2205" s="14">
        <v>213.94</v>
      </c>
      <c r="I2205" s="14">
        <f t="shared" si="1"/>
        <v>1405.48</v>
      </c>
      <c r="J2205" s="18">
        <v>3.0</v>
      </c>
      <c r="K2205" s="17">
        <v>5.0</v>
      </c>
      <c r="L2205" s="19">
        <v>2.0</v>
      </c>
      <c r="M2205" s="19" t="e">
        <v>#REF!</v>
      </c>
      <c r="N2205" s="17">
        <v>4.5</v>
      </c>
      <c r="O2205" s="17" t="s">
        <v>62</v>
      </c>
      <c r="P2205" s="17">
        <v>8.0</v>
      </c>
      <c r="Q2205" s="17">
        <v>5.0</v>
      </c>
      <c r="R2205" s="17">
        <v>1.0</v>
      </c>
      <c r="S2205" s="7">
        <f t="shared" si="2"/>
        <v>6</v>
      </c>
      <c r="T2205" s="20">
        <v>47.0</v>
      </c>
      <c r="U2205" s="14">
        <f t="shared" si="137"/>
        <v>60.52</v>
      </c>
      <c r="V2205" s="21" t="s">
        <v>26</v>
      </c>
      <c r="W2205" s="35">
        <f>VLOOKUP(A2205,airbnb_listings_orlando!C:Q,14,0)</f>
        <v>95</v>
      </c>
      <c r="X2205" s="35">
        <f>VLOOKUP(A2205,airbnb_listings_orlando!C:Q,15,0)</f>
        <v>6</v>
      </c>
      <c r="Y2205" s="11">
        <f t="shared" si="4"/>
        <v>189.125</v>
      </c>
      <c r="AA2205" s="11"/>
    </row>
    <row r="2206">
      <c r="A2206" s="12" t="s">
        <v>94</v>
      </c>
      <c r="B2206" s="13">
        <v>43091.0</v>
      </c>
      <c r="C2206" s="25">
        <v>43095.0</v>
      </c>
      <c r="D2206" s="14">
        <v>902.0</v>
      </c>
      <c r="E2206" s="24">
        <v>43010.479525462964</v>
      </c>
      <c r="F2206" s="16">
        <v>81.0</v>
      </c>
      <c r="G2206" s="17" t="s">
        <v>25</v>
      </c>
      <c r="H2206" s="14">
        <v>115.87</v>
      </c>
      <c r="I2206" s="14">
        <f t="shared" si="1"/>
        <v>837.92</v>
      </c>
      <c r="J2206" s="18">
        <v>3.0</v>
      </c>
      <c r="K2206" s="17">
        <v>5.0</v>
      </c>
      <c r="L2206" s="19">
        <v>2.0</v>
      </c>
      <c r="M2206" s="19" t="e">
        <v>#REF!</v>
      </c>
      <c r="N2206" s="17">
        <v>4.5</v>
      </c>
      <c r="O2206" s="17" t="s">
        <v>62</v>
      </c>
      <c r="P2206" s="17">
        <v>4.0</v>
      </c>
      <c r="Q2206" s="17">
        <v>1.0</v>
      </c>
      <c r="R2206" s="17">
        <v>0.0</v>
      </c>
      <c r="S2206" s="7">
        <f t="shared" si="2"/>
        <v>1</v>
      </c>
      <c r="T2206" s="20">
        <v>28.0</v>
      </c>
      <c r="U2206" s="14">
        <f t="shared" si="137"/>
        <v>36.08</v>
      </c>
      <c r="V2206" s="21" t="s">
        <v>26</v>
      </c>
      <c r="W2206" s="35">
        <f>VLOOKUP(A2206,airbnb_listings_orlando!C:Q,14,0)</f>
        <v>95</v>
      </c>
      <c r="X2206" s="35">
        <f>VLOOKUP(A2206,airbnb_listings_orlando!C:Q,15,0)</f>
        <v>6</v>
      </c>
      <c r="Y2206" s="11">
        <f t="shared" si="4"/>
        <v>225.5</v>
      </c>
      <c r="AA2206" s="11"/>
    </row>
    <row r="2207">
      <c r="A2207" s="12" t="s">
        <v>94</v>
      </c>
      <c r="B2207" s="13">
        <v>43083.0</v>
      </c>
      <c r="C2207" s="25">
        <v>43087.0</v>
      </c>
      <c r="D2207" s="14">
        <v>547.0</v>
      </c>
      <c r="E2207" s="24">
        <v>42939.39880787037</v>
      </c>
      <c r="F2207" s="16">
        <v>144.0</v>
      </c>
      <c r="G2207" s="17" t="s">
        <v>25</v>
      </c>
      <c r="H2207" s="14">
        <v>62.02</v>
      </c>
      <c r="I2207" s="14">
        <f t="shared" si="1"/>
        <v>508.12</v>
      </c>
      <c r="J2207" s="18">
        <v>3.0</v>
      </c>
      <c r="K2207" s="17">
        <v>5.0</v>
      </c>
      <c r="L2207" s="19">
        <v>2.0</v>
      </c>
      <c r="M2207" s="19" t="e">
        <v>#REF!</v>
      </c>
      <c r="N2207" s="17">
        <v>4.5</v>
      </c>
      <c r="O2207" s="17" t="s">
        <v>62</v>
      </c>
      <c r="P2207" s="17">
        <v>4.0</v>
      </c>
      <c r="Q2207" s="17">
        <v>8.0</v>
      </c>
      <c r="R2207" s="17">
        <v>0.0</v>
      </c>
      <c r="S2207" s="7">
        <f t="shared" si="2"/>
        <v>8</v>
      </c>
      <c r="T2207" s="20">
        <v>17.0</v>
      </c>
      <c r="U2207" s="14">
        <f t="shared" si="137"/>
        <v>21.88</v>
      </c>
      <c r="V2207" s="21" t="s">
        <v>26</v>
      </c>
      <c r="W2207" s="35">
        <f>VLOOKUP(A2207,airbnb_listings_orlando!C:Q,14,0)</f>
        <v>95</v>
      </c>
      <c r="X2207" s="35">
        <f>VLOOKUP(A2207,airbnb_listings_orlando!C:Q,15,0)</f>
        <v>6</v>
      </c>
      <c r="Y2207" s="11">
        <f t="shared" si="4"/>
        <v>136.75</v>
      </c>
      <c r="AA2207" s="11"/>
    </row>
    <row r="2208">
      <c r="A2208" s="12" t="s">
        <v>94</v>
      </c>
      <c r="B2208" s="13">
        <v>43072.0</v>
      </c>
      <c r="C2208" s="25">
        <v>43080.0</v>
      </c>
      <c r="D2208" s="14">
        <v>892.0</v>
      </c>
      <c r="E2208" s="24">
        <v>42978.39034722222</v>
      </c>
      <c r="F2208" s="16">
        <v>94.0</v>
      </c>
      <c r="G2208" s="17" t="s">
        <v>25</v>
      </c>
      <c r="H2208" s="14">
        <v>116.08</v>
      </c>
      <c r="I2208" s="14">
        <f t="shared" si="1"/>
        <v>828.32</v>
      </c>
      <c r="J2208" s="18">
        <v>3.0</v>
      </c>
      <c r="K2208" s="17">
        <v>5.0</v>
      </c>
      <c r="L2208" s="19">
        <v>2.0</v>
      </c>
      <c r="M2208" s="19" t="e">
        <v>#REF!</v>
      </c>
      <c r="N2208" s="17">
        <v>4.5</v>
      </c>
      <c r="O2208" s="17" t="s">
        <v>62</v>
      </c>
      <c r="P2208" s="17">
        <v>8.0</v>
      </c>
      <c r="Q2208" s="17">
        <v>2.0</v>
      </c>
      <c r="R2208" s="17">
        <v>2.0</v>
      </c>
      <c r="S2208" s="7">
        <f t="shared" si="2"/>
        <v>4</v>
      </c>
      <c r="T2208" s="20">
        <v>28.0</v>
      </c>
      <c r="U2208" s="14">
        <f t="shared" si="137"/>
        <v>35.68</v>
      </c>
      <c r="V2208" s="21" t="s">
        <v>26</v>
      </c>
      <c r="W2208" s="35">
        <f>VLOOKUP(A2208,airbnb_listings_orlando!C:Q,14,0)</f>
        <v>95</v>
      </c>
      <c r="X2208" s="35">
        <f>VLOOKUP(A2208,airbnb_listings_orlando!C:Q,15,0)</f>
        <v>6</v>
      </c>
      <c r="Y2208" s="11">
        <f t="shared" si="4"/>
        <v>111.5</v>
      </c>
      <c r="AA2208" s="11"/>
    </row>
    <row r="2209">
      <c r="A2209" s="12" t="s">
        <v>94</v>
      </c>
      <c r="B2209" s="13">
        <v>43070.0</v>
      </c>
      <c r="C2209" s="12">
        <v>43072.0</v>
      </c>
      <c r="D2209" s="14">
        <v>341.0</v>
      </c>
      <c r="E2209" s="15">
        <v>43067.714733796296</v>
      </c>
      <c r="F2209" s="16">
        <v>3.0</v>
      </c>
      <c r="G2209" s="17" t="s">
        <v>25</v>
      </c>
      <c r="H2209" s="14">
        <v>27.22</v>
      </c>
      <c r="I2209" s="14">
        <f t="shared" si="1"/>
        <v>316.36</v>
      </c>
      <c r="J2209" s="18">
        <v>3.0</v>
      </c>
      <c r="K2209" s="17">
        <v>5.0</v>
      </c>
      <c r="L2209" s="19">
        <v>2.0</v>
      </c>
      <c r="M2209" s="19" t="e">
        <v>#REF!</v>
      </c>
      <c r="N2209" s="17">
        <v>4.5</v>
      </c>
      <c r="O2209" s="17" t="s">
        <v>62</v>
      </c>
      <c r="P2209" s="17">
        <v>2.0</v>
      </c>
      <c r="Q2209" s="17">
        <v>6.0</v>
      </c>
      <c r="R2209" s="17">
        <v>0.0</v>
      </c>
      <c r="S2209" s="7">
        <f t="shared" si="2"/>
        <v>6</v>
      </c>
      <c r="T2209" s="20">
        <v>11.0</v>
      </c>
      <c r="U2209" s="14">
        <f t="shared" si="137"/>
        <v>13.64</v>
      </c>
      <c r="V2209" s="21" t="s">
        <v>26</v>
      </c>
      <c r="W2209" s="35">
        <f>VLOOKUP(A2209,airbnb_listings_orlando!C:Q,14,0)</f>
        <v>95</v>
      </c>
      <c r="X2209" s="35">
        <f>VLOOKUP(A2209,airbnb_listings_orlando!C:Q,15,0)</f>
        <v>6</v>
      </c>
      <c r="Y2209" s="11">
        <f t="shared" si="4"/>
        <v>170.5</v>
      </c>
      <c r="AA2209" s="11"/>
    </row>
    <row r="2210">
      <c r="A2210" s="12" t="s">
        <v>94</v>
      </c>
      <c r="B2210" s="13">
        <v>43058.0</v>
      </c>
      <c r="C2210" s="25">
        <v>43069.0</v>
      </c>
      <c r="D2210" s="14">
        <v>1814.15</v>
      </c>
      <c r="E2210" s="24">
        <v>43046.132881944446</v>
      </c>
      <c r="F2210" s="16">
        <v>12.0</v>
      </c>
      <c r="G2210" s="17" t="s">
        <v>25</v>
      </c>
      <c r="H2210" s="14">
        <v>259.26</v>
      </c>
      <c r="I2210" s="14">
        <f t="shared" si="1"/>
        <v>1685.584</v>
      </c>
      <c r="J2210" s="18">
        <v>3.0</v>
      </c>
      <c r="K2210" s="17">
        <v>5.0</v>
      </c>
      <c r="L2210" s="19">
        <v>2.0</v>
      </c>
      <c r="M2210" s="19" t="e">
        <v>#REF!</v>
      </c>
      <c r="N2210" s="17">
        <v>4.5</v>
      </c>
      <c r="O2210" s="17" t="s">
        <v>62</v>
      </c>
      <c r="P2210" s="17">
        <v>11.0</v>
      </c>
      <c r="Q2210" s="17">
        <v>4.0</v>
      </c>
      <c r="R2210" s="17">
        <v>2.0</v>
      </c>
      <c r="S2210" s="7">
        <f t="shared" si="2"/>
        <v>6</v>
      </c>
      <c r="T2210" s="20">
        <v>56.0</v>
      </c>
      <c r="U2210" s="14">
        <f t="shared" si="137"/>
        <v>72.566</v>
      </c>
      <c r="V2210" s="21" t="s">
        <v>26</v>
      </c>
      <c r="W2210" s="35">
        <f>VLOOKUP(A2210,airbnb_listings_orlando!C:Q,14,0)</f>
        <v>95</v>
      </c>
      <c r="X2210" s="35">
        <f>VLOOKUP(A2210,airbnb_listings_orlando!C:Q,15,0)</f>
        <v>6</v>
      </c>
      <c r="Y2210" s="11">
        <f t="shared" si="4"/>
        <v>164.9227273</v>
      </c>
      <c r="AA2210" s="11"/>
    </row>
    <row r="2211">
      <c r="A2211" s="12" t="s">
        <v>94</v>
      </c>
      <c r="B2211" s="13">
        <v>43056.0</v>
      </c>
      <c r="C2211" s="25">
        <v>43058.0</v>
      </c>
      <c r="D2211" s="14">
        <v>341.0</v>
      </c>
      <c r="E2211" s="15">
        <v>43021.59452546296</v>
      </c>
      <c r="F2211" s="16">
        <v>35.0</v>
      </c>
      <c r="G2211" s="17" t="s">
        <v>25</v>
      </c>
      <c r="H2211" s="14">
        <v>27.22</v>
      </c>
      <c r="I2211" s="14">
        <f t="shared" si="1"/>
        <v>316.36</v>
      </c>
      <c r="J2211" s="18">
        <v>3.0</v>
      </c>
      <c r="K2211" s="17">
        <v>5.0</v>
      </c>
      <c r="L2211" s="19">
        <v>2.0</v>
      </c>
      <c r="M2211" s="19" t="e">
        <v>#REF!</v>
      </c>
      <c r="N2211" s="17">
        <v>4.5</v>
      </c>
      <c r="O2211" s="17" t="s">
        <v>62</v>
      </c>
      <c r="P2211" s="17">
        <v>2.0</v>
      </c>
      <c r="Q2211" s="17">
        <v>6.0</v>
      </c>
      <c r="R2211" s="17">
        <v>0.0</v>
      </c>
      <c r="S2211" s="7">
        <f t="shared" si="2"/>
        <v>6</v>
      </c>
      <c r="T2211" s="20">
        <v>11.0</v>
      </c>
      <c r="U2211" s="14">
        <f t="shared" si="137"/>
        <v>13.64</v>
      </c>
      <c r="V2211" s="21" t="s">
        <v>26</v>
      </c>
      <c r="W2211" s="35">
        <f>VLOOKUP(A2211,airbnb_listings_orlando!C:Q,14,0)</f>
        <v>95</v>
      </c>
      <c r="X2211" s="35">
        <f>VLOOKUP(A2211,airbnb_listings_orlando!C:Q,15,0)</f>
        <v>6</v>
      </c>
      <c r="Y2211" s="11">
        <f t="shared" si="4"/>
        <v>170.5</v>
      </c>
      <c r="AA2211" s="11"/>
    </row>
    <row r="2212">
      <c r="A2212" s="12" t="s">
        <v>94</v>
      </c>
      <c r="B2212" s="13">
        <v>43044.0</v>
      </c>
      <c r="C2212" s="25">
        <v>43056.0</v>
      </c>
      <c r="D2212" s="14">
        <v>1279.0</v>
      </c>
      <c r="E2212" s="24">
        <v>42873.41436342592</v>
      </c>
      <c r="F2212" s="16">
        <v>171.0</v>
      </c>
      <c r="G2212" s="17" t="s">
        <v>25</v>
      </c>
      <c r="H2212" s="14">
        <v>177.05</v>
      </c>
      <c r="I2212" s="14">
        <f t="shared" si="1"/>
        <v>1187.84</v>
      </c>
      <c r="J2212" s="18">
        <v>3.0</v>
      </c>
      <c r="K2212" s="17">
        <v>5.0</v>
      </c>
      <c r="L2212" s="19">
        <v>2.0</v>
      </c>
      <c r="M2212" s="19" t="e">
        <v>#REF!</v>
      </c>
      <c r="N2212" s="17">
        <v>4.5</v>
      </c>
      <c r="O2212" s="17" t="s">
        <v>62</v>
      </c>
      <c r="P2212" s="17">
        <v>12.0</v>
      </c>
      <c r="Q2212" s="17">
        <v>2.0</v>
      </c>
      <c r="R2212" s="17">
        <v>0.0</v>
      </c>
      <c r="S2212" s="7">
        <f t="shared" si="2"/>
        <v>2</v>
      </c>
      <c r="T2212" s="20">
        <v>40.0</v>
      </c>
      <c r="U2212" s="14">
        <f t="shared" si="137"/>
        <v>51.16</v>
      </c>
      <c r="V2212" s="21" t="s">
        <v>26</v>
      </c>
      <c r="W2212" s="35">
        <f>VLOOKUP(A2212,airbnb_listings_orlando!C:Q,14,0)</f>
        <v>95</v>
      </c>
      <c r="X2212" s="35">
        <f>VLOOKUP(A2212,airbnb_listings_orlando!C:Q,15,0)</f>
        <v>6</v>
      </c>
      <c r="Y2212" s="11">
        <f t="shared" si="4"/>
        <v>106.5833333</v>
      </c>
      <c r="AA2212" s="11"/>
    </row>
    <row r="2213">
      <c r="A2213" s="12" t="s">
        <v>94</v>
      </c>
      <c r="B2213" s="13">
        <v>43040.0</v>
      </c>
      <c r="C2213" s="12">
        <v>43043.0</v>
      </c>
      <c r="D2213" s="14">
        <v>449.82</v>
      </c>
      <c r="E2213" s="15">
        <v>43036.13917824074</v>
      </c>
      <c r="F2213" s="16">
        <v>4.0</v>
      </c>
      <c r="G2213" s="17" t="s">
        <v>25</v>
      </c>
      <c r="H2213" s="14">
        <v>45.11</v>
      </c>
      <c r="I2213" s="14">
        <f t="shared" si="1"/>
        <v>417.8272</v>
      </c>
      <c r="J2213" s="18">
        <v>3.0</v>
      </c>
      <c r="K2213" s="17">
        <v>5.0</v>
      </c>
      <c r="L2213" s="19">
        <v>2.0</v>
      </c>
      <c r="M2213" s="19" t="e">
        <v>#REF!</v>
      </c>
      <c r="N2213" s="17">
        <v>4.5</v>
      </c>
      <c r="O2213" s="17" t="s">
        <v>62</v>
      </c>
      <c r="P2213" s="17">
        <v>3.0</v>
      </c>
      <c r="Q2213" s="17">
        <v>5.0</v>
      </c>
      <c r="R2213" s="17">
        <v>0.0</v>
      </c>
      <c r="S2213" s="7">
        <f t="shared" si="2"/>
        <v>5</v>
      </c>
      <c r="T2213" s="20">
        <v>14.0</v>
      </c>
      <c r="U2213" s="14">
        <f t="shared" si="137"/>
        <v>17.9928</v>
      </c>
      <c r="V2213" s="21" t="s">
        <v>26</v>
      </c>
      <c r="W2213" s="35">
        <f>VLOOKUP(A2213,airbnb_listings_orlando!C:Q,14,0)</f>
        <v>95</v>
      </c>
      <c r="X2213" s="35">
        <f>VLOOKUP(A2213,airbnb_listings_orlando!C:Q,15,0)</f>
        <v>6</v>
      </c>
      <c r="Y2213" s="11">
        <f t="shared" si="4"/>
        <v>149.94</v>
      </c>
      <c r="AA2213" s="11"/>
    </row>
    <row r="2214">
      <c r="A2214" s="12" t="s">
        <v>94</v>
      </c>
      <c r="B2214" s="13">
        <v>43032.0</v>
      </c>
      <c r="C2214" s="25">
        <v>43039.0</v>
      </c>
      <c r="D2214" s="14">
        <v>794.0</v>
      </c>
      <c r="E2214" s="24">
        <v>42895.67413194444</v>
      </c>
      <c r="F2214" s="16">
        <v>137.0</v>
      </c>
      <c r="G2214" s="17" t="s">
        <v>25</v>
      </c>
      <c r="H2214" s="14">
        <v>100.72</v>
      </c>
      <c r="I2214" s="14">
        <f t="shared" si="1"/>
        <v>737.24</v>
      </c>
      <c r="J2214" s="18">
        <v>3.0</v>
      </c>
      <c r="K2214" s="17">
        <v>5.0</v>
      </c>
      <c r="L2214" s="19">
        <v>2.0</v>
      </c>
      <c r="M2214" s="19" t="e">
        <v>#REF!</v>
      </c>
      <c r="N2214" s="17">
        <v>4.5</v>
      </c>
      <c r="O2214" s="17" t="s">
        <v>62</v>
      </c>
      <c r="P2214" s="17">
        <v>7.0</v>
      </c>
      <c r="Q2214" s="17">
        <v>4.0</v>
      </c>
      <c r="R2214" s="17">
        <v>0.0</v>
      </c>
      <c r="S2214" s="7">
        <f t="shared" si="2"/>
        <v>4</v>
      </c>
      <c r="T2214" s="20">
        <v>25.0</v>
      </c>
      <c r="U2214" s="14">
        <f t="shared" si="137"/>
        <v>31.76</v>
      </c>
      <c r="V2214" s="21" t="s">
        <v>26</v>
      </c>
      <c r="W2214" s="35">
        <f>VLOOKUP(A2214,airbnb_listings_orlando!C:Q,14,0)</f>
        <v>95</v>
      </c>
      <c r="X2214" s="35">
        <f>VLOOKUP(A2214,airbnb_listings_orlando!C:Q,15,0)</f>
        <v>6</v>
      </c>
      <c r="Y2214" s="11">
        <f t="shared" si="4"/>
        <v>113.4285714</v>
      </c>
      <c r="AA2214" s="11"/>
    </row>
    <row r="2215">
      <c r="A2215" s="12" t="s">
        <v>94</v>
      </c>
      <c r="B2215" s="13">
        <v>43026.0</v>
      </c>
      <c r="C2215" s="25">
        <v>43029.0</v>
      </c>
      <c r="D2215" s="14">
        <v>439.0</v>
      </c>
      <c r="E2215" s="24">
        <v>42975.9625</v>
      </c>
      <c r="F2215" s="16">
        <v>51.0</v>
      </c>
      <c r="G2215" s="17" t="s">
        <v>25</v>
      </c>
      <c r="H2215" s="14">
        <v>44.67</v>
      </c>
      <c r="I2215" s="14">
        <f t="shared" si="1"/>
        <v>407.44</v>
      </c>
      <c r="J2215" s="18">
        <v>3.0</v>
      </c>
      <c r="K2215" s="17">
        <v>5.0</v>
      </c>
      <c r="L2215" s="19">
        <v>2.0</v>
      </c>
      <c r="M2215" s="19" t="e">
        <v>#REF!</v>
      </c>
      <c r="N2215" s="17">
        <v>4.5</v>
      </c>
      <c r="O2215" s="17" t="s">
        <v>62</v>
      </c>
      <c r="P2215" s="17">
        <v>3.0</v>
      </c>
      <c r="Q2215" s="17">
        <v>7.0</v>
      </c>
      <c r="R2215" s="17">
        <v>0.0</v>
      </c>
      <c r="S2215" s="7">
        <f t="shared" si="2"/>
        <v>7</v>
      </c>
      <c r="T2215" s="20">
        <v>14.0</v>
      </c>
      <c r="U2215" s="14">
        <f t="shared" si="137"/>
        <v>17.56</v>
      </c>
      <c r="V2215" s="21" t="s">
        <v>26</v>
      </c>
      <c r="W2215" s="35">
        <f>VLOOKUP(A2215,airbnb_listings_orlando!C:Q,14,0)</f>
        <v>95</v>
      </c>
      <c r="X2215" s="35">
        <f>VLOOKUP(A2215,airbnb_listings_orlando!C:Q,15,0)</f>
        <v>6</v>
      </c>
      <c r="Y2215" s="11">
        <f t="shared" si="4"/>
        <v>146.3333333</v>
      </c>
      <c r="AA2215" s="11"/>
    </row>
    <row r="2216">
      <c r="A2216" s="12" t="s">
        <v>94</v>
      </c>
      <c r="B2216" s="13">
        <v>43020.0</v>
      </c>
      <c r="C2216" s="25">
        <v>43026.0</v>
      </c>
      <c r="D2216" s="14">
        <v>762.0</v>
      </c>
      <c r="E2216" s="24">
        <v>42948.920335648145</v>
      </c>
      <c r="F2216" s="16">
        <v>72.0</v>
      </c>
      <c r="G2216" s="17" t="s">
        <v>25</v>
      </c>
      <c r="H2216" s="14">
        <v>95.5</v>
      </c>
      <c r="I2216" s="14">
        <f t="shared" si="1"/>
        <v>707.52</v>
      </c>
      <c r="J2216" s="18">
        <v>3.0</v>
      </c>
      <c r="K2216" s="17">
        <v>5.0</v>
      </c>
      <c r="L2216" s="19">
        <v>2.0</v>
      </c>
      <c r="M2216" s="19" t="e">
        <v>#REF!</v>
      </c>
      <c r="N2216" s="17">
        <v>4.5</v>
      </c>
      <c r="O2216" s="17" t="s">
        <v>62</v>
      </c>
      <c r="P2216" s="17">
        <v>6.0</v>
      </c>
      <c r="Q2216" s="17">
        <v>7.0</v>
      </c>
      <c r="R2216" s="17">
        <v>0.0</v>
      </c>
      <c r="S2216" s="7">
        <f t="shared" si="2"/>
        <v>7</v>
      </c>
      <c r="T2216" s="20">
        <v>24.0</v>
      </c>
      <c r="U2216" s="14">
        <f t="shared" si="137"/>
        <v>30.48</v>
      </c>
      <c r="V2216" s="21" t="s">
        <v>26</v>
      </c>
      <c r="W2216" s="35">
        <f>VLOOKUP(A2216,airbnb_listings_orlando!C:Q,14,0)</f>
        <v>95</v>
      </c>
      <c r="X2216" s="35">
        <f>VLOOKUP(A2216,airbnb_listings_orlando!C:Q,15,0)</f>
        <v>6</v>
      </c>
      <c r="Y2216" s="11">
        <f t="shared" si="4"/>
        <v>127</v>
      </c>
      <c r="AA2216" s="11"/>
    </row>
    <row r="2217">
      <c r="A2217" s="12" t="s">
        <v>94</v>
      </c>
      <c r="B2217" s="13">
        <v>43013.0</v>
      </c>
      <c r="C2217" s="25">
        <v>43019.0</v>
      </c>
      <c r="D2217" s="14">
        <v>762.0</v>
      </c>
      <c r="E2217" s="24">
        <v>42866.439837962964</v>
      </c>
      <c r="F2217" s="16">
        <v>147.0</v>
      </c>
      <c r="G2217" s="17" t="s">
        <v>25</v>
      </c>
      <c r="H2217" s="14">
        <v>95.5</v>
      </c>
      <c r="I2217" s="14">
        <f t="shared" si="1"/>
        <v>707.52</v>
      </c>
      <c r="J2217" s="18">
        <v>3.0</v>
      </c>
      <c r="K2217" s="17">
        <v>5.0</v>
      </c>
      <c r="L2217" s="19">
        <v>2.0</v>
      </c>
      <c r="M2217" s="19" t="e">
        <v>#REF!</v>
      </c>
      <c r="N2217" s="17">
        <v>4.5</v>
      </c>
      <c r="O2217" s="17" t="s">
        <v>62</v>
      </c>
      <c r="P2217" s="17">
        <v>6.0</v>
      </c>
      <c r="Q2217" s="17">
        <v>3.0</v>
      </c>
      <c r="R2217" s="17">
        <v>0.0</v>
      </c>
      <c r="S2217" s="7">
        <f t="shared" si="2"/>
        <v>3</v>
      </c>
      <c r="T2217" s="20">
        <v>24.0</v>
      </c>
      <c r="U2217" s="14">
        <f t="shared" si="137"/>
        <v>30.48</v>
      </c>
      <c r="V2217" s="21" t="s">
        <v>26</v>
      </c>
      <c r="W2217" s="35">
        <f>VLOOKUP(A2217,airbnb_listings_orlando!C:Q,14,0)</f>
        <v>95</v>
      </c>
      <c r="X2217" s="35">
        <f>VLOOKUP(A2217,airbnb_listings_orlando!C:Q,15,0)</f>
        <v>6</v>
      </c>
      <c r="Y2217" s="11">
        <f t="shared" si="4"/>
        <v>127</v>
      </c>
      <c r="AA2217" s="11"/>
    </row>
    <row r="2218">
      <c r="A2218" s="12" t="s">
        <v>94</v>
      </c>
      <c r="B2218" s="13">
        <v>43001.0</v>
      </c>
      <c r="C2218" s="12">
        <v>43011.0</v>
      </c>
      <c r="D2218" s="14">
        <v>1085.0</v>
      </c>
      <c r="E2218" s="24">
        <v>42945.34642361111</v>
      </c>
      <c r="F2218" s="16">
        <v>56.0</v>
      </c>
      <c r="G2218" s="17" t="s">
        <v>25</v>
      </c>
      <c r="H2218" s="14">
        <v>146.52</v>
      </c>
      <c r="I2218" s="14">
        <f t="shared" si="1"/>
        <v>1007.6</v>
      </c>
      <c r="J2218" s="18">
        <v>3.0</v>
      </c>
      <c r="K2218" s="17">
        <v>5.0</v>
      </c>
      <c r="L2218" s="19">
        <v>2.0</v>
      </c>
      <c r="M2218" s="19" t="e">
        <v>#REF!</v>
      </c>
      <c r="N2218" s="17">
        <v>4.5</v>
      </c>
      <c r="O2218" s="17" t="s">
        <v>62</v>
      </c>
      <c r="P2218" s="17">
        <v>10.0</v>
      </c>
      <c r="Q2218" s="17">
        <v>3.0</v>
      </c>
      <c r="R2218" s="17">
        <v>2.0</v>
      </c>
      <c r="S2218" s="7">
        <f t="shared" si="2"/>
        <v>5</v>
      </c>
      <c r="T2218" s="20">
        <v>34.0</v>
      </c>
      <c r="U2218" s="14">
        <f t="shared" si="137"/>
        <v>43.4</v>
      </c>
      <c r="V2218" s="21" t="s">
        <v>26</v>
      </c>
      <c r="W2218" s="35">
        <f>VLOOKUP(A2218,airbnb_listings_orlando!C:Q,14,0)</f>
        <v>95</v>
      </c>
      <c r="X2218" s="35">
        <f>VLOOKUP(A2218,airbnb_listings_orlando!C:Q,15,0)</f>
        <v>6</v>
      </c>
      <c r="Y2218" s="11">
        <f t="shared" si="4"/>
        <v>108.5</v>
      </c>
      <c r="AA2218" s="11"/>
    </row>
    <row r="2219">
      <c r="A2219" s="12" t="s">
        <v>94</v>
      </c>
      <c r="B2219" s="13">
        <v>42971.0</v>
      </c>
      <c r="C2219" s="12">
        <v>42973.0</v>
      </c>
      <c r="D2219" s="14">
        <v>332.0</v>
      </c>
      <c r="E2219" s="24">
        <v>42930.58695601852</v>
      </c>
      <c r="F2219" s="16">
        <v>41.0</v>
      </c>
      <c r="G2219" s="17" t="s">
        <v>25</v>
      </c>
      <c r="H2219" s="14">
        <v>28.53</v>
      </c>
      <c r="I2219" s="14">
        <f t="shared" si="1"/>
        <v>308.72</v>
      </c>
      <c r="J2219" s="18">
        <v>3.0</v>
      </c>
      <c r="K2219" s="17">
        <v>5.0</v>
      </c>
      <c r="L2219" s="19">
        <v>2.0</v>
      </c>
      <c r="M2219" s="19" t="e">
        <v>#REF!</v>
      </c>
      <c r="N2219" s="17">
        <v>4.5</v>
      </c>
      <c r="O2219" s="17" t="s">
        <v>62</v>
      </c>
      <c r="P2219" s="17">
        <v>2.0</v>
      </c>
      <c r="Q2219" s="17">
        <v>7.0</v>
      </c>
      <c r="R2219" s="17">
        <v>1.0</v>
      </c>
      <c r="S2219" s="7">
        <f t="shared" si="2"/>
        <v>8</v>
      </c>
      <c r="T2219" s="20">
        <v>10.0</v>
      </c>
      <c r="U2219" s="14">
        <f t="shared" si="137"/>
        <v>13.28</v>
      </c>
      <c r="V2219" s="21" t="s">
        <v>26</v>
      </c>
      <c r="W2219" s="35">
        <f>VLOOKUP(A2219,airbnb_listings_orlando!C:Q,14,0)</f>
        <v>95</v>
      </c>
      <c r="X2219" s="35">
        <f>VLOOKUP(A2219,airbnb_listings_orlando!C:Q,15,0)</f>
        <v>6</v>
      </c>
      <c r="Y2219" s="11">
        <f t="shared" si="4"/>
        <v>166</v>
      </c>
      <c r="AA2219" s="11"/>
    </row>
    <row r="2220">
      <c r="A2220" s="12" t="s">
        <v>94</v>
      </c>
      <c r="B2220" s="13">
        <v>42961.0</v>
      </c>
      <c r="C2220" s="12">
        <v>42971.0</v>
      </c>
      <c r="D2220" s="14">
        <v>1085.0</v>
      </c>
      <c r="E2220" s="24">
        <v>42839.382743055554</v>
      </c>
      <c r="F2220" s="16">
        <v>122.0</v>
      </c>
      <c r="G2220" s="17" t="s">
        <v>25</v>
      </c>
      <c r="H2220" s="14">
        <v>146.32</v>
      </c>
      <c r="I2220" s="14">
        <f t="shared" si="1"/>
        <v>1007.6</v>
      </c>
      <c r="J2220" s="18">
        <v>3.0</v>
      </c>
      <c r="K2220" s="17">
        <v>5.0</v>
      </c>
      <c r="L2220" s="19">
        <v>2.0</v>
      </c>
      <c r="M2220" s="19" t="e">
        <v>#REF!</v>
      </c>
      <c r="N2220" s="17">
        <v>4.5</v>
      </c>
      <c r="O2220" s="17" t="s">
        <v>62</v>
      </c>
      <c r="P2220" s="17">
        <v>10.0</v>
      </c>
      <c r="Q2220" s="17">
        <v>5.0</v>
      </c>
      <c r="R2220" s="17">
        <v>1.0</v>
      </c>
      <c r="S2220" s="7">
        <f t="shared" si="2"/>
        <v>6</v>
      </c>
      <c r="T2220" s="20">
        <v>34.0</v>
      </c>
      <c r="U2220" s="14">
        <f t="shared" si="137"/>
        <v>43.4</v>
      </c>
      <c r="V2220" s="21" t="s">
        <v>26</v>
      </c>
      <c r="W2220" s="35">
        <f>VLOOKUP(A2220,airbnb_listings_orlando!C:Q,14,0)</f>
        <v>95</v>
      </c>
      <c r="X2220" s="35">
        <f>VLOOKUP(A2220,airbnb_listings_orlando!C:Q,15,0)</f>
        <v>6</v>
      </c>
      <c r="Y2220" s="11">
        <f t="shared" si="4"/>
        <v>108.5</v>
      </c>
      <c r="AA2220" s="11"/>
    </row>
    <row r="2221">
      <c r="A2221" s="12" t="s">
        <v>94</v>
      </c>
      <c r="B2221" s="13">
        <v>42956.0</v>
      </c>
      <c r="C2221" s="12">
        <v>42959.0</v>
      </c>
      <c r="D2221" s="14">
        <v>439.0</v>
      </c>
      <c r="E2221" s="24">
        <v>42845.366481481484</v>
      </c>
      <c r="F2221" s="16">
        <v>111.0</v>
      </c>
      <c r="G2221" s="17" t="s">
        <v>25</v>
      </c>
      <c r="H2221" s="14">
        <v>44.67</v>
      </c>
      <c r="I2221" s="14">
        <f t="shared" si="1"/>
        <v>407.44</v>
      </c>
      <c r="J2221" s="18">
        <v>3.0</v>
      </c>
      <c r="K2221" s="17">
        <v>5.0</v>
      </c>
      <c r="L2221" s="19">
        <v>2.0</v>
      </c>
      <c r="M2221" s="19" t="e">
        <v>#REF!</v>
      </c>
      <c r="N2221" s="17">
        <v>4.5</v>
      </c>
      <c r="O2221" s="17" t="s">
        <v>62</v>
      </c>
      <c r="P2221" s="17">
        <v>3.0</v>
      </c>
      <c r="Q2221" s="17">
        <v>4.0</v>
      </c>
      <c r="R2221" s="17">
        <v>0.0</v>
      </c>
      <c r="S2221" s="7">
        <f t="shared" si="2"/>
        <v>4</v>
      </c>
      <c r="T2221" s="20">
        <v>14.0</v>
      </c>
      <c r="U2221" s="14">
        <f t="shared" si="137"/>
        <v>17.56</v>
      </c>
      <c r="V2221" s="21" t="s">
        <v>26</v>
      </c>
      <c r="W2221" s="35">
        <f>VLOOKUP(A2221,airbnb_listings_orlando!C:Q,14,0)</f>
        <v>95</v>
      </c>
      <c r="X2221" s="35">
        <f>VLOOKUP(A2221,airbnb_listings_orlando!C:Q,15,0)</f>
        <v>6</v>
      </c>
      <c r="Y2221" s="11">
        <f t="shared" si="4"/>
        <v>146.3333333</v>
      </c>
      <c r="AA2221" s="11"/>
    </row>
    <row r="2222">
      <c r="A2222" s="12" t="s">
        <v>94</v>
      </c>
      <c r="B2222" s="13">
        <v>42951.0</v>
      </c>
      <c r="C2222" s="12">
        <v>42953.0</v>
      </c>
      <c r="D2222" s="14">
        <v>332.0</v>
      </c>
      <c r="E2222" s="24">
        <v>42876.39586805556</v>
      </c>
      <c r="F2222" s="16">
        <v>75.0</v>
      </c>
      <c r="G2222" s="17" t="s">
        <v>25</v>
      </c>
      <c r="H2222" s="14">
        <v>28.53</v>
      </c>
      <c r="I2222" s="14">
        <f t="shared" si="1"/>
        <v>308.72</v>
      </c>
      <c r="J2222" s="18">
        <v>3.0</v>
      </c>
      <c r="K2222" s="17">
        <v>5.0</v>
      </c>
      <c r="L2222" s="19">
        <v>2.0</v>
      </c>
      <c r="M2222" s="19" t="e">
        <v>#REF!</v>
      </c>
      <c r="N2222" s="17">
        <v>4.5</v>
      </c>
      <c r="O2222" s="17" t="s">
        <v>62</v>
      </c>
      <c r="P2222" s="17">
        <v>2.0</v>
      </c>
      <c r="Q2222" s="17">
        <v>7.0</v>
      </c>
      <c r="R2222" s="17">
        <v>0.0</v>
      </c>
      <c r="S2222" s="7">
        <f t="shared" si="2"/>
        <v>7</v>
      </c>
      <c r="T2222" s="20">
        <v>10.0</v>
      </c>
      <c r="U2222" s="14">
        <f t="shared" si="137"/>
        <v>13.28</v>
      </c>
      <c r="V2222" s="21" t="s">
        <v>26</v>
      </c>
      <c r="W2222" s="35">
        <f>VLOOKUP(A2222,airbnb_listings_orlando!C:Q,14,0)</f>
        <v>95</v>
      </c>
      <c r="X2222" s="35">
        <f>VLOOKUP(A2222,airbnb_listings_orlando!C:Q,15,0)</f>
        <v>6</v>
      </c>
      <c r="Y2222" s="11">
        <f t="shared" si="4"/>
        <v>166</v>
      </c>
      <c r="AA2222" s="11"/>
    </row>
    <row r="2223">
      <c r="A2223" s="12" t="s">
        <v>94</v>
      </c>
      <c r="B2223" s="13">
        <v>42949.0</v>
      </c>
      <c r="C2223" s="12">
        <v>42951.0</v>
      </c>
      <c r="D2223" s="14">
        <v>332.0</v>
      </c>
      <c r="E2223" s="24">
        <v>42910.69547453704</v>
      </c>
      <c r="F2223" s="16">
        <v>39.0</v>
      </c>
      <c r="G2223" s="17" t="s">
        <v>25</v>
      </c>
      <c r="H2223" s="14">
        <v>28.53</v>
      </c>
      <c r="I2223" s="14">
        <f t="shared" si="1"/>
        <v>308.72</v>
      </c>
      <c r="J2223" s="18">
        <v>3.0</v>
      </c>
      <c r="K2223" s="17">
        <v>5.0</v>
      </c>
      <c r="L2223" s="19">
        <v>2.0</v>
      </c>
      <c r="M2223" s="19" t="e">
        <v>#REF!</v>
      </c>
      <c r="N2223" s="17">
        <v>4.5</v>
      </c>
      <c r="O2223" s="17" t="s">
        <v>62</v>
      </c>
      <c r="P2223" s="17">
        <v>2.0</v>
      </c>
      <c r="Q2223" s="17">
        <v>7.0</v>
      </c>
      <c r="R2223" s="17">
        <v>1.0</v>
      </c>
      <c r="S2223" s="7">
        <f t="shared" si="2"/>
        <v>8</v>
      </c>
      <c r="T2223" s="20">
        <v>10.0</v>
      </c>
      <c r="U2223" s="14">
        <f t="shared" si="137"/>
        <v>13.28</v>
      </c>
      <c r="V2223" s="21" t="s">
        <v>26</v>
      </c>
      <c r="W2223" s="35">
        <f>VLOOKUP(A2223,airbnb_listings_orlando!C:Q,14,0)</f>
        <v>95</v>
      </c>
      <c r="X2223" s="35">
        <f>VLOOKUP(A2223,airbnb_listings_orlando!C:Q,15,0)</f>
        <v>6</v>
      </c>
      <c r="Y2223" s="11">
        <f t="shared" si="4"/>
        <v>166</v>
      </c>
      <c r="AA2223" s="11"/>
    </row>
    <row r="2224">
      <c r="A2224" s="12" t="s">
        <v>94</v>
      </c>
      <c r="B2224" s="13">
        <v>42932.0</v>
      </c>
      <c r="C2224" s="12">
        <v>42939.0</v>
      </c>
      <c r="D2224" s="14">
        <v>1070.0</v>
      </c>
      <c r="E2224" s="24">
        <v>42877.67859953704</v>
      </c>
      <c r="F2224" s="16">
        <v>55.0</v>
      </c>
      <c r="G2224" s="17" t="s">
        <v>25</v>
      </c>
      <c r="H2224" s="14">
        <v>144.51</v>
      </c>
      <c r="I2224" s="14">
        <f t="shared" si="1"/>
        <v>994.2</v>
      </c>
      <c r="J2224" s="18">
        <v>3.0</v>
      </c>
      <c r="K2224" s="17">
        <v>5.0</v>
      </c>
      <c r="L2224" s="19">
        <v>2.0</v>
      </c>
      <c r="M2224" s="19" t="e">
        <v>#REF!</v>
      </c>
      <c r="N2224" s="17">
        <v>4.5</v>
      </c>
      <c r="O2224" s="17" t="s">
        <v>62</v>
      </c>
      <c r="P2224" s="17">
        <v>7.0</v>
      </c>
      <c r="Q2224" s="17">
        <v>3.0</v>
      </c>
      <c r="R2224" s="17">
        <v>2.0</v>
      </c>
      <c r="S2224" s="7">
        <f t="shared" si="2"/>
        <v>5</v>
      </c>
      <c r="T2224" s="20">
        <v>33.0</v>
      </c>
      <c r="U2224" s="14">
        <f t="shared" si="137"/>
        <v>42.8</v>
      </c>
      <c r="V2224" s="21" t="s">
        <v>26</v>
      </c>
      <c r="W2224" s="35">
        <f>VLOOKUP(A2224,airbnb_listings_orlando!C:Q,14,0)</f>
        <v>95</v>
      </c>
      <c r="X2224" s="35">
        <f>VLOOKUP(A2224,airbnb_listings_orlando!C:Q,15,0)</f>
        <v>6</v>
      </c>
      <c r="Y2224" s="11">
        <f t="shared" si="4"/>
        <v>152.8571429</v>
      </c>
      <c r="AA2224" s="11"/>
    </row>
    <row r="2225">
      <c r="A2225" s="12" t="s">
        <v>94</v>
      </c>
      <c r="B2225" s="13">
        <v>42927.0</v>
      </c>
      <c r="C2225" s="12">
        <v>42930.0</v>
      </c>
      <c r="D2225" s="14">
        <v>570.0</v>
      </c>
      <c r="E2225" s="24">
        <v>42891.6725</v>
      </c>
      <c r="F2225" s="16">
        <v>36.0</v>
      </c>
      <c r="G2225" s="17" t="s">
        <v>25</v>
      </c>
      <c r="H2225" s="14">
        <v>65.35</v>
      </c>
      <c r="I2225" s="14">
        <f t="shared" si="1"/>
        <v>529.2</v>
      </c>
      <c r="J2225" s="18">
        <v>3.0</v>
      </c>
      <c r="K2225" s="17">
        <v>5.0</v>
      </c>
      <c r="L2225" s="19">
        <v>2.0</v>
      </c>
      <c r="M2225" s="19" t="e">
        <v>#REF!</v>
      </c>
      <c r="N2225" s="17">
        <v>4.5</v>
      </c>
      <c r="O2225" s="17" t="s">
        <v>62</v>
      </c>
      <c r="P2225" s="17">
        <v>3.0</v>
      </c>
      <c r="Q2225" s="17">
        <v>5.0</v>
      </c>
      <c r="R2225" s="17">
        <v>0.0</v>
      </c>
      <c r="S2225" s="7">
        <f t="shared" si="2"/>
        <v>5</v>
      </c>
      <c r="T2225" s="20">
        <v>18.0</v>
      </c>
      <c r="U2225" s="14">
        <f t="shared" si="137"/>
        <v>22.8</v>
      </c>
      <c r="V2225" s="21" t="s">
        <v>26</v>
      </c>
      <c r="W2225" s="35">
        <f>VLOOKUP(A2225,airbnb_listings_orlando!C:Q,14,0)</f>
        <v>95</v>
      </c>
      <c r="X2225" s="35">
        <f>VLOOKUP(A2225,airbnb_listings_orlando!C:Q,15,0)</f>
        <v>6</v>
      </c>
      <c r="Y2225" s="11">
        <f t="shared" si="4"/>
        <v>190</v>
      </c>
      <c r="AA2225" s="11"/>
    </row>
    <row r="2226">
      <c r="A2226" s="12" t="s">
        <v>94</v>
      </c>
      <c r="B2226" s="13">
        <v>42921.0</v>
      </c>
      <c r="C2226" s="12">
        <v>42924.0</v>
      </c>
      <c r="D2226" s="14">
        <v>570.0</v>
      </c>
      <c r="E2226" s="24">
        <v>42874.389918981484</v>
      </c>
      <c r="F2226" s="16">
        <v>47.0</v>
      </c>
      <c r="G2226" s="17" t="s">
        <v>25</v>
      </c>
      <c r="H2226" s="14">
        <v>65.35</v>
      </c>
      <c r="I2226" s="14">
        <f t="shared" si="1"/>
        <v>529.2</v>
      </c>
      <c r="J2226" s="18">
        <v>3.0</v>
      </c>
      <c r="K2226" s="17">
        <v>5.0</v>
      </c>
      <c r="L2226" s="19">
        <v>2.0</v>
      </c>
      <c r="M2226" s="19" t="e">
        <v>#REF!</v>
      </c>
      <c r="N2226" s="17">
        <v>4.5</v>
      </c>
      <c r="O2226" s="17" t="s">
        <v>62</v>
      </c>
      <c r="P2226" s="17">
        <v>3.0</v>
      </c>
      <c r="Q2226" s="17">
        <v>3.0</v>
      </c>
      <c r="R2226" s="17">
        <v>2.0</v>
      </c>
      <c r="S2226" s="7">
        <f t="shared" si="2"/>
        <v>5</v>
      </c>
      <c r="T2226" s="20">
        <v>18.0</v>
      </c>
      <c r="U2226" s="14">
        <f t="shared" si="137"/>
        <v>22.8</v>
      </c>
      <c r="V2226" s="21" t="s">
        <v>26</v>
      </c>
      <c r="W2226" s="35">
        <f>VLOOKUP(A2226,airbnb_listings_orlando!C:Q,14,0)</f>
        <v>95</v>
      </c>
      <c r="X2226" s="35">
        <f>VLOOKUP(A2226,airbnb_listings_orlando!C:Q,15,0)</f>
        <v>6</v>
      </c>
      <c r="Y2226" s="11">
        <f t="shared" si="4"/>
        <v>190</v>
      </c>
      <c r="AA2226" s="11"/>
    </row>
    <row r="2227">
      <c r="A2227" s="12" t="s">
        <v>94</v>
      </c>
      <c r="B2227" s="13">
        <v>42900.0</v>
      </c>
      <c r="C2227" s="12">
        <v>42903.0</v>
      </c>
      <c r="D2227" s="14">
        <v>439.0</v>
      </c>
      <c r="E2227" s="24">
        <v>42874.38517361111</v>
      </c>
      <c r="F2227" s="16">
        <v>26.0</v>
      </c>
      <c r="G2227" s="17" t="s">
        <v>25</v>
      </c>
      <c r="H2227" s="14">
        <v>44.67</v>
      </c>
      <c r="I2227" s="14">
        <f t="shared" si="1"/>
        <v>407.44</v>
      </c>
      <c r="J2227" s="18">
        <v>3.0</v>
      </c>
      <c r="K2227" s="17">
        <v>5.0</v>
      </c>
      <c r="L2227" s="19">
        <v>2.0</v>
      </c>
      <c r="M2227" s="19" t="e">
        <v>#REF!</v>
      </c>
      <c r="N2227" s="17">
        <v>4.5</v>
      </c>
      <c r="O2227" s="17" t="s">
        <v>62</v>
      </c>
      <c r="P2227" s="17">
        <v>3.0</v>
      </c>
      <c r="Q2227" s="17">
        <v>6.0</v>
      </c>
      <c r="R2227" s="17">
        <v>0.0</v>
      </c>
      <c r="S2227" s="7">
        <f t="shared" si="2"/>
        <v>6</v>
      </c>
      <c r="T2227" s="20">
        <v>14.0</v>
      </c>
      <c r="U2227" s="14">
        <f t="shared" si="137"/>
        <v>17.56</v>
      </c>
      <c r="V2227" s="21" t="s">
        <v>26</v>
      </c>
      <c r="W2227" s="35">
        <f>VLOOKUP(A2227,airbnb_listings_orlando!C:Q,14,0)</f>
        <v>95</v>
      </c>
      <c r="X2227" s="35">
        <f>VLOOKUP(A2227,airbnb_listings_orlando!C:Q,15,0)</f>
        <v>6</v>
      </c>
      <c r="Y2227" s="11">
        <f t="shared" si="4"/>
        <v>146.3333333</v>
      </c>
      <c r="AA2227" s="11"/>
    </row>
    <row r="2228">
      <c r="A2228" s="12" t="s">
        <v>94</v>
      </c>
      <c r="B2228" s="13">
        <v>42891.0</v>
      </c>
      <c r="C2228" s="12">
        <v>42899.0</v>
      </c>
      <c r="D2228" s="14">
        <v>891.0</v>
      </c>
      <c r="E2228" s="24">
        <v>42847.32271990741</v>
      </c>
      <c r="F2228" s="16">
        <v>44.0</v>
      </c>
      <c r="G2228" s="17" t="s">
        <v>25</v>
      </c>
      <c r="H2228" s="14">
        <v>115.98</v>
      </c>
      <c r="I2228" s="14">
        <f t="shared" si="1"/>
        <v>827.36</v>
      </c>
      <c r="J2228" s="18">
        <v>3.0</v>
      </c>
      <c r="K2228" s="17">
        <v>5.0</v>
      </c>
      <c r="L2228" s="19">
        <v>2.0</v>
      </c>
      <c r="M2228" s="19" t="e">
        <v>#REF!</v>
      </c>
      <c r="N2228" s="17">
        <v>4.5</v>
      </c>
      <c r="O2228" s="17" t="s">
        <v>62</v>
      </c>
      <c r="P2228" s="17">
        <v>8.0</v>
      </c>
      <c r="Q2228" s="17">
        <v>4.0</v>
      </c>
      <c r="R2228" s="17">
        <v>2.0</v>
      </c>
      <c r="S2228" s="7">
        <f t="shared" si="2"/>
        <v>6</v>
      </c>
      <c r="T2228" s="20">
        <v>28.0</v>
      </c>
      <c r="U2228" s="14">
        <f t="shared" si="137"/>
        <v>35.64</v>
      </c>
      <c r="V2228" s="21" t="s">
        <v>26</v>
      </c>
      <c r="W2228" s="35">
        <f>VLOOKUP(A2228,airbnb_listings_orlando!C:Q,14,0)</f>
        <v>95</v>
      </c>
      <c r="X2228" s="35">
        <f>VLOOKUP(A2228,airbnb_listings_orlando!C:Q,15,0)</f>
        <v>6</v>
      </c>
      <c r="Y2228" s="11">
        <f t="shared" si="4"/>
        <v>111.375</v>
      </c>
      <c r="AA2228" s="11"/>
    </row>
    <row r="2229">
      <c r="A2229" s="12" t="s">
        <v>94</v>
      </c>
      <c r="B2229" s="13">
        <v>42886.0</v>
      </c>
      <c r="C2229" s="12">
        <v>42891.0</v>
      </c>
      <c r="D2229" s="14">
        <v>655.0</v>
      </c>
      <c r="E2229" s="24">
        <v>42827.55819444444</v>
      </c>
      <c r="F2229" s="16">
        <v>59.0</v>
      </c>
      <c r="G2229" s="17" t="s">
        <v>25</v>
      </c>
      <c r="H2229" s="14">
        <v>79.36</v>
      </c>
      <c r="I2229" s="14">
        <f t="shared" si="1"/>
        <v>608.8</v>
      </c>
      <c r="J2229" s="18">
        <v>3.0</v>
      </c>
      <c r="K2229" s="17">
        <v>5.0</v>
      </c>
      <c r="L2229" s="19">
        <v>2.0</v>
      </c>
      <c r="M2229" s="19" t="e">
        <v>#REF!</v>
      </c>
      <c r="N2229" s="17">
        <v>4.5</v>
      </c>
      <c r="O2229" s="17" t="s">
        <v>62</v>
      </c>
      <c r="P2229" s="17">
        <v>5.0</v>
      </c>
      <c r="Q2229" s="17">
        <v>5.0</v>
      </c>
      <c r="R2229" s="17">
        <v>0.0</v>
      </c>
      <c r="S2229" s="7">
        <f t="shared" si="2"/>
        <v>5</v>
      </c>
      <c r="T2229" s="20">
        <v>20.0</v>
      </c>
      <c r="U2229" s="14">
        <f t="shared" si="137"/>
        <v>26.2</v>
      </c>
      <c r="V2229" s="21" t="s">
        <v>26</v>
      </c>
      <c r="W2229" s="35">
        <f>VLOOKUP(A2229,airbnb_listings_orlando!C:Q,14,0)</f>
        <v>95</v>
      </c>
      <c r="X2229" s="35">
        <f>VLOOKUP(A2229,airbnb_listings_orlando!C:Q,15,0)</f>
        <v>6</v>
      </c>
      <c r="Y2229" s="11">
        <f t="shared" si="4"/>
        <v>131</v>
      </c>
      <c r="AA2229" s="11"/>
    </row>
    <row r="2230">
      <c r="A2230" s="12" t="s">
        <v>94</v>
      </c>
      <c r="B2230" s="13">
        <v>42882.0</v>
      </c>
      <c r="C2230" s="12">
        <v>42884.0</v>
      </c>
      <c r="D2230" s="14">
        <v>332.0</v>
      </c>
      <c r="E2230" s="24">
        <v>42871.64931712963</v>
      </c>
      <c r="F2230" s="16">
        <v>11.0</v>
      </c>
      <c r="G2230" s="17" t="s">
        <v>25</v>
      </c>
      <c r="H2230" s="14">
        <v>28.53</v>
      </c>
      <c r="I2230" s="14">
        <f t="shared" si="1"/>
        <v>308.72</v>
      </c>
      <c r="J2230" s="18">
        <v>3.0</v>
      </c>
      <c r="K2230" s="17">
        <v>5.0</v>
      </c>
      <c r="L2230" s="19">
        <v>2.0</v>
      </c>
      <c r="M2230" s="19" t="e">
        <v>#REF!</v>
      </c>
      <c r="N2230" s="17">
        <v>4.5</v>
      </c>
      <c r="O2230" s="17" t="s">
        <v>62</v>
      </c>
      <c r="P2230" s="17">
        <v>2.0</v>
      </c>
      <c r="Q2230" s="17">
        <v>4.0</v>
      </c>
      <c r="R2230" s="17">
        <v>0.0</v>
      </c>
      <c r="S2230" s="7">
        <f t="shared" si="2"/>
        <v>4</v>
      </c>
      <c r="T2230" s="20">
        <v>10.0</v>
      </c>
      <c r="U2230" s="14">
        <f t="shared" si="137"/>
        <v>13.28</v>
      </c>
      <c r="V2230" s="21" t="s">
        <v>26</v>
      </c>
      <c r="W2230" s="35">
        <f>VLOOKUP(A2230,airbnb_listings_orlando!C:Q,14,0)</f>
        <v>95</v>
      </c>
      <c r="X2230" s="35">
        <f>VLOOKUP(A2230,airbnb_listings_orlando!C:Q,15,0)</f>
        <v>6</v>
      </c>
      <c r="Y2230" s="11">
        <f t="shared" si="4"/>
        <v>166</v>
      </c>
      <c r="AA2230" s="11"/>
    </row>
    <row r="2231">
      <c r="A2231" s="12" t="s">
        <v>94</v>
      </c>
      <c r="B2231" s="13">
        <v>42820.0</v>
      </c>
      <c r="C2231" s="12">
        <v>42825.0</v>
      </c>
      <c r="D2231" s="14">
        <v>873.0</v>
      </c>
      <c r="E2231" s="24">
        <v>42816.405</v>
      </c>
      <c r="F2231" s="16">
        <v>4.0</v>
      </c>
      <c r="G2231" s="17" t="s">
        <v>25</v>
      </c>
      <c r="H2231" s="14">
        <v>113.41</v>
      </c>
      <c r="I2231" s="14">
        <f t="shared" si="1"/>
        <v>811.08</v>
      </c>
      <c r="J2231" s="18">
        <v>3.0</v>
      </c>
      <c r="K2231" s="17">
        <v>5.0</v>
      </c>
      <c r="L2231" s="19">
        <v>2.0</v>
      </c>
      <c r="M2231" s="19" t="e">
        <v>#REF!</v>
      </c>
      <c r="N2231" s="17">
        <v>4.5</v>
      </c>
      <c r="O2231" s="17" t="s">
        <v>62</v>
      </c>
      <c r="P2231" s="17">
        <v>5.0</v>
      </c>
      <c r="Q2231" s="17">
        <v>3.0</v>
      </c>
      <c r="R2231" s="17">
        <v>0.0</v>
      </c>
      <c r="S2231" s="7">
        <f t="shared" si="2"/>
        <v>3</v>
      </c>
      <c r="T2231" s="20">
        <v>27.0</v>
      </c>
      <c r="U2231" s="14">
        <f t="shared" si="137"/>
        <v>34.92</v>
      </c>
      <c r="V2231" s="21" t="s">
        <v>26</v>
      </c>
      <c r="W2231" s="35">
        <f>VLOOKUP(A2231,airbnb_listings_orlando!C:Q,14,0)</f>
        <v>95</v>
      </c>
      <c r="X2231" s="35">
        <f>VLOOKUP(A2231,airbnb_listings_orlando!C:Q,15,0)</f>
        <v>6</v>
      </c>
      <c r="Y2231" s="11">
        <f t="shared" si="4"/>
        <v>174.6</v>
      </c>
      <c r="AA2231" s="11"/>
    </row>
    <row r="2232">
      <c r="A2232" s="12" t="s">
        <v>94</v>
      </c>
      <c r="B2232" s="13">
        <v>42807.0</v>
      </c>
      <c r="C2232" s="12">
        <v>42813.0</v>
      </c>
      <c r="D2232" s="14">
        <v>1024.0</v>
      </c>
      <c r="E2232" s="24">
        <v>42758.38162037037</v>
      </c>
      <c r="F2232" s="16">
        <v>49.0</v>
      </c>
      <c r="G2232" s="17" t="s">
        <v>25</v>
      </c>
      <c r="H2232" s="14">
        <v>136.85</v>
      </c>
      <c r="I2232" s="14">
        <f t="shared" si="1"/>
        <v>951.04</v>
      </c>
      <c r="J2232" s="18">
        <v>3.0</v>
      </c>
      <c r="K2232" s="17">
        <v>5.0</v>
      </c>
      <c r="L2232" s="19">
        <v>2.0</v>
      </c>
      <c r="M2232" s="19" t="e">
        <v>#REF!</v>
      </c>
      <c r="N2232" s="17">
        <v>4.5</v>
      </c>
      <c r="O2232" s="17" t="s">
        <v>62</v>
      </c>
      <c r="P2232" s="17">
        <v>6.0</v>
      </c>
      <c r="Q2232" s="17">
        <v>5.0</v>
      </c>
      <c r="R2232" s="17">
        <v>0.0</v>
      </c>
      <c r="S2232" s="7">
        <f t="shared" si="2"/>
        <v>5</v>
      </c>
      <c r="T2232" s="20">
        <v>32.0</v>
      </c>
      <c r="U2232" s="14">
        <f t="shared" si="137"/>
        <v>40.96</v>
      </c>
      <c r="V2232" s="21" t="s">
        <v>26</v>
      </c>
      <c r="W2232" s="35">
        <f>VLOOKUP(A2232,airbnb_listings_orlando!C:Q,14,0)</f>
        <v>95</v>
      </c>
      <c r="X2232" s="35">
        <f>VLOOKUP(A2232,airbnb_listings_orlando!C:Q,15,0)</f>
        <v>6</v>
      </c>
      <c r="Y2232" s="11">
        <f t="shared" si="4"/>
        <v>170.6666667</v>
      </c>
      <c r="AA2232" s="11"/>
    </row>
    <row r="2233">
      <c r="A2233" s="12" t="s">
        <v>94</v>
      </c>
      <c r="B2233" s="13">
        <v>42794.0</v>
      </c>
      <c r="C2233" s="12">
        <v>42801.0</v>
      </c>
      <c r="D2233" s="14">
        <v>1030.0</v>
      </c>
      <c r="E2233" s="24">
        <v>42790.40542824074</v>
      </c>
      <c r="F2233" s="16">
        <v>4.0</v>
      </c>
      <c r="G2233" s="17" t="s">
        <v>25</v>
      </c>
      <c r="H2233" s="14">
        <v>133.27</v>
      </c>
      <c r="I2233" s="14">
        <f t="shared" si="1"/>
        <v>952.4</v>
      </c>
      <c r="J2233" s="18">
        <v>3.0</v>
      </c>
      <c r="K2233" s="17">
        <v>5.0</v>
      </c>
      <c r="L2233" s="19">
        <v>2.0</v>
      </c>
      <c r="M2233" s="19" t="e">
        <v>#REF!</v>
      </c>
      <c r="N2233" s="17">
        <v>4.5</v>
      </c>
      <c r="O2233" s="17" t="s">
        <v>62</v>
      </c>
      <c r="P2233" s="17">
        <v>7.0</v>
      </c>
      <c r="Q2233" s="17">
        <v>2.0</v>
      </c>
      <c r="R2233" s="17">
        <v>0.0</v>
      </c>
      <c r="S2233" s="7">
        <f t="shared" si="2"/>
        <v>2</v>
      </c>
      <c r="T2233" s="20">
        <v>36.4</v>
      </c>
      <c r="U2233" s="14">
        <f t="shared" si="137"/>
        <v>41.2</v>
      </c>
      <c r="V2233" s="21" t="s">
        <v>26</v>
      </c>
      <c r="W2233" s="35">
        <f>VLOOKUP(A2233,airbnb_listings_orlando!C:Q,14,0)</f>
        <v>95</v>
      </c>
      <c r="X2233" s="35">
        <f>VLOOKUP(A2233,airbnb_listings_orlando!C:Q,15,0)</f>
        <v>6</v>
      </c>
      <c r="Y2233" s="11">
        <f t="shared" si="4"/>
        <v>147.1428571</v>
      </c>
      <c r="AA2233" s="11"/>
    </row>
    <row r="2234">
      <c r="A2234" s="12" t="s">
        <v>94</v>
      </c>
      <c r="B2234" s="13">
        <v>42785.0</v>
      </c>
      <c r="C2234" s="12">
        <v>42789.0</v>
      </c>
      <c r="D2234" s="14">
        <v>547.0</v>
      </c>
      <c r="E2234" s="24">
        <v>42779.416550925926</v>
      </c>
      <c r="F2234" s="16">
        <v>6.0</v>
      </c>
      <c r="G2234" s="17" t="s">
        <v>25</v>
      </c>
      <c r="H2234" s="14">
        <v>62.02</v>
      </c>
      <c r="I2234" s="14">
        <f t="shared" si="1"/>
        <v>508.12</v>
      </c>
      <c r="J2234" s="18">
        <v>3.0</v>
      </c>
      <c r="K2234" s="17">
        <v>5.0</v>
      </c>
      <c r="L2234" s="19">
        <v>2.0</v>
      </c>
      <c r="M2234" s="19" t="e">
        <v>#REF!</v>
      </c>
      <c r="N2234" s="17">
        <v>4.5</v>
      </c>
      <c r="O2234" s="17" t="s">
        <v>62</v>
      </c>
      <c r="P2234" s="17">
        <v>4.0</v>
      </c>
      <c r="Q2234" s="17">
        <v>2.0</v>
      </c>
      <c r="R2234" s="17">
        <v>3.0</v>
      </c>
      <c r="S2234" s="7">
        <f t="shared" si="2"/>
        <v>5</v>
      </c>
      <c r="T2234" s="20">
        <v>17.0</v>
      </c>
      <c r="U2234" s="14">
        <f t="shared" si="137"/>
        <v>21.88</v>
      </c>
      <c r="V2234" s="21" t="s">
        <v>26</v>
      </c>
      <c r="W2234" s="35">
        <f>VLOOKUP(A2234,airbnb_listings_orlando!C:Q,14,0)</f>
        <v>95</v>
      </c>
      <c r="X2234" s="35">
        <f>VLOOKUP(A2234,airbnb_listings_orlando!C:Q,15,0)</f>
        <v>6</v>
      </c>
      <c r="Y2234" s="11">
        <f t="shared" si="4"/>
        <v>136.75</v>
      </c>
      <c r="AA2234" s="11"/>
    </row>
    <row r="2235">
      <c r="A2235" s="12" t="s">
        <v>94</v>
      </c>
      <c r="B2235" s="13">
        <v>42739.0</v>
      </c>
      <c r="C2235" s="12">
        <v>42746.0</v>
      </c>
      <c r="D2235" s="14">
        <v>1240.0</v>
      </c>
      <c r="E2235" s="24">
        <v>42627.40521990741</v>
      </c>
      <c r="F2235" s="16">
        <v>112.0</v>
      </c>
      <c r="G2235" s="17" t="s">
        <v>25</v>
      </c>
      <c r="H2235" s="14">
        <v>170.97</v>
      </c>
      <c r="I2235" s="14">
        <f t="shared" si="1"/>
        <v>1152.4</v>
      </c>
      <c r="J2235" s="18">
        <v>3.0</v>
      </c>
      <c r="K2235" s="17">
        <v>5.0</v>
      </c>
      <c r="L2235" s="19">
        <v>2.0</v>
      </c>
      <c r="M2235" s="19" t="e">
        <v>#REF!</v>
      </c>
      <c r="N2235" s="17">
        <v>4.5</v>
      </c>
      <c r="O2235" s="17" t="s">
        <v>62</v>
      </c>
      <c r="P2235" s="17">
        <v>7.0</v>
      </c>
      <c r="Q2235" s="17">
        <v>6.0</v>
      </c>
      <c r="R2235" s="17">
        <v>0.0</v>
      </c>
      <c r="S2235" s="7">
        <f t="shared" si="2"/>
        <v>6</v>
      </c>
      <c r="T2235" s="20">
        <v>38.0</v>
      </c>
      <c r="U2235" s="14">
        <f t="shared" si="137"/>
        <v>49.6</v>
      </c>
      <c r="V2235" s="21" t="s">
        <v>26</v>
      </c>
      <c r="W2235" s="35">
        <f>VLOOKUP(A2235,airbnb_listings_orlando!C:Q,14,0)</f>
        <v>95</v>
      </c>
      <c r="X2235" s="35">
        <f>VLOOKUP(A2235,airbnb_listings_orlando!C:Q,15,0)</f>
        <v>6</v>
      </c>
      <c r="Y2235" s="11">
        <f t="shared" si="4"/>
        <v>177.1428571</v>
      </c>
      <c r="AA2235" s="11"/>
    </row>
    <row r="2236">
      <c r="A2236" s="12" t="s">
        <v>94</v>
      </c>
      <c r="B2236" s="13">
        <v>42723.0</v>
      </c>
      <c r="C2236" s="25">
        <v>42729.0</v>
      </c>
      <c r="D2236" s="14">
        <v>1223.28</v>
      </c>
      <c r="E2236" s="24">
        <v>42705.39041666667</v>
      </c>
      <c r="F2236" s="16">
        <v>18.0</v>
      </c>
      <c r="G2236" s="17" t="s">
        <v>25</v>
      </c>
      <c r="H2236" s="14">
        <v>213.6</v>
      </c>
      <c r="I2236" s="14">
        <f t="shared" si="1"/>
        <v>1174.3488</v>
      </c>
      <c r="J2236" s="18">
        <v>3.0</v>
      </c>
      <c r="K2236" s="17">
        <v>5.0</v>
      </c>
      <c r="L2236" s="19">
        <v>2.0</v>
      </c>
      <c r="M2236" s="19" t="e">
        <v>#REF!</v>
      </c>
      <c r="N2236" s="17">
        <v>4.5</v>
      </c>
      <c r="O2236" s="17" t="s">
        <v>62</v>
      </c>
      <c r="P2236" s="17">
        <v>6.0</v>
      </c>
      <c r="Q2236" s="17">
        <v>6.0</v>
      </c>
      <c r="R2236" s="17">
        <v>0.0</v>
      </c>
      <c r="S2236" s="7">
        <f t="shared" si="2"/>
        <v>6</v>
      </c>
      <c r="T2236" s="20">
        <v>0.0</v>
      </c>
      <c r="U2236" s="14">
        <f t="shared" si="137"/>
        <v>48.9312</v>
      </c>
      <c r="V2236" s="21" t="s">
        <v>26</v>
      </c>
      <c r="W2236" s="35">
        <f>VLOOKUP(A2236,airbnb_listings_orlando!C:Q,14,0)</f>
        <v>95</v>
      </c>
      <c r="X2236" s="35">
        <f>VLOOKUP(A2236,airbnb_listings_orlando!C:Q,15,0)</f>
        <v>6</v>
      </c>
      <c r="Y2236" s="11">
        <f t="shared" si="4"/>
        <v>203.88</v>
      </c>
      <c r="AA2236" s="11"/>
    </row>
    <row r="2237">
      <c r="A2237" s="12" t="s">
        <v>94</v>
      </c>
      <c r="B2237" s="13">
        <v>43449.0</v>
      </c>
      <c r="C2237" s="25">
        <v>43456.0</v>
      </c>
      <c r="D2237" s="14">
        <v>135.0</v>
      </c>
      <c r="E2237" s="24">
        <v>43411.610034722224</v>
      </c>
      <c r="F2237" s="16">
        <v>38.0</v>
      </c>
      <c r="G2237" s="17" t="s">
        <v>25</v>
      </c>
      <c r="H2237" s="14">
        <v>0.0</v>
      </c>
      <c r="I2237" s="14">
        <f t="shared" si="1"/>
        <v>135</v>
      </c>
      <c r="J2237" s="18">
        <v>3.0</v>
      </c>
      <c r="K2237" s="17">
        <v>5.0</v>
      </c>
      <c r="L2237" s="19">
        <v>2.0</v>
      </c>
      <c r="M2237" s="19" t="e">
        <v>#REF!</v>
      </c>
      <c r="N2237" s="17">
        <v>4.5</v>
      </c>
      <c r="O2237" s="17" t="s">
        <v>62</v>
      </c>
      <c r="P2237" s="17">
        <v>7.0</v>
      </c>
      <c r="Q2237" s="17">
        <v>2.0</v>
      </c>
      <c r="R2237" s="17">
        <v>0.0</v>
      </c>
      <c r="S2237" s="7">
        <f t="shared" si="2"/>
        <v>2</v>
      </c>
      <c r="T2237" s="20">
        <v>0.0</v>
      </c>
      <c r="U2237" s="14">
        <v>0.0</v>
      </c>
      <c r="V2237" s="21" t="s">
        <v>37</v>
      </c>
      <c r="W2237" s="35">
        <f>VLOOKUP(A2237,airbnb_listings_orlando!C:Q,14,0)</f>
        <v>95</v>
      </c>
      <c r="X2237" s="35">
        <f>VLOOKUP(A2237,airbnb_listings_orlando!C:Q,15,0)</f>
        <v>6</v>
      </c>
      <c r="Y2237" s="11">
        <f t="shared" si="4"/>
        <v>19.28571429</v>
      </c>
      <c r="AA2237" s="11"/>
    </row>
    <row r="2238">
      <c r="A2238" s="12" t="s">
        <v>94</v>
      </c>
      <c r="B2238" s="13">
        <v>43404.0</v>
      </c>
      <c r="C2238" s="12">
        <v>43411.0</v>
      </c>
      <c r="D2238" s="14">
        <v>135.0</v>
      </c>
      <c r="E2238" s="24">
        <v>43301.79462962963</v>
      </c>
      <c r="F2238" s="16">
        <v>103.0</v>
      </c>
      <c r="G2238" s="17" t="s">
        <v>25</v>
      </c>
      <c r="H2238" s="14">
        <v>0.0</v>
      </c>
      <c r="I2238" s="14">
        <f t="shared" si="1"/>
        <v>135</v>
      </c>
      <c r="J2238" s="18">
        <v>3.0</v>
      </c>
      <c r="K2238" s="17">
        <v>5.0</v>
      </c>
      <c r="L2238" s="19">
        <v>2.0</v>
      </c>
      <c r="M2238" s="19" t="e">
        <v>#REF!</v>
      </c>
      <c r="N2238" s="17">
        <v>4.5</v>
      </c>
      <c r="O2238" s="17" t="s">
        <v>62</v>
      </c>
      <c r="P2238" s="17">
        <v>7.0</v>
      </c>
      <c r="Q2238" s="17">
        <v>1.0</v>
      </c>
      <c r="R2238" s="17">
        <v>0.0</v>
      </c>
      <c r="S2238" s="7">
        <f t="shared" si="2"/>
        <v>1</v>
      </c>
      <c r="T2238" s="20">
        <v>0.0</v>
      </c>
      <c r="U2238" s="14">
        <v>0.0</v>
      </c>
      <c r="V2238" s="21" t="s">
        <v>37</v>
      </c>
      <c r="W2238" s="35">
        <f>VLOOKUP(A2238,airbnb_listings_orlando!C:Q,14,0)</f>
        <v>95</v>
      </c>
      <c r="X2238" s="35">
        <f>VLOOKUP(A2238,airbnb_listings_orlando!C:Q,15,0)</f>
        <v>6</v>
      </c>
      <c r="Y2238" s="11">
        <f t="shared" si="4"/>
        <v>19.28571429</v>
      </c>
      <c r="AA2238" s="11"/>
    </row>
    <row r="2239">
      <c r="A2239" s="12" t="s">
        <v>94</v>
      </c>
      <c r="B2239" s="13">
        <v>43379.0</v>
      </c>
      <c r="C2239" s="25">
        <v>43394.0</v>
      </c>
      <c r="D2239" s="14">
        <v>135.0</v>
      </c>
      <c r="E2239" s="24">
        <v>43110.52207175926</v>
      </c>
      <c r="F2239" s="16">
        <v>269.0</v>
      </c>
      <c r="G2239" s="17" t="s">
        <v>25</v>
      </c>
      <c r="H2239" s="14">
        <v>0.0</v>
      </c>
      <c r="I2239" s="14">
        <f t="shared" si="1"/>
        <v>135</v>
      </c>
      <c r="J2239" s="18">
        <v>3.0</v>
      </c>
      <c r="K2239" s="17">
        <v>5.0</v>
      </c>
      <c r="L2239" s="19">
        <v>2.0</v>
      </c>
      <c r="M2239" s="19" t="e">
        <v>#REF!</v>
      </c>
      <c r="N2239" s="17">
        <v>4.5</v>
      </c>
      <c r="O2239" s="17" t="s">
        <v>62</v>
      </c>
      <c r="P2239" s="17">
        <v>15.0</v>
      </c>
      <c r="Q2239" s="17">
        <v>1.0</v>
      </c>
      <c r="R2239" s="17">
        <v>0.0</v>
      </c>
      <c r="S2239" s="7">
        <f t="shared" si="2"/>
        <v>1</v>
      </c>
      <c r="T2239" s="20">
        <v>0.0</v>
      </c>
      <c r="U2239" s="14">
        <v>0.0</v>
      </c>
      <c r="V2239" s="21" t="s">
        <v>37</v>
      </c>
      <c r="W2239" s="35">
        <f>VLOOKUP(A2239,airbnb_listings_orlando!C:Q,14,0)</f>
        <v>95</v>
      </c>
      <c r="X2239" s="35">
        <f>VLOOKUP(A2239,airbnb_listings_orlando!C:Q,15,0)</f>
        <v>6</v>
      </c>
      <c r="Y2239" s="11">
        <f t="shared" si="4"/>
        <v>9</v>
      </c>
      <c r="AA2239" s="11"/>
    </row>
    <row r="2240">
      <c r="A2240" s="12" t="s">
        <v>94</v>
      </c>
      <c r="B2240" s="13">
        <v>43345.0</v>
      </c>
      <c r="C2240" s="12">
        <v>43352.0</v>
      </c>
      <c r="D2240" s="14">
        <v>1201.63</v>
      </c>
      <c r="E2240" s="24">
        <v>43320.90740740741</v>
      </c>
      <c r="F2240" s="16">
        <v>25.0</v>
      </c>
      <c r="G2240" s="17" t="s">
        <v>25</v>
      </c>
      <c r="H2240" s="14">
        <v>166.6</v>
      </c>
      <c r="I2240" s="14">
        <f t="shared" si="1"/>
        <v>1201.63</v>
      </c>
      <c r="J2240" s="18">
        <v>3.0</v>
      </c>
      <c r="K2240" s="17">
        <v>5.0</v>
      </c>
      <c r="L2240" s="19">
        <v>2.0</v>
      </c>
      <c r="M2240" s="19" t="e">
        <v>#REF!</v>
      </c>
      <c r="N2240" s="17">
        <v>4.5</v>
      </c>
      <c r="O2240" s="17" t="s">
        <v>62</v>
      </c>
      <c r="P2240" s="17">
        <v>7.0</v>
      </c>
      <c r="Q2240" s="17">
        <v>3.0</v>
      </c>
      <c r="R2240" s="17">
        <v>1.0</v>
      </c>
      <c r="S2240" s="7">
        <f t="shared" si="2"/>
        <v>4</v>
      </c>
      <c r="T2240" s="20">
        <v>0.0</v>
      </c>
      <c r="U2240" s="14">
        <v>0.0</v>
      </c>
      <c r="V2240" s="21" t="s">
        <v>37</v>
      </c>
      <c r="W2240" s="35">
        <f>VLOOKUP(A2240,airbnb_listings_orlando!C:Q,14,0)</f>
        <v>95</v>
      </c>
      <c r="X2240" s="35">
        <f>VLOOKUP(A2240,airbnb_listings_orlando!C:Q,15,0)</f>
        <v>6</v>
      </c>
      <c r="Y2240" s="11">
        <f t="shared" si="4"/>
        <v>171.6614286</v>
      </c>
      <c r="AA2240" s="11"/>
    </row>
    <row r="2241">
      <c r="A2241" s="12" t="s">
        <v>94</v>
      </c>
      <c r="B2241" s="13">
        <v>43314.0</v>
      </c>
      <c r="C2241" s="12">
        <v>43325.0</v>
      </c>
      <c r="D2241" s="14">
        <v>1756.98</v>
      </c>
      <c r="E2241" s="24">
        <v>43244.44159722222</v>
      </c>
      <c r="F2241" s="16">
        <v>70.0</v>
      </c>
      <c r="G2241" s="17" t="s">
        <v>25</v>
      </c>
      <c r="H2241" s="14">
        <v>242.0</v>
      </c>
      <c r="I2241" s="14">
        <f t="shared" si="1"/>
        <v>1756.98</v>
      </c>
      <c r="J2241" s="18">
        <v>3.0</v>
      </c>
      <c r="K2241" s="17">
        <v>5.0</v>
      </c>
      <c r="L2241" s="19">
        <v>2.0</v>
      </c>
      <c r="M2241" s="19" t="e">
        <v>#REF!</v>
      </c>
      <c r="N2241" s="17">
        <v>4.5</v>
      </c>
      <c r="O2241" s="17" t="s">
        <v>62</v>
      </c>
      <c r="P2241" s="17">
        <v>11.0</v>
      </c>
      <c r="Q2241" s="17">
        <v>5.0</v>
      </c>
      <c r="R2241" s="17">
        <v>0.0</v>
      </c>
      <c r="S2241" s="7">
        <f t="shared" si="2"/>
        <v>5</v>
      </c>
      <c r="T2241" s="20">
        <v>0.0</v>
      </c>
      <c r="U2241" s="14">
        <v>0.0</v>
      </c>
      <c r="V2241" s="21" t="s">
        <v>37</v>
      </c>
      <c r="W2241" s="35">
        <f>VLOOKUP(A2241,airbnb_listings_orlando!C:Q,14,0)</f>
        <v>95</v>
      </c>
      <c r="X2241" s="35">
        <f>VLOOKUP(A2241,airbnb_listings_orlando!C:Q,15,0)</f>
        <v>6</v>
      </c>
      <c r="Y2241" s="11">
        <f t="shared" si="4"/>
        <v>159.7254545</v>
      </c>
      <c r="AA2241" s="11"/>
    </row>
    <row r="2242">
      <c r="A2242" s="12" t="s">
        <v>94</v>
      </c>
      <c r="B2242" s="13">
        <v>43294.0</v>
      </c>
      <c r="C2242" s="12">
        <v>43301.0</v>
      </c>
      <c r="D2242" s="14">
        <v>1036.37</v>
      </c>
      <c r="E2242" s="24">
        <v>43276.608449074076</v>
      </c>
      <c r="F2242" s="16">
        <v>18.0</v>
      </c>
      <c r="G2242" s="17" t="s">
        <v>25</v>
      </c>
      <c r="H2242" s="14">
        <v>138.6</v>
      </c>
      <c r="I2242" s="14">
        <f t="shared" si="1"/>
        <v>1036.37</v>
      </c>
      <c r="J2242" s="18">
        <v>3.0</v>
      </c>
      <c r="K2242" s="17">
        <v>5.0</v>
      </c>
      <c r="L2242" s="19">
        <v>2.0</v>
      </c>
      <c r="M2242" s="19" t="e">
        <v>#REF!</v>
      </c>
      <c r="N2242" s="17">
        <v>4.5</v>
      </c>
      <c r="O2242" s="17" t="s">
        <v>62</v>
      </c>
      <c r="P2242" s="17">
        <v>7.0</v>
      </c>
      <c r="Q2242" s="17">
        <v>4.0</v>
      </c>
      <c r="R2242" s="17">
        <v>0.0</v>
      </c>
      <c r="S2242" s="7">
        <f t="shared" si="2"/>
        <v>4</v>
      </c>
      <c r="T2242" s="20">
        <v>0.0</v>
      </c>
      <c r="U2242" s="14">
        <v>0.0</v>
      </c>
      <c r="V2242" s="21" t="s">
        <v>37</v>
      </c>
      <c r="W2242" s="35">
        <f>VLOOKUP(A2242,airbnb_listings_orlando!C:Q,14,0)</f>
        <v>95</v>
      </c>
      <c r="X2242" s="35">
        <f>VLOOKUP(A2242,airbnb_listings_orlando!C:Q,15,0)</f>
        <v>6</v>
      </c>
      <c r="Y2242" s="11">
        <f t="shared" si="4"/>
        <v>148.0528571</v>
      </c>
      <c r="AA2242" s="11"/>
    </row>
    <row r="2243">
      <c r="A2243" s="12" t="s">
        <v>94</v>
      </c>
      <c r="B2243" s="13">
        <v>43236.0</v>
      </c>
      <c r="C2243" s="12">
        <v>43246.0</v>
      </c>
      <c r="D2243" s="14">
        <v>1380.01</v>
      </c>
      <c r="E2243" s="15">
        <v>43050.46320601852</v>
      </c>
      <c r="F2243" s="16">
        <v>186.0</v>
      </c>
      <c r="G2243" s="17" t="s">
        <v>25</v>
      </c>
      <c r="H2243" s="14">
        <v>200.0</v>
      </c>
      <c r="I2243" s="14">
        <f t="shared" si="1"/>
        <v>1380.01</v>
      </c>
      <c r="J2243" s="18">
        <v>3.0</v>
      </c>
      <c r="K2243" s="17">
        <v>5.0</v>
      </c>
      <c r="L2243" s="19">
        <v>2.0</v>
      </c>
      <c r="M2243" s="19" t="e">
        <v>#REF!</v>
      </c>
      <c r="N2243" s="17">
        <v>4.5</v>
      </c>
      <c r="O2243" s="17" t="s">
        <v>62</v>
      </c>
      <c r="P2243" s="17">
        <v>10.0</v>
      </c>
      <c r="Q2243" s="17">
        <v>3.0</v>
      </c>
      <c r="R2243" s="17">
        <v>0.0</v>
      </c>
      <c r="S2243" s="7">
        <f t="shared" si="2"/>
        <v>3</v>
      </c>
      <c r="T2243" s="20">
        <v>0.0</v>
      </c>
      <c r="U2243" s="14">
        <v>0.0</v>
      </c>
      <c r="V2243" s="21" t="s">
        <v>37</v>
      </c>
      <c r="W2243" s="35">
        <f>VLOOKUP(A2243,airbnb_listings_orlando!C:Q,14,0)</f>
        <v>95</v>
      </c>
      <c r="X2243" s="35">
        <f>VLOOKUP(A2243,airbnb_listings_orlando!C:Q,15,0)</f>
        <v>6</v>
      </c>
      <c r="Y2243" s="11">
        <f t="shared" si="4"/>
        <v>138.001</v>
      </c>
      <c r="AA2243" s="11"/>
    </row>
    <row r="2244">
      <c r="A2244" s="12" t="s">
        <v>94</v>
      </c>
      <c r="B2244" s="13">
        <v>43196.0</v>
      </c>
      <c r="C2244" s="12">
        <v>43206.0</v>
      </c>
      <c r="D2244" s="14">
        <v>1398.76</v>
      </c>
      <c r="E2244" s="15">
        <v>43095.85380787037</v>
      </c>
      <c r="F2244" s="16">
        <v>101.0</v>
      </c>
      <c r="G2244" s="17" t="s">
        <v>25</v>
      </c>
      <c r="H2244" s="14">
        <v>200.0</v>
      </c>
      <c r="I2244" s="14">
        <f t="shared" si="1"/>
        <v>1398.76</v>
      </c>
      <c r="J2244" s="18">
        <v>3.0</v>
      </c>
      <c r="K2244" s="17">
        <v>5.0</v>
      </c>
      <c r="L2244" s="19">
        <v>2.0</v>
      </c>
      <c r="M2244" s="19" t="e">
        <v>#REF!</v>
      </c>
      <c r="N2244" s="17">
        <v>4.5</v>
      </c>
      <c r="O2244" s="17" t="s">
        <v>62</v>
      </c>
      <c r="P2244" s="17">
        <v>10.0</v>
      </c>
      <c r="Q2244" s="17">
        <v>2.0</v>
      </c>
      <c r="R2244" s="17">
        <v>0.0</v>
      </c>
      <c r="S2244" s="7">
        <f t="shared" si="2"/>
        <v>2</v>
      </c>
      <c r="T2244" s="20">
        <v>0.0</v>
      </c>
      <c r="U2244" s="14">
        <v>0.0</v>
      </c>
      <c r="V2244" s="21" t="s">
        <v>37</v>
      </c>
      <c r="W2244" s="35">
        <f>VLOOKUP(A2244,airbnb_listings_orlando!C:Q,14,0)</f>
        <v>95</v>
      </c>
      <c r="X2244" s="35">
        <f>VLOOKUP(A2244,airbnb_listings_orlando!C:Q,15,0)</f>
        <v>6</v>
      </c>
      <c r="Y2244" s="11">
        <f t="shared" si="4"/>
        <v>139.876</v>
      </c>
      <c r="AA2244" s="11"/>
    </row>
    <row r="2245">
      <c r="A2245" s="12" t="s">
        <v>94</v>
      </c>
      <c r="B2245" s="13">
        <v>43188.0</v>
      </c>
      <c r="C2245" s="12">
        <v>43196.0</v>
      </c>
      <c r="D2245" s="14">
        <v>1024.0</v>
      </c>
      <c r="E2245" s="24">
        <v>43045.42670138889</v>
      </c>
      <c r="F2245" s="16">
        <v>143.0</v>
      </c>
      <c r="G2245" s="17" t="s">
        <v>25</v>
      </c>
      <c r="H2245" s="14">
        <v>133.78</v>
      </c>
      <c r="I2245" s="14">
        <f t="shared" si="1"/>
        <v>992</v>
      </c>
      <c r="J2245" s="18">
        <v>3.0</v>
      </c>
      <c r="K2245" s="17">
        <v>5.0</v>
      </c>
      <c r="L2245" s="19">
        <v>2.0</v>
      </c>
      <c r="M2245" s="19" t="e">
        <v>#REF!</v>
      </c>
      <c r="N2245" s="17">
        <v>4.5</v>
      </c>
      <c r="O2245" s="17" t="s">
        <v>62</v>
      </c>
      <c r="P2245" s="17">
        <v>8.0</v>
      </c>
      <c r="Q2245" s="17">
        <v>6.0</v>
      </c>
      <c r="R2245" s="17">
        <v>0.0</v>
      </c>
      <c r="S2245" s="7">
        <f t="shared" si="2"/>
        <v>6</v>
      </c>
      <c r="T2245" s="20">
        <v>32.0</v>
      </c>
      <c r="U2245" s="14">
        <v>0.0</v>
      </c>
      <c r="V2245" s="21" t="s">
        <v>37</v>
      </c>
      <c r="W2245" s="35">
        <f>VLOOKUP(A2245,airbnb_listings_orlando!C:Q,14,0)</f>
        <v>95</v>
      </c>
      <c r="X2245" s="35">
        <f>VLOOKUP(A2245,airbnb_listings_orlando!C:Q,15,0)</f>
        <v>6</v>
      </c>
      <c r="Y2245" s="11">
        <f t="shared" si="4"/>
        <v>128</v>
      </c>
      <c r="AA2245" s="11"/>
    </row>
    <row r="2246">
      <c r="A2246" s="12" t="s">
        <v>94</v>
      </c>
      <c r="B2246" s="13">
        <v>43103.0</v>
      </c>
      <c r="C2246" s="12">
        <v>43113.0</v>
      </c>
      <c r="D2246" s="14">
        <v>2148.34</v>
      </c>
      <c r="E2246" s="15">
        <v>43098.62091435185</v>
      </c>
      <c r="F2246" s="16">
        <v>5.0</v>
      </c>
      <c r="G2246" s="17" t="s">
        <v>25</v>
      </c>
      <c r="H2246" s="14">
        <v>304.0</v>
      </c>
      <c r="I2246" s="14">
        <f t="shared" si="1"/>
        <v>2148.34</v>
      </c>
      <c r="J2246" s="18">
        <v>3.0</v>
      </c>
      <c r="K2246" s="17">
        <v>5.0</v>
      </c>
      <c r="L2246" s="19">
        <v>2.0</v>
      </c>
      <c r="M2246" s="19" t="e">
        <v>#REF!</v>
      </c>
      <c r="N2246" s="17">
        <v>4.5</v>
      </c>
      <c r="O2246" s="17" t="s">
        <v>62</v>
      </c>
      <c r="P2246" s="17">
        <v>10.0</v>
      </c>
      <c r="Q2246" s="17">
        <v>4.0</v>
      </c>
      <c r="R2246" s="17">
        <v>2.0</v>
      </c>
      <c r="S2246" s="7">
        <f t="shared" si="2"/>
        <v>6</v>
      </c>
      <c r="T2246" s="20">
        <v>0.0</v>
      </c>
      <c r="U2246" s="14">
        <v>0.0</v>
      </c>
      <c r="V2246" s="21" t="s">
        <v>37</v>
      </c>
      <c r="W2246" s="35">
        <f>VLOOKUP(A2246,airbnb_listings_orlando!C:Q,14,0)</f>
        <v>95</v>
      </c>
      <c r="X2246" s="35">
        <f>VLOOKUP(A2246,airbnb_listings_orlando!C:Q,15,0)</f>
        <v>6</v>
      </c>
      <c r="Y2246" s="11">
        <f t="shared" si="4"/>
        <v>214.834</v>
      </c>
      <c r="AA2246" s="11"/>
    </row>
    <row r="2247">
      <c r="A2247" s="12" t="s">
        <v>94</v>
      </c>
      <c r="B2247" s="13">
        <v>42994.0</v>
      </c>
      <c r="C2247" s="12">
        <v>43001.0</v>
      </c>
      <c r="D2247" s="14">
        <v>794.0</v>
      </c>
      <c r="E2247" s="24">
        <v>42908.502650462964</v>
      </c>
      <c r="F2247" s="16">
        <v>86.0</v>
      </c>
      <c r="G2247" s="17" t="s">
        <v>25</v>
      </c>
      <c r="H2247" s="14">
        <v>100.72</v>
      </c>
      <c r="I2247" s="14">
        <f t="shared" si="1"/>
        <v>769</v>
      </c>
      <c r="J2247" s="18">
        <v>3.0</v>
      </c>
      <c r="K2247" s="17">
        <v>5.0</v>
      </c>
      <c r="L2247" s="19">
        <v>2.0</v>
      </c>
      <c r="M2247" s="19" t="e">
        <v>#REF!</v>
      </c>
      <c r="N2247" s="17">
        <v>4.5</v>
      </c>
      <c r="O2247" s="17" t="s">
        <v>62</v>
      </c>
      <c r="P2247" s="17">
        <v>7.0</v>
      </c>
      <c r="Q2247" s="17">
        <v>7.0</v>
      </c>
      <c r="R2247" s="17">
        <v>0.0</v>
      </c>
      <c r="S2247" s="7">
        <f t="shared" si="2"/>
        <v>7</v>
      </c>
      <c r="T2247" s="20">
        <v>25.0</v>
      </c>
      <c r="U2247" s="14">
        <v>0.0</v>
      </c>
      <c r="V2247" s="21" t="s">
        <v>37</v>
      </c>
      <c r="W2247" s="35">
        <f>VLOOKUP(A2247,airbnb_listings_orlando!C:Q,14,0)</f>
        <v>95</v>
      </c>
      <c r="X2247" s="35">
        <f>VLOOKUP(A2247,airbnb_listings_orlando!C:Q,15,0)</f>
        <v>6</v>
      </c>
      <c r="Y2247" s="11">
        <f t="shared" si="4"/>
        <v>113.4285714</v>
      </c>
      <c r="AA2247" s="11"/>
    </row>
    <row r="2248">
      <c r="A2248" s="12" t="s">
        <v>94</v>
      </c>
      <c r="B2248" s="13">
        <v>42975.0</v>
      </c>
      <c r="C2248" s="12">
        <v>42992.0</v>
      </c>
      <c r="D2248" s="14">
        <v>2184.61</v>
      </c>
      <c r="E2248" s="24">
        <v>42820.562951388885</v>
      </c>
      <c r="F2248" s="16">
        <v>155.0</v>
      </c>
      <c r="G2248" s="17" t="s">
        <v>25</v>
      </c>
      <c r="H2248" s="14">
        <v>340.0</v>
      </c>
      <c r="I2248" s="14">
        <f t="shared" si="1"/>
        <v>2184.61</v>
      </c>
      <c r="J2248" s="18">
        <v>3.0</v>
      </c>
      <c r="K2248" s="17">
        <v>5.0</v>
      </c>
      <c r="L2248" s="19">
        <v>2.0</v>
      </c>
      <c r="M2248" s="19" t="e">
        <v>#REF!</v>
      </c>
      <c r="N2248" s="17">
        <v>4.5</v>
      </c>
      <c r="O2248" s="17" t="s">
        <v>62</v>
      </c>
      <c r="P2248" s="17">
        <v>17.0</v>
      </c>
      <c r="Q2248" s="17">
        <v>1.0</v>
      </c>
      <c r="R2248" s="17">
        <v>0.0</v>
      </c>
      <c r="S2248" s="7">
        <f t="shared" si="2"/>
        <v>1</v>
      </c>
      <c r="T2248" s="20">
        <v>0.0</v>
      </c>
      <c r="U2248" s="14">
        <v>0.0</v>
      </c>
      <c r="V2248" s="21" t="s">
        <v>37</v>
      </c>
      <c r="W2248" s="35">
        <f>VLOOKUP(A2248,airbnb_listings_orlando!C:Q,14,0)</f>
        <v>95</v>
      </c>
      <c r="X2248" s="35">
        <f>VLOOKUP(A2248,airbnb_listings_orlando!C:Q,15,0)</f>
        <v>6</v>
      </c>
      <c r="Y2248" s="11">
        <f t="shared" si="4"/>
        <v>128.5064706</v>
      </c>
      <c r="AA2248" s="11"/>
    </row>
    <row r="2249">
      <c r="A2249" s="12" t="s">
        <v>94</v>
      </c>
      <c r="B2249" s="13">
        <v>42939.0</v>
      </c>
      <c r="C2249" s="12">
        <v>42948.0</v>
      </c>
      <c r="D2249" s="14">
        <v>0.0</v>
      </c>
      <c r="E2249" s="24">
        <v>42924.3896875</v>
      </c>
      <c r="F2249" s="16">
        <v>15.0</v>
      </c>
      <c r="G2249" s="17" t="s">
        <v>25</v>
      </c>
      <c r="H2249" s="14">
        <v>0.0</v>
      </c>
      <c r="I2249" s="14">
        <f t="shared" si="1"/>
        <v>0</v>
      </c>
      <c r="J2249" s="18">
        <v>3.0</v>
      </c>
      <c r="K2249" s="17">
        <v>5.0</v>
      </c>
      <c r="L2249" s="19">
        <v>2.0</v>
      </c>
      <c r="M2249" s="19" t="e">
        <v>#REF!</v>
      </c>
      <c r="N2249" s="17">
        <v>4.5</v>
      </c>
      <c r="O2249" s="17" t="s">
        <v>62</v>
      </c>
      <c r="P2249" s="17">
        <v>9.0</v>
      </c>
      <c r="Q2249" s="17">
        <v>2.0</v>
      </c>
      <c r="R2249" s="17">
        <v>0.0</v>
      </c>
      <c r="S2249" s="7">
        <f t="shared" si="2"/>
        <v>2</v>
      </c>
      <c r="T2249" s="20">
        <v>0.0</v>
      </c>
      <c r="U2249" s="14">
        <v>0.0</v>
      </c>
      <c r="V2249" s="21" t="s">
        <v>37</v>
      </c>
      <c r="W2249" s="35">
        <f>VLOOKUP(A2249,airbnb_listings_orlando!C:Q,14,0)</f>
        <v>95</v>
      </c>
      <c r="X2249" s="35">
        <f>VLOOKUP(A2249,airbnb_listings_orlando!C:Q,15,0)</f>
        <v>6</v>
      </c>
      <c r="Y2249" s="11">
        <f t="shared" si="4"/>
        <v>0</v>
      </c>
      <c r="AA2249" s="11"/>
    </row>
    <row r="2250">
      <c r="A2250" s="12" t="s">
        <v>94</v>
      </c>
      <c r="B2250" s="13">
        <v>42859.0</v>
      </c>
      <c r="C2250" s="12">
        <v>42871.0</v>
      </c>
      <c r="D2250" s="14">
        <v>1558.87</v>
      </c>
      <c r="E2250" s="24">
        <v>42779.62814814815</v>
      </c>
      <c r="F2250" s="16">
        <v>80.0</v>
      </c>
      <c r="G2250" s="17" t="s">
        <v>25</v>
      </c>
      <c r="H2250" s="14">
        <v>187.86</v>
      </c>
      <c r="I2250" s="14">
        <f t="shared" si="1"/>
        <v>1515.42</v>
      </c>
      <c r="J2250" s="18">
        <v>3.0</v>
      </c>
      <c r="K2250" s="17">
        <v>5.0</v>
      </c>
      <c r="L2250" s="19">
        <v>2.0</v>
      </c>
      <c r="M2250" s="19" t="e">
        <v>#REF!</v>
      </c>
      <c r="N2250" s="17">
        <v>4.5</v>
      </c>
      <c r="O2250" s="17" t="s">
        <v>62</v>
      </c>
      <c r="P2250" s="17">
        <v>12.0</v>
      </c>
      <c r="Q2250" s="17">
        <v>4.0</v>
      </c>
      <c r="R2250" s="17">
        <v>1.0</v>
      </c>
      <c r="S2250" s="7">
        <f t="shared" si="2"/>
        <v>5</v>
      </c>
      <c r="T2250" s="20">
        <v>43.45</v>
      </c>
      <c r="U2250" s="14">
        <v>0.0</v>
      </c>
      <c r="V2250" s="21" t="s">
        <v>37</v>
      </c>
      <c r="W2250" s="35">
        <f>VLOOKUP(A2250,airbnb_listings_orlando!C:Q,14,0)</f>
        <v>95</v>
      </c>
      <c r="X2250" s="35">
        <f>VLOOKUP(A2250,airbnb_listings_orlando!C:Q,15,0)</f>
        <v>6</v>
      </c>
      <c r="Y2250" s="11">
        <f t="shared" si="4"/>
        <v>129.9058333</v>
      </c>
      <c r="AA2250" s="11"/>
    </row>
    <row r="2251">
      <c r="A2251" s="12" t="s">
        <v>94</v>
      </c>
      <c r="B2251" s="13">
        <v>42844.0</v>
      </c>
      <c r="C2251" s="12">
        <v>42851.0</v>
      </c>
      <c r="D2251" s="14">
        <v>932.0</v>
      </c>
      <c r="E2251" s="24">
        <v>42782.583136574074</v>
      </c>
      <c r="F2251" s="16">
        <v>62.0</v>
      </c>
      <c r="G2251" s="17" t="s">
        <v>25</v>
      </c>
      <c r="H2251" s="14">
        <v>126.0</v>
      </c>
      <c r="I2251" s="14">
        <f t="shared" si="1"/>
        <v>932</v>
      </c>
      <c r="J2251" s="18">
        <v>3.0</v>
      </c>
      <c r="K2251" s="17">
        <v>5.0</v>
      </c>
      <c r="L2251" s="19">
        <v>2.0</v>
      </c>
      <c r="M2251" s="19" t="e">
        <v>#REF!</v>
      </c>
      <c r="N2251" s="17">
        <v>4.5</v>
      </c>
      <c r="O2251" s="17" t="s">
        <v>62</v>
      </c>
      <c r="P2251" s="17">
        <v>7.0</v>
      </c>
      <c r="Q2251" s="17">
        <v>2.0</v>
      </c>
      <c r="R2251" s="17">
        <v>1.0</v>
      </c>
      <c r="S2251" s="7">
        <f t="shared" si="2"/>
        <v>3</v>
      </c>
      <c r="T2251" s="20">
        <v>0.0</v>
      </c>
      <c r="U2251" s="14">
        <v>0.0</v>
      </c>
      <c r="V2251" s="21" t="s">
        <v>37</v>
      </c>
      <c r="W2251" s="35">
        <f>VLOOKUP(A2251,airbnb_listings_orlando!C:Q,14,0)</f>
        <v>95</v>
      </c>
      <c r="X2251" s="35">
        <f>VLOOKUP(A2251,airbnb_listings_orlando!C:Q,15,0)</f>
        <v>6</v>
      </c>
      <c r="Y2251" s="11">
        <f t="shared" si="4"/>
        <v>133.1428571</v>
      </c>
      <c r="AA2251" s="11"/>
    </row>
    <row r="2252">
      <c r="A2252" s="12" t="s">
        <v>94</v>
      </c>
      <c r="B2252" s="13">
        <v>42838.0</v>
      </c>
      <c r="C2252" s="12">
        <v>42844.0</v>
      </c>
      <c r="D2252" s="14">
        <v>120.0</v>
      </c>
      <c r="E2252" s="24">
        <v>42738.46755787037</v>
      </c>
      <c r="F2252" s="16">
        <v>100.0</v>
      </c>
      <c r="G2252" s="17" t="s">
        <v>25</v>
      </c>
      <c r="H2252" s="14">
        <v>0.0</v>
      </c>
      <c r="I2252" s="14">
        <f t="shared" si="1"/>
        <v>120</v>
      </c>
      <c r="J2252" s="18">
        <v>3.0</v>
      </c>
      <c r="K2252" s="17">
        <v>5.0</v>
      </c>
      <c r="L2252" s="19">
        <v>2.0</v>
      </c>
      <c r="M2252" s="19" t="e">
        <v>#REF!</v>
      </c>
      <c r="N2252" s="17">
        <v>4.5</v>
      </c>
      <c r="O2252" s="17" t="s">
        <v>62</v>
      </c>
      <c r="P2252" s="17">
        <v>6.0</v>
      </c>
      <c r="Q2252" s="17">
        <v>4.0</v>
      </c>
      <c r="R2252" s="17">
        <v>0.0</v>
      </c>
      <c r="S2252" s="7">
        <f t="shared" si="2"/>
        <v>4</v>
      </c>
      <c r="T2252" s="20">
        <v>0.0</v>
      </c>
      <c r="U2252" s="14">
        <v>0.0</v>
      </c>
      <c r="V2252" s="21" t="s">
        <v>37</v>
      </c>
      <c r="W2252" s="35">
        <f>VLOOKUP(A2252,airbnb_listings_orlando!C:Q,14,0)</f>
        <v>95</v>
      </c>
      <c r="X2252" s="35">
        <f>VLOOKUP(A2252,airbnb_listings_orlando!C:Q,15,0)</f>
        <v>6</v>
      </c>
      <c r="Y2252" s="11">
        <f t="shared" si="4"/>
        <v>20</v>
      </c>
      <c r="AA2252" s="11"/>
    </row>
    <row r="2253">
      <c r="A2253" s="12" t="s">
        <v>94</v>
      </c>
      <c r="B2253" s="13">
        <v>42834.0</v>
      </c>
      <c r="C2253" s="12">
        <v>42838.0</v>
      </c>
      <c r="D2253" s="14">
        <v>658.51</v>
      </c>
      <c r="E2253" s="15">
        <v>42687.95153935185</v>
      </c>
      <c r="F2253" s="16">
        <v>147.0</v>
      </c>
      <c r="G2253" s="17" t="s">
        <v>25</v>
      </c>
      <c r="H2253" s="14">
        <v>80.0</v>
      </c>
      <c r="I2253" s="14">
        <f t="shared" si="1"/>
        <v>658.51</v>
      </c>
      <c r="J2253" s="18">
        <v>3.0</v>
      </c>
      <c r="K2253" s="17">
        <v>5.0</v>
      </c>
      <c r="L2253" s="19">
        <v>2.0</v>
      </c>
      <c r="M2253" s="19" t="e">
        <v>#REF!</v>
      </c>
      <c r="N2253" s="17">
        <v>4.5</v>
      </c>
      <c r="O2253" s="17" t="s">
        <v>62</v>
      </c>
      <c r="P2253" s="17">
        <v>4.0</v>
      </c>
      <c r="Q2253" s="17">
        <v>2.0</v>
      </c>
      <c r="R2253" s="17">
        <v>2.0</v>
      </c>
      <c r="S2253" s="7">
        <f t="shared" si="2"/>
        <v>4</v>
      </c>
      <c r="T2253" s="20">
        <v>0.0</v>
      </c>
      <c r="U2253" s="14">
        <v>0.0</v>
      </c>
      <c r="V2253" s="21" t="s">
        <v>37</v>
      </c>
      <c r="W2253" s="35">
        <f>VLOOKUP(A2253,airbnb_listings_orlando!C:Q,14,0)</f>
        <v>95</v>
      </c>
      <c r="X2253" s="35">
        <f>VLOOKUP(A2253,airbnb_listings_orlando!C:Q,15,0)</f>
        <v>6</v>
      </c>
      <c r="Y2253" s="11">
        <f t="shared" si="4"/>
        <v>164.6275</v>
      </c>
      <c r="AA2253" s="11"/>
    </row>
    <row r="2254">
      <c r="A2254" s="12" t="s">
        <v>94</v>
      </c>
      <c r="B2254" s="13">
        <v>42792.0</v>
      </c>
      <c r="C2254" s="12">
        <v>42794.0</v>
      </c>
      <c r="D2254" s="14">
        <v>368.93</v>
      </c>
      <c r="E2254" s="15">
        <v>42662.58069444444</v>
      </c>
      <c r="F2254" s="16">
        <v>130.0</v>
      </c>
      <c r="G2254" s="17" t="s">
        <v>25</v>
      </c>
      <c r="H2254" s="14">
        <v>40.0</v>
      </c>
      <c r="I2254" s="14">
        <f t="shared" si="1"/>
        <v>368.93</v>
      </c>
      <c r="J2254" s="18">
        <v>3.0</v>
      </c>
      <c r="K2254" s="17">
        <v>5.0</v>
      </c>
      <c r="L2254" s="19">
        <v>2.0</v>
      </c>
      <c r="M2254" s="19" t="e">
        <v>#REF!</v>
      </c>
      <c r="N2254" s="17">
        <v>4.5</v>
      </c>
      <c r="O2254" s="17" t="s">
        <v>62</v>
      </c>
      <c r="P2254" s="17">
        <v>2.0</v>
      </c>
      <c r="Q2254" s="17">
        <v>6.0</v>
      </c>
      <c r="R2254" s="17">
        <v>0.0</v>
      </c>
      <c r="S2254" s="7">
        <f t="shared" si="2"/>
        <v>6</v>
      </c>
      <c r="T2254" s="20">
        <v>0.0</v>
      </c>
      <c r="U2254" s="14">
        <v>0.0</v>
      </c>
      <c r="V2254" s="21" t="s">
        <v>37</v>
      </c>
      <c r="W2254" s="35">
        <f>VLOOKUP(A2254,airbnb_listings_orlando!C:Q,14,0)</f>
        <v>95</v>
      </c>
      <c r="X2254" s="35">
        <f>VLOOKUP(A2254,airbnb_listings_orlando!C:Q,15,0)</f>
        <v>6</v>
      </c>
      <c r="Y2254" s="11">
        <f t="shared" si="4"/>
        <v>184.465</v>
      </c>
      <c r="AA2254" s="11"/>
    </row>
    <row r="2255">
      <c r="A2255" s="12" t="s">
        <v>94</v>
      </c>
      <c r="B2255" s="13">
        <v>42765.0</v>
      </c>
      <c r="C2255" s="12">
        <v>42775.0</v>
      </c>
      <c r="D2255" s="14">
        <v>120.0</v>
      </c>
      <c r="E2255" s="24">
        <v>42622.67457175926</v>
      </c>
      <c r="F2255" s="16">
        <v>143.0</v>
      </c>
      <c r="G2255" s="17" t="s">
        <v>25</v>
      </c>
      <c r="H2255" s="14">
        <v>0.0</v>
      </c>
      <c r="I2255" s="14">
        <f t="shared" si="1"/>
        <v>120</v>
      </c>
      <c r="J2255" s="18">
        <v>3.0</v>
      </c>
      <c r="K2255" s="17">
        <v>5.0</v>
      </c>
      <c r="L2255" s="19">
        <v>2.0</v>
      </c>
      <c r="M2255" s="19" t="e">
        <v>#REF!</v>
      </c>
      <c r="N2255" s="17">
        <v>4.5</v>
      </c>
      <c r="O2255" s="17" t="s">
        <v>62</v>
      </c>
      <c r="P2255" s="17">
        <v>10.0</v>
      </c>
      <c r="Q2255" s="17">
        <v>2.0</v>
      </c>
      <c r="R2255" s="17">
        <v>0.0</v>
      </c>
      <c r="S2255" s="7">
        <f t="shared" si="2"/>
        <v>2</v>
      </c>
      <c r="T2255" s="20">
        <v>0.0</v>
      </c>
      <c r="U2255" s="14">
        <v>0.0</v>
      </c>
      <c r="V2255" s="21" t="s">
        <v>37</v>
      </c>
      <c r="W2255" s="35">
        <f>VLOOKUP(A2255,airbnb_listings_orlando!C:Q,14,0)</f>
        <v>95</v>
      </c>
      <c r="X2255" s="35">
        <f>VLOOKUP(A2255,airbnb_listings_orlando!C:Q,15,0)</f>
        <v>6</v>
      </c>
      <c r="Y2255" s="11">
        <f t="shared" si="4"/>
        <v>12</v>
      </c>
      <c r="AA2255" s="11"/>
    </row>
    <row r="2256">
      <c r="A2256" s="12" t="s">
        <v>94</v>
      </c>
      <c r="B2256" s="13">
        <v>42735.0</v>
      </c>
      <c r="C2256" s="12">
        <v>42737.0</v>
      </c>
      <c r="D2256" s="14">
        <v>462.0</v>
      </c>
      <c r="E2256" s="24">
        <v>42710.78350694444</v>
      </c>
      <c r="F2256" s="16">
        <v>25.0</v>
      </c>
      <c r="G2256" s="17" t="s">
        <v>25</v>
      </c>
      <c r="H2256" s="14">
        <v>49.01</v>
      </c>
      <c r="I2256" s="14">
        <f t="shared" si="1"/>
        <v>448</v>
      </c>
      <c r="J2256" s="18">
        <v>3.0</v>
      </c>
      <c r="K2256" s="17">
        <v>5.0</v>
      </c>
      <c r="L2256" s="19">
        <v>2.0</v>
      </c>
      <c r="M2256" s="19" t="e">
        <v>#REF!</v>
      </c>
      <c r="N2256" s="17">
        <v>4.5</v>
      </c>
      <c r="O2256" s="17" t="s">
        <v>62</v>
      </c>
      <c r="P2256" s="17">
        <v>2.0</v>
      </c>
      <c r="Q2256" s="17">
        <v>7.0</v>
      </c>
      <c r="R2256" s="17">
        <v>0.0</v>
      </c>
      <c r="S2256" s="7">
        <f t="shared" si="2"/>
        <v>7</v>
      </c>
      <c r="T2256" s="20">
        <v>14.0</v>
      </c>
      <c r="U2256" s="14">
        <v>0.0</v>
      </c>
      <c r="V2256" s="21" t="s">
        <v>37</v>
      </c>
      <c r="W2256" s="35">
        <f>VLOOKUP(A2256,airbnb_listings_orlando!C:Q,14,0)</f>
        <v>95</v>
      </c>
      <c r="X2256" s="35">
        <f>VLOOKUP(A2256,airbnb_listings_orlando!C:Q,15,0)</f>
        <v>6</v>
      </c>
      <c r="Y2256" s="11">
        <f t="shared" si="4"/>
        <v>231</v>
      </c>
      <c r="AA2256" s="11"/>
    </row>
    <row r="2257">
      <c r="A2257" s="12" t="s">
        <v>94</v>
      </c>
      <c r="B2257" s="13">
        <v>42703.0</v>
      </c>
      <c r="C2257" s="12">
        <v>42708.0</v>
      </c>
      <c r="D2257" s="14">
        <v>773.8</v>
      </c>
      <c r="E2257" s="15">
        <v>42700.96570601852</v>
      </c>
      <c r="F2257" s="16">
        <v>3.0</v>
      </c>
      <c r="G2257" s="17" t="s">
        <v>25</v>
      </c>
      <c r="H2257" s="14">
        <v>100.0</v>
      </c>
      <c r="I2257" s="14">
        <f t="shared" si="1"/>
        <v>773.8</v>
      </c>
      <c r="J2257" s="18">
        <v>3.0</v>
      </c>
      <c r="K2257" s="17">
        <v>5.0</v>
      </c>
      <c r="L2257" s="19">
        <v>2.0</v>
      </c>
      <c r="M2257" s="19" t="e">
        <v>#REF!</v>
      </c>
      <c r="N2257" s="17">
        <v>4.5</v>
      </c>
      <c r="O2257" s="17" t="s">
        <v>62</v>
      </c>
      <c r="P2257" s="17">
        <v>5.0</v>
      </c>
      <c r="Q2257" s="17">
        <v>2.0</v>
      </c>
      <c r="R2257" s="17">
        <v>3.0</v>
      </c>
      <c r="S2257" s="7">
        <f t="shared" si="2"/>
        <v>5</v>
      </c>
      <c r="T2257" s="20">
        <v>0.0</v>
      </c>
      <c r="U2257" s="14">
        <v>0.0</v>
      </c>
      <c r="V2257" s="21" t="s">
        <v>37</v>
      </c>
      <c r="W2257" s="35">
        <f>VLOOKUP(A2257,airbnb_listings_orlando!C:Q,14,0)</f>
        <v>95</v>
      </c>
      <c r="X2257" s="35">
        <f>VLOOKUP(A2257,airbnb_listings_orlando!C:Q,15,0)</f>
        <v>6</v>
      </c>
      <c r="Y2257" s="11">
        <f t="shared" si="4"/>
        <v>154.76</v>
      </c>
      <c r="AA2257" s="11"/>
    </row>
    <row r="2258">
      <c r="A2258" s="12" t="s">
        <v>94</v>
      </c>
      <c r="B2258" s="13">
        <v>42684.0</v>
      </c>
      <c r="C2258" s="25">
        <v>42686.0</v>
      </c>
      <c r="D2258" s="14">
        <v>427.93</v>
      </c>
      <c r="E2258" s="15">
        <v>42667.39135416667</v>
      </c>
      <c r="F2258" s="16">
        <v>17.0</v>
      </c>
      <c r="G2258" s="17" t="s">
        <v>25</v>
      </c>
      <c r="H2258" s="14">
        <v>40.0</v>
      </c>
      <c r="I2258" s="14">
        <f t="shared" si="1"/>
        <v>427.93</v>
      </c>
      <c r="J2258" s="18">
        <v>3.0</v>
      </c>
      <c r="K2258" s="17">
        <v>5.0</v>
      </c>
      <c r="L2258" s="19">
        <v>2.0</v>
      </c>
      <c r="M2258" s="19" t="e">
        <v>#REF!</v>
      </c>
      <c r="N2258" s="17">
        <v>4.5</v>
      </c>
      <c r="O2258" s="17" t="s">
        <v>62</v>
      </c>
      <c r="P2258" s="17">
        <v>2.0</v>
      </c>
      <c r="Q2258" s="17">
        <v>4.0</v>
      </c>
      <c r="R2258" s="17">
        <v>2.0</v>
      </c>
      <c r="S2258" s="7">
        <f t="shared" si="2"/>
        <v>6</v>
      </c>
      <c r="T2258" s="20">
        <v>0.0</v>
      </c>
      <c r="U2258" s="14">
        <v>0.0</v>
      </c>
      <c r="V2258" s="21" t="s">
        <v>37</v>
      </c>
      <c r="W2258" s="35">
        <f>VLOOKUP(A2258,airbnb_listings_orlando!C:Q,14,0)</f>
        <v>95</v>
      </c>
      <c r="X2258" s="35">
        <f>VLOOKUP(A2258,airbnb_listings_orlando!C:Q,15,0)</f>
        <v>6</v>
      </c>
      <c r="Y2258" s="11">
        <f t="shared" si="4"/>
        <v>213.965</v>
      </c>
      <c r="AA2258" s="11"/>
    </row>
    <row r="2259">
      <c r="A2259" s="12" t="s">
        <v>94</v>
      </c>
      <c r="B2259" s="13">
        <v>42662.0</v>
      </c>
      <c r="C2259" s="25">
        <v>42673.0</v>
      </c>
      <c r="D2259" s="14">
        <v>120.0</v>
      </c>
      <c r="E2259" s="24">
        <v>42622.673842592594</v>
      </c>
      <c r="F2259" s="16">
        <v>40.0</v>
      </c>
      <c r="G2259" s="17" t="s">
        <v>25</v>
      </c>
      <c r="H2259" s="14">
        <v>0.0</v>
      </c>
      <c r="I2259" s="14">
        <f t="shared" si="1"/>
        <v>120</v>
      </c>
      <c r="J2259" s="18">
        <v>3.0</v>
      </c>
      <c r="K2259" s="17">
        <v>5.0</v>
      </c>
      <c r="L2259" s="19">
        <v>2.0</v>
      </c>
      <c r="M2259" s="19" t="e">
        <v>#REF!</v>
      </c>
      <c r="N2259" s="17">
        <v>4.5</v>
      </c>
      <c r="O2259" s="17" t="s">
        <v>62</v>
      </c>
      <c r="P2259" s="17">
        <v>11.0</v>
      </c>
      <c r="Q2259" s="17">
        <v>2.0</v>
      </c>
      <c r="R2259" s="17">
        <v>0.0</v>
      </c>
      <c r="S2259" s="7">
        <f t="shared" si="2"/>
        <v>2</v>
      </c>
      <c r="T2259" s="20">
        <v>0.0</v>
      </c>
      <c r="U2259" s="14">
        <v>0.0</v>
      </c>
      <c r="V2259" s="21" t="s">
        <v>37</v>
      </c>
      <c r="W2259" s="35">
        <f>VLOOKUP(A2259,airbnb_listings_orlando!C:Q,14,0)</f>
        <v>95</v>
      </c>
      <c r="X2259" s="35">
        <f>VLOOKUP(A2259,airbnb_listings_orlando!C:Q,15,0)</f>
        <v>6</v>
      </c>
      <c r="Y2259" s="11">
        <f t="shared" si="4"/>
        <v>10.90909091</v>
      </c>
      <c r="AA2259" s="11"/>
    </row>
    <row r="2260">
      <c r="A2260" s="12" t="s">
        <v>94</v>
      </c>
      <c r="B2260" s="13">
        <v>42634.0</v>
      </c>
      <c r="C2260" s="12">
        <v>42642.0</v>
      </c>
      <c r="D2260" s="14">
        <v>120.0</v>
      </c>
      <c r="E2260" s="24">
        <v>42636.62013888889</v>
      </c>
      <c r="F2260" s="16">
        <v>0.0</v>
      </c>
      <c r="G2260" s="17" t="s">
        <v>25</v>
      </c>
      <c r="H2260" s="14">
        <v>0.0</v>
      </c>
      <c r="I2260" s="14">
        <f t="shared" si="1"/>
        <v>120</v>
      </c>
      <c r="J2260" s="18">
        <v>3.0</v>
      </c>
      <c r="K2260" s="17">
        <v>5.0</v>
      </c>
      <c r="L2260" s="19">
        <v>2.0</v>
      </c>
      <c r="M2260" s="19" t="e">
        <v>#REF!</v>
      </c>
      <c r="N2260" s="17">
        <v>4.5</v>
      </c>
      <c r="O2260" s="17" t="s">
        <v>62</v>
      </c>
      <c r="P2260" s="17">
        <v>8.0</v>
      </c>
      <c r="Q2260" s="17">
        <v>2.0</v>
      </c>
      <c r="R2260" s="17">
        <v>0.0</v>
      </c>
      <c r="S2260" s="7">
        <f t="shared" si="2"/>
        <v>2</v>
      </c>
      <c r="T2260" s="20">
        <v>0.0</v>
      </c>
      <c r="U2260" s="14">
        <v>0.0</v>
      </c>
      <c r="V2260" s="21" t="s">
        <v>37</v>
      </c>
      <c r="W2260" s="35">
        <f>VLOOKUP(A2260,airbnb_listings_orlando!C:Q,14,0)</f>
        <v>95</v>
      </c>
      <c r="X2260" s="35">
        <f>VLOOKUP(A2260,airbnb_listings_orlando!C:Q,15,0)</f>
        <v>6</v>
      </c>
      <c r="Y2260" s="11">
        <f t="shared" si="4"/>
        <v>15</v>
      </c>
      <c r="AA2260" s="11"/>
    </row>
    <row r="2261">
      <c r="A2261" s="12" t="s">
        <v>94</v>
      </c>
      <c r="B2261" s="13">
        <v>43305.0</v>
      </c>
      <c r="C2261" s="12">
        <v>43310.0</v>
      </c>
      <c r="D2261" s="14">
        <v>754.16</v>
      </c>
      <c r="E2261" s="24">
        <v>43281.704618055555</v>
      </c>
      <c r="F2261" s="16">
        <v>24.0</v>
      </c>
      <c r="G2261" s="17" t="s">
        <v>25</v>
      </c>
      <c r="H2261" s="14">
        <v>82.02</v>
      </c>
      <c r="I2261" s="14">
        <f t="shared" si="1"/>
        <v>708.2152</v>
      </c>
      <c r="J2261" s="18">
        <v>3.0</v>
      </c>
      <c r="K2261" s="17">
        <v>5.0</v>
      </c>
      <c r="L2261" s="19">
        <v>2.0</v>
      </c>
      <c r="M2261" s="19" t="e">
        <v>#REF!</v>
      </c>
      <c r="N2261" s="17">
        <v>4.5</v>
      </c>
      <c r="O2261" s="17" t="s">
        <v>62</v>
      </c>
      <c r="P2261" s="17">
        <v>5.0</v>
      </c>
      <c r="Q2261" s="17">
        <v>6.0</v>
      </c>
      <c r="R2261" s="17">
        <v>0.0</v>
      </c>
      <c r="S2261" s="7">
        <f t="shared" si="2"/>
        <v>6</v>
      </c>
      <c r="T2261" s="20">
        <v>23.32</v>
      </c>
      <c r="U2261" s="14">
        <f>D2261*3%</f>
        <v>22.6248</v>
      </c>
      <c r="V2261" s="21" t="s">
        <v>39</v>
      </c>
      <c r="W2261" s="35">
        <f>VLOOKUP(A2261,airbnb_listings_orlando!C:Q,14,0)</f>
        <v>95</v>
      </c>
      <c r="X2261" s="35">
        <f>VLOOKUP(A2261,airbnb_listings_orlando!C:Q,15,0)</f>
        <v>6</v>
      </c>
      <c r="Y2261" s="11">
        <f t="shared" si="4"/>
        <v>150.832</v>
      </c>
      <c r="AA2261" s="11"/>
    </row>
    <row r="2262">
      <c r="A2262" s="12" t="s">
        <v>94</v>
      </c>
      <c r="B2262" s="13">
        <v>43142.0</v>
      </c>
      <c r="C2262" s="12">
        <v>43144.0</v>
      </c>
      <c r="D2262" s="14">
        <v>390.85</v>
      </c>
      <c r="E2262" s="24">
        <v>43105.93853009259</v>
      </c>
      <c r="F2262" s="16">
        <v>37.0</v>
      </c>
      <c r="G2262" s="17" t="s">
        <v>25</v>
      </c>
      <c r="H2262" s="14">
        <v>29.5</v>
      </c>
      <c r="I2262" s="14">
        <f t="shared" si="1"/>
        <v>363.136</v>
      </c>
      <c r="J2262" s="18">
        <v>3.0</v>
      </c>
      <c r="K2262" s="17">
        <v>5.0</v>
      </c>
      <c r="L2262" s="19">
        <v>2.0</v>
      </c>
      <c r="M2262" s="19" t="e">
        <v>#REF!</v>
      </c>
      <c r="N2262" s="17">
        <v>4.5</v>
      </c>
      <c r="O2262" s="17" t="s">
        <v>62</v>
      </c>
      <c r="P2262" s="17">
        <v>2.0</v>
      </c>
      <c r="Q2262" s="17">
        <v>6.0</v>
      </c>
      <c r="R2262" s="17">
        <v>2.0</v>
      </c>
      <c r="S2262" s="7">
        <f t="shared" si="2"/>
        <v>8</v>
      </c>
      <c r="T2262" s="20">
        <v>12.08</v>
      </c>
      <c r="U2262" s="14">
        <f t="shared" ref="U2262:U2275" si="138">D2262*4%</f>
        <v>15.634</v>
      </c>
      <c r="V2262" s="21" t="s">
        <v>39</v>
      </c>
      <c r="W2262" s="35">
        <f>VLOOKUP(A2262,airbnb_listings_orlando!C:Q,14,0)</f>
        <v>95</v>
      </c>
      <c r="X2262" s="35">
        <f>VLOOKUP(A2262,airbnb_listings_orlando!C:Q,15,0)</f>
        <v>6</v>
      </c>
      <c r="Y2262" s="11">
        <f t="shared" si="4"/>
        <v>195.425</v>
      </c>
      <c r="AA2262" s="11"/>
    </row>
    <row r="2263">
      <c r="A2263" s="12" t="s">
        <v>94</v>
      </c>
      <c r="B2263" s="13">
        <v>42911.0</v>
      </c>
      <c r="C2263" s="12">
        <v>42919.0</v>
      </c>
      <c r="D2263" s="14">
        <v>1088.03</v>
      </c>
      <c r="E2263" s="24">
        <v>42794.39927083333</v>
      </c>
      <c r="F2263" s="16">
        <v>117.0</v>
      </c>
      <c r="G2263" s="17" t="s">
        <v>25</v>
      </c>
      <c r="H2263" s="14">
        <v>108.97</v>
      </c>
      <c r="I2263" s="14">
        <f t="shared" si="1"/>
        <v>987.3188</v>
      </c>
      <c r="J2263" s="18">
        <v>3.0</v>
      </c>
      <c r="K2263" s="17">
        <v>5.0</v>
      </c>
      <c r="L2263" s="19">
        <v>2.0</v>
      </c>
      <c r="M2263" s="19" t="e">
        <v>#REF!</v>
      </c>
      <c r="N2263" s="17">
        <v>4.5</v>
      </c>
      <c r="O2263" s="17" t="s">
        <v>62</v>
      </c>
      <c r="P2263" s="17">
        <v>8.0</v>
      </c>
      <c r="Q2263" s="17">
        <v>3.0</v>
      </c>
      <c r="R2263" s="17">
        <v>2.0</v>
      </c>
      <c r="S2263" s="7">
        <f t="shared" si="2"/>
        <v>5</v>
      </c>
      <c r="T2263" s="20">
        <v>57.19</v>
      </c>
      <c r="U2263" s="14">
        <f t="shared" si="138"/>
        <v>43.5212</v>
      </c>
      <c r="V2263" s="21" t="s">
        <v>39</v>
      </c>
      <c r="W2263" s="35">
        <f>VLOOKUP(A2263,airbnb_listings_orlando!C:Q,14,0)</f>
        <v>95</v>
      </c>
      <c r="X2263" s="35">
        <f>VLOOKUP(A2263,airbnb_listings_orlando!C:Q,15,0)</f>
        <v>6</v>
      </c>
      <c r="Y2263" s="11">
        <f t="shared" si="4"/>
        <v>136.00375</v>
      </c>
      <c r="AA2263" s="11"/>
    </row>
    <row r="2264">
      <c r="A2264" s="12" t="s">
        <v>94</v>
      </c>
      <c r="B2264" s="13">
        <v>42903.0</v>
      </c>
      <c r="C2264" s="12">
        <v>42911.0</v>
      </c>
      <c r="D2264" s="14">
        <v>996.28</v>
      </c>
      <c r="E2264" s="24">
        <v>42779.42642361111</v>
      </c>
      <c r="F2264" s="16">
        <v>124.0</v>
      </c>
      <c r="G2264" s="17" t="s">
        <v>25</v>
      </c>
      <c r="H2264" s="14">
        <v>119.88</v>
      </c>
      <c r="I2264" s="14">
        <f t="shared" si="1"/>
        <v>925.6588</v>
      </c>
      <c r="J2264" s="18">
        <v>3.0</v>
      </c>
      <c r="K2264" s="17">
        <v>5.0</v>
      </c>
      <c r="L2264" s="19">
        <v>2.0</v>
      </c>
      <c r="M2264" s="19" t="e">
        <v>#REF!</v>
      </c>
      <c r="N2264" s="17">
        <v>4.5</v>
      </c>
      <c r="O2264" s="17" t="s">
        <v>62</v>
      </c>
      <c r="P2264" s="17">
        <v>8.0</v>
      </c>
      <c r="Q2264" s="17">
        <v>2.0</v>
      </c>
      <c r="R2264" s="17">
        <v>3.0</v>
      </c>
      <c r="S2264" s="7">
        <f t="shared" si="2"/>
        <v>5</v>
      </c>
      <c r="T2264" s="20">
        <v>30.77</v>
      </c>
      <c r="U2264" s="14">
        <f t="shared" si="138"/>
        <v>39.8512</v>
      </c>
      <c r="V2264" s="21" t="s">
        <v>39</v>
      </c>
      <c r="W2264" s="35">
        <f>VLOOKUP(A2264,airbnb_listings_orlando!C:Q,14,0)</f>
        <v>95</v>
      </c>
      <c r="X2264" s="35">
        <f>VLOOKUP(A2264,airbnb_listings_orlando!C:Q,15,0)</f>
        <v>6</v>
      </c>
      <c r="Y2264" s="11">
        <f t="shared" si="4"/>
        <v>124.535</v>
      </c>
      <c r="AA2264" s="11"/>
    </row>
    <row r="2265">
      <c r="A2265" s="12" t="s">
        <v>94</v>
      </c>
      <c r="B2265" s="13">
        <v>42853.0</v>
      </c>
      <c r="C2265" s="12">
        <v>42855.0</v>
      </c>
      <c r="D2265" s="14">
        <v>367.82</v>
      </c>
      <c r="E2265" s="24">
        <v>42832.533842592595</v>
      </c>
      <c r="F2265" s="16">
        <v>21.0</v>
      </c>
      <c r="G2265" s="17" t="s">
        <v>25</v>
      </c>
      <c r="H2265" s="14">
        <v>26.72</v>
      </c>
      <c r="I2265" s="14">
        <f t="shared" si="1"/>
        <v>342.7072</v>
      </c>
      <c r="J2265" s="18">
        <v>3.0</v>
      </c>
      <c r="K2265" s="17">
        <v>5.0</v>
      </c>
      <c r="L2265" s="19">
        <v>2.0</v>
      </c>
      <c r="M2265" s="19" t="e">
        <v>#REF!</v>
      </c>
      <c r="N2265" s="17">
        <v>4.5</v>
      </c>
      <c r="O2265" s="17" t="s">
        <v>62</v>
      </c>
      <c r="P2265" s="17">
        <v>2.0</v>
      </c>
      <c r="Q2265" s="17">
        <v>4.0</v>
      </c>
      <c r="R2265" s="17">
        <v>4.0</v>
      </c>
      <c r="S2265" s="7">
        <f t="shared" si="2"/>
        <v>8</v>
      </c>
      <c r="T2265" s="20">
        <v>10.4</v>
      </c>
      <c r="U2265" s="14">
        <f t="shared" si="138"/>
        <v>14.7128</v>
      </c>
      <c r="V2265" s="21" t="s">
        <v>39</v>
      </c>
      <c r="W2265" s="35">
        <f>VLOOKUP(A2265,airbnb_listings_orlando!C:Q,14,0)</f>
        <v>95</v>
      </c>
      <c r="X2265" s="35">
        <f>VLOOKUP(A2265,airbnb_listings_orlando!C:Q,15,0)</f>
        <v>6</v>
      </c>
      <c r="Y2265" s="11">
        <f t="shared" si="4"/>
        <v>183.91</v>
      </c>
      <c r="AA2265" s="11"/>
    </row>
    <row r="2266">
      <c r="A2266" s="12" t="s">
        <v>94</v>
      </c>
      <c r="B2266" s="13">
        <v>42825.0</v>
      </c>
      <c r="C2266" s="12">
        <v>42834.0</v>
      </c>
      <c r="D2266" s="14">
        <v>1203.58</v>
      </c>
      <c r="E2266" s="24">
        <v>42761.36451388889</v>
      </c>
      <c r="F2266" s="16">
        <v>64.0</v>
      </c>
      <c r="G2266" s="17" t="s">
        <v>25</v>
      </c>
      <c r="H2266" s="14">
        <v>141.96</v>
      </c>
      <c r="I2266" s="14">
        <f t="shared" si="1"/>
        <v>1121.4068</v>
      </c>
      <c r="J2266" s="18">
        <v>3.0</v>
      </c>
      <c r="K2266" s="17">
        <v>5.0</v>
      </c>
      <c r="L2266" s="19">
        <v>2.0</v>
      </c>
      <c r="M2266" s="19" t="e">
        <v>#REF!</v>
      </c>
      <c r="N2266" s="17">
        <v>4.5</v>
      </c>
      <c r="O2266" s="17" t="s">
        <v>62</v>
      </c>
      <c r="P2266" s="17">
        <v>9.0</v>
      </c>
      <c r="Q2266" s="17">
        <v>4.0</v>
      </c>
      <c r="R2266" s="17">
        <v>2.0</v>
      </c>
      <c r="S2266" s="7">
        <f t="shared" si="2"/>
        <v>6</v>
      </c>
      <c r="T2266" s="20">
        <v>34.03</v>
      </c>
      <c r="U2266" s="14">
        <f t="shared" si="138"/>
        <v>48.1432</v>
      </c>
      <c r="V2266" s="21" t="s">
        <v>39</v>
      </c>
      <c r="W2266" s="35">
        <f>VLOOKUP(A2266,airbnb_listings_orlando!C:Q,14,0)</f>
        <v>95</v>
      </c>
      <c r="X2266" s="35">
        <f>VLOOKUP(A2266,airbnb_listings_orlando!C:Q,15,0)</f>
        <v>6</v>
      </c>
      <c r="Y2266" s="11">
        <f t="shared" si="4"/>
        <v>133.7311111</v>
      </c>
      <c r="AA2266" s="11"/>
    </row>
    <row r="2267">
      <c r="A2267" s="12" t="s">
        <v>94</v>
      </c>
      <c r="B2267" s="13">
        <v>42813.0</v>
      </c>
      <c r="C2267" s="12">
        <v>42819.0</v>
      </c>
      <c r="D2267" s="14">
        <v>1047.6</v>
      </c>
      <c r="E2267" s="24">
        <v>42785.575474537036</v>
      </c>
      <c r="F2267" s="16">
        <v>28.0</v>
      </c>
      <c r="G2267" s="17" t="s">
        <v>25</v>
      </c>
      <c r="H2267" s="14">
        <v>120.46</v>
      </c>
      <c r="I2267" s="14">
        <f t="shared" si="1"/>
        <v>976.076</v>
      </c>
      <c r="J2267" s="18">
        <v>3.0</v>
      </c>
      <c r="K2267" s="17">
        <v>5.0</v>
      </c>
      <c r="L2267" s="19">
        <v>2.0</v>
      </c>
      <c r="M2267" s="19" t="e">
        <v>#REF!</v>
      </c>
      <c r="N2267" s="17">
        <v>4.5</v>
      </c>
      <c r="O2267" s="17" t="s">
        <v>62</v>
      </c>
      <c r="P2267" s="17">
        <v>6.0</v>
      </c>
      <c r="Q2267" s="17">
        <v>2.0</v>
      </c>
      <c r="R2267" s="17">
        <v>3.0</v>
      </c>
      <c r="S2267" s="7">
        <f t="shared" si="2"/>
        <v>5</v>
      </c>
      <c r="T2267" s="20">
        <v>29.62</v>
      </c>
      <c r="U2267" s="14">
        <f t="shared" si="138"/>
        <v>41.904</v>
      </c>
      <c r="V2267" s="21" t="s">
        <v>39</v>
      </c>
      <c r="W2267" s="35">
        <f>VLOOKUP(A2267,airbnb_listings_orlando!C:Q,14,0)</f>
        <v>95</v>
      </c>
      <c r="X2267" s="35">
        <f>VLOOKUP(A2267,airbnb_listings_orlando!C:Q,15,0)</f>
        <v>6</v>
      </c>
      <c r="Y2267" s="11">
        <f t="shared" si="4"/>
        <v>174.6</v>
      </c>
      <c r="AA2267" s="11"/>
    </row>
    <row r="2268">
      <c r="A2268" s="12" t="s">
        <v>94</v>
      </c>
      <c r="B2268" s="13">
        <v>42803.0</v>
      </c>
      <c r="C2268" s="12">
        <v>42807.0</v>
      </c>
      <c r="D2268" s="14">
        <v>741.06</v>
      </c>
      <c r="E2268" s="24">
        <v>42741.58188657407</v>
      </c>
      <c r="F2268" s="16">
        <v>62.0</v>
      </c>
      <c r="G2268" s="17" t="s">
        <v>25</v>
      </c>
      <c r="H2268" s="14">
        <v>84.04</v>
      </c>
      <c r="I2268" s="14">
        <f t="shared" si="1"/>
        <v>694.7876</v>
      </c>
      <c r="J2268" s="18">
        <v>3.0</v>
      </c>
      <c r="K2268" s="17">
        <v>5.0</v>
      </c>
      <c r="L2268" s="19">
        <v>2.0</v>
      </c>
      <c r="M2268" s="19" t="e">
        <v>#REF!</v>
      </c>
      <c r="N2268" s="17">
        <v>4.5</v>
      </c>
      <c r="O2268" s="17" t="s">
        <v>62</v>
      </c>
      <c r="P2268" s="17">
        <v>4.0</v>
      </c>
      <c r="Q2268" s="17">
        <v>2.0</v>
      </c>
      <c r="R2268" s="17">
        <v>2.0</v>
      </c>
      <c r="S2268" s="7">
        <f t="shared" si="2"/>
        <v>4</v>
      </c>
      <c r="T2268" s="20">
        <v>16.63</v>
      </c>
      <c r="U2268" s="14">
        <f t="shared" si="138"/>
        <v>29.6424</v>
      </c>
      <c r="V2268" s="21" t="s">
        <v>39</v>
      </c>
      <c r="W2268" s="35">
        <f>VLOOKUP(A2268,airbnb_listings_orlando!C:Q,14,0)</f>
        <v>95</v>
      </c>
      <c r="X2268" s="35">
        <f>VLOOKUP(A2268,airbnb_listings_orlando!C:Q,15,0)</f>
        <v>6</v>
      </c>
      <c r="Y2268" s="11">
        <f t="shared" si="4"/>
        <v>185.265</v>
      </c>
      <c r="AA2268" s="11"/>
    </row>
    <row r="2269">
      <c r="A2269" s="12" t="s">
        <v>94</v>
      </c>
      <c r="B2269" s="13">
        <v>42789.0</v>
      </c>
      <c r="C2269" s="12">
        <v>42792.0</v>
      </c>
      <c r="D2269" s="14">
        <v>474.6</v>
      </c>
      <c r="E2269" s="24">
        <v>42621.59979166667</v>
      </c>
      <c r="F2269" s="16">
        <v>168.0</v>
      </c>
      <c r="G2269" s="17" t="s">
        <v>25</v>
      </c>
      <c r="H2269" s="14">
        <v>60.0</v>
      </c>
      <c r="I2269" s="14">
        <f t="shared" si="1"/>
        <v>455.616</v>
      </c>
      <c r="J2269" s="18">
        <v>3.0</v>
      </c>
      <c r="K2269" s="17">
        <v>5.0</v>
      </c>
      <c r="L2269" s="19">
        <v>2.0</v>
      </c>
      <c r="M2269" s="19" t="e">
        <v>#REF!</v>
      </c>
      <c r="N2269" s="17">
        <v>4.5</v>
      </c>
      <c r="O2269" s="17" t="s">
        <v>62</v>
      </c>
      <c r="P2269" s="17">
        <v>3.0</v>
      </c>
      <c r="Q2269" s="17">
        <v>2.0</v>
      </c>
      <c r="R2269" s="17">
        <v>2.0</v>
      </c>
      <c r="S2269" s="7">
        <f t="shared" si="2"/>
        <v>4</v>
      </c>
      <c r="T2269" s="20">
        <v>0.0</v>
      </c>
      <c r="U2269" s="14">
        <f t="shared" si="138"/>
        <v>18.984</v>
      </c>
      <c r="V2269" s="21" t="s">
        <v>39</v>
      </c>
      <c r="W2269" s="35">
        <f>VLOOKUP(A2269,airbnb_listings_orlando!C:Q,14,0)</f>
        <v>95</v>
      </c>
      <c r="X2269" s="35">
        <f>VLOOKUP(A2269,airbnb_listings_orlando!C:Q,15,0)</f>
        <v>6</v>
      </c>
      <c r="Y2269" s="11">
        <f t="shared" si="4"/>
        <v>158.2</v>
      </c>
      <c r="AA2269" s="11"/>
    </row>
    <row r="2270">
      <c r="A2270" s="12" t="s">
        <v>94</v>
      </c>
      <c r="B2270" s="13">
        <v>42781.0</v>
      </c>
      <c r="C2270" s="12">
        <v>42785.0</v>
      </c>
      <c r="D2270" s="14">
        <v>735.65</v>
      </c>
      <c r="E2270" s="24">
        <v>42752.36851851852</v>
      </c>
      <c r="F2270" s="16">
        <v>29.0</v>
      </c>
      <c r="G2270" s="17" t="s">
        <v>25</v>
      </c>
      <c r="H2270" s="14">
        <v>58.18</v>
      </c>
      <c r="I2270" s="14">
        <f t="shared" si="1"/>
        <v>689.374</v>
      </c>
      <c r="J2270" s="18">
        <v>3.0</v>
      </c>
      <c r="K2270" s="17">
        <v>5.0</v>
      </c>
      <c r="L2270" s="19">
        <v>2.0</v>
      </c>
      <c r="M2270" s="19" t="e">
        <v>#REF!</v>
      </c>
      <c r="N2270" s="17">
        <v>4.5</v>
      </c>
      <c r="O2270" s="17" t="s">
        <v>62</v>
      </c>
      <c r="P2270" s="17">
        <v>4.0</v>
      </c>
      <c r="Q2270" s="17">
        <v>5.0</v>
      </c>
      <c r="R2270" s="17">
        <v>3.0</v>
      </c>
      <c r="S2270" s="7">
        <f t="shared" si="2"/>
        <v>8</v>
      </c>
      <c r="T2270" s="20">
        <v>16.85</v>
      </c>
      <c r="U2270" s="14">
        <f t="shared" si="138"/>
        <v>29.426</v>
      </c>
      <c r="V2270" s="21" t="s">
        <v>39</v>
      </c>
      <c r="W2270" s="35">
        <f>VLOOKUP(A2270,airbnb_listings_orlando!C:Q,14,0)</f>
        <v>95</v>
      </c>
      <c r="X2270" s="35">
        <f>VLOOKUP(A2270,airbnb_listings_orlando!C:Q,15,0)</f>
        <v>6</v>
      </c>
      <c r="Y2270" s="11">
        <f t="shared" si="4"/>
        <v>183.9125</v>
      </c>
      <c r="AA2270" s="11"/>
    </row>
    <row r="2271">
      <c r="A2271" s="12" t="s">
        <v>94</v>
      </c>
      <c r="B2271" s="13">
        <v>42776.0</v>
      </c>
      <c r="C2271" s="12">
        <v>42780.0</v>
      </c>
      <c r="D2271" s="14">
        <v>664.28</v>
      </c>
      <c r="E2271" s="24">
        <v>42760.395416666666</v>
      </c>
      <c r="F2271" s="16">
        <v>16.0</v>
      </c>
      <c r="G2271" s="17" t="s">
        <v>25</v>
      </c>
      <c r="H2271" s="14">
        <v>59.46</v>
      </c>
      <c r="I2271" s="14">
        <f t="shared" si="1"/>
        <v>620.5888</v>
      </c>
      <c r="J2271" s="18">
        <v>3.0</v>
      </c>
      <c r="K2271" s="17">
        <v>5.0</v>
      </c>
      <c r="L2271" s="19">
        <v>2.0</v>
      </c>
      <c r="M2271" s="19" t="e">
        <v>#REF!</v>
      </c>
      <c r="N2271" s="17">
        <v>4.5</v>
      </c>
      <c r="O2271" s="17" t="s">
        <v>62</v>
      </c>
      <c r="P2271" s="17">
        <v>4.0</v>
      </c>
      <c r="Q2271" s="17">
        <v>2.0</v>
      </c>
      <c r="R2271" s="17">
        <v>2.0</v>
      </c>
      <c r="S2271" s="7">
        <f t="shared" si="2"/>
        <v>4</v>
      </c>
      <c r="T2271" s="20">
        <v>17.12</v>
      </c>
      <c r="U2271" s="14">
        <f t="shared" si="138"/>
        <v>26.5712</v>
      </c>
      <c r="V2271" s="21" t="s">
        <v>39</v>
      </c>
      <c r="W2271" s="35">
        <f>VLOOKUP(A2271,airbnb_listings_orlando!C:Q,14,0)</f>
        <v>95</v>
      </c>
      <c r="X2271" s="35">
        <f>VLOOKUP(A2271,airbnb_listings_orlando!C:Q,15,0)</f>
        <v>6</v>
      </c>
      <c r="Y2271" s="11">
        <f t="shared" si="4"/>
        <v>166.07</v>
      </c>
      <c r="AA2271" s="11"/>
    </row>
    <row r="2272">
      <c r="A2272" s="12" t="s">
        <v>94</v>
      </c>
      <c r="B2272" s="13">
        <v>42729.0</v>
      </c>
      <c r="C2272" s="25">
        <v>42735.0</v>
      </c>
      <c r="D2272" s="14">
        <v>1220.4</v>
      </c>
      <c r="E2272" s="24">
        <v>42620.58975694444</v>
      </c>
      <c r="F2272" s="16">
        <v>109.0</v>
      </c>
      <c r="G2272" s="17" t="s">
        <v>25</v>
      </c>
      <c r="H2272" s="14">
        <v>192.0</v>
      </c>
      <c r="I2272" s="14">
        <f t="shared" si="1"/>
        <v>1171.584</v>
      </c>
      <c r="J2272" s="18">
        <v>3.0</v>
      </c>
      <c r="K2272" s="17">
        <v>5.0</v>
      </c>
      <c r="L2272" s="19">
        <v>2.0</v>
      </c>
      <c r="M2272" s="19" t="e">
        <v>#REF!</v>
      </c>
      <c r="N2272" s="17">
        <v>4.5</v>
      </c>
      <c r="O2272" s="17" t="s">
        <v>62</v>
      </c>
      <c r="P2272" s="17">
        <v>6.0</v>
      </c>
      <c r="Q2272" s="17">
        <v>4.0</v>
      </c>
      <c r="R2272" s="17">
        <v>4.0</v>
      </c>
      <c r="S2272" s="7">
        <f t="shared" si="2"/>
        <v>8</v>
      </c>
      <c r="T2272" s="20">
        <v>0.0</v>
      </c>
      <c r="U2272" s="14">
        <f t="shared" si="138"/>
        <v>48.816</v>
      </c>
      <c r="V2272" s="21" t="s">
        <v>39</v>
      </c>
      <c r="W2272" s="35">
        <f>VLOOKUP(A2272,airbnb_listings_orlando!C:Q,14,0)</f>
        <v>95</v>
      </c>
      <c r="X2272" s="35">
        <f>VLOOKUP(A2272,airbnb_listings_orlando!C:Q,15,0)</f>
        <v>6</v>
      </c>
      <c r="Y2272" s="11">
        <f t="shared" si="4"/>
        <v>203.4</v>
      </c>
      <c r="AA2272" s="11"/>
    </row>
    <row r="2273">
      <c r="A2273" s="12" t="s">
        <v>94</v>
      </c>
      <c r="B2273" s="13">
        <v>42720.0</v>
      </c>
      <c r="C2273" s="25">
        <v>42723.0</v>
      </c>
      <c r="D2273" s="14">
        <v>622.57</v>
      </c>
      <c r="E2273" s="24">
        <v>42712.401041666664</v>
      </c>
      <c r="F2273" s="16">
        <v>8.0</v>
      </c>
      <c r="G2273" s="17" t="s">
        <v>25</v>
      </c>
      <c r="H2273" s="14">
        <v>84.0</v>
      </c>
      <c r="I2273" s="14">
        <f t="shared" si="1"/>
        <v>597.6672</v>
      </c>
      <c r="J2273" s="18">
        <v>3.0</v>
      </c>
      <c r="K2273" s="17">
        <v>5.0</v>
      </c>
      <c r="L2273" s="19">
        <v>2.0</v>
      </c>
      <c r="M2273" s="19" t="e">
        <v>#REF!</v>
      </c>
      <c r="N2273" s="17">
        <v>4.5</v>
      </c>
      <c r="O2273" s="17" t="s">
        <v>62</v>
      </c>
      <c r="P2273" s="17">
        <v>3.0</v>
      </c>
      <c r="Q2273" s="17">
        <v>3.0</v>
      </c>
      <c r="R2273" s="17">
        <v>2.0</v>
      </c>
      <c r="S2273" s="7">
        <f t="shared" si="2"/>
        <v>5</v>
      </c>
      <c r="T2273" s="20">
        <v>0.0</v>
      </c>
      <c r="U2273" s="14">
        <f t="shared" si="138"/>
        <v>24.9028</v>
      </c>
      <c r="V2273" s="21" t="s">
        <v>39</v>
      </c>
      <c r="W2273" s="35">
        <f>VLOOKUP(A2273,airbnb_listings_orlando!C:Q,14,0)</f>
        <v>95</v>
      </c>
      <c r="X2273" s="35">
        <f>VLOOKUP(A2273,airbnb_listings_orlando!C:Q,15,0)</f>
        <v>6</v>
      </c>
      <c r="Y2273" s="11">
        <f t="shared" si="4"/>
        <v>207.5233333</v>
      </c>
      <c r="AA2273" s="11"/>
    </row>
    <row r="2274">
      <c r="A2274" s="12" t="s">
        <v>94</v>
      </c>
      <c r="B2274" s="13">
        <v>42675.0</v>
      </c>
      <c r="C2274" s="12">
        <v>42683.0</v>
      </c>
      <c r="D2274" s="14">
        <v>1069.68</v>
      </c>
      <c r="E2274" s="24">
        <v>42620.58864583333</v>
      </c>
      <c r="F2274" s="16">
        <v>55.0</v>
      </c>
      <c r="G2274" s="17" t="s">
        <v>25</v>
      </c>
      <c r="H2274" s="14">
        <v>160.0</v>
      </c>
      <c r="I2274" s="14">
        <f t="shared" si="1"/>
        <v>1026.8928</v>
      </c>
      <c r="J2274" s="18">
        <v>3.0</v>
      </c>
      <c r="K2274" s="17">
        <v>5.0</v>
      </c>
      <c r="L2274" s="19">
        <v>2.0</v>
      </c>
      <c r="M2274" s="19" t="e">
        <v>#REF!</v>
      </c>
      <c r="N2274" s="17">
        <v>4.5</v>
      </c>
      <c r="O2274" s="17" t="s">
        <v>62</v>
      </c>
      <c r="P2274" s="17">
        <v>8.0</v>
      </c>
      <c r="Q2274" s="17">
        <v>2.0</v>
      </c>
      <c r="R2274" s="17">
        <v>0.0</v>
      </c>
      <c r="S2274" s="7">
        <f t="shared" si="2"/>
        <v>2</v>
      </c>
      <c r="T2274" s="20">
        <v>0.0</v>
      </c>
      <c r="U2274" s="14">
        <f t="shared" si="138"/>
        <v>42.7872</v>
      </c>
      <c r="V2274" s="21" t="s">
        <v>39</v>
      </c>
      <c r="W2274" s="35">
        <f>VLOOKUP(A2274,airbnb_listings_orlando!C:Q,14,0)</f>
        <v>95</v>
      </c>
      <c r="X2274" s="35">
        <f>VLOOKUP(A2274,airbnb_listings_orlando!C:Q,15,0)</f>
        <v>6</v>
      </c>
      <c r="Y2274" s="11">
        <f t="shared" si="4"/>
        <v>133.71</v>
      </c>
      <c r="AA2274" s="11"/>
    </row>
    <row r="2275">
      <c r="A2275" s="12" t="s">
        <v>94</v>
      </c>
      <c r="B2275" s="13">
        <v>42653.0</v>
      </c>
      <c r="C2275" s="25">
        <v>42661.0</v>
      </c>
      <c r="D2275" s="14">
        <v>1039.6</v>
      </c>
      <c r="E2275" s="24">
        <v>42647.41931712963</v>
      </c>
      <c r="F2275" s="16">
        <v>6.0</v>
      </c>
      <c r="G2275" s="17" t="s">
        <v>25</v>
      </c>
      <c r="H2275" s="14">
        <v>160.0</v>
      </c>
      <c r="I2275" s="14">
        <f t="shared" si="1"/>
        <v>998.016</v>
      </c>
      <c r="J2275" s="18">
        <v>3.0</v>
      </c>
      <c r="K2275" s="17">
        <v>5.0</v>
      </c>
      <c r="L2275" s="19">
        <v>2.0</v>
      </c>
      <c r="M2275" s="19" t="e">
        <v>#REF!</v>
      </c>
      <c r="N2275" s="17">
        <v>4.5</v>
      </c>
      <c r="O2275" s="17" t="s">
        <v>62</v>
      </c>
      <c r="P2275" s="17">
        <v>8.0</v>
      </c>
      <c r="Q2275" s="17">
        <v>2.0</v>
      </c>
      <c r="R2275" s="17">
        <v>0.0</v>
      </c>
      <c r="S2275" s="7">
        <f t="shared" si="2"/>
        <v>2</v>
      </c>
      <c r="T2275" s="20">
        <v>0.0</v>
      </c>
      <c r="U2275" s="14">
        <f t="shared" si="138"/>
        <v>41.584</v>
      </c>
      <c r="V2275" s="21" t="s">
        <v>39</v>
      </c>
      <c r="W2275" s="35">
        <f>VLOOKUP(A2275,airbnb_listings_orlando!C:Q,14,0)</f>
        <v>95</v>
      </c>
      <c r="X2275" s="35">
        <f>VLOOKUP(A2275,airbnb_listings_orlando!C:Q,15,0)</f>
        <v>6</v>
      </c>
      <c r="Y2275" s="11">
        <f t="shared" si="4"/>
        <v>129.95</v>
      </c>
      <c r="AA2275" s="11"/>
    </row>
    <row r="2276">
      <c r="A2276" s="12" t="s">
        <v>94</v>
      </c>
      <c r="B2276" s="13">
        <v>42616.0</v>
      </c>
      <c r="C2276" s="12">
        <v>42631.0</v>
      </c>
      <c r="D2276" s="14">
        <v>0.0</v>
      </c>
      <c r="E2276" s="24">
        <v>42636.61954861111</v>
      </c>
      <c r="F2276" s="16">
        <v>0.0</v>
      </c>
      <c r="G2276" s="17" t="s">
        <v>25</v>
      </c>
      <c r="H2276" s="14">
        <v>0.0</v>
      </c>
      <c r="I2276" s="14">
        <f t="shared" si="1"/>
        <v>0</v>
      </c>
      <c r="J2276" s="18">
        <v>3.0</v>
      </c>
      <c r="K2276" s="17">
        <v>5.0</v>
      </c>
      <c r="L2276" s="19">
        <v>2.0</v>
      </c>
      <c r="M2276" s="19" t="e">
        <v>#REF!</v>
      </c>
      <c r="N2276" s="17">
        <v>4.5</v>
      </c>
      <c r="O2276" s="17" t="s">
        <v>62</v>
      </c>
      <c r="P2276" s="17">
        <v>15.0</v>
      </c>
      <c r="Q2276" s="17">
        <v>2.0</v>
      </c>
      <c r="R2276" s="17">
        <v>0.0</v>
      </c>
      <c r="S2276" s="7">
        <f t="shared" si="2"/>
        <v>2</v>
      </c>
      <c r="T2276" s="20">
        <v>0.0</v>
      </c>
      <c r="U2276" s="14">
        <v>0.0</v>
      </c>
      <c r="V2276" s="21" t="s">
        <v>40</v>
      </c>
      <c r="W2276" s="35">
        <f>VLOOKUP(A2276,airbnb_listings_orlando!C:Q,14,0)</f>
        <v>95</v>
      </c>
      <c r="X2276" s="35">
        <f>VLOOKUP(A2276,airbnb_listings_orlando!C:Q,15,0)</f>
        <v>6</v>
      </c>
      <c r="Y2276" s="11">
        <f t="shared" si="4"/>
        <v>0</v>
      </c>
      <c r="AA2276" s="11"/>
    </row>
    <row r="2277">
      <c r="A2277" s="12" t="s">
        <v>95</v>
      </c>
      <c r="B2277" s="13">
        <v>43440.0</v>
      </c>
      <c r="C2277" s="12">
        <v>43443.0</v>
      </c>
      <c r="D2277" s="14">
        <v>477.24</v>
      </c>
      <c r="E2277" s="15">
        <v>43433.1397337963</v>
      </c>
      <c r="F2277" s="16">
        <v>7.0</v>
      </c>
      <c r="G2277" s="17" t="s">
        <v>25</v>
      </c>
      <c r="H2277" s="14">
        <v>48.12</v>
      </c>
      <c r="I2277" s="14">
        <f t="shared" si="1"/>
        <v>443.3904</v>
      </c>
      <c r="J2277" s="18">
        <v>4.0</v>
      </c>
      <c r="K2277" s="17">
        <v>6.0</v>
      </c>
      <c r="L2277" s="19">
        <v>3.0</v>
      </c>
      <c r="M2277" s="19">
        <v>22.0</v>
      </c>
      <c r="N2277" s="17">
        <v>5.0</v>
      </c>
      <c r="O2277" s="17" t="s">
        <v>62</v>
      </c>
      <c r="P2277" s="17">
        <v>3.0</v>
      </c>
      <c r="Q2277" s="17">
        <v>5.0</v>
      </c>
      <c r="R2277" s="17">
        <v>3.0</v>
      </c>
      <c r="S2277" s="7">
        <f t="shared" si="2"/>
        <v>8</v>
      </c>
      <c r="T2277" s="20">
        <v>14.76</v>
      </c>
      <c r="U2277" s="14">
        <f t="shared" ref="U2277:U2315" si="139">D2277*4%</f>
        <v>19.0896</v>
      </c>
      <c r="V2277" s="21" t="s">
        <v>26</v>
      </c>
      <c r="W2277" s="35">
        <f>VLOOKUP(A2277,airbnb_listings_orlando!C:Q,14,0)</f>
        <v>77</v>
      </c>
      <c r="X2277" s="35">
        <f>VLOOKUP(A2277,airbnb_listings_orlando!C:Q,15,0)</f>
        <v>6</v>
      </c>
      <c r="Y2277" s="11">
        <f t="shared" si="4"/>
        <v>159.08</v>
      </c>
      <c r="AA2277" s="11"/>
    </row>
    <row r="2278">
      <c r="A2278" s="12" t="s">
        <v>95</v>
      </c>
      <c r="B2278" s="13">
        <v>43410.0</v>
      </c>
      <c r="C2278" s="25">
        <v>43414.0</v>
      </c>
      <c r="D2278" s="14">
        <v>646.98</v>
      </c>
      <c r="E2278" s="24">
        <v>43266.143275462964</v>
      </c>
      <c r="F2278" s="16">
        <v>144.0</v>
      </c>
      <c r="G2278" s="17" t="s">
        <v>25</v>
      </c>
      <c r="H2278" s="14">
        <v>74.84</v>
      </c>
      <c r="I2278" s="14">
        <f t="shared" si="1"/>
        <v>601.0908</v>
      </c>
      <c r="J2278" s="18">
        <v>4.0</v>
      </c>
      <c r="K2278" s="17">
        <v>6.0</v>
      </c>
      <c r="L2278" s="19">
        <v>3.0</v>
      </c>
      <c r="M2278" s="19">
        <v>22.0</v>
      </c>
      <c r="N2278" s="17">
        <v>5.0</v>
      </c>
      <c r="O2278" s="17" t="s">
        <v>62</v>
      </c>
      <c r="P2278" s="17">
        <v>4.0</v>
      </c>
      <c r="Q2278" s="17">
        <v>6.0</v>
      </c>
      <c r="R2278" s="17">
        <v>0.0</v>
      </c>
      <c r="S2278" s="7">
        <f t="shared" si="2"/>
        <v>6</v>
      </c>
      <c r="T2278" s="20">
        <v>20.01</v>
      </c>
      <c r="U2278" s="14">
        <f t="shared" si="139"/>
        <v>25.8792</v>
      </c>
      <c r="V2278" s="21" t="s">
        <v>26</v>
      </c>
      <c r="W2278" s="35">
        <f>VLOOKUP(A2278,airbnb_listings_orlando!C:Q,14,0)</f>
        <v>77</v>
      </c>
      <c r="X2278" s="35">
        <f>VLOOKUP(A2278,airbnb_listings_orlando!C:Q,15,0)</f>
        <v>6</v>
      </c>
      <c r="Y2278" s="11">
        <f t="shared" si="4"/>
        <v>161.745</v>
      </c>
      <c r="AA2278" s="11"/>
    </row>
    <row r="2279">
      <c r="A2279" s="12" t="s">
        <v>95</v>
      </c>
      <c r="B2279" s="13">
        <v>43404.0</v>
      </c>
      <c r="C2279" s="12">
        <v>43408.0</v>
      </c>
      <c r="D2279" s="14">
        <v>646.99</v>
      </c>
      <c r="E2279" s="24">
        <v>43208.71533564815</v>
      </c>
      <c r="F2279" s="16">
        <v>196.0</v>
      </c>
      <c r="G2279" s="17" t="s">
        <v>25</v>
      </c>
      <c r="H2279" s="14">
        <v>74.85</v>
      </c>
      <c r="I2279" s="14">
        <f t="shared" si="1"/>
        <v>601.1104</v>
      </c>
      <c r="J2279" s="18">
        <v>4.0</v>
      </c>
      <c r="K2279" s="17">
        <v>6.0</v>
      </c>
      <c r="L2279" s="19">
        <v>3.0</v>
      </c>
      <c r="M2279" s="19">
        <v>22.0</v>
      </c>
      <c r="N2279" s="17">
        <v>5.0</v>
      </c>
      <c r="O2279" s="17" t="s">
        <v>62</v>
      </c>
      <c r="P2279" s="17">
        <v>4.0</v>
      </c>
      <c r="Q2279" s="17">
        <v>6.0</v>
      </c>
      <c r="R2279" s="17">
        <v>2.0</v>
      </c>
      <c r="S2279" s="7">
        <f t="shared" si="2"/>
        <v>8</v>
      </c>
      <c r="T2279" s="20">
        <v>20.0</v>
      </c>
      <c r="U2279" s="14">
        <f t="shared" si="139"/>
        <v>25.8796</v>
      </c>
      <c r="V2279" s="21" t="s">
        <v>26</v>
      </c>
      <c r="W2279" s="35">
        <f>VLOOKUP(A2279,airbnb_listings_orlando!C:Q,14,0)</f>
        <v>77</v>
      </c>
      <c r="X2279" s="35">
        <f>VLOOKUP(A2279,airbnb_listings_orlando!C:Q,15,0)</f>
        <v>6</v>
      </c>
      <c r="Y2279" s="11">
        <f t="shared" si="4"/>
        <v>161.7475</v>
      </c>
      <c r="AA2279" s="11"/>
    </row>
    <row r="2280">
      <c r="A2280" s="12" t="s">
        <v>95</v>
      </c>
      <c r="B2280" s="13">
        <v>43399.0</v>
      </c>
      <c r="C2280" s="25">
        <v>43401.0</v>
      </c>
      <c r="D2280" s="14">
        <v>342.41</v>
      </c>
      <c r="E2280" s="15">
        <v>43385.57114583333</v>
      </c>
      <c r="F2280" s="16">
        <v>14.0</v>
      </c>
      <c r="G2280" s="17" t="s">
        <v>25</v>
      </c>
      <c r="H2280" s="14">
        <v>26.9</v>
      </c>
      <c r="I2280" s="14">
        <f t="shared" si="1"/>
        <v>318.1236</v>
      </c>
      <c r="J2280" s="18">
        <v>4.0</v>
      </c>
      <c r="K2280" s="17">
        <v>6.0</v>
      </c>
      <c r="L2280" s="19">
        <v>3.0</v>
      </c>
      <c r="M2280" s="19">
        <v>22.0</v>
      </c>
      <c r="N2280" s="17">
        <v>5.0</v>
      </c>
      <c r="O2280" s="17" t="s">
        <v>62</v>
      </c>
      <c r="P2280" s="17">
        <v>2.0</v>
      </c>
      <c r="Q2280" s="17">
        <v>5.0</v>
      </c>
      <c r="R2280" s="17">
        <v>0.0</v>
      </c>
      <c r="S2280" s="7">
        <f t="shared" si="2"/>
        <v>5</v>
      </c>
      <c r="T2280" s="20">
        <v>10.59</v>
      </c>
      <c r="U2280" s="14">
        <f t="shared" si="139"/>
        <v>13.6964</v>
      </c>
      <c r="V2280" s="21" t="s">
        <v>26</v>
      </c>
      <c r="W2280" s="35">
        <f>VLOOKUP(A2280,airbnb_listings_orlando!C:Q,14,0)</f>
        <v>77</v>
      </c>
      <c r="X2280" s="35">
        <f>VLOOKUP(A2280,airbnb_listings_orlando!C:Q,15,0)</f>
        <v>6</v>
      </c>
      <c r="Y2280" s="11">
        <f t="shared" si="4"/>
        <v>171.205</v>
      </c>
      <c r="AA2280" s="11"/>
    </row>
    <row r="2281">
      <c r="A2281" s="12" t="s">
        <v>95</v>
      </c>
      <c r="B2281" s="13">
        <v>43378.0</v>
      </c>
      <c r="C2281" s="25">
        <v>43389.0</v>
      </c>
      <c r="D2281" s="14">
        <v>1479.1</v>
      </c>
      <c r="E2281" s="24">
        <v>43252.88023148148</v>
      </c>
      <c r="F2281" s="16">
        <v>126.0</v>
      </c>
      <c r="G2281" s="17" t="s">
        <v>25</v>
      </c>
      <c r="H2281" s="14">
        <v>205.81</v>
      </c>
      <c r="I2281" s="14">
        <f t="shared" si="1"/>
        <v>1374.186</v>
      </c>
      <c r="J2281" s="18">
        <v>4.0</v>
      </c>
      <c r="K2281" s="17">
        <v>6.0</v>
      </c>
      <c r="L2281" s="19">
        <v>3.0</v>
      </c>
      <c r="M2281" s="19">
        <v>22.0</v>
      </c>
      <c r="N2281" s="17">
        <v>5.0</v>
      </c>
      <c r="O2281" s="17" t="s">
        <v>62</v>
      </c>
      <c r="P2281" s="17">
        <v>11.0</v>
      </c>
      <c r="Q2281" s="17">
        <v>4.0</v>
      </c>
      <c r="R2281" s="17">
        <v>4.0</v>
      </c>
      <c r="S2281" s="7">
        <f t="shared" si="2"/>
        <v>8</v>
      </c>
      <c r="T2281" s="20">
        <v>45.75</v>
      </c>
      <c r="U2281" s="14">
        <f t="shared" si="139"/>
        <v>59.164</v>
      </c>
      <c r="V2281" s="21" t="s">
        <v>26</v>
      </c>
      <c r="W2281" s="35">
        <f>VLOOKUP(A2281,airbnb_listings_orlando!C:Q,14,0)</f>
        <v>77</v>
      </c>
      <c r="X2281" s="35">
        <f>VLOOKUP(A2281,airbnb_listings_orlando!C:Q,15,0)</f>
        <v>6</v>
      </c>
      <c r="Y2281" s="11">
        <f t="shared" si="4"/>
        <v>134.4636364</v>
      </c>
      <c r="AA2281" s="11"/>
    </row>
    <row r="2282">
      <c r="A2282" s="12" t="s">
        <v>95</v>
      </c>
      <c r="B2282" s="13">
        <v>43343.0</v>
      </c>
      <c r="C2282" s="12">
        <v>43352.0</v>
      </c>
      <c r="D2282" s="14">
        <v>1234.0</v>
      </c>
      <c r="E2282" s="24">
        <v>43237.72390046297</v>
      </c>
      <c r="F2282" s="16">
        <v>106.0</v>
      </c>
      <c r="G2282" s="17" t="s">
        <v>25</v>
      </c>
      <c r="H2282" s="14">
        <v>166.84</v>
      </c>
      <c r="I2282" s="14">
        <f t="shared" si="1"/>
        <v>1146.64</v>
      </c>
      <c r="J2282" s="18">
        <v>4.0</v>
      </c>
      <c r="K2282" s="17">
        <v>6.0</v>
      </c>
      <c r="L2282" s="19">
        <v>3.0</v>
      </c>
      <c r="M2282" s="19">
        <v>22.0</v>
      </c>
      <c r="N2282" s="17">
        <v>5.0</v>
      </c>
      <c r="O2282" s="17" t="s">
        <v>62</v>
      </c>
      <c r="P2282" s="17">
        <v>9.0</v>
      </c>
      <c r="Q2282" s="17">
        <v>8.0</v>
      </c>
      <c r="R2282" s="17">
        <v>0.0</v>
      </c>
      <c r="S2282" s="7">
        <f t="shared" si="2"/>
        <v>8</v>
      </c>
      <c r="T2282" s="20">
        <v>38.0</v>
      </c>
      <c r="U2282" s="14">
        <f t="shared" si="139"/>
        <v>49.36</v>
      </c>
      <c r="V2282" s="21" t="s">
        <v>26</v>
      </c>
      <c r="W2282" s="35">
        <f>VLOOKUP(A2282,airbnb_listings_orlando!C:Q,14,0)</f>
        <v>77</v>
      </c>
      <c r="X2282" s="35">
        <f>VLOOKUP(A2282,airbnb_listings_orlando!C:Q,15,0)</f>
        <v>6</v>
      </c>
      <c r="Y2282" s="11">
        <f t="shared" si="4"/>
        <v>137.1111111</v>
      </c>
      <c r="AA2282" s="11"/>
    </row>
    <row r="2283">
      <c r="A2283" s="12" t="s">
        <v>95</v>
      </c>
      <c r="B2283" s="13">
        <v>43323.0</v>
      </c>
      <c r="C2283" s="12">
        <v>43327.0</v>
      </c>
      <c r="D2283" s="14">
        <v>646.98</v>
      </c>
      <c r="E2283" s="24">
        <v>43284.68938657407</v>
      </c>
      <c r="F2283" s="16">
        <v>39.0</v>
      </c>
      <c r="G2283" s="17" t="s">
        <v>25</v>
      </c>
      <c r="H2283" s="14">
        <v>74.84</v>
      </c>
      <c r="I2283" s="14">
        <f t="shared" si="1"/>
        <v>601.0908</v>
      </c>
      <c r="J2283" s="18">
        <v>4.0</v>
      </c>
      <c r="K2283" s="17">
        <v>6.0</v>
      </c>
      <c r="L2283" s="19">
        <v>3.0</v>
      </c>
      <c r="M2283" s="19">
        <v>22.0</v>
      </c>
      <c r="N2283" s="17">
        <v>5.0</v>
      </c>
      <c r="O2283" s="17" t="s">
        <v>62</v>
      </c>
      <c r="P2283" s="17">
        <v>4.0</v>
      </c>
      <c r="Q2283" s="17">
        <v>5.0</v>
      </c>
      <c r="R2283" s="17">
        <v>4.0</v>
      </c>
      <c r="S2283" s="7">
        <f t="shared" si="2"/>
        <v>9</v>
      </c>
      <c r="T2283" s="20">
        <v>20.01</v>
      </c>
      <c r="U2283" s="14">
        <f t="shared" si="139"/>
        <v>25.8792</v>
      </c>
      <c r="V2283" s="21" t="s">
        <v>26</v>
      </c>
      <c r="W2283" s="35">
        <f>VLOOKUP(A2283,airbnb_listings_orlando!C:Q,14,0)</f>
        <v>77</v>
      </c>
      <c r="X2283" s="35">
        <f>VLOOKUP(A2283,airbnb_listings_orlando!C:Q,15,0)</f>
        <v>6</v>
      </c>
      <c r="Y2283" s="11">
        <f t="shared" si="4"/>
        <v>161.745</v>
      </c>
      <c r="AA2283" s="11"/>
    </row>
    <row r="2284">
      <c r="A2284" s="12" t="s">
        <v>95</v>
      </c>
      <c r="B2284" s="13">
        <v>43316.0</v>
      </c>
      <c r="C2284" s="12">
        <v>43323.0</v>
      </c>
      <c r="D2284" s="14">
        <v>989.0</v>
      </c>
      <c r="E2284" s="24">
        <v>43163.626805555556</v>
      </c>
      <c r="F2284" s="16">
        <v>153.0</v>
      </c>
      <c r="G2284" s="17" t="s">
        <v>25</v>
      </c>
      <c r="H2284" s="14">
        <v>127.69</v>
      </c>
      <c r="I2284" s="14">
        <f t="shared" si="1"/>
        <v>918.44</v>
      </c>
      <c r="J2284" s="18">
        <v>4.0</v>
      </c>
      <c r="K2284" s="17">
        <v>6.0</v>
      </c>
      <c r="L2284" s="19">
        <v>3.0</v>
      </c>
      <c r="M2284" s="19" t="e">
        <v>#N/A</v>
      </c>
      <c r="N2284" s="17">
        <v>5.0</v>
      </c>
      <c r="O2284" s="17" t="s">
        <v>62</v>
      </c>
      <c r="P2284" s="17">
        <v>7.0</v>
      </c>
      <c r="Q2284" s="17">
        <v>4.0</v>
      </c>
      <c r="R2284" s="17">
        <v>4.0</v>
      </c>
      <c r="S2284" s="7">
        <f t="shared" si="2"/>
        <v>8</v>
      </c>
      <c r="T2284" s="20">
        <v>31.0</v>
      </c>
      <c r="U2284" s="14">
        <f t="shared" si="139"/>
        <v>39.56</v>
      </c>
      <c r="V2284" s="21" t="s">
        <v>26</v>
      </c>
      <c r="W2284" s="35">
        <f>VLOOKUP(A2284,airbnb_listings_orlando!C:Q,14,0)</f>
        <v>77</v>
      </c>
      <c r="X2284" s="35">
        <f>VLOOKUP(A2284,airbnb_listings_orlando!C:Q,15,0)</f>
        <v>6</v>
      </c>
      <c r="Y2284" s="11">
        <f t="shared" si="4"/>
        <v>141.2857143</v>
      </c>
      <c r="AA2284" s="11"/>
    </row>
    <row r="2285">
      <c r="A2285" s="12" t="s">
        <v>95</v>
      </c>
      <c r="B2285" s="13">
        <v>43310.0</v>
      </c>
      <c r="C2285" s="12">
        <v>43313.0</v>
      </c>
      <c r="D2285" s="14">
        <v>518.0</v>
      </c>
      <c r="E2285" s="24">
        <v>43228.95034722222</v>
      </c>
      <c r="F2285" s="16">
        <v>82.0</v>
      </c>
      <c r="G2285" s="17" t="s">
        <v>25</v>
      </c>
      <c r="H2285" s="14">
        <v>54.55</v>
      </c>
      <c r="I2285" s="14">
        <f t="shared" si="1"/>
        <v>481.28</v>
      </c>
      <c r="J2285" s="18">
        <v>4.0</v>
      </c>
      <c r="K2285" s="17">
        <v>6.0</v>
      </c>
      <c r="L2285" s="19">
        <v>3.0</v>
      </c>
      <c r="M2285" s="19" t="e">
        <v>#N/A</v>
      </c>
      <c r="N2285" s="17">
        <v>5.0</v>
      </c>
      <c r="O2285" s="17" t="s">
        <v>62</v>
      </c>
      <c r="P2285" s="17">
        <v>3.0</v>
      </c>
      <c r="Q2285" s="17">
        <v>10.0</v>
      </c>
      <c r="R2285" s="17">
        <v>0.0</v>
      </c>
      <c r="S2285" s="7">
        <f t="shared" si="2"/>
        <v>10</v>
      </c>
      <c r="T2285" s="20">
        <v>16.0</v>
      </c>
      <c r="U2285" s="14">
        <f t="shared" si="139"/>
        <v>20.72</v>
      </c>
      <c r="V2285" s="21" t="s">
        <v>26</v>
      </c>
      <c r="W2285" s="35">
        <f>VLOOKUP(A2285,airbnb_listings_orlando!C:Q,14,0)</f>
        <v>77</v>
      </c>
      <c r="X2285" s="35">
        <f>VLOOKUP(A2285,airbnb_listings_orlando!C:Q,15,0)</f>
        <v>6</v>
      </c>
      <c r="Y2285" s="11">
        <f t="shared" si="4"/>
        <v>172.6666667</v>
      </c>
      <c r="AA2285" s="11"/>
    </row>
    <row r="2286">
      <c r="A2286" s="12" t="s">
        <v>95</v>
      </c>
      <c r="B2286" s="13">
        <v>43301.0</v>
      </c>
      <c r="C2286" s="12">
        <v>43303.0</v>
      </c>
      <c r="D2286" s="14">
        <v>388.97</v>
      </c>
      <c r="E2286" s="24">
        <v>43263.564722222225</v>
      </c>
      <c r="F2286" s="16">
        <v>38.0</v>
      </c>
      <c r="G2286" s="17" t="s">
        <v>25</v>
      </c>
      <c r="H2286" s="14">
        <v>34.22</v>
      </c>
      <c r="I2286" s="14">
        <f t="shared" si="1"/>
        <v>361.3812</v>
      </c>
      <c r="J2286" s="18">
        <v>4.0</v>
      </c>
      <c r="K2286" s="17">
        <v>6.0</v>
      </c>
      <c r="L2286" s="19">
        <v>3.0</v>
      </c>
      <c r="M2286" s="19" t="e">
        <v>#N/A</v>
      </c>
      <c r="N2286" s="17">
        <v>5.0</v>
      </c>
      <c r="O2286" s="17" t="s">
        <v>62</v>
      </c>
      <c r="P2286" s="17">
        <v>2.0</v>
      </c>
      <c r="Q2286" s="17">
        <v>1.0</v>
      </c>
      <c r="R2286" s="17">
        <v>0.0</v>
      </c>
      <c r="S2286" s="7">
        <f t="shared" si="2"/>
        <v>1</v>
      </c>
      <c r="T2286" s="20">
        <v>12.03</v>
      </c>
      <c r="U2286" s="14">
        <f t="shared" si="139"/>
        <v>15.5588</v>
      </c>
      <c r="V2286" s="21" t="s">
        <v>26</v>
      </c>
      <c r="W2286" s="35">
        <f>VLOOKUP(A2286,airbnb_listings_orlando!C:Q,14,0)</f>
        <v>77</v>
      </c>
      <c r="X2286" s="35">
        <f>VLOOKUP(A2286,airbnb_listings_orlando!C:Q,15,0)</f>
        <v>6</v>
      </c>
      <c r="Y2286" s="11">
        <f t="shared" si="4"/>
        <v>194.485</v>
      </c>
      <c r="AA2286" s="11"/>
    </row>
    <row r="2287">
      <c r="A2287" s="12" t="s">
        <v>95</v>
      </c>
      <c r="B2287" s="13">
        <v>43296.0</v>
      </c>
      <c r="C2287" s="12">
        <v>43300.0</v>
      </c>
      <c r="D2287" s="14">
        <v>647.01</v>
      </c>
      <c r="E2287" s="24">
        <v>43193.80054398148</v>
      </c>
      <c r="F2287" s="16">
        <v>103.0</v>
      </c>
      <c r="G2287" s="17" t="s">
        <v>25</v>
      </c>
      <c r="H2287" s="14">
        <v>74.85</v>
      </c>
      <c r="I2287" s="14">
        <f t="shared" si="1"/>
        <v>601.1296</v>
      </c>
      <c r="J2287" s="18">
        <v>4.0</v>
      </c>
      <c r="K2287" s="17">
        <v>6.0</v>
      </c>
      <c r="L2287" s="19">
        <v>3.0</v>
      </c>
      <c r="M2287" s="19" t="e">
        <v>#N/A</v>
      </c>
      <c r="N2287" s="17">
        <v>5.0</v>
      </c>
      <c r="O2287" s="17" t="s">
        <v>62</v>
      </c>
      <c r="P2287" s="17">
        <v>4.0</v>
      </c>
      <c r="Q2287" s="17">
        <v>8.0</v>
      </c>
      <c r="R2287" s="17">
        <v>2.0</v>
      </c>
      <c r="S2287" s="7">
        <f t="shared" si="2"/>
        <v>10</v>
      </c>
      <c r="T2287" s="20">
        <v>20.0</v>
      </c>
      <c r="U2287" s="14">
        <f t="shared" si="139"/>
        <v>25.8804</v>
      </c>
      <c r="V2287" s="21" t="s">
        <v>26</v>
      </c>
      <c r="W2287" s="35">
        <f>VLOOKUP(A2287,airbnb_listings_orlando!C:Q,14,0)</f>
        <v>77</v>
      </c>
      <c r="X2287" s="35">
        <f>VLOOKUP(A2287,airbnb_listings_orlando!C:Q,15,0)</f>
        <v>6</v>
      </c>
      <c r="Y2287" s="11">
        <f t="shared" si="4"/>
        <v>161.7525</v>
      </c>
      <c r="AA2287" s="11"/>
    </row>
    <row r="2288">
      <c r="A2288" s="12" t="s">
        <v>95</v>
      </c>
      <c r="B2288" s="13">
        <v>43260.0</v>
      </c>
      <c r="C2288" s="12">
        <v>43267.0</v>
      </c>
      <c r="D2288" s="14">
        <v>989.0</v>
      </c>
      <c r="E2288" s="24">
        <v>43189.77556712963</v>
      </c>
      <c r="F2288" s="16">
        <v>71.0</v>
      </c>
      <c r="G2288" s="17" t="s">
        <v>25</v>
      </c>
      <c r="H2288" s="14">
        <v>127.69</v>
      </c>
      <c r="I2288" s="14">
        <f t="shared" si="1"/>
        <v>918.44</v>
      </c>
      <c r="J2288" s="18">
        <v>4.0</v>
      </c>
      <c r="K2288" s="17">
        <v>6.0</v>
      </c>
      <c r="L2288" s="19">
        <v>3.0</v>
      </c>
      <c r="M2288" s="19" t="e">
        <v>#REF!</v>
      </c>
      <c r="N2288" s="17">
        <v>5.0</v>
      </c>
      <c r="O2288" s="17" t="s">
        <v>62</v>
      </c>
      <c r="P2288" s="17">
        <v>7.0</v>
      </c>
      <c r="Q2288" s="17">
        <v>5.0</v>
      </c>
      <c r="R2288" s="17">
        <v>2.0</v>
      </c>
      <c r="S2288" s="7">
        <f t="shared" si="2"/>
        <v>7</v>
      </c>
      <c r="T2288" s="20">
        <v>31.0</v>
      </c>
      <c r="U2288" s="14">
        <f t="shared" si="139"/>
        <v>39.56</v>
      </c>
      <c r="V2288" s="21" t="s">
        <v>26</v>
      </c>
      <c r="W2288" s="35">
        <f>VLOOKUP(A2288,airbnb_listings_orlando!C:Q,14,0)</f>
        <v>77</v>
      </c>
      <c r="X2288" s="35">
        <f>VLOOKUP(A2288,airbnb_listings_orlando!C:Q,15,0)</f>
        <v>6</v>
      </c>
      <c r="Y2288" s="11">
        <f t="shared" si="4"/>
        <v>141.2857143</v>
      </c>
      <c r="AA2288" s="11"/>
    </row>
    <row r="2289">
      <c r="A2289" s="12" t="s">
        <v>95</v>
      </c>
      <c r="B2289" s="13">
        <v>43252.0</v>
      </c>
      <c r="C2289" s="12">
        <v>43256.0</v>
      </c>
      <c r="D2289" s="14">
        <v>647.01</v>
      </c>
      <c r="E2289" s="24">
        <v>43212.74513888889</v>
      </c>
      <c r="F2289" s="16">
        <v>40.0</v>
      </c>
      <c r="G2289" s="17" t="s">
        <v>25</v>
      </c>
      <c r="H2289" s="14">
        <v>74.85</v>
      </c>
      <c r="I2289" s="14">
        <f t="shared" si="1"/>
        <v>601.1296</v>
      </c>
      <c r="J2289" s="18">
        <v>4.0</v>
      </c>
      <c r="K2289" s="17">
        <v>6.0</v>
      </c>
      <c r="L2289" s="19">
        <v>3.0</v>
      </c>
      <c r="M2289" s="19" t="e">
        <v>#REF!</v>
      </c>
      <c r="N2289" s="17">
        <v>5.0</v>
      </c>
      <c r="O2289" s="17" t="s">
        <v>62</v>
      </c>
      <c r="P2289" s="17">
        <v>4.0</v>
      </c>
      <c r="Q2289" s="17">
        <v>4.0</v>
      </c>
      <c r="R2289" s="17">
        <v>2.0</v>
      </c>
      <c r="S2289" s="7">
        <f t="shared" si="2"/>
        <v>6</v>
      </c>
      <c r="T2289" s="20">
        <v>20.0</v>
      </c>
      <c r="U2289" s="14">
        <f t="shared" si="139"/>
        <v>25.8804</v>
      </c>
      <c r="V2289" s="21" t="s">
        <v>26</v>
      </c>
      <c r="W2289" s="35">
        <f>VLOOKUP(A2289,airbnb_listings_orlando!C:Q,14,0)</f>
        <v>77</v>
      </c>
      <c r="X2289" s="35">
        <f>VLOOKUP(A2289,airbnb_listings_orlando!C:Q,15,0)</f>
        <v>6</v>
      </c>
      <c r="Y2289" s="11">
        <f t="shared" si="4"/>
        <v>161.7525</v>
      </c>
      <c r="AA2289" s="11"/>
    </row>
    <row r="2290">
      <c r="A2290" s="12" t="s">
        <v>95</v>
      </c>
      <c r="B2290" s="13">
        <v>43250.0</v>
      </c>
      <c r="C2290" s="12">
        <v>43252.0</v>
      </c>
      <c r="D2290" s="14">
        <v>389.0</v>
      </c>
      <c r="E2290" s="24">
        <v>43239.64436342593</v>
      </c>
      <c r="F2290" s="16">
        <v>11.0</v>
      </c>
      <c r="G2290" s="17" t="s">
        <v>25</v>
      </c>
      <c r="H2290" s="14">
        <v>34.26</v>
      </c>
      <c r="I2290" s="14">
        <f t="shared" si="1"/>
        <v>361.44</v>
      </c>
      <c r="J2290" s="18">
        <v>4.0</v>
      </c>
      <c r="K2290" s="17">
        <v>6.0</v>
      </c>
      <c r="L2290" s="19">
        <v>3.0</v>
      </c>
      <c r="M2290" s="19" t="e">
        <v>#REF!</v>
      </c>
      <c r="N2290" s="17">
        <v>5.0</v>
      </c>
      <c r="O2290" s="17" t="s">
        <v>62</v>
      </c>
      <c r="P2290" s="17">
        <v>2.0</v>
      </c>
      <c r="Q2290" s="17">
        <v>5.0</v>
      </c>
      <c r="R2290" s="17">
        <v>3.0</v>
      </c>
      <c r="S2290" s="7">
        <f t="shared" si="2"/>
        <v>8</v>
      </c>
      <c r="T2290" s="20">
        <v>12.0</v>
      </c>
      <c r="U2290" s="14">
        <f t="shared" si="139"/>
        <v>15.56</v>
      </c>
      <c r="V2290" s="21" t="s">
        <v>26</v>
      </c>
      <c r="W2290" s="35">
        <f>VLOOKUP(A2290,airbnb_listings_orlando!C:Q,14,0)</f>
        <v>77</v>
      </c>
      <c r="X2290" s="35">
        <f>VLOOKUP(A2290,airbnb_listings_orlando!C:Q,15,0)</f>
        <v>6</v>
      </c>
      <c r="Y2290" s="11">
        <f t="shared" si="4"/>
        <v>194.5</v>
      </c>
      <c r="AA2290" s="11"/>
    </row>
    <row r="2291">
      <c r="A2291" s="12" t="s">
        <v>95</v>
      </c>
      <c r="B2291" s="13">
        <v>43243.0</v>
      </c>
      <c r="C2291" s="12">
        <v>43249.0</v>
      </c>
      <c r="D2291" s="14">
        <v>890.0</v>
      </c>
      <c r="E2291" s="24">
        <v>42953.41523148148</v>
      </c>
      <c r="F2291" s="16">
        <v>290.0</v>
      </c>
      <c r="G2291" s="17" t="s">
        <v>25</v>
      </c>
      <c r="H2291" s="14">
        <v>115.61</v>
      </c>
      <c r="I2291" s="14">
        <f t="shared" si="1"/>
        <v>826.4</v>
      </c>
      <c r="J2291" s="18">
        <v>4.0</v>
      </c>
      <c r="K2291" s="17">
        <v>6.0</v>
      </c>
      <c r="L2291" s="19">
        <v>3.0</v>
      </c>
      <c r="M2291" s="19" t="e">
        <v>#REF!</v>
      </c>
      <c r="N2291" s="17">
        <v>5.0</v>
      </c>
      <c r="O2291" s="17" t="s">
        <v>62</v>
      </c>
      <c r="P2291" s="17">
        <v>6.0</v>
      </c>
      <c r="Q2291" s="17">
        <v>6.0</v>
      </c>
      <c r="R2291" s="17">
        <v>4.0</v>
      </c>
      <c r="S2291" s="7">
        <f t="shared" si="2"/>
        <v>10</v>
      </c>
      <c r="T2291" s="20">
        <v>28.0</v>
      </c>
      <c r="U2291" s="14">
        <f t="shared" si="139"/>
        <v>35.6</v>
      </c>
      <c r="V2291" s="21" t="s">
        <v>26</v>
      </c>
      <c r="W2291" s="35">
        <f>VLOOKUP(A2291,airbnb_listings_orlando!C:Q,14,0)</f>
        <v>77</v>
      </c>
      <c r="X2291" s="35">
        <f>VLOOKUP(A2291,airbnb_listings_orlando!C:Q,15,0)</f>
        <v>6</v>
      </c>
      <c r="Y2291" s="11">
        <f t="shared" si="4"/>
        <v>148.3333333</v>
      </c>
      <c r="AA2291" s="11"/>
    </row>
    <row r="2292">
      <c r="A2292" s="12" t="s">
        <v>95</v>
      </c>
      <c r="B2292" s="13">
        <v>43216.0</v>
      </c>
      <c r="C2292" s="12">
        <v>43219.0</v>
      </c>
      <c r="D2292" s="14">
        <v>518.0</v>
      </c>
      <c r="E2292" s="24">
        <v>43124.838900462964</v>
      </c>
      <c r="F2292" s="16">
        <v>92.0</v>
      </c>
      <c r="G2292" s="17" t="s">
        <v>25</v>
      </c>
      <c r="H2292" s="14">
        <v>54.55</v>
      </c>
      <c r="I2292" s="14">
        <f t="shared" si="1"/>
        <v>481.28</v>
      </c>
      <c r="J2292" s="18">
        <v>4.0</v>
      </c>
      <c r="K2292" s="17">
        <v>6.0</v>
      </c>
      <c r="L2292" s="19">
        <v>3.0</v>
      </c>
      <c r="M2292" s="19" t="e">
        <v>#REF!</v>
      </c>
      <c r="N2292" s="17">
        <v>5.0</v>
      </c>
      <c r="O2292" s="17" t="s">
        <v>62</v>
      </c>
      <c r="P2292" s="17">
        <v>3.0</v>
      </c>
      <c r="Q2292" s="17">
        <v>8.0</v>
      </c>
      <c r="R2292" s="17">
        <v>0.0</v>
      </c>
      <c r="S2292" s="7">
        <f t="shared" si="2"/>
        <v>8</v>
      </c>
      <c r="T2292" s="20">
        <v>16.0</v>
      </c>
      <c r="U2292" s="14">
        <f t="shared" si="139"/>
        <v>20.72</v>
      </c>
      <c r="V2292" s="21" t="s">
        <v>26</v>
      </c>
      <c r="W2292" s="35">
        <f>VLOOKUP(A2292,airbnb_listings_orlando!C:Q,14,0)</f>
        <v>77</v>
      </c>
      <c r="X2292" s="35">
        <f>VLOOKUP(A2292,airbnb_listings_orlando!C:Q,15,0)</f>
        <v>6</v>
      </c>
      <c r="Y2292" s="11">
        <f t="shared" si="4"/>
        <v>172.6666667</v>
      </c>
      <c r="AA2292" s="11"/>
    </row>
    <row r="2293">
      <c r="A2293" s="12" t="s">
        <v>95</v>
      </c>
      <c r="B2293" s="13">
        <v>43204.0</v>
      </c>
      <c r="C2293" s="12">
        <v>43211.0</v>
      </c>
      <c r="D2293" s="14">
        <v>1031.98</v>
      </c>
      <c r="E2293" s="24">
        <v>43111.689247685186</v>
      </c>
      <c r="F2293" s="16">
        <v>93.0</v>
      </c>
      <c r="G2293" s="17" t="s">
        <v>25</v>
      </c>
      <c r="H2293" s="14">
        <v>134.68</v>
      </c>
      <c r="I2293" s="14">
        <f t="shared" si="1"/>
        <v>958.0308</v>
      </c>
      <c r="J2293" s="18">
        <v>4.0</v>
      </c>
      <c r="K2293" s="17">
        <v>6.0</v>
      </c>
      <c r="L2293" s="19">
        <v>3.0</v>
      </c>
      <c r="M2293" s="19" t="e">
        <v>#REF!</v>
      </c>
      <c r="N2293" s="17">
        <v>5.0</v>
      </c>
      <c r="O2293" s="17" t="s">
        <v>62</v>
      </c>
      <c r="P2293" s="17">
        <v>7.0</v>
      </c>
      <c r="Q2293" s="17">
        <v>2.0</v>
      </c>
      <c r="R2293" s="17">
        <v>4.0</v>
      </c>
      <c r="S2293" s="7">
        <f t="shared" si="2"/>
        <v>6</v>
      </c>
      <c r="T2293" s="20">
        <v>32.67</v>
      </c>
      <c r="U2293" s="14">
        <f t="shared" si="139"/>
        <v>41.2792</v>
      </c>
      <c r="V2293" s="21" t="s">
        <v>26</v>
      </c>
      <c r="W2293" s="35">
        <f>VLOOKUP(A2293,airbnb_listings_orlando!C:Q,14,0)</f>
        <v>77</v>
      </c>
      <c r="X2293" s="35">
        <f>VLOOKUP(A2293,airbnb_listings_orlando!C:Q,15,0)</f>
        <v>6</v>
      </c>
      <c r="Y2293" s="11">
        <f t="shared" si="4"/>
        <v>147.4257143</v>
      </c>
      <c r="AA2293" s="11"/>
    </row>
    <row r="2294">
      <c r="A2294" s="12" t="s">
        <v>95</v>
      </c>
      <c r="B2294" s="13">
        <v>43177.0</v>
      </c>
      <c r="C2294" s="12">
        <v>43182.0</v>
      </c>
      <c r="D2294" s="14">
        <v>1019.0</v>
      </c>
      <c r="E2294" s="24">
        <v>43156.7453125</v>
      </c>
      <c r="F2294" s="16">
        <v>21.0</v>
      </c>
      <c r="G2294" s="17" t="s">
        <v>25</v>
      </c>
      <c r="H2294" s="14">
        <v>132.71</v>
      </c>
      <c r="I2294" s="14">
        <f t="shared" si="1"/>
        <v>946.24</v>
      </c>
      <c r="J2294" s="18">
        <v>4.0</v>
      </c>
      <c r="K2294" s="17">
        <v>6.0</v>
      </c>
      <c r="L2294" s="19">
        <v>3.0</v>
      </c>
      <c r="M2294" s="19" t="e">
        <v>#REF!</v>
      </c>
      <c r="N2294" s="17">
        <v>5.0</v>
      </c>
      <c r="O2294" s="17" t="s">
        <v>62</v>
      </c>
      <c r="P2294" s="17">
        <v>5.0</v>
      </c>
      <c r="Q2294" s="17">
        <v>7.0</v>
      </c>
      <c r="R2294" s="17">
        <v>1.0</v>
      </c>
      <c r="S2294" s="7">
        <f t="shared" si="2"/>
        <v>8</v>
      </c>
      <c r="T2294" s="20">
        <v>32.0</v>
      </c>
      <c r="U2294" s="14">
        <f t="shared" si="139"/>
        <v>40.76</v>
      </c>
      <c r="V2294" s="21" t="s">
        <v>26</v>
      </c>
      <c r="W2294" s="35">
        <f>VLOOKUP(A2294,airbnb_listings_orlando!C:Q,14,0)</f>
        <v>77</v>
      </c>
      <c r="X2294" s="35">
        <f>VLOOKUP(A2294,airbnb_listings_orlando!C:Q,15,0)</f>
        <v>6</v>
      </c>
      <c r="Y2294" s="11">
        <f t="shared" si="4"/>
        <v>203.8</v>
      </c>
      <c r="AA2294" s="11"/>
    </row>
    <row r="2295">
      <c r="A2295" s="12" t="s">
        <v>95</v>
      </c>
      <c r="B2295" s="13">
        <v>43166.0</v>
      </c>
      <c r="C2295" s="12">
        <v>43168.0</v>
      </c>
      <c r="D2295" s="14">
        <v>485.96</v>
      </c>
      <c r="E2295" s="24">
        <v>43151.199895833335</v>
      </c>
      <c r="F2295" s="16">
        <v>15.0</v>
      </c>
      <c r="G2295" s="17" t="s">
        <v>25</v>
      </c>
      <c r="H2295" s="14">
        <v>49.52</v>
      </c>
      <c r="I2295" s="14">
        <f t="shared" si="1"/>
        <v>451.5216</v>
      </c>
      <c r="J2295" s="18">
        <v>4.0</v>
      </c>
      <c r="K2295" s="17">
        <v>6.0</v>
      </c>
      <c r="L2295" s="19">
        <v>3.0</v>
      </c>
      <c r="M2295" s="19" t="e">
        <v>#REF!</v>
      </c>
      <c r="N2295" s="17">
        <v>5.0</v>
      </c>
      <c r="O2295" s="17" t="s">
        <v>62</v>
      </c>
      <c r="P2295" s="17">
        <v>2.0</v>
      </c>
      <c r="Q2295" s="17">
        <v>5.0</v>
      </c>
      <c r="R2295" s="17">
        <v>0.0</v>
      </c>
      <c r="S2295" s="7">
        <f t="shared" si="2"/>
        <v>5</v>
      </c>
      <c r="T2295" s="20">
        <v>15.0</v>
      </c>
      <c r="U2295" s="14">
        <f t="shared" si="139"/>
        <v>19.4384</v>
      </c>
      <c r="V2295" s="21" t="s">
        <v>26</v>
      </c>
      <c r="W2295" s="35">
        <f>VLOOKUP(A2295,airbnb_listings_orlando!C:Q,14,0)</f>
        <v>77</v>
      </c>
      <c r="X2295" s="35">
        <f>VLOOKUP(A2295,airbnb_listings_orlando!C:Q,15,0)</f>
        <v>6</v>
      </c>
      <c r="Y2295" s="11">
        <f t="shared" si="4"/>
        <v>242.98</v>
      </c>
      <c r="AA2295" s="11"/>
    </row>
    <row r="2296">
      <c r="A2296" s="12" t="s">
        <v>95</v>
      </c>
      <c r="B2296" s="13">
        <v>43163.0</v>
      </c>
      <c r="C2296" s="12">
        <v>43166.0</v>
      </c>
      <c r="D2296" s="14">
        <v>663.0</v>
      </c>
      <c r="E2296" s="24">
        <v>43151.96163194445</v>
      </c>
      <c r="F2296" s="16">
        <v>12.0</v>
      </c>
      <c r="G2296" s="17" t="s">
        <v>25</v>
      </c>
      <c r="H2296" s="14">
        <v>76.85</v>
      </c>
      <c r="I2296" s="14">
        <f t="shared" si="1"/>
        <v>615.48</v>
      </c>
      <c r="J2296" s="18">
        <v>4.0</v>
      </c>
      <c r="K2296" s="17">
        <v>6.0</v>
      </c>
      <c r="L2296" s="19">
        <v>3.0</v>
      </c>
      <c r="M2296" s="19" t="e">
        <v>#REF!</v>
      </c>
      <c r="N2296" s="17">
        <v>5.0</v>
      </c>
      <c r="O2296" s="17" t="s">
        <v>62</v>
      </c>
      <c r="P2296" s="17">
        <v>3.0</v>
      </c>
      <c r="Q2296" s="17">
        <v>7.0</v>
      </c>
      <c r="R2296" s="17">
        <v>0.0</v>
      </c>
      <c r="S2296" s="7">
        <f t="shared" si="2"/>
        <v>7</v>
      </c>
      <c r="T2296" s="20">
        <v>21.0</v>
      </c>
      <c r="U2296" s="14">
        <f t="shared" si="139"/>
        <v>26.52</v>
      </c>
      <c r="V2296" s="21" t="s">
        <v>26</v>
      </c>
      <c r="W2296" s="35">
        <f>VLOOKUP(A2296,airbnb_listings_orlando!C:Q,14,0)</f>
        <v>77</v>
      </c>
      <c r="X2296" s="35">
        <f>VLOOKUP(A2296,airbnb_listings_orlando!C:Q,15,0)</f>
        <v>6</v>
      </c>
      <c r="Y2296" s="11">
        <f t="shared" si="4"/>
        <v>221</v>
      </c>
      <c r="AA2296" s="11"/>
    </row>
    <row r="2297">
      <c r="A2297" s="12" t="s">
        <v>95</v>
      </c>
      <c r="B2297" s="13">
        <v>43096.0</v>
      </c>
      <c r="C2297" s="12">
        <v>43112.0</v>
      </c>
      <c r="D2297" s="14">
        <v>2078.0</v>
      </c>
      <c r="E2297" s="24">
        <v>42827.55395833333</v>
      </c>
      <c r="F2297" s="16">
        <v>269.0</v>
      </c>
      <c r="G2297" s="17" t="s">
        <v>25</v>
      </c>
      <c r="H2297" s="14">
        <v>302.21</v>
      </c>
      <c r="I2297" s="14">
        <f t="shared" si="1"/>
        <v>1930.88</v>
      </c>
      <c r="J2297" s="18">
        <v>4.0</v>
      </c>
      <c r="K2297" s="17">
        <v>6.0</v>
      </c>
      <c r="L2297" s="19">
        <v>3.0</v>
      </c>
      <c r="M2297" s="19" t="e">
        <v>#REF!</v>
      </c>
      <c r="N2297" s="17">
        <v>5.0</v>
      </c>
      <c r="O2297" s="17" t="s">
        <v>62</v>
      </c>
      <c r="P2297" s="17">
        <v>16.0</v>
      </c>
      <c r="Q2297" s="17">
        <v>5.0</v>
      </c>
      <c r="R2297" s="17">
        <v>0.0</v>
      </c>
      <c r="S2297" s="7">
        <f t="shared" si="2"/>
        <v>5</v>
      </c>
      <c r="T2297" s="20">
        <v>64.0</v>
      </c>
      <c r="U2297" s="14">
        <f t="shared" si="139"/>
        <v>83.12</v>
      </c>
      <c r="V2297" s="21" t="s">
        <v>26</v>
      </c>
      <c r="W2297" s="35">
        <f>VLOOKUP(A2297,airbnb_listings_orlando!C:Q,14,0)</f>
        <v>77</v>
      </c>
      <c r="X2297" s="35">
        <f>VLOOKUP(A2297,airbnb_listings_orlando!C:Q,15,0)</f>
        <v>6</v>
      </c>
      <c r="Y2297" s="11">
        <f t="shared" si="4"/>
        <v>129.875</v>
      </c>
      <c r="AA2297" s="11"/>
    </row>
    <row r="2298">
      <c r="A2298" s="12" t="s">
        <v>95</v>
      </c>
      <c r="B2298" s="13">
        <v>43085.0</v>
      </c>
      <c r="C2298" s="25">
        <v>43093.0</v>
      </c>
      <c r="D2298" s="14">
        <v>1467.01</v>
      </c>
      <c r="E2298" s="24">
        <v>42989.40357638889</v>
      </c>
      <c r="F2298" s="16">
        <v>96.0</v>
      </c>
      <c r="G2298" s="17" t="s">
        <v>25</v>
      </c>
      <c r="H2298" s="14">
        <v>207.28</v>
      </c>
      <c r="I2298" s="14">
        <f t="shared" si="1"/>
        <v>1363.3296</v>
      </c>
      <c r="J2298" s="18">
        <v>4.0</v>
      </c>
      <c r="K2298" s="17">
        <v>6.0</v>
      </c>
      <c r="L2298" s="19">
        <v>3.0</v>
      </c>
      <c r="M2298" s="19" t="e">
        <v>#REF!</v>
      </c>
      <c r="N2298" s="17">
        <v>5.0</v>
      </c>
      <c r="O2298" s="17" t="s">
        <v>62</v>
      </c>
      <c r="P2298" s="17">
        <v>8.0</v>
      </c>
      <c r="Q2298" s="17">
        <v>9.0</v>
      </c>
      <c r="R2298" s="17">
        <v>0.0</v>
      </c>
      <c r="S2298" s="7">
        <f t="shared" si="2"/>
        <v>9</v>
      </c>
      <c r="T2298" s="20">
        <v>45.0</v>
      </c>
      <c r="U2298" s="14">
        <f t="shared" si="139"/>
        <v>58.6804</v>
      </c>
      <c r="V2298" s="21" t="s">
        <v>26</v>
      </c>
      <c r="W2298" s="35">
        <f>VLOOKUP(A2298,airbnb_listings_orlando!C:Q,14,0)</f>
        <v>77</v>
      </c>
      <c r="X2298" s="35">
        <f>VLOOKUP(A2298,airbnb_listings_orlando!C:Q,15,0)</f>
        <v>6</v>
      </c>
      <c r="Y2298" s="11">
        <f t="shared" si="4"/>
        <v>183.37625</v>
      </c>
      <c r="AA2298" s="11"/>
    </row>
    <row r="2299">
      <c r="A2299" s="12" t="s">
        <v>95</v>
      </c>
      <c r="B2299" s="13">
        <v>43070.0</v>
      </c>
      <c r="C2299" s="12">
        <v>43077.0</v>
      </c>
      <c r="D2299" s="14">
        <v>1000.62</v>
      </c>
      <c r="E2299" s="15">
        <v>43023.40142361111</v>
      </c>
      <c r="F2299" s="16">
        <v>47.0</v>
      </c>
      <c r="G2299" s="17" t="s">
        <v>25</v>
      </c>
      <c r="H2299" s="14">
        <v>132.0</v>
      </c>
      <c r="I2299" s="14">
        <f t="shared" si="1"/>
        <v>930.5952</v>
      </c>
      <c r="J2299" s="18">
        <v>4.0</v>
      </c>
      <c r="K2299" s="17">
        <v>6.0</v>
      </c>
      <c r="L2299" s="19">
        <v>3.0</v>
      </c>
      <c r="M2299" s="19" t="e">
        <v>#REF!</v>
      </c>
      <c r="N2299" s="17">
        <v>5.0</v>
      </c>
      <c r="O2299" s="17" t="s">
        <v>62</v>
      </c>
      <c r="P2299" s="17">
        <v>7.0</v>
      </c>
      <c r="Q2299" s="17">
        <v>9.0</v>
      </c>
      <c r="R2299" s="17">
        <v>0.0</v>
      </c>
      <c r="S2299" s="7">
        <f t="shared" si="2"/>
        <v>9</v>
      </c>
      <c r="T2299" s="20">
        <v>30.0</v>
      </c>
      <c r="U2299" s="14">
        <f t="shared" si="139"/>
        <v>40.0248</v>
      </c>
      <c r="V2299" s="21" t="s">
        <v>26</v>
      </c>
      <c r="W2299" s="35">
        <f>VLOOKUP(A2299,airbnb_listings_orlando!C:Q,14,0)</f>
        <v>77</v>
      </c>
      <c r="X2299" s="35">
        <f>VLOOKUP(A2299,airbnb_listings_orlando!C:Q,15,0)</f>
        <v>6</v>
      </c>
      <c r="Y2299" s="11">
        <f t="shared" si="4"/>
        <v>142.9457143</v>
      </c>
      <c r="AA2299" s="11"/>
    </row>
    <row r="2300">
      <c r="A2300" s="12" t="s">
        <v>95</v>
      </c>
      <c r="B2300" s="13">
        <v>43063.0</v>
      </c>
      <c r="C2300" s="25">
        <v>43065.0</v>
      </c>
      <c r="D2300" s="14">
        <v>514.0</v>
      </c>
      <c r="E2300" s="15">
        <v>43030.50591435185</v>
      </c>
      <c r="F2300" s="16">
        <v>33.0</v>
      </c>
      <c r="G2300" s="17" t="s">
        <v>25</v>
      </c>
      <c r="H2300" s="14">
        <v>54.8</v>
      </c>
      <c r="I2300" s="14">
        <f t="shared" si="1"/>
        <v>477.44</v>
      </c>
      <c r="J2300" s="18">
        <v>4.0</v>
      </c>
      <c r="K2300" s="17">
        <v>6.0</v>
      </c>
      <c r="L2300" s="19">
        <v>3.0</v>
      </c>
      <c r="M2300" s="19" t="e">
        <v>#REF!</v>
      </c>
      <c r="N2300" s="17">
        <v>5.0</v>
      </c>
      <c r="O2300" s="17" t="s">
        <v>62</v>
      </c>
      <c r="P2300" s="17">
        <v>2.0</v>
      </c>
      <c r="Q2300" s="17">
        <v>6.0</v>
      </c>
      <c r="R2300" s="17">
        <v>0.0</v>
      </c>
      <c r="S2300" s="7">
        <f t="shared" si="2"/>
        <v>6</v>
      </c>
      <c r="T2300" s="20">
        <v>16.0</v>
      </c>
      <c r="U2300" s="14">
        <f t="shared" si="139"/>
        <v>20.56</v>
      </c>
      <c r="V2300" s="21" t="s">
        <v>26</v>
      </c>
      <c r="W2300" s="35">
        <f>VLOOKUP(A2300,airbnb_listings_orlando!C:Q,14,0)</f>
        <v>77</v>
      </c>
      <c r="X2300" s="35">
        <f>VLOOKUP(A2300,airbnb_listings_orlando!C:Q,15,0)</f>
        <v>6</v>
      </c>
      <c r="Y2300" s="11">
        <f t="shared" si="4"/>
        <v>257</v>
      </c>
      <c r="AA2300" s="11"/>
    </row>
    <row r="2301">
      <c r="A2301" s="12" t="s">
        <v>95</v>
      </c>
      <c r="B2301" s="13">
        <v>43048.0</v>
      </c>
      <c r="C2301" s="25">
        <v>43051.0</v>
      </c>
      <c r="D2301" s="14">
        <v>503.0</v>
      </c>
      <c r="E2301" s="24">
        <v>42999.42208333333</v>
      </c>
      <c r="F2301" s="16">
        <v>49.0</v>
      </c>
      <c r="G2301" s="17" t="s">
        <v>25</v>
      </c>
      <c r="H2301" s="14">
        <v>54.73</v>
      </c>
      <c r="I2301" s="14">
        <f t="shared" si="1"/>
        <v>466.88</v>
      </c>
      <c r="J2301" s="18">
        <v>4.0</v>
      </c>
      <c r="K2301" s="17">
        <v>6.0</v>
      </c>
      <c r="L2301" s="19">
        <v>3.0</v>
      </c>
      <c r="M2301" s="19" t="e">
        <v>#REF!</v>
      </c>
      <c r="N2301" s="17">
        <v>5.0</v>
      </c>
      <c r="O2301" s="17" t="s">
        <v>62</v>
      </c>
      <c r="P2301" s="17">
        <v>3.0</v>
      </c>
      <c r="Q2301" s="17">
        <v>10.0</v>
      </c>
      <c r="R2301" s="17">
        <v>0.0</v>
      </c>
      <c r="S2301" s="7">
        <f t="shared" si="2"/>
        <v>10</v>
      </c>
      <c r="T2301" s="20">
        <v>16.0</v>
      </c>
      <c r="U2301" s="14">
        <f t="shared" si="139"/>
        <v>20.12</v>
      </c>
      <c r="V2301" s="21" t="s">
        <v>26</v>
      </c>
      <c r="W2301" s="35">
        <f>VLOOKUP(A2301,airbnb_listings_orlando!C:Q,14,0)</f>
        <v>77</v>
      </c>
      <c r="X2301" s="35">
        <f>VLOOKUP(A2301,airbnb_listings_orlando!C:Q,15,0)</f>
        <v>6</v>
      </c>
      <c r="Y2301" s="11">
        <f t="shared" si="4"/>
        <v>167.6666667</v>
      </c>
      <c r="AA2301" s="11"/>
    </row>
    <row r="2302">
      <c r="A2302" s="12" t="s">
        <v>95</v>
      </c>
      <c r="B2302" s="13">
        <v>43035.0</v>
      </c>
      <c r="C2302" s="25">
        <v>43037.0</v>
      </c>
      <c r="D2302" s="14">
        <v>374.0</v>
      </c>
      <c r="E2302" s="24">
        <v>42959.83146990741</v>
      </c>
      <c r="F2302" s="16">
        <v>76.0</v>
      </c>
      <c r="G2302" s="17" t="s">
        <v>25</v>
      </c>
      <c r="H2302" s="14">
        <v>34.43</v>
      </c>
      <c r="I2302" s="14">
        <f t="shared" si="1"/>
        <v>347.04</v>
      </c>
      <c r="J2302" s="18">
        <v>4.0</v>
      </c>
      <c r="K2302" s="17">
        <v>6.0</v>
      </c>
      <c r="L2302" s="19">
        <v>3.0</v>
      </c>
      <c r="M2302" s="19" t="e">
        <v>#REF!</v>
      </c>
      <c r="N2302" s="17">
        <v>5.0</v>
      </c>
      <c r="O2302" s="17" t="s">
        <v>62</v>
      </c>
      <c r="P2302" s="17">
        <v>2.0</v>
      </c>
      <c r="Q2302" s="17">
        <v>9.0</v>
      </c>
      <c r="R2302" s="17">
        <v>0.0</v>
      </c>
      <c r="S2302" s="7">
        <f t="shared" si="2"/>
        <v>9</v>
      </c>
      <c r="T2302" s="20">
        <v>12.0</v>
      </c>
      <c r="U2302" s="14">
        <f t="shared" si="139"/>
        <v>14.96</v>
      </c>
      <c r="V2302" s="21" t="s">
        <v>26</v>
      </c>
      <c r="W2302" s="35">
        <f>VLOOKUP(A2302,airbnb_listings_orlando!C:Q,14,0)</f>
        <v>77</v>
      </c>
      <c r="X2302" s="35">
        <f>VLOOKUP(A2302,airbnb_listings_orlando!C:Q,15,0)</f>
        <v>6</v>
      </c>
      <c r="Y2302" s="11">
        <f t="shared" si="4"/>
        <v>187</v>
      </c>
      <c r="AA2302" s="11"/>
    </row>
    <row r="2303">
      <c r="A2303" s="12" t="s">
        <v>95</v>
      </c>
      <c r="B2303" s="13">
        <v>43021.0</v>
      </c>
      <c r="C2303" s="25">
        <v>43033.0</v>
      </c>
      <c r="D2303" s="14">
        <v>1587.0</v>
      </c>
      <c r="E2303" s="24">
        <v>42891.36986111111</v>
      </c>
      <c r="F2303" s="16">
        <v>130.0</v>
      </c>
      <c r="G2303" s="17" t="s">
        <v>25</v>
      </c>
      <c r="H2303" s="14">
        <v>225.12</v>
      </c>
      <c r="I2303" s="14">
        <f t="shared" si="1"/>
        <v>1474.52</v>
      </c>
      <c r="J2303" s="18">
        <v>4.0</v>
      </c>
      <c r="K2303" s="17">
        <v>6.0</v>
      </c>
      <c r="L2303" s="19">
        <v>3.0</v>
      </c>
      <c r="M2303" s="19" t="e">
        <v>#REF!</v>
      </c>
      <c r="N2303" s="17">
        <v>5.0</v>
      </c>
      <c r="O2303" s="17" t="s">
        <v>62</v>
      </c>
      <c r="P2303" s="17">
        <v>12.0</v>
      </c>
      <c r="Q2303" s="17">
        <v>5.0</v>
      </c>
      <c r="R2303" s="17">
        <v>1.0</v>
      </c>
      <c r="S2303" s="7">
        <f t="shared" si="2"/>
        <v>6</v>
      </c>
      <c r="T2303" s="20">
        <v>49.0</v>
      </c>
      <c r="U2303" s="14">
        <f t="shared" si="139"/>
        <v>63.48</v>
      </c>
      <c r="V2303" s="21" t="s">
        <v>26</v>
      </c>
      <c r="W2303" s="35">
        <f>VLOOKUP(A2303,airbnb_listings_orlando!C:Q,14,0)</f>
        <v>77</v>
      </c>
      <c r="X2303" s="35">
        <f>VLOOKUP(A2303,airbnb_listings_orlando!C:Q,15,0)</f>
        <v>6</v>
      </c>
      <c r="Y2303" s="11">
        <f t="shared" si="4"/>
        <v>132.25</v>
      </c>
      <c r="AA2303" s="11"/>
    </row>
    <row r="2304">
      <c r="A2304" s="12" t="s">
        <v>95</v>
      </c>
      <c r="B2304" s="13">
        <v>42985.0</v>
      </c>
      <c r="C2304" s="12">
        <v>42991.0</v>
      </c>
      <c r="D2304" s="14">
        <v>868.6</v>
      </c>
      <c r="E2304" s="24">
        <v>42985.365648148145</v>
      </c>
      <c r="F2304" s="16">
        <v>0.0</v>
      </c>
      <c r="G2304" s="17" t="s">
        <v>25</v>
      </c>
      <c r="H2304" s="14">
        <v>125.53</v>
      </c>
      <c r="I2304" s="14">
        <f t="shared" si="1"/>
        <v>816.856</v>
      </c>
      <c r="J2304" s="18">
        <v>4.0</v>
      </c>
      <c r="K2304" s="17">
        <v>6.0</v>
      </c>
      <c r="L2304" s="19">
        <v>3.0</v>
      </c>
      <c r="M2304" s="19" t="e">
        <v>#REF!</v>
      </c>
      <c r="N2304" s="17">
        <v>5.0</v>
      </c>
      <c r="O2304" s="17" t="s">
        <v>62</v>
      </c>
      <c r="P2304" s="17">
        <v>6.0</v>
      </c>
      <c r="Q2304" s="17">
        <v>8.0</v>
      </c>
      <c r="R2304" s="17">
        <v>0.0</v>
      </c>
      <c r="S2304" s="7">
        <f t="shared" si="2"/>
        <v>8</v>
      </c>
      <c r="T2304" s="20">
        <v>17.0</v>
      </c>
      <c r="U2304" s="14">
        <f t="shared" si="139"/>
        <v>34.744</v>
      </c>
      <c r="V2304" s="21" t="s">
        <v>26</v>
      </c>
      <c r="W2304" s="35">
        <f>VLOOKUP(A2304,airbnb_listings_orlando!C:Q,14,0)</f>
        <v>77</v>
      </c>
      <c r="X2304" s="35">
        <f>VLOOKUP(A2304,airbnb_listings_orlando!C:Q,15,0)</f>
        <v>6</v>
      </c>
      <c r="Y2304" s="11">
        <f t="shared" si="4"/>
        <v>144.7666667</v>
      </c>
      <c r="AA2304" s="11"/>
    </row>
    <row r="2305">
      <c r="A2305" s="12" t="s">
        <v>95</v>
      </c>
      <c r="B2305" s="13">
        <v>42961.0</v>
      </c>
      <c r="C2305" s="12">
        <v>42966.0</v>
      </c>
      <c r="D2305" s="14">
        <v>761.0</v>
      </c>
      <c r="E2305" s="24">
        <v>42876.84743055556</v>
      </c>
      <c r="F2305" s="16">
        <v>85.0</v>
      </c>
      <c r="G2305" s="17" t="s">
        <v>25</v>
      </c>
      <c r="H2305" s="14">
        <v>95.31</v>
      </c>
      <c r="I2305" s="14">
        <f t="shared" si="1"/>
        <v>706.56</v>
      </c>
      <c r="J2305" s="18">
        <v>4.0</v>
      </c>
      <c r="K2305" s="17">
        <v>6.0</v>
      </c>
      <c r="L2305" s="19">
        <v>3.0</v>
      </c>
      <c r="M2305" s="19" t="e">
        <v>#REF!</v>
      </c>
      <c r="N2305" s="17">
        <v>5.0</v>
      </c>
      <c r="O2305" s="17" t="s">
        <v>62</v>
      </c>
      <c r="P2305" s="17">
        <v>5.0</v>
      </c>
      <c r="Q2305" s="17">
        <v>5.0</v>
      </c>
      <c r="R2305" s="17">
        <v>5.0</v>
      </c>
      <c r="S2305" s="7">
        <f t="shared" si="2"/>
        <v>10</v>
      </c>
      <c r="T2305" s="20">
        <v>24.0</v>
      </c>
      <c r="U2305" s="14">
        <f t="shared" si="139"/>
        <v>30.44</v>
      </c>
      <c r="V2305" s="21" t="s">
        <v>26</v>
      </c>
      <c r="W2305" s="35">
        <f>VLOOKUP(A2305,airbnb_listings_orlando!C:Q,14,0)</f>
        <v>77</v>
      </c>
      <c r="X2305" s="35">
        <f>VLOOKUP(A2305,airbnb_listings_orlando!C:Q,15,0)</f>
        <v>6</v>
      </c>
      <c r="Y2305" s="11">
        <f t="shared" si="4"/>
        <v>152.2</v>
      </c>
      <c r="AA2305" s="11"/>
    </row>
    <row r="2306">
      <c r="A2306" s="12" t="s">
        <v>95</v>
      </c>
      <c r="B2306" s="13">
        <v>42956.0</v>
      </c>
      <c r="C2306" s="12">
        <v>42959.0</v>
      </c>
      <c r="D2306" s="14">
        <v>503.0</v>
      </c>
      <c r="E2306" s="24">
        <v>42904.9581712963</v>
      </c>
      <c r="F2306" s="16">
        <v>52.0</v>
      </c>
      <c r="G2306" s="17" t="s">
        <v>25</v>
      </c>
      <c r="H2306" s="14">
        <v>73.93</v>
      </c>
      <c r="I2306" s="14">
        <f t="shared" si="1"/>
        <v>482.88</v>
      </c>
      <c r="J2306" s="18">
        <v>4.0</v>
      </c>
      <c r="K2306" s="17">
        <v>6.0</v>
      </c>
      <c r="L2306" s="19">
        <v>3.0</v>
      </c>
      <c r="M2306" s="19" t="e">
        <v>#REF!</v>
      </c>
      <c r="N2306" s="17">
        <v>5.0</v>
      </c>
      <c r="O2306" s="17" t="s">
        <v>62</v>
      </c>
      <c r="P2306" s="17">
        <v>3.0</v>
      </c>
      <c r="Q2306" s="17">
        <v>5.0</v>
      </c>
      <c r="R2306" s="17">
        <v>2.0</v>
      </c>
      <c r="S2306" s="7">
        <f t="shared" si="2"/>
        <v>7</v>
      </c>
      <c r="T2306" s="20">
        <v>0.0</v>
      </c>
      <c r="U2306" s="14">
        <f t="shared" si="139"/>
        <v>20.12</v>
      </c>
      <c r="V2306" s="21" t="s">
        <v>26</v>
      </c>
      <c r="W2306" s="35">
        <f>VLOOKUP(A2306,airbnb_listings_orlando!C:Q,14,0)</f>
        <v>77</v>
      </c>
      <c r="X2306" s="35">
        <f>VLOOKUP(A2306,airbnb_listings_orlando!C:Q,15,0)</f>
        <v>6</v>
      </c>
      <c r="Y2306" s="11">
        <f t="shared" si="4"/>
        <v>167.6666667</v>
      </c>
      <c r="AA2306" s="11"/>
    </row>
    <row r="2307">
      <c r="A2307" s="12" t="s">
        <v>95</v>
      </c>
      <c r="B2307" s="13">
        <v>42917.0</v>
      </c>
      <c r="C2307" s="12">
        <v>42924.0</v>
      </c>
      <c r="D2307" s="14">
        <v>1336.0</v>
      </c>
      <c r="E2307" s="24">
        <v>42878.45260416667</v>
      </c>
      <c r="F2307" s="16">
        <v>39.0</v>
      </c>
      <c r="G2307" s="17" t="s">
        <v>25</v>
      </c>
      <c r="H2307" s="14">
        <v>187.18</v>
      </c>
      <c r="I2307" s="14">
        <f t="shared" si="1"/>
        <v>1241.56</v>
      </c>
      <c r="J2307" s="18">
        <v>4.0</v>
      </c>
      <c r="K2307" s="17">
        <v>6.0</v>
      </c>
      <c r="L2307" s="19">
        <v>3.0</v>
      </c>
      <c r="M2307" s="19" t="e">
        <v>#REF!</v>
      </c>
      <c r="N2307" s="17">
        <v>5.0</v>
      </c>
      <c r="O2307" s="17" t="s">
        <v>62</v>
      </c>
      <c r="P2307" s="17">
        <v>7.0</v>
      </c>
      <c r="Q2307" s="17">
        <v>4.0</v>
      </c>
      <c r="R2307" s="17">
        <v>4.0</v>
      </c>
      <c r="S2307" s="7">
        <f t="shared" si="2"/>
        <v>8</v>
      </c>
      <c r="T2307" s="20">
        <v>41.0</v>
      </c>
      <c r="U2307" s="14">
        <f t="shared" si="139"/>
        <v>53.44</v>
      </c>
      <c r="V2307" s="21" t="s">
        <v>26</v>
      </c>
      <c r="W2307" s="35">
        <f>VLOOKUP(A2307,airbnb_listings_orlando!C:Q,14,0)</f>
        <v>77</v>
      </c>
      <c r="X2307" s="35">
        <f>VLOOKUP(A2307,airbnb_listings_orlando!C:Q,15,0)</f>
        <v>6</v>
      </c>
      <c r="Y2307" s="11">
        <f t="shared" si="4"/>
        <v>190.8571429</v>
      </c>
      <c r="AA2307" s="11"/>
    </row>
    <row r="2308">
      <c r="A2308" s="12" t="s">
        <v>95</v>
      </c>
      <c r="B2308" s="13">
        <v>42904.0</v>
      </c>
      <c r="C2308" s="12">
        <v>42911.0</v>
      </c>
      <c r="D2308" s="14">
        <v>974.0</v>
      </c>
      <c r="E2308" s="24">
        <v>42817.434525462966</v>
      </c>
      <c r="F2308" s="16">
        <v>87.0</v>
      </c>
      <c r="G2308" s="17" t="s">
        <v>25</v>
      </c>
      <c r="H2308" s="14">
        <v>129.06</v>
      </c>
      <c r="I2308" s="14">
        <f t="shared" si="1"/>
        <v>905.04</v>
      </c>
      <c r="J2308" s="18">
        <v>4.0</v>
      </c>
      <c r="K2308" s="17">
        <v>6.0</v>
      </c>
      <c r="L2308" s="19">
        <v>3.0</v>
      </c>
      <c r="M2308" s="19" t="e">
        <v>#REF!</v>
      </c>
      <c r="N2308" s="17">
        <v>5.0</v>
      </c>
      <c r="O2308" s="17" t="s">
        <v>62</v>
      </c>
      <c r="P2308" s="17">
        <v>7.0</v>
      </c>
      <c r="Q2308" s="17">
        <v>8.0</v>
      </c>
      <c r="R2308" s="17">
        <v>2.0</v>
      </c>
      <c r="S2308" s="7">
        <f t="shared" si="2"/>
        <v>10</v>
      </c>
      <c r="T2308" s="20">
        <v>30.0</v>
      </c>
      <c r="U2308" s="14">
        <f t="shared" si="139"/>
        <v>38.96</v>
      </c>
      <c r="V2308" s="21" t="s">
        <v>26</v>
      </c>
      <c r="W2308" s="35">
        <f>VLOOKUP(A2308,airbnb_listings_orlando!C:Q,14,0)</f>
        <v>77</v>
      </c>
      <c r="X2308" s="35">
        <f>VLOOKUP(A2308,airbnb_listings_orlando!C:Q,15,0)</f>
        <v>6</v>
      </c>
      <c r="Y2308" s="11">
        <f t="shared" si="4"/>
        <v>139.1428571</v>
      </c>
      <c r="AA2308" s="11"/>
    </row>
    <row r="2309">
      <c r="A2309" s="12" t="s">
        <v>95</v>
      </c>
      <c r="B2309" s="13">
        <v>42880.0</v>
      </c>
      <c r="C2309" s="12">
        <v>42884.0</v>
      </c>
      <c r="D2309" s="14">
        <v>632.0</v>
      </c>
      <c r="E2309" s="24">
        <v>42857.359375</v>
      </c>
      <c r="F2309" s="16">
        <v>23.0</v>
      </c>
      <c r="G2309" s="17" t="s">
        <v>25</v>
      </c>
      <c r="H2309" s="14">
        <v>75.02</v>
      </c>
      <c r="I2309" s="14">
        <f t="shared" si="1"/>
        <v>586.72</v>
      </c>
      <c r="J2309" s="18">
        <v>4.0</v>
      </c>
      <c r="K2309" s="17">
        <v>6.0</v>
      </c>
      <c r="L2309" s="19">
        <v>3.0</v>
      </c>
      <c r="M2309" s="19" t="e">
        <v>#REF!</v>
      </c>
      <c r="N2309" s="17">
        <v>5.0</v>
      </c>
      <c r="O2309" s="17" t="s">
        <v>62</v>
      </c>
      <c r="P2309" s="17">
        <v>4.0</v>
      </c>
      <c r="Q2309" s="17">
        <v>5.0</v>
      </c>
      <c r="R2309" s="17">
        <v>0.0</v>
      </c>
      <c r="S2309" s="7">
        <f t="shared" si="2"/>
        <v>5</v>
      </c>
      <c r="T2309" s="20">
        <v>20.0</v>
      </c>
      <c r="U2309" s="14">
        <f t="shared" si="139"/>
        <v>25.28</v>
      </c>
      <c r="V2309" s="21" t="s">
        <v>26</v>
      </c>
      <c r="W2309" s="35">
        <f>VLOOKUP(A2309,airbnb_listings_orlando!C:Q,14,0)</f>
        <v>77</v>
      </c>
      <c r="X2309" s="35">
        <f>VLOOKUP(A2309,airbnb_listings_orlando!C:Q,15,0)</f>
        <v>6</v>
      </c>
      <c r="Y2309" s="11">
        <f t="shared" si="4"/>
        <v>158</v>
      </c>
      <c r="AA2309" s="11"/>
    </row>
    <row r="2310">
      <c r="A2310" s="12" t="s">
        <v>95</v>
      </c>
      <c r="B2310" s="13">
        <v>42874.0</v>
      </c>
      <c r="C2310" s="12">
        <v>42876.0</v>
      </c>
      <c r="D2310" s="14">
        <v>374.0</v>
      </c>
      <c r="E2310" s="24">
        <v>42864.37094907407</v>
      </c>
      <c r="F2310" s="16">
        <v>10.0</v>
      </c>
      <c r="G2310" s="17" t="s">
        <v>25</v>
      </c>
      <c r="H2310" s="14">
        <v>34.43</v>
      </c>
      <c r="I2310" s="14">
        <f t="shared" si="1"/>
        <v>347.04</v>
      </c>
      <c r="J2310" s="18">
        <v>4.0</v>
      </c>
      <c r="K2310" s="17">
        <v>6.0</v>
      </c>
      <c r="L2310" s="19">
        <v>3.0</v>
      </c>
      <c r="M2310" s="19" t="e">
        <v>#REF!</v>
      </c>
      <c r="N2310" s="17">
        <v>5.0</v>
      </c>
      <c r="O2310" s="17" t="s">
        <v>62</v>
      </c>
      <c r="P2310" s="17">
        <v>2.0</v>
      </c>
      <c r="Q2310" s="17">
        <v>10.0</v>
      </c>
      <c r="R2310" s="17">
        <v>0.0</v>
      </c>
      <c r="S2310" s="7">
        <f t="shared" si="2"/>
        <v>10</v>
      </c>
      <c r="T2310" s="20">
        <v>12.0</v>
      </c>
      <c r="U2310" s="14">
        <f t="shared" si="139"/>
        <v>14.96</v>
      </c>
      <c r="V2310" s="21" t="s">
        <v>26</v>
      </c>
      <c r="W2310" s="35">
        <f>VLOOKUP(A2310,airbnb_listings_orlando!C:Q,14,0)</f>
        <v>77</v>
      </c>
      <c r="X2310" s="35">
        <f>VLOOKUP(A2310,airbnb_listings_orlando!C:Q,15,0)</f>
        <v>6</v>
      </c>
      <c r="Y2310" s="11">
        <f t="shared" si="4"/>
        <v>187</v>
      </c>
      <c r="AA2310" s="11"/>
    </row>
    <row r="2311">
      <c r="A2311" s="12" t="s">
        <v>95</v>
      </c>
      <c r="B2311" s="13">
        <v>42862.0</v>
      </c>
      <c r="C2311" s="12">
        <v>42870.0</v>
      </c>
      <c r="D2311" s="14">
        <v>1097.0</v>
      </c>
      <c r="E2311" s="24">
        <v>42825.4128587963</v>
      </c>
      <c r="F2311" s="16">
        <v>37.0</v>
      </c>
      <c r="G2311" s="17" t="s">
        <v>25</v>
      </c>
      <c r="H2311" s="14">
        <v>148.59</v>
      </c>
      <c r="I2311" s="14">
        <f t="shared" si="1"/>
        <v>1019.12</v>
      </c>
      <c r="J2311" s="18">
        <v>4.0</v>
      </c>
      <c r="K2311" s="17">
        <v>6.0</v>
      </c>
      <c r="L2311" s="19">
        <v>3.0</v>
      </c>
      <c r="M2311" s="19" t="e">
        <v>#REF!</v>
      </c>
      <c r="N2311" s="17">
        <v>5.0</v>
      </c>
      <c r="O2311" s="17" t="s">
        <v>62</v>
      </c>
      <c r="P2311" s="17">
        <v>8.0</v>
      </c>
      <c r="Q2311" s="17">
        <v>4.0</v>
      </c>
      <c r="R2311" s="17">
        <v>1.0</v>
      </c>
      <c r="S2311" s="7">
        <f t="shared" si="2"/>
        <v>5</v>
      </c>
      <c r="T2311" s="20">
        <v>34.0</v>
      </c>
      <c r="U2311" s="14">
        <f t="shared" si="139"/>
        <v>43.88</v>
      </c>
      <c r="V2311" s="21" t="s">
        <v>26</v>
      </c>
      <c r="W2311" s="35">
        <f>VLOOKUP(A2311,airbnb_listings_orlando!C:Q,14,0)</f>
        <v>77</v>
      </c>
      <c r="X2311" s="35">
        <f>VLOOKUP(A2311,airbnb_listings_orlando!C:Q,15,0)</f>
        <v>6</v>
      </c>
      <c r="Y2311" s="11">
        <f t="shared" si="4"/>
        <v>137.125</v>
      </c>
      <c r="AA2311" s="11"/>
    </row>
    <row r="2312">
      <c r="A2312" s="12" t="s">
        <v>95</v>
      </c>
      <c r="B2312" s="13">
        <v>42849.0</v>
      </c>
      <c r="C2312" s="12">
        <v>42858.0</v>
      </c>
      <c r="D2312" s="14">
        <v>1219.0</v>
      </c>
      <c r="E2312" s="24">
        <v>42791.5856712963</v>
      </c>
      <c r="F2312" s="16">
        <v>58.0</v>
      </c>
      <c r="G2312" s="17" t="s">
        <v>25</v>
      </c>
      <c r="H2312" s="14">
        <v>167.57</v>
      </c>
      <c r="I2312" s="14">
        <f t="shared" si="1"/>
        <v>1132.24</v>
      </c>
      <c r="J2312" s="18">
        <v>4.0</v>
      </c>
      <c r="K2312" s="17">
        <v>6.0</v>
      </c>
      <c r="L2312" s="19">
        <v>3.0</v>
      </c>
      <c r="M2312" s="19" t="e">
        <v>#REF!</v>
      </c>
      <c r="N2312" s="17">
        <v>5.0</v>
      </c>
      <c r="O2312" s="17" t="s">
        <v>62</v>
      </c>
      <c r="P2312" s="17">
        <v>9.0</v>
      </c>
      <c r="Q2312" s="17">
        <v>7.0</v>
      </c>
      <c r="R2312" s="17">
        <v>0.0</v>
      </c>
      <c r="S2312" s="7">
        <f t="shared" si="2"/>
        <v>7</v>
      </c>
      <c r="T2312" s="20">
        <v>38.0</v>
      </c>
      <c r="U2312" s="14">
        <f t="shared" si="139"/>
        <v>48.76</v>
      </c>
      <c r="V2312" s="21" t="s">
        <v>26</v>
      </c>
      <c r="W2312" s="35">
        <f>VLOOKUP(A2312,airbnb_listings_orlando!C:Q,14,0)</f>
        <v>77</v>
      </c>
      <c r="X2312" s="35">
        <f>VLOOKUP(A2312,airbnb_listings_orlando!C:Q,15,0)</f>
        <v>6</v>
      </c>
      <c r="Y2312" s="11">
        <f t="shared" si="4"/>
        <v>135.4444444</v>
      </c>
      <c r="AA2312" s="11"/>
    </row>
    <row r="2313">
      <c r="A2313" s="12" t="s">
        <v>95</v>
      </c>
      <c r="B2313" s="13">
        <v>42846.0</v>
      </c>
      <c r="C2313" s="12">
        <v>42848.0</v>
      </c>
      <c r="D2313" s="14">
        <v>374.01</v>
      </c>
      <c r="E2313" s="24">
        <v>42829.389189814814</v>
      </c>
      <c r="F2313" s="16">
        <v>17.0</v>
      </c>
      <c r="G2313" s="17" t="s">
        <v>25</v>
      </c>
      <c r="H2313" s="14">
        <v>34.43</v>
      </c>
      <c r="I2313" s="14">
        <f t="shared" si="1"/>
        <v>347.0496</v>
      </c>
      <c r="J2313" s="18">
        <v>4.0</v>
      </c>
      <c r="K2313" s="17">
        <v>6.0</v>
      </c>
      <c r="L2313" s="19">
        <v>3.0</v>
      </c>
      <c r="M2313" s="19" t="e">
        <v>#REF!</v>
      </c>
      <c r="N2313" s="17">
        <v>5.0</v>
      </c>
      <c r="O2313" s="17" t="s">
        <v>62</v>
      </c>
      <c r="P2313" s="17">
        <v>2.0</v>
      </c>
      <c r="Q2313" s="17">
        <v>4.0</v>
      </c>
      <c r="R2313" s="17">
        <v>2.0</v>
      </c>
      <c r="S2313" s="7">
        <f t="shared" si="2"/>
        <v>6</v>
      </c>
      <c r="T2313" s="20">
        <v>12.0</v>
      </c>
      <c r="U2313" s="14">
        <f t="shared" si="139"/>
        <v>14.9604</v>
      </c>
      <c r="V2313" s="21" t="s">
        <v>26</v>
      </c>
      <c r="W2313" s="35">
        <f>VLOOKUP(A2313,airbnb_listings_orlando!C:Q,14,0)</f>
        <v>77</v>
      </c>
      <c r="X2313" s="35">
        <f>VLOOKUP(A2313,airbnb_listings_orlando!C:Q,15,0)</f>
        <v>6</v>
      </c>
      <c r="Y2313" s="11">
        <f t="shared" si="4"/>
        <v>187.005</v>
      </c>
      <c r="AA2313" s="11"/>
    </row>
    <row r="2314">
      <c r="A2314" s="12" t="s">
        <v>95</v>
      </c>
      <c r="B2314" s="13">
        <v>42750.0</v>
      </c>
      <c r="C2314" s="12">
        <v>42757.0</v>
      </c>
      <c r="D2314" s="14">
        <v>1204.0</v>
      </c>
      <c r="E2314" s="15">
        <v>42702.69353009259</v>
      </c>
      <c r="F2314" s="16">
        <v>48.0</v>
      </c>
      <c r="G2314" s="17" t="s">
        <v>25</v>
      </c>
      <c r="H2314" s="14">
        <v>165.56</v>
      </c>
      <c r="I2314" s="14">
        <f t="shared" si="1"/>
        <v>1118.84</v>
      </c>
      <c r="J2314" s="18">
        <v>4.0</v>
      </c>
      <c r="K2314" s="17">
        <v>6.0</v>
      </c>
      <c r="L2314" s="19">
        <v>3.0</v>
      </c>
      <c r="M2314" s="19" t="e">
        <v>#REF!</v>
      </c>
      <c r="N2314" s="17">
        <v>5.0</v>
      </c>
      <c r="O2314" s="17" t="s">
        <v>62</v>
      </c>
      <c r="P2314" s="17">
        <v>7.0</v>
      </c>
      <c r="Q2314" s="17">
        <v>6.0</v>
      </c>
      <c r="R2314" s="17">
        <v>1.0</v>
      </c>
      <c r="S2314" s="7">
        <f t="shared" si="2"/>
        <v>7</v>
      </c>
      <c r="T2314" s="20">
        <v>37.0</v>
      </c>
      <c r="U2314" s="14">
        <f t="shared" si="139"/>
        <v>48.16</v>
      </c>
      <c r="V2314" s="21" t="s">
        <v>26</v>
      </c>
      <c r="W2314" s="35">
        <f>VLOOKUP(A2314,airbnb_listings_orlando!C:Q,14,0)</f>
        <v>77</v>
      </c>
      <c r="X2314" s="35">
        <f>VLOOKUP(A2314,airbnb_listings_orlando!C:Q,15,0)</f>
        <v>6</v>
      </c>
      <c r="Y2314" s="11">
        <f t="shared" si="4"/>
        <v>172</v>
      </c>
      <c r="AA2314" s="11"/>
    </row>
    <row r="2315">
      <c r="A2315" s="12" t="s">
        <v>95</v>
      </c>
      <c r="B2315" s="13">
        <v>42657.0</v>
      </c>
      <c r="C2315" s="25">
        <v>42659.0</v>
      </c>
      <c r="D2315" s="14">
        <v>374.0</v>
      </c>
      <c r="E2315" s="24">
        <v>42636.45061342593</v>
      </c>
      <c r="F2315" s="16">
        <v>21.0</v>
      </c>
      <c r="G2315" s="17" t="s">
        <v>25</v>
      </c>
      <c r="H2315" s="14">
        <v>53.2</v>
      </c>
      <c r="I2315" s="14">
        <f t="shared" si="1"/>
        <v>359.04</v>
      </c>
      <c r="J2315" s="18">
        <v>4.0</v>
      </c>
      <c r="K2315" s="17">
        <v>6.0</v>
      </c>
      <c r="L2315" s="19">
        <v>3.0</v>
      </c>
      <c r="M2315" s="19" t="e">
        <v>#REF!</v>
      </c>
      <c r="N2315" s="17">
        <v>5.0</v>
      </c>
      <c r="O2315" s="17" t="s">
        <v>62</v>
      </c>
      <c r="P2315" s="17">
        <v>2.0</v>
      </c>
      <c r="Q2315" s="17">
        <v>2.0</v>
      </c>
      <c r="R2315" s="17">
        <v>0.0</v>
      </c>
      <c r="S2315" s="7">
        <f t="shared" si="2"/>
        <v>2</v>
      </c>
      <c r="T2315" s="20">
        <v>0.0</v>
      </c>
      <c r="U2315" s="14">
        <f t="shared" si="139"/>
        <v>14.96</v>
      </c>
      <c r="V2315" s="21" t="s">
        <v>26</v>
      </c>
      <c r="W2315" s="35">
        <f>VLOOKUP(A2315,airbnb_listings_orlando!C:Q,14,0)</f>
        <v>77</v>
      </c>
      <c r="X2315" s="35">
        <f>VLOOKUP(A2315,airbnb_listings_orlando!C:Q,15,0)</f>
        <v>6</v>
      </c>
      <c r="Y2315" s="11">
        <f t="shared" si="4"/>
        <v>187</v>
      </c>
      <c r="AA2315" s="11"/>
    </row>
    <row r="2316">
      <c r="A2316" s="12" t="s">
        <v>95</v>
      </c>
      <c r="B2316" s="13">
        <v>43445.0</v>
      </c>
      <c r="C2316" s="25">
        <v>43450.0</v>
      </c>
      <c r="D2316" s="14">
        <v>1043.7</v>
      </c>
      <c r="E2316" s="15">
        <v>43396.37967592593</v>
      </c>
      <c r="F2316" s="16">
        <v>49.0</v>
      </c>
      <c r="G2316" s="17" t="s">
        <v>25</v>
      </c>
      <c r="H2316" s="14">
        <v>129.0</v>
      </c>
      <c r="I2316" s="14">
        <f t="shared" si="1"/>
        <v>1043.7</v>
      </c>
      <c r="J2316" s="18">
        <v>4.0</v>
      </c>
      <c r="K2316" s="17">
        <v>6.0</v>
      </c>
      <c r="L2316" s="19">
        <v>3.0</v>
      </c>
      <c r="M2316" s="19" t="e">
        <v>#REF!</v>
      </c>
      <c r="N2316" s="17">
        <v>5.0</v>
      </c>
      <c r="O2316" s="17" t="s">
        <v>62</v>
      </c>
      <c r="P2316" s="17">
        <v>5.0</v>
      </c>
      <c r="Q2316" s="17">
        <v>6.0</v>
      </c>
      <c r="R2316" s="17">
        <v>0.0</v>
      </c>
      <c r="S2316" s="7">
        <f t="shared" si="2"/>
        <v>6</v>
      </c>
      <c r="T2316" s="20">
        <v>0.0</v>
      </c>
      <c r="U2316" s="14">
        <v>0.0</v>
      </c>
      <c r="V2316" s="21" t="s">
        <v>37</v>
      </c>
      <c r="W2316" s="35">
        <f>VLOOKUP(A2316,airbnb_listings_orlando!C:Q,14,0)</f>
        <v>77</v>
      </c>
      <c r="X2316" s="35">
        <f>VLOOKUP(A2316,airbnb_listings_orlando!C:Q,15,0)</f>
        <v>6</v>
      </c>
      <c r="Y2316" s="11">
        <f t="shared" si="4"/>
        <v>208.74</v>
      </c>
      <c r="AA2316" s="11"/>
    </row>
    <row r="2317">
      <c r="A2317" s="12" t="s">
        <v>95</v>
      </c>
      <c r="B2317" s="13">
        <v>43422.0</v>
      </c>
      <c r="C2317" s="25">
        <v>43432.0</v>
      </c>
      <c r="D2317" s="14">
        <v>135.0</v>
      </c>
      <c r="E2317" s="24">
        <v>43270.528182870374</v>
      </c>
      <c r="F2317" s="16">
        <v>152.0</v>
      </c>
      <c r="G2317" s="17" t="s">
        <v>25</v>
      </c>
      <c r="H2317" s="14">
        <v>0.0</v>
      </c>
      <c r="I2317" s="14">
        <f t="shared" si="1"/>
        <v>135</v>
      </c>
      <c r="J2317" s="18">
        <v>4.0</v>
      </c>
      <c r="K2317" s="17">
        <v>6.0</v>
      </c>
      <c r="L2317" s="19">
        <v>3.0</v>
      </c>
      <c r="M2317" s="19" t="e">
        <v>#REF!</v>
      </c>
      <c r="N2317" s="17">
        <v>5.0</v>
      </c>
      <c r="O2317" s="17" t="s">
        <v>62</v>
      </c>
      <c r="P2317" s="17">
        <v>10.0</v>
      </c>
      <c r="Q2317" s="17">
        <v>1.0</v>
      </c>
      <c r="R2317" s="17">
        <v>0.0</v>
      </c>
      <c r="S2317" s="7">
        <f t="shared" si="2"/>
        <v>1</v>
      </c>
      <c r="T2317" s="20">
        <v>0.0</v>
      </c>
      <c r="U2317" s="14">
        <v>0.0</v>
      </c>
      <c r="V2317" s="21" t="s">
        <v>37</v>
      </c>
      <c r="W2317" s="35">
        <f>VLOOKUP(A2317,airbnb_listings_orlando!C:Q,14,0)</f>
        <v>77</v>
      </c>
      <c r="X2317" s="35">
        <f>VLOOKUP(A2317,airbnb_listings_orlando!C:Q,15,0)</f>
        <v>6</v>
      </c>
      <c r="Y2317" s="11">
        <f t="shared" si="4"/>
        <v>13.5</v>
      </c>
      <c r="AA2317" s="11"/>
    </row>
    <row r="2318">
      <c r="A2318" s="12" t="s">
        <v>95</v>
      </c>
      <c r="B2318" s="13">
        <v>43077.0</v>
      </c>
      <c r="C2318" s="25">
        <v>43085.0</v>
      </c>
      <c r="D2318" s="14">
        <v>1345.03</v>
      </c>
      <c r="E2318" s="24">
        <v>42933.78193287037</v>
      </c>
      <c r="F2318" s="16">
        <v>144.0</v>
      </c>
      <c r="G2318" s="17" t="s">
        <v>25</v>
      </c>
      <c r="H2318" s="14">
        <v>157.44</v>
      </c>
      <c r="I2318" s="14">
        <f t="shared" si="1"/>
        <v>1306.23</v>
      </c>
      <c r="J2318" s="18">
        <v>4.0</v>
      </c>
      <c r="K2318" s="17">
        <v>6.0</v>
      </c>
      <c r="L2318" s="19">
        <v>3.0</v>
      </c>
      <c r="M2318" s="19" t="e">
        <v>#REF!</v>
      </c>
      <c r="N2318" s="17">
        <v>5.0</v>
      </c>
      <c r="O2318" s="17" t="s">
        <v>62</v>
      </c>
      <c r="P2318" s="17">
        <v>8.0</v>
      </c>
      <c r="Q2318" s="17">
        <v>6.0</v>
      </c>
      <c r="R2318" s="17">
        <v>1.0</v>
      </c>
      <c r="S2318" s="7">
        <f t="shared" si="2"/>
        <v>7</v>
      </c>
      <c r="T2318" s="20">
        <v>38.8</v>
      </c>
      <c r="U2318" s="14">
        <v>0.0</v>
      </c>
      <c r="V2318" s="21" t="s">
        <v>37</v>
      </c>
      <c r="W2318" s="35">
        <f>VLOOKUP(A2318,airbnb_listings_orlando!C:Q,14,0)</f>
        <v>77</v>
      </c>
      <c r="X2318" s="35">
        <f>VLOOKUP(A2318,airbnb_listings_orlando!C:Q,15,0)</f>
        <v>6</v>
      </c>
      <c r="Y2318" s="11">
        <f t="shared" si="4"/>
        <v>168.12875</v>
      </c>
      <c r="AA2318" s="11"/>
    </row>
    <row r="2319">
      <c r="A2319" s="12" t="s">
        <v>95</v>
      </c>
      <c r="B2319" s="13">
        <v>43004.0</v>
      </c>
      <c r="C2319" s="12">
        <v>43011.0</v>
      </c>
      <c r="D2319" s="14">
        <v>974.0</v>
      </c>
      <c r="E2319" s="24">
        <v>42974.79456018518</v>
      </c>
      <c r="F2319" s="16">
        <v>30.0</v>
      </c>
      <c r="G2319" s="17" t="s">
        <v>25</v>
      </c>
      <c r="H2319" s="14">
        <v>129.55</v>
      </c>
      <c r="I2319" s="14">
        <f t="shared" si="1"/>
        <v>944</v>
      </c>
      <c r="J2319" s="18">
        <v>4.0</v>
      </c>
      <c r="K2319" s="17">
        <v>6.0</v>
      </c>
      <c r="L2319" s="19">
        <v>3.0</v>
      </c>
      <c r="M2319" s="19" t="e">
        <v>#REF!</v>
      </c>
      <c r="N2319" s="17">
        <v>5.0</v>
      </c>
      <c r="O2319" s="17" t="s">
        <v>62</v>
      </c>
      <c r="P2319" s="17">
        <v>7.0</v>
      </c>
      <c r="Q2319" s="17">
        <v>5.0</v>
      </c>
      <c r="R2319" s="17">
        <v>3.0</v>
      </c>
      <c r="S2319" s="7">
        <f t="shared" si="2"/>
        <v>8</v>
      </c>
      <c r="T2319" s="20">
        <v>30.0</v>
      </c>
      <c r="U2319" s="14">
        <v>0.0</v>
      </c>
      <c r="V2319" s="21" t="s">
        <v>37</v>
      </c>
      <c r="W2319" s="35">
        <f>VLOOKUP(A2319,airbnb_listings_orlando!C:Q,14,0)</f>
        <v>77</v>
      </c>
      <c r="X2319" s="35">
        <f>VLOOKUP(A2319,airbnb_listings_orlando!C:Q,15,0)</f>
        <v>6</v>
      </c>
      <c r="Y2319" s="11">
        <f t="shared" si="4"/>
        <v>139.1428571</v>
      </c>
      <c r="AA2319" s="11"/>
    </row>
    <row r="2320">
      <c r="A2320" s="12" t="s">
        <v>95</v>
      </c>
      <c r="B2320" s="13">
        <v>42900.0</v>
      </c>
      <c r="C2320" s="12">
        <v>42903.0</v>
      </c>
      <c r="D2320" s="14">
        <v>0.0</v>
      </c>
      <c r="E2320" s="24">
        <v>42873.36791666667</v>
      </c>
      <c r="F2320" s="16">
        <v>27.0</v>
      </c>
      <c r="G2320" s="17" t="s">
        <v>25</v>
      </c>
      <c r="H2320" s="14">
        <v>0.0</v>
      </c>
      <c r="I2320" s="14">
        <f t="shared" si="1"/>
        <v>0</v>
      </c>
      <c r="J2320" s="18">
        <v>4.0</v>
      </c>
      <c r="K2320" s="17">
        <v>6.0</v>
      </c>
      <c r="L2320" s="19">
        <v>3.0</v>
      </c>
      <c r="M2320" s="19" t="e">
        <v>#REF!</v>
      </c>
      <c r="N2320" s="17">
        <v>5.0</v>
      </c>
      <c r="O2320" s="17" t="s">
        <v>62</v>
      </c>
      <c r="P2320" s="17">
        <v>3.0</v>
      </c>
      <c r="Q2320" s="17">
        <v>2.0</v>
      </c>
      <c r="R2320" s="17">
        <v>0.0</v>
      </c>
      <c r="S2320" s="7">
        <f t="shared" si="2"/>
        <v>2</v>
      </c>
      <c r="T2320" s="20">
        <v>0.0</v>
      </c>
      <c r="U2320" s="14">
        <v>0.0</v>
      </c>
      <c r="V2320" s="21" t="s">
        <v>37</v>
      </c>
      <c r="W2320" s="35">
        <f>VLOOKUP(A2320,airbnb_listings_orlando!C:Q,14,0)</f>
        <v>77</v>
      </c>
      <c r="X2320" s="35">
        <f>VLOOKUP(A2320,airbnb_listings_orlando!C:Q,15,0)</f>
        <v>6</v>
      </c>
      <c r="Y2320" s="11">
        <f t="shared" si="4"/>
        <v>0</v>
      </c>
      <c r="AA2320" s="11"/>
    </row>
    <row r="2321">
      <c r="A2321" s="12" t="s">
        <v>95</v>
      </c>
      <c r="B2321" s="13">
        <v>42839.0</v>
      </c>
      <c r="C2321" s="12">
        <v>42843.0</v>
      </c>
      <c r="D2321" s="14">
        <v>698.4</v>
      </c>
      <c r="E2321" s="24">
        <v>42760.387395833335</v>
      </c>
      <c r="F2321" s="16">
        <v>79.0</v>
      </c>
      <c r="G2321" s="17" t="s">
        <v>25</v>
      </c>
      <c r="H2321" s="14">
        <v>72.3</v>
      </c>
      <c r="I2321" s="14">
        <f t="shared" si="1"/>
        <v>678.65</v>
      </c>
      <c r="J2321" s="18">
        <v>4.0</v>
      </c>
      <c r="K2321" s="17">
        <v>6.0</v>
      </c>
      <c r="L2321" s="19">
        <v>3.0</v>
      </c>
      <c r="M2321" s="19" t="e">
        <v>#REF!</v>
      </c>
      <c r="N2321" s="17">
        <v>5.0</v>
      </c>
      <c r="O2321" s="17" t="s">
        <v>62</v>
      </c>
      <c r="P2321" s="17">
        <v>4.0</v>
      </c>
      <c r="Q2321" s="17">
        <v>6.0</v>
      </c>
      <c r="R2321" s="17">
        <v>3.0</v>
      </c>
      <c r="S2321" s="7">
        <f t="shared" si="2"/>
        <v>9</v>
      </c>
      <c r="T2321" s="20">
        <v>19.75</v>
      </c>
      <c r="U2321" s="14">
        <v>0.0</v>
      </c>
      <c r="V2321" s="21" t="s">
        <v>37</v>
      </c>
      <c r="W2321" s="35">
        <f>VLOOKUP(A2321,airbnb_listings_orlando!C:Q,14,0)</f>
        <v>77</v>
      </c>
      <c r="X2321" s="35">
        <f>VLOOKUP(A2321,airbnb_listings_orlando!C:Q,15,0)</f>
        <v>6</v>
      </c>
      <c r="Y2321" s="11">
        <f t="shared" si="4"/>
        <v>174.6</v>
      </c>
      <c r="AA2321" s="11"/>
    </row>
    <row r="2322">
      <c r="A2322" s="12" t="s">
        <v>95</v>
      </c>
      <c r="B2322" s="13">
        <v>42804.0</v>
      </c>
      <c r="C2322" s="12">
        <v>42813.0</v>
      </c>
      <c r="D2322" s="14">
        <v>1598.12</v>
      </c>
      <c r="E2322" s="15">
        <v>42673.947546296295</v>
      </c>
      <c r="F2322" s="16">
        <v>131.0</v>
      </c>
      <c r="G2322" s="17" t="s">
        <v>25</v>
      </c>
      <c r="H2322" s="14">
        <v>243.0</v>
      </c>
      <c r="I2322" s="14">
        <f t="shared" si="1"/>
        <v>1598.12</v>
      </c>
      <c r="J2322" s="18">
        <v>4.0</v>
      </c>
      <c r="K2322" s="17">
        <v>6.0</v>
      </c>
      <c r="L2322" s="19">
        <v>3.0</v>
      </c>
      <c r="M2322" s="19" t="e">
        <v>#REF!</v>
      </c>
      <c r="N2322" s="17">
        <v>5.0</v>
      </c>
      <c r="O2322" s="17" t="s">
        <v>62</v>
      </c>
      <c r="P2322" s="17">
        <v>9.0</v>
      </c>
      <c r="Q2322" s="17">
        <v>2.0</v>
      </c>
      <c r="R2322" s="17">
        <v>2.0</v>
      </c>
      <c r="S2322" s="7">
        <f t="shared" si="2"/>
        <v>4</v>
      </c>
      <c r="T2322" s="20">
        <v>0.0</v>
      </c>
      <c r="U2322" s="14">
        <v>0.0</v>
      </c>
      <c r="V2322" s="21" t="s">
        <v>37</v>
      </c>
      <c r="W2322" s="35">
        <f>VLOOKUP(A2322,airbnb_listings_orlando!C:Q,14,0)</f>
        <v>77</v>
      </c>
      <c r="X2322" s="35">
        <f>VLOOKUP(A2322,airbnb_listings_orlando!C:Q,15,0)</f>
        <v>6</v>
      </c>
      <c r="Y2322" s="11">
        <f t="shared" si="4"/>
        <v>177.5688889</v>
      </c>
      <c r="AA2322" s="11"/>
    </row>
    <row r="2323">
      <c r="A2323" s="12" t="s">
        <v>95</v>
      </c>
      <c r="B2323" s="13">
        <v>42792.0</v>
      </c>
      <c r="C2323" s="12">
        <v>42798.0</v>
      </c>
      <c r="D2323" s="14">
        <v>1079.32</v>
      </c>
      <c r="E2323" s="24">
        <v>42705.54</v>
      </c>
      <c r="F2323" s="16">
        <v>87.0</v>
      </c>
      <c r="G2323" s="17" t="s">
        <v>25</v>
      </c>
      <c r="H2323" s="14">
        <v>153.0</v>
      </c>
      <c r="I2323" s="14">
        <f t="shared" si="1"/>
        <v>1079.32</v>
      </c>
      <c r="J2323" s="18">
        <v>4.0</v>
      </c>
      <c r="K2323" s="17">
        <v>6.0</v>
      </c>
      <c r="L2323" s="19">
        <v>3.0</v>
      </c>
      <c r="M2323" s="19" t="e">
        <v>#REF!</v>
      </c>
      <c r="N2323" s="17">
        <v>5.0</v>
      </c>
      <c r="O2323" s="17" t="s">
        <v>62</v>
      </c>
      <c r="P2323" s="17">
        <v>6.0</v>
      </c>
      <c r="Q2323" s="17">
        <v>4.0</v>
      </c>
      <c r="R2323" s="17">
        <v>3.0</v>
      </c>
      <c r="S2323" s="7">
        <f t="shared" si="2"/>
        <v>7</v>
      </c>
      <c r="T2323" s="20">
        <v>0.0</v>
      </c>
      <c r="U2323" s="14">
        <v>0.0</v>
      </c>
      <c r="V2323" s="21" t="s">
        <v>37</v>
      </c>
      <c r="W2323" s="35">
        <f>VLOOKUP(A2323,airbnb_listings_orlando!C:Q,14,0)</f>
        <v>77</v>
      </c>
      <c r="X2323" s="35">
        <f>VLOOKUP(A2323,airbnb_listings_orlando!C:Q,15,0)</f>
        <v>6</v>
      </c>
      <c r="Y2323" s="11">
        <f t="shared" si="4"/>
        <v>179.8866667</v>
      </c>
      <c r="AA2323" s="11"/>
    </row>
    <row r="2324">
      <c r="A2324" s="12" t="s">
        <v>95</v>
      </c>
      <c r="B2324" s="13">
        <v>42776.0</v>
      </c>
      <c r="C2324" s="12">
        <v>42778.0</v>
      </c>
      <c r="D2324" s="14">
        <v>415.04</v>
      </c>
      <c r="E2324" s="24">
        <v>42648.549780092595</v>
      </c>
      <c r="F2324" s="16">
        <v>128.0</v>
      </c>
      <c r="G2324" s="17" t="s">
        <v>25</v>
      </c>
      <c r="H2324" s="14">
        <v>48.0</v>
      </c>
      <c r="I2324" s="14">
        <f t="shared" si="1"/>
        <v>415.04</v>
      </c>
      <c r="J2324" s="18">
        <v>4.0</v>
      </c>
      <c r="K2324" s="17">
        <v>6.0</v>
      </c>
      <c r="L2324" s="19">
        <v>3.0</v>
      </c>
      <c r="M2324" s="19" t="e">
        <v>#REF!</v>
      </c>
      <c r="N2324" s="17">
        <v>5.0</v>
      </c>
      <c r="O2324" s="17" t="s">
        <v>62</v>
      </c>
      <c r="P2324" s="17">
        <v>2.0</v>
      </c>
      <c r="Q2324" s="17">
        <v>4.0</v>
      </c>
      <c r="R2324" s="17">
        <v>6.0</v>
      </c>
      <c r="S2324" s="7">
        <f t="shared" si="2"/>
        <v>10</v>
      </c>
      <c r="T2324" s="20">
        <v>0.0</v>
      </c>
      <c r="U2324" s="14">
        <v>0.0</v>
      </c>
      <c r="V2324" s="21" t="s">
        <v>37</v>
      </c>
      <c r="W2324" s="35">
        <f>VLOOKUP(A2324,airbnb_listings_orlando!C:Q,14,0)</f>
        <v>77</v>
      </c>
      <c r="X2324" s="35">
        <f>VLOOKUP(A2324,airbnb_listings_orlando!C:Q,15,0)</f>
        <v>6</v>
      </c>
      <c r="Y2324" s="11">
        <f t="shared" si="4"/>
        <v>207.52</v>
      </c>
      <c r="AA2324" s="11"/>
    </row>
    <row r="2325">
      <c r="A2325" s="12" t="s">
        <v>95</v>
      </c>
      <c r="B2325" s="13">
        <v>42691.0</v>
      </c>
      <c r="C2325" s="12">
        <v>42711.0</v>
      </c>
      <c r="D2325" s="14">
        <v>120.0</v>
      </c>
      <c r="E2325" s="24">
        <v>42712.45116898148</v>
      </c>
      <c r="F2325" s="16">
        <v>0.0</v>
      </c>
      <c r="G2325" s="17" t="s">
        <v>25</v>
      </c>
      <c r="H2325" s="14">
        <v>0.0</v>
      </c>
      <c r="I2325" s="14">
        <f t="shared" si="1"/>
        <v>120</v>
      </c>
      <c r="J2325" s="18">
        <v>4.0</v>
      </c>
      <c r="K2325" s="17">
        <v>6.0</v>
      </c>
      <c r="L2325" s="19">
        <v>3.0</v>
      </c>
      <c r="M2325" s="19" t="e">
        <v>#REF!</v>
      </c>
      <c r="N2325" s="17">
        <v>5.0</v>
      </c>
      <c r="O2325" s="17" t="s">
        <v>62</v>
      </c>
      <c r="P2325" s="17">
        <v>20.0</v>
      </c>
      <c r="Q2325" s="17">
        <v>2.0</v>
      </c>
      <c r="R2325" s="17">
        <v>0.0</v>
      </c>
      <c r="S2325" s="7">
        <f t="shared" si="2"/>
        <v>2</v>
      </c>
      <c r="T2325" s="20">
        <v>0.0</v>
      </c>
      <c r="U2325" s="14">
        <v>0.0</v>
      </c>
      <c r="V2325" s="21" t="s">
        <v>37</v>
      </c>
      <c r="W2325" s="35">
        <f>VLOOKUP(A2325,airbnb_listings_orlando!C:Q,14,0)</f>
        <v>77</v>
      </c>
      <c r="X2325" s="35">
        <f>VLOOKUP(A2325,airbnb_listings_orlando!C:Q,15,0)</f>
        <v>6</v>
      </c>
      <c r="Y2325" s="11">
        <f t="shared" si="4"/>
        <v>6</v>
      </c>
      <c r="AA2325" s="11"/>
    </row>
    <row r="2326">
      <c r="A2326" s="12" t="s">
        <v>95</v>
      </c>
      <c r="B2326" s="13">
        <v>42674.0</v>
      </c>
      <c r="C2326" s="25">
        <v>42684.0</v>
      </c>
      <c r="D2326" s="14">
        <v>120.0</v>
      </c>
      <c r="E2326" s="24">
        <v>42622.67537037037</v>
      </c>
      <c r="F2326" s="16">
        <v>52.0</v>
      </c>
      <c r="G2326" s="17" t="s">
        <v>25</v>
      </c>
      <c r="H2326" s="14">
        <v>0.0</v>
      </c>
      <c r="I2326" s="14">
        <f t="shared" si="1"/>
        <v>120</v>
      </c>
      <c r="J2326" s="18">
        <v>4.0</v>
      </c>
      <c r="K2326" s="17">
        <v>6.0</v>
      </c>
      <c r="L2326" s="19">
        <v>3.0</v>
      </c>
      <c r="M2326" s="19" t="e">
        <v>#REF!</v>
      </c>
      <c r="N2326" s="17">
        <v>5.0</v>
      </c>
      <c r="O2326" s="17" t="s">
        <v>62</v>
      </c>
      <c r="P2326" s="17">
        <v>10.0</v>
      </c>
      <c r="Q2326" s="17">
        <v>2.0</v>
      </c>
      <c r="R2326" s="17">
        <v>0.0</v>
      </c>
      <c r="S2326" s="7">
        <f t="shared" si="2"/>
        <v>2</v>
      </c>
      <c r="T2326" s="20">
        <v>0.0</v>
      </c>
      <c r="U2326" s="14">
        <v>0.0</v>
      </c>
      <c r="V2326" s="21" t="s">
        <v>37</v>
      </c>
      <c r="W2326" s="35">
        <f>VLOOKUP(A2326,airbnb_listings_orlando!C:Q,14,0)</f>
        <v>77</v>
      </c>
      <c r="X2326" s="35">
        <f>VLOOKUP(A2326,airbnb_listings_orlando!C:Q,15,0)</f>
        <v>6</v>
      </c>
      <c r="Y2326" s="11">
        <f t="shared" si="4"/>
        <v>12</v>
      </c>
      <c r="AA2326" s="11"/>
    </row>
    <row r="2327">
      <c r="A2327" s="12" t="s">
        <v>95</v>
      </c>
      <c r="B2327" s="13">
        <v>42616.0</v>
      </c>
      <c r="C2327" s="12">
        <v>42623.0</v>
      </c>
      <c r="D2327" s="14">
        <v>120.0</v>
      </c>
      <c r="E2327" s="24">
        <v>42636.62068287037</v>
      </c>
      <c r="F2327" s="16">
        <v>0.0</v>
      </c>
      <c r="G2327" s="17" t="s">
        <v>25</v>
      </c>
      <c r="H2327" s="14">
        <v>0.0</v>
      </c>
      <c r="I2327" s="14">
        <f t="shared" si="1"/>
        <v>120</v>
      </c>
      <c r="J2327" s="18">
        <v>4.0</v>
      </c>
      <c r="K2327" s="17">
        <v>6.0</v>
      </c>
      <c r="L2327" s="19">
        <v>3.0</v>
      </c>
      <c r="M2327" s="19" t="e">
        <v>#REF!</v>
      </c>
      <c r="N2327" s="17">
        <v>5.0</v>
      </c>
      <c r="O2327" s="17" t="s">
        <v>62</v>
      </c>
      <c r="P2327" s="17">
        <v>7.0</v>
      </c>
      <c r="Q2327" s="17">
        <v>2.0</v>
      </c>
      <c r="R2327" s="17">
        <v>0.0</v>
      </c>
      <c r="S2327" s="7">
        <f t="shared" si="2"/>
        <v>2</v>
      </c>
      <c r="T2327" s="20">
        <v>0.0</v>
      </c>
      <c r="U2327" s="14">
        <v>0.0</v>
      </c>
      <c r="V2327" s="21" t="s">
        <v>37</v>
      </c>
      <c r="W2327" s="35">
        <f>VLOOKUP(A2327,airbnb_listings_orlando!C:Q,14,0)</f>
        <v>77</v>
      </c>
      <c r="X2327" s="35">
        <f>VLOOKUP(A2327,airbnb_listings_orlando!C:Q,15,0)</f>
        <v>6</v>
      </c>
      <c r="Y2327" s="11">
        <f t="shared" si="4"/>
        <v>17.14285714</v>
      </c>
      <c r="AA2327" s="11"/>
    </row>
    <row r="2328">
      <c r="A2328" s="12" t="s">
        <v>95</v>
      </c>
      <c r="B2328" s="13">
        <v>43484.0</v>
      </c>
      <c r="C2328" s="12">
        <v>43491.0</v>
      </c>
      <c r="D2328" s="14">
        <v>1251.08</v>
      </c>
      <c r="E2328" s="15">
        <v>43432.600011574075</v>
      </c>
      <c r="F2328" s="16">
        <v>52.0</v>
      </c>
      <c r="G2328" s="17" t="s">
        <v>25</v>
      </c>
      <c r="H2328" s="14">
        <v>65.83</v>
      </c>
      <c r="I2328" s="14">
        <f t="shared" si="1"/>
        <v>1147.7176</v>
      </c>
      <c r="J2328" s="18">
        <v>4.0</v>
      </c>
      <c r="K2328" s="17">
        <v>6.0</v>
      </c>
      <c r="L2328" s="19">
        <v>3.0</v>
      </c>
      <c r="M2328" s="19" t="e">
        <v>#REF!</v>
      </c>
      <c r="N2328" s="17">
        <v>5.0</v>
      </c>
      <c r="O2328" s="17" t="s">
        <v>62</v>
      </c>
      <c r="P2328" s="17">
        <v>7.0</v>
      </c>
      <c r="Q2328" s="17">
        <v>4.0</v>
      </c>
      <c r="R2328" s="17">
        <v>0.0</v>
      </c>
      <c r="S2328" s="7">
        <f t="shared" si="2"/>
        <v>4</v>
      </c>
      <c r="T2328" s="20">
        <v>65.83</v>
      </c>
      <c r="U2328" s="14">
        <f t="shared" ref="U2328:U2332" si="140">D2328*3%</f>
        <v>37.5324</v>
      </c>
      <c r="V2328" s="21" t="s">
        <v>39</v>
      </c>
      <c r="W2328" s="35">
        <f>VLOOKUP(A2328,airbnb_listings_orlando!C:Q,14,0)</f>
        <v>77</v>
      </c>
      <c r="X2328" s="35">
        <f>VLOOKUP(A2328,airbnb_listings_orlando!C:Q,15,0)</f>
        <v>6</v>
      </c>
      <c r="Y2328" s="11">
        <f t="shared" si="4"/>
        <v>178.7257143</v>
      </c>
      <c r="AA2328" s="11"/>
    </row>
    <row r="2329">
      <c r="A2329" s="12" t="s">
        <v>95</v>
      </c>
      <c r="B2329" s="13">
        <v>43461.0</v>
      </c>
      <c r="C2329" s="12">
        <v>43483.0</v>
      </c>
      <c r="D2329" s="14">
        <v>4300.19</v>
      </c>
      <c r="E2329" s="24">
        <v>43200.86040509259</v>
      </c>
      <c r="F2329" s="16">
        <v>261.0</v>
      </c>
      <c r="G2329" s="17" t="s">
        <v>25</v>
      </c>
      <c r="H2329" s="14">
        <v>499.08</v>
      </c>
      <c r="I2329" s="14">
        <f t="shared" si="1"/>
        <v>3944.9043</v>
      </c>
      <c r="J2329" s="18">
        <v>4.0</v>
      </c>
      <c r="K2329" s="17">
        <v>6.0</v>
      </c>
      <c r="L2329" s="19">
        <v>3.0</v>
      </c>
      <c r="M2329" s="19" t="e">
        <v>#REF!</v>
      </c>
      <c r="N2329" s="17">
        <v>5.0</v>
      </c>
      <c r="O2329" s="17" t="s">
        <v>62</v>
      </c>
      <c r="P2329" s="17">
        <v>22.0</v>
      </c>
      <c r="Q2329" s="17">
        <v>4.0</v>
      </c>
      <c r="R2329" s="17">
        <v>2.0</v>
      </c>
      <c r="S2329" s="7">
        <f t="shared" si="2"/>
        <v>6</v>
      </c>
      <c r="T2329" s="20">
        <v>226.28</v>
      </c>
      <c r="U2329" s="14">
        <f t="shared" si="140"/>
        <v>129.0057</v>
      </c>
      <c r="V2329" s="21" t="s">
        <v>39</v>
      </c>
      <c r="W2329" s="35">
        <f>VLOOKUP(A2329,airbnb_listings_orlando!C:Q,14,0)</f>
        <v>77</v>
      </c>
      <c r="X2329" s="35">
        <f>VLOOKUP(A2329,airbnb_listings_orlando!C:Q,15,0)</f>
        <v>6</v>
      </c>
      <c r="Y2329" s="11">
        <f t="shared" si="4"/>
        <v>195.4631818</v>
      </c>
      <c r="AA2329" s="11"/>
    </row>
    <row r="2330">
      <c r="A2330" s="12" t="s">
        <v>95</v>
      </c>
      <c r="B2330" s="13">
        <v>43457.0</v>
      </c>
      <c r="C2330" s="25">
        <v>43461.0</v>
      </c>
      <c r="D2330" s="14">
        <v>1069.04</v>
      </c>
      <c r="E2330" s="24">
        <v>43377.48564814815</v>
      </c>
      <c r="F2330" s="16">
        <v>80.0</v>
      </c>
      <c r="G2330" s="17" t="s">
        <v>25</v>
      </c>
      <c r="H2330" s="14">
        <v>127.54</v>
      </c>
      <c r="I2330" s="14">
        <f t="shared" si="1"/>
        <v>1003.9188</v>
      </c>
      <c r="J2330" s="18">
        <v>4.0</v>
      </c>
      <c r="K2330" s="17">
        <v>6.0</v>
      </c>
      <c r="L2330" s="19">
        <v>3.0</v>
      </c>
      <c r="M2330" s="19" t="e">
        <v>#REF!</v>
      </c>
      <c r="N2330" s="17">
        <v>5.0</v>
      </c>
      <c r="O2330" s="17" t="s">
        <v>62</v>
      </c>
      <c r="P2330" s="17">
        <v>4.0</v>
      </c>
      <c r="Q2330" s="17">
        <v>4.0</v>
      </c>
      <c r="R2330" s="17">
        <v>3.0</v>
      </c>
      <c r="S2330" s="7">
        <f t="shared" si="2"/>
        <v>7</v>
      </c>
      <c r="T2330" s="20">
        <v>33.05</v>
      </c>
      <c r="U2330" s="14">
        <f t="shared" si="140"/>
        <v>32.0712</v>
      </c>
      <c r="V2330" s="21" t="s">
        <v>39</v>
      </c>
      <c r="W2330" s="35">
        <f>VLOOKUP(A2330,airbnb_listings_orlando!C:Q,14,0)</f>
        <v>77</v>
      </c>
      <c r="X2330" s="35">
        <f>VLOOKUP(A2330,airbnb_listings_orlando!C:Q,15,0)</f>
        <v>6</v>
      </c>
      <c r="Y2330" s="11">
        <f t="shared" si="4"/>
        <v>267.26</v>
      </c>
      <c r="AA2330" s="11"/>
    </row>
    <row r="2331">
      <c r="A2331" s="12" t="s">
        <v>95</v>
      </c>
      <c r="B2331" s="13">
        <v>43432.0</v>
      </c>
      <c r="C2331" s="12">
        <v>43439.0</v>
      </c>
      <c r="D2331" s="14">
        <v>1027.2</v>
      </c>
      <c r="E2331" s="24">
        <v>43255.490219907406</v>
      </c>
      <c r="F2331" s="16">
        <v>177.0</v>
      </c>
      <c r="G2331" s="17" t="s">
        <v>25</v>
      </c>
      <c r="H2331" s="14">
        <v>121.49</v>
      </c>
      <c r="I2331" s="14">
        <f t="shared" si="1"/>
        <v>964.624</v>
      </c>
      <c r="J2331" s="18">
        <v>4.0</v>
      </c>
      <c r="K2331" s="17">
        <v>6.0</v>
      </c>
      <c r="L2331" s="19">
        <v>3.0</v>
      </c>
      <c r="M2331" s="19" t="e">
        <v>#REF!</v>
      </c>
      <c r="N2331" s="17">
        <v>5.0</v>
      </c>
      <c r="O2331" s="17" t="s">
        <v>62</v>
      </c>
      <c r="P2331" s="17">
        <v>7.0</v>
      </c>
      <c r="Q2331" s="17">
        <v>8.0</v>
      </c>
      <c r="R2331" s="17">
        <v>0.0</v>
      </c>
      <c r="S2331" s="7">
        <f t="shared" si="2"/>
        <v>8</v>
      </c>
      <c r="T2331" s="20">
        <v>31.76</v>
      </c>
      <c r="U2331" s="14">
        <f t="shared" si="140"/>
        <v>30.816</v>
      </c>
      <c r="V2331" s="21" t="s">
        <v>39</v>
      </c>
      <c r="W2331" s="35">
        <f>VLOOKUP(A2331,airbnb_listings_orlando!C:Q,14,0)</f>
        <v>77</v>
      </c>
      <c r="X2331" s="35">
        <f>VLOOKUP(A2331,airbnb_listings_orlando!C:Q,15,0)</f>
        <v>6</v>
      </c>
      <c r="Y2331" s="11">
        <f t="shared" si="4"/>
        <v>146.7428571</v>
      </c>
      <c r="AA2331" s="11"/>
    </row>
    <row r="2332">
      <c r="A2332" s="12" t="s">
        <v>95</v>
      </c>
      <c r="B2332" s="13">
        <v>43391.0</v>
      </c>
      <c r="C2332" s="25">
        <v>43399.0</v>
      </c>
      <c r="D2332" s="14">
        <v>1152.71</v>
      </c>
      <c r="E2332" s="24">
        <v>43263.658321759256</v>
      </c>
      <c r="F2332" s="16">
        <v>128.0</v>
      </c>
      <c r="G2332" s="17" t="s">
        <v>25</v>
      </c>
      <c r="H2332" s="14">
        <v>139.63</v>
      </c>
      <c r="I2332" s="14">
        <f t="shared" si="1"/>
        <v>1082.4887</v>
      </c>
      <c r="J2332" s="18">
        <v>4.0</v>
      </c>
      <c r="K2332" s="17">
        <v>6.0</v>
      </c>
      <c r="L2332" s="19">
        <v>3.0</v>
      </c>
      <c r="M2332" s="19" t="e">
        <v>#REF!</v>
      </c>
      <c r="N2332" s="17">
        <v>5.0</v>
      </c>
      <c r="O2332" s="17" t="s">
        <v>62</v>
      </c>
      <c r="P2332" s="17">
        <v>8.0</v>
      </c>
      <c r="Q2332" s="17">
        <v>2.0</v>
      </c>
      <c r="R2332" s="17">
        <v>4.0</v>
      </c>
      <c r="S2332" s="7">
        <f t="shared" si="2"/>
        <v>6</v>
      </c>
      <c r="T2332" s="20">
        <v>35.64</v>
      </c>
      <c r="U2332" s="14">
        <f t="shared" si="140"/>
        <v>34.5813</v>
      </c>
      <c r="V2332" s="21" t="s">
        <v>39</v>
      </c>
      <c r="W2332" s="35">
        <f>VLOOKUP(A2332,airbnb_listings_orlando!C:Q,14,0)</f>
        <v>77</v>
      </c>
      <c r="X2332" s="35">
        <f>VLOOKUP(A2332,airbnb_listings_orlando!C:Q,15,0)</f>
        <v>6</v>
      </c>
      <c r="Y2332" s="11">
        <f t="shared" si="4"/>
        <v>144.08875</v>
      </c>
      <c r="AA2332" s="11"/>
    </row>
    <row r="2333">
      <c r="A2333" s="12" t="s">
        <v>95</v>
      </c>
      <c r="B2333" s="13">
        <v>43369.0</v>
      </c>
      <c r="C2333" s="12">
        <v>43373.0</v>
      </c>
      <c r="D2333" s="14">
        <v>677.1</v>
      </c>
      <c r="E2333" s="24">
        <v>43337.885925925926</v>
      </c>
      <c r="F2333" s="16">
        <v>32.0</v>
      </c>
      <c r="G2333" s="17" t="s">
        <v>25</v>
      </c>
      <c r="H2333" s="14">
        <v>70.88</v>
      </c>
      <c r="I2333" s="14">
        <f t="shared" si="1"/>
        <v>629.086</v>
      </c>
      <c r="J2333" s="18">
        <v>4.0</v>
      </c>
      <c r="K2333" s="17">
        <v>6.0</v>
      </c>
      <c r="L2333" s="19">
        <v>3.0</v>
      </c>
      <c r="M2333" s="19" t="e">
        <v>#REF!</v>
      </c>
      <c r="N2333" s="17">
        <v>5.0</v>
      </c>
      <c r="O2333" s="17" t="s">
        <v>62</v>
      </c>
      <c r="P2333" s="17">
        <v>4.0</v>
      </c>
      <c r="Q2333" s="17">
        <v>3.0</v>
      </c>
      <c r="R2333" s="17">
        <v>1.0</v>
      </c>
      <c r="S2333" s="7">
        <f t="shared" si="2"/>
        <v>4</v>
      </c>
      <c r="T2333" s="20">
        <v>20.93</v>
      </c>
      <c r="U2333" s="14">
        <f t="shared" ref="U2333:U2335" si="141">D2333*4%</f>
        <v>27.084</v>
      </c>
      <c r="V2333" s="21" t="s">
        <v>39</v>
      </c>
      <c r="W2333" s="35">
        <f>VLOOKUP(A2333,airbnb_listings_orlando!C:Q,14,0)</f>
        <v>77</v>
      </c>
      <c r="X2333" s="35">
        <f>VLOOKUP(A2333,airbnb_listings_orlando!C:Q,15,0)</f>
        <v>6</v>
      </c>
      <c r="Y2333" s="11">
        <f t="shared" si="4"/>
        <v>169.275</v>
      </c>
      <c r="AA2333" s="11"/>
    </row>
    <row r="2334">
      <c r="A2334" s="12" t="s">
        <v>95</v>
      </c>
      <c r="B2334" s="13">
        <v>43335.0</v>
      </c>
      <c r="C2334" s="12">
        <v>43338.0</v>
      </c>
      <c r="D2334" s="14">
        <v>544.98</v>
      </c>
      <c r="E2334" s="24">
        <v>43252.62144675926</v>
      </c>
      <c r="F2334" s="16">
        <v>83.0</v>
      </c>
      <c r="G2334" s="17" t="s">
        <v>25</v>
      </c>
      <c r="H2334" s="14">
        <v>51.78</v>
      </c>
      <c r="I2334" s="14">
        <f t="shared" si="1"/>
        <v>506.3308</v>
      </c>
      <c r="J2334" s="18">
        <v>4.0</v>
      </c>
      <c r="K2334" s="17">
        <v>6.0</v>
      </c>
      <c r="L2334" s="19">
        <v>3.0</v>
      </c>
      <c r="M2334" s="19" t="e">
        <v>#REF!</v>
      </c>
      <c r="N2334" s="17">
        <v>5.0</v>
      </c>
      <c r="O2334" s="17" t="s">
        <v>62</v>
      </c>
      <c r="P2334" s="17">
        <v>3.0</v>
      </c>
      <c r="Q2334" s="17">
        <v>4.0</v>
      </c>
      <c r="R2334" s="17">
        <v>0.0</v>
      </c>
      <c r="S2334" s="7">
        <f t="shared" si="2"/>
        <v>4</v>
      </c>
      <c r="T2334" s="20">
        <v>16.85</v>
      </c>
      <c r="U2334" s="14">
        <f t="shared" si="141"/>
        <v>21.7992</v>
      </c>
      <c r="V2334" s="21" t="s">
        <v>39</v>
      </c>
      <c r="W2334" s="35">
        <f>VLOOKUP(A2334,airbnb_listings_orlando!C:Q,14,0)</f>
        <v>77</v>
      </c>
      <c r="X2334" s="35">
        <f>VLOOKUP(A2334,airbnb_listings_orlando!C:Q,15,0)</f>
        <v>6</v>
      </c>
      <c r="Y2334" s="11">
        <f t="shared" si="4"/>
        <v>181.66</v>
      </c>
      <c r="AA2334" s="11"/>
    </row>
    <row r="2335">
      <c r="A2335" s="12" t="s">
        <v>95</v>
      </c>
      <c r="B2335" s="13">
        <v>43329.0</v>
      </c>
      <c r="C2335" s="12">
        <v>43331.0</v>
      </c>
      <c r="D2335" s="14">
        <v>412.87</v>
      </c>
      <c r="E2335" s="24">
        <v>43317.860601851855</v>
      </c>
      <c r="F2335" s="16">
        <v>12.0</v>
      </c>
      <c r="G2335" s="17" t="s">
        <v>25</v>
      </c>
      <c r="H2335" s="14">
        <v>32.69</v>
      </c>
      <c r="I2335" s="14">
        <f t="shared" si="1"/>
        <v>383.5952</v>
      </c>
      <c r="J2335" s="18">
        <v>4.0</v>
      </c>
      <c r="K2335" s="17">
        <v>6.0</v>
      </c>
      <c r="L2335" s="19">
        <v>3.0</v>
      </c>
      <c r="M2335" s="19" t="e">
        <v>#REF!</v>
      </c>
      <c r="N2335" s="17">
        <v>5.0</v>
      </c>
      <c r="O2335" s="17" t="s">
        <v>62</v>
      </c>
      <c r="P2335" s="17">
        <v>2.0</v>
      </c>
      <c r="Q2335" s="17">
        <v>8.0</v>
      </c>
      <c r="R2335" s="17">
        <v>2.0</v>
      </c>
      <c r="S2335" s="7">
        <f t="shared" si="2"/>
        <v>10</v>
      </c>
      <c r="T2335" s="20">
        <v>12.76</v>
      </c>
      <c r="U2335" s="14">
        <f t="shared" si="141"/>
        <v>16.5148</v>
      </c>
      <c r="V2335" s="21" t="s">
        <v>39</v>
      </c>
      <c r="W2335" s="35">
        <f>VLOOKUP(A2335,airbnb_listings_orlando!C:Q,14,0)</f>
        <v>77</v>
      </c>
      <c r="X2335" s="35">
        <f>VLOOKUP(A2335,airbnb_listings_orlando!C:Q,15,0)</f>
        <v>6</v>
      </c>
      <c r="Y2335" s="11">
        <f t="shared" si="4"/>
        <v>206.435</v>
      </c>
      <c r="AA2335" s="11"/>
    </row>
    <row r="2336">
      <c r="A2336" s="12" t="s">
        <v>95</v>
      </c>
      <c r="B2336" s="13">
        <v>43303.0</v>
      </c>
      <c r="C2336" s="12">
        <v>43309.0</v>
      </c>
      <c r="D2336" s="14">
        <v>941.33</v>
      </c>
      <c r="E2336" s="24">
        <v>43200.76541666667</v>
      </c>
      <c r="F2336" s="16">
        <v>103.0</v>
      </c>
      <c r="G2336" s="17" t="s">
        <v>25</v>
      </c>
      <c r="H2336" s="14">
        <v>109.08</v>
      </c>
      <c r="I2336" s="14">
        <f t="shared" si="1"/>
        <v>883.9901</v>
      </c>
      <c r="J2336" s="18">
        <v>4.0</v>
      </c>
      <c r="K2336" s="17">
        <v>6.0</v>
      </c>
      <c r="L2336" s="19">
        <v>3.0</v>
      </c>
      <c r="M2336" s="19" t="e">
        <v>#REF!</v>
      </c>
      <c r="N2336" s="17">
        <v>5.0</v>
      </c>
      <c r="O2336" s="17" t="s">
        <v>62</v>
      </c>
      <c r="P2336" s="17">
        <v>6.0</v>
      </c>
      <c r="Q2336" s="17">
        <v>7.0</v>
      </c>
      <c r="R2336" s="17">
        <v>3.0</v>
      </c>
      <c r="S2336" s="7">
        <f t="shared" si="2"/>
        <v>10</v>
      </c>
      <c r="T2336" s="20">
        <v>29.1</v>
      </c>
      <c r="U2336" s="14">
        <f t="shared" ref="U2336:U2342" si="142">D2336*3%</f>
        <v>28.2399</v>
      </c>
      <c r="V2336" s="21" t="s">
        <v>39</v>
      </c>
      <c r="W2336" s="35">
        <f>VLOOKUP(A2336,airbnb_listings_orlando!C:Q,14,0)</f>
        <v>77</v>
      </c>
      <c r="X2336" s="35">
        <f>VLOOKUP(A2336,airbnb_listings_orlando!C:Q,15,0)</f>
        <v>6</v>
      </c>
      <c r="Y2336" s="11">
        <f t="shared" si="4"/>
        <v>156.8883333</v>
      </c>
      <c r="AA2336" s="11"/>
    </row>
    <row r="2337">
      <c r="A2337" s="12" t="s">
        <v>95</v>
      </c>
      <c r="B2337" s="13">
        <v>43292.0</v>
      </c>
      <c r="C2337" s="12">
        <v>43296.0</v>
      </c>
      <c r="D2337" s="14">
        <v>677.1</v>
      </c>
      <c r="E2337" s="24">
        <v>43212.86833333333</v>
      </c>
      <c r="F2337" s="16">
        <v>80.0</v>
      </c>
      <c r="G2337" s="17" t="s">
        <v>25</v>
      </c>
      <c r="H2337" s="14">
        <v>70.88</v>
      </c>
      <c r="I2337" s="14">
        <f t="shared" si="1"/>
        <v>635.857</v>
      </c>
      <c r="J2337" s="18">
        <v>4.0</v>
      </c>
      <c r="K2337" s="17">
        <v>6.0</v>
      </c>
      <c r="L2337" s="19">
        <v>3.0</v>
      </c>
      <c r="M2337" s="19" t="e">
        <v>#REF!</v>
      </c>
      <c r="N2337" s="17">
        <v>5.0</v>
      </c>
      <c r="O2337" s="17" t="s">
        <v>62</v>
      </c>
      <c r="P2337" s="17">
        <v>4.0</v>
      </c>
      <c r="Q2337" s="17">
        <v>7.0</v>
      </c>
      <c r="R2337" s="17">
        <v>0.0</v>
      </c>
      <c r="S2337" s="7">
        <f t="shared" si="2"/>
        <v>7</v>
      </c>
      <c r="T2337" s="20">
        <v>20.93</v>
      </c>
      <c r="U2337" s="14">
        <f t="shared" si="142"/>
        <v>20.313</v>
      </c>
      <c r="V2337" s="21" t="s">
        <v>39</v>
      </c>
      <c r="W2337" s="35">
        <f>VLOOKUP(A2337,airbnb_listings_orlando!C:Q,14,0)</f>
        <v>77</v>
      </c>
      <c r="X2337" s="35">
        <f>VLOOKUP(A2337,airbnb_listings_orlando!C:Q,15,0)</f>
        <v>6</v>
      </c>
      <c r="Y2337" s="11">
        <f t="shared" si="4"/>
        <v>169.275</v>
      </c>
      <c r="AA2337" s="11"/>
    </row>
    <row r="2338">
      <c r="A2338" s="12" t="s">
        <v>95</v>
      </c>
      <c r="B2338" s="13">
        <v>43287.0</v>
      </c>
      <c r="C2338" s="12">
        <v>43289.0</v>
      </c>
      <c r="D2338" s="14">
        <v>544.98</v>
      </c>
      <c r="E2338" s="24">
        <v>43275.91216435185</v>
      </c>
      <c r="F2338" s="16">
        <v>12.0</v>
      </c>
      <c r="G2338" s="17" t="s">
        <v>25</v>
      </c>
      <c r="H2338" s="14">
        <v>51.78</v>
      </c>
      <c r="I2338" s="14">
        <f t="shared" si="1"/>
        <v>511.7806</v>
      </c>
      <c r="J2338" s="18">
        <v>4.0</v>
      </c>
      <c r="K2338" s="17">
        <v>6.0</v>
      </c>
      <c r="L2338" s="19">
        <v>3.0</v>
      </c>
      <c r="M2338" s="19" t="e">
        <v>#REF!</v>
      </c>
      <c r="N2338" s="17">
        <v>5.0</v>
      </c>
      <c r="O2338" s="17" t="s">
        <v>62</v>
      </c>
      <c r="P2338" s="17">
        <v>2.0</v>
      </c>
      <c r="Q2338" s="17">
        <v>8.0</v>
      </c>
      <c r="R2338" s="17">
        <v>0.0</v>
      </c>
      <c r="S2338" s="7">
        <f t="shared" si="2"/>
        <v>8</v>
      </c>
      <c r="T2338" s="20">
        <v>16.85</v>
      </c>
      <c r="U2338" s="14">
        <f t="shared" si="142"/>
        <v>16.3494</v>
      </c>
      <c r="V2338" s="21" t="s">
        <v>39</v>
      </c>
      <c r="W2338" s="35">
        <f>VLOOKUP(A2338,airbnb_listings_orlando!C:Q,14,0)</f>
        <v>77</v>
      </c>
      <c r="X2338" s="35">
        <f>VLOOKUP(A2338,airbnb_listings_orlando!C:Q,15,0)</f>
        <v>6</v>
      </c>
      <c r="Y2338" s="11">
        <f t="shared" si="4"/>
        <v>272.49</v>
      </c>
      <c r="AA2338" s="11"/>
    </row>
    <row r="2339">
      <c r="A2339" s="12" t="s">
        <v>95</v>
      </c>
      <c r="B2339" s="13">
        <v>43267.0</v>
      </c>
      <c r="C2339" s="12">
        <v>43271.0</v>
      </c>
      <c r="D2339" s="14">
        <v>677.1</v>
      </c>
      <c r="E2339" s="24">
        <v>43221.92627314815</v>
      </c>
      <c r="F2339" s="16">
        <v>46.0</v>
      </c>
      <c r="G2339" s="17" t="s">
        <v>25</v>
      </c>
      <c r="H2339" s="14">
        <v>70.88</v>
      </c>
      <c r="I2339" s="14">
        <f t="shared" si="1"/>
        <v>635.857</v>
      </c>
      <c r="J2339" s="18">
        <v>4.0</v>
      </c>
      <c r="K2339" s="17">
        <v>6.0</v>
      </c>
      <c r="L2339" s="19">
        <v>3.0</v>
      </c>
      <c r="M2339" s="19" t="e">
        <v>#REF!</v>
      </c>
      <c r="N2339" s="17">
        <v>5.0</v>
      </c>
      <c r="O2339" s="17" t="s">
        <v>62</v>
      </c>
      <c r="P2339" s="17">
        <v>4.0</v>
      </c>
      <c r="Q2339" s="17">
        <v>3.0</v>
      </c>
      <c r="R2339" s="17">
        <v>4.0</v>
      </c>
      <c r="S2339" s="7">
        <f t="shared" si="2"/>
        <v>7</v>
      </c>
      <c r="T2339" s="20">
        <v>20.93</v>
      </c>
      <c r="U2339" s="14">
        <f t="shared" si="142"/>
        <v>20.313</v>
      </c>
      <c r="V2339" s="21" t="s">
        <v>39</v>
      </c>
      <c r="W2339" s="35">
        <f>VLOOKUP(A2339,airbnb_listings_orlando!C:Q,14,0)</f>
        <v>77</v>
      </c>
      <c r="X2339" s="35">
        <f>VLOOKUP(A2339,airbnb_listings_orlando!C:Q,15,0)</f>
        <v>6</v>
      </c>
      <c r="Y2339" s="11">
        <f t="shared" si="4"/>
        <v>169.275</v>
      </c>
      <c r="AA2339" s="11"/>
    </row>
    <row r="2340">
      <c r="A2340" s="12" t="s">
        <v>95</v>
      </c>
      <c r="B2340" s="13">
        <v>43197.0</v>
      </c>
      <c r="C2340" s="12">
        <v>43203.0</v>
      </c>
      <c r="D2340" s="14">
        <v>916.52</v>
      </c>
      <c r="E2340" s="15">
        <v>43032.55400462963</v>
      </c>
      <c r="F2340" s="16">
        <v>165.0</v>
      </c>
      <c r="G2340" s="17" t="s">
        <v>25</v>
      </c>
      <c r="H2340" s="14">
        <v>97.69</v>
      </c>
      <c r="I2340" s="14">
        <f t="shared" si="1"/>
        <v>850.4344</v>
      </c>
      <c r="J2340" s="18">
        <v>4.0</v>
      </c>
      <c r="K2340" s="17">
        <v>6.0</v>
      </c>
      <c r="L2340" s="19">
        <v>3.0</v>
      </c>
      <c r="M2340" s="19" t="e">
        <v>#REF!</v>
      </c>
      <c r="N2340" s="17">
        <v>5.0</v>
      </c>
      <c r="O2340" s="17" t="s">
        <v>62</v>
      </c>
      <c r="P2340" s="17">
        <v>6.0</v>
      </c>
      <c r="Q2340" s="17">
        <v>2.0</v>
      </c>
      <c r="R2340" s="17">
        <v>3.0</v>
      </c>
      <c r="S2340" s="7">
        <f t="shared" si="2"/>
        <v>5</v>
      </c>
      <c r="T2340" s="20">
        <v>38.59</v>
      </c>
      <c r="U2340" s="14">
        <f t="shared" si="142"/>
        <v>27.4956</v>
      </c>
      <c r="V2340" s="21" t="s">
        <v>39</v>
      </c>
      <c r="W2340" s="35">
        <f>VLOOKUP(A2340,airbnb_listings_orlando!C:Q,14,0)</f>
        <v>77</v>
      </c>
      <c r="X2340" s="35">
        <f>VLOOKUP(A2340,airbnb_listings_orlando!C:Q,15,0)</f>
        <v>6</v>
      </c>
      <c r="Y2340" s="11">
        <f t="shared" si="4"/>
        <v>152.7533333</v>
      </c>
      <c r="AA2340" s="11"/>
    </row>
    <row r="2341">
      <c r="A2341" s="12" t="s">
        <v>95</v>
      </c>
      <c r="B2341" s="13">
        <v>43195.0</v>
      </c>
      <c r="C2341" s="12">
        <v>43197.0</v>
      </c>
      <c r="D2341" s="14">
        <v>412.87</v>
      </c>
      <c r="E2341" s="24">
        <v>43163.890335648146</v>
      </c>
      <c r="F2341" s="16">
        <v>32.0</v>
      </c>
      <c r="G2341" s="17" t="s">
        <v>25</v>
      </c>
      <c r="H2341" s="14">
        <v>32.69</v>
      </c>
      <c r="I2341" s="14">
        <f t="shared" si="1"/>
        <v>387.7239</v>
      </c>
      <c r="J2341" s="18">
        <v>4.0</v>
      </c>
      <c r="K2341" s="17">
        <v>6.0</v>
      </c>
      <c r="L2341" s="19">
        <v>3.0</v>
      </c>
      <c r="M2341" s="19" t="e">
        <v>#REF!</v>
      </c>
      <c r="N2341" s="17">
        <v>5.0</v>
      </c>
      <c r="O2341" s="17" t="s">
        <v>62</v>
      </c>
      <c r="P2341" s="17">
        <v>2.0</v>
      </c>
      <c r="Q2341" s="17">
        <v>4.0</v>
      </c>
      <c r="R2341" s="17">
        <v>4.0</v>
      </c>
      <c r="S2341" s="7">
        <f t="shared" si="2"/>
        <v>8</v>
      </c>
      <c r="T2341" s="20">
        <v>12.76</v>
      </c>
      <c r="U2341" s="14">
        <f t="shared" si="142"/>
        <v>12.3861</v>
      </c>
      <c r="V2341" s="21" t="s">
        <v>39</v>
      </c>
      <c r="W2341" s="35">
        <f>VLOOKUP(A2341,airbnb_listings_orlando!C:Q,14,0)</f>
        <v>77</v>
      </c>
      <c r="X2341" s="35">
        <f>VLOOKUP(A2341,airbnb_listings_orlando!C:Q,15,0)</f>
        <v>6</v>
      </c>
      <c r="Y2341" s="11">
        <f t="shared" si="4"/>
        <v>206.435</v>
      </c>
      <c r="AA2341" s="11"/>
    </row>
    <row r="2342">
      <c r="A2342" s="12" t="s">
        <v>95</v>
      </c>
      <c r="B2342" s="13">
        <v>43182.0</v>
      </c>
      <c r="C2342" s="12">
        <v>43195.0</v>
      </c>
      <c r="D2342" s="14">
        <v>2246.03</v>
      </c>
      <c r="E2342" s="15">
        <v>43030.50037037037</v>
      </c>
      <c r="F2342" s="16">
        <v>152.0</v>
      </c>
      <c r="G2342" s="17" t="s">
        <v>25</v>
      </c>
      <c r="H2342" s="14">
        <v>250.78</v>
      </c>
      <c r="I2342" s="14">
        <f t="shared" si="1"/>
        <v>2060.4691</v>
      </c>
      <c r="J2342" s="18">
        <v>4.0</v>
      </c>
      <c r="K2342" s="17">
        <v>6.0</v>
      </c>
      <c r="L2342" s="19">
        <v>3.0</v>
      </c>
      <c r="M2342" s="19" t="e">
        <v>#REF!</v>
      </c>
      <c r="N2342" s="17">
        <v>5.0</v>
      </c>
      <c r="O2342" s="17" t="s">
        <v>62</v>
      </c>
      <c r="P2342" s="17">
        <v>13.0</v>
      </c>
      <c r="Q2342" s="17">
        <v>4.0</v>
      </c>
      <c r="R2342" s="17">
        <v>2.0</v>
      </c>
      <c r="S2342" s="7">
        <f t="shared" si="2"/>
        <v>6</v>
      </c>
      <c r="T2342" s="20">
        <v>118.18</v>
      </c>
      <c r="U2342" s="14">
        <f t="shared" si="142"/>
        <v>67.3809</v>
      </c>
      <c r="V2342" s="21" t="s">
        <v>39</v>
      </c>
      <c r="W2342" s="35">
        <f>VLOOKUP(A2342,airbnb_listings_orlando!C:Q,14,0)</f>
        <v>77</v>
      </c>
      <c r="X2342" s="35">
        <f>VLOOKUP(A2342,airbnb_listings_orlando!C:Q,15,0)</f>
        <v>6</v>
      </c>
      <c r="Y2342" s="11">
        <f t="shared" si="4"/>
        <v>172.7715385</v>
      </c>
      <c r="AA2342" s="11"/>
    </row>
    <row r="2343">
      <c r="A2343" s="12" t="s">
        <v>95</v>
      </c>
      <c r="B2343" s="13">
        <v>43169.0</v>
      </c>
      <c r="C2343" s="12">
        <v>43176.0</v>
      </c>
      <c r="D2343" s="14">
        <v>1414.74</v>
      </c>
      <c r="E2343" s="24">
        <v>43070.95730324074</v>
      </c>
      <c r="F2343" s="16">
        <v>99.0</v>
      </c>
      <c r="G2343" s="17" t="s">
        <v>25</v>
      </c>
      <c r="H2343" s="14">
        <v>178.51</v>
      </c>
      <c r="I2343" s="14">
        <f t="shared" si="1"/>
        <v>1314.4104</v>
      </c>
      <c r="J2343" s="18">
        <v>4.0</v>
      </c>
      <c r="K2343" s="17">
        <v>6.0</v>
      </c>
      <c r="L2343" s="19">
        <v>3.0</v>
      </c>
      <c r="M2343" s="19" t="e">
        <v>#REF!</v>
      </c>
      <c r="N2343" s="17">
        <v>5.0</v>
      </c>
      <c r="O2343" s="17" t="s">
        <v>62</v>
      </c>
      <c r="P2343" s="17">
        <v>7.0</v>
      </c>
      <c r="Q2343" s="17">
        <v>6.0</v>
      </c>
      <c r="R2343" s="17">
        <v>2.0</v>
      </c>
      <c r="S2343" s="7">
        <f t="shared" si="2"/>
        <v>8</v>
      </c>
      <c r="T2343" s="20">
        <v>43.74</v>
      </c>
      <c r="U2343" s="14">
        <f t="shared" ref="U2343:U2371" si="143">D2343*4%</f>
        <v>56.5896</v>
      </c>
      <c r="V2343" s="21" t="s">
        <v>39</v>
      </c>
      <c r="W2343" s="35">
        <f>VLOOKUP(A2343,airbnb_listings_orlando!C:Q,14,0)</f>
        <v>77</v>
      </c>
      <c r="X2343" s="35">
        <f>VLOOKUP(A2343,airbnb_listings_orlando!C:Q,15,0)</f>
        <v>6</v>
      </c>
      <c r="Y2343" s="11">
        <f t="shared" si="4"/>
        <v>202.1057143</v>
      </c>
      <c r="AA2343" s="11"/>
    </row>
    <row r="2344">
      <c r="A2344" s="12" t="s">
        <v>95</v>
      </c>
      <c r="B2344" s="13">
        <v>43141.0</v>
      </c>
      <c r="C2344" s="12">
        <v>43162.0</v>
      </c>
      <c r="D2344" s="14">
        <v>2970.35</v>
      </c>
      <c r="E2344" s="24">
        <v>42958.429814814815</v>
      </c>
      <c r="F2344" s="16">
        <v>183.0</v>
      </c>
      <c r="G2344" s="17" t="s">
        <v>25</v>
      </c>
      <c r="H2344" s="14">
        <v>405.38</v>
      </c>
      <c r="I2344" s="14">
        <f t="shared" si="1"/>
        <v>2759.696</v>
      </c>
      <c r="J2344" s="18">
        <v>4.0</v>
      </c>
      <c r="K2344" s="17">
        <v>6.0</v>
      </c>
      <c r="L2344" s="19">
        <v>3.0</v>
      </c>
      <c r="M2344" s="19" t="e">
        <v>#REF!</v>
      </c>
      <c r="N2344" s="17">
        <v>5.0</v>
      </c>
      <c r="O2344" s="17" t="s">
        <v>62</v>
      </c>
      <c r="P2344" s="17">
        <v>21.0</v>
      </c>
      <c r="Q2344" s="17">
        <v>4.0</v>
      </c>
      <c r="R2344" s="17">
        <v>2.0</v>
      </c>
      <c r="S2344" s="7">
        <f t="shared" si="2"/>
        <v>6</v>
      </c>
      <c r="T2344" s="20">
        <v>91.84</v>
      </c>
      <c r="U2344" s="14">
        <f t="shared" si="143"/>
        <v>118.814</v>
      </c>
      <c r="V2344" s="21" t="s">
        <v>39</v>
      </c>
      <c r="W2344" s="35">
        <f>VLOOKUP(A2344,airbnb_listings_orlando!C:Q,14,0)</f>
        <v>77</v>
      </c>
      <c r="X2344" s="35">
        <f>VLOOKUP(A2344,airbnb_listings_orlando!C:Q,15,0)</f>
        <v>6</v>
      </c>
      <c r="Y2344" s="11">
        <f t="shared" si="4"/>
        <v>141.4452381</v>
      </c>
      <c r="AA2344" s="11"/>
    </row>
    <row r="2345">
      <c r="A2345" s="12" t="s">
        <v>95</v>
      </c>
      <c r="B2345" s="13">
        <v>43094.0</v>
      </c>
      <c r="C2345" s="25">
        <v>43096.0</v>
      </c>
      <c r="D2345" s="14">
        <v>572.5</v>
      </c>
      <c r="E2345" s="24">
        <v>42909.812893518516</v>
      </c>
      <c r="F2345" s="16">
        <v>185.0</v>
      </c>
      <c r="G2345" s="17" t="s">
        <v>25</v>
      </c>
      <c r="H2345" s="14">
        <v>58.76</v>
      </c>
      <c r="I2345" s="14">
        <f t="shared" si="1"/>
        <v>531.9</v>
      </c>
      <c r="J2345" s="18">
        <v>4.0</v>
      </c>
      <c r="K2345" s="17">
        <v>6.0</v>
      </c>
      <c r="L2345" s="19">
        <v>3.0</v>
      </c>
      <c r="M2345" s="19" t="e">
        <v>#REF!</v>
      </c>
      <c r="N2345" s="17">
        <v>5.0</v>
      </c>
      <c r="O2345" s="17" t="s">
        <v>62</v>
      </c>
      <c r="P2345" s="17">
        <v>2.0</v>
      </c>
      <c r="Q2345" s="17">
        <v>5.0</v>
      </c>
      <c r="R2345" s="17">
        <v>1.0</v>
      </c>
      <c r="S2345" s="7">
        <f t="shared" si="2"/>
        <v>6</v>
      </c>
      <c r="T2345" s="20">
        <v>17.7</v>
      </c>
      <c r="U2345" s="14">
        <f t="shared" si="143"/>
        <v>22.9</v>
      </c>
      <c r="V2345" s="21" t="s">
        <v>39</v>
      </c>
      <c r="W2345" s="35">
        <f>VLOOKUP(A2345,airbnb_listings_orlando!C:Q,14,0)</f>
        <v>77</v>
      </c>
      <c r="X2345" s="35">
        <f>VLOOKUP(A2345,airbnb_listings_orlando!C:Q,15,0)</f>
        <v>6</v>
      </c>
      <c r="Y2345" s="11">
        <f t="shared" si="4"/>
        <v>286.25</v>
      </c>
      <c r="AA2345" s="11"/>
    </row>
    <row r="2346">
      <c r="A2346" s="12" t="s">
        <v>95</v>
      </c>
      <c r="B2346" s="13">
        <v>43056.0</v>
      </c>
      <c r="C2346" s="25">
        <v>43058.0</v>
      </c>
      <c r="D2346" s="14">
        <v>396.35</v>
      </c>
      <c r="E2346" s="15">
        <v>43027.54017361111</v>
      </c>
      <c r="F2346" s="16">
        <v>29.0</v>
      </c>
      <c r="G2346" s="17" t="s">
        <v>25</v>
      </c>
      <c r="H2346" s="14">
        <v>33.3</v>
      </c>
      <c r="I2346" s="14">
        <f t="shared" si="1"/>
        <v>368.246</v>
      </c>
      <c r="J2346" s="18">
        <v>4.0</v>
      </c>
      <c r="K2346" s="17">
        <v>6.0</v>
      </c>
      <c r="L2346" s="19">
        <v>3.0</v>
      </c>
      <c r="M2346" s="19" t="e">
        <v>#REF!</v>
      </c>
      <c r="N2346" s="17">
        <v>5.0</v>
      </c>
      <c r="O2346" s="17" t="s">
        <v>62</v>
      </c>
      <c r="P2346" s="17">
        <v>2.0</v>
      </c>
      <c r="Q2346" s="17">
        <v>5.0</v>
      </c>
      <c r="R2346" s="17">
        <v>4.0</v>
      </c>
      <c r="S2346" s="7">
        <f t="shared" si="2"/>
        <v>9</v>
      </c>
      <c r="T2346" s="20">
        <v>12.25</v>
      </c>
      <c r="U2346" s="14">
        <f t="shared" si="143"/>
        <v>15.854</v>
      </c>
      <c r="V2346" s="21" t="s">
        <v>39</v>
      </c>
      <c r="W2346" s="35">
        <f>VLOOKUP(A2346,airbnb_listings_orlando!C:Q,14,0)</f>
        <v>77</v>
      </c>
      <c r="X2346" s="35">
        <f>VLOOKUP(A2346,airbnb_listings_orlando!C:Q,15,0)</f>
        <v>6</v>
      </c>
      <c r="Y2346" s="11">
        <f t="shared" si="4"/>
        <v>198.175</v>
      </c>
      <c r="AA2346" s="11"/>
    </row>
    <row r="2347">
      <c r="A2347" s="12" t="s">
        <v>95</v>
      </c>
      <c r="B2347" s="13">
        <v>43039.0</v>
      </c>
      <c r="C2347" s="12">
        <v>43048.0</v>
      </c>
      <c r="D2347" s="14">
        <v>1293.91</v>
      </c>
      <c r="E2347" s="24">
        <v>43009.38607638889</v>
      </c>
      <c r="F2347" s="16">
        <v>30.0</v>
      </c>
      <c r="G2347" s="17" t="s">
        <v>25</v>
      </c>
      <c r="H2347" s="14">
        <v>134.29</v>
      </c>
      <c r="I2347" s="14">
        <f t="shared" si="1"/>
        <v>1174.0636</v>
      </c>
      <c r="J2347" s="18">
        <v>4.0</v>
      </c>
      <c r="K2347" s="17">
        <v>6.0</v>
      </c>
      <c r="L2347" s="19">
        <v>3.0</v>
      </c>
      <c r="M2347" s="19" t="e">
        <v>#REF!</v>
      </c>
      <c r="N2347" s="17">
        <v>5.0</v>
      </c>
      <c r="O2347" s="17" t="s">
        <v>62</v>
      </c>
      <c r="P2347" s="17">
        <v>9.0</v>
      </c>
      <c r="Q2347" s="17">
        <v>4.0</v>
      </c>
      <c r="R2347" s="17">
        <v>4.0</v>
      </c>
      <c r="S2347" s="7">
        <f t="shared" si="2"/>
        <v>8</v>
      </c>
      <c r="T2347" s="20">
        <v>68.09</v>
      </c>
      <c r="U2347" s="14">
        <f t="shared" si="143"/>
        <v>51.7564</v>
      </c>
      <c r="V2347" s="21" t="s">
        <v>39</v>
      </c>
      <c r="W2347" s="35">
        <f>VLOOKUP(A2347,airbnb_listings_orlando!C:Q,14,0)</f>
        <v>77</v>
      </c>
      <c r="X2347" s="35">
        <f>VLOOKUP(A2347,airbnb_listings_orlando!C:Q,15,0)</f>
        <v>6</v>
      </c>
      <c r="Y2347" s="11">
        <f t="shared" si="4"/>
        <v>143.7677778</v>
      </c>
      <c r="AA2347" s="11"/>
    </row>
    <row r="2348">
      <c r="A2348" s="12" t="s">
        <v>95</v>
      </c>
      <c r="B2348" s="13">
        <v>43013.0</v>
      </c>
      <c r="C2348" s="12">
        <v>43017.0</v>
      </c>
      <c r="D2348" s="14">
        <v>660.58</v>
      </c>
      <c r="E2348" s="24">
        <v>42960.38056712963</v>
      </c>
      <c r="F2348" s="16">
        <v>53.0</v>
      </c>
      <c r="G2348" s="17" t="s">
        <v>25</v>
      </c>
      <c r="H2348" s="14">
        <v>71.5</v>
      </c>
      <c r="I2348" s="14">
        <f t="shared" si="1"/>
        <v>613.7368</v>
      </c>
      <c r="J2348" s="18">
        <v>4.0</v>
      </c>
      <c r="K2348" s="17">
        <v>6.0</v>
      </c>
      <c r="L2348" s="19">
        <v>3.0</v>
      </c>
      <c r="M2348" s="19" t="e">
        <v>#REF!</v>
      </c>
      <c r="N2348" s="17">
        <v>5.0</v>
      </c>
      <c r="O2348" s="17" t="s">
        <v>62</v>
      </c>
      <c r="P2348" s="17">
        <v>4.0</v>
      </c>
      <c r="Q2348" s="17">
        <v>4.0</v>
      </c>
      <c r="R2348" s="17">
        <v>4.0</v>
      </c>
      <c r="S2348" s="7">
        <f t="shared" si="2"/>
        <v>8</v>
      </c>
      <c r="T2348" s="20">
        <v>20.42</v>
      </c>
      <c r="U2348" s="14">
        <f t="shared" si="143"/>
        <v>26.4232</v>
      </c>
      <c r="V2348" s="21" t="s">
        <v>39</v>
      </c>
      <c r="W2348" s="35">
        <f>VLOOKUP(A2348,airbnb_listings_orlando!C:Q,14,0)</f>
        <v>77</v>
      </c>
      <c r="X2348" s="35">
        <f>VLOOKUP(A2348,airbnb_listings_orlando!C:Q,15,0)</f>
        <v>6</v>
      </c>
      <c r="Y2348" s="11">
        <f t="shared" si="4"/>
        <v>165.145</v>
      </c>
      <c r="AA2348" s="11"/>
    </row>
    <row r="2349">
      <c r="A2349" s="12" t="s">
        <v>95</v>
      </c>
      <c r="B2349" s="13">
        <v>43000.0</v>
      </c>
      <c r="C2349" s="12">
        <v>43002.0</v>
      </c>
      <c r="D2349" s="14">
        <v>396.35</v>
      </c>
      <c r="E2349" s="24">
        <v>42894.552708333336</v>
      </c>
      <c r="F2349" s="16">
        <v>106.0</v>
      </c>
      <c r="G2349" s="17" t="s">
        <v>25</v>
      </c>
      <c r="H2349" s="14">
        <v>33.3</v>
      </c>
      <c r="I2349" s="14">
        <f t="shared" si="1"/>
        <v>368.246</v>
      </c>
      <c r="J2349" s="18">
        <v>4.0</v>
      </c>
      <c r="K2349" s="17">
        <v>6.0</v>
      </c>
      <c r="L2349" s="19">
        <v>3.0</v>
      </c>
      <c r="M2349" s="19" t="e">
        <v>#REF!</v>
      </c>
      <c r="N2349" s="17">
        <v>5.0</v>
      </c>
      <c r="O2349" s="17" t="s">
        <v>62</v>
      </c>
      <c r="P2349" s="17">
        <v>2.0</v>
      </c>
      <c r="Q2349" s="17">
        <v>7.0</v>
      </c>
      <c r="R2349" s="17">
        <v>0.0</v>
      </c>
      <c r="S2349" s="7">
        <f t="shared" si="2"/>
        <v>7</v>
      </c>
      <c r="T2349" s="20">
        <v>12.25</v>
      </c>
      <c r="U2349" s="14">
        <f t="shared" si="143"/>
        <v>15.854</v>
      </c>
      <c r="V2349" s="21" t="s">
        <v>39</v>
      </c>
      <c r="W2349" s="35">
        <f>VLOOKUP(A2349,airbnb_listings_orlando!C:Q,14,0)</f>
        <v>77</v>
      </c>
      <c r="X2349" s="35">
        <f>VLOOKUP(A2349,airbnb_listings_orlando!C:Q,15,0)</f>
        <v>6</v>
      </c>
      <c r="Y2349" s="11">
        <f t="shared" si="4"/>
        <v>198.175</v>
      </c>
      <c r="AA2349" s="11"/>
    </row>
    <row r="2350">
      <c r="A2350" s="12" t="s">
        <v>95</v>
      </c>
      <c r="B2350" s="13">
        <v>42978.0</v>
      </c>
      <c r="C2350" s="12">
        <v>42982.0</v>
      </c>
      <c r="D2350" s="14">
        <v>660.58</v>
      </c>
      <c r="E2350" s="24">
        <v>42926.522835648146</v>
      </c>
      <c r="F2350" s="16">
        <v>52.0</v>
      </c>
      <c r="G2350" s="17" t="s">
        <v>25</v>
      </c>
      <c r="H2350" s="14">
        <v>71.5</v>
      </c>
      <c r="I2350" s="14">
        <f t="shared" si="1"/>
        <v>613.7368</v>
      </c>
      <c r="J2350" s="18">
        <v>4.0</v>
      </c>
      <c r="K2350" s="17">
        <v>6.0</v>
      </c>
      <c r="L2350" s="19">
        <v>3.0</v>
      </c>
      <c r="M2350" s="19" t="e">
        <v>#REF!</v>
      </c>
      <c r="N2350" s="17">
        <v>5.0</v>
      </c>
      <c r="O2350" s="17" t="s">
        <v>62</v>
      </c>
      <c r="P2350" s="17">
        <v>4.0</v>
      </c>
      <c r="Q2350" s="17">
        <v>5.0</v>
      </c>
      <c r="R2350" s="17">
        <v>3.0</v>
      </c>
      <c r="S2350" s="7">
        <f t="shared" si="2"/>
        <v>8</v>
      </c>
      <c r="T2350" s="20">
        <v>20.42</v>
      </c>
      <c r="U2350" s="14">
        <f t="shared" si="143"/>
        <v>26.4232</v>
      </c>
      <c r="V2350" s="21" t="s">
        <v>39</v>
      </c>
      <c r="W2350" s="35">
        <f>VLOOKUP(A2350,airbnb_listings_orlando!C:Q,14,0)</f>
        <v>77</v>
      </c>
      <c r="X2350" s="35">
        <f>VLOOKUP(A2350,airbnb_listings_orlando!C:Q,15,0)</f>
        <v>6</v>
      </c>
      <c r="Y2350" s="11">
        <f t="shared" si="4"/>
        <v>165.145</v>
      </c>
      <c r="AA2350" s="11"/>
    </row>
    <row r="2351">
      <c r="A2351" s="12" t="s">
        <v>95</v>
      </c>
      <c r="B2351" s="13">
        <v>42966.0</v>
      </c>
      <c r="C2351" s="12">
        <v>42973.0</v>
      </c>
      <c r="D2351" s="14">
        <v>1056.92</v>
      </c>
      <c r="E2351" s="24">
        <v>42934.90390046296</v>
      </c>
      <c r="F2351" s="16">
        <v>32.0</v>
      </c>
      <c r="G2351" s="17" t="s">
        <v>25</v>
      </c>
      <c r="H2351" s="14">
        <v>128.78</v>
      </c>
      <c r="I2351" s="14">
        <f t="shared" si="1"/>
        <v>981.9632</v>
      </c>
      <c r="J2351" s="18">
        <v>4.0</v>
      </c>
      <c r="K2351" s="17">
        <v>6.0</v>
      </c>
      <c r="L2351" s="19">
        <v>3.0</v>
      </c>
      <c r="M2351" s="19" t="e">
        <v>#REF!</v>
      </c>
      <c r="N2351" s="17">
        <v>5.0</v>
      </c>
      <c r="O2351" s="17" t="s">
        <v>62</v>
      </c>
      <c r="P2351" s="17">
        <v>7.0</v>
      </c>
      <c r="Q2351" s="17">
        <v>4.0</v>
      </c>
      <c r="R2351" s="17">
        <v>3.0</v>
      </c>
      <c r="S2351" s="7">
        <f t="shared" si="2"/>
        <v>7</v>
      </c>
      <c r="T2351" s="20">
        <v>32.68</v>
      </c>
      <c r="U2351" s="14">
        <f t="shared" si="143"/>
        <v>42.2768</v>
      </c>
      <c r="V2351" s="21" t="s">
        <v>39</v>
      </c>
      <c r="W2351" s="35">
        <f>VLOOKUP(A2351,airbnb_listings_orlando!C:Q,14,0)</f>
        <v>77</v>
      </c>
      <c r="X2351" s="35">
        <f>VLOOKUP(A2351,airbnb_listings_orlando!C:Q,15,0)</f>
        <v>6</v>
      </c>
      <c r="Y2351" s="11">
        <f t="shared" si="4"/>
        <v>150.9885714</v>
      </c>
      <c r="AA2351" s="11"/>
    </row>
    <row r="2352">
      <c r="A2352" s="12" t="s">
        <v>95</v>
      </c>
      <c r="B2352" s="13">
        <v>42947.0</v>
      </c>
      <c r="C2352" s="12">
        <v>42955.0</v>
      </c>
      <c r="D2352" s="14">
        <v>1364.7</v>
      </c>
      <c r="E2352" s="24">
        <v>42835.43498842593</v>
      </c>
      <c r="F2352" s="16">
        <v>112.0</v>
      </c>
      <c r="G2352" s="17" t="s">
        <v>25</v>
      </c>
      <c r="H2352" s="14">
        <v>121.93</v>
      </c>
      <c r="I2352" s="14">
        <f t="shared" si="1"/>
        <v>1249.222</v>
      </c>
      <c r="J2352" s="18">
        <v>4.0</v>
      </c>
      <c r="K2352" s="17">
        <v>6.0</v>
      </c>
      <c r="L2352" s="19">
        <v>3.0</v>
      </c>
      <c r="M2352" s="19" t="e">
        <v>#REF!</v>
      </c>
      <c r="N2352" s="17">
        <v>5.0</v>
      </c>
      <c r="O2352" s="17" t="s">
        <v>62</v>
      </c>
      <c r="P2352" s="17">
        <v>8.0</v>
      </c>
      <c r="Q2352" s="17">
        <v>9.0</v>
      </c>
      <c r="R2352" s="17">
        <v>0.0</v>
      </c>
      <c r="S2352" s="7">
        <f t="shared" si="2"/>
        <v>9</v>
      </c>
      <c r="T2352" s="20">
        <v>60.89</v>
      </c>
      <c r="U2352" s="14">
        <f t="shared" si="143"/>
        <v>54.588</v>
      </c>
      <c r="V2352" s="21" t="s">
        <v>39</v>
      </c>
      <c r="W2352" s="35">
        <f>VLOOKUP(A2352,airbnb_listings_orlando!C:Q,14,0)</f>
        <v>77</v>
      </c>
      <c r="X2352" s="35">
        <f>VLOOKUP(A2352,airbnb_listings_orlando!C:Q,15,0)</f>
        <v>6</v>
      </c>
      <c r="Y2352" s="11">
        <f t="shared" si="4"/>
        <v>170.5875</v>
      </c>
      <c r="AA2352" s="11"/>
    </row>
    <row r="2353">
      <c r="A2353" s="12" t="s">
        <v>95</v>
      </c>
      <c r="B2353" s="13">
        <v>42944.0</v>
      </c>
      <c r="C2353" s="12">
        <v>42946.0</v>
      </c>
      <c r="D2353" s="14">
        <v>429.37</v>
      </c>
      <c r="E2353" s="24">
        <v>42863.3759375</v>
      </c>
      <c r="F2353" s="16">
        <v>81.0</v>
      </c>
      <c r="G2353" s="17" t="s">
        <v>25</v>
      </c>
      <c r="H2353" s="14">
        <v>38.06</v>
      </c>
      <c r="I2353" s="14">
        <f t="shared" si="1"/>
        <v>398.9152</v>
      </c>
      <c r="J2353" s="18">
        <v>4.0</v>
      </c>
      <c r="K2353" s="17">
        <v>6.0</v>
      </c>
      <c r="L2353" s="19">
        <v>3.0</v>
      </c>
      <c r="M2353" s="19" t="e">
        <v>#REF!</v>
      </c>
      <c r="N2353" s="17">
        <v>5.0</v>
      </c>
      <c r="O2353" s="17" t="s">
        <v>62</v>
      </c>
      <c r="P2353" s="17">
        <v>2.0</v>
      </c>
      <c r="Q2353" s="17">
        <v>4.0</v>
      </c>
      <c r="R2353" s="17">
        <v>3.0</v>
      </c>
      <c r="S2353" s="7">
        <f t="shared" si="2"/>
        <v>7</v>
      </c>
      <c r="T2353" s="20">
        <v>13.28</v>
      </c>
      <c r="U2353" s="14">
        <f t="shared" si="143"/>
        <v>17.1748</v>
      </c>
      <c r="V2353" s="21" t="s">
        <v>39</v>
      </c>
      <c r="W2353" s="35">
        <f>VLOOKUP(A2353,airbnb_listings_orlando!C:Q,14,0)</f>
        <v>77</v>
      </c>
      <c r="X2353" s="35">
        <f>VLOOKUP(A2353,airbnb_listings_orlando!C:Q,15,0)</f>
        <v>6</v>
      </c>
      <c r="Y2353" s="11">
        <f t="shared" si="4"/>
        <v>214.685</v>
      </c>
      <c r="AA2353" s="11"/>
    </row>
    <row r="2354">
      <c r="A2354" s="12" t="s">
        <v>95</v>
      </c>
      <c r="B2354" s="13">
        <v>42940.0</v>
      </c>
      <c r="C2354" s="12">
        <v>42944.0</v>
      </c>
      <c r="D2354" s="14">
        <v>726.63</v>
      </c>
      <c r="E2354" s="24">
        <v>42882.58797453704</v>
      </c>
      <c r="F2354" s="16">
        <v>58.0</v>
      </c>
      <c r="G2354" s="17" t="s">
        <v>25</v>
      </c>
      <c r="H2354" s="14">
        <v>81.04</v>
      </c>
      <c r="I2354" s="14">
        <f t="shared" si="1"/>
        <v>675.0948</v>
      </c>
      <c r="J2354" s="18">
        <v>4.0</v>
      </c>
      <c r="K2354" s="17">
        <v>6.0</v>
      </c>
      <c r="L2354" s="19">
        <v>3.0</v>
      </c>
      <c r="M2354" s="19" t="e">
        <v>#REF!</v>
      </c>
      <c r="N2354" s="17">
        <v>5.0</v>
      </c>
      <c r="O2354" s="17" t="s">
        <v>62</v>
      </c>
      <c r="P2354" s="17">
        <v>4.0</v>
      </c>
      <c r="Q2354" s="17">
        <v>2.0</v>
      </c>
      <c r="R2354" s="17">
        <v>3.0</v>
      </c>
      <c r="S2354" s="7">
        <f t="shared" si="2"/>
        <v>5</v>
      </c>
      <c r="T2354" s="20">
        <v>22.47</v>
      </c>
      <c r="U2354" s="14">
        <f t="shared" si="143"/>
        <v>29.0652</v>
      </c>
      <c r="V2354" s="21" t="s">
        <v>39</v>
      </c>
      <c r="W2354" s="35">
        <f>VLOOKUP(A2354,airbnb_listings_orlando!C:Q,14,0)</f>
        <v>77</v>
      </c>
      <c r="X2354" s="35">
        <f>VLOOKUP(A2354,airbnb_listings_orlando!C:Q,15,0)</f>
        <v>6</v>
      </c>
      <c r="Y2354" s="11">
        <f t="shared" si="4"/>
        <v>181.6575</v>
      </c>
      <c r="AA2354" s="11"/>
    </row>
    <row r="2355">
      <c r="A2355" s="12" t="s">
        <v>95</v>
      </c>
      <c r="B2355" s="13">
        <v>42931.0</v>
      </c>
      <c r="C2355" s="12">
        <v>42939.0</v>
      </c>
      <c r="D2355" s="14">
        <v>1321.15</v>
      </c>
      <c r="E2355" s="24">
        <v>42790.39340277778</v>
      </c>
      <c r="F2355" s="16">
        <v>141.0</v>
      </c>
      <c r="G2355" s="17" t="s">
        <v>25</v>
      </c>
      <c r="H2355" s="14">
        <v>166.98</v>
      </c>
      <c r="I2355" s="14">
        <f t="shared" si="1"/>
        <v>1227.454</v>
      </c>
      <c r="J2355" s="18">
        <v>4.0</v>
      </c>
      <c r="K2355" s="17">
        <v>6.0</v>
      </c>
      <c r="L2355" s="19">
        <v>3.0</v>
      </c>
      <c r="M2355" s="19" t="e">
        <v>#REF!</v>
      </c>
      <c r="N2355" s="17">
        <v>5.0</v>
      </c>
      <c r="O2355" s="17" t="s">
        <v>62</v>
      </c>
      <c r="P2355" s="17">
        <v>8.0</v>
      </c>
      <c r="Q2355" s="17">
        <v>6.0</v>
      </c>
      <c r="R2355" s="17">
        <v>1.0</v>
      </c>
      <c r="S2355" s="7">
        <f t="shared" si="2"/>
        <v>7</v>
      </c>
      <c r="T2355" s="20">
        <v>40.85</v>
      </c>
      <c r="U2355" s="14">
        <f t="shared" si="143"/>
        <v>52.846</v>
      </c>
      <c r="V2355" s="21" t="s">
        <v>39</v>
      </c>
      <c r="W2355" s="35">
        <f>VLOOKUP(A2355,airbnb_listings_orlando!C:Q,14,0)</f>
        <v>77</v>
      </c>
      <c r="X2355" s="35">
        <f>VLOOKUP(A2355,airbnb_listings_orlando!C:Q,15,0)</f>
        <v>6</v>
      </c>
      <c r="Y2355" s="11">
        <f t="shared" si="4"/>
        <v>165.14375</v>
      </c>
      <c r="AA2355" s="11"/>
    </row>
    <row r="2356">
      <c r="A2356" s="12" t="s">
        <v>95</v>
      </c>
      <c r="B2356" s="13">
        <v>42928.0</v>
      </c>
      <c r="C2356" s="12">
        <v>42930.0</v>
      </c>
      <c r="D2356" s="14">
        <v>429.37</v>
      </c>
      <c r="E2356" s="24">
        <v>42891.907685185186</v>
      </c>
      <c r="F2356" s="16">
        <v>37.0</v>
      </c>
      <c r="G2356" s="17" t="s">
        <v>25</v>
      </c>
      <c r="H2356" s="14">
        <v>38.06</v>
      </c>
      <c r="I2356" s="14">
        <f t="shared" si="1"/>
        <v>398.9152</v>
      </c>
      <c r="J2356" s="18">
        <v>4.0</v>
      </c>
      <c r="K2356" s="17">
        <v>6.0</v>
      </c>
      <c r="L2356" s="19">
        <v>3.0</v>
      </c>
      <c r="M2356" s="19" t="e">
        <v>#REF!</v>
      </c>
      <c r="N2356" s="17">
        <v>5.0</v>
      </c>
      <c r="O2356" s="17" t="s">
        <v>62</v>
      </c>
      <c r="P2356" s="17">
        <v>2.0</v>
      </c>
      <c r="Q2356" s="17">
        <v>2.0</v>
      </c>
      <c r="R2356" s="17">
        <v>2.0</v>
      </c>
      <c r="S2356" s="7">
        <f t="shared" si="2"/>
        <v>4</v>
      </c>
      <c r="T2356" s="20">
        <v>13.28</v>
      </c>
      <c r="U2356" s="14">
        <f t="shared" si="143"/>
        <v>17.1748</v>
      </c>
      <c r="V2356" s="21" t="s">
        <v>39</v>
      </c>
      <c r="W2356" s="35">
        <f>VLOOKUP(A2356,airbnb_listings_orlando!C:Q,14,0)</f>
        <v>77</v>
      </c>
      <c r="X2356" s="35">
        <f>VLOOKUP(A2356,airbnb_listings_orlando!C:Q,15,0)</f>
        <v>6</v>
      </c>
      <c r="Y2356" s="11">
        <f t="shared" si="4"/>
        <v>214.685</v>
      </c>
      <c r="AA2356" s="11"/>
    </row>
    <row r="2357">
      <c r="A2357" s="12" t="s">
        <v>95</v>
      </c>
      <c r="B2357" s="13">
        <v>42924.0</v>
      </c>
      <c r="C2357" s="12">
        <v>42928.0</v>
      </c>
      <c r="D2357" s="14">
        <v>726.63</v>
      </c>
      <c r="E2357" s="24">
        <v>42879.55579861111</v>
      </c>
      <c r="F2357" s="16">
        <v>45.0</v>
      </c>
      <c r="G2357" s="17" t="s">
        <v>25</v>
      </c>
      <c r="H2357" s="14">
        <v>81.04</v>
      </c>
      <c r="I2357" s="14">
        <f t="shared" si="1"/>
        <v>675.0948</v>
      </c>
      <c r="J2357" s="18">
        <v>4.0</v>
      </c>
      <c r="K2357" s="17">
        <v>6.0</v>
      </c>
      <c r="L2357" s="19">
        <v>3.0</v>
      </c>
      <c r="M2357" s="19" t="e">
        <v>#REF!</v>
      </c>
      <c r="N2357" s="17">
        <v>5.0</v>
      </c>
      <c r="O2357" s="17" t="s">
        <v>62</v>
      </c>
      <c r="P2357" s="17">
        <v>4.0</v>
      </c>
      <c r="Q2357" s="17">
        <v>3.0</v>
      </c>
      <c r="R2357" s="17">
        <v>3.0</v>
      </c>
      <c r="S2357" s="7">
        <f t="shared" si="2"/>
        <v>6</v>
      </c>
      <c r="T2357" s="20">
        <v>22.47</v>
      </c>
      <c r="U2357" s="14">
        <f t="shared" si="143"/>
        <v>29.0652</v>
      </c>
      <c r="V2357" s="21" t="s">
        <v>39</v>
      </c>
      <c r="W2357" s="35">
        <f>VLOOKUP(A2357,airbnb_listings_orlando!C:Q,14,0)</f>
        <v>77</v>
      </c>
      <c r="X2357" s="35">
        <f>VLOOKUP(A2357,airbnb_listings_orlando!C:Q,15,0)</f>
        <v>6</v>
      </c>
      <c r="Y2357" s="11">
        <f t="shared" si="4"/>
        <v>181.6575</v>
      </c>
      <c r="AA2357" s="11"/>
    </row>
    <row r="2358">
      <c r="A2358" s="12" t="s">
        <v>95</v>
      </c>
      <c r="B2358" s="13">
        <v>42889.0</v>
      </c>
      <c r="C2358" s="12">
        <v>42896.0</v>
      </c>
      <c r="D2358" s="14">
        <v>1058.01</v>
      </c>
      <c r="E2358" s="24">
        <v>42748.38386574074</v>
      </c>
      <c r="F2358" s="16">
        <v>141.0</v>
      </c>
      <c r="G2358" s="17" t="s">
        <v>25</v>
      </c>
      <c r="H2358" s="14">
        <v>128.78</v>
      </c>
      <c r="I2358" s="14">
        <f t="shared" si="1"/>
        <v>983.0096</v>
      </c>
      <c r="J2358" s="18">
        <v>4.0</v>
      </c>
      <c r="K2358" s="17">
        <v>6.0</v>
      </c>
      <c r="L2358" s="19">
        <v>3.0</v>
      </c>
      <c r="M2358" s="19" t="e">
        <v>#REF!</v>
      </c>
      <c r="N2358" s="17">
        <v>5.0</v>
      </c>
      <c r="O2358" s="17" t="s">
        <v>62</v>
      </c>
      <c r="P2358" s="17">
        <v>7.0</v>
      </c>
      <c r="Q2358" s="17">
        <v>2.0</v>
      </c>
      <c r="R2358" s="17">
        <v>2.0</v>
      </c>
      <c r="S2358" s="7">
        <f t="shared" si="2"/>
        <v>4</v>
      </c>
      <c r="T2358" s="20">
        <v>32.68</v>
      </c>
      <c r="U2358" s="14">
        <f t="shared" si="143"/>
        <v>42.3204</v>
      </c>
      <c r="V2358" s="21" t="s">
        <v>39</v>
      </c>
      <c r="W2358" s="35">
        <f>VLOOKUP(A2358,airbnb_listings_orlando!C:Q,14,0)</f>
        <v>77</v>
      </c>
      <c r="X2358" s="35">
        <f>VLOOKUP(A2358,airbnb_listings_orlando!C:Q,15,0)</f>
        <v>6</v>
      </c>
      <c r="Y2358" s="11">
        <f t="shared" si="4"/>
        <v>151.1442857</v>
      </c>
      <c r="AA2358" s="11"/>
    </row>
    <row r="2359">
      <c r="A2359" s="12" t="s">
        <v>95</v>
      </c>
      <c r="B2359" s="13">
        <v>42860.0</v>
      </c>
      <c r="C2359" s="12">
        <v>42862.0</v>
      </c>
      <c r="D2359" s="14">
        <v>396.35</v>
      </c>
      <c r="E2359" s="24">
        <v>42832.6649537037</v>
      </c>
      <c r="F2359" s="16">
        <v>28.0</v>
      </c>
      <c r="G2359" s="17" t="s">
        <v>25</v>
      </c>
      <c r="H2359" s="14">
        <v>33.3</v>
      </c>
      <c r="I2359" s="14">
        <f t="shared" si="1"/>
        <v>368.246</v>
      </c>
      <c r="J2359" s="18">
        <v>4.0</v>
      </c>
      <c r="K2359" s="17">
        <v>6.0</v>
      </c>
      <c r="L2359" s="19">
        <v>3.0</v>
      </c>
      <c r="M2359" s="19" t="e">
        <v>#REF!</v>
      </c>
      <c r="N2359" s="17">
        <v>5.0</v>
      </c>
      <c r="O2359" s="17" t="s">
        <v>62</v>
      </c>
      <c r="P2359" s="17">
        <v>2.0</v>
      </c>
      <c r="Q2359" s="17">
        <v>6.0</v>
      </c>
      <c r="R2359" s="17">
        <v>3.0</v>
      </c>
      <c r="S2359" s="7">
        <f t="shared" si="2"/>
        <v>9</v>
      </c>
      <c r="T2359" s="20">
        <v>12.25</v>
      </c>
      <c r="U2359" s="14">
        <f t="shared" si="143"/>
        <v>15.854</v>
      </c>
      <c r="V2359" s="21" t="s">
        <v>39</v>
      </c>
      <c r="W2359" s="35">
        <f>VLOOKUP(A2359,airbnb_listings_orlando!C:Q,14,0)</f>
        <v>77</v>
      </c>
      <c r="X2359" s="35">
        <f>VLOOKUP(A2359,airbnb_listings_orlando!C:Q,15,0)</f>
        <v>6</v>
      </c>
      <c r="Y2359" s="11">
        <f t="shared" si="4"/>
        <v>198.175</v>
      </c>
      <c r="AA2359" s="11"/>
    </row>
    <row r="2360">
      <c r="A2360" s="12" t="s">
        <v>95</v>
      </c>
      <c r="B2360" s="13">
        <v>42833.0</v>
      </c>
      <c r="C2360" s="12">
        <v>42838.0</v>
      </c>
      <c r="D2360" s="14">
        <v>838.08</v>
      </c>
      <c r="E2360" s="24">
        <v>42765.38693287037</v>
      </c>
      <c r="F2360" s="16">
        <v>68.0</v>
      </c>
      <c r="G2360" s="17" t="s">
        <v>25</v>
      </c>
      <c r="H2360" s="14">
        <v>91.56</v>
      </c>
      <c r="I2360" s="14">
        <f t="shared" si="1"/>
        <v>780.8568</v>
      </c>
      <c r="J2360" s="18">
        <v>4.0</v>
      </c>
      <c r="K2360" s="17">
        <v>6.0</v>
      </c>
      <c r="L2360" s="19">
        <v>3.0</v>
      </c>
      <c r="M2360" s="19" t="e">
        <v>#REF!</v>
      </c>
      <c r="N2360" s="17">
        <v>5.0</v>
      </c>
      <c r="O2360" s="17" t="s">
        <v>62</v>
      </c>
      <c r="P2360" s="17">
        <v>5.0</v>
      </c>
      <c r="Q2360" s="17">
        <v>2.0</v>
      </c>
      <c r="R2360" s="17">
        <v>4.0</v>
      </c>
      <c r="S2360" s="7">
        <f t="shared" si="2"/>
        <v>6</v>
      </c>
      <c r="T2360" s="20">
        <v>23.7</v>
      </c>
      <c r="U2360" s="14">
        <f t="shared" si="143"/>
        <v>33.5232</v>
      </c>
      <c r="V2360" s="21" t="s">
        <v>39</v>
      </c>
      <c r="W2360" s="35">
        <f>VLOOKUP(A2360,airbnb_listings_orlando!C:Q,14,0)</f>
        <v>77</v>
      </c>
      <c r="X2360" s="35">
        <f>VLOOKUP(A2360,airbnb_listings_orlando!C:Q,15,0)</f>
        <v>6</v>
      </c>
      <c r="Y2360" s="11">
        <f t="shared" si="4"/>
        <v>167.616</v>
      </c>
      <c r="AA2360" s="11"/>
    </row>
    <row r="2361">
      <c r="A2361" s="12" t="s">
        <v>95</v>
      </c>
      <c r="B2361" s="13">
        <v>42831.0</v>
      </c>
      <c r="C2361" s="12">
        <v>42833.0</v>
      </c>
      <c r="D2361" s="14">
        <v>419.04</v>
      </c>
      <c r="E2361" s="24">
        <v>42766.39496527778</v>
      </c>
      <c r="F2361" s="16">
        <v>65.0</v>
      </c>
      <c r="G2361" s="17" t="s">
        <v>25</v>
      </c>
      <c r="H2361" s="14">
        <v>33.78</v>
      </c>
      <c r="I2361" s="14">
        <f t="shared" si="1"/>
        <v>390.4284</v>
      </c>
      <c r="J2361" s="18">
        <v>4.0</v>
      </c>
      <c r="K2361" s="17">
        <v>6.0</v>
      </c>
      <c r="L2361" s="19">
        <v>3.0</v>
      </c>
      <c r="M2361" s="19" t="e">
        <v>#REF!</v>
      </c>
      <c r="N2361" s="17">
        <v>5.0</v>
      </c>
      <c r="O2361" s="17" t="s">
        <v>62</v>
      </c>
      <c r="P2361" s="17">
        <v>2.0</v>
      </c>
      <c r="Q2361" s="17">
        <v>6.0</v>
      </c>
      <c r="R2361" s="17">
        <v>2.0</v>
      </c>
      <c r="S2361" s="7">
        <f t="shared" si="2"/>
        <v>8</v>
      </c>
      <c r="T2361" s="20">
        <v>11.85</v>
      </c>
      <c r="U2361" s="14">
        <f t="shared" si="143"/>
        <v>16.7616</v>
      </c>
      <c r="V2361" s="21" t="s">
        <v>39</v>
      </c>
      <c r="W2361" s="35">
        <f>VLOOKUP(A2361,airbnb_listings_orlando!C:Q,14,0)</f>
        <v>77</v>
      </c>
      <c r="X2361" s="35">
        <f>VLOOKUP(A2361,airbnb_listings_orlando!C:Q,15,0)</f>
        <v>6</v>
      </c>
      <c r="Y2361" s="11">
        <f t="shared" si="4"/>
        <v>209.52</v>
      </c>
      <c r="AA2361" s="11"/>
    </row>
    <row r="2362">
      <c r="A2362" s="12" t="s">
        <v>95</v>
      </c>
      <c r="B2362" s="13">
        <v>42823.0</v>
      </c>
      <c r="C2362" s="12">
        <v>42829.0</v>
      </c>
      <c r="D2362" s="14">
        <v>1030.15</v>
      </c>
      <c r="E2362" s="24">
        <v>42755.55383101852</v>
      </c>
      <c r="F2362" s="16">
        <v>68.0</v>
      </c>
      <c r="G2362" s="17" t="s">
        <v>25</v>
      </c>
      <c r="H2362" s="14">
        <v>118.04</v>
      </c>
      <c r="I2362" s="14">
        <f t="shared" si="1"/>
        <v>959.814</v>
      </c>
      <c r="J2362" s="18">
        <v>4.0</v>
      </c>
      <c r="K2362" s="17">
        <v>6.0</v>
      </c>
      <c r="L2362" s="19">
        <v>3.0</v>
      </c>
      <c r="M2362" s="19" t="e">
        <v>#REF!</v>
      </c>
      <c r="N2362" s="17">
        <v>5.0</v>
      </c>
      <c r="O2362" s="17" t="s">
        <v>62</v>
      </c>
      <c r="P2362" s="17">
        <v>6.0</v>
      </c>
      <c r="Q2362" s="17">
        <v>6.0</v>
      </c>
      <c r="R2362" s="17">
        <v>2.0</v>
      </c>
      <c r="S2362" s="7">
        <f t="shared" si="2"/>
        <v>8</v>
      </c>
      <c r="T2362" s="20">
        <v>29.13</v>
      </c>
      <c r="U2362" s="14">
        <f t="shared" si="143"/>
        <v>41.206</v>
      </c>
      <c r="V2362" s="21" t="s">
        <v>39</v>
      </c>
      <c r="W2362" s="35">
        <f>VLOOKUP(A2362,airbnb_listings_orlando!C:Q,14,0)</f>
        <v>77</v>
      </c>
      <c r="X2362" s="35">
        <f>VLOOKUP(A2362,airbnb_listings_orlando!C:Q,15,0)</f>
        <v>6</v>
      </c>
      <c r="Y2362" s="11">
        <f t="shared" si="4"/>
        <v>171.6916667</v>
      </c>
      <c r="AA2362" s="11"/>
    </row>
    <row r="2363">
      <c r="A2363" s="12" t="s">
        <v>95</v>
      </c>
      <c r="B2363" s="13">
        <v>42818.0</v>
      </c>
      <c r="C2363" s="12">
        <v>42820.0</v>
      </c>
      <c r="D2363" s="14">
        <v>453.96</v>
      </c>
      <c r="E2363" s="24">
        <v>42752.470046296294</v>
      </c>
      <c r="F2363" s="16">
        <v>66.0</v>
      </c>
      <c r="G2363" s="17" t="s">
        <v>25</v>
      </c>
      <c r="H2363" s="14">
        <v>38.59</v>
      </c>
      <c r="I2363" s="14">
        <f t="shared" si="1"/>
        <v>422.9616</v>
      </c>
      <c r="J2363" s="18">
        <v>4.0</v>
      </c>
      <c r="K2363" s="17">
        <v>6.0</v>
      </c>
      <c r="L2363" s="19">
        <v>3.0</v>
      </c>
      <c r="M2363" s="19" t="e">
        <v>#REF!</v>
      </c>
      <c r="N2363" s="17">
        <v>5.0</v>
      </c>
      <c r="O2363" s="17" t="s">
        <v>62</v>
      </c>
      <c r="P2363" s="17">
        <v>2.0</v>
      </c>
      <c r="Q2363" s="17">
        <v>6.0</v>
      </c>
      <c r="R2363" s="17">
        <v>2.0</v>
      </c>
      <c r="S2363" s="7">
        <f t="shared" si="2"/>
        <v>8</v>
      </c>
      <c r="T2363" s="20">
        <v>12.84</v>
      </c>
      <c r="U2363" s="14">
        <f t="shared" si="143"/>
        <v>18.1584</v>
      </c>
      <c r="V2363" s="21" t="s">
        <v>39</v>
      </c>
      <c r="W2363" s="35">
        <f>VLOOKUP(A2363,airbnb_listings_orlando!C:Q,14,0)</f>
        <v>77</v>
      </c>
      <c r="X2363" s="35">
        <f>VLOOKUP(A2363,airbnb_listings_orlando!C:Q,15,0)</f>
        <v>6</v>
      </c>
      <c r="Y2363" s="11">
        <f t="shared" si="4"/>
        <v>226.98</v>
      </c>
      <c r="AA2363" s="11"/>
    </row>
    <row r="2364">
      <c r="A2364" s="12" t="s">
        <v>95</v>
      </c>
      <c r="B2364" s="13">
        <v>42779.0</v>
      </c>
      <c r="C2364" s="12">
        <v>42791.0</v>
      </c>
      <c r="D2364" s="14">
        <v>1798.52</v>
      </c>
      <c r="E2364" s="24">
        <v>42713.409363425926</v>
      </c>
      <c r="F2364" s="16">
        <v>66.0</v>
      </c>
      <c r="G2364" s="17" t="s">
        <v>25</v>
      </c>
      <c r="H2364" s="14">
        <v>228.76</v>
      </c>
      <c r="I2364" s="14">
        <f t="shared" si="1"/>
        <v>1677.2092</v>
      </c>
      <c r="J2364" s="18">
        <v>4.0</v>
      </c>
      <c r="K2364" s="17">
        <v>6.0</v>
      </c>
      <c r="L2364" s="19">
        <v>3.0</v>
      </c>
      <c r="M2364" s="19" t="e">
        <v>#REF!</v>
      </c>
      <c r="N2364" s="17">
        <v>5.0</v>
      </c>
      <c r="O2364" s="17" t="s">
        <v>62</v>
      </c>
      <c r="P2364" s="17">
        <v>12.0</v>
      </c>
      <c r="Q2364" s="17">
        <v>4.0</v>
      </c>
      <c r="R2364" s="17">
        <v>2.0</v>
      </c>
      <c r="S2364" s="7">
        <f t="shared" si="2"/>
        <v>6</v>
      </c>
      <c r="T2364" s="20">
        <v>49.37</v>
      </c>
      <c r="U2364" s="14">
        <f t="shared" si="143"/>
        <v>71.9408</v>
      </c>
      <c r="V2364" s="21" t="s">
        <v>39</v>
      </c>
      <c r="W2364" s="35">
        <f>VLOOKUP(A2364,airbnb_listings_orlando!C:Q,14,0)</f>
        <v>77</v>
      </c>
      <c r="X2364" s="35">
        <f>VLOOKUP(A2364,airbnb_listings_orlando!C:Q,15,0)</f>
        <v>6</v>
      </c>
      <c r="Y2364" s="11">
        <f t="shared" si="4"/>
        <v>149.8766667</v>
      </c>
      <c r="AA2364" s="11"/>
    </row>
    <row r="2365">
      <c r="A2365" s="12" t="s">
        <v>95</v>
      </c>
      <c r="B2365" s="13">
        <v>42763.0</v>
      </c>
      <c r="C2365" s="12">
        <v>42772.0</v>
      </c>
      <c r="D2365" s="14">
        <v>1574.74</v>
      </c>
      <c r="E2365" s="15">
        <v>42726.4002662037</v>
      </c>
      <c r="F2365" s="16">
        <v>37.0</v>
      </c>
      <c r="G2365" s="17" t="s">
        <v>25</v>
      </c>
      <c r="H2365" s="14">
        <v>205.58</v>
      </c>
      <c r="I2365" s="14">
        <f t="shared" si="1"/>
        <v>1476.4004</v>
      </c>
      <c r="J2365" s="18">
        <v>4.0</v>
      </c>
      <c r="K2365" s="17">
        <v>6.0</v>
      </c>
      <c r="L2365" s="19">
        <v>3.0</v>
      </c>
      <c r="M2365" s="19" t="e">
        <v>#REF!</v>
      </c>
      <c r="N2365" s="17">
        <v>5.0</v>
      </c>
      <c r="O2365" s="17" t="s">
        <v>62</v>
      </c>
      <c r="P2365" s="17">
        <v>9.0</v>
      </c>
      <c r="Q2365" s="17">
        <v>2.0</v>
      </c>
      <c r="R2365" s="17">
        <v>0.0</v>
      </c>
      <c r="S2365" s="7">
        <f t="shared" si="2"/>
        <v>2</v>
      </c>
      <c r="T2365" s="20">
        <v>35.35</v>
      </c>
      <c r="U2365" s="14">
        <f t="shared" si="143"/>
        <v>62.9896</v>
      </c>
      <c r="V2365" s="21" t="s">
        <v>39</v>
      </c>
      <c r="W2365" s="35">
        <f>VLOOKUP(A2365,airbnb_listings_orlando!C:Q,14,0)</f>
        <v>77</v>
      </c>
      <c r="X2365" s="35">
        <f>VLOOKUP(A2365,airbnb_listings_orlando!C:Q,15,0)</f>
        <v>6</v>
      </c>
      <c r="Y2365" s="11">
        <f t="shared" si="4"/>
        <v>174.9711111</v>
      </c>
      <c r="AA2365" s="11"/>
    </row>
    <row r="2366">
      <c r="A2366" s="12" t="s">
        <v>95</v>
      </c>
      <c r="B2366" s="13">
        <v>42735.0</v>
      </c>
      <c r="C2366" s="12">
        <v>42740.0</v>
      </c>
      <c r="D2366" s="14">
        <v>1268.08</v>
      </c>
      <c r="E2366" s="24">
        <v>42625.56760416667</v>
      </c>
      <c r="F2366" s="16">
        <v>110.0</v>
      </c>
      <c r="G2366" s="17" t="s">
        <v>25</v>
      </c>
      <c r="H2366" s="14">
        <v>112.22</v>
      </c>
      <c r="I2366" s="14">
        <f t="shared" si="1"/>
        <v>1160.8768</v>
      </c>
      <c r="J2366" s="18">
        <v>4.0</v>
      </c>
      <c r="K2366" s="17">
        <v>6.0</v>
      </c>
      <c r="L2366" s="19">
        <v>3.0</v>
      </c>
      <c r="M2366" s="19" t="e">
        <v>#REF!</v>
      </c>
      <c r="N2366" s="17">
        <v>5.0</v>
      </c>
      <c r="O2366" s="17" t="s">
        <v>62</v>
      </c>
      <c r="P2366" s="17">
        <v>5.0</v>
      </c>
      <c r="Q2366" s="17">
        <v>9.0</v>
      </c>
      <c r="R2366" s="17">
        <v>0.0</v>
      </c>
      <c r="S2366" s="7">
        <f t="shared" si="2"/>
        <v>9</v>
      </c>
      <c r="T2366" s="20">
        <v>56.48</v>
      </c>
      <c r="U2366" s="14">
        <f t="shared" si="143"/>
        <v>50.7232</v>
      </c>
      <c r="V2366" s="21" t="s">
        <v>39</v>
      </c>
      <c r="W2366" s="35">
        <f>VLOOKUP(A2366,airbnb_listings_orlando!C:Q,14,0)</f>
        <v>77</v>
      </c>
      <c r="X2366" s="35">
        <f>VLOOKUP(A2366,airbnb_listings_orlando!C:Q,15,0)</f>
        <v>6</v>
      </c>
      <c r="Y2366" s="11">
        <f t="shared" si="4"/>
        <v>253.616</v>
      </c>
      <c r="AA2366" s="11"/>
    </row>
    <row r="2367">
      <c r="A2367" s="12" t="s">
        <v>95</v>
      </c>
      <c r="B2367" s="13">
        <v>42731.0</v>
      </c>
      <c r="C2367" s="25">
        <v>42734.0</v>
      </c>
      <c r="D2367" s="14">
        <v>745.8</v>
      </c>
      <c r="E2367" s="24">
        <v>42639.43628472222</v>
      </c>
      <c r="F2367" s="16">
        <v>92.0</v>
      </c>
      <c r="G2367" s="17" t="s">
        <v>25</v>
      </c>
      <c r="H2367" s="14">
        <v>108.0</v>
      </c>
      <c r="I2367" s="14">
        <f t="shared" si="1"/>
        <v>715.968</v>
      </c>
      <c r="J2367" s="18">
        <v>4.0</v>
      </c>
      <c r="K2367" s="17">
        <v>6.0</v>
      </c>
      <c r="L2367" s="19">
        <v>3.0</v>
      </c>
      <c r="M2367" s="19" t="e">
        <v>#REF!</v>
      </c>
      <c r="N2367" s="17">
        <v>5.0</v>
      </c>
      <c r="O2367" s="17" t="s">
        <v>62</v>
      </c>
      <c r="P2367" s="17">
        <v>3.0</v>
      </c>
      <c r="Q2367" s="17">
        <v>10.0</v>
      </c>
      <c r="R2367" s="17">
        <v>0.0</v>
      </c>
      <c r="S2367" s="7">
        <f t="shared" si="2"/>
        <v>10</v>
      </c>
      <c r="T2367" s="20">
        <v>0.0</v>
      </c>
      <c r="U2367" s="14">
        <f t="shared" si="143"/>
        <v>29.832</v>
      </c>
      <c r="V2367" s="21" t="s">
        <v>39</v>
      </c>
      <c r="W2367" s="35">
        <f>VLOOKUP(A2367,airbnb_listings_orlando!C:Q,14,0)</f>
        <v>77</v>
      </c>
      <c r="X2367" s="35">
        <f>VLOOKUP(A2367,airbnb_listings_orlando!C:Q,15,0)</f>
        <v>6</v>
      </c>
      <c r="Y2367" s="11">
        <f t="shared" si="4"/>
        <v>248.6</v>
      </c>
      <c r="AA2367" s="11"/>
    </row>
    <row r="2368">
      <c r="A2368" s="12" t="s">
        <v>95</v>
      </c>
      <c r="B2368" s="13">
        <v>42717.0</v>
      </c>
      <c r="C2368" s="25">
        <v>42731.0</v>
      </c>
      <c r="D2368" s="14">
        <v>2644.2</v>
      </c>
      <c r="E2368" s="24">
        <v>42620.494988425926</v>
      </c>
      <c r="F2368" s="16">
        <v>97.0</v>
      </c>
      <c r="G2368" s="17" t="s">
        <v>25</v>
      </c>
      <c r="H2368" s="14">
        <v>444.0</v>
      </c>
      <c r="I2368" s="14">
        <f t="shared" si="1"/>
        <v>2538.432</v>
      </c>
      <c r="J2368" s="18">
        <v>4.0</v>
      </c>
      <c r="K2368" s="17">
        <v>6.0</v>
      </c>
      <c r="L2368" s="19">
        <v>3.0</v>
      </c>
      <c r="M2368" s="19" t="e">
        <v>#REF!</v>
      </c>
      <c r="N2368" s="17">
        <v>5.0</v>
      </c>
      <c r="O2368" s="17" t="s">
        <v>62</v>
      </c>
      <c r="P2368" s="17">
        <v>14.0</v>
      </c>
      <c r="Q2368" s="17">
        <v>6.0</v>
      </c>
      <c r="R2368" s="17">
        <v>0.0</v>
      </c>
      <c r="S2368" s="7">
        <f t="shared" si="2"/>
        <v>6</v>
      </c>
      <c r="T2368" s="20">
        <v>0.0</v>
      </c>
      <c r="U2368" s="14">
        <f t="shared" si="143"/>
        <v>105.768</v>
      </c>
      <c r="V2368" s="21" t="s">
        <v>39</v>
      </c>
      <c r="W2368" s="35">
        <f>VLOOKUP(A2368,airbnb_listings_orlando!C:Q,14,0)</f>
        <v>77</v>
      </c>
      <c r="X2368" s="35">
        <f>VLOOKUP(A2368,airbnb_listings_orlando!C:Q,15,0)</f>
        <v>6</v>
      </c>
      <c r="Y2368" s="11">
        <f t="shared" si="4"/>
        <v>188.8714286</v>
      </c>
      <c r="AA2368" s="11"/>
    </row>
    <row r="2369">
      <c r="A2369" s="12" t="s">
        <v>95</v>
      </c>
      <c r="B2369" s="13">
        <v>42669.0</v>
      </c>
      <c r="C2369" s="25">
        <v>42672.0</v>
      </c>
      <c r="D2369" s="14">
        <v>542.4</v>
      </c>
      <c r="E2369" s="24">
        <v>42620.492731481485</v>
      </c>
      <c r="F2369" s="16">
        <v>49.0</v>
      </c>
      <c r="G2369" s="17" t="s">
        <v>25</v>
      </c>
      <c r="H2369" s="14">
        <v>72.0</v>
      </c>
      <c r="I2369" s="14">
        <f t="shared" si="1"/>
        <v>520.704</v>
      </c>
      <c r="J2369" s="18">
        <v>4.0</v>
      </c>
      <c r="K2369" s="17">
        <v>6.0</v>
      </c>
      <c r="L2369" s="19">
        <v>3.0</v>
      </c>
      <c r="M2369" s="19" t="e">
        <v>#REF!</v>
      </c>
      <c r="N2369" s="17">
        <v>5.0</v>
      </c>
      <c r="O2369" s="17" t="s">
        <v>62</v>
      </c>
      <c r="P2369" s="17">
        <v>3.0</v>
      </c>
      <c r="Q2369" s="17">
        <v>7.0</v>
      </c>
      <c r="R2369" s="17">
        <v>1.0</v>
      </c>
      <c r="S2369" s="7">
        <f t="shared" si="2"/>
        <v>8</v>
      </c>
      <c r="T2369" s="20">
        <v>0.0</v>
      </c>
      <c r="U2369" s="14">
        <f t="shared" si="143"/>
        <v>21.696</v>
      </c>
      <c r="V2369" s="21" t="s">
        <v>39</v>
      </c>
      <c r="W2369" s="35">
        <f>VLOOKUP(A2369,airbnb_listings_orlando!C:Q,14,0)</f>
        <v>77</v>
      </c>
      <c r="X2369" s="35">
        <f>VLOOKUP(A2369,airbnb_listings_orlando!C:Q,15,0)</f>
        <v>6</v>
      </c>
      <c r="Y2369" s="11">
        <f t="shared" si="4"/>
        <v>180.8</v>
      </c>
      <c r="AA2369" s="11"/>
    </row>
    <row r="2370">
      <c r="A2370" s="12" t="s">
        <v>95</v>
      </c>
      <c r="B2370" s="13">
        <v>42664.0</v>
      </c>
      <c r="C2370" s="25">
        <v>42666.0</v>
      </c>
      <c r="D2370" s="14">
        <v>379.68</v>
      </c>
      <c r="E2370" s="24">
        <v>42635.69096064815</v>
      </c>
      <c r="F2370" s="16">
        <v>29.0</v>
      </c>
      <c r="G2370" s="17" t="s">
        <v>25</v>
      </c>
      <c r="H2370" s="14">
        <v>43.2</v>
      </c>
      <c r="I2370" s="14">
        <f t="shared" si="1"/>
        <v>364.4928</v>
      </c>
      <c r="J2370" s="18">
        <v>4.0</v>
      </c>
      <c r="K2370" s="17">
        <v>6.0</v>
      </c>
      <c r="L2370" s="19">
        <v>3.0</v>
      </c>
      <c r="M2370" s="19" t="e">
        <v>#REF!</v>
      </c>
      <c r="N2370" s="17">
        <v>5.0</v>
      </c>
      <c r="O2370" s="17" t="s">
        <v>62</v>
      </c>
      <c r="P2370" s="17">
        <v>2.0</v>
      </c>
      <c r="Q2370" s="17">
        <v>6.0</v>
      </c>
      <c r="R2370" s="17">
        <v>0.0</v>
      </c>
      <c r="S2370" s="7">
        <f t="shared" si="2"/>
        <v>6</v>
      </c>
      <c r="T2370" s="20">
        <v>0.0</v>
      </c>
      <c r="U2370" s="14">
        <f t="shared" si="143"/>
        <v>15.1872</v>
      </c>
      <c r="V2370" s="21" t="s">
        <v>39</v>
      </c>
      <c r="W2370" s="35">
        <f>VLOOKUP(A2370,airbnb_listings_orlando!C:Q,14,0)</f>
        <v>77</v>
      </c>
      <c r="X2370" s="35">
        <f>VLOOKUP(A2370,airbnb_listings_orlando!C:Q,15,0)</f>
        <v>6</v>
      </c>
      <c r="Y2370" s="11">
        <f t="shared" si="4"/>
        <v>189.84</v>
      </c>
      <c r="AA2370" s="11"/>
    </row>
    <row r="2371">
      <c r="A2371" s="12" t="s">
        <v>95</v>
      </c>
      <c r="B2371" s="13">
        <v>42629.0</v>
      </c>
      <c r="C2371" s="12">
        <v>42631.0</v>
      </c>
      <c r="D2371" s="14">
        <v>379.68</v>
      </c>
      <c r="E2371" s="24">
        <v>42636.622025462966</v>
      </c>
      <c r="F2371" s="16">
        <v>0.0</v>
      </c>
      <c r="G2371" s="17" t="s">
        <v>25</v>
      </c>
      <c r="H2371" s="14">
        <v>43.2</v>
      </c>
      <c r="I2371" s="14">
        <f t="shared" si="1"/>
        <v>364.4928</v>
      </c>
      <c r="J2371" s="18">
        <v>4.0</v>
      </c>
      <c r="K2371" s="17">
        <v>6.0</v>
      </c>
      <c r="L2371" s="19">
        <v>3.0</v>
      </c>
      <c r="M2371" s="19" t="e">
        <v>#REF!</v>
      </c>
      <c r="N2371" s="17">
        <v>5.0</v>
      </c>
      <c r="O2371" s="17" t="s">
        <v>62</v>
      </c>
      <c r="P2371" s="17">
        <v>2.0</v>
      </c>
      <c r="Q2371" s="17">
        <v>8.0</v>
      </c>
      <c r="R2371" s="17">
        <v>0.0</v>
      </c>
      <c r="S2371" s="7">
        <f t="shared" si="2"/>
        <v>8</v>
      </c>
      <c r="T2371" s="20">
        <v>0.0</v>
      </c>
      <c r="U2371" s="14">
        <f t="shared" si="143"/>
        <v>15.1872</v>
      </c>
      <c r="V2371" s="21" t="s">
        <v>39</v>
      </c>
      <c r="W2371" s="35">
        <f>VLOOKUP(A2371,airbnb_listings_orlando!C:Q,14,0)</f>
        <v>77</v>
      </c>
      <c r="X2371" s="35">
        <f>VLOOKUP(A2371,airbnb_listings_orlando!C:Q,15,0)</f>
        <v>6</v>
      </c>
      <c r="Y2371" s="11">
        <f t="shared" si="4"/>
        <v>189.84</v>
      </c>
      <c r="AA2371" s="11"/>
    </row>
    <row r="2372">
      <c r="A2372" s="12" t="s">
        <v>95</v>
      </c>
      <c r="B2372" s="13">
        <v>43414.0</v>
      </c>
      <c r="C2372" s="25">
        <v>43422.0</v>
      </c>
      <c r="D2372" s="14">
        <v>135.0</v>
      </c>
      <c r="E2372" s="24">
        <v>43326.699328703704</v>
      </c>
      <c r="F2372" s="16">
        <v>88.0</v>
      </c>
      <c r="G2372" s="17" t="s">
        <v>25</v>
      </c>
      <c r="H2372" s="14">
        <v>0.0</v>
      </c>
      <c r="I2372" s="14">
        <f t="shared" si="1"/>
        <v>135</v>
      </c>
      <c r="J2372" s="18">
        <v>4.0</v>
      </c>
      <c r="K2372" s="17">
        <v>6.0</v>
      </c>
      <c r="L2372" s="19">
        <v>3.0</v>
      </c>
      <c r="M2372" s="19" t="e">
        <v>#REF!</v>
      </c>
      <c r="N2372" s="17">
        <v>5.0</v>
      </c>
      <c r="O2372" s="17" t="s">
        <v>62</v>
      </c>
      <c r="P2372" s="17">
        <v>8.0</v>
      </c>
      <c r="Q2372" s="17">
        <v>2.0</v>
      </c>
      <c r="R2372" s="17">
        <v>0.0</v>
      </c>
      <c r="S2372" s="7">
        <f t="shared" si="2"/>
        <v>2</v>
      </c>
      <c r="T2372" s="20">
        <v>0.0</v>
      </c>
      <c r="U2372" s="14">
        <v>0.0</v>
      </c>
      <c r="V2372" s="21" t="s">
        <v>40</v>
      </c>
      <c r="W2372" s="35">
        <f>VLOOKUP(A2372,airbnb_listings_orlando!C:Q,14,0)</f>
        <v>77</v>
      </c>
      <c r="X2372" s="35">
        <f>VLOOKUP(A2372,airbnb_listings_orlando!C:Q,15,0)</f>
        <v>6</v>
      </c>
      <c r="Y2372" s="11">
        <f t="shared" si="4"/>
        <v>16.875</v>
      </c>
      <c r="AA2372" s="11"/>
    </row>
    <row r="2373">
      <c r="A2373" s="12" t="s">
        <v>95</v>
      </c>
      <c r="B2373" s="13">
        <v>43271.0</v>
      </c>
      <c r="C2373" s="12">
        <v>43284.0</v>
      </c>
      <c r="D2373" s="14">
        <v>130.0</v>
      </c>
      <c r="E2373" s="24">
        <v>43122.138090277775</v>
      </c>
      <c r="F2373" s="16">
        <v>149.0</v>
      </c>
      <c r="G2373" s="17" t="s">
        <v>25</v>
      </c>
      <c r="H2373" s="14">
        <v>0.0</v>
      </c>
      <c r="I2373" s="14">
        <f t="shared" si="1"/>
        <v>130</v>
      </c>
      <c r="J2373" s="18">
        <v>4.0</v>
      </c>
      <c r="K2373" s="17">
        <v>6.0</v>
      </c>
      <c r="L2373" s="19">
        <v>3.0</v>
      </c>
      <c r="M2373" s="19" t="e">
        <v>#REF!</v>
      </c>
      <c r="N2373" s="17">
        <v>5.0</v>
      </c>
      <c r="O2373" s="17" t="s">
        <v>62</v>
      </c>
      <c r="P2373" s="17">
        <v>13.0</v>
      </c>
      <c r="Q2373" s="17">
        <v>2.0</v>
      </c>
      <c r="R2373" s="17">
        <v>0.0</v>
      </c>
      <c r="S2373" s="7">
        <f t="shared" si="2"/>
        <v>2</v>
      </c>
      <c r="T2373" s="20">
        <v>0.0</v>
      </c>
      <c r="U2373" s="14">
        <v>0.0</v>
      </c>
      <c r="V2373" s="21" t="s">
        <v>40</v>
      </c>
      <c r="W2373" s="35">
        <f>VLOOKUP(A2373,airbnb_listings_orlando!C:Q,14,0)</f>
        <v>77</v>
      </c>
      <c r="X2373" s="35">
        <f>VLOOKUP(A2373,airbnb_listings_orlando!C:Q,15,0)</f>
        <v>6</v>
      </c>
      <c r="Y2373" s="11">
        <f t="shared" si="4"/>
        <v>10</v>
      </c>
      <c r="AA2373" s="11"/>
    </row>
    <row r="2374">
      <c r="A2374" s="12" t="s">
        <v>95</v>
      </c>
      <c r="B2374" s="13">
        <v>43219.0</v>
      </c>
      <c r="C2374" s="12">
        <v>43242.0</v>
      </c>
      <c r="D2374" s="14">
        <v>120.0</v>
      </c>
      <c r="E2374" s="24">
        <v>42984.39508101852</v>
      </c>
      <c r="F2374" s="16">
        <v>235.0</v>
      </c>
      <c r="G2374" s="17" t="s">
        <v>25</v>
      </c>
      <c r="H2374" s="14">
        <v>0.0</v>
      </c>
      <c r="I2374" s="14">
        <f t="shared" si="1"/>
        <v>120</v>
      </c>
      <c r="J2374" s="18">
        <v>4.0</v>
      </c>
      <c r="K2374" s="17">
        <v>6.0</v>
      </c>
      <c r="L2374" s="19">
        <v>3.0</v>
      </c>
      <c r="M2374" s="19" t="e">
        <v>#REF!</v>
      </c>
      <c r="N2374" s="17">
        <v>5.0</v>
      </c>
      <c r="O2374" s="17" t="s">
        <v>62</v>
      </c>
      <c r="P2374" s="17">
        <v>23.0</v>
      </c>
      <c r="Q2374" s="17">
        <v>3.0</v>
      </c>
      <c r="R2374" s="17">
        <v>0.0</v>
      </c>
      <c r="S2374" s="7">
        <f t="shared" si="2"/>
        <v>3</v>
      </c>
      <c r="T2374" s="20">
        <v>0.0</v>
      </c>
      <c r="U2374" s="14">
        <v>0.0</v>
      </c>
      <c r="V2374" s="21" t="s">
        <v>40</v>
      </c>
      <c r="W2374" s="35">
        <f>VLOOKUP(A2374,airbnb_listings_orlando!C:Q,14,0)</f>
        <v>77</v>
      </c>
      <c r="X2374" s="35">
        <f>VLOOKUP(A2374,airbnb_listings_orlando!C:Q,15,0)</f>
        <v>6</v>
      </c>
      <c r="Y2374" s="11">
        <f t="shared" si="4"/>
        <v>5.217391304</v>
      </c>
      <c r="AA2374" s="11"/>
    </row>
    <row r="2375">
      <c r="A2375" s="12" t="s">
        <v>95</v>
      </c>
      <c r="B2375" s="13">
        <v>43125.0</v>
      </c>
      <c r="C2375" s="12">
        <v>43133.0</v>
      </c>
      <c r="D2375" s="14">
        <v>130.0</v>
      </c>
      <c r="E2375" s="24">
        <v>43040.099699074075</v>
      </c>
      <c r="F2375" s="16">
        <v>85.0</v>
      </c>
      <c r="G2375" s="17" t="s">
        <v>25</v>
      </c>
      <c r="H2375" s="14">
        <v>0.0</v>
      </c>
      <c r="I2375" s="14">
        <f t="shared" si="1"/>
        <v>130</v>
      </c>
      <c r="J2375" s="18">
        <v>4.0</v>
      </c>
      <c r="K2375" s="17">
        <v>6.0</v>
      </c>
      <c r="L2375" s="19">
        <v>3.0</v>
      </c>
      <c r="M2375" s="19" t="e">
        <v>#REF!</v>
      </c>
      <c r="N2375" s="17">
        <v>5.0</v>
      </c>
      <c r="O2375" s="17" t="s">
        <v>62</v>
      </c>
      <c r="P2375" s="17">
        <v>8.0</v>
      </c>
      <c r="Q2375" s="17">
        <v>2.0</v>
      </c>
      <c r="R2375" s="17">
        <v>0.0</v>
      </c>
      <c r="S2375" s="7">
        <f t="shared" si="2"/>
        <v>2</v>
      </c>
      <c r="T2375" s="20">
        <v>0.0</v>
      </c>
      <c r="U2375" s="14">
        <v>0.0</v>
      </c>
      <c r="V2375" s="21" t="s">
        <v>40</v>
      </c>
      <c r="W2375" s="35">
        <f>VLOOKUP(A2375,airbnb_listings_orlando!C:Q,14,0)</f>
        <v>77</v>
      </c>
      <c r="X2375" s="35">
        <f>VLOOKUP(A2375,airbnb_listings_orlando!C:Q,15,0)</f>
        <v>6</v>
      </c>
      <c r="Y2375" s="11">
        <f t="shared" si="4"/>
        <v>16.25</v>
      </c>
      <c r="AA2375" s="11"/>
    </row>
    <row r="2376">
      <c r="A2376" s="12" t="s">
        <v>95</v>
      </c>
      <c r="B2376" s="13">
        <v>43112.0</v>
      </c>
      <c r="C2376" s="12">
        <v>43125.0</v>
      </c>
      <c r="D2376" s="14">
        <v>120.0</v>
      </c>
      <c r="E2376" s="24">
        <v>43005.40101851852</v>
      </c>
      <c r="F2376" s="16">
        <v>107.0</v>
      </c>
      <c r="G2376" s="17" t="s">
        <v>25</v>
      </c>
      <c r="H2376" s="14">
        <v>0.0</v>
      </c>
      <c r="I2376" s="14">
        <f t="shared" si="1"/>
        <v>120</v>
      </c>
      <c r="J2376" s="18">
        <v>4.0</v>
      </c>
      <c r="K2376" s="17">
        <v>6.0</v>
      </c>
      <c r="L2376" s="19">
        <v>3.0</v>
      </c>
      <c r="M2376" s="19" t="e">
        <v>#REF!</v>
      </c>
      <c r="N2376" s="17">
        <v>5.0</v>
      </c>
      <c r="O2376" s="17" t="s">
        <v>62</v>
      </c>
      <c r="P2376" s="17">
        <v>13.0</v>
      </c>
      <c r="Q2376" s="17">
        <v>2.0</v>
      </c>
      <c r="R2376" s="17">
        <v>0.0</v>
      </c>
      <c r="S2376" s="7">
        <f t="shared" si="2"/>
        <v>2</v>
      </c>
      <c r="T2376" s="20">
        <v>0.0</v>
      </c>
      <c r="U2376" s="14">
        <v>0.0</v>
      </c>
      <c r="V2376" s="21" t="s">
        <v>40</v>
      </c>
      <c r="W2376" s="35">
        <f>VLOOKUP(A2376,airbnb_listings_orlando!C:Q,14,0)</f>
        <v>77</v>
      </c>
      <c r="X2376" s="35">
        <f>VLOOKUP(A2376,airbnb_listings_orlando!C:Q,15,0)</f>
        <v>6</v>
      </c>
      <c r="Y2376" s="11">
        <f t="shared" si="4"/>
        <v>9.230769231</v>
      </c>
      <c r="AA2376" s="11"/>
    </row>
    <row r="2377">
      <c r="A2377" s="12" t="s">
        <v>95</v>
      </c>
      <c r="B2377" s="13">
        <v>42684.0</v>
      </c>
      <c r="C2377" s="25">
        <v>42691.0</v>
      </c>
      <c r="D2377" s="14">
        <v>0.0</v>
      </c>
      <c r="E2377" s="24">
        <v>42622.67652777778</v>
      </c>
      <c r="F2377" s="16">
        <v>62.0</v>
      </c>
      <c r="G2377" s="17" t="s">
        <v>25</v>
      </c>
      <c r="H2377" s="14">
        <v>0.0</v>
      </c>
      <c r="I2377" s="14">
        <f t="shared" si="1"/>
        <v>0</v>
      </c>
      <c r="J2377" s="18">
        <v>4.0</v>
      </c>
      <c r="K2377" s="17">
        <v>6.0</v>
      </c>
      <c r="L2377" s="19">
        <v>3.0</v>
      </c>
      <c r="M2377" s="19" t="e">
        <v>#REF!</v>
      </c>
      <c r="N2377" s="17">
        <v>5.0</v>
      </c>
      <c r="O2377" s="17" t="s">
        <v>62</v>
      </c>
      <c r="P2377" s="17">
        <v>7.0</v>
      </c>
      <c r="Q2377" s="17">
        <v>4.0</v>
      </c>
      <c r="R2377" s="17">
        <v>0.0</v>
      </c>
      <c r="S2377" s="7">
        <f t="shared" si="2"/>
        <v>4</v>
      </c>
      <c r="T2377" s="20">
        <v>0.0</v>
      </c>
      <c r="U2377" s="14">
        <v>0.0</v>
      </c>
      <c r="V2377" s="21" t="s">
        <v>40</v>
      </c>
      <c r="W2377" s="35">
        <f>VLOOKUP(A2377,airbnb_listings_orlando!C:Q,14,0)</f>
        <v>77</v>
      </c>
      <c r="X2377" s="35">
        <f>VLOOKUP(A2377,airbnb_listings_orlando!C:Q,15,0)</f>
        <v>6</v>
      </c>
      <c r="Y2377" s="11">
        <f t="shared" si="4"/>
        <v>0</v>
      </c>
      <c r="AA2377" s="11"/>
    </row>
    <row r="2378">
      <c r="A2378" s="12" t="s">
        <v>96</v>
      </c>
      <c r="B2378" s="13">
        <v>43470.0</v>
      </c>
      <c r="C2378" s="12">
        <v>43477.0</v>
      </c>
      <c r="D2378" s="14">
        <v>1242.0</v>
      </c>
      <c r="E2378" s="24">
        <v>43184.40118055556</v>
      </c>
      <c r="F2378" s="16">
        <v>286.0</v>
      </c>
      <c r="G2378" s="17" t="s">
        <v>25</v>
      </c>
      <c r="H2378" s="14">
        <v>168.17</v>
      </c>
      <c r="I2378" s="14">
        <f t="shared" si="1"/>
        <v>1154.32</v>
      </c>
      <c r="J2378" s="18">
        <v>4.0</v>
      </c>
      <c r="K2378" s="17">
        <v>5.0</v>
      </c>
      <c r="L2378" s="19">
        <v>3.0</v>
      </c>
      <c r="M2378" s="19">
        <v>52.0</v>
      </c>
      <c r="N2378" s="17">
        <v>5.0</v>
      </c>
      <c r="O2378" s="17" t="s">
        <v>66</v>
      </c>
      <c r="P2378" s="17">
        <v>7.0</v>
      </c>
      <c r="Q2378" s="17">
        <v>4.0</v>
      </c>
      <c r="R2378" s="17">
        <v>2.0</v>
      </c>
      <c r="S2378" s="7">
        <f t="shared" si="2"/>
        <v>6</v>
      </c>
      <c r="T2378" s="20">
        <v>38.0</v>
      </c>
      <c r="U2378" s="14">
        <f t="shared" ref="U2378:U2445" si="144">D2378*4%</f>
        <v>49.68</v>
      </c>
      <c r="V2378" s="21" t="s">
        <v>26</v>
      </c>
      <c r="W2378" s="35">
        <f>VLOOKUP(A2378,airbnb_listings_orlando!C:Q,14,0)</f>
        <v>86</v>
      </c>
      <c r="X2378" s="35">
        <f>VLOOKUP(A2378,airbnb_listings_orlando!C:Q,15,0)</f>
        <v>6</v>
      </c>
      <c r="Y2378" s="11">
        <f t="shared" si="4"/>
        <v>177.4285714</v>
      </c>
      <c r="AA2378" s="11"/>
    </row>
    <row r="2379">
      <c r="A2379" s="12" t="s">
        <v>96</v>
      </c>
      <c r="B2379" s="13">
        <v>43460.0</v>
      </c>
      <c r="C2379" s="12">
        <v>43466.0</v>
      </c>
      <c r="D2379" s="14">
        <v>1527.75</v>
      </c>
      <c r="E2379" s="24">
        <v>43164.428298611114</v>
      </c>
      <c r="F2379" s="16">
        <v>296.0</v>
      </c>
      <c r="G2379" s="17" t="s">
        <v>25</v>
      </c>
      <c r="H2379" s="14">
        <v>213.3</v>
      </c>
      <c r="I2379" s="14">
        <f t="shared" si="1"/>
        <v>1419.39</v>
      </c>
      <c r="J2379" s="18">
        <v>4.0</v>
      </c>
      <c r="K2379" s="17">
        <v>5.0</v>
      </c>
      <c r="L2379" s="19">
        <v>3.0</v>
      </c>
      <c r="M2379" s="19">
        <v>52.0</v>
      </c>
      <c r="N2379" s="17">
        <v>5.0</v>
      </c>
      <c r="O2379" s="17" t="s">
        <v>66</v>
      </c>
      <c r="P2379" s="17">
        <v>6.0</v>
      </c>
      <c r="Q2379" s="17">
        <v>7.0</v>
      </c>
      <c r="R2379" s="17">
        <v>0.0</v>
      </c>
      <c r="S2379" s="7">
        <f t="shared" si="2"/>
        <v>7</v>
      </c>
      <c r="T2379" s="20">
        <v>47.25</v>
      </c>
      <c r="U2379" s="14">
        <f t="shared" si="144"/>
        <v>61.11</v>
      </c>
      <c r="V2379" s="21" t="s">
        <v>26</v>
      </c>
      <c r="W2379" s="35">
        <f>VLOOKUP(A2379,airbnb_listings_orlando!C:Q,14,0)</f>
        <v>86</v>
      </c>
      <c r="X2379" s="35">
        <f>VLOOKUP(A2379,airbnb_listings_orlando!C:Q,15,0)</f>
        <v>6</v>
      </c>
      <c r="Y2379" s="11">
        <f t="shared" si="4"/>
        <v>254.625</v>
      </c>
      <c r="AA2379" s="11"/>
    </row>
    <row r="2380">
      <c r="A2380" s="12" t="s">
        <v>96</v>
      </c>
      <c r="B2380" s="13">
        <v>43447.0</v>
      </c>
      <c r="C2380" s="25">
        <v>43451.0</v>
      </c>
      <c r="D2380" s="14">
        <v>747.87</v>
      </c>
      <c r="E2380" s="24">
        <v>43298.393854166665</v>
      </c>
      <c r="F2380" s="16">
        <v>149.0</v>
      </c>
      <c r="G2380" s="17" t="s">
        <v>25</v>
      </c>
      <c r="H2380" s="14">
        <v>90.72</v>
      </c>
      <c r="I2380" s="14">
        <f t="shared" si="1"/>
        <v>694.8252</v>
      </c>
      <c r="J2380" s="18">
        <v>4.0</v>
      </c>
      <c r="K2380" s="17">
        <v>5.0</v>
      </c>
      <c r="L2380" s="19">
        <v>3.0</v>
      </c>
      <c r="M2380" s="19">
        <v>52.0</v>
      </c>
      <c r="N2380" s="17">
        <v>5.0</v>
      </c>
      <c r="O2380" s="17" t="s">
        <v>66</v>
      </c>
      <c r="P2380" s="17">
        <v>4.0</v>
      </c>
      <c r="Q2380" s="17">
        <v>6.0</v>
      </c>
      <c r="R2380" s="17">
        <v>0.0</v>
      </c>
      <c r="S2380" s="7">
        <f t="shared" si="2"/>
        <v>6</v>
      </c>
      <c r="T2380" s="20">
        <v>23.13</v>
      </c>
      <c r="U2380" s="14">
        <f t="shared" si="144"/>
        <v>29.9148</v>
      </c>
      <c r="V2380" s="21" t="s">
        <v>26</v>
      </c>
      <c r="W2380" s="35">
        <f>VLOOKUP(A2380,airbnb_listings_orlando!C:Q,14,0)</f>
        <v>86</v>
      </c>
      <c r="X2380" s="35">
        <f>VLOOKUP(A2380,airbnb_listings_orlando!C:Q,15,0)</f>
        <v>6</v>
      </c>
      <c r="Y2380" s="11">
        <f t="shared" si="4"/>
        <v>186.9675</v>
      </c>
      <c r="AA2380" s="11"/>
    </row>
    <row r="2381">
      <c r="A2381" s="12" t="s">
        <v>96</v>
      </c>
      <c r="B2381" s="13">
        <v>43444.0</v>
      </c>
      <c r="C2381" s="25">
        <v>43447.0</v>
      </c>
      <c r="D2381" s="14">
        <v>477.24</v>
      </c>
      <c r="E2381" s="15">
        <v>43434.906863425924</v>
      </c>
      <c r="F2381" s="16">
        <v>10.0</v>
      </c>
      <c r="G2381" s="17" t="s">
        <v>25</v>
      </c>
      <c r="H2381" s="14">
        <v>48.12</v>
      </c>
      <c r="I2381" s="14">
        <f t="shared" si="1"/>
        <v>443.3904</v>
      </c>
      <c r="J2381" s="18">
        <v>4.0</v>
      </c>
      <c r="K2381" s="17">
        <v>5.0</v>
      </c>
      <c r="L2381" s="19">
        <v>3.0</v>
      </c>
      <c r="M2381" s="19">
        <v>52.0</v>
      </c>
      <c r="N2381" s="17">
        <v>5.0</v>
      </c>
      <c r="O2381" s="17" t="s">
        <v>66</v>
      </c>
      <c r="P2381" s="17">
        <v>3.0</v>
      </c>
      <c r="Q2381" s="17">
        <v>3.0</v>
      </c>
      <c r="R2381" s="17">
        <v>0.0</v>
      </c>
      <c r="S2381" s="7">
        <f t="shared" si="2"/>
        <v>3</v>
      </c>
      <c r="T2381" s="20">
        <v>14.76</v>
      </c>
      <c r="U2381" s="14">
        <f t="shared" si="144"/>
        <v>19.0896</v>
      </c>
      <c r="V2381" s="21" t="s">
        <v>26</v>
      </c>
      <c r="W2381" s="35">
        <f>VLOOKUP(A2381,airbnb_listings_orlando!C:Q,14,0)</f>
        <v>86</v>
      </c>
      <c r="X2381" s="35">
        <f>VLOOKUP(A2381,airbnb_listings_orlando!C:Q,15,0)</f>
        <v>6</v>
      </c>
      <c r="Y2381" s="11">
        <f t="shared" si="4"/>
        <v>159.08</v>
      </c>
      <c r="AA2381" s="11"/>
    </row>
    <row r="2382">
      <c r="A2382" s="12" t="s">
        <v>96</v>
      </c>
      <c r="B2382" s="13">
        <v>43414.0</v>
      </c>
      <c r="C2382" s="25">
        <v>43423.0</v>
      </c>
      <c r="D2382" s="14">
        <v>1375.0</v>
      </c>
      <c r="E2382" s="24">
        <v>43207.92697916667</v>
      </c>
      <c r="F2382" s="16">
        <v>207.0</v>
      </c>
      <c r="G2382" s="17" t="s">
        <v>25</v>
      </c>
      <c r="H2382" s="14">
        <v>188.02</v>
      </c>
      <c r="I2382" s="14">
        <f t="shared" si="1"/>
        <v>1277</v>
      </c>
      <c r="J2382" s="18">
        <v>4.0</v>
      </c>
      <c r="K2382" s="17">
        <v>5.0</v>
      </c>
      <c r="L2382" s="19">
        <v>3.0</v>
      </c>
      <c r="M2382" s="19">
        <v>52.0</v>
      </c>
      <c r="N2382" s="17">
        <v>5.0</v>
      </c>
      <c r="O2382" s="17" t="s">
        <v>66</v>
      </c>
      <c r="P2382" s="17">
        <v>9.0</v>
      </c>
      <c r="Q2382" s="17">
        <v>4.0</v>
      </c>
      <c r="R2382" s="17">
        <v>2.0</v>
      </c>
      <c r="S2382" s="7">
        <f t="shared" si="2"/>
        <v>6</v>
      </c>
      <c r="T2382" s="20">
        <v>43.0</v>
      </c>
      <c r="U2382" s="14">
        <f t="shared" si="144"/>
        <v>55</v>
      </c>
      <c r="V2382" s="21" t="s">
        <v>26</v>
      </c>
      <c r="W2382" s="35">
        <f>VLOOKUP(A2382,airbnb_listings_orlando!C:Q,14,0)</f>
        <v>86</v>
      </c>
      <c r="X2382" s="35">
        <f>VLOOKUP(A2382,airbnb_listings_orlando!C:Q,15,0)</f>
        <v>6</v>
      </c>
      <c r="Y2382" s="11">
        <f t="shared" si="4"/>
        <v>152.7777778</v>
      </c>
      <c r="AA2382" s="11"/>
    </row>
    <row r="2383">
      <c r="A2383" s="12" t="s">
        <v>96</v>
      </c>
      <c r="B2383" s="13">
        <v>43406.0</v>
      </c>
      <c r="C2383" s="12">
        <v>43413.0</v>
      </c>
      <c r="D2383" s="14">
        <v>1169.48</v>
      </c>
      <c r="E2383" s="24">
        <v>43108.762870370374</v>
      </c>
      <c r="F2383" s="16">
        <v>298.0</v>
      </c>
      <c r="G2383" s="17" t="s">
        <v>25</v>
      </c>
      <c r="H2383" s="14">
        <v>157.08</v>
      </c>
      <c r="I2383" s="14">
        <f t="shared" si="1"/>
        <v>1086.5308</v>
      </c>
      <c r="J2383" s="18">
        <v>4.0</v>
      </c>
      <c r="K2383" s="17">
        <v>5.0</v>
      </c>
      <c r="L2383" s="19">
        <v>3.0</v>
      </c>
      <c r="M2383" s="19">
        <v>52.0</v>
      </c>
      <c r="N2383" s="17">
        <v>5.0</v>
      </c>
      <c r="O2383" s="17" t="s">
        <v>66</v>
      </c>
      <c r="P2383" s="17">
        <v>7.0</v>
      </c>
      <c r="Q2383" s="17">
        <v>6.0</v>
      </c>
      <c r="R2383" s="17">
        <v>1.0</v>
      </c>
      <c r="S2383" s="7">
        <f t="shared" si="2"/>
        <v>7</v>
      </c>
      <c r="T2383" s="20">
        <v>36.17</v>
      </c>
      <c r="U2383" s="14">
        <f t="shared" si="144"/>
        <v>46.7792</v>
      </c>
      <c r="V2383" s="21" t="s">
        <v>26</v>
      </c>
      <c r="W2383" s="35">
        <f>VLOOKUP(A2383,airbnb_listings_orlando!C:Q,14,0)</f>
        <v>86</v>
      </c>
      <c r="X2383" s="35">
        <f>VLOOKUP(A2383,airbnb_listings_orlando!C:Q,15,0)</f>
        <v>6</v>
      </c>
      <c r="Y2383" s="11">
        <f t="shared" si="4"/>
        <v>167.0685714</v>
      </c>
      <c r="AA2383" s="11"/>
    </row>
    <row r="2384">
      <c r="A2384" s="12" t="s">
        <v>96</v>
      </c>
      <c r="B2384" s="13">
        <v>43394.0</v>
      </c>
      <c r="C2384" s="12">
        <v>43406.0</v>
      </c>
      <c r="D2384" s="14">
        <v>1726.59</v>
      </c>
      <c r="E2384" s="24">
        <v>43219.6415625</v>
      </c>
      <c r="F2384" s="16">
        <v>175.0</v>
      </c>
      <c r="G2384" s="17" t="s">
        <v>25</v>
      </c>
      <c r="H2384" s="14">
        <v>244.77</v>
      </c>
      <c r="I2384" s="14">
        <f t="shared" si="1"/>
        <v>1604.1264</v>
      </c>
      <c r="J2384" s="18">
        <v>4.0</v>
      </c>
      <c r="K2384" s="17">
        <v>5.0</v>
      </c>
      <c r="L2384" s="19">
        <v>3.0</v>
      </c>
      <c r="M2384" s="19">
        <v>52.0</v>
      </c>
      <c r="N2384" s="17">
        <v>5.0</v>
      </c>
      <c r="O2384" s="17" t="s">
        <v>66</v>
      </c>
      <c r="P2384" s="17">
        <v>12.0</v>
      </c>
      <c r="Q2384" s="17">
        <v>6.0</v>
      </c>
      <c r="R2384" s="17">
        <v>1.0</v>
      </c>
      <c r="S2384" s="7">
        <f t="shared" si="2"/>
        <v>7</v>
      </c>
      <c r="T2384" s="20">
        <v>53.4</v>
      </c>
      <c r="U2384" s="14">
        <f t="shared" si="144"/>
        <v>69.0636</v>
      </c>
      <c r="V2384" s="21" t="s">
        <v>26</v>
      </c>
      <c r="W2384" s="35">
        <f>VLOOKUP(A2384,airbnb_listings_orlando!C:Q,14,0)</f>
        <v>86</v>
      </c>
      <c r="X2384" s="35">
        <f>VLOOKUP(A2384,airbnb_listings_orlando!C:Q,15,0)</f>
        <v>6</v>
      </c>
      <c r="Y2384" s="11">
        <f t="shared" si="4"/>
        <v>143.8825</v>
      </c>
      <c r="AA2384" s="11"/>
    </row>
    <row r="2385">
      <c r="A2385" s="12" t="s">
        <v>96</v>
      </c>
      <c r="B2385" s="13">
        <v>43328.0</v>
      </c>
      <c r="C2385" s="12">
        <v>43335.0</v>
      </c>
      <c r="D2385" s="14">
        <v>1169.05</v>
      </c>
      <c r="E2385" s="24">
        <v>43148.142175925925</v>
      </c>
      <c r="F2385" s="16">
        <v>180.0</v>
      </c>
      <c r="G2385" s="17" t="s">
        <v>25</v>
      </c>
      <c r="H2385" s="14">
        <v>157.17</v>
      </c>
      <c r="I2385" s="14">
        <f t="shared" si="1"/>
        <v>1086.288</v>
      </c>
      <c r="J2385" s="18">
        <v>4.0</v>
      </c>
      <c r="K2385" s="17">
        <v>5.0</v>
      </c>
      <c r="L2385" s="19">
        <v>3.0</v>
      </c>
      <c r="M2385" s="19">
        <v>52.0</v>
      </c>
      <c r="N2385" s="17">
        <v>5.0</v>
      </c>
      <c r="O2385" s="17" t="s">
        <v>66</v>
      </c>
      <c r="P2385" s="17">
        <v>7.0</v>
      </c>
      <c r="Q2385" s="17">
        <v>5.0</v>
      </c>
      <c r="R2385" s="17">
        <v>4.0</v>
      </c>
      <c r="S2385" s="7">
        <f t="shared" si="2"/>
        <v>9</v>
      </c>
      <c r="T2385" s="20">
        <v>36.0</v>
      </c>
      <c r="U2385" s="14">
        <f t="shared" si="144"/>
        <v>46.762</v>
      </c>
      <c r="V2385" s="21" t="s">
        <v>26</v>
      </c>
      <c r="W2385" s="35">
        <f>VLOOKUP(A2385,airbnb_listings_orlando!C:Q,14,0)</f>
        <v>86</v>
      </c>
      <c r="X2385" s="35">
        <f>VLOOKUP(A2385,airbnb_listings_orlando!C:Q,15,0)</f>
        <v>6</v>
      </c>
      <c r="Y2385" s="11">
        <f t="shared" si="4"/>
        <v>167.0071429</v>
      </c>
      <c r="AA2385" s="11"/>
    </row>
    <row r="2386">
      <c r="A2386" s="12" t="s">
        <v>96</v>
      </c>
      <c r="B2386" s="13">
        <v>43325.0</v>
      </c>
      <c r="C2386" s="12">
        <v>43328.0</v>
      </c>
      <c r="D2386" s="14">
        <v>567.44</v>
      </c>
      <c r="E2386" s="24">
        <v>43259.869050925925</v>
      </c>
      <c r="F2386" s="16">
        <v>66.0</v>
      </c>
      <c r="G2386" s="17" t="s">
        <v>25</v>
      </c>
      <c r="H2386" s="14">
        <v>62.32</v>
      </c>
      <c r="I2386" s="14">
        <f t="shared" si="1"/>
        <v>527.1924</v>
      </c>
      <c r="J2386" s="18">
        <v>4.0</v>
      </c>
      <c r="K2386" s="17">
        <v>5.0</v>
      </c>
      <c r="L2386" s="19">
        <v>3.0</v>
      </c>
      <c r="M2386" s="19">
        <v>52.0</v>
      </c>
      <c r="N2386" s="17">
        <v>5.0</v>
      </c>
      <c r="O2386" s="17" t="s">
        <v>66</v>
      </c>
      <c r="P2386" s="17">
        <v>3.0</v>
      </c>
      <c r="Q2386" s="17">
        <v>6.0</v>
      </c>
      <c r="R2386" s="17">
        <v>0.0</v>
      </c>
      <c r="S2386" s="7">
        <f t="shared" si="2"/>
        <v>6</v>
      </c>
      <c r="T2386" s="20">
        <v>17.55</v>
      </c>
      <c r="U2386" s="14">
        <f t="shared" si="144"/>
        <v>22.6976</v>
      </c>
      <c r="V2386" s="21" t="s">
        <v>26</v>
      </c>
      <c r="W2386" s="35">
        <f>VLOOKUP(A2386,airbnb_listings_orlando!C:Q,14,0)</f>
        <v>86</v>
      </c>
      <c r="X2386" s="35">
        <f>VLOOKUP(A2386,airbnb_listings_orlando!C:Q,15,0)</f>
        <v>6</v>
      </c>
      <c r="Y2386" s="11">
        <f t="shared" si="4"/>
        <v>189.1466667</v>
      </c>
      <c r="AA2386" s="11"/>
    </row>
    <row r="2387">
      <c r="A2387" s="12" t="s">
        <v>96</v>
      </c>
      <c r="B2387" s="13">
        <v>43320.0</v>
      </c>
      <c r="C2387" s="12">
        <v>43325.0</v>
      </c>
      <c r="D2387" s="14">
        <v>912.01</v>
      </c>
      <c r="E2387" s="24">
        <v>43108.11997685185</v>
      </c>
      <c r="F2387" s="16">
        <v>212.0</v>
      </c>
      <c r="G2387" s="17" t="s">
        <v>25</v>
      </c>
      <c r="H2387" s="14">
        <v>116.76</v>
      </c>
      <c r="I2387" s="14">
        <f t="shared" si="1"/>
        <v>847.5296</v>
      </c>
      <c r="J2387" s="18">
        <v>4.0</v>
      </c>
      <c r="K2387" s="17">
        <v>5.0</v>
      </c>
      <c r="L2387" s="19">
        <v>3.0</v>
      </c>
      <c r="M2387" s="19">
        <v>52.0</v>
      </c>
      <c r="N2387" s="17">
        <v>5.0</v>
      </c>
      <c r="O2387" s="17" t="s">
        <v>66</v>
      </c>
      <c r="P2387" s="17">
        <v>5.0</v>
      </c>
      <c r="Q2387" s="17">
        <v>9.0</v>
      </c>
      <c r="R2387" s="17">
        <v>1.0</v>
      </c>
      <c r="S2387" s="7">
        <f t="shared" si="2"/>
        <v>10</v>
      </c>
      <c r="T2387" s="20">
        <v>28.0</v>
      </c>
      <c r="U2387" s="14">
        <f t="shared" si="144"/>
        <v>36.4804</v>
      </c>
      <c r="V2387" s="21" t="s">
        <v>26</v>
      </c>
      <c r="W2387" s="35">
        <f>VLOOKUP(A2387,airbnb_listings_orlando!C:Q,14,0)</f>
        <v>86</v>
      </c>
      <c r="X2387" s="35">
        <f>VLOOKUP(A2387,airbnb_listings_orlando!C:Q,15,0)</f>
        <v>6</v>
      </c>
      <c r="Y2387" s="11">
        <f t="shared" si="4"/>
        <v>182.402</v>
      </c>
      <c r="AA2387" s="11"/>
    </row>
    <row r="2388">
      <c r="A2388" s="12" t="s">
        <v>96</v>
      </c>
      <c r="B2388" s="13">
        <v>43314.0</v>
      </c>
      <c r="C2388" s="12">
        <v>43319.0</v>
      </c>
      <c r="D2388" s="14">
        <v>912.0</v>
      </c>
      <c r="E2388" s="24">
        <v>43115.7909375</v>
      </c>
      <c r="F2388" s="16">
        <v>199.0</v>
      </c>
      <c r="G2388" s="17" t="s">
        <v>25</v>
      </c>
      <c r="H2388" s="14">
        <v>116.76</v>
      </c>
      <c r="I2388" s="14">
        <f t="shared" si="1"/>
        <v>847.52</v>
      </c>
      <c r="J2388" s="18">
        <v>4.0</v>
      </c>
      <c r="K2388" s="17">
        <v>5.0</v>
      </c>
      <c r="L2388" s="19">
        <v>3.0</v>
      </c>
      <c r="M2388" s="19" t="e">
        <v>#N/A</v>
      </c>
      <c r="N2388" s="17">
        <v>5.0</v>
      </c>
      <c r="O2388" s="17" t="s">
        <v>66</v>
      </c>
      <c r="P2388" s="17">
        <v>5.0</v>
      </c>
      <c r="Q2388" s="17">
        <v>6.0</v>
      </c>
      <c r="R2388" s="17">
        <v>3.0</v>
      </c>
      <c r="S2388" s="7">
        <f t="shared" si="2"/>
        <v>9</v>
      </c>
      <c r="T2388" s="20">
        <v>28.0</v>
      </c>
      <c r="U2388" s="14">
        <f t="shared" si="144"/>
        <v>36.48</v>
      </c>
      <c r="V2388" s="21" t="s">
        <v>26</v>
      </c>
      <c r="W2388" s="35">
        <f>VLOOKUP(A2388,airbnb_listings_orlando!C:Q,14,0)</f>
        <v>86</v>
      </c>
      <c r="X2388" s="35">
        <f>VLOOKUP(A2388,airbnb_listings_orlando!C:Q,15,0)</f>
        <v>6</v>
      </c>
      <c r="Y2388" s="11">
        <f t="shared" si="4"/>
        <v>182.4</v>
      </c>
      <c r="AA2388" s="11"/>
    </row>
    <row r="2389">
      <c r="A2389" s="12" t="s">
        <v>96</v>
      </c>
      <c r="B2389" s="13">
        <v>43304.0</v>
      </c>
      <c r="C2389" s="12">
        <v>43311.0</v>
      </c>
      <c r="D2389" s="14">
        <v>1705.0</v>
      </c>
      <c r="E2389" s="24">
        <v>43178.92905092592</v>
      </c>
      <c r="F2389" s="16">
        <v>126.0</v>
      </c>
      <c r="G2389" s="17" t="s">
        <v>25</v>
      </c>
      <c r="H2389" s="14">
        <v>239.98</v>
      </c>
      <c r="I2389" s="14">
        <f t="shared" si="1"/>
        <v>1583.8</v>
      </c>
      <c r="J2389" s="18">
        <v>4.0</v>
      </c>
      <c r="K2389" s="17">
        <v>5.0</v>
      </c>
      <c r="L2389" s="19">
        <v>3.0</v>
      </c>
      <c r="M2389" s="19" t="e">
        <v>#N/A</v>
      </c>
      <c r="N2389" s="17">
        <v>5.0</v>
      </c>
      <c r="O2389" s="17" t="s">
        <v>66</v>
      </c>
      <c r="P2389" s="17">
        <v>7.0</v>
      </c>
      <c r="Q2389" s="17">
        <v>6.0</v>
      </c>
      <c r="R2389" s="17">
        <v>3.0</v>
      </c>
      <c r="S2389" s="7">
        <f t="shared" si="2"/>
        <v>9</v>
      </c>
      <c r="T2389" s="20">
        <v>53.0</v>
      </c>
      <c r="U2389" s="14">
        <f t="shared" si="144"/>
        <v>68.2</v>
      </c>
      <c r="V2389" s="21" t="s">
        <v>26</v>
      </c>
      <c r="W2389" s="35">
        <f>VLOOKUP(A2389,airbnb_listings_orlando!C:Q,14,0)</f>
        <v>86</v>
      </c>
      <c r="X2389" s="35">
        <f>VLOOKUP(A2389,airbnb_listings_orlando!C:Q,15,0)</f>
        <v>6</v>
      </c>
      <c r="Y2389" s="11">
        <f t="shared" si="4"/>
        <v>243.5714286</v>
      </c>
      <c r="AA2389" s="11"/>
    </row>
    <row r="2390">
      <c r="A2390" s="12" t="s">
        <v>96</v>
      </c>
      <c r="B2390" s="13">
        <v>43295.0</v>
      </c>
      <c r="C2390" s="12">
        <v>43302.0</v>
      </c>
      <c r="D2390" s="14">
        <v>1704.99</v>
      </c>
      <c r="E2390" s="24">
        <v>43162.607881944445</v>
      </c>
      <c r="F2390" s="16">
        <v>133.0</v>
      </c>
      <c r="G2390" s="17" t="s">
        <v>25</v>
      </c>
      <c r="H2390" s="14">
        <v>241.1</v>
      </c>
      <c r="I2390" s="14">
        <f t="shared" si="1"/>
        <v>1583.7904</v>
      </c>
      <c r="J2390" s="18">
        <v>4.0</v>
      </c>
      <c r="K2390" s="17">
        <v>5.0</v>
      </c>
      <c r="L2390" s="19">
        <v>3.0</v>
      </c>
      <c r="M2390" s="19" t="e">
        <v>#N/A</v>
      </c>
      <c r="N2390" s="17">
        <v>5.0</v>
      </c>
      <c r="O2390" s="17" t="s">
        <v>66</v>
      </c>
      <c r="P2390" s="17">
        <v>7.0</v>
      </c>
      <c r="Q2390" s="17">
        <v>2.0</v>
      </c>
      <c r="R2390" s="17">
        <v>2.0</v>
      </c>
      <c r="S2390" s="7">
        <f t="shared" si="2"/>
        <v>4</v>
      </c>
      <c r="T2390" s="20">
        <v>53.0</v>
      </c>
      <c r="U2390" s="14">
        <f t="shared" si="144"/>
        <v>68.1996</v>
      </c>
      <c r="V2390" s="21" t="s">
        <v>26</v>
      </c>
      <c r="W2390" s="35">
        <f>VLOOKUP(A2390,airbnb_listings_orlando!C:Q,14,0)</f>
        <v>86</v>
      </c>
      <c r="X2390" s="35">
        <f>VLOOKUP(A2390,airbnb_listings_orlando!C:Q,15,0)</f>
        <v>6</v>
      </c>
      <c r="Y2390" s="11">
        <f t="shared" si="4"/>
        <v>243.57</v>
      </c>
      <c r="AA2390" s="11"/>
    </row>
    <row r="2391">
      <c r="A2391" s="12" t="s">
        <v>96</v>
      </c>
      <c r="B2391" s="13">
        <v>43289.0</v>
      </c>
      <c r="C2391" s="12">
        <v>43294.0</v>
      </c>
      <c r="D2391" s="14">
        <v>1314.35</v>
      </c>
      <c r="E2391" s="24">
        <v>43176.82722222222</v>
      </c>
      <c r="F2391" s="16">
        <v>113.0</v>
      </c>
      <c r="G2391" s="17" t="s">
        <v>25</v>
      </c>
      <c r="H2391" s="14">
        <v>179.88</v>
      </c>
      <c r="I2391" s="14">
        <f t="shared" si="1"/>
        <v>1221.126</v>
      </c>
      <c r="J2391" s="18">
        <v>4.0</v>
      </c>
      <c r="K2391" s="17">
        <v>5.0</v>
      </c>
      <c r="L2391" s="19">
        <v>3.0</v>
      </c>
      <c r="M2391" s="19" t="e">
        <v>#N/A</v>
      </c>
      <c r="N2391" s="17">
        <v>5.0</v>
      </c>
      <c r="O2391" s="17" t="s">
        <v>66</v>
      </c>
      <c r="P2391" s="17">
        <v>5.0</v>
      </c>
      <c r="Q2391" s="17">
        <v>6.0</v>
      </c>
      <c r="R2391" s="17">
        <v>4.0</v>
      </c>
      <c r="S2391" s="7">
        <f t="shared" si="2"/>
        <v>10</v>
      </c>
      <c r="T2391" s="20">
        <v>40.65</v>
      </c>
      <c r="U2391" s="14">
        <f t="shared" si="144"/>
        <v>52.574</v>
      </c>
      <c r="V2391" s="21" t="s">
        <v>26</v>
      </c>
      <c r="W2391" s="35">
        <f>VLOOKUP(A2391,airbnb_listings_orlando!C:Q,14,0)</f>
        <v>86</v>
      </c>
      <c r="X2391" s="35">
        <f>VLOOKUP(A2391,airbnb_listings_orlando!C:Q,15,0)</f>
        <v>6</v>
      </c>
      <c r="Y2391" s="11">
        <f t="shared" si="4"/>
        <v>262.87</v>
      </c>
      <c r="AA2391" s="11"/>
    </row>
    <row r="2392">
      <c r="A2392" s="12" t="s">
        <v>96</v>
      </c>
      <c r="B2392" s="13">
        <v>43283.0</v>
      </c>
      <c r="C2392" s="12">
        <v>43289.0</v>
      </c>
      <c r="D2392" s="14">
        <v>1551.03</v>
      </c>
      <c r="E2392" s="24">
        <v>43159.63265046296</v>
      </c>
      <c r="F2392" s="16">
        <v>124.0</v>
      </c>
      <c r="G2392" s="17" t="s">
        <v>25</v>
      </c>
      <c r="H2392" s="14">
        <v>217.14</v>
      </c>
      <c r="I2392" s="14">
        <f t="shared" si="1"/>
        <v>1441.0188</v>
      </c>
      <c r="J2392" s="18">
        <v>4.0</v>
      </c>
      <c r="K2392" s="17">
        <v>5.0</v>
      </c>
      <c r="L2392" s="19">
        <v>3.0</v>
      </c>
      <c r="M2392" s="19" t="e">
        <v>#N/A</v>
      </c>
      <c r="N2392" s="17">
        <v>5.0</v>
      </c>
      <c r="O2392" s="17" t="s">
        <v>66</v>
      </c>
      <c r="P2392" s="17">
        <v>6.0</v>
      </c>
      <c r="Q2392" s="17">
        <v>5.0</v>
      </c>
      <c r="R2392" s="17">
        <v>2.0</v>
      </c>
      <c r="S2392" s="7">
        <f t="shared" si="2"/>
        <v>7</v>
      </c>
      <c r="T2392" s="20">
        <v>47.97</v>
      </c>
      <c r="U2392" s="14">
        <f t="shared" si="144"/>
        <v>62.0412</v>
      </c>
      <c r="V2392" s="21" t="s">
        <v>26</v>
      </c>
      <c r="W2392" s="35">
        <f>VLOOKUP(A2392,airbnb_listings_orlando!C:Q,14,0)</f>
        <v>86</v>
      </c>
      <c r="X2392" s="35">
        <f>VLOOKUP(A2392,airbnb_listings_orlando!C:Q,15,0)</f>
        <v>6</v>
      </c>
      <c r="Y2392" s="11">
        <f t="shared" si="4"/>
        <v>258.505</v>
      </c>
      <c r="AA2392" s="11"/>
    </row>
    <row r="2393">
      <c r="A2393" s="12" t="s">
        <v>96</v>
      </c>
      <c r="B2393" s="13">
        <v>43275.0</v>
      </c>
      <c r="C2393" s="12">
        <v>43280.0</v>
      </c>
      <c r="D2393" s="14">
        <v>912.0</v>
      </c>
      <c r="E2393" s="24">
        <v>43103.561319444445</v>
      </c>
      <c r="F2393" s="16">
        <v>172.0</v>
      </c>
      <c r="G2393" s="17" t="s">
        <v>25</v>
      </c>
      <c r="H2393" s="14">
        <v>116.76</v>
      </c>
      <c r="I2393" s="14">
        <f t="shared" si="1"/>
        <v>847.52</v>
      </c>
      <c r="J2393" s="18">
        <v>4.0</v>
      </c>
      <c r="K2393" s="17">
        <v>5.0</v>
      </c>
      <c r="L2393" s="19">
        <v>3.0</v>
      </c>
      <c r="M2393" s="19" t="e">
        <v>#N/A</v>
      </c>
      <c r="N2393" s="17">
        <v>5.0</v>
      </c>
      <c r="O2393" s="17" t="s">
        <v>66</v>
      </c>
      <c r="P2393" s="17">
        <v>5.0</v>
      </c>
      <c r="Q2393" s="17">
        <v>9.0</v>
      </c>
      <c r="R2393" s="17">
        <v>0.0</v>
      </c>
      <c r="S2393" s="7">
        <f t="shared" si="2"/>
        <v>9</v>
      </c>
      <c r="T2393" s="20">
        <v>28.0</v>
      </c>
      <c r="U2393" s="14">
        <f t="shared" si="144"/>
        <v>36.48</v>
      </c>
      <c r="V2393" s="21" t="s">
        <v>26</v>
      </c>
      <c r="W2393" s="35">
        <f>VLOOKUP(A2393,airbnb_listings_orlando!C:Q,14,0)</f>
        <v>86</v>
      </c>
      <c r="X2393" s="35">
        <f>VLOOKUP(A2393,airbnb_listings_orlando!C:Q,15,0)</f>
        <v>6</v>
      </c>
      <c r="Y2393" s="11">
        <f t="shared" si="4"/>
        <v>182.4</v>
      </c>
      <c r="AA2393" s="11"/>
    </row>
    <row r="2394">
      <c r="A2394" s="12" t="s">
        <v>96</v>
      </c>
      <c r="B2394" s="13">
        <v>43267.0</v>
      </c>
      <c r="C2394" s="12">
        <v>43274.0</v>
      </c>
      <c r="D2394" s="14">
        <v>1224.04</v>
      </c>
      <c r="E2394" s="15">
        <v>43080.12164351852</v>
      </c>
      <c r="F2394" s="16">
        <v>187.0</v>
      </c>
      <c r="G2394" s="17" t="s">
        <v>25</v>
      </c>
      <c r="H2394" s="14">
        <v>165.52</v>
      </c>
      <c r="I2394" s="14">
        <f t="shared" si="1"/>
        <v>1137.0784</v>
      </c>
      <c r="J2394" s="18">
        <v>4.0</v>
      </c>
      <c r="K2394" s="17">
        <v>5.0</v>
      </c>
      <c r="L2394" s="19">
        <v>3.0</v>
      </c>
      <c r="M2394" s="19" t="e">
        <v>#N/A</v>
      </c>
      <c r="N2394" s="17">
        <v>5.0</v>
      </c>
      <c r="O2394" s="17" t="s">
        <v>66</v>
      </c>
      <c r="P2394" s="17">
        <v>7.0</v>
      </c>
      <c r="Q2394" s="17">
        <v>7.0</v>
      </c>
      <c r="R2394" s="17">
        <v>3.0</v>
      </c>
      <c r="S2394" s="7">
        <f t="shared" si="2"/>
        <v>10</v>
      </c>
      <c r="T2394" s="20">
        <v>38.0</v>
      </c>
      <c r="U2394" s="14">
        <f t="shared" si="144"/>
        <v>48.9616</v>
      </c>
      <c r="V2394" s="21" t="s">
        <v>26</v>
      </c>
      <c r="W2394" s="35">
        <f>VLOOKUP(A2394,airbnb_listings_orlando!C:Q,14,0)</f>
        <v>86</v>
      </c>
      <c r="X2394" s="35">
        <f>VLOOKUP(A2394,airbnb_listings_orlando!C:Q,15,0)</f>
        <v>6</v>
      </c>
      <c r="Y2394" s="11">
        <f t="shared" si="4"/>
        <v>174.8628571</v>
      </c>
      <c r="AA2394" s="11"/>
    </row>
    <row r="2395">
      <c r="A2395" s="12" t="s">
        <v>96</v>
      </c>
      <c r="B2395" s="13">
        <v>43265.0</v>
      </c>
      <c r="C2395" s="12">
        <v>43267.0</v>
      </c>
      <c r="D2395" s="14">
        <v>421.95</v>
      </c>
      <c r="E2395" s="24">
        <v>43237.16295138889</v>
      </c>
      <c r="F2395" s="16">
        <v>28.0</v>
      </c>
      <c r="G2395" s="17" t="s">
        <v>25</v>
      </c>
      <c r="H2395" s="14">
        <v>39.42</v>
      </c>
      <c r="I2395" s="14">
        <f t="shared" si="1"/>
        <v>392.022</v>
      </c>
      <c r="J2395" s="18">
        <v>4.0</v>
      </c>
      <c r="K2395" s="17">
        <v>5.0</v>
      </c>
      <c r="L2395" s="19">
        <v>3.0</v>
      </c>
      <c r="M2395" s="19" t="e">
        <v>#N/A</v>
      </c>
      <c r="N2395" s="17">
        <v>5.0</v>
      </c>
      <c r="O2395" s="17" t="s">
        <v>66</v>
      </c>
      <c r="P2395" s="17">
        <v>2.0</v>
      </c>
      <c r="Q2395" s="17">
        <v>2.0</v>
      </c>
      <c r="R2395" s="17">
        <v>0.0</v>
      </c>
      <c r="S2395" s="7">
        <f t="shared" si="2"/>
        <v>2</v>
      </c>
      <c r="T2395" s="20">
        <v>13.05</v>
      </c>
      <c r="U2395" s="14">
        <f t="shared" si="144"/>
        <v>16.878</v>
      </c>
      <c r="V2395" s="21" t="s">
        <v>26</v>
      </c>
      <c r="W2395" s="35">
        <f>VLOOKUP(A2395,airbnb_listings_orlando!C:Q,14,0)</f>
        <v>86</v>
      </c>
      <c r="X2395" s="35">
        <f>VLOOKUP(A2395,airbnb_listings_orlando!C:Q,15,0)</f>
        <v>6</v>
      </c>
      <c r="Y2395" s="11">
        <f t="shared" si="4"/>
        <v>210.975</v>
      </c>
      <c r="AA2395" s="11"/>
    </row>
    <row r="2396">
      <c r="A2396" s="12" t="s">
        <v>96</v>
      </c>
      <c r="B2396" s="13">
        <v>43260.0</v>
      </c>
      <c r="C2396" s="12">
        <v>43264.0</v>
      </c>
      <c r="D2396" s="14">
        <v>756.0</v>
      </c>
      <c r="E2396" s="24">
        <v>43116.76596064815</v>
      </c>
      <c r="F2396" s="16">
        <v>144.0</v>
      </c>
      <c r="G2396" s="17" t="s">
        <v>25</v>
      </c>
      <c r="H2396" s="14">
        <v>92.38</v>
      </c>
      <c r="I2396" s="14">
        <f t="shared" si="1"/>
        <v>702.76</v>
      </c>
      <c r="J2396" s="18">
        <v>4.0</v>
      </c>
      <c r="K2396" s="17">
        <v>5.0</v>
      </c>
      <c r="L2396" s="19">
        <v>3.0</v>
      </c>
      <c r="M2396" s="19" t="e">
        <v>#REF!</v>
      </c>
      <c r="N2396" s="17">
        <v>5.0</v>
      </c>
      <c r="O2396" s="17" t="s">
        <v>66</v>
      </c>
      <c r="P2396" s="17">
        <v>4.0</v>
      </c>
      <c r="Q2396" s="17">
        <v>7.0</v>
      </c>
      <c r="R2396" s="17">
        <v>1.0</v>
      </c>
      <c r="S2396" s="7">
        <f t="shared" si="2"/>
        <v>8</v>
      </c>
      <c r="T2396" s="20">
        <v>23.0</v>
      </c>
      <c r="U2396" s="14">
        <f t="shared" si="144"/>
        <v>30.24</v>
      </c>
      <c r="V2396" s="21" t="s">
        <v>26</v>
      </c>
      <c r="W2396" s="35">
        <f>VLOOKUP(A2396,airbnb_listings_orlando!C:Q,14,0)</f>
        <v>86</v>
      </c>
      <c r="X2396" s="35">
        <f>VLOOKUP(A2396,airbnb_listings_orlando!C:Q,15,0)</f>
        <v>6</v>
      </c>
      <c r="Y2396" s="11">
        <f t="shared" si="4"/>
        <v>189</v>
      </c>
      <c r="AA2396" s="11"/>
    </row>
    <row r="2397">
      <c r="A2397" s="12" t="s">
        <v>96</v>
      </c>
      <c r="B2397" s="13">
        <v>43254.0</v>
      </c>
      <c r="C2397" s="12">
        <v>43260.0</v>
      </c>
      <c r="D2397" s="14">
        <v>1068.0</v>
      </c>
      <c r="E2397" s="24">
        <v>43140.88085648148</v>
      </c>
      <c r="F2397" s="16">
        <v>114.0</v>
      </c>
      <c r="G2397" s="17" t="s">
        <v>25</v>
      </c>
      <c r="H2397" s="14">
        <v>141.13</v>
      </c>
      <c r="I2397" s="14">
        <f t="shared" si="1"/>
        <v>992.28</v>
      </c>
      <c r="J2397" s="18">
        <v>4.0</v>
      </c>
      <c r="K2397" s="17">
        <v>5.0</v>
      </c>
      <c r="L2397" s="19">
        <v>3.0</v>
      </c>
      <c r="M2397" s="19" t="e">
        <v>#REF!</v>
      </c>
      <c r="N2397" s="17">
        <v>5.0</v>
      </c>
      <c r="O2397" s="17" t="s">
        <v>66</v>
      </c>
      <c r="P2397" s="17">
        <v>6.0</v>
      </c>
      <c r="Q2397" s="17">
        <v>6.0</v>
      </c>
      <c r="R2397" s="17">
        <v>2.0</v>
      </c>
      <c r="S2397" s="7">
        <f t="shared" si="2"/>
        <v>8</v>
      </c>
      <c r="T2397" s="20">
        <v>33.0</v>
      </c>
      <c r="U2397" s="14">
        <f t="shared" si="144"/>
        <v>42.72</v>
      </c>
      <c r="V2397" s="21" t="s">
        <v>26</v>
      </c>
      <c r="W2397" s="35">
        <f>VLOOKUP(A2397,airbnb_listings_orlando!C:Q,14,0)</f>
        <v>86</v>
      </c>
      <c r="X2397" s="35">
        <f>VLOOKUP(A2397,airbnb_listings_orlando!C:Q,15,0)</f>
        <v>6</v>
      </c>
      <c r="Y2397" s="11">
        <f t="shared" si="4"/>
        <v>178</v>
      </c>
      <c r="AA2397" s="11"/>
    </row>
    <row r="2398">
      <c r="A2398" s="12" t="s">
        <v>96</v>
      </c>
      <c r="B2398" s="13">
        <v>43242.0</v>
      </c>
      <c r="C2398" s="12">
        <v>43246.0</v>
      </c>
      <c r="D2398" s="14">
        <v>756.0</v>
      </c>
      <c r="E2398" s="24">
        <v>43153.76347222222</v>
      </c>
      <c r="F2398" s="16">
        <v>89.0</v>
      </c>
      <c r="G2398" s="17" t="s">
        <v>25</v>
      </c>
      <c r="H2398" s="14">
        <v>92.38</v>
      </c>
      <c r="I2398" s="14">
        <f t="shared" si="1"/>
        <v>702.76</v>
      </c>
      <c r="J2398" s="18">
        <v>4.0</v>
      </c>
      <c r="K2398" s="17">
        <v>5.0</v>
      </c>
      <c r="L2398" s="19">
        <v>3.0</v>
      </c>
      <c r="M2398" s="19" t="e">
        <v>#REF!</v>
      </c>
      <c r="N2398" s="17">
        <v>5.0</v>
      </c>
      <c r="O2398" s="17" t="s">
        <v>66</v>
      </c>
      <c r="P2398" s="17">
        <v>4.0</v>
      </c>
      <c r="Q2398" s="17">
        <v>2.0</v>
      </c>
      <c r="R2398" s="17">
        <v>0.0</v>
      </c>
      <c r="S2398" s="7">
        <f t="shared" si="2"/>
        <v>2</v>
      </c>
      <c r="T2398" s="20">
        <v>23.0</v>
      </c>
      <c r="U2398" s="14">
        <f t="shared" si="144"/>
        <v>30.24</v>
      </c>
      <c r="V2398" s="21" t="s">
        <v>26</v>
      </c>
      <c r="W2398" s="35">
        <f>VLOOKUP(A2398,airbnb_listings_orlando!C:Q,14,0)</f>
        <v>86</v>
      </c>
      <c r="X2398" s="35">
        <f>VLOOKUP(A2398,airbnb_listings_orlando!C:Q,15,0)</f>
        <v>6</v>
      </c>
      <c r="Y2398" s="11">
        <f t="shared" si="4"/>
        <v>189</v>
      </c>
      <c r="AA2398" s="11"/>
    </row>
    <row r="2399">
      <c r="A2399" s="12" t="s">
        <v>96</v>
      </c>
      <c r="B2399" s="13">
        <v>43200.0</v>
      </c>
      <c r="C2399" s="12">
        <v>43206.0</v>
      </c>
      <c r="D2399" s="14">
        <v>1063.0</v>
      </c>
      <c r="E2399" s="24">
        <v>43007.42591435185</v>
      </c>
      <c r="F2399" s="16">
        <v>193.0</v>
      </c>
      <c r="G2399" s="17" t="s">
        <v>25</v>
      </c>
      <c r="H2399" s="14">
        <v>141.19</v>
      </c>
      <c r="I2399" s="14">
        <f t="shared" si="1"/>
        <v>987.48</v>
      </c>
      <c r="J2399" s="18">
        <v>4.0</v>
      </c>
      <c r="K2399" s="17">
        <v>5.0</v>
      </c>
      <c r="L2399" s="19">
        <v>3.0</v>
      </c>
      <c r="M2399" s="19" t="e">
        <v>#REF!</v>
      </c>
      <c r="N2399" s="17">
        <v>5.0</v>
      </c>
      <c r="O2399" s="17" t="s">
        <v>66</v>
      </c>
      <c r="P2399" s="17">
        <v>6.0</v>
      </c>
      <c r="Q2399" s="17">
        <v>7.0</v>
      </c>
      <c r="R2399" s="17">
        <v>1.0</v>
      </c>
      <c r="S2399" s="7">
        <f t="shared" si="2"/>
        <v>8</v>
      </c>
      <c r="T2399" s="20">
        <v>33.0</v>
      </c>
      <c r="U2399" s="14">
        <f t="shared" si="144"/>
        <v>42.52</v>
      </c>
      <c r="V2399" s="21" t="s">
        <v>26</v>
      </c>
      <c r="W2399" s="35">
        <f>VLOOKUP(A2399,airbnb_listings_orlando!C:Q,14,0)</f>
        <v>86</v>
      </c>
      <c r="X2399" s="35">
        <f>VLOOKUP(A2399,airbnb_listings_orlando!C:Q,15,0)</f>
        <v>6</v>
      </c>
      <c r="Y2399" s="11">
        <f t="shared" si="4"/>
        <v>177.1666667</v>
      </c>
      <c r="AA2399" s="11"/>
    </row>
    <row r="2400">
      <c r="A2400" s="12" t="s">
        <v>96</v>
      </c>
      <c r="B2400" s="13">
        <v>43198.0</v>
      </c>
      <c r="C2400" s="12">
        <v>43200.0</v>
      </c>
      <c r="D2400" s="14">
        <v>443.0</v>
      </c>
      <c r="E2400" s="24">
        <v>43154.749293981484</v>
      </c>
      <c r="F2400" s="16">
        <v>44.0</v>
      </c>
      <c r="G2400" s="17" t="s">
        <v>25</v>
      </c>
      <c r="H2400" s="14">
        <v>42.43</v>
      </c>
      <c r="I2400" s="14">
        <f t="shared" si="1"/>
        <v>411.28</v>
      </c>
      <c r="J2400" s="18">
        <v>4.0</v>
      </c>
      <c r="K2400" s="17">
        <v>5.0</v>
      </c>
      <c r="L2400" s="19">
        <v>3.0</v>
      </c>
      <c r="M2400" s="19" t="e">
        <v>#REF!</v>
      </c>
      <c r="N2400" s="17">
        <v>5.0</v>
      </c>
      <c r="O2400" s="17" t="s">
        <v>66</v>
      </c>
      <c r="P2400" s="17">
        <v>2.0</v>
      </c>
      <c r="Q2400" s="17">
        <v>9.0</v>
      </c>
      <c r="R2400" s="17">
        <v>0.0</v>
      </c>
      <c r="S2400" s="7">
        <f t="shared" si="2"/>
        <v>9</v>
      </c>
      <c r="T2400" s="20">
        <v>14.0</v>
      </c>
      <c r="U2400" s="14">
        <f t="shared" si="144"/>
        <v>17.72</v>
      </c>
      <c r="V2400" s="21" t="s">
        <v>26</v>
      </c>
      <c r="W2400" s="35">
        <f>VLOOKUP(A2400,airbnb_listings_orlando!C:Q,14,0)</f>
        <v>86</v>
      </c>
      <c r="X2400" s="35">
        <f>VLOOKUP(A2400,airbnb_listings_orlando!C:Q,15,0)</f>
        <v>6</v>
      </c>
      <c r="Y2400" s="11">
        <f t="shared" si="4"/>
        <v>221.5</v>
      </c>
      <c r="AA2400" s="11"/>
    </row>
    <row r="2401">
      <c r="A2401" s="12" t="s">
        <v>96</v>
      </c>
      <c r="B2401" s="13">
        <v>43185.0</v>
      </c>
      <c r="C2401" s="12">
        <v>43190.0</v>
      </c>
      <c r="D2401" s="14">
        <v>1129.99</v>
      </c>
      <c r="E2401" s="24">
        <v>43048.19443287037</v>
      </c>
      <c r="F2401" s="16">
        <v>137.0</v>
      </c>
      <c r="G2401" s="17" t="s">
        <v>25</v>
      </c>
      <c r="H2401" s="14">
        <v>151.81</v>
      </c>
      <c r="I2401" s="14">
        <f t="shared" si="1"/>
        <v>1049.7904</v>
      </c>
      <c r="J2401" s="18">
        <v>4.0</v>
      </c>
      <c r="K2401" s="17">
        <v>5.0</v>
      </c>
      <c r="L2401" s="19">
        <v>3.0</v>
      </c>
      <c r="M2401" s="19" t="e">
        <v>#REF!</v>
      </c>
      <c r="N2401" s="17">
        <v>5.0</v>
      </c>
      <c r="O2401" s="17" t="s">
        <v>66</v>
      </c>
      <c r="P2401" s="17">
        <v>5.0</v>
      </c>
      <c r="Q2401" s="17">
        <v>7.0</v>
      </c>
      <c r="R2401" s="17">
        <v>0.0</v>
      </c>
      <c r="S2401" s="7">
        <f t="shared" si="2"/>
        <v>7</v>
      </c>
      <c r="T2401" s="20">
        <v>35.0</v>
      </c>
      <c r="U2401" s="14">
        <f t="shared" si="144"/>
        <v>45.1996</v>
      </c>
      <c r="V2401" s="21" t="s">
        <v>26</v>
      </c>
      <c r="W2401" s="35">
        <f>VLOOKUP(A2401,airbnb_listings_orlando!C:Q,14,0)</f>
        <v>86</v>
      </c>
      <c r="X2401" s="35">
        <f>VLOOKUP(A2401,airbnb_listings_orlando!C:Q,15,0)</f>
        <v>6</v>
      </c>
      <c r="Y2401" s="11">
        <f t="shared" si="4"/>
        <v>225.998</v>
      </c>
      <c r="AA2401" s="11"/>
    </row>
    <row r="2402">
      <c r="A2402" s="12" t="s">
        <v>96</v>
      </c>
      <c r="B2402" s="13">
        <v>43180.0</v>
      </c>
      <c r="C2402" s="12">
        <v>43182.0</v>
      </c>
      <c r="D2402" s="14">
        <v>533.0</v>
      </c>
      <c r="E2402" s="24">
        <v>43178.77422453704</v>
      </c>
      <c r="F2402" s="16">
        <v>2.0</v>
      </c>
      <c r="G2402" s="17" t="s">
        <v>25</v>
      </c>
      <c r="H2402" s="14">
        <v>57.38</v>
      </c>
      <c r="I2402" s="14">
        <f t="shared" si="1"/>
        <v>495.68</v>
      </c>
      <c r="J2402" s="18">
        <v>4.0</v>
      </c>
      <c r="K2402" s="17">
        <v>5.0</v>
      </c>
      <c r="L2402" s="19">
        <v>3.0</v>
      </c>
      <c r="M2402" s="19" t="e">
        <v>#REF!</v>
      </c>
      <c r="N2402" s="17">
        <v>5.0</v>
      </c>
      <c r="O2402" s="17" t="s">
        <v>66</v>
      </c>
      <c r="P2402" s="17">
        <v>2.0</v>
      </c>
      <c r="Q2402" s="17">
        <v>2.0</v>
      </c>
      <c r="R2402" s="17">
        <v>1.0</v>
      </c>
      <c r="S2402" s="7">
        <f t="shared" si="2"/>
        <v>3</v>
      </c>
      <c r="T2402" s="20">
        <v>16.0</v>
      </c>
      <c r="U2402" s="14">
        <f t="shared" si="144"/>
        <v>21.32</v>
      </c>
      <c r="V2402" s="21" t="s">
        <v>26</v>
      </c>
      <c r="W2402" s="35">
        <f>VLOOKUP(A2402,airbnb_listings_orlando!C:Q,14,0)</f>
        <v>86</v>
      </c>
      <c r="X2402" s="35">
        <f>VLOOKUP(A2402,airbnb_listings_orlando!C:Q,15,0)</f>
        <v>6</v>
      </c>
      <c r="Y2402" s="11">
        <f t="shared" si="4"/>
        <v>266.5</v>
      </c>
      <c r="AA2402" s="11"/>
    </row>
    <row r="2403">
      <c r="A2403" s="12" t="s">
        <v>96</v>
      </c>
      <c r="B2403" s="13">
        <v>43172.0</v>
      </c>
      <c r="C2403" s="12">
        <v>43179.0</v>
      </c>
      <c r="D2403" s="14">
        <v>1610.19</v>
      </c>
      <c r="E2403" s="24">
        <v>43101.18344907407</v>
      </c>
      <c r="F2403" s="16">
        <v>71.0</v>
      </c>
      <c r="G2403" s="17" t="s">
        <v>25</v>
      </c>
      <c r="H2403" s="14">
        <v>214.27</v>
      </c>
      <c r="I2403" s="14">
        <f t="shared" si="1"/>
        <v>1497.7824</v>
      </c>
      <c r="J2403" s="18">
        <v>4.0</v>
      </c>
      <c r="K2403" s="17">
        <v>5.0</v>
      </c>
      <c r="L2403" s="19">
        <v>3.0</v>
      </c>
      <c r="M2403" s="19" t="e">
        <v>#REF!</v>
      </c>
      <c r="N2403" s="17">
        <v>5.0</v>
      </c>
      <c r="O2403" s="17" t="s">
        <v>66</v>
      </c>
      <c r="P2403" s="17">
        <v>7.0</v>
      </c>
      <c r="Q2403" s="17">
        <v>5.0</v>
      </c>
      <c r="R2403" s="17">
        <v>0.0</v>
      </c>
      <c r="S2403" s="7">
        <f t="shared" si="2"/>
        <v>5</v>
      </c>
      <c r="T2403" s="20">
        <v>48.0</v>
      </c>
      <c r="U2403" s="14">
        <f t="shared" si="144"/>
        <v>64.4076</v>
      </c>
      <c r="V2403" s="21" t="s">
        <v>26</v>
      </c>
      <c r="W2403" s="35">
        <f>VLOOKUP(A2403,airbnb_listings_orlando!C:Q,14,0)</f>
        <v>86</v>
      </c>
      <c r="X2403" s="35">
        <f>VLOOKUP(A2403,airbnb_listings_orlando!C:Q,15,0)</f>
        <v>6</v>
      </c>
      <c r="Y2403" s="11">
        <f t="shared" si="4"/>
        <v>230.0271429</v>
      </c>
      <c r="AA2403" s="11"/>
    </row>
    <row r="2404">
      <c r="A2404" s="12" t="s">
        <v>96</v>
      </c>
      <c r="B2404" s="13">
        <v>43164.0</v>
      </c>
      <c r="C2404" s="12">
        <v>43172.0</v>
      </c>
      <c r="D2404" s="14">
        <v>1901.6</v>
      </c>
      <c r="E2404" s="15">
        <v>43037.711689814816</v>
      </c>
      <c r="F2404" s="16">
        <v>127.0</v>
      </c>
      <c r="G2404" s="17" t="s">
        <v>25</v>
      </c>
      <c r="H2404" s="14">
        <v>246.37</v>
      </c>
      <c r="I2404" s="14">
        <f t="shared" si="1"/>
        <v>1771.536</v>
      </c>
      <c r="J2404" s="18">
        <v>4.0</v>
      </c>
      <c r="K2404" s="17">
        <v>5.0</v>
      </c>
      <c r="L2404" s="19">
        <v>3.0</v>
      </c>
      <c r="M2404" s="19" t="e">
        <v>#REF!</v>
      </c>
      <c r="N2404" s="17">
        <v>5.0</v>
      </c>
      <c r="O2404" s="17" t="s">
        <v>66</v>
      </c>
      <c r="P2404" s="17">
        <v>8.0</v>
      </c>
      <c r="Q2404" s="17">
        <v>4.0</v>
      </c>
      <c r="R2404" s="17">
        <v>2.0</v>
      </c>
      <c r="S2404" s="7">
        <f t="shared" si="2"/>
        <v>6</v>
      </c>
      <c r="T2404" s="20">
        <v>54.0</v>
      </c>
      <c r="U2404" s="14">
        <f t="shared" si="144"/>
        <v>76.064</v>
      </c>
      <c r="V2404" s="21" t="s">
        <v>26</v>
      </c>
      <c r="W2404" s="35">
        <f>VLOOKUP(A2404,airbnb_listings_orlando!C:Q,14,0)</f>
        <v>86</v>
      </c>
      <c r="X2404" s="35">
        <f>VLOOKUP(A2404,airbnb_listings_orlando!C:Q,15,0)</f>
        <v>6</v>
      </c>
      <c r="Y2404" s="11">
        <f t="shared" si="4"/>
        <v>237.7</v>
      </c>
      <c r="AA2404" s="11"/>
    </row>
    <row r="2405">
      <c r="A2405" s="12" t="s">
        <v>96</v>
      </c>
      <c r="B2405" s="13">
        <v>43161.0</v>
      </c>
      <c r="C2405" s="12">
        <v>43163.0</v>
      </c>
      <c r="D2405" s="14">
        <v>533.0</v>
      </c>
      <c r="E2405" s="24">
        <v>43115.17959490741</v>
      </c>
      <c r="F2405" s="16">
        <v>46.0</v>
      </c>
      <c r="G2405" s="17" t="s">
        <v>25</v>
      </c>
      <c r="H2405" s="14">
        <v>57.38</v>
      </c>
      <c r="I2405" s="14">
        <f t="shared" si="1"/>
        <v>495.68</v>
      </c>
      <c r="J2405" s="18">
        <v>4.0</v>
      </c>
      <c r="K2405" s="17">
        <v>5.0</v>
      </c>
      <c r="L2405" s="19">
        <v>3.0</v>
      </c>
      <c r="M2405" s="19" t="e">
        <v>#REF!</v>
      </c>
      <c r="N2405" s="17">
        <v>5.0</v>
      </c>
      <c r="O2405" s="17" t="s">
        <v>66</v>
      </c>
      <c r="P2405" s="17">
        <v>2.0</v>
      </c>
      <c r="Q2405" s="17">
        <v>6.0</v>
      </c>
      <c r="R2405" s="17">
        <v>4.0</v>
      </c>
      <c r="S2405" s="7">
        <f t="shared" si="2"/>
        <v>10</v>
      </c>
      <c r="T2405" s="20">
        <v>16.0</v>
      </c>
      <c r="U2405" s="14">
        <f t="shared" si="144"/>
        <v>21.32</v>
      </c>
      <c r="V2405" s="21" t="s">
        <v>26</v>
      </c>
      <c r="W2405" s="35">
        <f>VLOOKUP(A2405,airbnb_listings_orlando!C:Q,14,0)</f>
        <v>86</v>
      </c>
      <c r="X2405" s="35">
        <f>VLOOKUP(A2405,airbnb_listings_orlando!C:Q,15,0)</f>
        <v>6</v>
      </c>
      <c r="Y2405" s="11">
        <f t="shared" si="4"/>
        <v>266.5</v>
      </c>
      <c r="AA2405" s="11"/>
    </row>
    <row r="2406">
      <c r="A2406" s="12" t="s">
        <v>96</v>
      </c>
      <c r="B2406" s="13">
        <v>43155.0</v>
      </c>
      <c r="C2406" s="12">
        <v>43161.0</v>
      </c>
      <c r="D2406" s="14">
        <v>1098.0</v>
      </c>
      <c r="E2406" s="24">
        <v>42963.45400462963</v>
      </c>
      <c r="F2406" s="16">
        <v>192.0</v>
      </c>
      <c r="G2406" s="17" t="s">
        <v>25</v>
      </c>
      <c r="H2406" s="14">
        <v>148.79</v>
      </c>
      <c r="I2406" s="14">
        <f t="shared" si="1"/>
        <v>1020.08</v>
      </c>
      <c r="J2406" s="18">
        <v>4.0</v>
      </c>
      <c r="K2406" s="17">
        <v>5.0</v>
      </c>
      <c r="L2406" s="19">
        <v>3.0</v>
      </c>
      <c r="M2406" s="19" t="e">
        <v>#REF!</v>
      </c>
      <c r="N2406" s="17">
        <v>5.0</v>
      </c>
      <c r="O2406" s="17" t="s">
        <v>66</v>
      </c>
      <c r="P2406" s="17">
        <v>6.0</v>
      </c>
      <c r="Q2406" s="17">
        <v>6.0</v>
      </c>
      <c r="R2406" s="17">
        <v>0.0</v>
      </c>
      <c r="S2406" s="7">
        <f t="shared" si="2"/>
        <v>6</v>
      </c>
      <c r="T2406" s="20">
        <v>34.0</v>
      </c>
      <c r="U2406" s="14">
        <f t="shared" si="144"/>
        <v>43.92</v>
      </c>
      <c r="V2406" s="21" t="s">
        <v>26</v>
      </c>
      <c r="W2406" s="35">
        <f>VLOOKUP(A2406,airbnb_listings_orlando!C:Q,14,0)</f>
        <v>86</v>
      </c>
      <c r="X2406" s="35">
        <f>VLOOKUP(A2406,airbnb_listings_orlando!C:Q,15,0)</f>
        <v>6</v>
      </c>
      <c r="Y2406" s="11">
        <f t="shared" si="4"/>
        <v>183</v>
      </c>
      <c r="AA2406" s="11"/>
    </row>
    <row r="2407">
      <c r="A2407" s="12" t="s">
        <v>96</v>
      </c>
      <c r="B2407" s="13">
        <v>43147.0</v>
      </c>
      <c r="C2407" s="12">
        <v>43149.0</v>
      </c>
      <c r="D2407" s="14">
        <v>429.0</v>
      </c>
      <c r="E2407" s="24">
        <v>42810.386145833334</v>
      </c>
      <c r="F2407" s="16">
        <v>337.0</v>
      </c>
      <c r="G2407" s="17" t="s">
        <v>25</v>
      </c>
      <c r="H2407" s="14">
        <v>43.8</v>
      </c>
      <c r="I2407" s="14">
        <f t="shared" si="1"/>
        <v>398.84</v>
      </c>
      <c r="J2407" s="18">
        <v>4.0</v>
      </c>
      <c r="K2407" s="17">
        <v>5.0</v>
      </c>
      <c r="L2407" s="19">
        <v>3.0</v>
      </c>
      <c r="M2407" s="19" t="e">
        <v>#REF!</v>
      </c>
      <c r="N2407" s="17">
        <v>5.0</v>
      </c>
      <c r="O2407" s="17" t="s">
        <v>66</v>
      </c>
      <c r="P2407" s="17">
        <v>2.0</v>
      </c>
      <c r="Q2407" s="17">
        <v>4.0</v>
      </c>
      <c r="R2407" s="17">
        <v>0.0</v>
      </c>
      <c r="S2407" s="7">
        <f t="shared" si="2"/>
        <v>4</v>
      </c>
      <c r="T2407" s="20">
        <v>13.0</v>
      </c>
      <c r="U2407" s="14">
        <f t="shared" si="144"/>
        <v>17.16</v>
      </c>
      <c r="V2407" s="21" t="s">
        <v>26</v>
      </c>
      <c r="W2407" s="35">
        <f>VLOOKUP(A2407,airbnb_listings_orlando!C:Q,14,0)</f>
        <v>86</v>
      </c>
      <c r="X2407" s="35">
        <f>VLOOKUP(A2407,airbnb_listings_orlando!C:Q,15,0)</f>
        <v>6</v>
      </c>
      <c r="Y2407" s="11">
        <f t="shared" si="4"/>
        <v>214.5</v>
      </c>
      <c r="AA2407" s="11"/>
    </row>
    <row r="2408">
      <c r="A2408" s="12" t="s">
        <v>96</v>
      </c>
      <c r="B2408" s="13">
        <v>43145.0</v>
      </c>
      <c r="C2408" s="12">
        <v>43147.0</v>
      </c>
      <c r="D2408" s="14">
        <v>443.0</v>
      </c>
      <c r="E2408" s="24">
        <v>43107.93087962963</v>
      </c>
      <c r="F2408" s="16">
        <v>38.0</v>
      </c>
      <c r="G2408" s="17" t="s">
        <v>25</v>
      </c>
      <c r="H2408" s="14">
        <v>42.43</v>
      </c>
      <c r="I2408" s="14">
        <f t="shared" si="1"/>
        <v>411.28</v>
      </c>
      <c r="J2408" s="18">
        <v>4.0</v>
      </c>
      <c r="K2408" s="17">
        <v>5.0</v>
      </c>
      <c r="L2408" s="19">
        <v>3.0</v>
      </c>
      <c r="M2408" s="19" t="e">
        <v>#REF!</v>
      </c>
      <c r="N2408" s="17">
        <v>5.0</v>
      </c>
      <c r="O2408" s="17" t="s">
        <v>66</v>
      </c>
      <c r="P2408" s="17">
        <v>2.0</v>
      </c>
      <c r="Q2408" s="17">
        <v>7.0</v>
      </c>
      <c r="R2408" s="17">
        <v>1.0</v>
      </c>
      <c r="S2408" s="7">
        <f t="shared" si="2"/>
        <v>8</v>
      </c>
      <c r="T2408" s="20">
        <v>14.0</v>
      </c>
      <c r="U2408" s="14">
        <f t="shared" si="144"/>
        <v>17.72</v>
      </c>
      <c r="V2408" s="21" t="s">
        <v>26</v>
      </c>
      <c r="W2408" s="35">
        <f>VLOOKUP(A2408,airbnb_listings_orlando!C:Q,14,0)</f>
        <v>86</v>
      </c>
      <c r="X2408" s="35">
        <f>VLOOKUP(A2408,airbnb_listings_orlando!C:Q,15,0)</f>
        <v>6</v>
      </c>
      <c r="Y2408" s="11">
        <f t="shared" si="4"/>
        <v>221.5</v>
      </c>
      <c r="AA2408" s="11"/>
    </row>
    <row r="2409">
      <c r="A2409" s="12" t="s">
        <v>96</v>
      </c>
      <c r="B2409" s="13">
        <v>43141.0</v>
      </c>
      <c r="C2409" s="12">
        <v>43145.0</v>
      </c>
      <c r="D2409" s="14">
        <v>751.0</v>
      </c>
      <c r="E2409" s="24">
        <v>43009.44253472222</v>
      </c>
      <c r="F2409" s="16">
        <v>132.0</v>
      </c>
      <c r="G2409" s="17" t="s">
        <v>25</v>
      </c>
      <c r="H2409" s="14">
        <v>92.44</v>
      </c>
      <c r="I2409" s="14">
        <f t="shared" si="1"/>
        <v>697.96</v>
      </c>
      <c r="J2409" s="18">
        <v>4.0</v>
      </c>
      <c r="K2409" s="17">
        <v>5.0</v>
      </c>
      <c r="L2409" s="19">
        <v>3.0</v>
      </c>
      <c r="M2409" s="19" t="e">
        <v>#REF!</v>
      </c>
      <c r="N2409" s="17">
        <v>5.0</v>
      </c>
      <c r="O2409" s="17" t="s">
        <v>66</v>
      </c>
      <c r="P2409" s="17">
        <v>4.0</v>
      </c>
      <c r="Q2409" s="17">
        <v>8.0</v>
      </c>
      <c r="R2409" s="17">
        <v>1.0</v>
      </c>
      <c r="S2409" s="7">
        <f t="shared" si="2"/>
        <v>9</v>
      </c>
      <c r="T2409" s="20">
        <v>23.0</v>
      </c>
      <c r="U2409" s="14">
        <f t="shared" si="144"/>
        <v>30.04</v>
      </c>
      <c r="V2409" s="21" t="s">
        <v>26</v>
      </c>
      <c r="W2409" s="35">
        <f>VLOOKUP(A2409,airbnb_listings_orlando!C:Q,14,0)</f>
        <v>86</v>
      </c>
      <c r="X2409" s="35">
        <f>VLOOKUP(A2409,airbnb_listings_orlando!C:Q,15,0)</f>
        <v>6</v>
      </c>
      <c r="Y2409" s="11">
        <f t="shared" si="4"/>
        <v>187.75</v>
      </c>
      <c r="AA2409" s="11"/>
    </row>
    <row r="2410">
      <c r="A2410" s="12" t="s">
        <v>96</v>
      </c>
      <c r="B2410" s="13">
        <v>43114.0</v>
      </c>
      <c r="C2410" s="12">
        <v>43117.0</v>
      </c>
      <c r="D2410" s="14">
        <v>728.0</v>
      </c>
      <c r="E2410" s="15">
        <v>43053.07113425926</v>
      </c>
      <c r="F2410" s="16">
        <v>61.0</v>
      </c>
      <c r="G2410" s="17" t="s">
        <v>25</v>
      </c>
      <c r="H2410" s="14">
        <v>88.1</v>
      </c>
      <c r="I2410" s="14">
        <f t="shared" si="1"/>
        <v>675.88</v>
      </c>
      <c r="J2410" s="18">
        <v>4.0</v>
      </c>
      <c r="K2410" s="17">
        <v>5.0</v>
      </c>
      <c r="L2410" s="19">
        <v>3.0</v>
      </c>
      <c r="M2410" s="19" t="e">
        <v>#REF!</v>
      </c>
      <c r="N2410" s="17">
        <v>5.0</v>
      </c>
      <c r="O2410" s="17" t="s">
        <v>66</v>
      </c>
      <c r="P2410" s="17">
        <v>3.0</v>
      </c>
      <c r="Q2410" s="17">
        <v>6.0</v>
      </c>
      <c r="R2410" s="17">
        <v>1.0</v>
      </c>
      <c r="S2410" s="7">
        <f t="shared" si="2"/>
        <v>7</v>
      </c>
      <c r="T2410" s="20">
        <v>23.0</v>
      </c>
      <c r="U2410" s="14">
        <f t="shared" si="144"/>
        <v>29.12</v>
      </c>
      <c r="V2410" s="21" t="s">
        <v>26</v>
      </c>
      <c r="W2410" s="35">
        <f>VLOOKUP(A2410,airbnb_listings_orlando!C:Q,14,0)</f>
        <v>86</v>
      </c>
      <c r="X2410" s="35">
        <f>VLOOKUP(A2410,airbnb_listings_orlando!C:Q,15,0)</f>
        <v>6</v>
      </c>
      <c r="Y2410" s="11">
        <f t="shared" si="4"/>
        <v>242.6666667</v>
      </c>
      <c r="AA2410" s="11"/>
    </row>
    <row r="2411">
      <c r="A2411" s="12" t="s">
        <v>96</v>
      </c>
      <c r="B2411" s="13">
        <v>43112.0</v>
      </c>
      <c r="C2411" s="12">
        <v>43114.0</v>
      </c>
      <c r="D2411" s="14">
        <v>488.0</v>
      </c>
      <c r="E2411" s="15">
        <v>43086.496770833335</v>
      </c>
      <c r="F2411" s="16">
        <v>26.0</v>
      </c>
      <c r="G2411" s="17" t="s">
        <v>25</v>
      </c>
      <c r="H2411" s="14">
        <v>49.89</v>
      </c>
      <c r="I2411" s="14">
        <f t="shared" si="1"/>
        <v>453.48</v>
      </c>
      <c r="J2411" s="18">
        <v>4.0</v>
      </c>
      <c r="K2411" s="17">
        <v>5.0</v>
      </c>
      <c r="L2411" s="19">
        <v>3.0</v>
      </c>
      <c r="M2411" s="19" t="e">
        <v>#REF!</v>
      </c>
      <c r="N2411" s="17">
        <v>5.0</v>
      </c>
      <c r="O2411" s="17" t="s">
        <v>66</v>
      </c>
      <c r="P2411" s="17">
        <v>2.0</v>
      </c>
      <c r="Q2411" s="17">
        <v>5.0</v>
      </c>
      <c r="R2411" s="17">
        <v>3.0</v>
      </c>
      <c r="S2411" s="7">
        <f t="shared" si="2"/>
        <v>8</v>
      </c>
      <c r="T2411" s="20">
        <v>15.0</v>
      </c>
      <c r="U2411" s="14">
        <f t="shared" si="144"/>
        <v>19.52</v>
      </c>
      <c r="V2411" s="21" t="s">
        <v>26</v>
      </c>
      <c r="W2411" s="35">
        <f>VLOOKUP(A2411,airbnb_listings_orlando!C:Q,14,0)</f>
        <v>86</v>
      </c>
      <c r="X2411" s="35">
        <f>VLOOKUP(A2411,airbnb_listings_orlando!C:Q,15,0)</f>
        <v>6</v>
      </c>
      <c r="Y2411" s="11">
        <f t="shared" si="4"/>
        <v>244</v>
      </c>
      <c r="AA2411" s="11"/>
    </row>
    <row r="2412">
      <c r="A2412" s="12" t="s">
        <v>96</v>
      </c>
      <c r="B2412" s="13">
        <v>43099.0</v>
      </c>
      <c r="C2412" s="12">
        <v>43112.0</v>
      </c>
      <c r="D2412" s="14">
        <v>2155.99</v>
      </c>
      <c r="E2412" s="15">
        <v>43038.09505787037</v>
      </c>
      <c r="F2412" s="16">
        <v>61.0</v>
      </c>
      <c r="G2412" s="17" t="s">
        <v>25</v>
      </c>
      <c r="H2412" s="14">
        <v>313.03</v>
      </c>
      <c r="I2412" s="14">
        <f t="shared" si="1"/>
        <v>2002.7504</v>
      </c>
      <c r="J2412" s="18">
        <v>4.0</v>
      </c>
      <c r="K2412" s="17">
        <v>5.0</v>
      </c>
      <c r="L2412" s="19">
        <v>3.0</v>
      </c>
      <c r="M2412" s="19" t="e">
        <v>#REF!</v>
      </c>
      <c r="N2412" s="17">
        <v>5.0</v>
      </c>
      <c r="O2412" s="17" t="s">
        <v>66</v>
      </c>
      <c r="P2412" s="17">
        <v>13.0</v>
      </c>
      <c r="Q2412" s="17">
        <v>7.0</v>
      </c>
      <c r="R2412" s="17">
        <v>0.0</v>
      </c>
      <c r="S2412" s="7">
        <f t="shared" si="2"/>
        <v>7</v>
      </c>
      <c r="T2412" s="20">
        <v>67.0</v>
      </c>
      <c r="U2412" s="14">
        <f t="shared" si="144"/>
        <v>86.2396</v>
      </c>
      <c r="V2412" s="21" t="s">
        <v>26</v>
      </c>
      <c r="W2412" s="35">
        <f>VLOOKUP(A2412,airbnb_listings_orlando!C:Q,14,0)</f>
        <v>86</v>
      </c>
      <c r="X2412" s="35">
        <f>VLOOKUP(A2412,airbnb_listings_orlando!C:Q,15,0)</f>
        <v>6</v>
      </c>
      <c r="Y2412" s="11">
        <f t="shared" si="4"/>
        <v>165.8453846</v>
      </c>
      <c r="AA2412" s="11"/>
    </row>
    <row r="2413">
      <c r="A2413" s="12" t="s">
        <v>96</v>
      </c>
      <c r="B2413" s="13">
        <v>43092.0</v>
      </c>
      <c r="C2413" s="25">
        <v>43099.0</v>
      </c>
      <c r="D2413" s="14">
        <v>1284.82</v>
      </c>
      <c r="E2413" s="24">
        <v>42750.92590277778</v>
      </c>
      <c r="F2413" s="16">
        <v>342.0</v>
      </c>
      <c r="G2413" s="17" t="s">
        <v>25</v>
      </c>
      <c r="H2413" s="14">
        <v>225.4</v>
      </c>
      <c r="I2413" s="14">
        <f t="shared" si="1"/>
        <v>1233.4272</v>
      </c>
      <c r="J2413" s="18">
        <v>4.0</v>
      </c>
      <c r="K2413" s="17">
        <v>5.0</v>
      </c>
      <c r="L2413" s="19">
        <v>3.0</v>
      </c>
      <c r="M2413" s="19" t="e">
        <v>#REF!</v>
      </c>
      <c r="N2413" s="17">
        <v>5.0</v>
      </c>
      <c r="O2413" s="17" t="s">
        <v>66</v>
      </c>
      <c r="P2413" s="17">
        <v>7.0</v>
      </c>
      <c r="Q2413" s="17">
        <v>10.0</v>
      </c>
      <c r="R2413" s="17">
        <v>0.0</v>
      </c>
      <c r="S2413" s="7">
        <f t="shared" si="2"/>
        <v>10</v>
      </c>
      <c r="T2413" s="20">
        <v>0.0</v>
      </c>
      <c r="U2413" s="14">
        <f t="shared" si="144"/>
        <v>51.3928</v>
      </c>
      <c r="V2413" s="21" t="s">
        <v>26</v>
      </c>
      <c r="W2413" s="35">
        <f>VLOOKUP(A2413,airbnb_listings_orlando!C:Q,14,0)</f>
        <v>86</v>
      </c>
      <c r="X2413" s="35">
        <f>VLOOKUP(A2413,airbnb_listings_orlando!C:Q,15,0)</f>
        <v>6</v>
      </c>
      <c r="Y2413" s="11">
        <f t="shared" si="4"/>
        <v>183.5457143</v>
      </c>
      <c r="AA2413" s="11"/>
    </row>
    <row r="2414">
      <c r="A2414" s="12" t="s">
        <v>96</v>
      </c>
      <c r="B2414" s="13">
        <v>43090.0</v>
      </c>
      <c r="C2414" s="25">
        <v>43092.0</v>
      </c>
      <c r="D2414" s="14">
        <v>583.0</v>
      </c>
      <c r="E2414" s="15">
        <v>43086.409421296295</v>
      </c>
      <c r="F2414" s="16">
        <v>4.0</v>
      </c>
      <c r="G2414" s="17" t="s">
        <v>25</v>
      </c>
      <c r="H2414" s="14">
        <v>64.8</v>
      </c>
      <c r="I2414" s="14">
        <f t="shared" si="1"/>
        <v>541.68</v>
      </c>
      <c r="J2414" s="18">
        <v>4.0</v>
      </c>
      <c r="K2414" s="17">
        <v>5.0</v>
      </c>
      <c r="L2414" s="19">
        <v>3.0</v>
      </c>
      <c r="M2414" s="19" t="e">
        <v>#REF!</v>
      </c>
      <c r="N2414" s="17">
        <v>5.0</v>
      </c>
      <c r="O2414" s="17" t="s">
        <v>66</v>
      </c>
      <c r="P2414" s="17">
        <v>2.0</v>
      </c>
      <c r="Q2414" s="17">
        <v>5.0</v>
      </c>
      <c r="R2414" s="17">
        <v>1.0</v>
      </c>
      <c r="S2414" s="7">
        <f t="shared" si="2"/>
        <v>6</v>
      </c>
      <c r="T2414" s="20">
        <v>18.0</v>
      </c>
      <c r="U2414" s="14">
        <f t="shared" si="144"/>
        <v>23.32</v>
      </c>
      <c r="V2414" s="21" t="s">
        <v>26</v>
      </c>
      <c r="W2414" s="35">
        <f>VLOOKUP(A2414,airbnb_listings_orlando!C:Q,14,0)</f>
        <v>86</v>
      </c>
      <c r="X2414" s="35">
        <f>VLOOKUP(A2414,airbnb_listings_orlando!C:Q,15,0)</f>
        <v>6</v>
      </c>
      <c r="Y2414" s="11">
        <f t="shared" si="4"/>
        <v>291.5</v>
      </c>
      <c r="AA2414" s="11"/>
    </row>
    <row r="2415">
      <c r="A2415" s="12" t="s">
        <v>96</v>
      </c>
      <c r="B2415" s="13">
        <v>43086.0</v>
      </c>
      <c r="C2415" s="25">
        <v>43090.0</v>
      </c>
      <c r="D2415" s="14">
        <v>951.0</v>
      </c>
      <c r="E2415" s="24">
        <v>42942.87435185185</v>
      </c>
      <c r="F2415" s="16">
        <v>144.0</v>
      </c>
      <c r="G2415" s="17" t="s">
        <v>25</v>
      </c>
      <c r="H2415" s="14">
        <v>126.1</v>
      </c>
      <c r="I2415" s="14">
        <f t="shared" si="1"/>
        <v>883.96</v>
      </c>
      <c r="J2415" s="18">
        <v>4.0</v>
      </c>
      <c r="K2415" s="17">
        <v>5.0</v>
      </c>
      <c r="L2415" s="19">
        <v>3.0</v>
      </c>
      <c r="M2415" s="19" t="e">
        <v>#REF!</v>
      </c>
      <c r="N2415" s="17">
        <v>5.0</v>
      </c>
      <c r="O2415" s="17" t="s">
        <v>66</v>
      </c>
      <c r="P2415" s="17">
        <v>4.0</v>
      </c>
      <c r="Q2415" s="17">
        <v>5.0</v>
      </c>
      <c r="R2415" s="17">
        <v>0.0</v>
      </c>
      <c r="S2415" s="7">
        <f t="shared" si="2"/>
        <v>5</v>
      </c>
      <c r="T2415" s="20">
        <v>29.0</v>
      </c>
      <c r="U2415" s="14">
        <f t="shared" si="144"/>
        <v>38.04</v>
      </c>
      <c r="V2415" s="21" t="s">
        <v>26</v>
      </c>
      <c r="W2415" s="35">
        <f>VLOOKUP(A2415,airbnb_listings_orlando!C:Q,14,0)</f>
        <v>86</v>
      </c>
      <c r="X2415" s="35">
        <f>VLOOKUP(A2415,airbnb_listings_orlando!C:Q,15,0)</f>
        <v>6</v>
      </c>
      <c r="Y2415" s="11">
        <f t="shared" si="4"/>
        <v>237.75</v>
      </c>
      <c r="AA2415" s="11"/>
    </row>
    <row r="2416">
      <c r="A2416" s="12" t="s">
        <v>96</v>
      </c>
      <c r="B2416" s="13">
        <v>43074.0</v>
      </c>
      <c r="C2416" s="25">
        <v>43080.0</v>
      </c>
      <c r="D2416" s="14">
        <v>1053.0</v>
      </c>
      <c r="E2416" s="24">
        <v>42975.91496527778</v>
      </c>
      <c r="F2416" s="16">
        <v>99.0</v>
      </c>
      <c r="G2416" s="17" t="s">
        <v>25</v>
      </c>
      <c r="H2416" s="14">
        <v>141.3</v>
      </c>
      <c r="I2416" s="14">
        <f t="shared" si="1"/>
        <v>977.88</v>
      </c>
      <c r="J2416" s="18">
        <v>4.0</v>
      </c>
      <c r="K2416" s="17">
        <v>5.0</v>
      </c>
      <c r="L2416" s="19">
        <v>3.0</v>
      </c>
      <c r="M2416" s="19" t="e">
        <v>#REF!</v>
      </c>
      <c r="N2416" s="17">
        <v>5.0</v>
      </c>
      <c r="O2416" s="17" t="s">
        <v>66</v>
      </c>
      <c r="P2416" s="17">
        <v>6.0</v>
      </c>
      <c r="Q2416" s="17">
        <v>6.0</v>
      </c>
      <c r="R2416" s="17">
        <v>2.0</v>
      </c>
      <c r="S2416" s="7">
        <f t="shared" si="2"/>
        <v>8</v>
      </c>
      <c r="T2416" s="20">
        <v>33.0</v>
      </c>
      <c r="U2416" s="14">
        <f t="shared" si="144"/>
        <v>42.12</v>
      </c>
      <c r="V2416" s="21" t="s">
        <v>26</v>
      </c>
      <c r="W2416" s="35">
        <f>VLOOKUP(A2416,airbnb_listings_orlando!C:Q,14,0)</f>
        <v>86</v>
      </c>
      <c r="X2416" s="35">
        <f>VLOOKUP(A2416,airbnb_listings_orlando!C:Q,15,0)</f>
        <v>6</v>
      </c>
      <c r="Y2416" s="11">
        <f t="shared" si="4"/>
        <v>175.5</v>
      </c>
      <c r="AA2416" s="11"/>
    </row>
    <row r="2417">
      <c r="A2417" s="12" t="s">
        <v>96</v>
      </c>
      <c r="B2417" s="13">
        <v>43054.0</v>
      </c>
      <c r="C2417" s="25">
        <v>43058.0</v>
      </c>
      <c r="D2417" s="14">
        <v>741.0</v>
      </c>
      <c r="E2417" s="24">
        <v>42984.450625</v>
      </c>
      <c r="F2417" s="16">
        <v>70.0</v>
      </c>
      <c r="G2417" s="17" t="s">
        <v>25</v>
      </c>
      <c r="H2417" s="14">
        <v>92.55</v>
      </c>
      <c r="I2417" s="14">
        <f t="shared" si="1"/>
        <v>688.36</v>
      </c>
      <c r="J2417" s="18">
        <v>4.0</v>
      </c>
      <c r="K2417" s="17">
        <v>5.0</v>
      </c>
      <c r="L2417" s="19">
        <v>3.0</v>
      </c>
      <c r="M2417" s="19" t="e">
        <v>#REF!</v>
      </c>
      <c r="N2417" s="17">
        <v>5.0</v>
      </c>
      <c r="O2417" s="17" t="s">
        <v>66</v>
      </c>
      <c r="P2417" s="17">
        <v>4.0</v>
      </c>
      <c r="Q2417" s="17">
        <v>5.0</v>
      </c>
      <c r="R2417" s="17">
        <v>3.0</v>
      </c>
      <c r="S2417" s="7">
        <f t="shared" si="2"/>
        <v>8</v>
      </c>
      <c r="T2417" s="20">
        <v>23.0</v>
      </c>
      <c r="U2417" s="14">
        <f t="shared" si="144"/>
        <v>29.64</v>
      </c>
      <c r="V2417" s="21" t="s">
        <v>26</v>
      </c>
      <c r="W2417" s="35">
        <f>VLOOKUP(A2417,airbnb_listings_orlando!C:Q,14,0)</f>
        <v>86</v>
      </c>
      <c r="X2417" s="35">
        <f>VLOOKUP(A2417,airbnb_listings_orlando!C:Q,15,0)</f>
        <v>6</v>
      </c>
      <c r="Y2417" s="11">
        <f t="shared" si="4"/>
        <v>185.25</v>
      </c>
      <c r="AA2417" s="11"/>
    </row>
    <row r="2418">
      <c r="A2418" s="12" t="s">
        <v>96</v>
      </c>
      <c r="B2418" s="13">
        <v>43048.0</v>
      </c>
      <c r="C2418" s="25">
        <v>43051.0</v>
      </c>
      <c r="D2418" s="14">
        <v>648.6</v>
      </c>
      <c r="E2418" s="24">
        <v>42954.54188657407</v>
      </c>
      <c r="F2418" s="16">
        <v>94.0</v>
      </c>
      <c r="G2418" s="17" t="s">
        <v>25</v>
      </c>
      <c r="H2418" s="14">
        <v>68.17</v>
      </c>
      <c r="I2418" s="14">
        <f t="shared" si="1"/>
        <v>604.656</v>
      </c>
      <c r="J2418" s="18">
        <v>4.0</v>
      </c>
      <c r="K2418" s="17">
        <v>5.0</v>
      </c>
      <c r="L2418" s="19">
        <v>3.0</v>
      </c>
      <c r="M2418" s="19" t="e">
        <v>#REF!</v>
      </c>
      <c r="N2418" s="17">
        <v>5.0</v>
      </c>
      <c r="O2418" s="17" t="s">
        <v>66</v>
      </c>
      <c r="P2418" s="17">
        <v>3.0</v>
      </c>
      <c r="Q2418" s="17">
        <v>5.0</v>
      </c>
      <c r="R2418" s="17">
        <v>2.0</v>
      </c>
      <c r="S2418" s="7">
        <f t="shared" si="2"/>
        <v>7</v>
      </c>
      <c r="T2418" s="20">
        <v>18.0</v>
      </c>
      <c r="U2418" s="14">
        <f t="shared" si="144"/>
        <v>25.944</v>
      </c>
      <c r="V2418" s="21" t="s">
        <v>26</v>
      </c>
      <c r="W2418" s="35">
        <f>VLOOKUP(A2418,airbnb_listings_orlando!C:Q,14,0)</f>
        <v>86</v>
      </c>
      <c r="X2418" s="35">
        <f>VLOOKUP(A2418,airbnb_listings_orlando!C:Q,15,0)</f>
        <v>6</v>
      </c>
      <c r="Y2418" s="11">
        <f t="shared" si="4"/>
        <v>216.2</v>
      </c>
      <c r="AA2418" s="11"/>
    </row>
    <row r="2419">
      <c r="A2419" s="12" t="s">
        <v>96</v>
      </c>
      <c r="B2419" s="13">
        <v>43040.0</v>
      </c>
      <c r="C2419" s="12">
        <v>43044.0</v>
      </c>
      <c r="D2419" s="14">
        <v>741.01</v>
      </c>
      <c r="E2419" s="24">
        <v>42856.38309027778</v>
      </c>
      <c r="F2419" s="16">
        <v>184.0</v>
      </c>
      <c r="G2419" s="17" t="s">
        <v>25</v>
      </c>
      <c r="H2419" s="14">
        <v>92.55</v>
      </c>
      <c r="I2419" s="14">
        <f t="shared" si="1"/>
        <v>688.3696</v>
      </c>
      <c r="J2419" s="18">
        <v>4.0</v>
      </c>
      <c r="K2419" s="17">
        <v>5.0</v>
      </c>
      <c r="L2419" s="19">
        <v>3.0</v>
      </c>
      <c r="M2419" s="19" t="e">
        <v>#REF!</v>
      </c>
      <c r="N2419" s="17">
        <v>5.0</v>
      </c>
      <c r="O2419" s="17" t="s">
        <v>66</v>
      </c>
      <c r="P2419" s="17">
        <v>4.0</v>
      </c>
      <c r="Q2419" s="17">
        <v>6.0</v>
      </c>
      <c r="R2419" s="17">
        <v>0.0</v>
      </c>
      <c r="S2419" s="7">
        <f t="shared" si="2"/>
        <v>6</v>
      </c>
      <c r="T2419" s="20">
        <v>23.0</v>
      </c>
      <c r="U2419" s="14">
        <f t="shared" si="144"/>
        <v>29.6404</v>
      </c>
      <c r="V2419" s="21" t="s">
        <v>26</v>
      </c>
      <c r="W2419" s="35">
        <f>VLOOKUP(A2419,airbnb_listings_orlando!C:Q,14,0)</f>
        <v>86</v>
      </c>
      <c r="X2419" s="35">
        <f>VLOOKUP(A2419,airbnb_listings_orlando!C:Q,15,0)</f>
        <v>6</v>
      </c>
      <c r="Y2419" s="11">
        <f t="shared" si="4"/>
        <v>185.2525</v>
      </c>
      <c r="AA2419" s="11"/>
    </row>
    <row r="2420">
      <c r="A2420" s="12" t="s">
        <v>96</v>
      </c>
      <c r="B2420" s="13">
        <v>43034.0</v>
      </c>
      <c r="C2420" s="25">
        <v>43037.0</v>
      </c>
      <c r="D2420" s="14">
        <v>585.0</v>
      </c>
      <c r="E2420" s="24">
        <v>42974.42319444445</v>
      </c>
      <c r="F2420" s="16">
        <v>60.0</v>
      </c>
      <c r="G2420" s="17" t="s">
        <v>25</v>
      </c>
      <c r="H2420" s="14">
        <v>68.17</v>
      </c>
      <c r="I2420" s="14">
        <f t="shared" si="1"/>
        <v>543.6</v>
      </c>
      <c r="J2420" s="18">
        <v>4.0</v>
      </c>
      <c r="K2420" s="17">
        <v>5.0</v>
      </c>
      <c r="L2420" s="19">
        <v>3.0</v>
      </c>
      <c r="M2420" s="19" t="e">
        <v>#REF!</v>
      </c>
      <c r="N2420" s="17">
        <v>5.0</v>
      </c>
      <c r="O2420" s="17" t="s">
        <v>66</v>
      </c>
      <c r="P2420" s="17">
        <v>3.0</v>
      </c>
      <c r="Q2420" s="17">
        <v>1.0</v>
      </c>
      <c r="R2420" s="17">
        <v>0.0</v>
      </c>
      <c r="S2420" s="7">
        <f t="shared" si="2"/>
        <v>1</v>
      </c>
      <c r="T2420" s="20">
        <v>18.0</v>
      </c>
      <c r="U2420" s="14">
        <f t="shared" si="144"/>
        <v>23.4</v>
      </c>
      <c r="V2420" s="21" t="s">
        <v>26</v>
      </c>
      <c r="W2420" s="35">
        <f>VLOOKUP(A2420,airbnb_listings_orlando!C:Q,14,0)</f>
        <v>86</v>
      </c>
      <c r="X2420" s="35">
        <f>VLOOKUP(A2420,airbnb_listings_orlando!C:Q,15,0)</f>
        <v>6</v>
      </c>
      <c r="Y2420" s="11">
        <f t="shared" si="4"/>
        <v>195</v>
      </c>
      <c r="AA2420" s="11"/>
    </row>
    <row r="2421">
      <c r="A2421" s="12" t="s">
        <v>96</v>
      </c>
      <c r="B2421" s="13">
        <v>43026.0</v>
      </c>
      <c r="C2421" s="25">
        <v>43034.0</v>
      </c>
      <c r="D2421" s="14">
        <v>1366.0</v>
      </c>
      <c r="E2421" s="24">
        <v>42934.635925925926</v>
      </c>
      <c r="F2421" s="16">
        <v>92.0</v>
      </c>
      <c r="G2421" s="17" t="s">
        <v>25</v>
      </c>
      <c r="H2421" s="14">
        <v>191.26</v>
      </c>
      <c r="I2421" s="14">
        <f t="shared" si="1"/>
        <v>1269.36</v>
      </c>
      <c r="J2421" s="18">
        <v>4.0</v>
      </c>
      <c r="K2421" s="17">
        <v>5.0</v>
      </c>
      <c r="L2421" s="19">
        <v>3.0</v>
      </c>
      <c r="M2421" s="19" t="e">
        <v>#REF!</v>
      </c>
      <c r="N2421" s="17">
        <v>5.0</v>
      </c>
      <c r="O2421" s="17" t="s">
        <v>66</v>
      </c>
      <c r="P2421" s="17">
        <v>8.0</v>
      </c>
      <c r="Q2421" s="17">
        <v>6.0</v>
      </c>
      <c r="R2421" s="17">
        <v>3.0</v>
      </c>
      <c r="S2421" s="7">
        <f t="shared" si="2"/>
        <v>9</v>
      </c>
      <c r="T2421" s="20">
        <v>42.0</v>
      </c>
      <c r="U2421" s="14">
        <f t="shared" si="144"/>
        <v>54.64</v>
      </c>
      <c r="V2421" s="21" t="s">
        <v>26</v>
      </c>
      <c r="W2421" s="35">
        <f>VLOOKUP(A2421,airbnb_listings_orlando!C:Q,14,0)</f>
        <v>86</v>
      </c>
      <c r="X2421" s="35">
        <f>VLOOKUP(A2421,airbnb_listings_orlando!C:Q,15,0)</f>
        <v>6</v>
      </c>
      <c r="Y2421" s="11">
        <f t="shared" si="4"/>
        <v>170.75</v>
      </c>
      <c r="AA2421" s="11"/>
    </row>
    <row r="2422">
      <c r="A2422" s="12" t="s">
        <v>96</v>
      </c>
      <c r="B2422" s="13">
        <v>43022.0</v>
      </c>
      <c r="C2422" s="25">
        <v>43025.0</v>
      </c>
      <c r="D2422" s="14">
        <v>585.0</v>
      </c>
      <c r="E2422" s="24">
        <v>42978.85842592592</v>
      </c>
      <c r="F2422" s="16">
        <v>44.0</v>
      </c>
      <c r="G2422" s="17" t="s">
        <v>25</v>
      </c>
      <c r="H2422" s="14">
        <v>68.17</v>
      </c>
      <c r="I2422" s="14">
        <f t="shared" si="1"/>
        <v>543.6</v>
      </c>
      <c r="J2422" s="18">
        <v>4.0</v>
      </c>
      <c r="K2422" s="17">
        <v>5.0</v>
      </c>
      <c r="L2422" s="19">
        <v>3.0</v>
      </c>
      <c r="M2422" s="19" t="e">
        <v>#REF!</v>
      </c>
      <c r="N2422" s="17">
        <v>5.0</v>
      </c>
      <c r="O2422" s="17" t="s">
        <v>66</v>
      </c>
      <c r="P2422" s="17">
        <v>3.0</v>
      </c>
      <c r="Q2422" s="17">
        <v>2.0</v>
      </c>
      <c r="R2422" s="17">
        <v>0.0</v>
      </c>
      <c r="S2422" s="7">
        <f t="shared" si="2"/>
        <v>2</v>
      </c>
      <c r="T2422" s="20">
        <v>18.0</v>
      </c>
      <c r="U2422" s="14">
        <f t="shared" si="144"/>
        <v>23.4</v>
      </c>
      <c r="V2422" s="21" t="s">
        <v>26</v>
      </c>
      <c r="W2422" s="35">
        <f>VLOOKUP(A2422,airbnb_listings_orlando!C:Q,14,0)</f>
        <v>86</v>
      </c>
      <c r="X2422" s="35">
        <f>VLOOKUP(A2422,airbnb_listings_orlando!C:Q,15,0)</f>
        <v>6</v>
      </c>
      <c r="Y2422" s="11">
        <f t="shared" si="4"/>
        <v>195</v>
      </c>
      <c r="AA2422" s="11"/>
    </row>
    <row r="2423">
      <c r="A2423" s="12" t="s">
        <v>96</v>
      </c>
      <c r="B2423" s="13">
        <v>43012.0</v>
      </c>
      <c r="C2423" s="12">
        <v>43015.0</v>
      </c>
      <c r="D2423" s="14">
        <v>585.0</v>
      </c>
      <c r="E2423" s="24">
        <v>42926.48478009259</v>
      </c>
      <c r="F2423" s="16">
        <v>86.0</v>
      </c>
      <c r="G2423" s="17" t="s">
        <v>25</v>
      </c>
      <c r="H2423" s="14">
        <v>68.17</v>
      </c>
      <c r="I2423" s="14">
        <f t="shared" si="1"/>
        <v>543.6</v>
      </c>
      <c r="J2423" s="18">
        <v>4.0</v>
      </c>
      <c r="K2423" s="17">
        <v>5.0</v>
      </c>
      <c r="L2423" s="19">
        <v>3.0</v>
      </c>
      <c r="M2423" s="19" t="e">
        <v>#REF!</v>
      </c>
      <c r="N2423" s="17">
        <v>5.0</v>
      </c>
      <c r="O2423" s="17" t="s">
        <v>66</v>
      </c>
      <c r="P2423" s="17">
        <v>3.0</v>
      </c>
      <c r="Q2423" s="17">
        <v>4.0</v>
      </c>
      <c r="R2423" s="17">
        <v>0.0</v>
      </c>
      <c r="S2423" s="7">
        <f t="shared" si="2"/>
        <v>4</v>
      </c>
      <c r="T2423" s="20">
        <v>18.0</v>
      </c>
      <c r="U2423" s="14">
        <f t="shared" si="144"/>
        <v>23.4</v>
      </c>
      <c r="V2423" s="21" t="s">
        <v>26</v>
      </c>
      <c r="W2423" s="35">
        <f>VLOOKUP(A2423,airbnb_listings_orlando!C:Q,14,0)</f>
        <v>86</v>
      </c>
      <c r="X2423" s="35">
        <f>VLOOKUP(A2423,airbnb_listings_orlando!C:Q,15,0)</f>
        <v>6</v>
      </c>
      <c r="Y2423" s="11">
        <f t="shared" si="4"/>
        <v>195</v>
      </c>
      <c r="AA2423" s="11"/>
    </row>
    <row r="2424">
      <c r="A2424" s="12" t="s">
        <v>96</v>
      </c>
      <c r="B2424" s="13">
        <v>43009.0</v>
      </c>
      <c r="C2424" s="12">
        <v>43011.0</v>
      </c>
      <c r="D2424" s="14">
        <v>438.01</v>
      </c>
      <c r="E2424" s="24">
        <v>43003.38414351852</v>
      </c>
      <c r="F2424" s="16">
        <v>6.0</v>
      </c>
      <c r="G2424" s="17" t="s">
        <v>25</v>
      </c>
      <c r="H2424" s="14">
        <v>42.48</v>
      </c>
      <c r="I2424" s="14">
        <f t="shared" si="1"/>
        <v>406.4896</v>
      </c>
      <c r="J2424" s="18">
        <v>4.0</v>
      </c>
      <c r="K2424" s="17">
        <v>5.0</v>
      </c>
      <c r="L2424" s="19">
        <v>3.0</v>
      </c>
      <c r="M2424" s="19" t="e">
        <v>#REF!</v>
      </c>
      <c r="N2424" s="17">
        <v>5.0</v>
      </c>
      <c r="O2424" s="17" t="s">
        <v>66</v>
      </c>
      <c r="P2424" s="17">
        <v>2.0</v>
      </c>
      <c r="Q2424" s="17">
        <v>7.0</v>
      </c>
      <c r="R2424" s="17">
        <v>0.0</v>
      </c>
      <c r="S2424" s="7">
        <f t="shared" si="2"/>
        <v>7</v>
      </c>
      <c r="T2424" s="20">
        <v>14.0</v>
      </c>
      <c r="U2424" s="14">
        <f t="shared" si="144"/>
        <v>17.5204</v>
      </c>
      <c r="V2424" s="21" t="s">
        <v>26</v>
      </c>
      <c r="W2424" s="35">
        <f>VLOOKUP(A2424,airbnb_listings_orlando!C:Q,14,0)</f>
        <v>86</v>
      </c>
      <c r="X2424" s="35">
        <f>VLOOKUP(A2424,airbnb_listings_orlando!C:Q,15,0)</f>
        <v>6</v>
      </c>
      <c r="Y2424" s="11">
        <f t="shared" si="4"/>
        <v>219.005</v>
      </c>
      <c r="AA2424" s="11"/>
    </row>
    <row r="2425">
      <c r="A2425" s="12" t="s">
        <v>96</v>
      </c>
      <c r="B2425" s="13">
        <v>42999.0</v>
      </c>
      <c r="C2425" s="12">
        <v>43004.0</v>
      </c>
      <c r="D2425" s="14">
        <v>897.0</v>
      </c>
      <c r="E2425" s="24">
        <v>42941.75576388889</v>
      </c>
      <c r="F2425" s="16">
        <v>58.0</v>
      </c>
      <c r="G2425" s="17" t="s">
        <v>25</v>
      </c>
      <c r="H2425" s="14">
        <v>116.93</v>
      </c>
      <c r="I2425" s="14">
        <f t="shared" si="1"/>
        <v>833.12</v>
      </c>
      <c r="J2425" s="18">
        <v>4.0</v>
      </c>
      <c r="K2425" s="17">
        <v>5.0</v>
      </c>
      <c r="L2425" s="19">
        <v>3.0</v>
      </c>
      <c r="M2425" s="19" t="e">
        <v>#REF!</v>
      </c>
      <c r="N2425" s="17">
        <v>5.0</v>
      </c>
      <c r="O2425" s="17" t="s">
        <v>66</v>
      </c>
      <c r="P2425" s="17">
        <v>5.0</v>
      </c>
      <c r="Q2425" s="17">
        <v>4.0</v>
      </c>
      <c r="R2425" s="17">
        <v>4.0</v>
      </c>
      <c r="S2425" s="7">
        <f t="shared" si="2"/>
        <v>8</v>
      </c>
      <c r="T2425" s="20">
        <v>28.0</v>
      </c>
      <c r="U2425" s="14">
        <f t="shared" si="144"/>
        <v>35.88</v>
      </c>
      <c r="V2425" s="21" t="s">
        <v>26</v>
      </c>
      <c r="W2425" s="35">
        <f>VLOOKUP(A2425,airbnb_listings_orlando!C:Q,14,0)</f>
        <v>86</v>
      </c>
      <c r="X2425" s="35">
        <f>VLOOKUP(A2425,airbnb_listings_orlando!C:Q,15,0)</f>
        <v>6</v>
      </c>
      <c r="Y2425" s="11">
        <f t="shared" si="4"/>
        <v>179.4</v>
      </c>
      <c r="AA2425" s="11"/>
    </row>
    <row r="2426">
      <c r="A2426" s="12" t="s">
        <v>96</v>
      </c>
      <c r="B2426" s="13">
        <v>42981.0</v>
      </c>
      <c r="C2426" s="12">
        <v>42990.0</v>
      </c>
      <c r="D2426" s="14">
        <v>1506.82</v>
      </c>
      <c r="E2426" s="24">
        <v>42907.47489583334</v>
      </c>
      <c r="F2426" s="16">
        <v>74.0</v>
      </c>
      <c r="G2426" s="17" t="s">
        <v>25</v>
      </c>
      <c r="H2426" s="14">
        <v>224.89</v>
      </c>
      <c r="I2426" s="14">
        <f t="shared" si="1"/>
        <v>1409.5472</v>
      </c>
      <c r="J2426" s="18">
        <v>4.0</v>
      </c>
      <c r="K2426" s="17">
        <v>5.0</v>
      </c>
      <c r="L2426" s="19">
        <v>3.0</v>
      </c>
      <c r="M2426" s="19" t="e">
        <v>#REF!</v>
      </c>
      <c r="N2426" s="17">
        <v>5.0</v>
      </c>
      <c r="O2426" s="17" t="s">
        <v>66</v>
      </c>
      <c r="P2426" s="17">
        <v>9.0</v>
      </c>
      <c r="Q2426" s="17">
        <v>6.0</v>
      </c>
      <c r="R2426" s="17">
        <v>2.0</v>
      </c>
      <c r="S2426" s="7">
        <f t="shared" si="2"/>
        <v>8</v>
      </c>
      <c r="T2426" s="20">
        <v>37.0</v>
      </c>
      <c r="U2426" s="14">
        <f t="shared" si="144"/>
        <v>60.2728</v>
      </c>
      <c r="V2426" s="21" t="s">
        <v>26</v>
      </c>
      <c r="W2426" s="35">
        <f>VLOOKUP(A2426,airbnb_listings_orlando!C:Q,14,0)</f>
        <v>86</v>
      </c>
      <c r="X2426" s="35">
        <f>VLOOKUP(A2426,airbnb_listings_orlando!C:Q,15,0)</f>
        <v>6</v>
      </c>
      <c r="Y2426" s="11">
        <f t="shared" si="4"/>
        <v>167.4244444</v>
      </c>
      <c r="AA2426" s="11"/>
    </row>
    <row r="2427">
      <c r="A2427" s="12" t="s">
        <v>96</v>
      </c>
      <c r="B2427" s="13">
        <v>42977.0</v>
      </c>
      <c r="C2427" s="12">
        <v>42980.0</v>
      </c>
      <c r="D2427" s="14">
        <v>585.0</v>
      </c>
      <c r="E2427" s="24">
        <v>42927.38719907407</v>
      </c>
      <c r="F2427" s="16">
        <v>50.0</v>
      </c>
      <c r="G2427" s="17" t="s">
        <v>25</v>
      </c>
      <c r="H2427" s="14">
        <v>68.17</v>
      </c>
      <c r="I2427" s="14">
        <f t="shared" si="1"/>
        <v>543.6</v>
      </c>
      <c r="J2427" s="18">
        <v>4.0</v>
      </c>
      <c r="K2427" s="17">
        <v>5.0</v>
      </c>
      <c r="L2427" s="19">
        <v>3.0</v>
      </c>
      <c r="M2427" s="19" t="e">
        <v>#REF!</v>
      </c>
      <c r="N2427" s="17">
        <v>5.0</v>
      </c>
      <c r="O2427" s="17" t="s">
        <v>66</v>
      </c>
      <c r="P2427" s="17">
        <v>3.0</v>
      </c>
      <c r="Q2427" s="17">
        <v>6.0</v>
      </c>
      <c r="R2427" s="17">
        <v>0.0</v>
      </c>
      <c r="S2427" s="7">
        <f t="shared" si="2"/>
        <v>6</v>
      </c>
      <c r="T2427" s="20">
        <v>18.0</v>
      </c>
      <c r="U2427" s="14">
        <f t="shared" si="144"/>
        <v>23.4</v>
      </c>
      <c r="V2427" s="21" t="s">
        <v>26</v>
      </c>
      <c r="W2427" s="35">
        <f>VLOOKUP(A2427,airbnb_listings_orlando!C:Q,14,0)</f>
        <v>86</v>
      </c>
      <c r="X2427" s="35">
        <f>VLOOKUP(A2427,airbnb_listings_orlando!C:Q,15,0)</f>
        <v>6</v>
      </c>
      <c r="Y2427" s="11">
        <f t="shared" si="4"/>
        <v>195</v>
      </c>
      <c r="AA2427" s="11"/>
    </row>
    <row r="2428">
      <c r="A2428" s="12" t="s">
        <v>96</v>
      </c>
      <c r="B2428" s="13">
        <v>42918.0</v>
      </c>
      <c r="C2428" s="12">
        <v>42920.0</v>
      </c>
      <c r="D2428" s="14">
        <v>526.0</v>
      </c>
      <c r="E2428" s="24">
        <v>42912.6818287037</v>
      </c>
      <c r="F2428" s="16">
        <v>6.0</v>
      </c>
      <c r="G2428" s="17" t="s">
        <v>25</v>
      </c>
      <c r="H2428" s="14">
        <v>59.06</v>
      </c>
      <c r="I2428" s="14">
        <f t="shared" si="1"/>
        <v>488.96</v>
      </c>
      <c r="J2428" s="18">
        <v>4.0</v>
      </c>
      <c r="K2428" s="17">
        <v>5.0</v>
      </c>
      <c r="L2428" s="19">
        <v>3.0</v>
      </c>
      <c r="M2428" s="19" t="e">
        <v>#REF!</v>
      </c>
      <c r="N2428" s="17">
        <v>5.0</v>
      </c>
      <c r="O2428" s="17" t="s">
        <v>66</v>
      </c>
      <c r="P2428" s="17">
        <v>2.0</v>
      </c>
      <c r="Q2428" s="17">
        <v>6.0</v>
      </c>
      <c r="R2428" s="17">
        <v>0.0</v>
      </c>
      <c r="S2428" s="7">
        <f t="shared" si="2"/>
        <v>6</v>
      </c>
      <c r="T2428" s="20">
        <v>16.0</v>
      </c>
      <c r="U2428" s="14">
        <f t="shared" si="144"/>
        <v>21.04</v>
      </c>
      <c r="V2428" s="21" t="s">
        <v>26</v>
      </c>
      <c r="W2428" s="35">
        <f>VLOOKUP(A2428,airbnb_listings_orlando!C:Q,14,0)</f>
        <v>86</v>
      </c>
      <c r="X2428" s="35">
        <f>VLOOKUP(A2428,airbnb_listings_orlando!C:Q,15,0)</f>
        <v>6</v>
      </c>
      <c r="Y2428" s="11">
        <f t="shared" si="4"/>
        <v>263</v>
      </c>
      <c r="AA2428" s="11"/>
    </row>
    <row r="2429">
      <c r="A2429" s="12" t="s">
        <v>96</v>
      </c>
      <c r="B2429" s="13">
        <v>42911.0</v>
      </c>
      <c r="C2429" s="12">
        <v>42918.0</v>
      </c>
      <c r="D2429" s="14">
        <v>1257.99</v>
      </c>
      <c r="E2429" s="15">
        <v>42655.405694444446</v>
      </c>
      <c r="F2429" s="16">
        <v>256.0</v>
      </c>
      <c r="G2429" s="17" t="s">
        <v>25</v>
      </c>
      <c r="H2429" s="14">
        <v>173.73</v>
      </c>
      <c r="I2429" s="14">
        <f t="shared" si="1"/>
        <v>1168.6704</v>
      </c>
      <c r="J2429" s="18">
        <v>4.0</v>
      </c>
      <c r="K2429" s="17">
        <v>5.0</v>
      </c>
      <c r="L2429" s="19">
        <v>3.0</v>
      </c>
      <c r="M2429" s="19" t="e">
        <v>#REF!</v>
      </c>
      <c r="N2429" s="17">
        <v>5.0</v>
      </c>
      <c r="O2429" s="17" t="s">
        <v>66</v>
      </c>
      <c r="P2429" s="17">
        <v>7.0</v>
      </c>
      <c r="Q2429" s="17">
        <v>4.0</v>
      </c>
      <c r="R2429" s="17">
        <v>1.0</v>
      </c>
      <c r="S2429" s="7">
        <f t="shared" si="2"/>
        <v>5</v>
      </c>
      <c r="T2429" s="20">
        <v>39.0</v>
      </c>
      <c r="U2429" s="14">
        <f t="shared" si="144"/>
        <v>50.3196</v>
      </c>
      <c r="V2429" s="21" t="s">
        <v>26</v>
      </c>
      <c r="W2429" s="35">
        <f>VLOOKUP(A2429,airbnb_listings_orlando!C:Q,14,0)</f>
        <v>86</v>
      </c>
      <c r="X2429" s="35">
        <f>VLOOKUP(A2429,airbnb_listings_orlando!C:Q,15,0)</f>
        <v>6</v>
      </c>
      <c r="Y2429" s="11">
        <f t="shared" si="4"/>
        <v>179.7128571</v>
      </c>
      <c r="AA2429" s="11"/>
    </row>
    <row r="2430">
      <c r="A2430" s="12" t="s">
        <v>96</v>
      </c>
      <c r="B2430" s="13">
        <v>42882.0</v>
      </c>
      <c r="C2430" s="12">
        <v>42885.0</v>
      </c>
      <c r="D2430" s="14">
        <v>585.0</v>
      </c>
      <c r="E2430" s="24">
        <v>42822.38469907407</v>
      </c>
      <c r="F2430" s="16">
        <v>60.0</v>
      </c>
      <c r="G2430" s="17" t="s">
        <v>25</v>
      </c>
      <c r="H2430" s="14">
        <v>68.17</v>
      </c>
      <c r="I2430" s="14">
        <f t="shared" si="1"/>
        <v>543.6</v>
      </c>
      <c r="J2430" s="18">
        <v>4.0</v>
      </c>
      <c r="K2430" s="17">
        <v>5.0</v>
      </c>
      <c r="L2430" s="19">
        <v>3.0</v>
      </c>
      <c r="M2430" s="19" t="e">
        <v>#REF!</v>
      </c>
      <c r="N2430" s="17">
        <v>5.0</v>
      </c>
      <c r="O2430" s="17" t="s">
        <v>66</v>
      </c>
      <c r="P2430" s="17">
        <v>3.0</v>
      </c>
      <c r="Q2430" s="17">
        <v>8.0</v>
      </c>
      <c r="R2430" s="17">
        <v>2.0</v>
      </c>
      <c r="S2430" s="7">
        <f t="shared" si="2"/>
        <v>10</v>
      </c>
      <c r="T2430" s="20">
        <v>18.0</v>
      </c>
      <c r="U2430" s="14">
        <f t="shared" si="144"/>
        <v>23.4</v>
      </c>
      <c r="V2430" s="21" t="s">
        <v>26</v>
      </c>
      <c r="W2430" s="35">
        <f>VLOOKUP(A2430,airbnb_listings_orlando!C:Q,14,0)</f>
        <v>86</v>
      </c>
      <c r="X2430" s="35">
        <f>VLOOKUP(A2430,airbnb_listings_orlando!C:Q,15,0)</f>
        <v>6</v>
      </c>
      <c r="Y2430" s="11">
        <f t="shared" si="4"/>
        <v>195</v>
      </c>
      <c r="AA2430" s="11"/>
    </row>
    <row r="2431">
      <c r="A2431" s="12" t="s">
        <v>96</v>
      </c>
      <c r="B2431" s="13">
        <v>42846.0</v>
      </c>
      <c r="C2431" s="12">
        <v>42852.0</v>
      </c>
      <c r="D2431" s="14">
        <v>1053.0</v>
      </c>
      <c r="E2431" s="24">
        <v>42750.54478009259</v>
      </c>
      <c r="F2431" s="16">
        <v>96.0</v>
      </c>
      <c r="G2431" s="17" t="s">
        <v>25</v>
      </c>
      <c r="H2431" s="14">
        <v>141.3</v>
      </c>
      <c r="I2431" s="14">
        <f t="shared" si="1"/>
        <v>977.88</v>
      </c>
      <c r="J2431" s="18">
        <v>4.0</v>
      </c>
      <c r="K2431" s="17">
        <v>5.0</v>
      </c>
      <c r="L2431" s="19">
        <v>3.0</v>
      </c>
      <c r="M2431" s="19" t="e">
        <v>#REF!</v>
      </c>
      <c r="N2431" s="17">
        <v>5.0</v>
      </c>
      <c r="O2431" s="17" t="s">
        <v>66</v>
      </c>
      <c r="P2431" s="17">
        <v>6.0</v>
      </c>
      <c r="Q2431" s="17">
        <v>9.0</v>
      </c>
      <c r="R2431" s="17">
        <v>0.0</v>
      </c>
      <c r="S2431" s="7">
        <f t="shared" si="2"/>
        <v>9</v>
      </c>
      <c r="T2431" s="20">
        <v>33.0</v>
      </c>
      <c r="U2431" s="14">
        <f t="shared" si="144"/>
        <v>42.12</v>
      </c>
      <c r="V2431" s="21" t="s">
        <v>26</v>
      </c>
      <c r="W2431" s="35">
        <f>VLOOKUP(A2431,airbnb_listings_orlando!C:Q,14,0)</f>
        <v>86</v>
      </c>
      <c r="X2431" s="35">
        <f>VLOOKUP(A2431,airbnb_listings_orlando!C:Q,15,0)</f>
        <v>6</v>
      </c>
      <c r="Y2431" s="11">
        <f t="shared" si="4"/>
        <v>175.5</v>
      </c>
      <c r="AA2431" s="11"/>
    </row>
    <row r="2432">
      <c r="A2432" s="12" t="s">
        <v>96</v>
      </c>
      <c r="B2432" s="13">
        <v>42803.0</v>
      </c>
      <c r="C2432" s="12">
        <v>42806.0</v>
      </c>
      <c r="D2432" s="14">
        <v>666.0</v>
      </c>
      <c r="E2432" s="24">
        <v>42759.37706018519</v>
      </c>
      <c r="F2432" s="16">
        <v>44.0</v>
      </c>
      <c r="G2432" s="17" t="s">
        <v>25</v>
      </c>
      <c r="H2432" s="14">
        <v>80.43</v>
      </c>
      <c r="I2432" s="14">
        <f t="shared" si="1"/>
        <v>618.36</v>
      </c>
      <c r="J2432" s="18">
        <v>4.0</v>
      </c>
      <c r="K2432" s="17">
        <v>5.0</v>
      </c>
      <c r="L2432" s="19">
        <v>3.0</v>
      </c>
      <c r="M2432" s="19" t="e">
        <v>#REF!</v>
      </c>
      <c r="N2432" s="17">
        <v>5.0</v>
      </c>
      <c r="O2432" s="17" t="s">
        <v>66</v>
      </c>
      <c r="P2432" s="17">
        <v>3.0</v>
      </c>
      <c r="Q2432" s="17">
        <v>10.0</v>
      </c>
      <c r="R2432" s="17">
        <v>0.0</v>
      </c>
      <c r="S2432" s="7">
        <f t="shared" si="2"/>
        <v>10</v>
      </c>
      <c r="T2432" s="20">
        <v>21.0</v>
      </c>
      <c r="U2432" s="14">
        <f t="shared" si="144"/>
        <v>26.64</v>
      </c>
      <c r="V2432" s="21" t="s">
        <v>26</v>
      </c>
      <c r="W2432" s="35">
        <f>VLOOKUP(A2432,airbnb_listings_orlando!C:Q,14,0)</f>
        <v>86</v>
      </c>
      <c r="X2432" s="35">
        <f>VLOOKUP(A2432,airbnb_listings_orlando!C:Q,15,0)</f>
        <v>6</v>
      </c>
      <c r="Y2432" s="11">
        <f t="shared" si="4"/>
        <v>222</v>
      </c>
      <c r="AA2432" s="11"/>
    </row>
    <row r="2433">
      <c r="A2433" s="12" t="s">
        <v>96</v>
      </c>
      <c r="B2433" s="13">
        <v>42790.0</v>
      </c>
      <c r="C2433" s="12">
        <v>42793.0</v>
      </c>
      <c r="D2433" s="14">
        <v>585.0</v>
      </c>
      <c r="E2433" s="24">
        <v>42740.70774305556</v>
      </c>
      <c r="F2433" s="16">
        <v>50.0</v>
      </c>
      <c r="G2433" s="17" t="s">
        <v>25</v>
      </c>
      <c r="H2433" s="14">
        <v>68.17</v>
      </c>
      <c r="I2433" s="14">
        <f t="shared" si="1"/>
        <v>543.6</v>
      </c>
      <c r="J2433" s="18">
        <v>4.0</v>
      </c>
      <c r="K2433" s="17">
        <v>5.0</v>
      </c>
      <c r="L2433" s="19">
        <v>3.0</v>
      </c>
      <c r="M2433" s="19" t="e">
        <v>#REF!</v>
      </c>
      <c r="N2433" s="17">
        <v>5.0</v>
      </c>
      <c r="O2433" s="17" t="s">
        <v>66</v>
      </c>
      <c r="P2433" s="17">
        <v>3.0</v>
      </c>
      <c r="Q2433" s="17">
        <v>7.0</v>
      </c>
      <c r="R2433" s="17">
        <v>0.0</v>
      </c>
      <c r="S2433" s="7">
        <f t="shared" si="2"/>
        <v>7</v>
      </c>
      <c r="T2433" s="20">
        <v>18.0</v>
      </c>
      <c r="U2433" s="14">
        <f t="shared" si="144"/>
        <v>23.4</v>
      </c>
      <c r="V2433" s="21" t="s">
        <v>26</v>
      </c>
      <c r="W2433" s="35">
        <f>VLOOKUP(A2433,airbnb_listings_orlando!C:Q,14,0)</f>
        <v>86</v>
      </c>
      <c r="X2433" s="35">
        <f>VLOOKUP(A2433,airbnb_listings_orlando!C:Q,15,0)</f>
        <v>6</v>
      </c>
      <c r="Y2433" s="11">
        <f t="shared" si="4"/>
        <v>195</v>
      </c>
      <c r="AA2433" s="11"/>
    </row>
    <row r="2434">
      <c r="A2434" s="12" t="s">
        <v>96</v>
      </c>
      <c r="B2434" s="13">
        <v>42785.0</v>
      </c>
      <c r="C2434" s="12">
        <v>42790.0</v>
      </c>
      <c r="D2434" s="14">
        <v>897.0</v>
      </c>
      <c r="E2434" s="15">
        <v>42721.356516203705</v>
      </c>
      <c r="F2434" s="16">
        <v>64.0</v>
      </c>
      <c r="G2434" s="17" t="s">
        <v>25</v>
      </c>
      <c r="H2434" s="14">
        <v>116.93</v>
      </c>
      <c r="I2434" s="14">
        <f t="shared" si="1"/>
        <v>833.12</v>
      </c>
      <c r="J2434" s="18">
        <v>4.0</v>
      </c>
      <c r="K2434" s="17">
        <v>5.0</v>
      </c>
      <c r="L2434" s="19">
        <v>3.0</v>
      </c>
      <c r="M2434" s="19" t="e">
        <v>#REF!</v>
      </c>
      <c r="N2434" s="17">
        <v>5.0</v>
      </c>
      <c r="O2434" s="17" t="s">
        <v>66</v>
      </c>
      <c r="P2434" s="17">
        <v>5.0</v>
      </c>
      <c r="Q2434" s="17">
        <v>10.0</v>
      </c>
      <c r="R2434" s="17">
        <v>0.0</v>
      </c>
      <c r="S2434" s="7">
        <f t="shared" si="2"/>
        <v>10</v>
      </c>
      <c r="T2434" s="20">
        <v>28.0</v>
      </c>
      <c r="U2434" s="14">
        <f t="shared" si="144"/>
        <v>35.88</v>
      </c>
      <c r="V2434" s="21" t="s">
        <v>26</v>
      </c>
      <c r="W2434" s="35">
        <f>VLOOKUP(A2434,airbnb_listings_orlando!C:Q,14,0)</f>
        <v>86</v>
      </c>
      <c r="X2434" s="35">
        <f>VLOOKUP(A2434,airbnb_listings_orlando!C:Q,15,0)</f>
        <v>6</v>
      </c>
      <c r="Y2434" s="11">
        <f t="shared" si="4"/>
        <v>179.4</v>
      </c>
      <c r="AA2434" s="11"/>
    </row>
    <row r="2435">
      <c r="A2435" s="12" t="s">
        <v>96</v>
      </c>
      <c r="B2435" s="13">
        <v>42777.0</v>
      </c>
      <c r="C2435" s="12">
        <v>42784.0</v>
      </c>
      <c r="D2435" s="14">
        <v>1101.0</v>
      </c>
      <c r="E2435" s="15">
        <v>42725.445856481485</v>
      </c>
      <c r="F2435" s="16">
        <v>52.0</v>
      </c>
      <c r="G2435" s="17" t="s">
        <v>25</v>
      </c>
      <c r="H2435" s="14">
        <v>149.35</v>
      </c>
      <c r="I2435" s="14">
        <f t="shared" si="1"/>
        <v>1022.96</v>
      </c>
      <c r="J2435" s="18">
        <v>4.0</v>
      </c>
      <c r="K2435" s="17">
        <v>5.0</v>
      </c>
      <c r="L2435" s="19">
        <v>3.0</v>
      </c>
      <c r="M2435" s="19" t="e">
        <v>#REF!</v>
      </c>
      <c r="N2435" s="17">
        <v>5.0</v>
      </c>
      <c r="O2435" s="17" t="s">
        <v>66</v>
      </c>
      <c r="P2435" s="17">
        <v>7.0</v>
      </c>
      <c r="Q2435" s="17">
        <v>7.0</v>
      </c>
      <c r="R2435" s="17">
        <v>0.0</v>
      </c>
      <c r="S2435" s="7">
        <f t="shared" si="2"/>
        <v>7</v>
      </c>
      <c r="T2435" s="20">
        <v>34.0</v>
      </c>
      <c r="U2435" s="14">
        <f t="shared" si="144"/>
        <v>44.04</v>
      </c>
      <c r="V2435" s="21" t="s">
        <v>26</v>
      </c>
      <c r="W2435" s="35">
        <f>VLOOKUP(A2435,airbnb_listings_orlando!C:Q,14,0)</f>
        <v>86</v>
      </c>
      <c r="X2435" s="35">
        <f>VLOOKUP(A2435,airbnb_listings_orlando!C:Q,15,0)</f>
        <v>6</v>
      </c>
      <c r="Y2435" s="11">
        <f t="shared" si="4"/>
        <v>157.2857143</v>
      </c>
      <c r="AA2435" s="11"/>
    </row>
    <row r="2436">
      <c r="A2436" s="12" t="s">
        <v>96</v>
      </c>
      <c r="B2436" s="13">
        <v>42764.0</v>
      </c>
      <c r="C2436" s="12">
        <v>42766.0</v>
      </c>
      <c r="D2436" s="14">
        <v>483.0</v>
      </c>
      <c r="E2436" s="24">
        <v>42762.37513888889</v>
      </c>
      <c r="F2436" s="16">
        <v>2.0</v>
      </c>
      <c r="G2436" s="17" t="s">
        <v>25</v>
      </c>
      <c r="H2436" s="14">
        <v>51.96</v>
      </c>
      <c r="I2436" s="14">
        <f t="shared" si="1"/>
        <v>448.68</v>
      </c>
      <c r="J2436" s="18">
        <v>4.0</v>
      </c>
      <c r="K2436" s="17">
        <v>5.0</v>
      </c>
      <c r="L2436" s="19">
        <v>3.0</v>
      </c>
      <c r="M2436" s="19" t="e">
        <v>#REF!</v>
      </c>
      <c r="N2436" s="17">
        <v>5.0</v>
      </c>
      <c r="O2436" s="17" t="s">
        <v>66</v>
      </c>
      <c r="P2436" s="17">
        <v>2.0</v>
      </c>
      <c r="Q2436" s="17">
        <v>5.0</v>
      </c>
      <c r="R2436" s="17">
        <v>0.0</v>
      </c>
      <c r="S2436" s="7">
        <f t="shared" si="2"/>
        <v>5</v>
      </c>
      <c r="T2436" s="20">
        <v>15.0</v>
      </c>
      <c r="U2436" s="14">
        <f t="shared" si="144"/>
        <v>19.32</v>
      </c>
      <c r="V2436" s="21" t="s">
        <v>26</v>
      </c>
      <c r="W2436" s="35">
        <f>VLOOKUP(A2436,airbnb_listings_orlando!C:Q,14,0)</f>
        <v>86</v>
      </c>
      <c r="X2436" s="35">
        <f>VLOOKUP(A2436,airbnb_listings_orlando!C:Q,15,0)</f>
        <v>6</v>
      </c>
      <c r="Y2436" s="11">
        <f t="shared" si="4"/>
        <v>241.5</v>
      </c>
      <c r="AA2436" s="11"/>
    </row>
    <row r="2437">
      <c r="A2437" s="12" t="s">
        <v>96</v>
      </c>
      <c r="B2437" s="13">
        <v>42747.0</v>
      </c>
      <c r="C2437" s="12">
        <v>42751.0</v>
      </c>
      <c r="D2437" s="14">
        <v>850.01</v>
      </c>
      <c r="E2437" s="15">
        <v>42726.47657407408</v>
      </c>
      <c r="F2437" s="16">
        <v>21.0</v>
      </c>
      <c r="G2437" s="17" t="s">
        <v>25</v>
      </c>
      <c r="H2437" s="14">
        <v>110.08</v>
      </c>
      <c r="I2437" s="14">
        <f t="shared" si="1"/>
        <v>790.0096</v>
      </c>
      <c r="J2437" s="18">
        <v>4.0</v>
      </c>
      <c r="K2437" s="17">
        <v>5.0</v>
      </c>
      <c r="L2437" s="19">
        <v>3.0</v>
      </c>
      <c r="M2437" s="19" t="e">
        <v>#REF!</v>
      </c>
      <c r="N2437" s="17">
        <v>5.0</v>
      </c>
      <c r="O2437" s="17" t="s">
        <v>66</v>
      </c>
      <c r="P2437" s="17">
        <v>4.0</v>
      </c>
      <c r="Q2437" s="17">
        <v>4.0</v>
      </c>
      <c r="R2437" s="17">
        <v>0.0</v>
      </c>
      <c r="S2437" s="7">
        <f t="shared" si="2"/>
        <v>4</v>
      </c>
      <c r="T2437" s="20">
        <v>26.0</v>
      </c>
      <c r="U2437" s="14">
        <f t="shared" si="144"/>
        <v>34.0004</v>
      </c>
      <c r="V2437" s="21" t="s">
        <v>26</v>
      </c>
      <c r="W2437" s="35">
        <f>VLOOKUP(A2437,airbnb_listings_orlando!C:Q,14,0)</f>
        <v>86</v>
      </c>
      <c r="X2437" s="35">
        <f>VLOOKUP(A2437,airbnb_listings_orlando!C:Q,15,0)</f>
        <v>6</v>
      </c>
      <c r="Y2437" s="11">
        <f t="shared" si="4"/>
        <v>212.5025</v>
      </c>
      <c r="AA2437" s="11"/>
    </row>
    <row r="2438">
      <c r="A2438" s="12" t="s">
        <v>96</v>
      </c>
      <c r="B2438" s="13">
        <v>42744.0</v>
      </c>
      <c r="C2438" s="12">
        <v>42747.0</v>
      </c>
      <c r="D2438" s="14">
        <v>666.0</v>
      </c>
      <c r="E2438" s="15">
        <v>42718.38453703704</v>
      </c>
      <c r="F2438" s="16">
        <v>26.0</v>
      </c>
      <c r="G2438" s="17" t="s">
        <v>25</v>
      </c>
      <c r="H2438" s="14">
        <v>80.42</v>
      </c>
      <c r="I2438" s="14">
        <f t="shared" si="1"/>
        <v>618.36</v>
      </c>
      <c r="J2438" s="18">
        <v>4.0</v>
      </c>
      <c r="K2438" s="17">
        <v>5.0</v>
      </c>
      <c r="L2438" s="19">
        <v>3.0</v>
      </c>
      <c r="M2438" s="19" t="e">
        <v>#REF!</v>
      </c>
      <c r="N2438" s="17">
        <v>5.0</v>
      </c>
      <c r="O2438" s="17" t="s">
        <v>66</v>
      </c>
      <c r="P2438" s="17">
        <v>3.0</v>
      </c>
      <c r="Q2438" s="17">
        <v>4.0</v>
      </c>
      <c r="R2438" s="17">
        <v>0.0</v>
      </c>
      <c r="S2438" s="7">
        <f t="shared" si="2"/>
        <v>4</v>
      </c>
      <c r="T2438" s="20">
        <v>21.0</v>
      </c>
      <c r="U2438" s="14">
        <f t="shared" si="144"/>
        <v>26.64</v>
      </c>
      <c r="V2438" s="21" t="s">
        <v>26</v>
      </c>
      <c r="W2438" s="35">
        <f>VLOOKUP(A2438,airbnb_listings_orlando!C:Q,14,0)</f>
        <v>86</v>
      </c>
      <c r="X2438" s="35">
        <f>VLOOKUP(A2438,airbnb_listings_orlando!C:Q,15,0)</f>
        <v>6</v>
      </c>
      <c r="Y2438" s="11">
        <f t="shared" si="4"/>
        <v>222</v>
      </c>
      <c r="AA2438" s="11"/>
    </row>
    <row r="2439">
      <c r="A2439" s="12" t="s">
        <v>96</v>
      </c>
      <c r="B2439" s="13">
        <v>42738.0</v>
      </c>
      <c r="C2439" s="12">
        <v>42744.0</v>
      </c>
      <c r="D2439" s="14">
        <v>1302.0</v>
      </c>
      <c r="E2439" s="24">
        <v>42646.44265046297</v>
      </c>
      <c r="F2439" s="16">
        <v>92.0</v>
      </c>
      <c r="G2439" s="17" t="s">
        <v>25</v>
      </c>
      <c r="H2439" s="14">
        <v>181.58</v>
      </c>
      <c r="I2439" s="14">
        <f t="shared" si="1"/>
        <v>1209.92</v>
      </c>
      <c r="J2439" s="18">
        <v>4.0</v>
      </c>
      <c r="K2439" s="17">
        <v>5.0</v>
      </c>
      <c r="L2439" s="19">
        <v>3.0</v>
      </c>
      <c r="M2439" s="19" t="e">
        <v>#REF!</v>
      </c>
      <c r="N2439" s="17">
        <v>5.0</v>
      </c>
      <c r="O2439" s="17" t="s">
        <v>66</v>
      </c>
      <c r="P2439" s="17">
        <v>6.0</v>
      </c>
      <c r="Q2439" s="17">
        <v>9.0</v>
      </c>
      <c r="R2439" s="17">
        <v>0.0</v>
      </c>
      <c r="S2439" s="7">
        <f t="shared" si="2"/>
        <v>9</v>
      </c>
      <c r="T2439" s="20">
        <v>40.0</v>
      </c>
      <c r="U2439" s="14">
        <f t="shared" si="144"/>
        <v>52.08</v>
      </c>
      <c r="V2439" s="21" t="s">
        <v>26</v>
      </c>
      <c r="W2439" s="35">
        <f>VLOOKUP(A2439,airbnb_listings_orlando!C:Q,14,0)</f>
        <v>86</v>
      </c>
      <c r="X2439" s="35">
        <f>VLOOKUP(A2439,airbnb_listings_orlando!C:Q,15,0)</f>
        <v>6</v>
      </c>
      <c r="Y2439" s="11">
        <f t="shared" si="4"/>
        <v>217</v>
      </c>
      <c r="AA2439" s="11"/>
    </row>
    <row r="2440">
      <c r="A2440" s="12" t="s">
        <v>96</v>
      </c>
      <c r="B2440" s="13">
        <v>42736.0</v>
      </c>
      <c r="C2440" s="12">
        <v>42738.0</v>
      </c>
      <c r="D2440" s="14">
        <v>526.0</v>
      </c>
      <c r="E2440" s="24">
        <v>42675.41826388889</v>
      </c>
      <c r="F2440" s="16">
        <v>61.0</v>
      </c>
      <c r="G2440" s="17" t="s">
        <v>25</v>
      </c>
      <c r="H2440" s="14">
        <v>59.06</v>
      </c>
      <c r="I2440" s="14">
        <f t="shared" si="1"/>
        <v>488.96</v>
      </c>
      <c r="J2440" s="18">
        <v>4.0</v>
      </c>
      <c r="K2440" s="17">
        <v>5.0</v>
      </c>
      <c r="L2440" s="19">
        <v>3.0</v>
      </c>
      <c r="M2440" s="19" t="e">
        <v>#REF!</v>
      </c>
      <c r="N2440" s="17">
        <v>5.0</v>
      </c>
      <c r="O2440" s="17" t="s">
        <v>66</v>
      </c>
      <c r="P2440" s="17">
        <v>2.0</v>
      </c>
      <c r="Q2440" s="17">
        <v>10.0</v>
      </c>
      <c r="R2440" s="17">
        <v>0.0</v>
      </c>
      <c r="S2440" s="7">
        <f t="shared" si="2"/>
        <v>10</v>
      </c>
      <c r="T2440" s="20">
        <v>16.0</v>
      </c>
      <c r="U2440" s="14">
        <f t="shared" si="144"/>
        <v>21.04</v>
      </c>
      <c r="V2440" s="21" t="s">
        <v>26</v>
      </c>
      <c r="W2440" s="35">
        <f>VLOOKUP(A2440,airbnb_listings_orlando!C:Q,14,0)</f>
        <v>86</v>
      </c>
      <c r="X2440" s="35">
        <f>VLOOKUP(A2440,airbnb_listings_orlando!C:Q,15,0)</f>
        <v>6</v>
      </c>
      <c r="Y2440" s="11">
        <f t="shared" si="4"/>
        <v>263</v>
      </c>
      <c r="AA2440" s="11"/>
    </row>
    <row r="2441">
      <c r="A2441" s="12" t="s">
        <v>96</v>
      </c>
      <c r="B2441" s="13">
        <v>42734.0</v>
      </c>
      <c r="C2441" s="12">
        <v>42736.0</v>
      </c>
      <c r="D2441" s="14">
        <v>524.07</v>
      </c>
      <c r="E2441" s="15">
        <v>42657.53482638889</v>
      </c>
      <c r="F2441" s="16">
        <v>77.0</v>
      </c>
      <c r="G2441" s="17" t="s">
        <v>25</v>
      </c>
      <c r="H2441" s="14">
        <v>58.7</v>
      </c>
      <c r="I2441" s="14">
        <f t="shared" si="1"/>
        <v>487.1072</v>
      </c>
      <c r="J2441" s="18">
        <v>4.0</v>
      </c>
      <c r="K2441" s="17">
        <v>5.0</v>
      </c>
      <c r="L2441" s="19">
        <v>3.0</v>
      </c>
      <c r="M2441" s="19" t="e">
        <v>#REF!</v>
      </c>
      <c r="N2441" s="17">
        <v>5.0</v>
      </c>
      <c r="O2441" s="17" t="s">
        <v>66</v>
      </c>
      <c r="P2441" s="17">
        <v>2.0</v>
      </c>
      <c r="Q2441" s="17">
        <v>10.0</v>
      </c>
      <c r="R2441" s="17">
        <v>0.0</v>
      </c>
      <c r="S2441" s="7">
        <f t="shared" si="2"/>
        <v>10</v>
      </c>
      <c r="T2441" s="20">
        <v>16.0</v>
      </c>
      <c r="U2441" s="14">
        <f t="shared" si="144"/>
        <v>20.9628</v>
      </c>
      <c r="V2441" s="21" t="s">
        <v>26</v>
      </c>
      <c r="W2441" s="35">
        <f>VLOOKUP(A2441,airbnb_listings_orlando!C:Q,14,0)</f>
        <v>86</v>
      </c>
      <c r="X2441" s="35">
        <f>VLOOKUP(A2441,airbnb_listings_orlando!C:Q,15,0)</f>
        <v>6</v>
      </c>
      <c r="Y2441" s="11">
        <f t="shared" si="4"/>
        <v>262.035</v>
      </c>
      <c r="AA2441" s="11"/>
    </row>
    <row r="2442">
      <c r="A2442" s="12" t="s">
        <v>96</v>
      </c>
      <c r="B2442" s="13">
        <v>42720.0</v>
      </c>
      <c r="C2442" s="25">
        <v>42722.0</v>
      </c>
      <c r="D2442" s="14">
        <v>455.52</v>
      </c>
      <c r="E2442" s="24">
        <v>42707.50677083333</v>
      </c>
      <c r="F2442" s="16">
        <v>13.0</v>
      </c>
      <c r="G2442" s="17" t="s">
        <v>25</v>
      </c>
      <c r="H2442" s="14">
        <v>64.4</v>
      </c>
      <c r="I2442" s="14">
        <f t="shared" si="1"/>
        <v>437.2992</v>
      </c>
      <c r="J2442" s="18">
        <v>4.0</v>
      </c>
      <c r="K2442" s="17">
        <v>5.0</v>
      </c>
      <c r="L2442" s="19">
        <v>3.0</v>
      </c>
      <c r="M2442" s="19" t="e">
        <v>#REF!</v>
      </c>
      <c r="N2442" s="17">
        <v>5.0</v>
      </c>
      <c r="O2442" s="17" t="s">
        <v>66</v>
      </c>
      <c r="P2442" s="17">
        <v>2.0</v>
      </c>
      <c r="Q2442" s="17">
        <v>10.0</v>
      </c>
      <c r="R2442" s="17">
        <v>0.0</v>
      </c>
      <c r="S2442" s="7">
        <f t="shared" si="2"/>
        <v>10</v>
      </c>
      <c r="T2442" s="20">
        <v>0.0</v>
      </c>
      <c r="U2442" s="14">
        <f t="shared" si="144"/>
        <v>18.2208</v>
      </c>
      <c r="V2442" s="21" t="s">
        <v>26</v>
      </c>
      <c r="W2442" s="35">
        <f>VLOOKUP(A2442,airbnb_listings_orlando!C:Q,14,0)</f>
        <v>86</v>
      </c>
      <c r="X2442" s="35">
        <f>VLOOKUP(A2442,airbnb_listings_orlando!C:Q,15,0)</f>
        <v>6</v>
      </c>
      <c r="Y2442" s="11">
        <f t="shared" si="4"/>
        <v>227.76</v>
      </c>
      <c r="AA2442" s="11"/>
    </row>
    <row r="2443">
      <c r="A2443" s="12" t="s">
        <v>96</v>
      </c>
      <c r="B2443" s="13">
        <v>42692.0</v>
      </c>
      <c r="C2443" s="25">
        <v>42694.0</v>
      </c>
      <c r="D2443" s="14">
        <v>455.52</v>
      </c>
      <c r="E2443" s="24">
        <v>42676.38048611111</v>
      </c>
      <c r="F2443" s="16">
        <v>16.0</v>
      </c>
      <c r="G2443" s="17" t="s">
        <v>25</v>
      </c>
      <c r="H2443" s="14">
        <v>64.4</v>
      </c>
      <c r="I2443" s="14">
        <f t="shared" si="1"/>
        <v>437.2992</v>
      </c>
      <c r="J2443" s="18">
        <v>4.0</v>
      </c>
      <c r="K2443" s="17">
        <v>5.0</v>
      </c>
      <c r="L2443" s="19">
        <v>3.0</v>
      </c>
      <c r="M2443" s="19" t="e">
        <v>#REF!</v>
      </c>
      <c r="N2443" s="17">
        <v>5.0</v>
      </c>
      <c r="O2443" s="17" t="s">
        <v>66</v>
      </c>
      <c r="P2443" s="17">
        <v>2.0</v>
      </c>
      <c r="Q2443" s="17">
        <v>8.0</v>
      </c>
      <c r="R2443" s="17">
        <v>0.0</v>
      </c>
      <c r="S2443" s="7">
        <f t="shared" si="2"/>
        <v>8</v>
      </c>
      <c r="T2443" s="20">
        <v>0.0</v>
      </c>
      <c r="U2443" s="14">
        <f t="shared" si="144"/>
        <v>18.2208</v>
      </c>
      <c r="V2443" s="21" t="s">
        <v>26</v>
      </c>
      <c r="W2443" s="35">
        <f>VLOOKUP(A2443,airbnb_listings_orlando!C:Q,14,0)</f>
        <v>86</v>
      </c>
      <c r="X2443" s="35">
        <f>VLOOKUP(A2443,airbnb_listings_orlando!C:Q,15,0)</f>
        <v>6</v>
      </c>
      <c r="Y2443" s="11">
        <f t="shared" si="4"/>
        <v>227.76</v>
      </c>
      <c r="AA2443" s="11"/>
    </row>
    <row r="2444">
      <c r="A2444" s="12" t="s">
        <v>96</v>
      </c>
      <c r="B2444" s="13">
        <v>42658.0</v>
      </c>
      <c r="C2444" s="25">
        <v>42660.0</v>
      </c>
      <c r="D2444" s="14">
        <v>429.0</v>
      </c>
      <c r="E2444" s="24">
        <v>42626.6796412037</v>
      </c>
      <c r="F2444" s="16">
        <v>32.0</v>
      </c>
      <c r="G2444" s="17" t="s">
        <v>25</v>
      </c>
      <c r="H2444" s="14">
        <v>64.4</v>
      </c>
      <c r="I2444" s="14">
        <f t="shared" si="1"/>
        <v>411.84</v>
      </c>
      <c r="J2444" s="18">
        <v>4.0</v>
      </c>
      <c r="K2444" s="17">
        <v>5.0</v>
      </c>
      <c r="L2444" s="19">
        <v>3.0</v>
      </c>
      <c r="M2444" s="19" t="e">
        <v>#REF!</v>
      </c>
      <c r="N2444" s="17">
        <v>5.0</v>
      </c>
      <c r="O2444" s="17" t="s">
        <v>66</v>
      </c>
      <c r="P2444" s="17">
        <v>2.0</v>
      </c>
      <c r="Q2444" s="17">
        <v>2.0</v>
      </c>
      <c r="R2444" s="17">
        <v>0.0</v>
      </c>
      <c r="S2444" s="7">
        <f t="shared" si="2"/>
        <v>2</v>
      </c>
      <c r="T2444" s="20">
        <v>0.0</v>
      </c>
      <c r="U2444" s="14">
        <f t="shared" si="144"/>
        <v>17.16</v>
      </c>
      <c r="V2444" s="21" t="s">
        <v>26</v>
      </c>
      <c r="W2444" s="35">
        <f>VLOOKUP(A2444,airbnb_listings_orlando!C:Q,14,0)</f>
        <v>86</v>
      </c>
      <c r="X2444" s="35">
        <f>VLOOKUP(A2444,airbnb_listings_orlando!C:Q,15,0)</f>
        <v>6</v>
      </c>
      <c r="Y2444" s="11">
        <f t="shared" si="4"/>
        <v>214.5</v>
      </c>
      <c r="AA2444" s="11"/>
    </row>
    <row r="2445">
      <c r="A2445" s="12" t="s">
        <v>96</v>
      </c>
      <c r="B2445" s="13">
        <v>42650.0</v>
      </c>
      <c r="C2445" s="25">
        <v>42653.0</v>
      </c>
      <c r="D2445" s="14">
        <v>603.33</v>
      </c>
      <c r="E2445" s="24">
        <v>42626.67332175926</v>
      </c>
      <c r="F2445" s="16">
        <v>24.0</v>
      </c>
      <c r="G2445" s="17" t="s">
        <v>25</v>
      </c>
      <c r="H2445" s="14">
        <v>87.0</v>
      </c>
      <c r="I2445" s="14">
        <f t="shared" si="1"/>
        <v>579.1968</v>
      </c>
      <c r="J2445" s="18">
        <v>4.0</v>
      </c>
      <c r="K2445" s="17">
        <v>5.0</v>
      </c>
      <c r="L2445" s="19">
        <v>3.0</v>
      </c>
      <c r="M2445" s="19" t="e">
        <v>#REF!</v>
      </c>
      <c r="N2445" s="17">
        <v>5.0</v>
      </c>
      <c r="O2445" s="17" t="s">
        <v>66</v>
      </c>
      <c r="P2445" s="17">
        <v>3.0</v>
      </c>
      <c r="Q2445" s="17">
        <v>10.0</v>
      </c>
      <c r="R2445" s="17">
        <v>0.0</v>
      </c>
      <c r="S2445" s="7">
        <f t="shared" si="2"/>
        <v>10</v>
      </c>
      <c r="T2445" s="20">
        <v>0.0</v>
      </c>
      <c r="U2445" s="14">
        <f t="shared" si="144"/>
        <v>24.1332</v>
      </c>
      <c r="V2445" s="21" t="s">
        <v>26</v>
      </c>
      <c r="W2445" s="35">
        <f>VLOOKUP(A2445,airbnb_listings_orlando!C:Q,14,0)</f>
        <v>86</v>
      </c>
      <c r="X2445" s="35">
        <f>VLOOKUP(A2445,airbnb_listings_orlando!C:Q,15,0)</f>
        <v>6</v>
      </c>
      <c r="Y2445" s="11">
        <f t="shared" si="4"/>
        <v>201.11</v>
      </c>
      <c r="AA2445" s="11"/>
    </row>
    <row r="2446">
      <c r="A2446" s="12" t="s">
        <v>96</v>
      </c>
      <c r="B2446" s="13">
        <v>43484.0</v>
      </c>
      <c r="C2446" s="12">
        <v>43493.0</v>
      </c>
      <c r="D2446" s="14">
        <v>2226.21</v>
      </c>
      <c r="E2446" s="24">
        <v>43381.51710648148</v>
      </c>
      <c r="F2446" s="16">
        <v>103.0</v>
      </c>
      <c r="G2446" s="17" t="s">
        <v>25</v>
      </c>
      <c r="H2446" s="14">
        <v>0.0</v>
      </c>
      <c r="I2446" s="14">
        <f t="shared" si="1"/>
        <v>2226.21</v>
      </c>
      <c r="J2446" s="18">
        <v>4.0</v>
      </c>
      <c r="K2446" s="17">
        <v>5.0</v>
      </c>
      <c r="L2446" s="19">
        <v>3.0</v>
      </c>
      <c r="M2446" s="19" t="e">
        <v>#REF!</v>
      </c>
      <c r="N2446" s="17">
        <v>5.0</v>
      </c>
      <c r="O2446" s="17" t="s">
        <v>66</v>
      </c>
      <c r="P2446" s="17">
        <v>9.0</v>
      </c>
      <c r="Q2446" s="17">
        <v>9.0</v>
      </c>
      <c r="R2446" s="17">
        <v>0.0</v>
      </c>
      <c r="S2446" s="7">
        <f t="shared" si="2"/>
        <v>9</v>
      </c>
      <c r="T2446" s="20">
        <v>0.0</v>
      </c>
      <c r="U2446" s="14">
        <v>0.0</v>
      </c>
      <c r="V2446" s="21" t="s">
        <v>37</v>
      </c>
      <c r="W2446" s="35">
        <f>VLOOKUP(A2446,airbnb_listings_orlando!C:Q,14,0)</f>
        <v>86</v>
      </c>
      <c r="X2446" s="35">
        <f>VLOOKUP(A2446,airbnb_listings_orlando!C:Q,15,0)</f>
        <v>6</v>
      </c>
      <c r="Y2446" s="11">
        <f t="shared" si="4"/>
        <v>247.3566667</v>
      </c>
      <c r="AA2446" s="11"/>
    </row>
    <row r="2447">
      <c r="A2447" s="12" t="s">
        <v>96</v>
      </c>
      <c r="B2447" s="13">
        <v>43424.0</v>
      </c>
      <c r="C2447" s="12">
        <v>43436.0</v>
      </c>
      <c r="D2447" s="14">
        <v>180.0</v>
      </c>
      <c r="E2447" s="24">
        <v>43115.375127314815</v>
      </c>
      <c r="F2447" s="16">
        <v>309.0</v>
      </c>
      <c r="G2447" s="17" t="s">
        <v>25</v>
      </c>
      <c r="H2447" s="14">
        <v>0.0</v>
      </c>
      <c r="I2447" s="14">
        <f t="shared" si="1"/>
        <v>180</v>
      </c>
      <c r="J2447" s="18">
        <v>4.0</v>
      </c>
      <c r="K2447" s="17">
        <v>5.0</v>
      </c>
      <c r="L2447" s="19">
        <v>3.0</v>
      </c>
      <c r="M2447" s="19" t="e">
        <v>#REF!</v>
      </c>
      <c r="N2447" s="17">
        <v>5.0</v>
      </c>
      <c r="O2447" s="17" t="s">
        <v>66</v>
      </c>
      <c r="P2447" s="17">
        <v>12.0</v>
      </c>
      <c r="Q2447" s="17">
        <v>2.0</v>
      </c>
      <c r="R2447" s="17">
        <v>0.0</v>
      </c>
      <c r="S2447" s="7">
        <f t="shared" si="2"/>
        <v>2</v>
      </c>
      <c r="T2447" s="20">
        <v>0.0</v>
      </c>
      <c r="U2447" s="14">
        <v>0.0</v>
      </c>
      <c r="V2447" s="21" t="s">
        <v>37</v>
      </c>
      <c r="W2447" s="35">
        <f>VLOOKUP(A2447,airbnb_listings_orlando!C:Q,14,0)</f>
        <v>86</v>
      </c>
      <c r="X2447" s="35">
        <f>VLOOKUP(A2447,airbnb_listings_orlando!C:Q,15,0)</f>
        <v>6</v>
      </c>
      <c r="Y2447" s="11">
        <f t="shared" si="4"/>
        <v>15</v>
      </c>
      <c r="AA2447" s="11"/>
    </row>
    <row r="2448">
      <c r="A2448" s="12" t="s">
        <v>96</v>
      </c>
      <c r="B2448" s="13">
        <v>43364.0</v>
      </c>
      <c r="C2448" s="12">
        <v>43376.0</v>
      </c>
      <c r="D2448" s="14">
        <v>0.0</v>
      </c>
      <c r="E2448" s="24">
        <v>43237.18753472222</v>
      </c>
      <c r="F2448" s="16">
        <v>127.0</v>
      </c>
      <c r="G2448" s="17" t="s">
        <v>25</v>
      </c>
      <c r="H2448" s="14">
        <v>0.0</v>
      </c>
      <c r="I2448" s="14">
        <f t="shared" si="1"/>
        <v>0</v>
      </c>
      <c r="J2448" s="18">
        <v>4.0</v>
      </c>
      <c r="K2448" s="17">
        <v>5.0</v>
      </c>
      <c r="L2448" s="19">
        <v>3.0</v>
      </c>
      <c r="M2448" s="19" t="e">
        <v>#REF!</v>
      </c>
      <c r="N2448" s="17">
        <v>5.0</v>
      </c>
      <c r="O2448" s="17" t="s">
        <v>66</v>
      </c>
      <c r="P2448" s="17">
        <v>12.0</v>
      </c>
      <c r="Q2448" s="17">
        <v>0.0</v>
      </c>
      <c r="R2448" s="17">
        <v>0.0</v>
      </c>
      <c r="S2448" s="7">
        <f t="shared" si="2"/>
        <v>0</v>
      </c>
      <c r="T2448" s="20">
        <v>0.0</v>
      </c>
      <c r="U2448" s="14">
        <v>0.0</v>
      </c>
      <c r="V2448" s="21" t="s">
        <v>37</v>
      </c>
      <c r="W2448" s="35">
        <f>VLOOKUP(A2448,airbnb_listings_orlando!C:Q,14,0)</f>
        <v>86</v>
      </c>
      <c r="X2448" s="35">
        <f>VLOOKUP(A2448,airbnb_listings_orlando!C:Q,15,0)</f>
        <v>6</v>
      </c>
      <c r="Y2448" s="11">
        <f t="shared" si="4"/>
        <v>0</v>
      </c>
      <c r="AA2448" s="11"/>
    </row>
    <row r="2449">
      <c r="A2449" s="12" t="s">
        <v>96</v>
      </c>
      <c r="B2449" s="13">
        <v>43354.0</v>
      </c>
      <c r="C2449" s="12">
        <v>43363.0</v>
      </c>
      <c r="D2449" s="14">
        <v>1859.12</v>
      </c>
      <c r="E2449" s="24">
        <v>43190.559479166666</v>
      </c>
      <c r="F2449" s="16">
        <v>164.0</v>
      </c>
      <c r="G2449" s="17" t="s">
        <v>25</v>
      </c>
      <c r="H2449" s="14">
        <v>159.91</v>
      </c>
      <c r="I2449" s="14">
        <f t="shared" si="1"/>
        <v>1789.88</v>
      </c>
      <c r="J2449" s="18">
        <v>4.0</v>
      </c>
      <c r="K2449" s="17">
        <v>5.0</v>
      </c>
      <c r="L2449" s="19">
        <v>3.0</v>
      </c>
      <c r="M2449" s="19" t="e">
        <v>#REF!</v>
      </c>
      <c r="N2449" s="17">
        <v>5.0</v>
      </c>
      <c r="O2449" s="17" t="s">
        <v>66</v>
      </c>
      <c r="P2449" s="17">
        <v>9.0</v>
      </c>
      <c r="Q2449" s="17">
        <v>6.0</v>
      </c>
      <c r="R2449" s="17">
        <v>3.0</v>
      </c>
      <c r="S2449" s="7">
        <f t="shared" si="2"/>
        <v>9</v>
      </c>
      <c r="T2449" s="20">
        <v>69.24</v>
      </c>
      <c r="U2449" s="14">
        <v>0.0</v>
      </c>
      <c r="V2449" s="21" t="s">
        <v>37</v>
      </c>
      <c r="W2449" s="35">
        <f>VLOOKUP(A2449,airbnb_listings_orlando!C:Q,14,0)</f>
        <v>86</v>
      </c>
      <c r="X2449" s="35">
        <f>VLOOKUP(A2449,airbnb_listings_orlando!C:Q,15,0)</f>
        <v>6</v>
      </c>
      <c r="Y2449" s="11">
        <f t="shared" si="4"/>
        <v>206.5688889</v>
      </c>
      <c r="AA2449" s="11"/>
    </row>
    <row r="2450">
      <c r="A2450" s="12" t="s">
        <v>96</v>
      </c>
      <c r="B2450" s="13">
        <v>43246.0</v>
      </c>
      <c r="C2450" s="12">
        <v>43254.0</v>
      </c>
      <c r="D2450" s="14">
        <v>1567.06</v>
      </c>
      <c r="E2450" s="24">
        <v>43047.76732638889</v>
      </c>
      <c r="F2450" s="16">
        <v>199.0</v>
      </c>
      <c r="G2450" s="17" t="s">
        <v>25</v>
      </c>
      <c r="H2450" s="14">
        <v>179.31</v>
      </c>
      <c r="I2450" s="14">
        <f t="shared" si="1"/>
        <v>1523.15</v>
      </c>
      <c r="J2450" s="18">
        <v>4.0</v>
      </c>
      <c r="K2450" s="17">
        <v>5.0</v>
      </c>
      <c r="L2450" s="19">
        <v>3.0</v>
      </c>
      <c r="M2450" s="19" t="e">
        <v>#REF!</v>
      </c>
      <c r="N2450" s="17">
        <v>5.0</v>
      </c>
      <c r="O2450" s="17" t="s">
        <v>66</v>
      </c>
      <c r="P2450" s="17">
        <v>8.0</v>
      </c>
      <c r="Q2450" s="17">
        <v>5.0</v>
      </c>
      <c r="R2450" s="17">
        <v>2.0</v>
      </c>
      <c r="S2450" s="7">
        <f t="shared" si="2"/>
        <v>7</v>
      </c>
      <c r="T2450" s="20">
        <v>43.91</v>
      </c>
      <c r="U2450" s="14">
        <v>0.0</v>
      </c>
      <c r="V2450" s="21" t="s">
        <v>37</v>
      </c>
      <c r="W2450" s="35">
        <f>VLOOKUP(A2450,airbnb_listings_orlando!C:Q,14,0)</f>
        <v>86</v>
      </c>
      <c r="X2450" s="35">
        <f>VLOOKUP(A2450,airbnb_listings_orlando!C:Q,15,0)</f>
        <v>6</v>
      </c>
      <c r="Y2450" s="11">
        <f t="shared" si="4"/>
        <v>195.8825</v>
      </c>
      <c r="AA2450" s="11"/>
    </row>
    <row r="2451">
      <c r="A2451" s="12" t="s">
        <v>96</v>
      </c>
      <c r="B2451" s="13">
        <v>43227.0</v>
      </c>
      <c r="C2451" s="12">
        <v>43235.0</v>
      </c>
      <c r="D2451" s="14">
        <v>1724.58</v>
      </c>
      <c r="E2451" s="24">
        <v>43105.75945601852</v>
      </c>
      <c r="F2451" s="16">
        <v>122.0</v>
      </c>
      <c r="G2451" s="17" t="s">
        <v>25</v>
      </c>
      <c r="H2451" s="14">
        <v>232.0</v>
      </c>
      <c r="I2451" s="14">
        <f t="shared" si="1"/>
        <v>1724.58</v>
      </c>
      <c r="J2451" s="18">
        <v>4.0</v>
      </c>
      <c r="K2451" s="17">
        <v>5.0</v>
      </c>
      <c r="L2451" s="19">
        <v>3.0</v>
      </c>
      <c r="M2451" s="19" t="e">
        <v>#REF!</v>
      </c>
      <c r="N2451" s="17">
        <v>5.0</v>
      </c>
      <c r="O2451" s="17" t="s">
        <v>66</v>
      </c>
      <c r="P2451" s="17">
        <v>8.0</v>
      </c>
      <c r="Q2451" s="17">
        <v>6.0</v>
      </c>
      <c r="R2451" s="17">
        <v>4.0</v>
      </c>
      <c r="S2451" s="7">
        <f t="shared" si="2"/>
        <v>10</v>
      </c>
      <c r="T2451" s="20">
        <v>0.0</v>
      </c>
      <c r="U2451" s="14">
        <v>0.0</v>
      </c>
      <c r="V2451" s="21" t="s">
        <v>37</v>
      </c>
      <c r="W2451" s="35">
        <f>VLOOKUP(A2451,airbnb_listings_orlando!C:Q,14,0)</f>
        <v>86</v>
      </c>
      <c r="X2451" s="35">
        <f>VLOOKUP(A2451,airbnb_listings_orlando!C:Q,15,0)</f>
        <v>6</v>
      </c>
      <c r="Y2451" s="11">
        <f t="shared" si="4"/>
        <v>215.5725</v>
      </c>
      <c r="AA2451" s="11"/>
    </row>
    <row r="2452">
      <c r="A2452" s="12" t="s">
        <v>96</v>
      </c>
      <c r="B2452" s="13">
        <v>43218.0</v>
      </c>
      <c r="C2452" s="12">
        <v>43227.0</v>
      </c>
      <c r="D2452" s="14">
        <v>130.0</v>
      </c>
      <c r="E2452" s="24">
        <v>43115.382835648146</v>
      </c>
      <c r="F2452" s="16">
        <v>103.0</v>
      </c>
      <c r="G2452" s="17" t="s">
        <v>25</v>
      </c>
      <c r="H2452" s="14">
        <v>0.0</v>
      </c>
      <c r="I2452" s="14">
        <f t="shared" si="1"/>
        <v>130</v>
      </c>
      <c r="J2452" s="18">
        <v>4.0</v>
      </c>
      <c r="K2452" s="17">
        <v>5.0</v>
      </c>
      <c r="L2452" s="19">
        <v>3.0</v>
      </c>
      <c r="M2452" s="19" t="e">
        <v>#REF!</v>
      </c>
      <c r="N2452" s="17">
        <v>5.0</v>
      </c>
      <c r="O2452" s="17" t="s">
        <v>66</v>
      </c>
      <c r="P2452" s="17">
        <v>9.0</v>
      </c>
      <c r="Q2452" s="17">
        <v>2.0</v>
      </c>
      <c r="R2452" s="17">
        <v>0.0</v>
      </c>
      <c r="S2452" s="7">
        <f t="shared" si="2"/>
        <v>2</v>
      </c>
      <c r="T2452" s="20">
        <v>0.0</v>
      </c>
      <c r="U2452" s="14">
        <v>0.0</v>
      </c>
      <c r="V2452" s="21" t="s">
        <v>37</v>
      </c>
      <c r="W2452" s="35">
        <f>VLOOKUP(A2452,airbnb_listings_orlando!C:Q,14,0)</f>
        <v>86</v>
      </c>
      <c r="X2452" s="35">
        <f>VLOOKUP(A2452,airbnb_listings_orlando!C:Q,15,0)</f>
        <v>6</v>
      </c>
      <c r="Y2452" s="11">
        <f t="shared" si="4"/>
        <v>14.44444444</v>
      </c>
      <c r="AA2452" s="11"/>
    </row>
    <row r="2453">
      <c r="A2453" s="12" t="s">
        <v>96</v>
      </c>
      <c r="B2453" s="13">
        <v>43208.0</v>
      </c>
      <c r="C2453" s="12">
        <v>43212.0</v>
      </c>
      <c r="D2453" s="14">
        <v>889.02</v>
      </c>
      <c r="E2453" s="15">
        <v>43056.52925925926</v>
      </c>
      <c r="F2453" s="16">
        <v>152.0</v>
      </c>
      <c r="G2453" s="17" t="s">
        <v>25</v>
      </c>
      <c r="H2453" s="14">
        <v>116.0</v>
      </c>
      <c r="I2453" s="14">
        <f t="shared" si="1"/>
        <v>889.02</v>
      </c>
      <c r="J2453" s="18">
        <v>4.0</v>
      </c>
      <c r="K2453" s="17">
        <v>5.0</v>
      </c>
      <c r="L2453" s="19">
        <v>3.0</v>
      </c>
      <c r="M2453" s="19" t="e">
        <v>#REF!</v>
      </c>
      <c r="N2453" s="17">
        <v>5.0</v>
      </c>
      <c r="O2453" s="17" t="s">
        <v>66</v>
      </c>
      <c r="P2453" s="17">
        <v>4.0</v>
      </c>
      <c r="Q2453" s="17">
        <v>3.0</v>
      </c>
      <c r="R2453" s="17">
        <v>1.0</v>
      </c>
      <c r="S2453" s="7">
        <f t="shared" si="2"/>
        <v>4</v>
      </c>
      <c r="T2453" s="20">
        <v>0.0</v>
      </c>
      <c r="U2453" s="14">
        <v>0.0</v>
      </c>
      <c r="V2453" s="21" t="s">
        <v>37</v>
      </c>
      <c r="W2453" s="35">
        <f>VLOOKUP(A2453,airbnb_listings_orlando!C:Q,14,0)</f>
        <v>86</v>
      </c>
      <c r="X2453" s="35">
        <f>VLOOKUP(A2453,airbnb_listings_orlando!C:Q,15,0)</f>
        <v>6</v>
      </c>
      <c r="Y2453" s="11">
        <f t="shared" si="4"/>
        <v>222.255</v>
      </c>
      <c r="AA2453" s="11"/>
    </row>
    <row r="2454">
      <c r="A2454" s="12" t="s">
        <v>96</v>
      </c>
      <c r="B2454" s="13">
        <v>43117.0</v>
      </c>
      <c r="C2454" s="12">
        <v>43136.0</v>
      </c>
      <c r="D2454" s="14">
        <v>3405.82</v>
      </c>
      <c r="E2454" s="24">
        <v>42889.639189814814</v>
      </c>
      <c r="F2454" s="16">
        <v>228.0</v>
      </c>
      <c r="G2454" s="17" t="s">
        <v>25</v>
      </c>
      <c r="H2454" s="14">
        <v>468.34</v>
      </c>
      <c r="I2454" s="14">
        <f t="shared" si="1"/>
        <v>3300.52</v>
      </c>
      <c r="J2454" s="18">
        <v>4.0</v>
      </c>
      <c r="K2454" s="17">
        <v>5.0</v>
      </c>
      <c r="L2454" s="19">
        <v>3.0</v>
      </c>
      <c r="M2454" s="19" t="e">
        <v>#REF!</v>
      </c>
      <c r="N2454" s="17">
        <v>5.0</v>
      </c>
      <c r="O2454" s="17" t="s">
        <v>66</v>
      </c>
      <c r="P2454" s="17">
        <v>19.0</v>
      </c>
      <c r="Q2454" s="17">
        <v>5.0</v>
      </c>
      <c r="R2454" s="17">
        <v>1.0</v>
      </c>
      <c r="S2454" s="7">
        <f t="shared" si="2"/>
        <v>6</v>
      </c>
      <c r="T2454" s="20">
        <v>105.3</v>
      </c>
      <c r="U2454" s="14">
        <v>0.0</v>
      </c>
      <c r="V2454" s="21" t="s">
        <v>37</v>
      </c>
      <c r="W2454" s="35">
        <f>VLOOKUP(A2454,airbnb_listings_orlando!C:Q,14,0)</f>
        <v>86</v>
      </c>
      <c r="X2454" s="35">
        <f>VLOOKUP(A2454,airbnb_listings_orlando!C:Q,15,0)</f>
        <v>6</v>
      </c>
      <c r="Y2454" s="11">
        <f t="shared" si="4"/>
        <v>179.2536842</v>
      </c>
      <c r="AA2454" s="11"/>
    </row>
    <row r="2455">
      <c r="A2455" s="12" t="s">
        <v>96</v>
      </c>
      <c r="B2455" s="13">
        <v>43081.0</v>
      </c>
      <c r="C2455" s="25">
        <v>43082.0</v>
      </c>
      <c r="D2455" s="14">
        <v>0.0</v>
      </c>
      <c r="E2455" s="15">
        <v>43069.55386574074</v>
      </c>
      <c r="F2455" s="16">
        <v>12.0</v>
      </c>
      <c r="G2455" s="17" t="s">
        <v>25</v>
      </c>
      <c r="H2455" s="14">
        <v>0.0</v>
      </c>
      <c r="I2455" s="14">
        <f t="shared" si="1"/>
        <v>0</v>
      </c>
      <c r="J2455" s="18">
        <v>4.0</v>
      </c>
      <c r="K2455" s="17">
        <v>5.0</v>
      </c>
      <c r="L2455" s="19">
        <v>3.0</v>
      </c>
      <c r="M2455" s="19" t="e">
        <v>#REF!</v>
      </c>
      <c r="N2455" s="17">
        <v>5.0</v>
      </c>
      <c r="O2455" s="17" t="s">
        <v>66</v>
      </c>
      <c r="P2455" s="17">
        <v>1.0</v>
      </c>
      <c r="Q2455" s="17">
        <v>2.0</v>
      </c>
      <c r="R2455" s="17">
        <v>0.0</v>
      </c>
      <c r="S2455" s="7">
        <f t="shared" si="2"/>
        <v>2</v>
      </c>
      <c r="T2455" s="20">
        <v>0.0</v>
      </c>
      <c r="U2455" s="14">
        <v>0.0</v>
      </c>
      <c r="V2455" s="21" t="s">
        <v>37</v>
      </c>
      <c r="W2455" s="35">
        <f>VLOOKUP(A2455,airbnb_listings_orlando!C:Q,14,0)</f>
        <v>86</v>
      </c>
      <c r="X2455" s="35">
        <f>VLOOKUP(A2455,airbnb_listings_orlando!C:Q,15,0)</f>
        <v>6</v>
      </c>
      <c r="Y2455" s="11">
        <f t="shared" si="4"/>
        <v>0</v>
      </c>
      <c r="AA2455" s="11"/>
    </row>
    <row r="2456">
      <c r="A2456" s="12" t="s">
        <v>96</v>
      </c>
      <c r="B2456" s="13">
        <v>43060.0</v>
      </c>
      <c r="C2456" s="12">
        <v>43073.0</v>
      </c>
      <c r="D2456" s="14">
        <v>120.0</v>
      </c>
      <c r="E2456" s="24">
        <v>42832.54150462963</v>
      </c>
      <c r="F2456" s="16">
        <v>228.0</v>
      </c>
      <c r="G2456" s="17" t="s">
        <v>25</v>
      </c>
      <c r="H2456" s="14">
        <v>0.0</v>
      </c>
      <c r="I2456" s="14">
        <f t="shared" si="1"/>
        <v>120</v>
      </c>
      <c r="J2456" s="18">
        <v>4.0</v>
      </c>
      <c r="K2456" s="17">
        <v>5.0</v>
      </c>
      <c r="L2456" s="19">
        <v>3.0</v>
      </c>
      <c r="M2456" s="19" t="e">
        <v>#REF!</v>
      </c>
      <c r="N2456" s="17">
        <v>5.0</v>
      </c>
      <c r="O2456" s="17" t="s">
        <v>66</v>
      </c>
      <c r="P2456" s="17">
        <v>13.0</v>
      </c>
      <c r="Q2456" s="17">
        <v>2.0</v>
      </c>
      <c r="R2456" s="17">
        <v>0.0</v>
      </c>
      <c r="S2456" s="7">
        <f t="shared" si="2"/>
        <v>2</v>
      </c>
      <c r="T2456" s="20">
        <v>0.0</v>
      </c>
      <c r="U2456" s="14">
        <v>0.0</v>
      </c>
      <c r="V2456" s="21" t="s">
        <v>37</v>
      </c>
      <c r="W2456" s="35">
        <f>VLOOKUP(A2456,airbnb_listings_orlando!C:Q,14,0)</f>
        <v>86</v>
      </c>
      <c r="X2456" s="35">
        <f>VLOOKUP(A2456,airbnb_listings_orlando!C:Q,15,0)</f>
        <v>6</v>
      </c>
      <c r="Y2456" s="11">
        <f t="shared" si="4"/>
        <v>9.230769231</v>
      </c>
      <c r="AA2456" s="11"/>
    </row>
    <row r="2457">
      <c r="A2457" s="12" t="s">
        <v>96</v>
      </c>
      <c r="B2457" s="13">
        <v>42950.0</v>
      </c>
      <c r="C2457" s="12">
        <v>42970.0</v>
      </c>
      <c r="D2457" s="14">
        <v>3259.75</v>
      </c>
      <c r="E2457" s="24">
        <v>42739.44305555556</v>
      </c>
      <c r="F2457" s="16">
        <v>211.0</v>
      </c>
      <c r="G2457" s="17" t="s">
        <v>25</v>
      </c>
      <c r="H2457" s="14">
        <v>378.46</v>
      </c>
      <c r="I2457" s="14">
        <f t="shared" si="1"/>
        <v>3091.8</v>
      </c>
      <c r="J2457" s="18">
        <v>4.0</v>
      </c>
      <c r="K2457" s="17">
        <v>5.0</v>
      </c>
      <c r="L2457" s="19">
        <v>3.0</v>
      </c>
      <c r="M2457" s="19" t="e">
        <v>#REF!</v>
      </c>
      <c r="N2457" s="17">
        <v>5.0</v>
      </c>
      <c r="O2457" s="17" t="s">
        <v>66</v>
      </c>
      <c r="P2457" s="17">
        <v>20.0</v>
      </c>
      <c r="Q2457" s="17">
        <v>7.0</v>
      </c>
      <c r="R2457" s="17">
        <v>0.0</v>
      </c>
      <c r="S2457" s="7">
        <f t="shared" si="2"/>
        <v>7</v>
      </c>
      <c r="T2457" s="20">
        <v>167.95</v>
      </c>
      <c r="U2457" s="14">
        <v>0.0</v>
      </c>
      <c r="V2457" s="21" t="s">
        <v>37</v>
      </c>
      <c r="W2457" s="35">
        <f>VLOOKUP(A2457,airbnb_listings_orlando!C:Q,14,0)</f>
        <v>86</v>
      </c>
      <c r="X2457" s="35">
        <f>VLOOKUP(A2457,airbnb_listings_orlando!C:Q,15,0)</f>
        <v>6</v>
      </c>
      <c r="Y2457" s="11">
        <f t="shared" si="4"/>
        <v>162.9875</v>
      </c>
      <c r="AA2457" s="11"/>
    </row>
    <row r="2458">
      <c r="A2458" s="12" t="s">
        <v>96</v>
      </c>
      <c r="B2458" s="13">
        <v>42945.0</v>
      </c>
      <c r="C2458" s="12">
        <v>42946.0</v>
      </c>
      <c r="D2458" s="14">
        <v>0.0</v>
      </c>
      <c r="E2458" s="24">
        <v>42940.809212962966</v>
      </c>
      <c r="F2458" s="16">
        <v>5.0</v>
      </c>
      <c r="G2458" s="17" t="s">
        <v>25</v>
      </c>
      <c r="H2458" s="14">
        <v>0.0</v>
      </c>
      <c r="I2458" s="14">
        <f t="shared" si="1"/>
        <v>0</v>
      </c>
      <c r="J2458" s="18">
        <v>4.0</v>
      </c>
      <c r="K2458" s="17">
        <v>5.0</v>
      </c>
      <c r="L2458" s="19">
        <v>3.0</v>
      </c>
      <c r="M2458" s="19" t="e">
        <v>#REF!</v>
      </c>
      <c r="N2458" s="17">
        <v>5.0</v>
      </c>
      <c r="O2458" s="17" t="s">
        <v>66</v>
      </c>
      <c r="P2458" s="17">
        <v>1.0</v>
      </c>
      <c r="Q2458" s="17">
        <v>2.0</v>
      </c>
      <c r="R2458" s="17">
        <v>0.0</v>
      </c>
      <c r="S2458" s="7">
        <f t="shared" si="2"/>
        <v>2</v>
      </c>
      <c r="T2458" s="20">
        <v>0.0</v>
      </c>
      <c r="U2458" s="14">
        <v>0.0</v>
      </c>
      <c r="V2458" s="21" t="s">
        <v>37</v>
      </c>
      <c r="W2458" s="35">
        <f>VLOOKUP(A2458,airbnb_listings_orlando!C:Q,14,0)</f>
        <v>86</v>
      </c>
      <c r="X2458" s="35">
        <f>VLOOKUP(A2458,airbnb_listings_orlando!C:Q,15,0)</f>
        <v>6</v>
      </c>
      <c r="Y2458" s="11">
        <f t="shared" si="4"/>
        <v>0</v>
      </c>
      <c r="AA2458" s="11"/>
    </row>
    <row r="2459">
      <c r="A2459" s="12" t="s">
        <v>96</v>
      </c>
      <c r="B2459" s="13">
        <v>42920.0</v>
      </c>
      <c r="C2459" s="12">
        <v>42937.0</v>
      </c>
      <c r="D2459" s="14">
        <v>3817.71</v>
      </c>
      <c r="E2459" s="24">
        <v>42752.37519675926</v>
      </c>
      <c r="F2459" s="16">
        <v>168.0</v>
      </c>
      <c r="G2459" s="17" t="s">
        <v>25</v>
      </c>
      <c r="H2459" s="14">
        <v>583.71</v>
      </c>
      <c r="I2459" s="14">
        <f t="shared" si="1"/>
        <v>3706.3</v>
      </c>
      <c r="J2459" s="18">
        <v>4.0</v>
      </c>
      <c r="K2459" s="17">
        <v>5.0</v>
      </c>
      <c r="L2459" s="19">
        <v>3.0</v>
      </c>
      <c r="M2459" s="19" t="e">
        <v>#REF!</v>
      </c>
      <c r="N2459" s="17">
        <v>5.0</v>
      </c>
      <c r="O2459" s="17" t="s">
        <v>66</v>
      </c>
      <c r="P2459" s="17">
        <v>17.0</v>
      </c>
      <c r="Q2459" s="17">
        <v>4.0</v>
      </c>
      <c r="R2459" s="17">
        <v>1.0</v>
      </c>
      <c r="S2459" s="7">
        <f t="shared" si="2"/>
        <v>5</v>
      </c>
      <c r="T2459" s="20">
        <v>111.41</v>
      </c>
      <c r="U2459" s="14">
        <v>0.0</v>
      </c>
      <c r="V2459" s="21" t="s">
        <v>37</v>
      </c>
      <c r="W2459" s="35">
        <f>VLOOKUP(A2459,airbnb_listings_orlando!C:Q,14,0)</f>
        <v>86</v>
      </c>
      <c r="X2459" s="35">
        <f>VLOOKUP(A2459,airbnb_listings_orlando!C:Q,15,0)</f>
        <v>6</v>
      </c>
      <c r="Y2459" s="11">
        <f t="shared" si="4"/>
        <v>224.5711765</v>
      </c>
      <c r="AA2459" s="11"/>
    </row>
    <row r="2460">
      <c r="A2460" s="12" t="s">
        <v>96</v>
      </c>
      <c r="B2460" s="13">
        <v>42865.0</v>
      </c>
      <c r="C2460" s="12">
        <v>42871.0</v>
      </c>
      <c r="D2460" s="14">
        <v>120.0</v>
      </c>
      <c r="E2460" s="24">
        <v>42779.380844907406</v>
      </c>
      <c r="F2460" s="16">
        <v>86.0</v>
      </c>
      <c r="G2460" s="17" t="s">
        <v>25</v>
      </c>
      <c r="H2460" s="14">
        <v>0.0</v>
      </c>
      <c r="I2460" s="14">
        <f t="shared" si="1"/>
        <v>120</v>
      </c>
      <c r="J2460" s="18">
        <v>4.0</v>
      </c>
      <c r="K2460" s="17">
        <v>5.0</v>
      </c>
      <c r="L2460" s="19">
        <v>3.0</v>
      </c>
      <c r="M2460" s="19" t="e">
        <v>#REF!</v>
      </c>
      <c r="N2460" s="17">
        <v>5.0</v>
      </c>
      <c r="O2460" s="17" t="s">
        <v>66</v>
      </c>
      <c r="P2460" s="17">
        <v>6.0</v>
      </c>
      <c r="Q2460" s="17">
        <v>2.0</v>
      </c>
      <c r="R2460" s="17">
        <v>0.0</v>
      </c>
      <c r="S2460" s="7">
        <f t="shared" si="2"/>
        <v>2</v>
      </c>
      <c r="T2460" s="20">
        <v>0.0</v>
      </c>
      <c r="U2460" s="14">
        <v>0.0</v>
      </c>
      <c r="V2460" s="21" t="s">
        <v>37</v>
      </c>
      <c r="W2460" s="35">
        <f>VLOOKUP(A2460,airbnb_listings_orlando!C:Q,14,0)</f>
        <v>86</v>
      </c>
      <c r="X2460" s="35">
        <f>VLOOKUP(A2460,airbnb_listings_orlando!C:Q,15,0)</f>
        <v>6</v>
      </c>
      <c r="Y2460" s="11">
        <f t="shared" si="4"/>
        <v>20</v>
      </c>
      <c r="AA2460" s="11"/>
    </row>
    <row r="2461">
      <c r="A2461" s="12" t="s">
        <v>96</v>
      </c>
      <c r="B2461" s="13">
        <v>42855.0</v>
      </c>
      <c r="C2461" s="12">
        <v>42861.0</v>
      </c>
      <c r="D2461" s="14">
        <v>694.31</v>
      </c>
      <c r="E2461" s="24">
        <v>42787.63951388889</v>
      </c>
      <c r="F2461" s="16">
        <v>68.0</v>
      </c>
      <c r="G2461" s="17" t="s">
        <v>25</v>
      </c>
      <c r="H2461" s="14">
        <v>77.11</v>
      </c>
      <c r="I2461" s="14">
        <f t="shared" si="1"/>
        <v>673.57</v>
      </c>
      <c r="J2461" s="18">
        <v>4.0</v>
      </c>
      <c r="K2461" s="17">
        <v>5.0</v>
      </c>
      <c r="L2461" s="19">
        <v>3.0</v>
      </c>
      <c r="M2461" s="19" t="e">
        <v>#REF!</v>
      </c>
      <c r="N2461" s="17">
        <v>5.0</v>
      </c>
      <c r="O2461" s="17" t="s">
        <v>66</v>
      </c>
      <c r="P2461" s="17">
        <v>6.0</v>
      </c>
      <c r="Q2461" s="17">
        <v>2.0</v>
      </c>
      <c r="R2461" s="17">
        <v>1.0</v>
      </c>
      <c r="S2461" s="7">
        <f t="shared" si="2"/>
        <v>3</v>
      </c>
      <c r="T2461" s="20">
        <v>20.74</v>
      </c>
      <c r="U2461" s="14">
        <v>0.0</v>
      </c>
      <c r="V2461" s="21" t="s">
        <v>37</v>
      </c>
      <c r="W2461" s="35">
        <f>VLOOKUP(A2461,airbnb_listings_orlando!C:Q,14,0)</f>
        <v>86</v>
      </c>
      <c r="X2461" s="35">
        <f>VLOOKUP(A2461,airbnb_listings_orlando!C:Q,15,0)</f>
        <v>6</v>
      </c>
      <c r="Y2461" s="11">
        <f t="shared" si="4"/>
        <v>115.7183333</v>
      </c>
      <c r="AA2461" s="11"/>
    </row>
    <row r="2462">
      <c r="A2462" s="12" t="s">
        <v>96</v>
      </c>
      <c r="B2462" s="13">
        <v>42795.0</v>
      </c>
      <c r="C2462" s="12">
        <v>42802.0</v>
      </c>
      <c r="D2462" s="14">
        <v>1569.3</v>
      </c>
      <c r="E2462" s="15">
        <v>42670.50765046296</v>
      </c>
      <c r="F2462" s="16">
        <v>125.0</v>
      </c>
      <c r="G2462" s="17" t="s">
        <v>25</v>
      </c>
      <c r="H2462" s="14">
        <v>238.0</v>
      </c>
      <c r="I2462" s="14">
        <f t="shared" si="1"/>
        <v>1569.3</v>
      </c>
      <c r="J2462" s="18">
        <v>4.0</v>
      </c>
      <c r="K2462" s="17">
        <v>5.0</v>
      </c>
      <c r="L2462" s="19">
        <v>3.0</v>
      </c>
      <c r="M2462" s="19" t="e">
        <v>#REF!</v>
      </c>
      <c r="N2462" s="17">
        <v>5.0</v>
      </c>
      <c r="O2462" s="17" t="s">
        <v>66</v>
      </c>
      <c r="P2462" s="17">
        <v>7.0</v>
      </c>
      <c r="Q2462" s="17">
        <v>6.0</v>
      </c>
      <c r="R2462" s="17">
        <v>0.0</v>
      </c>
      <c r="S2462" s="7">
        <f t="shared" si="2"/>
        <v>6</v>
      </c>
      <c r="T2462" s="20">
        <v>0.0</v>
      </c>
      <c r="U2462" s="14">
        <v>0.0</v>
      </c>
      <c r="V2462" s="21" t="s">
        <v>37</v>
      </c>
      <c r="W2462" s="35">
        <f>VLOOKUP(A2462,airbnb_listings_orlando!C:Q,14,0)</f>
        <v>86</v>
      </c>
      <c r="X2462" s="35">
        <f>VLOOKUP(A2462,airbnb_listings_orlando!C:Q,15,0)</f>
        <v>6</v>
      </c>
      <c r="Y2462" s="11">
        <f t="shared" si="4"/>
        <v>224.1857143</v>
      </c>
      <c r="AA2462" s="11"/>
    </row>
    <row r="2463">
      <c r="A2463" s="12" t="s">
        <v>96</v>
      </c>
      <c r="B2463" s="13">
        <v>42768.0</v>
      </c>
      <c r="C2463" s="12">
        <v>42774.0</v>
      </c>
      <c r="D2463" s="14">
        <v>120.0</v>
      </c>
      <c r="E2463" s="24">
        <v>42678.627337962964</v>
      </c>
      <c r="F2463" s="16">
        <v>90.0</v>
      </c>
      <c r="G2463" s="17" t="s">
        <v>25</v>
      </c>
      <c r="H2463" s="14">
        <v>0.0</v>
      </c>
      <c r="I2463" s="14">
        <f t="shared" si="1"/>
        <v>120</v>
      </c>
      <c r="J2463" s="18">
        <v>4.0</v>
      </c>
      <c r="K2463" s="17">
        <v>5.0</v>
      </c>
      <c r="L2463" s="19">
        <v>3.0</v>
      </c>
      <c r="M2463" s="19" t="e">
        <v>#REF!</v>
      </c>
      <c r="N2463" s="17">
        <v>5.0</v>
      </c>
      <c r="O2463" s="17" t="s">
        <v>66</v>
      </c>
      <c r="P2463" s="17">
        <v>6.0</v>
      </c>
      <c r="Q2463" s="17">
        <v>2.0</v>
      </c>
      <c r="R2463" s="17">
        <v>0.0</v>
      </c>
      <c r="S2463" s="7">
        <f t="shared" si="2"/>
        <v>2</v>
      </c>
      <c r="T2463" s="20">
        <v>0.0</v>
      </c>
      <c r="U2463" s="14">
        <v>0.0</v>
      </c>
      <c r="V2463" s="21" t="s">
        <v>37</v>
      </c>
      <c r="W2463" s="35">
        <f>VLOOKUP(A2463,airbnb_listings_orlando!C:Q,14,0)</f>
        <v>86</v>
      </c>
      <c r="X2463" s="35">
        <f>VLOOKUP(A2463,airbnb_listings_orlando!C:Q,15,0)</f>
        <v>6</v>
      </c>
      <c r="Y2463" s="11">
        <f t="shared" si="4"/>
        <v>20</v>
      </c>
      <c r="AA2463" s="11"/>
    </row>
    <row r="2464">
      <c r="A2464" s="12" t="s">
        <v>96</v>
      </c>
      <c r="B2464" s="13">
        <v>42762.0</v>
      </c>
      <c r="C2464" s="12">
        <v>42764.0</v>
      </c>
      <c r="D2464" s="14">
        <v>510.1</v>
      </c>
      <c r="E2464" s="24">
        <v>42738.41019675926</v>
      </c>
      <c r="F2464" s="16">
        <v>24.0</v>
      </c>
      <c r="G2464" s="17" t="s">
        <v>25</v>
      </c>
      <c r="H2464" s="14">
        <v>53.6</v>
      </c>
      <c r="I2464" s="14">
        <f t="shared" si="1"/>
        <v>498.1</v>
      </c>
      <c r="J2464" s="18">
        <v>4.0</v>
      </c>
      <c r="K2464" s="17">
        <v>5.0</v>
      </c>
      <c r="L2464" s="19">
        <v>3.0</v>
      </c>
      <c r="M2464" s="19" t="e">
        <v>#REF!</v>
      </c>
      <c r="N2464" s="17">
        <v>5.0</v>
      </c>
      <c r="O2464" s="17" t="s">
        <v>66</v>
      </c>
      <c r="P2464" s="17">
        <v>2.0</v>
      </c>
      <c r="Q2464" s="17">
        <v>7.0</v>
      </c>
      <c r="R2464" s="17">
        <v>1.0</v>
      </c>
      <c r="S2464" s="7">
        <f t="shared" si="2"/>
        <v>8</v>
      </c>
      <c r="T2464" s="20">
        <v>12.0</v>
      </c>
      <c r="U2464" s="14">
        <v>0.0</v>
      </c>
      <c r="V2464" s="21" t="s">
        <v>37</v>
      </c>
      <c r="W2464" s="35">
        <f>VLOOKUP(A2464,airbnb_listings_orlando!C:Q,14,0)</f>
        <v>86</v>
      </c>
      <c r="X2464" s="35">
        <f>VLOOKUP(A2464,airbnb_listings_orlando!C:Q,15,0)</f>
        <v>6</v>
      </c>
      <c r="Y2464" s="11">
        <f t="shared" si="4"/>
        <v>255.05</v>
      </c>
      <c r="AA2464" s="11"/>
    </row>
    <row r="2465">
      <c r="A2465" s="12" t="s">
        <v>96</v>
      </c>
      <c r="B2465" s="13">
        <v>42755.0</v>
      </c>
      <c r="C2465" s="12">
        <v>42759.0</v>
      </c>
      <c r="D2465" s="14">
        <v>120.0</v>
      </c>
      <c r="E2465" s="15">
        <v>42724.385625</v>
      </c>
      <c r="F2465" s="16">
        <v>31.0</v>
      </c>
      <c r="G2465" s="17" t="s">
        <v>25</v>
      </c>
      <c r="H2465" s="14">
        <v>0.0</v>
      </c>
      <c r="I2465" s="14">
        <f t="shared" si="1"/>
        <v>120</v>
      </c>
      <c r="J2465" s="18">
        <v>4.0</v>
      </c>
      <c r="K2465" s="17">
        <v>5.0</v>
      </c>
      <c r="L2465" s="19">
        <v>3.0</v>
      </c>
      <c r="M2465" s="19" t="e">
        <v>#REF!</v>
      </c>
      <c r="N2465" s="17">
        <v>5.0</v>
      </c>
      <c r="O2465" s="17" t="s">
        <v>66</v>
      </c>
      <c r="P2465" s="17">
        <v>4.0</v>
      </c>
      <c r="Q2465" s="17">
        <v>2.0</v>
      </c>
      <c r="R2465" s="17">
        <v>0.0</v>
      </c>
      <c r="S2465" s="7">
        <f t="shared" si="2"/>
        <v>2</v>
      </c>
      <c r="T2465" s="20">
        <v>0.0</v>
      </c>
      <c r="U2465" s="14">
        <v>0.0</v>
      </c>
      <c r="V2465" s="21" t="s">
        <v>37</v>
      </c>
      <c r="W2465" s="35">
        <f>VLOOKUP(A2465,airbnb_listings_orlando!C:Q,14,0)</f>
        <v>86</v>
      </c>
      <c r="X2465" s="35">
        <f>VLOOKUP(A2465,airbnb_listings_orlando!C:Q,15,0)</f>
        <v>6</v>
      </c>
      <c r="Y2465" s="11">
        <f t="shared" si="4"/>
        <v>30</v>
      </c>
      <c r="AA2465" s="11"/>
    </row>
    <row r="2466">
      <c r="A2466" s="12" t="s">
        <v>96</v>
      </c>
      <c r="B2466" s="13">
        <v>42700.0</v>
      </c>
      <c r="C2466" s="12">
        <v>42708.0</v>
      </c>
      <c r="D2466" s="14">
        <v>120.0</v>
      </c>
      <c r="E2466" s="15">
        <v>42662.54791666667</v>
      </c>
      <c r="F2466" s="16">
        <v>38.0</v>
      </c>
      <c r="G2466" s="17" t="s">
        <v>25</v>
      </c>
      <c r="H2466" s="14">
        <v>0.0</v>
      </c>
      <c r="I2466" s="14">
        <f t="shared" si="1"/>
        <v>120</v>
      </c>
      <c r="J2466" s="18">
        <v>4.0</v>
      </c>
      <c r="K2466" s="17">
        <v>5.0</v>
      </c>
      <c r="L2466" s="19">
        <v>3.0</v>
      </c>
      <c r="M2466" s="19" t="e">
        <v>#REF!</v>
      </c>
      <c r="N2466" s="17">
        <v>5.0</v>
      </c>
      <c r="O2466" s="17" t="s">
        <v>66</v>
      </c>
      <c r="P2466" s="17">
        <v>8.0</v>
      </c>
      <c r="Q2466" s="17">
        <v>2.0</v>
      </c>
      <c r="R2466" s="17">
        <v>0.0</v>
      </c>
      <c r="S2466" s="7">
        <f t="shared" si="2"/>
        <v>2</v>
      </c>
      <c r="T2466" s="20">
        <v>0.0</v>
      </c>
      <c r="U2466" s="14">
        <v>0.0</v>
      </c>
      <c r="V2466" s="21" t="s">
        <v>37</v>
      </c>
      <c r="W2466" s="35">
        <f>VLOOKUP(A2466,airbnb_listings_orlando!C:Q,14,0)</f>
        <v>86</v>
      </c>
      <c r="X2466" s="35">
        <f>VLOOKUP(A2466,airbnb_listings_orlando!C:Q,15,0)</f>
        <v>6</v>
      </c>
      <c r="Y2466" s="11">
        <f t="shared" si="4"/>
        <v>15</v>
      </c>
      <c r="AA2466" s="11"/>
    </row>
    <row r="2467">
      <c r="A2467" s="12" t="s">
        <v>96</v>
      </c>
      <c r="B2467" s="13">
        <v>42697.0</v>
      </c>
      <c r="C2467" s="25">
        <v>42699.0</v>
      </c>
      <c r="D2467" s="14">
        <v>576.45</v>
      </c>
      <c r="E2467" s="15">
        <v>42660.44813657407</v>
      </c>
      <c r="F2467" s="16">
        <v>37.0</v>
      </c>
      <c r="G2467" s="17" t="s">
        <v>25</v>
      </c>
      <c r="H2467" s="14">
        <v>76.0</v>
      </c>
      <c r="I2467" s="14">
        <f t="shared" si="1"/>
        <v>576.45</v>
      </c>
      <c r="J2467" s="18">
        <v>4.0</v>
      </c>
      <c r="K2467" s="17">
        <v>5.0</v>
      </c>
      <c r="L2467" s="19">
        <v>3.0</v>
      </c>
      <c r="M2467" s="19" t="e">
        <v>#REF!</v>
      </c>
      <c r="N2467" s="17">
        <v>5.0</v>
      </c>
      <c r="O2467" s="17" t="s">
        <v>66</v>
      </c>
      <c r="P2467" s="17">
        <v>2.0</v>
      </c>
      <c r="Q2467" s="17">
        <v>3.0</v>
      </c>
      <c r="R2467" s="17">
        <v>3.0</v>
      </c>
      <c r="S2467" s="7">
        <f t="shared" si="2"/>
        <v>6</v>
      </c>
      <c r="T2467" s="20">
        <v>0.0</v>
      </c>
      <c r="U2467" s="14">
        <v>0.0</v>
      </c>
      <c r="V2467" s="21" t="s">
        <v>37</v>
      </c>
      <c r="W2467" s="35">
        <f>VLOOKUP(A2467,airbnb_listings_orlando!C:Q,14,0)</f>
        <v>86</v>
      </c>
      <c r="X2467" s="35">
        <f>VLOOKUP(A2467,airbnb_listings_orlando!C:Q,15,0)</f>
        <v>6</v>
      </c>
      <c r="Y2467" s="11">
        <f t="shared" si="4"/>
        <v>288.225</v>
      </c>
      <c r="AA2467" s="11"/>
    </row>
    <row r="2468">
      <c r="A2468" s="12" t="s">
        <v>96</v>
      </c>
      <c r="B2468" s="13">
        <v>42685.0</v>
      </c>
      <c r="C2468" s="25">
        <v>42687.0</v>
      </c>
      <c r="D2468" s="14">
        <v>498.25</v>
      </c>
      <c r="E2468" s="15">
        <v>42671.54393518518</v>
      </c>
      <c r="F2468" s="16">
        <v>14.0</v>
      </c>
      <c r="G2468" s="17" t="s">
        <v>25</v>
      </c>
      <c r="H2468" s="14">
        <v>52.2</v>
      </c>
      <c r="I2468" s="14">
        <f t="shared" si="1"/>
        <v>498.25</v>
      </c>
      <c r="J2468" s="18">
        <v>4.0</v>
      </c>
      <c r="K2468" s="17">
        <v>5.0</v>
      </c>
      <c r="L2468" s="19">
        <v>3.0</v>
      </c>
      <c r="M2468" s="19" t="e">
        <v>#REF!</v>
      </c>
      <c r="N2468" s="17">
        <v>5.0</v>
      </c>
      <c r="O2468" s="17" t="s">
        <v>66</v>
      </c>
      <c r="P2468" s="17">
        <v>2.0</v>
      </c>
      <c r="Q2468" s="17">
        <v>5.0</v>
      </c>
      <c r="R2468" s="17">
        <v>0.0</v>
      </c>
      <c r="S2468" s="7">
        <f t="shared" si="2"/>
        <v>5</v>
      </c>
      <c r="T2468" s="20">
        <v>0.0</v>
      </c>
      <c r="U2468" s="14">
        <v>0.0</v>
      </c>
      <c r="V2468" s="21" t="s">
        <v>37</v>
      </c>
      <c r="W2468" s="35">
        <f>VLOOKUP(A2468,airbnb_listings_orlando!C:Q,14,0)</f>
        <v>86</v>
      </c>
      <c r="X2468" s="35">
        <f>VLOOKUP(A2468,airbnb_listings_orlando!C:Q,15,0)</f>
        <v>6</v>
      </c>
      <c r="Y2468" s="11">
        <f t="shared" si="4"/>
        <v>249.125</v>
      </c>
      <c r="AA2468" s="11"/>
    </row>
    <row r="2469">
      <c r="A2469" s="12" t="s">
        <v>96</v>
      </c>
      <c r="B2469" s="13">
        <v>42641.0</v>
      </c>
      <c r="C2469" s="12">
        <v>42646.0</v>
      </c>
      <c r="D2469" s="14">
        <v>120.0</v>
      </c>
      <c r="E2469" s="24">
        <v>42642.44861111111</v>
      </c>
      <c r="F2469" s="16">
        <v>0.0</v>
      </c>
      <c r="G2469" s="17" t="s">
        <v>25</v>
      </c>
      <c r="H2469" s="14">
        <v>0.0</v>
      </c>
      <c r="I2469" s="14">
        <f t="shared" si="1"/>
        <v>120</v>
      </c>
      <c r="J2469" s="18">
        <v>4.0</v>
      </c>
      <c r="K2469" s="17">
        <v>5.0</v>
      </c>
      <c r="L2469" s="19">
        <v>3.0</v>
      </c>
      <c r="M2469" s="19" t="e">
        <v>#REF!</v>
      </c>
      <c r="N2469" s="17">
        <v>5.0</v>
      </c>
      <c r="O2469" s="17" t="s">
        <v>66</v>
      </c>
      <c r="P2469" s="17">
        <v>5.0</v>
      </c>
      <c r="Q2469" s="17">
        <v>2.0</v>
      </c>
      <c r="R2469" s="17">
        <v>0.0</v>
      </c>
      <c r="S2469" s="7">
        <f t="shared" si="2"/>
        <v>2</v>
      </c>
      <c r="T2469" s="20">
        <v>0.0</v>
      </c>
      <c r="U2469" s="14">
        <v>0.0</v>
      </c>
      <c r="V2469" s="21" t="s">
        <v>37</v>
      </c>
      <c r="W2469" s="35">
        <f>VLOOKUP(A2469,airbnb_listings_orlando!C:Q,14,0)</f>
        <v>86</v>
      </c>
      <c r="X2469" s="35">
        <f>VLOOKUP(A2469,airbnb_listings_orlando!C:Q,15,0)</f>
        <v>6</v>
      </c>
      <c r="Y2469" s="11">
        <f t="shared" si="4"/>
        <v>24</v>
      </c>
      <c r="AA2469" s="11"/>
    </row>
    <row r="2470">
      <c r="A2470" s="12" t="s">
        <v>96</v>
      </c>
      <c r="B2470" s="13">
        <v>43466.0</v>
      </c>
      <c r="C2470" s="12">
        <v>43469.0</v>
      </c>
      <c r="D2470" s="14">
        <v>842.72</v>
      </c>
      <c r="E2470" s="24">
        <v>43373.413252314815</v>
      </c>
      <c r="F2470" s="16">
        <v>93.0</v>
      </c>
      <c r="G2470" s="17" t="s">
        <v>25</v>
      </c>
      <c r="H2470" s="14">
        <v>105.65</v>
      </c>
      <c r="I2470" s="14">
        <f t="shared" si="1"/>
        <v>791.3784</v>
      </c>
      <c r="J2470" s="18">
        <v>4.0</v>
      </c>
      <c r="K2470" s="17">
        <v>5.0</v>
      </c>
      <c r="L2470" s="19">
        <v>3.0</v>
      </c>
      <c r="M2470" s="19" t="e">
        <v>#REF!</v>
      </c>
      <c r="N2470" s="17">
        <v>5.0</v>
      </c>
      <c r="O2470" s="17" t="s">
        <v>66</v>
      </c>
      <c r="P2470" s="17">
        <v>3.0</v>
      </c>
      <c r="Q2470" s="17">
        <v>5.0</v>
      </c>
      <c r="R2470" s="17">
        <v>1.0</v>
      </c>
      <c r="S2470" s="7">
        <f t="shared" si="2"/>
        <v>6</v>
      </c>
      <c r="T2470" s="20">
        <v>26.06</v>
      </c>
      <c r="U2470" s="14">
        <f t="shared" ref="U2470:U2471" si="145">D2470*3%</f>
        <v>25.2816</v>
      </c>
      <c r="V2470" s="21" t="s">
        <v>39</v>
      </c>
      <c r="W2470" s="35">
        <f>VLOOKUP(A2470,airbnb_listings_orlando!C:Q,14,0)</f>
        <v>86</v>
      </c>
      <c r="X2470" s="35">
        <f>VLOOKUP(A2470,airbnb_listings_orlando!C:Q,15,0)</f>
        <v>6</v>
      </c>
      <c r="Y2470" s="11">
        <f t="shared" si="4"/>
        <v>280.9066667</v>
      </c>
      <c r="AA2470" s="11"/>
    </row>
    <row r="2471">
      <c r="A2471" s="12" t="s">
        <v>96</v>
      </c>
      <c r="B2471" s="13">
        <v>43453.0</v>
      </c>
      <c r="C2471" s="25">
        <v>43459.0</v>
      </c>
      <c r="D2471" s="14">
        <v>1925.59</v>
      </c>
      <c r="E2471" s="24">
        <v>43343.71162037037</v>
      </c>
      <c r="F2471" s="16">
        <v>110.0</v>
      </c>
      <c r="G2471" s="17" t="s">
        <v>25</v>
      </c>
      <c r="H2471" s="14">
        <v>251.36</v>
      </c>
      <c r="I2471" s="14">
        <f t="shared" si="1"/>
        <v>1808.2923</v>
      </c>
      <c r="J2471" s="18">
        <v>4.0</v>
      </c>
      <c r="K2471" s="17">
        <v>5.0</v>
      </c>
      <c r="L2471" s="19">
        <v>3.0</v>
      </c>
      <c r="M2471" s="19" t="e">
        <v>#REF!</v>
      </c>
      <c r="N2471" s="17">
        <v>5.0</v>
      </c>
      <c r="O2471" s="17" t="s">
        <v>66</v>
      </c>
      <c r="P2471" s="17">
        <v>6.0</v>
      </c>
      <c r="Q2471" s="17">
        <v>8.0</v>
      </c>
      <c r="R2471" s="17">
        <v>0.0</v>
      </c>
      <c r="S2471" s="7">
        <f t="shared" si="2"/>
        <v>8</v>
      </c>
      <c r="T2471" s="20">
        <v>59.53</v>
      </c>
      <c r="U2471" s="14">
        <f t="shared" si="145"/>
        <v>57.7677</v>
      </c>
      <c r="V2471" s="21" t="s">
        <v>39</v>
      </c>
      <c r="W2471" s="35">
        <f>VLOOKUP(A2471,airbnb_listings_orlando!C:Q,14,0)</f>
        <v>86</v>
      </c>
      <c r="X2471" s="35">
        <f>VLOOKUP(A2471,airbnb_listings_orlando!C:Q,15,0)</f>
        <v>6</v>
      </c>
      <c r="Y2471" s="11">
        <f t="shared" si="4"/>
        <v>320.9316667</v>
      </c>
      <c r="AA2471" s="11"/>
    </row>
    <row r="2472">
      <c r="A2472" s="12" t="s">
        <v>96</v>
      </c>
      <c r="B2472" s="13">
        <v>43379.0</v>
      </c>
      <c r="C2472" s="25">
        <v>43394.0</v>
      </c>
      <c r="D2472" s="14">
        <v>2543.22</v>
      </c>
      <c r="E2472" s="15">
        <v>43100.45380787037</v>
      </c>
      <c r="F2472" s="16">
        <v>279.0</v>
      </c>
      <c r="G2472" s="17" t="s">
        <v>25</v>
      </c>
      <c r="H2472" s="14">
        <v>340.64</v>
      </c>
      <c r="I2472" s="14">
        <f t="shared" si="1"/>
        <v>2362.8612</v>
      </c>
      <c r="J2472" s="18">
        <v>4.0</v>
      </c>
      <c r="K2472" s="17">
        <v>5.0</v>
      </c>
      <c r="L2472" s="19">
        <v>3.0</v>
      </c>
      <c r="M2472" s="19" t="e">
        <v>#REF!</v>
      </c>
      <c r="N2472" s="17">
        <v>5.0</v>
      </c>
      <c r="O2472" s="17" t="s">
        <v>66</v>
      </c>
      <c r="P2472" s="17">
        <v>15.0</v>
      </c>
      <c r="Q2472" s="17">
        <v>5.0</v>
      </c>
      <c r="R2472" s="17">
        <v>3.0</v>
      </c>
      <c r="S2472" s="7">
        <f t="shared" si="2"/>
        <v>8</v>
      </c>
      <c r="T2472" s="20">
        <v>78.63</v>
      </c>
      <c r="U2472" s="14">
        <f t="shared" ref="U2472:U2477" si="146">D2472*4%</f>
        <v>101.7288</v>
      </c>
      <c r="V2472" s="21" t="s">
        <v>39</v>
      </c>
      <c r="W2472" s="35">
        <f>VLOOKUP(A2472,airbnb_listings_orlando!C:Q,14,0)</f>
        <v>86</v>
      </c>
      <c r="X2472" s="35">
        <f>VLOOKUP(A2472,airbnb_listings_orlando!C:Q,15,0)</f>
        <v>6</v>
      </c>
      <c r="Y2472" s="11">
        <f t="shared" si="4"/>
        <v>169.548</v>
      </c>
      <c r="AA2472" s="11"/>
    </row>
    <row r="2473">
      <c r="A2473" s="12" t="s">
        <v>96</v>
      </c>
      <c r="B2473" s="13">
        <v>43376.0</v>
      </c>
      <c r="C2473" s="12">
        <v>43379.0</v>
      </c>
      <c r="D2473" s="14">
        <v>673.79</v>
      </c>
      <c r="E2473" s="24">
        <v>43353.68678240741</v>
      </c>
      <c r="F2473" s="16">
        <v>23.0</v>
      </c>
      <c r="G2473" s="17" t="s">
        <v>25</v>
      </c>
      <c r="H2473" s="14">
        <v>70.4</v>
      </c>
      <c r="I2473" s="14">
        <f t="shared" si="1"/>
        <v>626.0084</v>
      </c>
      <c r="J2473" s="18">
        <v>4.0</v>
      </c>
      <c r="K2473" s="17">
        <v>5.0</v>
      </c>
      <c r="L2473" s="19">
        <v>3.0</v>
      </c>
      <c r="M2473" s="19" t="e">
        <v>#REF!</v>
      </c>
      <c r="N2473" s="17">
        <v>5.0</v>
      </c>
      <c r="O2473" s="17" t="s">
        <v>66</v>
      </c>
      <c r="P2473" s="17">
        <v>3.0</v>
      </c>
      <c r="Q2473" s="17">
        <v>2.0</v>
      </c>
      <c r="R2473" s="17">
        <v>0.0</v>
      </c>
      <c r="S2473" s="7">
        <f t="shared" si="2"/>
        <v>2</v>
      </c>
      <c r="T2473" s="20">
        <v>20.83</v>
      </c>
      <c r="U2473" s="14">
        <f t="shared" si="146"/>
        <v>26.9516</v>
      </c>
      <c r="V2473" s="21" t="s">
        <v>39</v>
      </c>
      <c r="W2473" s="35">
        <f>VLOOKUP(A2473,airbnb_listings_orlando!C:Q,14,0)</f>
        <v>86</v>
      </c>
      <c r="X2473" s="35">
        <f>VLOOKUP(A2473,airbnb_listings_orlando!C:Q,15,0)</f>
        <v>6</v>
      </c>
      <c r="Y2473" s="11">
        <f t="shared" si="4"/>
        <v>224.5966667</v>
      </c>
      <c r="AA2473" s="11"/>
    </row>
    <row r="2474">
      <c r="A2474" s="12" t="s">
        <v>96</v>
      </c>
      <c r="B2474" s="13">
        <v>43349.0</v>
      </c>
      <c r="C2474" s="12">
        <v>43353.0</v>
      </c>
      <c r="D2474" s="14">
        <v>743.15</v>
      </c>
      <c r="E2474" s="24">
        <v>43308.870729166665</v>
      </c>
      <c r="F2474" s="16">
        <v>41.0</v>
      </c>
      <c r="G2474" s="17" t="s">
        <v>25</v>
      </c>
      <c r="H2474" s="14">
        <v>80.42</v>
      </c>
      <c r="I2474" s="14">
        <f t="shared" si="1"/>
        <v>690.444</v>
      </c>
      <c r="J2474" s="18">
        <v>4.0</v>
      </c>
      <c r="K2474" s="17">
        <v>5.0</v>
      </c>
      <c r="L2474" s="19">
        <v>3.0</v>
      </c>
      <c r="M2474" s="19" t="e">
        <v>#REF!</v>
      </c>
      <c r="N2474" s="17">
        <v>5.0</v>
      </c>
      <c r="O2474" s="17" t="s">
        <v>66</v>
      </c>
      <c r="P2474" s="17">
        <v>4.0</v>
      </c>
      <c r="Q2474" s="17">
        <v>6.0</v>
      </c>
      <c r="R2474" s="17">
        <v>1.0</v>
      </c>
      <c r="S2474" s="7">
        <f t="shared" si="2"/>
        <v>7</v>
      </c>
      <c r="T2474" s="20">
        <v>22.98</v>
      </c>
      <c r="U2474" s="14">
        <f t="shared" si="146"/>
        <v>29.726</v>
      </c>
      <c r="V2474" s="21" t="s">
        <v>39</v>
      </c>
      <c r="W2474" s="35">
        <f>VLOOKUP(A2474,airbnb_listings_orlando!C:Q,14,0)</f>
        <v>86</v>
      </c>
      <c r="X2474" s="35">
        <f>VLOOKUP(A2474,airbnb_listings_orlando!C:Q,15,0)</f>
        <v>6</v>
      </c>
      <c r="Y2474" s="11">
        <f t="shared" si="4"/>
        <v>185.7875</v>
      </c>
      <c r="AA2474" s="11"/>
    </row>
    <row r="2475">
      <c r="A2475" s="12" t="s">
        <v>96</v>
      </c>
      <c r="B2475" s="13">
        <v>43344.0</v>
      </c>
      <c r="C2475" s="12">
        <v>43346.0</v>
      </c>
      <c r="D2475" s="14">
        <v>445.89</v>
      </c>
      <c r="E2475" s="24">
        <v>43311.80981481481</v>
      </c>
      <c r="F2475" s="16">
        <v>33.0</v>
      </c>
      <c r="G2475" s="17" t="s">
        <v>25</v>
      </c>
      <c r="H2475" s="14">
        <v>37.45</v>
      </c>
      <c r="I2475" s="14">
        <f t="shared" si="1"/>
        <v>414.2644</v>
      </c>
      <c r="J2475" s="18">
        <v>4.0</v>
      </c>
      <c r="K2475" s="17">
        <v>5.0</v>
      </c>
      <c r="L2475" s="19">
        <v>3.0</v>
      </c>
      <c r="M2475" s="19" t="e">
        <v>#REF!</v>
      </c>
      <c r="N2475" s="17">
        <v>5.0</v>
      </c>
      <c r="O2475" s="17" t="s">
        <v>66</v>
      </c>
      <c r="P2475" s="17">
        <v>2.0</v>
      </c>
      <c r="Q2475" s="17">
        <v>9.0</v>
      </c>
      <c r="R2475" s="17">
        <v>0.0</v>
      </c>
      <c r="S2475" s="7">
        <f t="shared" si="2"/>
        <v>9</v>
      </c>
      <c r="T2475" s="20">
        <v>13.79</v>
      </c>
      <c r="U2475" s="14">
        <f t="shared" si="146"/>
        <v>17.8356</v>
      </c>
      <c r="V2475" s="21" t="s">
        <v>39</v>
      </c>
      <c r="W2475" s="35">
        <f>VLOOKUP(A2475,airbnb_listings_orlando!C:Q,14,0)</f>
        <v>86</v>
      </c>
      <c r="X2475" s="35">
        <f>VLOOKUP(A2475,airbnb_listings_orlando!C:Q,15,0)</f>
        <v>6</v>
      </c>
      <c r="Y2475" s="11">
        <f t="shared" si="4"/>
        <v>222.945</v>
      </c>
      <c r="AA2475" s="11"/>
    </row>
    <row r="2476">
      <c r="A2476" s="12" t="s">
        <v>96</v>
      </c>
      <c r="B2476" s="13">
        <v>43338.0</v>
      </c>
      <c r="C2476" s="12">
        <v>43340.0</v>
      </c>
      <c r="D2476" s="14">
        <v>445.89</v>
      </c>
      <c r="E2476" s="24">
        <v>43324.48913194444</v>
      </c>
      <c r="F2476" s="16">
        <v>14.0</v>
      </c>
      <c r="G2476" s="17" t="s">
        <v>25</v>
      </c>
      <c r="H2476" s="14">
        <v>37.45</v>
      </c>
      <c r="I2476" s="14">
        <f t="shared" si="1"/>
        <v>414.2644</v>
      </c>
      <c r="J2476" s="18">
        <v>4.0</v>
      </c>
      <c r="K2476" s="17">
        <v>5.0</v>
      </c>
      <c r="L2476" s="19">
        <v>3.0</v>
      </c>
      <c r="M2476" s="19" t="e">
        <v>#REF!</v>
      </c>
      <c r="N2476" s="17">
        <v>5.0</v>
      </c>
      <c r="O2476" s="17" t="s">
        <v>66</v>
      </c>
      <c r="P2476" s="17">
        <v>2.0</v>
      </c>
      <c r="Q2476" s="17">
        <v>4.0</v>
      </c>
      <c r="R2476" s="17">
        <v>0.0</v>
      </c>
      <c r="S2476" s="7">
        <f t="shared" si="2"/>
        <v>4</v>
      </c>
      <c r="T2476" s="20">
        <v>13.79</v>
      </c>
      <c r="U2476" s="14">
        <f t="shared" si="146"/>
        <v>17.8356</v>
      </c>
      <c r="V2476" s="21" t="s">
        <v>39</v>
      </c>
      <c r="W2476" s="35">
        <f>VLOOKUP(A2476,airbnb_listings_orlando!C:Q,14,0)</f>
        <v>86</v>
      </c>
      <c r="X2476" s="35">
        <f>VLOOKUP(A2476,airbnb_listings_orlando!C:Q,15,0)</f>
        <v>6</v>
      </c>
      <c r="Y2476" s="11">
        <f t="shared" si="4"/>
        <v>222.945</v>
      </c>
      <c r="AA2476" s="11"/>
    </row>
    <row r="2477">
      <c r="A2477" s="12" t="s">
        <v>96</v>
      </c>
      <c r="B2477" s="13">
        <v>43336.0</v>
      </c>
      <c r="C2477" s="12">
        <v>43338.0</v>
      </c>
      <c r="D2477" s="14">
        <v>445.89</v>
      </c>
      <c r="E2477" s="24">
        <v>43303.954722222225</v>
      </c>
      <c r="F2477" s="16">
        <v>33.0</v>
      </c>
      <c r="G2477" s="17" t="s">
        <v>25</v>
      </c>
      <c r="H2477" s="14">
        <v>37.45</v>
      </c>
      <c r="I2477" s="14">
        <f t="shared" si="1"/>
        <v>414.2644</v>
      </c>
      <c r="J2477" s="18">
        <v>4.0</v>
      </c>
      <c r="K2477" s="17">
        <v>5.0</v>
      </c>
      <c r="L2477" s="19">
        <v>3.0</v>
      </c>
      <c r="M2477" s="19" t="e">
        <v>#REF!</v>
      </c>
      <c r="N2477" s="17">
        <v>5.0</v>
      </c>
      <c r="O2477" s="17" t="s">
        <v>66</v>
      </c>
      <c r="P2477" s="17">
        <v>2.0</v>
      </c>
      <c r="Q2477" s="17">
        <v>6.0</v>
      </c>
      <c r="R2477" s="17">
        <v>2.0</v>
      </c>
      <c r="S2477" s="7">
        <f t="shared" si="2"/>
        <v>8</v>
      </c>
      <c r="T2477" s="20">
        <v>13.79</v>
      </c>
      <c r="U2477" s="14">
        <f t="shared" si="146"/>
        <v>17.8356</v>
      </c>
      <c r="V2477" s="21" t="s">
        <v>39</v>
      </c>
      <c r="W2477" s="35">
        <f>VLOOKUP(A2477,airbnb_listings_orlando!C:Q,14,0)</f>
        <v>86</v>
      </c>
      <c r="X2477" s="35">
        <f>VLOOKUP(A2477,airbnb_listings_orlando!C:Q,15,0)</f>
        <v>6</v>
      </c>
      <c r="Y2477" s="11">
        <f t="shared" si="4"/>
        <v>222.945</v>
      </c>
      <c r="AA2477" s="11"/>
    </row>
    <row r="2478">
      <c r="A2478" s="12" t="s">
        <v>96</v>
      </c>
      <c r="B2478" s="13">
        <v>43311.0</v>
      </c>
      <c r="C2478" s="12">
        <v>43314.0</v>
      </c>
      <c r="D2478" s="14">
        <v>757.45</v>
      </c>
      <c r="E2478" s="24">
        <v>43210.93010416667</v>
      </c>
      <c r="F2478" s="16">
        <v>101.0</v>
      </c>
      <c r="G2478" s="17" t="s">
        <v>25</v>
      </c>
      <c r="H2478" s="14">
        <v>82.49</v>
      </c>
      <c r="I2478" s="14">
        <f t="shared" si="1"/>
        <v>711.3065</v>
      </c>
      <c r="J2478" s="18">
        <v>4.0</v>
      </c>
      <c r="K2478" s="17">
        <v>5.0</v>
      </c>
      <c r="L2478" s="19">
        <v>3.0</v>
      </c>
      <c r="M2478" s="19" t="e">
        <v>#REF!</v>
      </c>
      <c r="N2478" s="17">
        <v>5.0</v>
      </c>
      <c r="O2478" s="17" t="s">
        <v>66</v>
      </c>
      <c r="P2478" s="17">
        <v>3.0</v>
      </c>
      <c r="Q2478" s="17">
        <v>4.0</v>
      </c>
      <c r="R2478" s="17">
        <v>5.0</v>
      </c>
      <c r="S2478" s="7">
        <f t="shared" si="2"/>
        <v>9</v>
      </c>
      <c r="T2478" s="20">
        <v>23.42</v>
      </c>
      <c r="U2478" s="14">
        <f t="shared" ref="U2478:U2483" si="147">D2478*3%</f>
        <v>22.7235</v>
      </c>
      <c r="V2478" s="21" t="s">
        <v>39</v>
      </c>
      <c r="W2478" s="35">
        <f>VLOOKUP(A2478,airbnb_listings_orlando!C:Q,14,0)</f>
        <v>86</v>
      </c>
      <c r="X2478" s="35">
        <f>VLOOKUP(A2478,airbnb_listings_orlando!C:Q,15,0)</f>
        <v>6</v>
      </c>
      <c r="Y2478" s="11">
        <f t="shared" si="4"/>
        <v>252.4833333</v>
      </c>
      <c r="AA2478" s="11"/>
    </row>
    <row r="2479">
      <c r="A2479" s="12" t="s">
        <v>96</v>
      </c>
      <c r="B2479" s="13">
        <v>43280.0</v>
      </c>
      <c r="C2479" s="12">
        <v>43282.0</v>
      </c>
      <c r="D2479" s="14">
        <v>467.91</v>
      </c>
      <c r="E2479" s="24">
        <v>43151.13118055555</v>
      </c>
      <c r="F2479" s="16">
        <v>129.0</v>
      </c>
      <c r="G2479" s="17" t="s">
        <v>25</v>
      </c>
      <c r="H2479" s="14">
        <v>40.64</v>
      </c>
      <c r="I2479" s="14">
        <f t="shared" si="1"/>
        <v>439.4027</v>
      </c>
      <c r="J2479" s="18">
        <v>4.0</v>
      </c>
      <c r="K2479" s="17">
        <v>5.0</v>
      </c>
      <c r="L2479" s="19">
        <v>3.0</v>
      </c>
      <c r="M2479" s="19" t="e">
        <v>#REF!</v>
      </c>
      <c r="N2479" s="17">
        <v>5.0</v>
      </c>
      <c r="O2479" s="17" t="s">
        <v>66</v>
      </c>
      <c r="P2479" s="17">
        <v>2.0</v>
      </c>
      <c r="Q2479" s="17">
        <v>8.0</v>
      </c>
      <c r="R2479" s="17">
        <v>0.0</v>
      </c>
      <c r="S2479" s="7">
        <f t="shared" si="2"/>
        <v>8</v>
      </c>
      <c r="T2479" s="20">
        <v>14.47</v>
      </c>
      <c r="U2479" s="14">
        <f t="shared" si="147"/>
        <v>14.0373</v>
      </c>
      <c r="V2479" s="21" t="s">
        <v>39</v>
      </c>
      <c r="W2479" s="35">
        <f>VLOOKUP(A2479,airbnb_listings_orlando!C:Q,14,0)</f>
        <v>86</v>
      </c>
      <c r="X2479" s="35">
        <f>VLOOKUP(A2479,airbnb_listings_orlando!C:Q,15,0)</f>
        <v>6</v>
      </c>
      <c r="Y2479" s="11">
        <f t="shared" si="4"/>
        <v>233.955</v>
      </c>
      <c r="AA2479" s="11"/>
    </row>
    <row r="2480">
      <c r="A2480" s="12" t="s">
        <v>96</v>
      </c>
      <c r="B2480" s="13">
        <v>43236.0</v>
      </c>
      <c r="C2480" s="12">
        <v>43242.0</v>
      </c>
      <c r="D2480" s="14">
        <v>1100.96</v>
      </c>
      <c r="E2480" s="15">
        <v>43030.46815972222</v>
      </c>
      <c r="F2480" s="16">
        <v>206.0</v>
      </c>
      <c r="G2480" s="17" t="s">
        <v>25</v>
      </c>
      <c r="H2480" s="14">
        <v>133.15</v>
      </c>
      <c r="I2480" s="14">
        <f t="shared" si="1"/>
        <v>1033.8912</v>
      </c>
      <c r="J2480" s="18">
        <v>4.0</v>
      </c>
      <c r="K2480" s="17">
        <v>5.0</v>
      </c>
      <c r="L2480" s="19">
        <v>3.0</v>
      </c>
      <c r="M2480" s="19" t="e">
        <v>#REF!</v>
      </c>
      <c r="N2480" s="17">
        <v>5.0</v>
      </c>
      <c r="O2480" s="17" t="s">
        <v>66</v>
      </c>
      <c r="P2480" s="17">
        <v>6.0</v>
      </c>
      <c r="Q2480" s="17">
        <v>6.0</v>
      </c>
      <c r="R2480" s="17">
        <v>1.0</v>
      </c>
      <c r="S2480" s="7">
        <f t="shared" si="2"/>
        <v>7</v>
      </c>
      <c r="T2480" s="20">
        <v>34.04</v>
      </c>
      <c r="U2480" s="14">
        <f t="shared" si="147"/>
        <v>33.0288</v>
      </c>
      <c r="V2480" s="21" t="s">
        <v>39</v>
      </c>
      <c r="W2480" s="35">
        <f>VLOOKUP(A2480,airbnb_listings_orlando!C:Q,14,0)</f>
        <v>86</v>
      </c>
      <c r="X2480" s="35">
        <f>VLOOKUP(A2480,airbnb_listings_orlando!C:Q,15,0)</f>
        <v>6</v>
      </c>
      <c r="Y2480" s="11">
        <f t="shared" si="4"/>
        <v>183.4933333</v>
      </c>
      <c r="AA2480" s="11"/>
    </row>
    <row r="2481">
      <c r="A2481" s="12" t="s">
        <v>96</v>
      </c>
      <c r="B2481" s="13">
        <v>43212.0</v>
      </c>
      <c r="C2481" s="12">
        <v>43218.0</v>
      </c>
      <c r="D2481" s="14">
        <v>1078.26</v>
      </c>
      <c r="E2481" s="15">
        <v>43061.72185185185</v>
      </c>
      <c r="F2481" s="16">
        <v>151.0</v>
      </c>
      <c r="G2481" s="17" t="s">
        <v>25</v>
      </c>
      <c r="H2481" s="14">
        <v>105.91</v>
      </c>
      <c r="I2481" s="14">
        <f t="shared" si="1"/>
        <v>989.1722</v>
      </c>
      <c r="J2481" s="18">
        <v>4.0</v>
      </c>
      <c r="K2481" s="17">
        <v>5.0</v>
      </c>
      <c r="L2481" s="19">
        <v>3.0</v>
      </c>
      <c r="M2481" s="19" t="e">
        <v>#REF!</v>
      </c>
      <c r="N2481" s="17">
        <v>5.0</v>
      </c>
      <c r="O2481" s="17" t="s">
        <v>66</v>
      </c>
      <c r="P2481" s="17">
        <v>6.0</v>
      </c>
      <c r="Q2481" s="17">
        <v>2.0</v>
      </c>
      <c r="R2481" s="17">
        <v>3.0</v>
      </c>
      <c r="S2481" s="7">
        <f t="shared" si="2"/>
        <v>5</v>
      </c>
      <c r="T2481" s="20">
        <v>56.74</v>
      </c>
      <c r="U2481" s="14">
        <f t="shared" si="147"/>
        <v>32.3478</v>
      </c>
      <c r="V2481" s="21" t="s">
        <v>39</v>
      </c>
      <c r="W2481" s="35">
        <f>VLOOKUP(A2481,airbnb_listings_orlando!C:Q,14,0)</f>
        <v>86</v>
      </c>
      <c r="X2481" s="35">
        <f>VLOOKUP(A2481,airbnb_listings_orlando!C:Q,15,0)</f>
        <v>6</v>
      </c>
      <c r="Y2481" s="11">
        <f t="shared" si="4"/>
        <v>179.71</v>
      </c>
      <c r="AA2481" s="11"/>
    </row>
    <row r="2482">
      <c r="A2482" s="12" t="s">
        <v>96</v>
      </c>
      <c r="B2482" s="13">
        <v>43190.0</v>
      </c>
      <c r="C2482" s="12">
        <v>43197.0</v>
      </c>
      <c r="D2482" s="14">
        <v>1295.84</v>
      </c>
      <c r="E2482" s="24">
        <v>42934.44293981481</v>
      </c>
      <c r="F2482" s="16">
        <v>256.0</v>
      </c>
      <c r="G2482" s="17" t="s">
        <v>25</v>
      </c>
      <c r="H2482" s="14">
        <v>163.33</v>
      </c>
      <c r="I2482" s="14">
        <f t="shared" si="1"/>
        <v>1216.9048</v>
      </c>
      <c r="J2482" s="18">
        <v>4.0</v>
      </c>
      <c r="K2482" s="17">
        <v>5.0</v>
      </c>
      <c r="L2482" s="19">
        <v>3.0</v>
      </c>
      <c r="M2482" s="19" t="e">
        <v>#REF!</v>
      </c>
      <c r="N2482" s="17">
        <v>5.0</v>
      </c>
      <c r="O2482" s="17" t="s">
        <v>66</v>
      </c>
      <c r="P2482" s="17">
        <v>7.0</v>
      </c>
      <c r="Q2482" s="17">
        <v>4.0</v>
      </c>
      <c r="R2482" s="17">
        <v>2.0</v>
      </c>
      <c r="S2482" s="7">
        <f t="shared" si="2"/>
        <v>6</v>
      </c>
      <c r="T2482" s="20">
        <v>40.06</v>
      </c>
      <c r="U2482" s="14">
        <f t="shared" si="147"/>
        <v>38.8752</v>
      </c>
      <c r="V2482" s="21" t="s">
        <v>39</v>
      </c>
      <c r="W2482" s="35">
        <f>VLOOKUP(A2482,airbnb_listings_orlando!C:Q,14,0)</f>
        <v>86</v>
      </c>
      <c r="X2482" s="35">
        <f>VLOOKUP(A2482,airbnb_listings_orlando!C:Q,15,0)</f>
        <v>6</v>
      </c>
      <c r="Y2482" s="11">
        <f t="shared" si="4"/>
        <v>185.12</v>
      </c>
      <c r="AA2482" s="11"/>
    </row>
    <row r="2483">
      <c r="A2483" s="12" t="s">
        <v>96</v>
      </c>
      <c r="B2483" s="13">
        <v>43182.0</v>
      </c>
      <c r="C2483" s="12">
        <v>43184.0</v>
      </c>
      <c r="D2483" s="14">
        <v>560.39</v>
      </c>
      <c r="E2483" s="24">
        <v>43121.75096064815</v>
      </c>
      <c r="F2483" s="16">
        <v>61.0</v>
      </c>
      <c r="G2483" s="17" t="s">
        <v>25</v>
      </c>
      <c r="H2483" s="14">
        <v>54.0</v>
      </c>
      <c r="I2483" s="14">
        <f t="shared" si="1"/>
        <v>526.2483</v>
      </c>
      <c r="J2483" s="18">
        <v>4.0</v>
      </c>
      <c r="K2483" s="17">
        <v>5.0</v>
      </c>
      <c r="L2483" s="19">
        <v>3.0</v>
      </c>
      <c r="M2483" s="19" t="e">
        <v>#REF!</v>
      </c>
      <c r="N2483" s="17">
        <v>5.0</v>
      </c>
      <c r="O2483" s="17" t="s">
        <v>66</v>
      </c>
      <c r="P2483" s="17">
        <v>2.0</v>
      </c>
      <c r="Q2483" s="17">
        <v>3.0</v>
      </c>
      <c r="R2483" s="17">
        <v>2.0</v>
      </c>
      <c r="S2483" s="7">
        <f t="shared" si="2"/>
        <v>5</v>
      </c>
      <c r="T2483" s="20">
        <v>17.33</v>
      </c>
      <c r="U2483" s="14">
        <f t="shared" si="147"/>
        <v>16.8117</v>
      </c>
      <c r="V2483" s="21" t="s">
        <v>39</v>
      </c>
      <c r="W2483" s="35">
        <f>VLOOKUP(A2483,airbnb_listings_orlando!C:Q,14,0)</f>
        <v>86</v>
      </c>
      <c r="X2483" s="35">
        <f>VLOOKUP(A2483,airbnb_listings_orlando!C:Q,15,0)</f>
        <v>6</v>
      </c>
      <c r="Y2483" s="11">
        <f t="shared" si="4"/>
        <v>280.195</v>
      </c>
      <c r="AA2483" s="11"/>
    </row>
    <row r="2484">
      <c r="A2484" s="12" t="s">
        <v>96</v>
      </c>
      <c r="B2484" s="13">
        <v>43149.0</v>
      </c>
      <c r="C2484" s="12">
        <v>43155.0</v>
      </c>
      <c r="D2484" s="14">
        <v>1100.96</v>
      </c>
      <c r="E2484" s="15">
        <v>43033.60915509259</v>
      </c>
      <c r="F2484" s="16">
        <v>116.0</v>
      </c>
      <c r="G2484" s="17" t="s">
        <v>25</v>
      </c>
      <c r="H2484" s="14">
        <v>133.15</v>
      </c>
      <c r="I2484" s="14">
        <f t="shared" si="1"/>
        <v>1022.8816</v>
      </c>
      <c r="J2484" s="18">
        <v>4.0</v>
      </c>
      <c r="K2484" s="17">
        <v>5.0</v>
      </c>
      <c r="L2484" s="19">
        <v>3.0</v>
      </c>
      <c r="M2484" s="19" t="e">
        <v>#REF!</v>
      </c>
      <c r="N2484" s="17">
        <v>5.0</v>
      </c>
      <c r="O2484" s="17" t="s">
        <v>66</v>
      </c>
      <c r="P2484" s="17">
        <v>6.0</v>
      </c>
      <c r="Q2484" s="17">
        <v>4.0</v>
      </c>
      <c r="R2484" s="17">
        <v>2.0</v>
      </c>
      <c r="S2484" s="7">
        <f t="shared" si="2"/>
        <v>6</v>
      </c>
      <c r="T2484" s="20">
        <v>34.04</v>
      </c>
      <c r="U2484" s="14">
        <f t="shared" ref="U2484:U2539" si="148">D2484*4%</f>
        <v>44.0384</v>
      </c>
      <c r="V2484" s="21" t="s">
        <v>39</v>
      </c>
      <c r="W2484" s="35">
        <f>VLOOKUP(A2484,airbnb_listings_orlando!C:Q,14,0)</f>
        <v>86</v>
      </c>
      <c r="X2484" s="35">
        <f>VLOOKUP(A2484,airbnb_listings_orlando!C:Q,15,0)</f>
        <v>6</v>
      </c>
      <c r="Y2484" s="11">
        <f t="shared" si="4"/>
        <v>183.4933333</v>
      </c>
      <c r="AA2484" s="11"/>
    </row>
    <row r="2485">
      <c r="A2485" s="12" t="s">
        <v>96</v>
      </c>
      <c r="B2485" s="13">
        <v>43082.0</v>
      </c>
      <c r="C2485" s="25">
        <v>43086.0</v>
      </c>
      <c r="D2485" s="14">
        <v>770.67</v>
      </c>
      <c r="E2485" s="24">
        <v>42912.676400462966</v>
      </c>
      <c r="F2485" s="16">
        <v>170.0</v>
      </c>
      <c r="G2485" s="17" t="s">
        <v>25</v>
      </c>
      <c r="H2485" s="14">
        <v>87.4</v>
      </c>
      <c r="I2485" s="14">
        <f t="shared" si="1"/>
        <v>716.0132</v>
      </c>
      <c r="J2485" s="18">
        <v>4.0</v>
      </c>
      <c r="K2485" s="17">
        <v>5.0</v>
      </c>
      <c r="L2485" s="19">
        <v>3.0</v>
      </c>
      <c r="M2485" s="19" t="e">
        <v>#REF!</v>
      </c>
      <c r="N2485" s="17">
        <v>5.0</v>
      </c>
      <c r="O2485" s="17" t="s">
        <v>66</v>
      </c>
      <c r="P2485" s="17">
        <v>4.0</v>
      </c>
      <c r="Q2485" s="17">
        <v>8.0</v>
      </c>
      <c r="R2485" s="17">
        <v>0.0</v>
      </c>
      <c r="S2485" s="7">
        <f t="shared" si="2"/>
        <v>8</v>
      </c>
      <c r="T2485" s="20">
        <v>23.83</v>
      </c>
      <c r="U2485" s="14">
        <f t="shared" si="148"/>
        <v>30.8268</v>
      </c>
      <c r="V2485" s="21" t="s">
        <v>39</v>
      </c>
      <c r="W2485" s="35">
        <f>VLOOKUP(A2485,airbnb_listings_orlando!C:Q,14,0)</f>
        <v>86</v>
      </c>
      <c r="X2485" s="35">
        <f>VLOOKUP(A2485,airbnb_listings_orlando!C:Q,15,0)</f>
        <v>6</v>
      </c>
      <c r="Y2485" s="11">
        <f t="shared" si="4"/>
        <v>192.6675</v>
      </c>
      <c r="AA2485" s="11"/>
    </row>
    <row r="2486">
      <c r="A2486" s="12" t="s">
        <v>96</v>
      </c>
      <c r="B2486" s="13">
        <v>43016.0</v>
      </c>
      <c r="C2486" s="25">
        <v>43021.0</v>
      </c>
      <c r="D2486" s="14">
        <v>930.32</v>
      </c>
      <c r="E2486" s="24">
        <v>42916.39324074074</v>
      </c>
      <c r="F2486" s="16">
        <v>100.0</v>
      </c>
      <c r="G2486" s="17" t="s">
        <v>25</v>
      </c>
      <c r="H2486" s="14">
        <v>110.49</v>
      </c>
      <c r="I2486" s="14">
        <f t="shared" si="1"/>
        <v>864.3472</v>
      </c>
      <c r="J2486" s="18">
        <v>4.0</v>
      </c>
      <c r="K2486" s="17">
        <v>5.0</v>
      </c>
      <c r="L2486" s="19">
        <v>3.0</v>
      </c>
      <c r="M2486" s="19" t="e">
        <v>#REF!</v>
      </c>
      <c r="N2486" s="17">
        <v>5.0</v>
      </c>
      <c r="O2486" s="17" t="s">
        <v>66</v>
      </c>
      <c r="P2486" s="17">
        <v>5.0</v>
      </c>
      <c r="Q2486" s="17">
        <v>4.0</v>
      </c>
      <c r="R2486" s="17">
        <v>6.0</v>
      </c>
      <c r="S2486" s="7">
        <f t="shared" si="2"/>
        <v>10</v>
      </c>
      <c r="T2486" s="20">
        <v>28.76</v>
      </c>
      <c r="U2486" s="14">
        <f t="shared" si="148"/>
        <v>37.2128</v>
      </c>
      <c r="V2486" s="21" t="s">
        <v>39</v>
      </c>
      <c r="W2486" s="35">
        <f>VLOOKUP(A2486,airbnb_listings_orlando!C:Q,14,0)</f>
        <v>86</v>
      </c>
      <c r="X2486" s="35">
        <f>VLOOKUP(A2486,airbnb_listings_orlando!C:Q,15,0)</f>
        <v>6</v>
      </c>
      <c r="Y2486" s="11">
        <f t="shared" si="4"/>
        <v>186.064</v>
      </c>
      <c r="AA2486" s="11"/>
    </row>
    <row r="2487">
      <c r="A2487" s="12" t="s">
        <v>96</v>
      </c>
      <c r="B2487" s="13">
        <v>43004.0</v>
      </c>
      <c r="C2487" s="12">
        <v>43009.0</v>
      </c>
      <c r="D2487" s="14">
        <v>930.32</v>
      </c>
      <c r="E2487" s="24">
        <v>42866.62275462963</v>
      </c>
      <c r="F2487" s="16">
        <v>138.0</v>
      </c>
      <c r="G2487" s="17" t="s">
        <v>25</v>
      </c>
      <c r="H2487" s="14">
        <v>110.49</v>
      </c>
      <c r="I2487" s="14">
        <f t="shared" si="1"/>
        <v>864.3472</v>
      </c>
      <c r="J2487" s="18">
        <v>4.0</v>
      </c>
      <c r="K2487" s="17">
        <v>5.0</v>
      </c>
      <c r="L2487" s="19">
        <v>3.0</v>
      </c>
      <c r="M2487" s="19" t="e">
        <v>#REF!</v>
      </c>
      <c r="N2487" s="17">
        <v>5.0</v>
      </c>
      <c r="O2487" s="17" t="s">
        <v>66</v>
      </c>
      <c r="P2487" s="17">
        <v>5.0</v>
      </c>
      <c r="Q2487" s="17">
        <v>6.0</v>
      </c>
      <c r="R2487" s="17">
        <v>0.0</v>
      </c>
      <c r="S2487" s="7">
        <f t="shared" si="2"/>
        <v>6</v>
      </c>
      <c r="T2487" s="20">
        <v>28.76</v>
      </c>
      <c r="U2487" s="14">
        <f t="shared" si="148"/>
        <v>37.2128</v>
      </c>
      <c r="V2487" s="21" t="s">
        <v>39</v>
      </c>
      <c r="W2487" s="35">
        <f>VLOOKUP(A2487,airbnb_listings_orlando!C:Q,14,0)</f>
        <v>86</v>
      </c>
      <c r="X2487" s="35">
        <f>VLOOKUP(A2487,airbnb_listings_orlando!C:Q,15,0)</f>
        <v>6</v>
      </c>
      <c r="Y2487" s="11">
        <f t="shared" si="4"/>
        <v>186.064</v>
      </c>
      <c r="AA2487" s="11"/>
    </row>
    <row r="2488">
      <c r="A2488" s="12" t="s">
        <v>96</v>
      </c>
      <c r="B2488" s="13">
        <v>42993.0</v>
      </c>
      <c r="C2488" s="12">
        <v>42998.0</v>
      </c>
      <c r="D2488" s="14">
        <v>930.32</v>
      </c>
      <c r="E2488" s="24">
        <v>42878.39262731482</v>
      </c>
      <c r="F2488" s="16">
        <v>115.0</v>
      </c>
      <c r="G2488" s="17" t="s">
        <v>25</v>
      </c>
      <c r="H2488" s="14">
        <v>110.49</v>
      </c>
      <c r="I2488" s="14">
        <f t="shared" si="1"/>
        <v>864.3472</v>
      </c>
      <c r="J2488" s="18">
        <v>4.0</v>
      </c>
      <c r="K2488" s="17">
        <v>5.0</v>
      </c>
      <c r="L2488" s="19">
        <v>3.0</v>
      </c>
      <c r="M2488" s="19" t="e">
        <v>#REF!</v>
      </c>
      <c r="N2488" s="17">
        <v>5.0</v>
      </c>
      <c r="O2488" s="17" t="s">
        <v>66</v>
      </c>
      <c r="P2488" s="17">
        <v>5.0</v>
      </c>
      <c r="Q2488" s="17">
        <v>6.0</v>
      </c>
      <c r="R2488" s="17">
        <v>0.0</v>
      </c>
      <c r="S2488" s="7">
        <f t="shared" si="2"/>
        <v>6</v>
      </c>
      <c r="T2488" s="20">
        <v>28.76</v>
      </c>
      <c r="U2488" s="14">
        <f t="shared" si="148"/>
        <v>37.2128</v>
      </c>
      <c r="V2488" s="21" t="s">
        <v>39</v>
      </c>
      <c r="W2488" s="35">
        <f>VLOOKUP(A2488,airbnb_listings_orlando!C:Q,14,0)</f>
        <v>86</v>
      </c>
      <c r="X2488" s="35">
        <f>VLOOKUP(A2488,airbnb_listings_orlando!C:Q,15,0)</f>
        <v>6</v>
      </c>
      <c r="Y2488" s="11">
        <f t="shared" si="4"/>
        <v>186.064</v>
      </c>
      <c r="AA2488" s="11"/>
    </row>
    <row r="2489">
      <c r="A2489" s="12" t="s">
        <v>96</v>
      </c>
      <c r="B2489" s="13">
        <v>42972.0</v>
      </c>
      <c r="C2489" s="12">
        <v>42974.0</v>
      </c>
      <c r="D2489" s="14">
        <v>451.39</v>
      </c>
      <c r="E2489" s="24">
        <v>42921.96806712963</v>
      </c>
      <c r="F2489" s="16">
        <v>51.0</v>
      </c>
      <c r="G2489" s="17" t="s">
        <v>25</v>
      </c>
      <c r="H2489" s="14">
        <v>41.25</v>
      </c>
      <c r="I2489" s="14">
        <f t="shared" si="1"/>
        <v>419.3744</v>
      </c>
      <c r="J2489" s="18">
        <v>4.0</v>
      </c>
      <c r="K2489" s="17">
        <v>5.0</v>
      </c>
      <c r="L2489" s="19">
        <v>3.0</v>
      </c>
      <c r="M2489" s="19" t="e">
        <v>#REF!</v>
      </c>
      <c r="N2489" s="17">
        <v>5.0</v>
      </c>
      <c r="O2489" s="17" t="s">
        <v>66</v>
      </c>
      <c r="P2489" s="17">
        <v>2.0</v>
      </c>
      <c r="Q2489" s="17">
        <v>6.0</v>
      </c>
      <c r="R2489" s="17">
        <v>3.0</v>
      </c>
      <c r="S2489" s="7">
        <f t="shared" si="2"/>
        <v>9</v>
      </c>
      <c r="T2489" s="20">
        <v>13.96</v>
      </c>
      <c r="U2489" s="14">
        <f t="shared" si="148"/>
        <v>18.0556</v>
      </c>
      <c r="V2489" s="21" t="s">
        <v>39</v>
      </c>
      <c r="W2489" s="35">
        <f>VLOOKUP(A2489,airbnb_listings_orlando!C:Q,14,0)</f>
        <v>86</v>
      </c>
      <c r="X2489" s="35">
        <f>VLOOKUP(A2489,airbnb_listings_orlando!C:Q,15,0)</f>
        <v>6</v>
      </c>
      <c r="Y2489" s="11">
        <f t="shared" si="4"/>
        <v>225.695</v>
      </c>
      <c r="AA2489" s="11"/>
    </row>
    <row r="2490">
      <c r="A2490" s="12" t="s">
        <v>96</v>
      </c>
      <c r="B2490" s="13">
        <v>42948.0</v>
      </c>
      <c r="C2490" s="12">
        <v>42950.0</v>
      </c>
      <c r="D2490" s="14">
        <v>442.04</v>
      </c>
      <c r="E2490" s="24">
        <v>42847.89262731482</v>
      </c>
      <c r="F2490" s="16">
        <v>101.0</v>
      </c>
      <c r="G2490" s="17" t="s">
        <v>25</v>
      </c>
      <c r="H2490" s="14">
        <v>30.09</v>
      </c>
      <c r="I2490" s="14">
        <f t="shared" si="1"/>
        <v>401.0984</v>
      </c>
      <c r="J2490" s="18">
        <v>4.0</v>
      </c>
      <c r="K2490" s="17">
        <v>5.0</v>
      </c>
      <c r="L2490" s="19">
        <v>3.0</v>
      </c>
      <c r="M2490" s="19" t="e">
        <v>#REF!</v>
      </c>
      <c r="N2490" s="17">
        <v>5.0</v>
      </c>
      <c r="O2490" s="17" t="s">
        <v>66</v>
      </c>
      <c r="P2490" s="17">
        <v>2.0</v>
      </c>
      <c r="Q2490" s="17">
        <v>5.0</v>
      </c>
      <c r="R2490" s="17">
        <v>5.0</v>
      </c>
      <c r="S2490" s="7">
        <f t="shared" si="2"/>
        <v>10</v>
      </c>
      <c r="T2490" s="20">
        <v>23.26</v>
      </c>
      <c r="U2490" s="14">
        <f t="shared" si="148"/>
        <v>17.6816</v>
      </c>
      <c r="V2490" s="21" t="s">
        <v>39</v>
      </c>
      <c r="W2490" s="35">
        <f>VLOOKUP(A2490,airbnb_listings_orlando!C:Q,14,0)</f>
        <v>86</v>
      </c>
      <c r="X2490" s="35">
        <f>VLOOKUP(A2490,airbnb_listings_orlando!C:Q,15,0)</f>
        <v>6</v>
      </c>
      <c r="Y2490" s="11">
        <f t="shared" si="4"/>
        <v>221.02</v>
      </c>
      <c r="AA2490" s="11"/>
    </row>
    <row r="2491">
      <c r="A2491" s="12" t="s">
        <v>96</v>
      </c>
      <c r="B2491" s="13">
        <v>42938.0</v>
      </c>
      <c r="C2491" s="12">
        <v>42945.0</v>
      </c>
      <c r="D2491" s="14">
        <v>1598.03</v>
      </c>
      <c r="E2491" s="24">
        <v>42831.3846412037</v>
      </c>
      <c r="F2491" s="16">
        <v>107.0</v>
      </c>
      <c r="G2491" s="17" t="s">
        <v>25</v>
      </c>
      <c r="H2491" s="14">
        <v>208.72</v>
      </c>
      <c r="I2491" s="14">
        <f t="shared" si="1"/>
        <v>1486.3788</v>
      </c>
      <c r="J2491" s="18">
        <v>4.0</v>
      </c>
      <c r="K2491" s="17">
        <v>5.0</v>
      </c>
      <c r="L2491" s="19">
        <v>3.0</v>
      </c>
      <c r="M2491" s="19" t="e">
        <v>#REF!</v>
      </c>
      <c r="N2491" s="17">
        <v>5.0</v>
      </c>
      <c r="O2491" s="17" t="s">
        <v>66</v>
      </c>
      <c r="P2491" s="17">
        <v>7.0</v>
      </c>
      <c r="Q2491" s="17">
        <v>6.0</v>
      </c>
      <c r="R2491" s="17">
        <v>4.0</v>
      </c>
      <c r="S2491" s="7">
        <f t="shared" si="2"/>
        <v>10</v>
      </c>
      <c r="T2491" s="20">
        <v>47.73</v>
      </c>
      <c r="U2491" s="14">
        <f t="shared" si="148"/>
        <v>63.9212</v>
      </c>
      <c r="V2491" s="21" t="s">
        <v>39</v>
      </c>
      <c r="W2491" s="35">
        <f>VLOOKUP(A2491,airbnb_listings_orlando!C:Q,14,0)</f>
        <v>86</v>
      </c>
      <c r="X2491" s="35">
        <f>VLOOKUP(A2491,airbnb_listings_orlando!C:Q,15,0)</f>
        <v>6</v>
      </c>
      <c r="Y2491" s="11">
        <f t="shared" si="4"/>
        <v>228.29</v>
      </c>
      <c r="AA2491" s="11"/>
    </row>
    <row r="2492">
      <c r="A2492" s="12" t="s">
        <v>96</v>
      </c>
      <c r="B2492" s="13">
        <v>42908.0</v>
      </c>
      <c r="C2492" s="12">
        <v>42911.0</v>
      </c>
      <c r="D2492" s="14">
        <v>611.04</v>
      </c>
      <c r="E2492" s="24">
        <v>42804.47623842592</v>
      </c>
      <c r="F2492" s="16">
        <v>104.0</v>
      </c>
      <c r="G2492" s="17" t="s">
        <v>25</v>
      </c>
      <c r="H2492" s="14">
        <v>64.33</v>
      </c>
      <c r="I2492" s="14">
        <f t="shared" si="1"/>
        <v>567.7084</v>
      </c>
      <c r="J2492" s="18">
        <v>4.0</v>
      </c>
      <c r="K2492" s="17">
        <v>5.0</v>
      </c>
      <c r="L2492" s="19">
        <v>3.0</v>
      </c>
      <c r="M2492" s="19" t="e">
        <v>#REF!</v>
      </c>
      <c r="N2492" s="17">
        <v>5.0</v>
      </c>
      <c r="O2492" s="17" t="s">
        <v>66</v>
      </c>
      <c r="P2492" s="17">
        <v>3.0</v>
      </c>
      <c r="Q2492" s="17">
        <v>6.0</v>
      </c>
      <c r="R2492" s="17">
        <v>0.0</v>
      </c>
      <c r="S2492" s="7">
        <f t="shared" si="2"/>
        <v>6</v>
      </c>
      <c r="T2492" s="20">
        <v>18.89</v>
      </c>
      <c r="U2492" s="14">
        <f t="shared" si="148"/>
        <v>24.4416</v>
      </c>
      <c r="V2492" s="21" t="s">
        <v>39</v>
      </c>
      <c r="W2492" s="35">
        <f>VLOOKUP(A2492,airbnb_listings_orlando!C:Q,14,0)</f>
        <v>86</v>
      </c>
      <c r="X2492" s="35">
        <f>VLOOKUP(A2492,airbnb_listings_orlando!C:Q,15,0)</f>
        <v>6</v>
      </c>
      <c r="Y2492" s="11">
        <f t="shared" si="4"/>
        <v>203.68</v>
      </c>
      <c r="AA2492" s="11"/>
    </row>
    <row r="2493">
      <c r="A2493" s="12" t="s">
        <v>96</v>
      </c>
      <c r="B2493" s="13">
        <v>42902.0</v>
      </c>
      <c r="C2493" s="12">
        <v>42908.0</v>
      </c>
      <c r="D2493" s="14">
        <v>1089.95</v>
      </c>
      <c r="E2493" s="24">
        <v>42756.73751157407</v>
      </c>
      <c r="F2493" s="16">
        <v>146.0</v>
      </c>
      <c r="G2493" s="17" t="s">
        <v>25</v>
      </c>
      <c r="H2493" s="14">
        <v>133.56</v>
      </c>
      <c r="I2493" s="14">
        <f t="shared" si="1"/>
        <v>1012.652</v>
      </c>
      <c r="J2493" s="18">
        <v>4.0</v>
      </c>
      <c r="K2493" s="17">
        <v>5.0</v>
      </c>
      <c r="L2493" s="19">
        <v>3.0</v>
      </c>
      <c r="M2493" s="19" t="e">
        <v>#REF!</v>
      </c>
      <c r="N2493" s="17">
        <v>5.0</v>
      </c>
      <c r="O2493" s="17" t="s">
        <v>66</v>
      </c>
      <c r="P2493" s="17">
        <v>6.0</v>
      </c>
      <c r="Q2493" s="17">
        <v>4.0</v>
      </c>
      <c r="R2493" s="17">
        <v>0.0</v>
      </c>
      <c r="S2493" s="7">
        <f t="shared" si="2"/>
        <v>4</v>
      </c>
      <c r="T2493" s="20">
        <v>33.7</v>
      </c>
      <c r="U2493" s="14">
        <f t="shared" si="148"/>
        <v>43.598</v>
      </c>
      <c r="V2493" s="21" t="s">
        <v>39</v>
      </c>
      <c r="W2493" s="35">
        <f>VLOOKUP(A2493,airbnb_listings_orlando!C:Q,14,0)</f>
        <v>86</v>
      </c>
      <c r="X2493" s="35">
        <f>VLOOKUP(A2493,airbnb_listings_orlando!C:Q,15,0)</f>
        <v>6</v>
      </c>
      <c r="Y2493" s="11">
        <f t="shared" si="4"/>
        <v>181.6583333</v>
      </c>
      <c r="AA2493" s="11"/>
    </row>
    <row r="2494">
      <c r="A2494" s="12" t="s">
        <v>96</v>
      </c>
      <c r="B2494" s="13">
        <v>42899.0</v>
      </c>
      <c r="C2494" s="12">
        <v>42902.0</v>
      </c>
      <c r="D2494" s="14">
        <v>611.04</v>
      </c>
      <c r="E2494" s="24">
        <v>42844.36744212963</v>
      </c>
      <c r="F2494" s="16">
        <v>55.0</v>
      </c>
      <c r="G2494" s="17" t="s">
        <v>25</v>
      </c>
      <c r="H2494" s="14">
        <v>64.33</v>
      </c>
      <c r="I2494" s="14">
        <f t="shared" si="1"/>
        <v>567.7084</v>
      </c>
      <c r="J2494" s="18">
        <v>4.0</v>
      </c>
      <c r="K2494" s="17">
        <v>5.0</v>
      </c>
      <c r="L2494" s="19">
        <v>3.0</v>
      </c>
      <c r="M2494" s="19" t="e">
        <v>#REF!</v>
      </c>
      <c r="N2494" s="17">
        <v>5.0</v>
      </c>
      <c r="O2494" s="17" t="s">
        <v>66</v>
      </c>
      <c r="P2494" s="17">
        <v>3.0</v>
      </c>
      <c r="Q2494" s="17">
        <v>4.0</v>
      </c>
      <c r="R2494" s="17">
        <v>6.0</v>
      </c>
      <c r="S2494" s="7">
        <f t="shared" si="2"/>
        <v>10</v>
      </c>
      <c r="T2494" s="20">
        <v>18.89</v>
      </c>
      <c r="U2494" s="14">
        <f t="shared" si="148"/>
        <v>24.4416</v>
      </c>
      <c r="V2494" s="21" t="s">
        <v>39</v>
      </c>
      <c r="W2494" s="35">
        <f>VLOOKUP(A2494,airbnb_listings_orlando!C:Q,14,0)</f>
        <v>86</v>
      </c>
      <c r="X2494" s="35">
        <f>VLOOKUP(A2494,airbnb_listings_orlando!C:Q,15,0)</f>
        <v>6</v>
      </c>
      <c r="Y2494" s="11">
        <f t="shared" si="4"/>
        <v>203.68</v>
      </c>
      <c r="AA2494" s="11"/>
    </row>
    <row r="2495">
      <c r="A2495" s="12" t="s">
        <v>96</v>
      </c>
      <c r="B2495" s="13">
        <v>42894.0</v>
      </c>
      <c r="C2495" s="12">
        <v>42897.0</v>
      </c>
      <c r="D2495" s="14">
        <v>611.67</v>
      </c>
      <c r="E2495" s="24">
        <v>42745.70880787037</v>
      </c>
      <c r="F2495" s="16">
        <v>149.0</v>
      </c>
      <c r="G2495" s="17" t="s">
        <v>25</v>
      </c>
      <c r="H2495" s="14">
        <v>65.08</v>
      </c>
      <c r="I2495" s="14">
        <f t="shared" si="1"/>
        <v>568.9332</v>
      </c>
      <c r="J2495" s="18">
        <v>4.0</v>
      </c>
      <c r="K2495" s="17">
        <v>5.0</v>
      </c>
      <c r="L2495" s="19">
        <v>3.0</v>
      </c>
      <c r="M2495" s="19" t="e">
        <v>#REF!</v>
      </c>
      <c r="N2495" s="17">
        <v>5.0</v>
      </c>
      <c r="O2495" s="17" t="s">
        <v>66</v>
      </c>
      <c r="P2495" s="17">
        <v>3.0</v>
      </c>
      <c r="Q2495" s="17">
        <v>10.0</v>
      </c>
      <c r="R2495" s="17">
        <v>0.0</v>
      </c>
      <c r="S2495" s="7">
        <f t="shared" si="2"/>
        <v>10</v>
      </c>
      <c r="T2495" s="20">
        <v>18.27</v>
      </c>
      <c r="U2495" s="14">
        <f t="shared" si="148"/>
        <v>24.4668</v>
      </c>
      <c r="V2495" s="21" t="s">
        <v>39</v>
      </c>
      <c r="W2495" s="35">
        <f>VLOOKUP(A2495,airbnb_listings_orlando!C:Q,14,0)</f>
        <v>86</v>
      </c>
      <c r="X2495" s="35">
        <f>VLOOKUP(A2495,airbnb_listings_orlando!C:Q,15,0)</f>
        <v>6</v>
      </c>
      <c r="Y2495" s="11">
        <f t="shared" si="4"/>
        <v>203.89</v>
      </c>
      <c r="AA2495" s="11"/>
    </row>
    <row r="2496">
      <c r="A2496" s="12" t="s">
        <v>96</v>
      </c>
      <c r="B2496" s="13">
        <v>42891.0</v>
      </c>
      <c r="C2496" s="12">
        <v>42894.0</v>
      </c>
      <c r="D2496" s="14">
        <v>611.04</v>
      </c>
      <c r="E2496" s="24">
        <v>42871.38255787037</v>
      </c>
      <c r="F2496" s="16">
        <v>20.0</v>
      </c>
      <c r="G2496" s="17" t="s">
        <v>25</v>
      </c>
      <c r="H2496" s="14">
        <v>64.33</v>
      </c>
      <c r="I2496" s="14">
        <f t="shared" si="1"/>
        <v>567.7084</v>
      </c>
      <c r="J2496" s="18">
        <v>4.0</v>
      </c>
      <c r="K2496" s="17">
        <v>5.0</v>
      </c>
      <c r="L2496" s="19">
        <v>3.0</v>
      </c>
      <c r="M2496" s="19" t="e">
        <v>#REF!</v>
      </c>
      <c r="N2496" s="17">
        <v>5.0</v>
      </c>
      <c r="O2496" s="17" t="s">
        <v>66</v>
      </c>
      <c r="P2496" s="17">
        <v>3.0</v>
      </c>
      <c r="Q2496" s="17">
        <v>6.0</v>
      </c>
      <c r="R2496" s="17">
        <v>3.0</v>
      </c>
      <c r="S2496" s="7">
        <f t="shared" si="2"/>
        <v>9</v>
      </c>
      <c r="T2496" s="20">
        <v>18.89</v>
      </c>
      <c r="U2496" s="14">
        <f t="shared" si="148"/>
        <v>24.4416</v>
      </c>
      <c r="V2496" s="21" t="s">
        <v>39</v>
      </c>
      <c r="W2496" s="35">
        <f>VLOOKUP(A2496,airbnb_listings_orlando!C:Q,14,0)</f>
        <v>86</v>
      </c>
      <c r="X2496" s="35">
        <f>VLOOKUP(A2496,airbnb_listings_orlando!C:Q,15,0)</f>
        <v>6</v>
      </c>
      <c r="Y2496" s="11">
        <f t="shared" si="4"/>
        <v>203.68</v>
      </c>
      <c r="AA2496" s="11"/>
    </row>
    <row r="2497">
      <c r="A2497" s="12" t="s">
        <v>96</v>
      </c>
      <c r="B2497" s="13">
        <v>42886.0</v>
      </c>
      <c r="C2497" s="12">
        <v>42891.0</v>
      </c>
      <c r="D2497" s="14">
        <v>930.32</v>
      </c>
      <c r="E2497" s="24">
        <v>42804.45759259259</v>
      </c>
      <c r="F2497" s="16">
        <v>82.0</v>
      </c>
      <c r="G2497" s="17" t="s">
        <v>25</v>
      </c>
      <c r="H2497" s="14">
        <v>110.49</v>
      </c>
      <c r="I2497" s="14">
        <f t="shared" si="1"/>
        <v>864.3472</v>
      </c>
      <c r="J2497" s="18">
        <v>4.0</v>
      </c>
      <c r="K2497" s="17">
        <v>5.0</v>
      </c>
      <c r="L2497" s="19">
        <v>3.0</v>
      </c>
      <c r="M2497" s="19" t="e">
        <v>#REF!</v>
      </c>
      <c r="N2497" s="17">
        <v>5.0</v>
      </c>
      <c r="O2497" s="17" t="s">
        <v>66</v>
      </c>
      <c r="P2497" s="17">
        <v>5.0</v>
      </c>
      <c r="Q2497" s="17">
        <v>4.0</v>
      </c>
      <c r="R2497" s="17">
        <v>1.0</v>
      </c>
      <c r="S2497" s="7">
        <f t="shared" si="2"/>
        <v>5</v>
      </c>
      <c r="T2497" s="20">
        <v>28.76</v>
      </c>
      <c r="U2497" s="14">
        <f t="shared" si="148"/>
        <v>37.2128</v>
      </c>
      <c r="V2497" s="21" t="s">
        <v>39</v>
      </c>
      <c r="W2497" s="35">
        <f>VLOOKUP(A2497,airbnb_listings_orlando!C:Q,14,0)</f>
        <v>86</v>
      </c>
      <c r="X2497" s="35">
        <f>VLOOKUP(A2497,airbnb_listings_orlando!C:Q,15,0)</f>
        <v>6</v>
      </c>
      <c r="Y2497" s="11">
        <f t="shared" si="4"/>
        <v>186.064</v>
      </c>
      <c r="AA2497" s="11"/>
    </row>
    <row r="2498">
      <c r="A2498" s="12" t="s">
        <v>96</v>
      </c>
      <c r="B2498" s="13">
        <v>42872.0</v>
      </c>
      <c r="C2498" s="12">
        <v>42882.0</v>
      </c>
      <c r="D2498" s="14">
        <v>1835.39</v>
      </c>
      <c r="E2498" s="24">
        <v>42770.64072916667</v>
      </c>
      <c r="F2498" s="16">
        <v>102.0</v>
      </c>
      <c r="G2498" s="17" t="s">
        <v>25</v>
      </c>
      <c r="H2498" s="14">
        <v>225.87</v>
      </c>
      <c r="I2498" s="14">
        <f t="shared" si="1"/>
        <v>1708.5344</v>
      </c>
      <c r="J2498" s="18">
        <v>4.0</v>
      </c>
      <c r="K2498" s="17">
        <v>5.0</v>
      </c>
      <c r="L2498" s="19">
        <v>3.0</v>
      </c>
      <c r="M2498" s="19" t="e">
        <v>#REF!</v>
      </c>
      <c r="N2498" s="17">
        <v>5.0</v>
      </c>
      <c r="O2498" s="17" t="s">
        <v>66</v>
      </c>
      <c r="P2498" s="17">
        <v>10.0</v>
      </c>
      <c r="Q2498" s="17">
        <v>6.0</v>
      </c>
      <c r="R2498" s="17">
        <v>3.0</v>
      </c>
      <c r="S2498" s="7">
        <f t="shared" si="2"/>
        <v>9</v>
      </c>
      <c r="T2498" s="20">
        <v>53.44</v>
      </c>
      <c r="U2498" s="14">
        <f t="shared" si="148"/>
        <v>73.4156</v>
      </c>
      <c r="V2498" s="21" t="s">
        <v>39</v>
      </c>
      <c r="W2498" s="35">
        <f>VLOOKUP(A2498,airbnb_listings_orlando!C:Q,14,0)</f>
        <v>86</v>
      </c>
      <c r="X2498" s="35">
        <f>VLOOKUP(A2498,airbnb_listings_orlando!C:Q,15,0)</f>
        <v>6</v>
      </c>
      <c r="Y2498" s="11">
        <f t="shared" si="4"/>
        <v>183.539</v>
      </c>
      <c r="AA2498" s="11"/>
    </row>
    <row r="2499">
      <c r="A2499" s="12" t="s">
        <v>96</v>
      </c>
      <c r="B2499" s="13">
        <v>42853.0</v>
      </c>
      <c r="C2499" s="12">
        <v>42855.0</v>
      </c>
      <c r="D2499" s="14">
        <v>477.24</v>
      </c>
      <c r="E2499" s="24">
        <v>42772.38769675926</v>
      </c>
      <c r="F2499" s="16">
        <v>81.0</v>
      </c>
      <c r="G2499" s="17" t="s">
        <v>25</v>
      </c>
      <c r="H2499" s="14">
        <v>41.8</v>
      </c>
      <c r="I2499" s="14">
        <f t="shared" si="1"/>
        <v>444.6504</v>
      </c>
      <c r="J2499" s="18">
        <v>4.0</v>
      </c>
      <c r="K2499" s="17">
        <v>5.0</v>
      </c>
      <c r="L2499" s="19">
        <v>3.0</v>
      </c>
      <c r="M2499" s="19" t="e">
        <v>#REF!</v>
      </c>
      <c r="N2499" s="17">
        <v>5.0</v>
      </c>
      <c r="O2499" s="17" t="s">
        <v>66</v>
      </c>
      <c r="P2499" s="17">
        <v>2.0</v>
      </c>
      <c r="Q2499" s="17">
        <v>7.0</v>
      </c>
      <c r="R2499" s="17">
        <v>0.0</v>
      </c>
      <c r="S2499" s="7">
        <f t="shared" si="2"/>
        <v>7</v>
      </c>
      <c r="T2499" s="20">
        <v>13.5</v>
      </c>
      <c r="U2499" s="14">
        <f t="shared" si="148"/>
        <v>19.0896</v>
      </c>
      <c r="V2499" s="21" t="s">
        <v>39</v>
      </c>
      <c r="W2499" s="35">
        <f>VLOOKUP(A2499,airbnb_listings_orlando!C:Q,14,0)</f>
        <v>86</v>
      </c>
      <c r="X2499" s="35">
        <f>VLOOKUP(A2499,airbnb_listings_orlando!C:Q,15,0)</f>
        <v>6</v>
      </c>
      <c r="Y2499" s="11">
        <f t="shared" si="4"/>
        <v>238.62</v>
      </c>
      <c r="AA2499" s="11"/>
    </row>
    <row r="2500">
      <c r="A2500" s="12" t="s">
        <v>96</v>
      </c>
      <c r="B2500" s="13">
        <v>42844.0</v>
      </c>
      <c r="C2500" s="12">
        <v>42846.0</v>
      </c>
      <c r="D2500" s="14">
        <v>477.24</v>
      </c>
      <c r="E2500" s="24">
        <v>42832.47430555556</v>
      </c>
      <c r="F2500" s="16">
        <v>12.0</v>
      </c>
      <c r="G2500" s="17" t="s">
        <v>25</v>
      </c>
      <c r="H2500" s="14">
        <v>41.8</v>
      </c>
      <c r="I2500" s="14">
        <f t="shared" si="1"/>
        <v>444.6504</v>
      </c>
      <c r="J2500" s="18">
        <v>4.0</v>
      </c>
      <c r="K2500" s="17">
        <v>5.0</v>
      </c>
      <c r="L2500" s="19">
        <v>3.0</v>
      </c>
      <c r="M2500" s="19" t="e">
        <v>#REF!</v>
      </c>
      <c r="N2500" s="17">
        <v>5.0</v>
      </c>
      <c r="O2500" s="17" t="s">
        <v>66</v>
      </c>
      <c r="P2500" s="17">
        <v>2.0</v>
      </c>
      <c r="Q2500" s="17">
        <v>3.0</v>
      </c>
      <c r="R2500" s="17">
        <v>0.0</v>
      </c>
      <c r="S2500" s="7">
        <f t="shared" si="2"/>
        <v>3</v>
      </c>
      <c r="T2500" s="20">
        <v>13.5</v>
      </c>
      <c r="U2500" s="14">
        <f t="shared" si="148"/>
        <v>19.0896</v>
      </c>
      <c r="V2500" s="21" t="s">
        <v>39</v>
      </c>
      <c r="W2500" s="35">
        <f>VLOOKUP(A2500,airbnb_listings_orlando!C:Q,14,0)</f>
        <v>86</v>
      </c>
      <c r="X2500" s="35">
        <f>VLOOKUP(A2500,airbnb_listings_orlando!C:Q,15,0)</f>
        <v>6</v>
      </c>
      <c r="Y2500" s="11">
        <f t="shared" si="4"/>
        <v>238.62</v>
      </c>
      <c r="AA2500" s="11"/>
    </row>
    <row r="2501">
      <c r="A2501" s="12" t="s">
        <v>96</v>
      </c>
      <c r="B2501" s="13">
        <v>42828.0</v>
      </c>
      <c r="C2501" s="12">
        <v>42844.0</v>
      </c>
      <c r="D2501" s="14">
        <v>2757.2</v>
      </c>
      <c r="E2501" s="24">
        <v>42621.60579861111</v>
      </c>
      <c r="F2501" s="16">
        <v>207.0</v>
      </c>
      <c r="G2501" s="17" t="s">
        <v>25</v>
      </c>
      <c r="H2501" s="14">
        <v>464.0</v>
      </c>
      <c r="I2501" s="14">
        <f t="shared" si="1"/>
        <v>2646.912</v>
      </c>
      <c r="J2501" s="18">
        <v>4.0</v>
      </c>
      <c r="K2501" s="17">
        <v>5.0</v>
      </c>
      <c r="L2501" s="19">
        <v>3.0</v>
      </c>
      <c r="M2501" s="19" t="e">
        <v>#REF!</v>
      </c>
      <c r="N2501" s="17">
        <v>5.0</v>
      </c>
      <c r="O2501" s="17" t="s">
        <v>66</v>
      </c>
      <c r="P2501" s="17">
        <v>16.0</v>
      </c>
      <c r="Q2501" s="17">
        <v>5.0</v>
      </c>
      <c r="R2501" s="17">
        <v>2.0</v>
      </c>
      <c r="S2501" s="7">
        <f t="shared" si="2"/>
        <v>7</v>
      </c>
      <c r="T2501" s="20">
        <v>0.0</v>
      </c>
      <c r="U2501" s="14">
        <f t="shared" si="148"/>
        <v>110.288</v>
      </c>
      <c r="V2501" s="21" t="s">
        <v>39</v>
      </c>
      <c r="W2501" s="35">
        <f>VLOOKUP(A2501,airbnb_listings_orlando!C:Q,14,0)</f>
        <v>86</v>
      </c>
      <c r="X2501" s="35">
        <f>VLOOKUP(A2501,airbnb_listings_orlando!C:Q,15,0)</f>
        <v>6</v>
      </c>
      <c r="Y2501" s="11">
        <f t="shared" si="4"/>
        <v>172.325</v>
      </c>
      <c r="AA2501" s="11"/>
    </row>
    <row r="2502">
      <c r="A2502" s="12" t="s">
        <v>96</v>
      </c>
      <c r="B2502" s="13">
        <v>42824.0</v>
      </c>
      <c r="C2502" s="12">
        <v>42828.0</v>
      </c>
      <c r="D2502" s="14">
        <v>873.0</v>
      </c>
      <c r="E2502" s="24">
        <v>42782.65826388889</v>
      </c>
      <c r="F2502" s="16">
        <v>42.0</v>
      </c>
      <c r="G2502" s="17" t="s">
        <v>25</v>
      </c>
      <c r="H2502" s="14">
        <v>96.37</v>
      </c>
      <c r="I2502" s="14">
        <f t="shared" si="1"/>
        <v>813.39</v>
      </c>
      <c r="J2502" s="18">
        <v>4.0</v>
      </c>
      <c r="K2502" s="17">
        <v>5.0</v>
      </c>
      <c r="L2502" s="19">
        <v>3.0</v>
      </c>
      <c r="M2502" s="19" t="e">
        <v>#REF!</v>
      </c>
      <c r="N2502" s="17">
        <v>5.0</v>
      </c>
      <c r="O2502" s="17" t="s">
        <v>66</v>
      </c>
      <c r="P2502" s="17">
        <v>4.0</v>
      </c>
      <c r="Q2502" s="17">
        <v>7.0</v>
      </c>
      <c r="R2502" s="17">
        <v>0.0</v>
      </c>
      <c r="S2502" s="7">
        <f t="shared" si="2"/>
        <v>7</v>
      </c>
      <c r="T2502" s="20">
        <v>24.69</v>
      </c>
      <c r="U2502" s="14">
        <f t="shared" si="148"/>
        <v>34.92</v>
      </c>
      <c r="V2502" s="21" t="s">
        <v>39</v>
      </c>
      <c r="W2502" s="35">
        <f>VLOOKUP(A2502,airbnb_listings_orlando!C:Q,14,0)</f>
        <v>86</v>
      </c>
      <c r="X2502" s="35">
        <f>VLOOKUP(A2502,airbnb_listings_orlando!C:Q,15,0)</f>
        <v>6</v>
      </c>
      <c r="Y2502" s="11">
        <f t="shared" si="4"/>
        <v>218.25</v>
      </c>
      <c r="AA2502" s="11"/>
    </row>
    <row r="2503">
      <c r="A2503" s="12" t="s">
        <v>96</v>
      </c>
      <c r="B2503" s="13">
        <v>42818.0</v>
      </c>
      <c r="C2503" s="12">
        <v>42821.0</v>
      </c>
      <c r="D2503" s="14">
        <v>733.32</v>
      </c>
      <c r="E2503" s="24">
        <v>42748.488032407404</v>
      </c>
      <c r="F2503" s="16">
        <v>70.0</v>
      </c>
      <c r="G2503" s="17" t="s">
        <v>25</v>
      </c>
      <c r="H2503" s="14">
        <v>81.85</v>
      </c>
      <c r="I2503" s="14">
        <f t="shared" si="1"/>
        <v>687.1972</v>
      </c>
      <c r="J2503" s="18">
        <v>4.0</v>
      </c>
      <c r="K2503" s="17">
        <v>5.0</v>
      </c>
      <c r="L2503" s="19">
        <v>3.0</v>
      </c>
      <c r="M2503" s="19" t="e">
        <v>#REF!</v>
      </c>
      <c r="N2503" s="17">
        <v>5.0</v>
      </c>
      <c r="O2503" s="17" t="s">
        <v>66</v>
      </c>
      <c r="P2503" s="17">
        <v>3.0</v>
      </c>
      <c r="Q2503" s="17">
        <v>4.0</v>
      </c>
      <c r="R2503" s="17">
        <v>4.0</v>
      </c>
      <c r="S2503" s="7">
        <f t="shared" si="2"/>
        <v>8</v>
      </c>
      <c r="T2503" s="20">
        <v>16.79</v>
      </c>
      <c r="U2503" s="14">
        <f t="shared" si="148"/>
        <v>29.3328</v>
      </c>
      <c r="V2503" s="21" t="s">
        <v>39</v>
      </c>
      <c r="W2503" s="35">
        <f>VLOOKUP(A2503,airbnb_listings_orlando!C:Q,14,0)</f>
        <v>86</v>
      </c>
      <c r="X2503" s="35">
        <f>VLOOKUP(A2503,airbnb_listings_orlando!C:Q,15,0)</f>
        <v>6</v>
      </c>
      <c r="Y2503" s="11">
        <f t="shared" si="4"/>
        <v>244.44</v>
      </c>
      <c r="AA2503" s="11"/>
    </row>
    <row r="2504">
      <c r="A2504" s="12" t="s">
        <v>96</v>
      </c>
      <c r="B2504" s="13">
        <v>42816.0</v>
      </c>
      <c r="C2504" s="12">
        <v>42818.0</v>
      </c>
      <c r="D2504" s="14">
        <v>535.44</v>
      </c>
      <c r="E2504" s="24">
        <v>42766.38796296297</v>
      </c>
      <c r="F2504" s="16">
        <v>50.0</v>
      </c>
      <c r="G2504" s="17" t="s">
        <v>25</v>
      </c>
      <c r="H2504" s="14">
        <v>49.83</v>
      </c>
      <c r="I2504" s="14">
        <f t="shared" si="1"/>
        <v>498.8824</v>
      </c>
      <c r="J2504" s="18">
        <v>4.0</v>
      </c>
      <c r="K2504" s="17">
        <v>5.0</v>
      </c>
      <c r="L2504" s="19">
        <v>3.0</v>
      </c>
      <c r="M2504" s="19" t="e">
        <v>#REF!</v>
      </c>
      <c r="N2504" s="17">
        <v>5.0</v>
      </c>
      <c r="O2504" s="17" t="s">
        <v>66</v>
      </c>
      <c r="P2504" s="17">
        <v>2.0</v>
      </c>
      <c r="Q2504" s="17">
        <v>8.0</v>
      </c>
      <c r="R2504" s="17">
        <v>0.0</v>
      </c>
      <c r="S2504" s="7">
        <f t="shared" si="2"/>
        <v>8</v>
      </c>
      <c r="T2504" s="20">
        <v>15.14</v>
      </c>
      <c r="U2504" s="14">
        <f t="shared" si="148"/>
        <v>21.4176</v>
      </c>
      <c r="V2504" s="21" t="s">
        <v>39</v>
      </c>
      <c r="W2504" s="35">
        <f>VLOOKUP(A2504,airbnb_listings_orlando!C:Q,14,0)</f>
        <v>86</v>
      </c>
      <c r="X2504" s="35">
        <f>VLOOKUP(A2504,airbnb_listings_orlando!C:Q,15,0)</f>
        <v>6</v>
      </c>
      <c r="Y2504" s="11">
        <f t="shared" si="4"/>
        <v>267.72</v>
      </c>
      <c r="AA2504" s="11"/>
    </row>
    <row r="2505">
      <c r="A2505" s="12" t="s">
        <v>96</v>
      </c>
      <c r="B2505" s="13">
        <v>42811.0</v>
      </c>
      <c r="C2505" s="12">
        <v>42815.0</v>
      </c>
      <c r="D2505" s="14">
        <v>931.2</v>
      </c>
      <c r="E2505" s="24">
        <v>42747.427766203706</v>
      </c>
      <c r="F2505" s="16">
        <v>64.0</v>
      </c>
      <c r="G2505" s="17" t="s">
        <v>25</v>
      </c>
      <c r="H2505" s="14">
        <v>104.4</v>
      </c>
      <c r="I2505" s="14">
        <f t="shared" si="1"/>
        <v>867.622</v>
      </c>
      <c r="J2505" s="18">
        <v>4.0</v>
      </c>
      <c r="K2505" s="17">
        <v>5.0</v>
      </c>
      <c r="L2505" s="19">
        <v>3.0</v>
      </c>
      <c r="M2505" s="19" t="e">
        <v>#REF!</v>
      </c>
      <c r="N2505" s="17">
        <v>5.0</v>
      </c>
      <c r="O2505" s="17" t="s">
        <v>66</v>
      </c>
      <c r="P2505" s="17">
        <v>4.0</v>
      </c>
      <c r="Q2505" s="17">
        <v>6.0</v>
      </c>
      <c r="R2505" s="17">
        <v>3.0</v>
      </c>
      <c r="S2505" s="7">
        <f t="shared" si="2"/>
        <v>9</v>
      </c>
      <c r="T2505" s="20">
        <v>26.33</v>
      </c>
      <c r="U2505" s="14">
        <f t="shared" si="148"/>
        <v>37.248</v>
      </c>
      <c r="V2505" s="21" t="s">
        <v>39</v>
      </c>
      <c r="W2505" s="35">
        <f>VLOOKUP(A2505,airbnb_listings_orlando!C:Q,14,0)</f>
        <v>86</v>
      </c>
      <c r="X2505" s="35">
        <f>VLOOKUP(A2505,airbnb_listings_orlando!C:Q,15,0)</f>
        <v>6</v>
      </c>
      <c r="Y2505" s="11">
        <f t="shared" si="4"/>
        <v>232.8</v>
      </c>
      <c r="AA2505" s="11"/>
    </row>
    <row r="2506">
      <c r="A2506" s="12" t="s">
        <v>96</v>
      </c>
      <c r="B2506" s="13">
        <v>42806.0</v>
      </c>
      <c r="C2506" s="12">
        <v>42810.0</v>
      </c>
      <c r="D2506" s="14">
        <v>995.07</v>
      </c>
      <c r="E2506" s="24">
        <v>42744.416909722226</v>
      </c>
      <c r="F2506" s="16">
        <v>62.0</v>
      </c>
      <c r="G2506" s="17" t="s">
        <v>25</v>
      </c>
      <c r="H2506" s="14">
        <v>103.43</v>
      </c>
      <c r="I2506" s="14">
        <f t="shared" si="1"/>
        <v>928.0072</v>
      </c>
      <c r="J2506" s="18">
        <v>4.0</v>
      </c>
      <c r="K2506" s="17">
        <v>5.0</v>
      </c>
      <c r="L2506" s="19">
        <v>3.0</v>
      </c>
      <c r="M2506" s="19" t="e">
        <v>#REF!</v>
      </c>
      <c r="N2506" s="17">
        <v>5.0</v>
      </c>
      <c r="O2506" s="17" t="s">
        <v>66</v>
      </c>
      <c r="P2506" s="17">
        <v>4.0</v>
      </c>
      <c r="Q2506" s="17">
        <v>6.0</v>
      </c>
      <c r="R2506" s="17">
        <v>0.0</v>
      </c>
      <c r="S2506" s="7">
        <f t="shared" si="2"/>
        <v>6</v>
      </c>
      <c r="T2506" s="20">
        <v>27.26</v>
      </c>
      <c r="U2506" s="14">
        <f t="shared" si="148"/>
        <v>39.8028</v>
      </c>
      <c r="V2506" s="21" t="s">
        <v>39</v>
      </c>
      <c r="W2506" s="35">
        <f>VLOOKUP(A2506,airbnb_listings_orlando!C:Q,14,0)</f>
        <v>86</v>
      </c>
      <c r="X2506" s="35">
        <f>VLOOKUP(A2506,airbnb_listings_orlando!C:Q,15,0)</f>
        <v>6</v>
      </c>
      <c r="Y2506" s="11">
        <f t="shared" si="4"/>
        <v>248.7675</v>
      </c>
      <c r="AA2506" s="11"/>
    </row>
    <row r="2507">
      <c r="A2507" s="12" t="s">
        <v>96</v>
      </c>
      <c r="B2507" s="13">
        <v>42730.0</v>
      </c>
      <c r="C2507" s="25">
        <v>42734.0</v>
      </c>
      <c r="D2507" s="14">
        <v>994.4</v>
      </c>
      <c r="E2507" s="24">
        <v>42620.48841435185</v>
      </c>
      <c r="F2507" s="16">
        <v>110.0</v>
      </c>
      <c r="G2507" s="17" t="s">
        <v>25</v>
      </c>
      <c r="H2507" s="14">
        <v>152.0</v>
      </c>
      <c r="I2507" s="14">
        <f t="shared" si="1"/>
        <v>954.624</v>
      </c>
      <c r="J2507" s="18">
        <v>4.0</v>
      </c>
      <c r="K2507" s="17">
        <v>5.0</v>
      </c>
      <c r="L2507" s="19">
        <v>3.0</v>
      </c>
      <c r="M2507" s="19" t="e">
        <v>#REF!</v>
      </c>
      <c r="N2507" s="17">
        <v>5.0</v>
      </c>
      <c r="O2507" s="17" t="s">
        <v>66</v>
      </c>
      <c r="P2507" s="17">
        <v>4.0</v>
      </c>
      <c r="Q2507" s="17">
        <v>10.0</v>
      </c>
      <c r="R2507" s="17">
        <v>0.0</v>
      </c>
      <c r="S2507" s="7">
        <f t="shared" si="2"/>
        <v>10</v>
      </c>
      <c r="T2507" s="20">
        <v>0.0</v>
      </c>
      <c r="U2507" s="14">
        <f t="shared" si="148"/>
        <v>39.776</v>
      </c>
      <c r="V2507" s="21" t="s">
        <v>39</v>
      </c>
      <c r="W2507" s="35">
        <f>VLOOKUP(A2507,airbnb_listings_orlando!C:Q,14,0)</f>
        <v>86</v>
      </c>
      <c r="X2507" s="35">
        <f>VLOOKUP(A2507,airbnb_listings_orlando!C:Q,15,0)</f>
        <v>6</v>
      </c>
      <c r="Y2507" s="11">
        <f t="shared" si="4"/>
        <v>248.6</v>
      </c>
      <c r="AA2507" s="11"/>
    </row>
    <row r="2508">
      <c r="A2508" s="12" t="s">
        <v>96</v>
      </c>
      <c r="B2508" s="13">
        <v>42725.0</v>
      </c>
      <c r="C2508" s="25">
        <v>42730.0</v>
      </c>
      <c r="D2508" s="14">
        <v>1209.1</v>
      </c>
      <c r="E2508" s="24">
        <v>42636.44515046296</v>
      </c>
      <c r="F2508" s="16">
        <v>89.0</v>
      </c>
      <c r="G2508" s="17" t="s">
        <v>25</v>
      </c>
      <c r="H2508" s="14">
        <v>190.0</v>
      </c>
      <c r="I2508" s="14">
        <f t="shared" si="1"/>
        <v>1160.736</v>
      </c>
      <c r="J2508" s="18">
        <v>4.0</v>
      </c>
      <c r="K2508" s="17">
        <v>5.0</v>
      </c>
      <c r="L2508" s="19">
        <v>3.0</v>
      </c>
      <c r="M2508" s="19" t="e">
        <v>#REF!</v>
      </c>
      <c r="N2508" s="17">
        <v>5.0</v>
      </c>
      <c r="O2508" s="17" t="s">
        <v>66</v>
      </c>
      <c r="P2508" s="17">
        <v>5.0</v>
      </c>
      <c r="Q2508" s="17">
        <v>6.0</v>
      </c>
      <c r="R2508" s="17">
        <v>2.0</v>
      </c>
      <c r="S2508" s="7">
        <f t="shared" si="2"/>
        <v>8</v>
      </c>
      <c r="T2508" s="20">
        <v>0.0</v>
      </c>
      <c r="U2508" s="14">
        <f t="shared" si="148"/>
        <v>48.364</v>
      </c>
      <c r="V2508" s="21" t="s">
        <v>39</v>
      </c>
      <c r="W2508" s="35">
        <f>VLOOKUP(A2508,airbnb_listings_orlando!C:Q,14,0)</f>
        <v>86</v>
      </c>
      <c r="X2508" s="35">
        <f>VLOOKUP(A2508,airbnb_listings_orlando!C:Q,15,0)</f>
        <v>6</v>
      </c>
      <c r="Y2508" s="11">
        <f t="shared" si="4"/>
        <v>241.82</v>
      </c>
      <c r="AA2508" s="11"/>
    </row>
    <row r="2509">
      <c r="A2509" s="12" t="s">
        <v>96</v>
      </c>
      <c r="B2509" s="13">
        <v>42677.0</v>
      </c>
      <c r="C2509" s="12">
        <v>42681.0</v>
      </c>
      <c r="D2509" s="14">
        <v>768.4</v>
      </c>
      <c r="E2509" s="24">
        <v>42634.664560185185</v>
      </c>
      <c r="F2509" s="16">
        <v>43.0</v>
      </c>
      <c r="G2509" s="17" t="s">
        <v>25</v>
      </c>
      <c r="H2509" s="14">
        <v>112.0</v>
      </c>
      <c r="I2509" s="14">
        <f t="shared" si="1"/>
        <v>737.664</v>
      </c>
      <c r="J2509" s="18">
        <v>4.0</v>
      </c>
      <c r="K2509" s="17">
        <v>5.0</v>
      </c>
      <c r="L2509" s="19">
        <v>3.0</v>
      </c>
      <c r="M2509" s="19" t="e">
        <v>#REF!</v>
      </c>
      <c r="N2509" s="17">
        <v>5.0</v>
      </c>
      <c r="O2509" s="17" t="s">
        <v>66</v>
      </c>
      <c r="P2509" s="17">
        <v>4.0</v>
      </c>
      <c r="Q2509" s="17">
        <v>4.0</v>
      </c>
      <c r="R2509" s="17">
        <v>0.0</v>
      </c>
      <c r="S2509" s="7">
        <f t="shared" si="2"/>
        <v>4</v>
      </c>
      <c r="T2509" s="20">
        <v>0.0</v>
      </c>
      <c r="U2509" s="14">
        <f t="shared" si="148"/>
        <v>30.736</v>
      </c>
      <c r="V2509" s="21" t="s">
        <v>39</v>
      </c>
      <c r="W2509" s="35">
        <f>VLOOKUP(A2509,airbnb_listings_orlando!C:Q,14,0)</f>
        <v>86</v>
      </c>
      <c r="X2509" s="35">
        <f>VLOOKUP(A2509,airbnb_listings_orlando!C:Q,15,0)</f>
        <v>6</v>
      </c>
      <c r="Y2509" s="11">
        <f t="shared" si="4"/>
        <v>192.1</v>
      </c>
      <c r="AA2509" s="11"/>
    </row>
    <row r="2510">
      <c r="A2510" s="12" t="s">
        <v>96</v>
      </c>
      <c r="B2510" s="13">
        <v>42671.0</v>
      </c>
      <c r="C2510" s="25">
        <v>42673.0</v>
      </c>
      <c r="D2510" s="14">
        <v>472.69</v>
      </c>
      <c r="E2510" s="15">
        <v>42654.40424768518</v>
      </c>
      <c r="F2510" s="16">
        <v>17.0</v>
      </c>
      <c r="G2510" s="17" t="s">
        <v>25</v>
      </c>
      <c r="H2510" s="14">
        <v>58.0</v>
      </c>
      <c r="I2510" s="14">
        <f t="shared" si="1"/>
        <v>453.7824</v>
      </c>
      <c r="J2510" s="18">
        <v>4.0</v>
      </c>
      <c r="K2510" s="17">
        <v>5.0</v>
      </c>
      <c r="L2510" s="19">
        <v>3.0</v>
      </c>
      <c r="M2510" s="19" t="e">
        <v>#REF!</v>
      </c>
      <c r="N2510" s="17">
        <v>5.0</v>
      </c>
      <c r="O2510" s="17" t="s">
        <v>66</v>
      </c>
      <c r="P2510" s="17">
        <v>2.0</v>
      </c>
      <c r="Q2510" s="17">
        <v>7.0</v>
      </c>
      <c r="R2510" s="17">
        <v>0.0</v>
      </c>
      <c r="S2510" s="7">
        <f t="shared" si="2"/>
        <v>7</v>
      </c>
      <c r="T2510" s="20">
        <v>0.0</v>
      </c>
      <c r="U2510" s="14">
        <f t="shared" si="148"/>
        <v>18.9076</v>
      </c>
      <c r="V2510" s="21" t="s">
        <v>39</v>
      </c>
      <c r="W2510" s="35">
        <f>VLOOKUP(A2510,airbnb_listings_orlando!C:Q,14,0)</f>
        <v>86</v>
      </c>
      <c r="X2510" s="35">
        <f>VLOOKUP(A2510,airbnb_listings_orlando!C:Q,15,0)</f>
        <v>6</v>
      </c>
      <c r="Y2510" s="11">
        <f t="shared" si="4"/>
        <v>236.345</v>
      </c>
      <c r="AA2510" s="11"/>
    </row>
    <row r="2511">
      <c r="A2511" s="12" t="s">
        <v>96</v>
      </c>
      <c r="B2511" s="13">
        <v>42663.0</v>
      </c>
      <c r="C2511" s="25">
        <v>42666.0</v>
      </c>
      <c r="D2511" s="14">
        <v>531.1</v>
      </c>
      <c r="E2511" s="24">
        <v>42643.700474537036</v>
      </c>
      <c r="F2511" s="16">
        <v>20.0</v>
      </c>
      <c r="G2511" s="17" t="s">
        <v>25</v>
      </c>
      <c r="H2511" s="14">
        <v>70.0</v>
      </c>
      <c r="I2511" s="14">
        <f t="shared" si="1"/>
        <v>509.856</v>
      </c>
      <c r="J2511" s="18">
        <v>4.0</v>
      </c>
      <c r="K2511" s="17">
        <v>5.0</v>
      </c>
      <c r="L2511" s="19">
        <v>3.0</v>
      </c>
      <c r="M2511" s="19" t="e">
        <v>#REF!</v>
      </c>
      <c r="N2511" s="17">
        <v>5.0</v>
      </c>
      <c r="O2511" s="17" t="s">
        <v>66</v>
      </c>
      <c r="P2511" s="17">
        <v>3.0</v>
      </c>
      <c r="Q2511" s="17">
        <v>6.0</v>
      </c>
      <c r="R2511" s="17">
        <v>0.0</v>
      </c>
      <c r="S2511" s="7">
        <f t="shared" si="2"/>
        <v>6</v>
      </c>
      <c r="T2511" s="20">
        <v>0.0</v>
      </c>
      <c r="U2511" s="14">
        <f t="shared" si="148"/>
        <v>21.244</v>
      </c>
      <c r="V2511" s="21" t="s">
        <v>39</v>
      </c>
      <c r="W2511" s="35">
        <f>VLOOKUP(A2511,airbnb_listings_orlando!C:Q,14,0)</f>
        <v>86</v>
      </c>
      <c r="X2511" s="35">
        <f>VLOOKUP(A2511,airbnb_listings_orlando!C:Q,15,0)</f>
        <v>6</v>
      </c>
      <c r="Y2511" s="11">
        <f t="shared" si="4"/>
        <v>177.0333333</v>
      </c>
      <c r="AA2511" s="11"/>
    </row>
    <row r="2512">
      <c r="A2512" s="12" t="s">
        <v>96</v>
      </c>
      <c r="B2512" s="13">
        <v>42618.0</v>
      </c>
      <c r="C2512" s="12">
        <v>42625.0</v>
      </c>
      <c r="D2512" s="14">
        <v>1163.9</v>
      </c>
      <c r="E2512" s="24">
        <v>42636.641863425924</v>
      </c>
      <c r="F2512" s="16">
        <v>0.0</v>
      </c>
      <c r="G2512" s="17" t="s">
        <v>25</v>
      </c>
      <c r="H2512" s="14">
        <v>182.0</v>
      </c>
      <c r="I2512" s="14">
        <f t="shared" si="1"/>
        <v>1117.344</v>
      </c>
      <c r="J2512" s="18">
        <v>4.0</v>
      </c>
      <c r="K2512" s="17">
        <v>5.0</v>
      </c>
      <c r="L2512" s="19">
        <v>3.0</v>
      </c>
      <c r="M2512" s="19" t="e">
        <v>#REF!</v>
      </c>
      <c r="N2512" s="17">
        <v>5.0</v>
      </c>
      <c r="O2512" s="17" t="s">
        <v>66</v>
      </c>
      <c r="P2512" s="17">
        <v>7.0</v>
      </c>
      <c r="Q2512" s="17">
        <v>2.0</v>
      </c>
      <c r="R2512" s="17">
        <v>2.0</v>
      </c>
      <c r="S2512" s="7">
        <f t="shared" si="2"/>
        <v>4</v>
      </c>
      <c r="T2512" s="20">
        <v>0.0</v>
      </c>
      <c r="U2512" s="14">
        <f t="shared" si="148"/>
        <v>46.556</v>
      </c>
      <c r="V2512" s="21" t="s">
        <v>39</v>
      </c>
      <c r="W2512" s="35">
        <f>VLOOKUP(A2512,airbnb_listings_orlando!C:Q,14,0)</f>
        <v>86</v>
      </c>
      <c r="X2512" s="35">
        <f>VLOOKUP(A2512,airbnb_listings_orlando!C:Q,15,0)</f>
        <v>6</v>
      </c>
      <c r="Y2512" s="11">
        <f t="shared" si="4"/>
        <v>166.2714286</v>
      </c>
      <c r="AA2512" s="11"/>
    </row>
    <row r="2513">
      <c r="A2513" s="12" t="s">
        <v>97</v>
      </c>
      <c r="B2513" s="13">
        <v>43471.0</v>
      </c>
      <c r="C2513" s="12">
        <v>43476.0</v>
      </c>
      <c r="D2513" s="14">
        <v>985.0</v>
      </c>
      <c r="E2513" s="24">
        <v>43121.476585648146</v>
      </c>
      <c r="F2513" s="16">
        <v>350.0</v>
      </c>
      <c r="G2513" s="17" t="s">
        <v>25</v>
      </c>
      <c r="H2513" s="14">
        <v>124.51</v>
      </c>
      <c r="I2513" s="14">
        <f t="shared" si="1"/>
        <v>915.6</v>
      </c>
      <c r="J2513" s="18">
        <v>5.0</v>
      </c>
      <c r="K2513" s="17">
        <v>6.0</v>
      </c>
      <c r="L2513" s="19">
        <v>4.0</v>
      </c>
      <c r="M2513" s="19">
        <v>13.0</v>
      </c>
      <c r="N2513" s="17">
        <v>5.0</v>
      </c>
      <c r="O2513" s="17" t="s">
        <v>62</v>
      </c>
      <c r="P2513" s="17">
        <v>5.0</v>
      </c>
      <c r="Q2513" s="17">
        <v>8.0</v>
      </c>
      <c r="R2513" s="17">
        <v>1.0</v>
      </c>
      <c r="S2513" s="7">
        <f t="shared" si="2"/>
        <v>9</v>
      </c>
      <c r="T2513" s="20">
        <v>30.0</v>
      </c>
      <c r="U2513" s="14">
        <f t="shared" si="148"/>
        <v>39.4</v>
      </c>
      <c r="V2513" s="21" t="s">
        <v>26</v>
      </c>
      <c r="W2513" s="35">
        <f>VLOOKUP(A2513,airbnb_listings_orlando!C:Q,14,0)</f>
        <v>259</v>
      </c>
      <c r="X2513" s="35">
        <f>VLOOKUP(A2513,airbnb_listings_orlando!C:Q,15,0)</f>
        <v>6</v>
      </c>
      <c r="Y2513" s="11">
        <f t="shared" si="4"/>
        <v>197</v>
      </c>
      <c r="AA2513" s="11"/>
    </row>
    <row r="2514">
      <c r="A2514" s="12" t="s">
        <v>97</v>
      </c>
      <c r="B2514" s="13">
        <v>43466.0</v>
      </c>
      <c r="C2514" s="12">
        <v>43470.0</v>
      </c>
      <c r="D2514" s="14">
        <v>1000.07</v>
      </c>
      <c r="E2514" s="15">
        <v>43393.824583333335</v>
      </c>
      <c r="F2514" s="16">
        <v>73.0</v>
      </c>
      <c r="G2514" s="17" t="s">
        <v>25</v>
      </c>
      <c r="H2514" s="14">
        <v>126.41</v>
      </c>
      <c r="I2514" s="14">
        <f t="shared" si="1"/>
        <v>929.1372</v>
      </c>
      <c r="J2514" s="18">
        <v>5.0</v>
      </c>
      <c r="K2514" s="17">
        <v>6.0</v>
      </c>
      <c r="L2514" s="19">
        <v>4.0</v>
      </c>
      <c r="M2514" s="19">
        <v>13.0</v>
      </c>
      <c r="N2514" s="17">
        <v>5.0</v>
      </c>
      <c r="O2514" s="17" t="s">
        <v>62</v>
      </c>
      <c r="P2514" s="17">
        <v>4.0</v>
      </c>
      <c r="Q2514" s="17">
        <v>2.0</v>
      </c>
      <c r="R2514" s="17">
        <v>0.0</v>
      </c>
      <c r="S2514" s="7">
        <f t="shared" si="2"/>
        <v>2</v>
      </c>
      <c r="T2514" s="20">
        <v>30.93</v>
      </c>
      <c r="U2514" s="14">
        <f t="shared" si="148"/>
        <v>40.0028</v>
      </c>
      <c r="V2514" s="21" t="s">
        <v>26</v>
      </c>
      <c r="W2514" s="35">
        <f>VLOOKUP(A2514,airbnb_listings_orlando!C:Q,14,0)</f>
        <v>259</v>
      </c>
      <c r="X2514" s="35">
        <f>VLOOKUP(A2514,airbnb_listings_orlando!C:Q,15,0)</f>
        <v>6</v>
      </c>
      <c r="Y2514" s="11">
        <f t="shared" si="4"/>
        <v>250.0175</v>
      </c>
      <c r="AA2514" s="11"/>
    </row>
    <row r="2515">
      <c r="A2515" s="12" t="s">
        <v>97</v>
      </c>
      <c r="B2515" s="13">
        <v>43459.0</v>
      </c>
      <c r="C2515" s="12">
        <v>43466.0</v>
      </c>
      <c r="D2515" s="14">
        <v>1591.77</v>
      </c>
      <c r="E2515" s="24">
        <v>43121.95667824074</v>
      </c>
      <c r="F2515" s="16">
        <v>338.0</v>
      </c>
      <c r="G2515" s="17" t="s">
        <v>25</v>
      </c>
      <c r="H2515" s="14">
        <v>219.17</v>
      </c>
      <c r="I2515" s="14">
        <f t="shared" si="1"/>
        <v>1478.8692</v>
      </c>
      <c r="J2515" s="18">
        <v>5.0</v>
      </c>
      <c r="K2515" s="17">
        <v>6.0</v>
      </c>
      <c r="L2515" s="19">
        <v>4.0</v>
      </c>
      <c r="M2515" s="19">
        <v>13.0</v>
      </c>
      <c r="N2515" s="17">
        <v>5.0</v>
      </c>
      <c r="O2515" s="17" t="s">
        <v>62</v>
      </c>
      <c r="P2515" s="17">
        <v>7.0</v>
      </c>
      <c r="Q2515" s="17">
        <v>6.0</v>
      </c>
      <c r="R2515" s="17">
        <v>2.0</v>
      </c>
      <c r="S2515" s="7">
        <f t="shared" si="2"/>
        <v>8</v>
      </c>
      <c r="T2515" s="20">
        <v>49.23</v>
      </c>
      <c r="U2515" s="14">
        <f t="shared" si="148"/>
        <v>63.6708</v>
      </c>
      <c r="V2515" s="21" t="s">
        <v>26</v>
      </c>
      <c r="W2515" s="35">
        <f>VLOOKUP(A2515,airbnb_listings_orlando!C:Q,14,0)</f>
        <v>259</v>
      </c>
      <c r="X2515" s="35">
        <f>VLOOKUP(A2515,airbnb_listings_orlando!C:Q,15,0)</f>
        <v>6</v>
      </c>
      <c r="Y2515" s="11">
        <f t="shared" si="4"/>
        <v>227.3957143</v>
      </c>
      <c r="AA2515" s="11"/>
    </row>
    <row r="2516">
      <c r="A2516" s="12" t="s">
        <v>97</v>
      </c>
      <c r="B2516" s="13">
        <v>43456.0</v>
      </c>
      <c r="C2516" s="25">
        <v>43459.0</v>
      </c>
      <c r="D2516" s="14">
        <v>874.94</v>
      </c>
      <c r="E2516" s="15">
        <v>43394.91508101852</v>
      </c>
      <c r="F2516" s="16">
        <v>62.0</v>
      </c>
      <c r="G2516" s="17" t="s">
        <v>25</v>
      </c>
      <c r="H2516" s="14">
        <v>106.72</v>
      </c>
      <c r="I2516" s="14">
        <f t="shared" si="1"/>
        <v>812.8824</v>
      </c>
      <c r="J2516" s="18">
        <v>5.0</v>
      </c>
      <c r="K2516" s="17">
        <v>6.0</v>
      </c>
      <c r="L2516" s="19">
        <v>4.0</v>
      </c>
      <c r="M2516" s="19">
        <v>13.0</v>
      </c>
      <c r="N2516" s="17">
        <v>5.0</v>
      </c>
      <c r="O2516" s="17" t="s">
        <v>62</v>
      </c>
      <c r="P2516" s="17">
        <v>3.0</v>
      </c>
      <c r="Q2516" s="17">
        <v>7.0</v>
      </c>
      <c r="R2516" s="17">
        <v>2.0</v>
      </c>
      <c r="S2516" s="7">
        <f t="shared" si="2"/>
        <v>9</v>
      </c>
      <c r="T2516" s="20">
        <v>27.06</v>
      </c>
      <c r="U2516" s="14">
        <f t="shared" si="148"/>
        <v>34.9976</v>
      </c>
      <c r="V2516" s="21" t="s">
        <v>26</v>
      </c>
      <c r="W2516" s="35">
        <f>VLOOKUP(A2516,airbnb_listings_orlando!C:Q,14,0)</f>
        <v>259</v>
      </c>
      <c r="X2516" s="35">
        <f>VLOOKUP(A2516,airbnb_listings_orlando!C:Q,15,0)</f>
        <v>6</v>
      </c>
      <c r="Y2516" s="11">
        <f t="shared" si="4"/>
        <v>291.6466667</v>
      </c>
      <c r="AA2516" s="11"/>
    </row>
    <row r="2517">
      <c r="A2517" s="12" t="s">
        <v>97</v>
      </c>
      <c r="B2517" s="13">
        <v>43440.0</v>
      </c>
      <c r="C2517" s="12">
        <v>43443.0</v>
      </c>
      <c r="D2517" s="14">
        <v>782.04</v>
      </c>
      <c r="E2517" s="15">
        <v>43417.86369212963</v>
      </c>
      <c r="F2517" s="16">
        <v>23.0</v>
      </c>
      <c r="G2517" s="17" t="s">
        <v>25</v>
      </c>
      <c r="H2517" s="14">
        <v>94.35</v>
      </c>
      <c r="I2517" s="14">
        <f t="shared" si="1"/>
        <v>728.7984</v>
      </c>
      <c r="J2517" s="18">
        <v>5.0</v>
      </c>
      <c r="K2517" s="17">
        <v>6.0</v>
      </c>
      <c r="L2517" s="19">
        <v>4.0</v>
      </c>
      <c r="M2517" s="19">
        <v>13.0</v>
      </c>
      <c r="N2517" s="17">
        <v>5.0</v>
      </c>
      <c r="O2517" s="17" t="s">
        <v>62</v>
      </c>
      <c r="P2517" s="17">
        <v>3.0</v>
      </c>
      <c r="Q2517" s="17">
        <v>7.0</v>
      </c>
      <c r="R2517" s="17">
        <v>0.0</v>
      </c>
      <c r="S2517" s="7">
        <f t="shared" si="2"/>
        <v>7</v>
      </c>
      <c r="T2517" s="20">
        <v>21.96</v>
      </c>
      <c r="U2517" s="14">
        <f t="shared" si="148"/>
        <v>31.2816</v>
      </c>
      <c r="V2517" s="21" t="s">
        <v>26</v>
      </c>
      <c r="W2517" s="35">
        <f>VLOOKUP(A2517,airbnb_listings_orlando!C:Q,14,0)</f>
        <v>259</v>
      </c>
      <c r="X2517" s="35">
        <f>VLOOKUP(A2517,airbnb_listings_orlando!C:Q,15,0)</f>
        <v>6</v>
      </c>
      <c r="Y2517" s="11">
        <f t="shared" si="4"/>
        <v>260.68</v>
      </c>
      <c r="AA2517" s="11"/>
    </row>
    <row r="2518">
      <c r="A2518" s="12" t="s">
        <v>97</v>
      </c>
      <c r="B2518" s="13">
        <v>43425.0</v>
      </c>
      <c r="C2518" s="25">
        <v>43429.0</v>
      </c>
      <c r="D2518" s="14">
        <v>961.26</v>
      </c>
      <c r="E2518" s="15">
        <v>43394.699849537035</v>
      </c>
      <c r="F2518" s="16">
        <v>31.0</v>
      </c>
      <c r="G2518" s="17" t="s">
        <v>25</v>
      </c>
      <c r="H2518" s="14">
        <v>120.3</v>
      </c>
      <c r="I2518" s="14">
        <f t="shared" si="1"/>
        <v>893.0796</v>
      </c>
      <c r="J2518" s="18">
        <v>5.0</v>
      </c>
      <c r="K2518" s="17">
        <v>6.0</v>
      </c>
      <c r="L2518" s="19">
        <v>4.0</v>
      </c>
      <c r="M2518" s="19">
        <v>13.0</v>
      </c>
      <c r="N2518" s="17">
        <v>5.0</v>
      </c>
      <c r="O2518" s="17" t="s">
        <v>62</v>
      </c>
      <c r="P2518" s="17">
        <v>4.0</v>
      </c>
      <c r="Q2518" s="17">
        <v>5.0</v>
      </c>
      <c r="R2518" s="17">
        <v>1.0</v>
      </c>
      <c r="S2518" s="7">
        <f t="shared" si="2"/>
        <v>6</v>
      </c>
      <c r="T2518" s="20">
        <v>29.73</v>
      </c>
      <c r="U2518" s="14">
        <f t="shared" si="148"/>
        <v>38.4504</v>
      </c>
      <c r="V2518" s="21" t="s">
        <v>26</v>
      </c>
      <c r="W2518" s="35">
        <f>VLOOKUP(A2518,airbnb_listings_orlando!C:Q,14,0)</f>
        <v>259</v>
      </c>
      <c r="X2518" s="35">
        <f>VLOOKUP(A2518,airbnb_listings_orlando!C:Q,15,0)</f>
        <v>6</v>
      </c>
      <c r="Y2518" s="11">
        <f t="shared" si="4"/>
        <v>240.315</v>
      </c>
      <c r="AA2518" s="11"/>
    </row>
    <row r="2519">
      <c r="A2519" s="12" t="s">
        <v>97</v>
      </c>
      <c r="B2519" s="13">
        <v>43420.0</v>
      </c>
      <c r="C2519" s="25">
        <v>43423.0</v>
      </c>
      <c r="D2519" s="14">
        <v>710.04</v>
      </c>
      <c r="E2519" s="15">
        <v>43394.35204861111</v>
      </c>
      <c r="F2519" s="16">
        <v>26.0</v>
      </c>
      <c r="G2519" s="17" t="s">
        <v>25</v>
      </c>
      <c r="H2519" s="14">
        <v>80.76</v>
      </c>
      <c r="I2519" s="14">
        <f t="shared" si="1"/>
        <v>659.6784</v>
      </c>
      <c r="J2519" s="18">
        <v>5.0</v>
      </c>
      <c r="K2519" s="17">
        <v>6.0</v>
      </c>
      <c r="L2519" s="19">
        <v>4.0</v>
      </c>
      <c r="M2519" s="19">
        <v>13.0</v>
      </c>
      <c r="N2519" s="17">
        <v>5.0</v>
      </c>
      <c r="O2519" s="17" t="s">
        <v>62</v>
      </c>
      <c r="P2519" s="17">
        <v>3.0</v>
      </c>
      <c r="Q2519" s="17">
        <v>7.0</v>
      </c>
      <c r="R2519" s="17">
        <v>0.0</v>
      </c>
      <c r="S2519" s="7">
        <f t="shared" si="2"/>
        <v>7</v>
      </c>
      <c r="T2519" s="20">
        <v>21.96</v>
      </c>
      <c r="U2519" s="14">
        <f t="shared" si="148"/>
        <v>28.4016</v>
      </c>
      <c r="V2519" s="21" t="s">
        <v>26</v>
      </c>
      <c r="W2519" s="35">
        <f>VLOOKUP(A2519,airbnb_listings_orlando!C:Q,14,0)</f>
        <v>259</v>
      </c>
      <c r="X2519" s="35">
        <f>VLOOKUP(A2519,airbnb_listings_orlando!C:Q,15,0)</f>
        <v>6</v>
      </c>
      <c r="Y2519" s="11">
        <f t="shared" si="4"/>
        <v>236.68</v>
      </c>
      <c r="AA2519" s="11"/>
    </row>
    <row r="2520">
      <c r="A2520" s="12" t="s">
        <v>97</v>
      </c>
      <c r="B2520" s="13">
        <v>43378.0</v>
      </c>
      <c r="C2520" s="25">
        <v>43387.0</v>
      </c>
      <c r="D2520" s="14">
        <v>1577.0</v>
      </c>
      <c r="E2520" s="24">
        <v>43135.923414351855</v>
      </c>
      <c r="F2520" s="16">
        <v>243.0</v>
      </c>
      <c r="G2520" s="17" t="s">
        <v>25</v>
      </c>
      <c r="H2520" s="14">
        <v>216.24</v>
      </c>
      <c r="I2520" s="14">
        <f t="shared" si="1"/>
        <v>1464.92</v>
      </c>
      <c r="J2520" s="18">
        <v>5.0</v>
      </c>
      <c r="K2520" s="17">
        <v>6.0</v>
      </c>
      <c r="L2520" s="19">
        <v>4.0</v>
      </c>
      <c r="M2520" s="19">
        <v>13.0</v>
      </c>
      <c r="N2520" s="17">
        <v>5.0</v>
      </c>
      <c r="O2520" s="17" t="s">
        <v>62</v>
      </c>
      <c r="P2520" s="17">
        <v>9.0</v>
      </c>
      <c r="Q2520" s="17">
        <v>8.0</v>
      </c>
      <c r="R2520" s="17">
        <v>2.0</v>
      </c>
      <c r="S2520" s="7">
        <f t="shared" si="2"/>
        <v>10</v>
      </c>
      <c r="T2520" s="20">
        <v>49.0</v>
      </c>
      <c r="U2520" s="14">
        <f t="shared" si="148"/>
        <v>63.08</v>
      </c>
      <c r="V2520" s="21" t="s">
        <v>26</v>
      </c>
      <c r="W2520" s="35">
        <f>VLOOKUP(A2520,airbnb_listings_orlando!C:Q,14,0)</f>
        <v>259</v>
      </c>
      <c r="X2520" s="35">
        <f>VLOOKUP(A2520,airbnb_listings_orlando!C:Q,15,0)</f>
        <v>6</v>
      </c>
      <c r="Y2520" s="11">
        <f t="shared" si="4"/>
        <v>175.2222222</v>
      </c>
      <c r="AA2520" s="11"/>
    </row>
    <row r="2521">
      <c r="A2521" s="12" t="s">
        <v>97</v>
      </c>
      <c r="B2521" s="13">
        <v>43357.0</v>
      </c>
      <c r="C2521" s="12">
        <v>43359.0</v>
      </c>
      <c r="D2521" s="14">
        <v>688.16</v>
      </c>
      <c r="E2521" s="24">
        <v>43287.786041666666</v>
      </c>
      <c r="F2521" s="16">
        <v>70.0</v>
      </c>
      <c r="G2521" s="17" t="s">
        <v>25</v>
      </c>
      <c r="H2521" s="14">
        <v>75.6</v>
      </c>
      <c r="I2521" s="14">
        <f t="shared" si="1"/>
        <v>660.6336</v>
      </c>
      <c r="J2521" s="18">
        <v>5.0</v>
      </c>
      <c r="K2521" s="17">
        <v>6.0</v>
      </c>
      <c r="L2521" s="19">
        <v>4.0</v>
      </c>
      <c r="M2521" s="19">
        <v>13.0</v>
      </c>
      <c r="N2521" s="17">
        <v>5.0</v>
      </c>
      <c r="O2521" s="17" t="s">
        <v>62</v>
      </c>
      <c r="P2521" s="17">
        <v>2.0</v>
      </c>
      <c r="Q2521" s="17">
        <v>6.0</v>
      </c>
      <c r="R2521" s="17">
        <v>4.0</v>
      </c>
      <c r="S2521" s="7">
        <f t="shared" si="2"/>
        <v>10</v>
      </c>
      <c r="T2521" s="20">
        <v>0.0</v>
      </c>
      <c r="U2521" s="14">
        <f t="shared" si="148"/>
        <v>27.5264</v>
      </c>
      <c r="V2521" s="21" t="s">
        <v>26</v>
      </c>
      <c r="W2521" s="35">
        <f>VLOOKUP(A2521,airbnb_listings_orlando!C:Q,14,0)</f>
        <v>259</v>
      </c>
      <c r="X2521" s="35">
        <f>VLOOKUP(A2521,airbnb_listings_orlando!C:Q,15,0)</f>
        <v>6</v>
      </c>
      <c r="Y2521" s="11">
        <f t="shared" si="4"/>
        <v>344.08</v>
      </c>
      <c r="AA2521" s="11"/>
    </row>
    <row r="2522">
      <c r="A2522" s="12" t="s">
        <v>97</v>
      </c>
      <c r="B2522" s="13">
        <v>43321.0</v>
      </c>
      <c r="C2522" s="12">
        <v>43324.0</v>
      </c>
      <c r="D2522" s="14">
        <v>650.87</v>
      </c>
      <c r="E2522" s="24">
        <v>43249.493796296294</v>
      </c>
      <c r="F2522" s="16">
        <v>72.0</v>
      </c>
      <c r="G2522" s="17" t="s">
        <v>25</v>
      </c>
      <c r="H2522" s="14">
        <v>71.45</v>
      </c>
      <c r="I2522" s="14">
        <f t="shared" si="1"/>
        <v>604.7052</v>
      </c>
      <c r="J2522" s="18">
        <v>5.0</v>
      </c>
      <c r="K2522" s="17">
        <v>6.0</v>
      </c>
      <c r="L2522" s="19">
        <v>4.0</v>
      </c>
      <c r="M2522" s="19">
        <v>13.0</v>
      </c>
      <c r="N2522" s="17">
        <v>5.0</v>
      </c>
      <c r="O2522" s="17" t="s">
        <v>62</v>
      </c>
      <c r="P2522" s="17">
        <v>3.0</v>
      </c>
      <c r="Q2522" s="17">
        <v>2.0</v>
      </c>
      <c r="R2522" s="17">
        <v>0.0</v>
      </c>
      <c r="S2522" s="7">
        <f t="shared" si="2"/>
        <v>2</v>
      </c>
      <c r="T2522" s="20">
        <v>20.13</v>
      </c>
      <c r="U2522" s="14">
        <f t="shared" si="148"/>
        <v>26.0348</v>
      </c>
      <c r="V2522" s="21" t="s">
        <v>26</v>
      </c>
      <c r="W2522" s="35">
        <f>VLOOKUP(A2522,airbnb_listings_orlando!C:Q,14,0)</f>
        <v>259</v>
      </c>
      <c r="X2522" s="35">
        <f>VLOOKUP(A2522,airbnb_listings_orlando!C:Q,15,0)</f>
        <v>6</v>
      </c>
      <c r="Y2522" s="11">
        <f t="shared" si="4"/>
        <v>216.9566667</v>
      </c>
      <c r="AA2522" s="11"/>
    </row>
    <row r="2523">
      <c r="A2523" s="12" t="s">
        <v>97</v>
      </c>
      <c r="B2523" s="13">
        <v>43316.0</v>
      </c>
      <c r="C2523" s="12">
        <v>43321.0</v>
      </c>
      <c r="D2523" s="14">
        <v>985.0</v>
      </c>
      <c r="E2523" s="24">
        <v>43120.51084490741</v>
      </c>
      <c r="F2523" s="16">
        <v>196.0</v>
      </c>
      <c r="G2523" s="17" t="s">
        <v>25</v>
      </c>
      <c r="H2523" s="14">
        <v>124.51</v>
      </c>
      <c r="I2523" s="14">
        <f t="shared" si="1"/>
        <v>915.6</v>
      </c>
      <c r="J2523" s="18">
        <v>5.0</v>
      </c>
      <c r="K2523" s="17">
        <v>6.0</v>
      </c>
      <c r="L2523" s="19">
        <v>4.0</v>
      </c>
      <c r="M2523" s="19" t="e">
        <v>#N/A</v>
      </c>
      <c r="N2523" s="17">
        <v>5.0</v>
      </c>
      <c r="O2523" s="17" t="s">
        <v>62</v>
      </c>
      <c r="P2523" s="17">
        <v>5.0</v>
      </c>
      <c r="Q2523" s="17">
        <v>5.0</v>
      </c>
      <c r="R2523" s="17">
        <v>3.0</v>
      </c>
      <c r="S2523" s="7">
        <f t="shared" si="2"/>
        <v>8</v>
      </c>
      <c r="T2523" s="20">
        <v>30.0</v>
      </c>
      <c r="U2523" s="14">
        <f t="shared" si="148"/>
        <v>39.4</v>
      </c>
      <c r="V2523" s="21" t="s">
        <v>26</v>
      </c>
      <c r="W2523" s="35">
        <f>VLOOKUP(A2523,airbnb_listings_orlando!C:Q,14,0)</f>
        <v>259</v>
      </c>
      <c r="X2523" s="35">
        <f>VLOOKUP(A2523,airbnb_listings_orlando!C:Q,15,0)</f>
        <v>6</v>
      </c>
      <c r="Y2523" s="11">
        <f t="shared" si="4"/>
        <v>197</v>
      </c>
      <c r="AA2523" s="11"/>
    </row>
    <row r="2524">
      <c r="A2524" s="12" t="s">
        <v>97</v>
      </c>
      <c r="B2524" s="13">
        <v>43308.0</v>
      </c>
      <c r="C2524" s="12">
        <v>43310.0</v>
      </c>
      <c r="D2524" s="14">
        <v>670.27</v>
      </c>
      <c r="E2524" s="24">
        <v>43276.949282407404</v>
      </c>
      <c r="F2524" s="16">
        <v>32.0</v>
      </c>
      <c r="G2524" s="17" t="s">
        <v>25</v>
      </c>
      <c r="H2524" s="14">
        <v>74.5</v>
      </c>
      <c r="I2524" s="14">
        <f t="shared" si="1"/>
        <v>622.7292</v>
      </c>
      <c r="J2524" s="18">
        <v>5.0</v>
      </c>
      <c r="K2524" s="17">
        <v>6.0</v>
      </c>
      <c r="L2524" s="19">
        <v>4.0</v>
      </c>
      <c r="M2524" s="19" t="e">
        <v>#N/A</v>
      </c>
      <c r="N2524" s="17">
        <v>5.0</v>
      </c>
      <c r="O2524" s="17" t="s">
        <v>62</v>
      </c>
      <c r="P2524" s="17">
        <v>2.0</v>
      </c>
      <c r="Q2524" s="17">
        <v>8.0</v>
      </c>
      <c r="R2524" s="17">
        <v>2.0</v>
      </c>
      <c r="S2524" s="7">
        <f t="shared" si="2"/>
        <v>10</v>
      </c>
      <c r="T2524" s="20">
        <v>20.73</v>
      </c>
      <c r="U2524" s="14">
        <f t="shared" si="148"/>
        <v>26.8108</v>
      </c>
      <c r="V2524" s="21" t="s">
        <v>26</v>
      </c>
      <c r="W2524" s="35">
        <f>VLOOKUP(A2524,airbnb_listings_orlando!C:Q,14,0)</f>
        <v>259</v>
      </c>
      <c r="X2524" s="35">
        <f>VLOOKUP(A2524,airbnb_listings_orlando!C:Q,15,0)</f>
        <v>6</v>
      </c>
      <c r="Y2524" s="11">
        <f t="shared" si="4"/>
        <v>335.135</v>
      </c>
      <c r="AA2524" s="11"/>
    </row>
    <row r="2525">
      <c r="A2525" s="12" t="s">
        <v>97</v>
      </c>
      <c r="B2525" s="13">
        <v>43283.0</v>
      </c>
      <c r="C2525" s="12">
        <v>43287.0</v>
      </c>
      <c r="D2525" s="14">
        <v>883.68</v>
      </c>
      <c r="E2525" s="24">
        <v>43280.64638888889</v>
      </c>
      <c r="F2525" s="16">
        <v>3.0</v>
      </c>
      <c r="G2525" s="17" t="s">
        <v>25</v>
      </c>
      <c r="H2525" s="14">
        <v>108.09</v>
      </c>
      <c r="I2525" s="14">
        <f t="shared" si="1"/>
        <v>821.0028</v>
      </c>
      <c r="J2525" s="18">
        <v>5.0</v>
      </c>
      <c r="K2525" s="17">
        <v>6.0</v>
      </c>
      <c r="L2525" s="19">
        <v>4.0</v>
      </c>
      <c r="M2525" s="19" t="e">
        <v>#N/A</v>
      </c>
      <c r="N2525" s="17">
        <v>5.0</v>
      </c>
      <c r="O2525" s="17" t="s">
        <v>62</v>
      </c>
      <c r="P2525" s="17">
        <v>4.0</v>
      </c>
      <c r="Q2525" s="17">
        <v>5.0</v>
      </c>
      <c r="R2525" s="17">
        <v>1.0</v>
      </c>
      <c r="S2525" s="7">
        <f t="shared" si="2"/>
        <v>6</v>
      </c>
      <c r="T2525" s="20">
        <v>27.33</v>
      </c>
      <c r="U2525" s="14">
        <f t="shared" si="148"/>
        <v>35.3472</v>
      </c>
      <c r="V2525" s="21" t="s">
        <v>26</v>
      </c>
      <c r="W2525" s="35">
        <f>VLOOKUP(A2525,airbnb_listings_orlando!C:Q,14,0)</f>
        <v>259</v>
      </c>
      <c r="X2525" s="35">
        <f>VLOOKUP(A2525,airbnb_listings_orlando!C:Q,15,0)</f>
        <v>6</v>
      </c>
      <c r="Y2525" s="11">
        <f t="shared" si="4"/>
        <v>220.92</v>
      </c>
      <c r="AA2525" s="11"/>
    </row>
    <row r="2526">
      <c r="A2526" s="12" t="s">
        <v>97</v>
      </c>
      <c r="B2526" s="13">
        <v>43217.0</v>
      </c>
      <c r="C2526" s="12">
        <v>43219.0</v>
      </c>
      <c r="D2526" s="14">
        <v>484.0</v>
      </c>
      <c r="E2526" s="24">
        <v>43116.75399305556</v>
      </c>
      <c r="F2526" s="16">
        <v>101.0</v>
      </c>
      <c r="G2526" s="17" t="s">
        <v>25</v>
      </c>
      <c r="H2526" s="14">
        <v>45.15</v>
      </c>
      <c r="I2526" s="14">
        <f t="shared" si="1"/>
        <v>449.64</v>
      </c>
      <c r="J2526" s="18">
        <v>5.0</v>
      </c>
      <c r="K2526" s="17">
        <v>6.0</v>
      </c>
      <c r="L2526" s="19">
        <v>4.0</v>
      </c>
      <c r="M2526" s="19" t="e">
        <v>#REF!</v>
      </c>
      <c r="N2526" s="17">
        <v>5.0</v>
      </c>
      <c r="O2526" s="17" t="s">
        <v>62</v>
      </c>
      <c r="P2526" s="17">
        <v>2.0</v>
      </c>
      <c r="Q2526" s="17">
        <v>10.0</v>
      </c>
      <c r="R2526" s="17">
        <v>0.0</v>
      </c>
      <c r="S2526" s="7">
        <f t="shared" si="2"/>
        <v>10</v>
      </c>
      <c r="T2526" s="20">
        <v>15.0</v>
      </c>
      <c r="U2526" s="14">
        <f t="shared" si="148"/>
        <v>19.36</v>
      </c>
      <c r="V2526" s="21" t="s">
        <v>26</v>
      </c>
      <c r="W2526" s="35">
        <f>VLOOKUP(A2526,airbnb_listings_orlando!C:Q,14,0)</f>
        <v>259</v>
      </c>
      <c r="X2526" s="35">
        <f>VLOOKUP(A2526,airbnb_listings_orlando!C:Q,15,0)</f>
        <v>6</v>
      </c>
      <c r="Y2526" s="11">
        <f t="shared" si="4"/>
        <v>242</v>
      </c>
      <c r="AA2526" s="11"/>
    </row>
    <row r="2527">
      <c r="A2527" s="12" t="s">
        <v>97</v>
      </c>
      <c r="B2527" s="13">
        <v>43131.0</v>
      </c>
      <c r="C2527" s="12">
        <v>43134.0</v>
      </c>
      <c r="D2527" s="14">
        <v>709.0</v>
      </c>
      <c r="E2527" s="15">
        <v>43093.42236111111</v>
      </c>
      <c r="F2527" s="16">
        <v>38.0</v>
      </c>
      <c r="G2527" s="17" t="s">
        <v>25</v>
      </c>
      <c r="H2527" s="14">
        <v>80.53</v>
      </c>
      <c r="I2527" s="14">
        <f t="shared" si="1"/>
        <v>658.64</v>
      </c>
      <c r="J2527" s="18">
        <v>5.0</v>
      </c>
      <c r="K2527" s="17">
        <v>6.0</v>
      </c>
      <c r="L2527" s="19">
        <v>4.0</v>
      </c>
      <c r="M2527" s="19" t="e">
        <v>#REF!</v>
      </c>
      <c r="N2527" s="17">
        <v>5.0</v>
      </c>
      <c r="O2527" s="17" t="s">
        <v>62</v>
      </c>
      <c r="P2527" s="17">
        <v>3.0</v>
      </c>
      <c r="Q2527" s="17">
        <v>7.0</v>
      </c>
      <c r="R2527" s="17">
        <v>2.0</v>
      </c>
      <c r="S2527" s="7">
        <f t="shared" si="2"/>
        <v>9</v>
      </c>
      <c r="T2527" s="20">
        <v>22.0</v>
      </c>
      <c r="U2527" s="14">
        <f t="shared" si="148"/>
        <v>28.36</v>
      </c>
      <c r="V2527" s="21" t="s">
        <v>26</v>
      </c>
      <c r="W2527" s="35">
        <f>VLOOKUP(A2527,airbnb_listings_orlando!C:Q,14,0)</f>
        <v>259</v>
      </c>
      <c r="X2527" s="35">
        <f>VLOOKUP(A2527,airbnb_listings_orlando!C:Q,15,0)</f>
        <v>6</v>
      </c>
      <c r="Y2527" s="11">
        <f t="shared" si="4"/>
        <v>236.3333333</v>
      </c>
      <c r="AA2527" s="11"/>
    </row>
    <row r="2528">
      <c r="A2528" s="12" t="s">
        <v>97</v>
      </c>
      <c r="B2528" s="13">
        <v>43125.0</v>
      </c>
      <c r="C2528" s="12">
        <v>43129.0</v>
      </c>
      <c r="D2528" s="14">
        <v>1051.0</v>
      </c>
      <c r="E2528" s="24">
        <v>43119.727372685185</v>
      </c>
      <c r="F2528" s="16">
        <v>6.0</v>
      </c>
      <c r="G2528" s="17" t="s">
        <v>25</v>
      </c>
      <c r="H2528" s="14">
        <v>134.94</v>
      </c>
      <c r="I2528" s="14">
        <f t="shared" si="1"/>
        <v>976.96</v>
      </c>
      <c r="J2528" s="18">
        <v>5.0</v>
      </c>
      <c r="K2528" s="17">
        <v>6.0</v>
      </c>
      <c r="L2528" s="19">
        <v>4.0</v>
      </c>
      <c r="M2528" s="19" t="e">
        <v>#REF!</v>
      </c>
      <c r="N2528" s="17">
        <v>5.0</v>
      </c>
      <c r="O2528" s="17" t="s">
        <v>62</v>
      </c>
      <c r="P2528" s="17">
        <v>4.0</v>
      </c>
      <c r="Q2528" s="17">
        <v>5.0</v>
      </c>
      <c r="R2528" s="17">
        <v>0.0</v>
      </c>
      <c r="S2528" s="7">
        <f t="shared" si="2"/>
        <v>5</v>
      </c>
      <c r="T2528" s="20">
        <v>32.0</v>
      </c>
      <c r="U2528" s="14">
        <f t="shared" si="148"/>
        <v>42.04</v>
      </c>
      <c r="V2528" s="21" t="s">
        <v>26</v>
      </c>
      <c r="W2528" s="35">
        <f>VLOOKUP(A2528,airbnb_listings_orlando!C:Q,14,0)</f>
        <v>259</v>
      </c>
      <c r="X2528" s="35">
        <f>VLOOKUP(A2528,airbnb_listings_orlando!C:Q,15,0)</f>
        <v>6</v>
      </c>
      <c r="Y2528" s="11">
        <f t="shared" si="4"/>
        <v>262.75</v>
      </c>
      <c r="AA2528" s="11"/>
    </row>
    <row r="2529">
      <c r="A2529" s="12" t="s">
        <v>97</v>
      </c>
      <c r="B2529" s="13">
        <v>43082.0</v>
      </c>
      <c r="C2529" s="25">
        <v>43087.0</v>
      </c>
      <c r="D2529" s="14">
        <v>951.0</v>
      </c>
      <c r="E2529" s="24">
        <v>42964.661516203705</v>
      </c>
      <c r="F2529" s="16">
        <v>118.0</v>
      </c>
      <c r="G2529" s="17" t="s">
        <v>25</v>
      </c>
      <c r="H2529" s="14">
        <v>126.11</v>
      </c>
      <c r="I2529" s="14">
        <f t="shared" si="1"/>
        <v>883.96</v>
      </c>
      <c r="J2529" s="18">
        <v>5.0</v>
      </c>
      <c r="K2529" s="17">
        <v>6.0</v>
      </c>
      <c r="L2529" s="19">
        <v>4.0</v>
      </c>
      <c r="M2529" s="19" t="e">
        <v>#REF!</v>
      </c>
      <c r="N2529" s="17">
        <v>5.0</v>
      </c>
      <c r="O2529" s="17" t="s">
        <v>62</v>
      </c>
      <c r="P2529" s="17">
        <v>5.0</v>
      </c>
      <c r="Q2529" s="17">
        <v>6.0</v>
      </c>
      <c r="R2529" s="17">
        <v>4.0</v>
      </c>
      <c r="S2529" s="7">
        <f t="shared" si="2"/>
        <v>10</v>
      </c>
      <c r="T2529" s="20">
        <v>29.0</v>
      </c>
      <c r="U2529" s="14">
        <f t="shared" si="148"/>
        <v>38.04</v>
      </c>
      <c r="V2529" s="21" t="s">
        <v>26</v>
      </c>
      <c r="W2529" s="35">
        <f>VLOOKUP(A2529,airbnb_listings_orlando!C:Q,14,0)</f>
        <v>259</v>
      </c>
      <c r="X2529" s="35">
        <f>VLOOKUP(A2529,airbnb_listings_orlando!C:Q,15,0)</f>
        <v>6</v>
      </c>
      <c r="Y2529" s="11">
        <f t="shared" si="4"/>
        <v>190.2</v>
      </c>
      <c r="AA2529" s="11"/>
    </row>
    <row r="2530">
      <c r="A2530" s="12" t="s">
        <v>97</v>
      </c>
      <c r="B2530" s="13">
        <v>43062.0</v>
      </c>
      <c r="C2530" s="25">
        <v>43065.0</v>
      </c>
      <c r="D2530" s="14">
        <v>900.0</v>
      </c>
      <c r="E2530" s="15">
        <v>43028.41339120371</v>
      </c>
      <c r="F2530" s="16">
        <v>34.0</v>
      </c>
      <c r="G2530" s="17" t="s">
        <v>25</v>
      </c>
      <c r="H2530" s="14">
        <v>115.49</v>
      </c>
      <c r="I2530" s="14">
        <f t="shared" si="1"/>
        <v>836</v>
      </c>
      <c r="J2530" s="18">
        <v>5.0</v>
      </c>
      <c r="K2530" s="17">
        <v>6.0</v>
      </c>
      <c r="L2530" s="19">
        <v>4.0</v>
      </c>
      <c r="M2530" s="19" t="e">
        <v>#REF!</v>
      </c>
      <c r="N2530" s="17">
        <v>5.0</v>
      </c>
      <c r="O2530" s="17" t="s">
        <v>62</v>
      </c>
      <c r="P2530" s="17">
        <v>3.0</v>
      </c>
      <c r="Q2530" s="17">
        <v>7.0</v>
      </c>
      <c r="R2530" s="17">
        <v>0.0</v>
      </c>
      <c r="S2530" s="7">
        <f t="shared" si="2"/>
        <v>7</v>
      </c>
      <c r="T2530" s="20">
        <v>28.0</v>
      </c>
      <c r="U2530" s="14">
        <f t="shared" si="148"/>
        <v>36</v>
      </c>
      <c r="V2530" s="21" t="s">
        <v>26</v>
      </c>
      <c r="W2530" s="35">
        <f>VLOOKUP(A2530,airbnb_listings_orlando!C:Q,14,0)</f>
        <v>259</v>
      </c>
      <c r="X2530" s="35">
        <f>VLOOKUP(A2530,airbnb_listings_orlando!C:Q,15,0)</f>
        <v>6</v>
      </c>
      <c r="Y2530" s="11">
        <f t="shared" si="4"/>
        <v>300</v>
      </c>
      <c r="AA2530" s="11"/>
    </row>
    <row r="2531">
      <c r="A2531" s="12" t="s">
        <v>97</v>
      </c>
      <c r="B2531" s="13">
        <v>43013.0</v>
      </c>
      <c r="C2531" s="12">
        <v>43017.0</v>
      </c>
      <c r="D2531" s="14">
        <v>784.0</v>
      </c>
      <c r="E2531" s="24">
        <v>42749.45883101852</v>
      </c>
      <c r="F2531" s="16">
        <v>264.0</v>
      </c>
      <c r="G2531" s="17" t="s">
        <v>25</v>
      </c>
      <c r="H2531" s="14">
        <v>99.66</v>
      </c>
      <c r="I2531" s="14">
        <f t="shared" si="1"/>
        <v>728.64</v>
      </c>
      <c r="J2531" s="18">
        <v>5.0</v>
      </c>
      <c r="K2531" s="17">
        <v>6.0</v>
      </c>
      <c r="L2531" s="19">
        <v>4.0</v>
      </c>
      <c r="M2531" s="19" t="e">
        <v>#REF!</v>
      </c>
      <c r="N2531" s="17">
        <v>5.0</v>
      </c>
      <c r="O2531" s="17" t="s">
        <v>62</v>
      </c>
      <c r="P2531" s="17">
        <v>4.0</v>
      </c>
      <c r="Q2531" s="17">
        <v>7.0</v>
      </c>
      <c r="R2531" s="17">
        <v>0.0</v>
      </c>
      <c r="S2531" s="7">
        <f t="shared" si="2"/>
        <v>7</v>
      </c>
      <c r="T2531" s="20">
        <v>24.0</v>
      </c>
      <c r="U2531" s="14">
        <f t="shared" si="148"/>
        <v>31.36</v>
      </c>
      <c r="V2531" s="21" t="s">
        <v>26</v>
      </c>
      <c r="W2531" s="35">
        <f>VLOOKUP(A2531,airbnb_listings_orlando!C:Q,14,0)</f>
        <v>259</v>
      </c>
      <c r="X2531" s="35">
        <f>VLOOKUP(A2531,airbnb_listings_orlando!C:Q,15,0)</f>
        <v>6</v>
      </c>
      <c r="Y2531" s="11">
        <f t="shared" si="4"/>
        <v>196</v>
      </c>
      <c r="AA2531" s="11"/>
    </row>
    <row r="2532">
      <c r="A2532" s="12" t="s">
        <v>97</v>
      </c>
      <c r="B2532" s="13">
        <v>43002.0</v>
      </c>
      <c r="C2532" s="12">
        <v>43005.0</v>
      </c>
      <c r="D2532" s="14">
        <v>617.0</v>
      </c>
      <c r="E2532" s="24">
        <v>42932.796215277776</v>
      </c>
      <c r="F2532" s="16">
        <v>70.0</v>
      </c>
      <c r="G2532" s="17" t="s">
        <v>25</v>
      </c>
      <c r="H2532" s="14">
        <v>73.2</v>
      </c>
      <c r="I2532" s="14">
        <f t="shared" si="1"/>
        <v>573.32</v>
      </c>
      <c r="J2532" s="18">
        <v>5.0</v>
      </c>
      <c r="K2532" s="17">
        <v>6.0</v>
      </c>
      <c r="L2532" s="19">
        <v>4.0</v>
      </c>
      <c r="M2532" s="19" t="e">
        <v>#REF!</v>
      </c>
      <c r="N2532" s="17">
        <v>5.0</v>
      </c>
      <c r="O2532" s="17" t="s">
        <v>62</v>
      </c>
      <c r="P2532" s="17">
        <v>3.0</v>
      </c>
      <c r="Q2532" s="17">
        <v>7.0</v>
      </c>
      <c r="R2532" s="17">
        <v>2.0</v>
      </c>
      <c r="S2532" s="7">
        <f t="shared" si="2"/>
        <v>9</v>
      </c>
      <c r="T2532" s="20">
        <v>19.0</v>
      </c>
      <c r="U2532" s="14">
        <f t="shared" si="148"/>
        <v>24.68</v>
      </c>
      <c r="V2532" s="21" t="s">
        <v>26</v>
      </c>
      <c r="W2532" s="35">
        <f>VLOOKUP(A2532,airbnb_listings_orlando!C:Q,14,0)</f>
        <v>259</v>
      </c>
      <c r="X2532" s="35">
        <f>VLOOKUP(A2532,airbnb_listings_orlando!C:Q,15,0)</f>
        <v>6</v>
      </c>
      <c r="Y2532" s="11">
        <f t="shared" si="4"/>
        <v>205.6666667</v>
      </c>
      <c r="AA2532" s="11"/>
    </row>
    <row r="2533">
      <c r="A2533" s="12" t="s">
        <v>97</v>
      </c>
      <c r="B2533" s="13">
        <v>42999.0</v>
      </c>
      <c r="C2533" s="12">
        <v>43002.0</v>
      </c>
      <c r="D2533" s="14">
        <v>617.0</v>
      </c>
      <c r="E2533" s="24">
        <v>42947.4065162037</v>
      </c>
      <c r="F2533" s="16">
        <v>52.0</v>
      </c>
      <c r="G2533" s="17" t="s">
        <v>25</v>
      </c>
      <c r="H2533" s="14">
        <v>73.2</v>
      </c>
      <c r="I2533" s="14">
        <f t="shared" si="1"/>
        <v>573.32</v>
      </c>
      <c r="J2533" s="18">
        <v>5.0</v>
      </c>
      <c r="K2533" s="17">
        <v>6.0</v>
      </c>
      <c r="L2533" s="19">
        <v>4.0</v>
      </c>
      <c r="M2533" s="19" t="e">
        <v>#REF!</v>
      </c>
      <c r="N2533" s="17">
        <v>5.0</v>
      </c>
      <c r="O2533" s="17" t="s">
        <v>62</v>
      </c>
      <c r="P2533" s="17">
        <v>3.0</v>
      </c>
      <c r="Q2533" s="17">
        <v>10.0</v>
      </c>
      <c r="R2533" s="17">
        <v>0.0</v>
      </c>
      <c r="S2533" s="7">
        <f t="shared" si="2"/>
        <v>10</v>
      </c>
      <c r="T2533" s="20">
        <v>19.0</v>
      </c>
      <c r="U2533" s="14">
        <f t="shared" si="148"/>
        <v>24.68</v>
      </c>
      <c r="V2533" s="21" t="s">
        <v>26</v>
      </c>
      <c r="W2533" s="35">
        <f>VLOOKUP(A2533,airbnb_listings_orlando!C:Q,14,0)</f>
        <v>259</v>
      </c>
      <c r="X2533" s="35">
        <f>VLOOKUP(A2533,airbnb_listings_orlando!C:Q,15,0)</f>
        <v>6</v>
      </c>
      <c r="Y2533" s="11">
        <f t="shared" si="4"/>
        <v>205.6666667</v>
      </c>
      <c r="AA2533" s="11"/>
    </row>
    <row r="2534">
      <c r="A2534" s="12" t="s">
        <v>97</v>
      </c>
      <c r="B2534" s="13">
        <v>42931.0</v>
      </c>
      <c r="C2534" s="12">
        <v>42933.0</v>
      </c>
      <c r="D2534" s="14">
        <v>568.0</v>
      </c>
      <c r="E2534" s="24">
        <v>42927.37917824074</v>
      </c>
      <c r="F2534" s="16">
        <v>4.0</v>
      </c>
      <c r="G2534" s="17" t="s">
        <v>25</v>
      </c>
      <c r="H2534" s="14">
        <v>64.97</v>
      </c>
      <c r="I2534" s="14">
        <f t="shared" si="1"/>
        <v>527.28</v>
      </c>
      <c r="J2534" s="18">
        <v>5.0</v>
      </c>
      <c r="K2534" s="17">
        <v>6.0</v>
      </c>
      <c r="L2534" s="19">
        <v>4.0</v>
      </c>
      <c r="M2534" s="19" t="e">
        <v>#REF!</v>
      </c>
      <c r="N2534" s="17">
        <v>5.0</v>
      </c>
      <c r="O2534" s="17" t="s">
        <v>62</v>
      </c>
      <c r="P2534" s="17">
        <v>2.0</v>
      </c>
      <c r="Q2534" s="17">
        <v>9.0</v>
      </c>
      <c r="R2534" s="17">
        <v>0.0</v>
      </c>
      <c r="S2534" s="7">
        <f t="shared" si="2"/>
        <v>9</v>
      </c>
      <c r="T2534" s="20">
        <v>18.0</v>
      </c>
      <c r="U2534" s="14">
        <f t="shared" si="148"/>
        <v>22.72</v>
      </c>
      <c r="V2534" s="21" t="s">
        <v>26</v>
      </c>
      <c r="W2534" s="35">
        <f>VLOOKUP(A2534,airbnb_listings_orlando!C:Q,14,0)</f>
        <v>259</v>
      </c>
      <c r="X2534" s="35">
        <f>VLOOKUP(A2534,airbnb_listings_orlando!C:Q,15,0)</f>
        <v>6</v>
      </c>
      <c r="Y2534" s="11">
        <f t="shared" si="4"/>
        <v>284</v>
      </c>
      <c r="AA2534" s="11"/>
    </row>
    <row r="2535">
      <c r="A2535" s="12" t="s">
        <v>97</v>
      </c>
      <c r="B2535" s="13">
        <v>42871.0</v>
      </c>
      <c r="C2535" s="12">
        <v>42875.0</v>
      </c>
      <c r="D2535" s="14">
        <v>784.0</v>
      </c>
      <c r="E2535" s="24">
        <v>42779.63150462963</v>
      </c>
      <c r="F2535" s="16">
        <v>92.0</v>
      </c>
      <c r="G2535" s="17" t="s">
        <v>25</v>
      </c>
      <c r="H2535" s="14">
        <v>99.66</v>
      </c>
      <c r="I2535" s="14">
        <f t="shared" si="1"/>
        <v>728.64</v>
      </c>
      <c r="J2535" s="18">
        <v>5.0</v>
      </c>
      <c r="K2535" s="17">
        <v>6.0</v>
      </c>
      <c r="L2535" s="19">
        <v>4.0</v>
      </c>
      <c r="M2535" s="19" t="e">
        <v>#REF!</v>
      </c>
      <c r="N2535" s="17">
        <v>5.0</v>
      </c>
      <c r="O2535" s="17" t="s">
        <v>62</v>
      </c>
      <c r="P2535" s="17">
        <v>4.0</v>
      </c>
      <c r="Q2535" s="17">
        <v>6.0</v>
      </c>
      <c r="R2535" s="17">
        <v>0.0</v>
      </c>
      <c r="S2535" s="7">
        <f t="shared" si="2"/>
        <v>6</v>
      </c>
      <c r="T2535" s="20">
        <v>24.0</v>
      </c>
      <c r="U2535" s="14">
        <f t="shared" si="148"/>
        <v>31.36</v>
      </c>
      <c r="V2535" s="21" t="s">
        <v>26</v>
      </c>
      <c r="W2535" s="35">
        <f>VLOOKUP(A2535,airbnb_listings_orlando!C:Q,14,0)</f>
        <v>259</v>
      </c>
      <c r="X2535" s="35">
        <f>VLOOKUP(A2535,airbnb_listings_orlando!C:Q,15,0)</f>
        <v>6</v>
      </c>
      <c r="Y2535" s="11">
        <f t="shared" si="4"/>
        <v>196</v>
      </c>
      <c r="AA2535" s="11"/>
    </row>
    <row r="2536">
      <c r="A2536" s="12" t="s">
        <v>97</v>
      </c>
      <c r="B2536" s="13">
        <v>42812.0</v>
      </c>
      <c r="C2536" s="12">
        <v>42816.0</v>
      </c>
      <c r="D2536" s="14">
        <v>1044.0</v>
      </c>
      <c r="E2536" s="24">
        <v>42797.3784375</v>
      </c>
      <c r="F2536" s="16">
        <v>15.0</v>
      </c>
      <c r="G2536" s="17" t="s">
        <v>25</v>
      </c>
      <c r="H2536" s="14">
        <v>140.62</v>
      </c>
      <c r="I2536" s="14">
        <f t="shared" si="1"/>
        <v>970.24</v>
      </c>
      <c r="J2536" s="18">
        <v>5.0</v>
      </c>
      <c r="K2536" s="17">
        <v>6.0</v>
      </c>
      <c r="L2536" s="19">
        <v>4.0</v>
      </c>
      <c r="M2536" s="19" t="e">
        <v>#REF!</v>
      </c>
      <c r="N2536" s="17">
        <v>5.0</v>
      </c>
      <c r="O2536" s="17" t="s">
        <v>62</v>
      </c>
      <c r="P2536" s="17">
        <v>4.0</v>
      </c>
      <c r="Q2536" s="17">
        <v>5.0</v>
      </c>
      <c r="R2536" s="17">
        <v>1.0</v>
      </c>
      <c r="S2536" s="7">
        <f t="shared" si="2"/>
        <v>6</v>
      </c>
      <c r="T2536" s="20">
        <v>32.0</v>
      </c>
      <c r="U2536" s="14">
        <f t="shared" si="148"/>
        <v>41.76</v>
      </c>
      <c r="V2536" s="21" t="s">
        <v>26</v>
      </c>
      <c r="W2536" s="35">
        <f>VLOOKUP(A2536,airbnb_listings_orlando!C:Q,14,0)</f>
        <v>259</v>
      </c>
      <c r="X2536" s="35">
        <f>VLOOKUP(A2536,airbnb_listings_orlando!C:Q,15,0)</f>
        <v>6</v>
      </c>
      <c r="Y2536" s="11">
        <f t="shared" si="4"/>
        <v>261</v>
      </c>
      <c r="AA2536" s="11"/>
    </row>
    <row r="2537">
      <c r="A2537" s="12" t="s">
        <v>97</v>
      </c>
      <c r="B2537" s="13">
        <v>42771.0</v>
      </c>
      <c r="C2537" s="12">
        <v>42776.0</v>
      </c>
      <c r="D2537" s="14">
        <v>951.0</v>
      </c>
      <c r="E2537" s="15">
        <v>42695.39171296296</v>
      </c>
      <c r="F2537" s="16">
        <v>76.0</v>
      </c>
      <c r="G2537" s="17" t="s">
        <v>25</v>
      </c>
      <c r="H2537" s="14">
        <v>126.11</v>
      </c>
      <c r="I2537" s="14">
        <f t="shared" si="1"/>
        <v>883.96</v>
      </c>
      <c r="J2537" s="18">
        <v>5.0</v>
      </c>
      <c r="K2537" s="17">
        <v>6.0</v>
      </c>
      <c r="L2537" s="19">
        <v>4.0</v>
      </c>
      <c r="M2537" s="19" t="e">
        <v>#REF!</v>
      </c>
      <c r="N2537" s="17">
        <v>5.0</v>
      </c>
      <c r="O2537" s="17" t="s">
        <v>62</v>
      </c>
      <c r="P2537" s="17">
        <v>5.0</v>
      </c>
      <c r="Q2537" s="17">
        <v>2.0</v>
      </c>
      <c r="R2537" s="17">
        <v>0.0</v>
      </c>
      <c r="S2537" s="7">
        <f t="shared" si="2"/>
        <v>2</v>
      </c>
      <c r="T2537" s="20">
        <v>29.0</v>
      </c>
      <c r="U2537" s="14">
        <f t="shared" si="148"/>
        <v>38.04</v>
      </c>
      <c r="V2537" s="21" t="s">
        <v>26</v>
      </c>
      <c r="W2537" s="35">
        <f>VLOOKUP(A2537,airbnb_listings_orlando!C:Q,14,0)</f>
        <v>259</v>
      </c>
      <c r="X2537" s="35">
        <f>VLOOKUP(A2537,airbnb_listings_orlando!C:Q,15,0)</f>
        <v>6</v>
      </c>
      <c r="Y2537" s="11">
        <f t="shared" si="4"/>
        <v>190.2</v>
      </c>
      <c r="AA2537" s="11"/>
    </row>
    <row r="2538">
      <c r="A2538" s="12" t="s">
        <v>97</v>
      </c>
      <c r="B2538" s="13">
        <v>42735.0</v>
      </c>
      <c r="C2538" s="12">
        <v>42738.0</v>
      </c>
      <c r="D2538" s="14">
        <v>940.0</v>
      </c>
      <c r="E2538" s="24">
        <v>42676.382743055554</v>
      </c>
      <c r="F2538" s="16">
        <v>59.0</v>
      </c>
      <c r="G2538" s="17" t="s">
        <v>25</v>
      </c>
      <c r="H2538" s="14">
        <v>124.03</v>
      </c>
      <c r="I2538" s="14">
        <f t="shared" si="1"/>
        <v>873.4</v>
      </c>
      <c r="J2538" s="18">
        <v>5.0</v>
      </c>
      <c r="K2538" s="17">
        <v>6.0</v>
      </c>
      <c r="L2538" s="19">
        <v>4.0</v>
      </c>
      <c r="M2538" s="19" t="e">
        <v>#REF!</v>
      </c>
      <c r="N2538" s="17">
        <v>5.0</v>
      </c>
      <c r="O2538" s="17" t="s">
        <v>62</v>
      </c>
      <c r="P2538" s="17">
        <v>3.0</v>
      </c>
      <c r="Q2538" s="17">
        <v>2.0</v>
      </c>
      <c r="R2538" s="17">
        <v>0.0</v>
      </c>
      <c r="S2538" s="7">
        <f t="shared" si="2"/>
        <v>2</v>
      </c>
      <c r="T2538" s="20">
        <v>29.0</v>
      </c>
      <c r="U2538" s="14">
        <f t="shared" si="148"/>
        <v>37.6</v>
      </c>
      <c r="V2538" s="21" t="s">
        <v>26</v>
      </c>
      <c r="W2538" s="35">
        <f>VLOOKUP(A2538,airbnb_listings_orlando!C:Q,14,0)</f>
        <v>259</v>
      </c>
      <c r="X2538" s="35">
        <f>VLOOKUP(A2538,airbnb_listings_orlando!C:Q,15,0)</f>
        <v>6</v>
      </c>
      <c r="Y2538" s="11">
        <f t="shared" si="4"/>
        <v>313.3333333</v>
      </c>
      <c r="AA2538" s="11"/>
    </row>
    <row r="2539">
      <c r="A2539" s="12" t="s">
        <v>97</v>
      </c>
      <c r="B2539" s="13">
        <v>42706.0</v>
      </c>
      <c r="C2539" s="12">
        <v>42708.0</v>
      </c>
      <c r="D2539" s="14">
        <v>464.44</v>
      </c>
      <c r="E2539" s="15">
        <v>42653.67665509259</v>
      </c>
      <c r="F2539" s="16">
        <v>53.0</v>
      </c>
      <c r="G2539" s="17" t="s">
        <v>25</v>
      </c>
      <c r="H2539" s="14">
        <v>62.0</v>
      </c>
      <c r="I2539" s="14">
        <f t="shared" si="1"/>
        <v>445.8624</v>
      </c>
      <c r="J2539" s="18">
        <v>5.0</v>
      </c>
      <c r="K2539" s="17">
        <v>6.0</v>
      </c>
      <c r="L2539" s="19">
        <v>4.0</v>
      </c>
      <c r="M2539" s="19" t="e">
        <v>#REF!</v>
      </c>
      <c r="N2539" s="17">
        <v>5.0</v>
      </c>
      <c r="O2539" s="17" t="s">
        <v>62</v>
      </c>
      <c r="P2539" s="17">
        <v>2.0</v>
      </c>
      <c r="Q2539" s="17">
        <v>10.0</v>
      </c>
      <c r="R2539" s="17">
        <v>0.0</v>
      </c>
      <c r="S2539" s="7">
        <f t="shared" si="2"/>
        <v>10</v>
      </c>
      <c r="T2539" s="20">
        <v>0.0</v>
      </c>
      <c r="U2539" s="14">
        <f t="shared" si="148"/>
        <v>18.5776</v>
      </c>
      <c r="V2539" s="21" t="s">
        <v>26</v>
      </c>
      <c r="W2539" s="35">
        <f>VLOOKUP(A2539,airbnb_listings_orlando!C:Q,14,0)</f>
        <v>259</v>
      </c>
      <c r="X2539" s="35">
        <f>VLOOKUP(A2539,airbnb_listings_orlando!C:Q,15,0)</f>
        <v>6</v>
      </c>
      <c r="Y2539" s="11">
        <f t="shared" si="4"/>
        <v>232.22</v>
      </c>
      <c r="AA2539" s="11"/>
    </row>
    <row r="2540">
      <c r="A2540" s="12" t="s">
        <v>97</v>
      </c>
      <c r="B2540" s="13">
        <v>43480.0</v>
      </c>
      <c r="C2540" s="12">
        <v>43493.0</v>
      </c>
      <c r="D2540" s="14">
        <v>155.0</v>
      </c>
      <c r="E2540" s="24">
        <v>43130.23780092593</v>
      </c>
      <c r="F2540" s="16">
        <v>350.0</v>
      </c>
      <c r="G2540" s="17" t="s">
        <v>25</v>
      </c>
      <c r="H2540" s="14">
        <v>0.0</v>
      </c>
      <c r="I2540" s="14">
        <f t="shared" si="1"/>
        <v>155</v>
      </c>
      <c r="J2540" s="18">
        <v>5.0</v>
      </c>
      <c r="K2540" s="17">
        <v>6.0</v>
      </c>
      <c r="L2540" s="19">
        <v>4.0</v>
      </c>
      <c r="M2540" s="19" t="e">
        <v>#REF!</v>
      </c>
      <c r="N2540" s="17">
        <v>5.0</v>
      </c>
      <c r="O2540" s="17" t="s">
        <v>62</v>
      </c>
      <c r="P2540" s="17">
        <v>13.0</v>
      </c>
      <c r="Q2540" s="17">
        <v>2.0</v>
      </c>
      <c r="R2540" s="17">
        <v>0.0</v>
      </c>
      <c r="S2540" s="7">
        <f t="shared" si="2"/>
        <v>2</v>
      </c>
      <c r="T2540" s="20">
        <v>0.0</v>
      </c>
      <c r="U2540" s="14">
        <v>0.0</v>
      </c>
      <c r="V2540" s="21" t="s">
        <v>37</v>
      </c>
      <c r="W2540" s="35">
        <f>VLOOKUP(A2540,airbnb_listings_orlando!C:Q,14,0)</f>
        <v>259</v>
      </c>
      <c r="X2540" s="35">
        <f>VLOOKUP(A2540,airbnb_listings_orlando!C:Q,15,0)</f>
        <v>6</v>
      </c>
      <c r="Y2540" s="11">
        <f t="shared" si="4"/>
        <v>11.92307692</v>
      </c>
      <c r="AA2540" s="11"/>
    </row>
    <row r="2541">
      <c r="A2541" s="12" t="s">
        <v>97</v>
      </c>
      <c r="B2541" s="13">
        <v>43361.0</v>
      </c>
      <c r="C2541" s="12">
        <v>43378.0</v>
      </c>
      <c r="D2541" s="14">
        <v>3663.27</v>
      </c>
      <c r="E2541" s="24">
        <v>43112.52381944445</v>
      </c>
      <c r="F2541" s="16">
        <v>249.0</v>
      </c>
      <c r="G2541" s="17" t="s">
        <v>25</v>
      </c>
      <c r="H2541" s="14">
        <v>527.0</v>
      </c>
      <c r="I2541" s="14">
        <f t="shared" si="1"/>
        <v>3663.27</v>
      </c>
      <c r="J2541" s="18">
        <v>5.0</v>
      </c>
      <c r="K2541" s="17">
        <v>6.0</v>
      </c>
      <c r="L2541" s="19">
        <v>4.0</v>
      </c>
      <c r="M2541" s="19" t="e">
        <v>#REF!</v>
      </c>
      <c r="N2541" s="17">
        <v>5.0</v>
      </c>
      <c r="O2541" s="17" t="s">
        <v>62</v>
      </c>
      <c r="P2541" s="17">
        <v>17.0</v>
      </c>
      <c r="Q2541" s="17">
        <v>2.0</v>
      </c>
      <c r="R2541" s="17">
        <v>2.0</v>
      </c>
      <c r="S2541" s="7">
        <f t="shared" si="2"/>
        <v>4</v>
      </c>
      <c r="T2541" s="20">
        <v>0.0</v>
      </c>
      <c r="U2541" s="14">
        <v>0.0</v>
      </c>
      <c r="V2541" s="21" t="s">
        <v>37</v>
      </c>
      <c r="W2541" s="35">
        <f>VLOOKUP(A2541,airbnb_listings_orlando!C:Q,14,0)</f>
        <v>259</v>
      </c>
      <c r="X2541" s="35">
        <f>VLOOKUP(A2541,airbnb_listings_orlando!C:Q,15,0)</f>
        <v>6</v>
      </c>
      <c r="Y2541" s="11">
        <f t="shared" si="4"/>
        <v>215.4864706</v>
      </c>
      <c r="AA2541" s="11"/>
    </row>
    <row r="2542">
      <c r="A2542" s="12" t="s">
        <v>97</v>
      </c>
      <c r="B2542" s="13">
        <v>43268.0</v>
      </c>
      <c r="C2542" s="12">
        <v>43271.0</v>
      </c>
      <c r="D2542" s="14">
        <v>155.0</v>
      </c>
      <c r="E2542" s="24">
        <v>43123.21965277778</v>
      </c>
      <c r="F2542" s="16">
        <v>145.0</v>
      </c>
      <c r="G2542" s="17" t="s">
        <v>25</v>
      </c>
      <c r="H2542" s="14">
        <v>0.0</v>
      </c>
      <c r="I2542" s="14">
        <f t="shared" si="1"/>
        <v>155</v>
      </c>
      <c r="J2542" s="18">
        <v>5.0</v>
      </c>
      <c r="K2542" s="17">
        <v>6.0</v>
      </c>
      <c r="L2542" s="19">
        <v>4.0</v>
      </c>
      <c r="M2542" s="19" t="e">
        <v>#REF!</v>
      </c>
      <c r="N2542" s="17">
        <v>5.0</v>
      </c>
      <c r="O2542" s="17" t="s">
        <v>62</v>
      </c>
      <c r="P2542" s="17">
        <v>3.0</v>
      </c>
      <c r="Q2542" s="17">
        <v>2.0</v>
      </c>
      <c r="R2542" s="17">
        <v>0.0</v>
      </c>
      <c r="S2542" s="7">
        <f t="shared" si="2"/>
        <v>2</v>
      </c>
      <c r="T2542" s="20">
        <v>0.0</v>
      </c>
      <c r="U2542" s="14">
        <v>0.0</v>
      </c>
      <c r="V2542" s="21" t="s">
        <v>37</v>
      </c>
      <c r="W2542" s="35">
        <f>VLOOKUP(A2542,airbnb_listings_orlando!C:Q,14,0)</f>
        <v>259</v>
      </c>
      <c r="X2542" s="35">
        <f>VLOOKUP(A2542,airbnb_listings_orlando!C:Q,15,0)</f>
        <v>6</v>
      </c>
      <c r="Y2542" s="11">
        <f t="shared" si="4"/>
        <v>51.66666667</v>
      </c>
      <c r="AA2542" s="11"/>
    </row>
    <row r="2543">
      <c r="A2543" s="12" t="s">
        <v>97</v>
      </c>
      <c r="B2543" s="13">
        <v>43235.0</v>
      </c>
      <c r="C2543" s="12">
        <v>43253.0</v>
      </c>
      <c r="D2543" s="14">
        <v>3472.59</v>
      </c>
      <c r="E2543" s="24">
        <v>43046.23373842592</v>
      </c>
      <c r="F2543" s="16">
        <v>189.0</v>
      </c>
      <c r="G2543" s="17" t="s">
        <v>25</v>
      </c>
      <c r="H2543" s="14">
        <v>558.0</v>
      </c>
      <c r="I2543" s="14">
        <f t="shared" si="1"/>
        <v>3472.59</v>
      </c>
      <c r="J2543" s="18">
        <v>5.0</v>
      </c>
      <c r="K2543" s="17">
        <v>6.0</v>
      </c>
      <c r="L2543" s="19">
        <v>4.0</v>
      </c>
      <c r="M2543" s="19" t="e">
        <v>#REF!</v>
      </c>
      <c r="N2543" s="17">
        <v>5.0</v>
      </c>
      <c r="O2543" s="17" t="s">
        <v>62</v>
      </c>
      <c r="P2543" s="17">
        <v>18.0</v>
      </c>
      <c r="Q2543" s="17">
        <v>1.0</v>
      </c>
      <c r="R2543" s="17">
        <v>0.0</v>
      </c>
      <c r="S2543" s="7">
        <f t="shared" si="2"/>
        <v>1</v>
      </c>
      <c r="T2543" s="20">
        <v>0.0</v>
      </c>
      <c r="U2543" s="14">
        <v>0.0</v>
      </c>
      <c r="V2543" s="21" t="s">
        <v>37</v>
      </c>
      <c r="W2543" s="35">
        <f>VLOOKUP(A2543,airbnb_listings_orlando!C:Q,14,0)</f>
        <v>259</v>
      </c>
      <c r="X2543" s="35">
        <f>VLOOKUP(A2543,airbnb_listings_orlando!C:Q,15,0)</f>
        <v>6</v>
      </c>
      <c r="Y2543" s="11">
        <f t="shared" si="4"/>
        <v>192.9216667</v>
      </c>
      <c r="AA2543" s="11"/>
    </row>
    <row r="2544">
      <c r="A2544" s="12" t="s">
        <v>97</v>
      </c>
      <c r="B2544" s="13">
        <v>43121.0</v>
      </c>
      <c r="C2544" s="12">
        <v>43125.0</v>
      </c>
      <c r="D2544" s="14">
        <v>1087.75</v>
      </c>
      <c r="E2544" s="24">
        <v>43014.48640046296</v>
      </c>
      <c r="F2544" s="16">
        <v>107.0</v>
      </c>
      <c r="G2544" s="17" t="s">
        <v>25</v>
      </c>
      <c r="H2544" s="14">
        <v>116.06</v>
      </c>
      <c r="I2544" s="14">
        <f t="shared" si="1"/>
        <v>1057.8</v>
      </c>
      <c r="J2544" s="18">
        <v>5.0</v>
      </c>
      <c r="K2544" s="17">
        <v>6.0</v>
      </c>
      <c r="L2544" s="19">
        <v>4.0</v>
      </c>
      <c r="M2544" s="19" t="e">
        <v>#REF!</v>
      </c>
      <c r="N2544" s="17">
        <v>5.0</v>
      </c>
      <c r="O2544" s="17" t="s">
        <v>62</v>
      </c>
      <c r="P2544" s="17">
        <v>4.0</v>
      </c>
      <c r="Q2544" s="17">
        <v>6.0</v>
      </c>
      <c r="R2544" s="17">
        <v>0.0</v>
      </c>
      <c r="S2544" s="7">
        <f t="shared" si="2"/>
        <v>6</v>
      </c>
      <c r="T2544" s="20">
        <v>29.95</v>
      </c>
      <c r="U2544" s="14">
        <v>0.0</v>
      </c>
      <c r="V2544" s="21" t="s">
        <v>37</v>
      </c>
      <c r="W2544" s="35">
        <f>VLOOKUP(A2544,airbnb_listings_orlando!C:Q,14,0)</f>
        <v>259</v>
      </c>
      <c r="X2544" s="35">
        <f>VLOOKUP(A2544,airbnb_listings_orlando!C:Q,15,0)</f>
        <v>6</v>
      </c>
      <c r="Y2544" s="11">
        <f t="shared" si="4"/>
        <v>271.9375</v>
      </c>
      <c r="AA2544" s="11"/>
    </row>
    <row r="2545">
      <c r="A2545" s="12" t="s">
        <v>97</v>
      </c>
      <c r="B2545" s="13">
        <v>43091.0</v>
      </c>
      <c r="C2545" s="12">
        <v>43121.0</v>
      </c>
      <c r="D2545" s="14">
        <v>120.0</v>
      </c>
      <c r="E2545" s="15">
        <v>42695.447384259256</v>
      </c>
      <c r="F2545" s="16">
        <v>396.0</v>
      </c>
      <c r="G2545" s="17" t="s">
        <v>25</v>
      </c>
      <c r="H2545" s="14">
        <v>0.0</v>
      </c>
      <c r="I2545" s="14">
        <f t="shared" si="1"/>
        <v>120</v>
      </c>
      <c r="J2545" s="18">
        <v>5.0</v>
      </c>
      <c r="K2545" s="17">
        <v>6.0</v>
      </c>
      <c r="L2545" s="19">
        <v>4.0</v>
      </c>
      <c r="M2545" s="19" t="e">
        <v>#REF!</v>
      </c>
      <c r="N2545" s="17">
        <v>5.0</v>
      </c>
      <c r="O2545" s="17" t="s">
        <v>62</v>
      </c>
      <c r="P2545" s="17">
        <v>30.0</v>
      </c>
      <c r="Q2545" s="17">
        <v>2.0</v>
      </c>
      <c r="R2545" s="17">
        <v>0.0</v>
      </c>
      <c r="S2545" s="7">
        <f t="shared" si="2"/>
        <v>2</v>
      </c>
      <c r="T2545" s="20">
        <v>0.0</v>
      </c>
      <c r="U2545" s="14">
        <v>0.0</v>
      </c>
      <c r="V2545" s="21" t="s">
        <v>37</v>
      </c>
      <c r="W2545" s="35">
        <f>VLOOKUP(A2545,airbnb_listings_orlando!C:Q,14,0)</f>
        <v>259</v>
      </c>
      <c r="X2545" s="35">
        <f>VLOOKUP(A2545,airbnb_listings_orlando!C:Q,15,0)</f>
        <v>6</v>
      </c>
      <c r="Y2545" s="11">
        <f t="shared" si="4"/>
        <v>4</v>
      </c>
      <c r="AA2545" s="11"/>
    </row>
    <row r="2546">
      <c r="A2546" s="12" t="s">
        <v>97</v>
      </c>
      <c r="B2546" s="13">
        <v>43028.0</v>
      </c>
      <c r="C2546" s="25">
        <v>43030.0</v>
      </c>
      <c r="D2546" s="14">
        <v>451.39</v>
      </c>
      <c r="E2546" s="24">
        <v>42929.73075231481</v>
      </c>
      <c r="F2546" s="16">
        <v>99.0</v>
      </c>
      <c r="G2546" s="17" t="s">
        <v>25</v>
      </c>
      <c r="H2546" s="14">
        <v>41.25</v>
      </c>
      <c r="I2546" s="14">
        <f t="shared" si="1"/>
        <v>437.43</v>
      </c>
      <c r="J2546" s="18">
        <v>5.0</v>
      </c>
      <c r="K2546" s="17">
        <v>6.0</v>
      </c>
      <c r="L2546" s="19">
        <v>4.0</v>
      </c>
      <c r="M2546" s="19" t="e">
        <v>#REF!</v>
      </c>
      <c r="N2546" s="17">
        <v>5.0</v>
      </c>
      <c r="O2546" s="17" t="s">
        <v>62</v>
      </c>
      <c r="P2546" s="17">
        <v>2.0</v>
      </c>
      <c r="Q2546" s="17">
        <v>8.0</v>
      </c>
      <c r="R2546" s="17">
        <v>0.0</v>
      </c>
      <c r="S2546" s="7">
        <f t="shared" si="2"/>
        <v>8</v>
      </c>
      <c r="T2546" s="20">
        <v>13.96</v>
      </c>
      <c r="U2546" s="14">
        <v>0.0</v>
      </c>
      <c r="V2546" s="21" t="s">
        <v>37</v>
      </c>
      <c r="W2546" s="35">
        <f>VLOOKUP(A2546,airbnb_listings_orlando!C:Q,14,0)</f>
        <v>259</v>
      </c>
      <c r="X2546" s="35">
        <f>VLOOKUP(A2546,airbnb_listings_orlando!C:Q,15,0)</f>
        <v>6</v>
      </c>
      <c r="Y2546" s="11">
        <f t="shared" si="4"/>
        <v>225.695</v>
      </c>
      <c r="AA2546" s="11"/>
    </row>
    <row r="2547">
      <c r="A2547" s="12" t="s">
        <v>97</v>
      </c>
      <c r="B2547" s="13">
        <v>43019.0</v>
      </c>
      <c r="C2547" s="25">
        <v>43024.0</v>
      </c>
      <c r="D2547" s="14">
        <v>951.0</v>
      </c>
      <c r="E2547" s="24">
        <v>42938.38550925926</v>
      </c>
      <c r="F2547" s="16">
        <v>81.0</v>
      </c>
      <c r="G2547" s="17" t="s">
        <v>25</v>
      </c>
      <c r="H2547" s="14">
        <v>126.11</v>
      </c>
      <c r="I2547" s="14">
        <f t="shared" si="1"/>
        <v>922</v>
      </c>
      <c r="J2547" s="18">
        <v>5.0</v>
      </c>
      <c r="K2547" s="17">
        <v>6.0</v>
      </c>
      <c r="L2547" s="19">
        <v>4.0</v>
      </c>
      <c r="M2547" s="19" t="e">
        <v>#REF!</v>
      </c>
      <c r="N2547" s="17">
        <v>5.0</v>
      </c>
      <c r="O2547" s="17" t="s">
        <v>62</v>
      </c>
      <c r="P2547" s="17">
        <v>5.0</v>
      </c>
      <c r="Q2547" s="17">
        <v>5.0</v>
      </c>
      <c r="R2547" s="17">
        <v>0.0</v>
      </c>
      <c r="S2547" s="7">
        <f t="shared" si="2"/>
        <v>5</v>
      </c>
      <c r="T2547" s="20">
        <v>29.0</v>
      </c>
      <c r="U2547" s="14">
        <v>0.0</v>
      </c>
      <c r="V2547" s="21" t="s">
        <v>37</v>
      </c>
      <c r="W2547" s="35">
        <f>VLOOKUP(A2547,airbnb_listings_orlando!C:Q,14,0)</f>
        <v>259</v>
      </c>
      <c r="X2547" s="35">
        <f>VLOOKUP(A2547,airbnb_listings_orlando!C:Q,15,0)</f>
        <v>6</v>
      </c>
      <c r="Y2547" s="11">
        <f t="shared" si="4"/>
        <v>190.2</v>
      </c>
      <c r="AA2547" s="11"/>
    </row>
    <row r="2548">
      <c r="A2548" s="12" t="s">
        <v>97</v>
      </c>
      <c r="B2548" s="13">
        <v>42986.0</v>
      </c>
      <c r="C2548" s="12">
        <v>42990.0</v>
      </c>
      <c r="D2548" s="14">
        <v>0.0</v>
      </c>
      <c r="E2548" s="24">
        <v>42986.68262731482</v>
      </c>
      <c r="F2548" s="16">
        <v>0.0</v>
      </c>
      <c r="G2548" s="17" t="s">
        <v>25</v>
      </c>
      <c r="H2548" s="14">
        <v>0.0</v>
      </c>
      <c r="I2548" s="14">
        <f t="shared" si="1"/>
        <v>0</v>
      </c>
      <c r="J2548" s="18">
        <v>5.0</v>
      </c>
      <c r="K2548" s="17">
        <v>6.0</v>
      </c>
      <c r="L2548" s="19">
        <v>4.0</v>
      </c>
      <c r="M2548" s="19" t="e">
        <v>#REF!</v>
      </c>
      <c r="N2548" s="17">
        <v>5.0</v>
      </c>
      <c r="O2548" s="17" t="s">
        <v>62</v>
      </c>
      <c r="P2548" s="17">
        <v>4.0</v>
      </c>
      <c r="Q2548" s="17">
        <v>2.0</v>
      </c>
      <c r="R2548" s="17">
        <v>0.0</v>
      </c>
      <c r="S2548" s="7">
        <f t="shared" si="2"/>
        <v>2</v>
      </c>
      <c r="T2548" s="20">
        <v>0.0</v>
      </c>
      <c r="U2548" s="14">
        <v>0.0</v>
      </c>
      <c r="V2548" s="21" t="s">
        <v>37</v>
      </c>
      <c r="W2548" s="35">
        <f>VLOOKUP(A2548,airbnb_listings_orlando!C:Q,14,0)</f>
        <v>259</v>
      </c>
      <c r="X2548" s="35">
        <f>VLOOKUP(A2548,airbnb_listings_orlando!C:Q,15,0)</f>
        <v>6</v>
      </c>
      <c r="Y2548" s="11">
        <f t="shared" si="4"/>
        <v>0</v>
      </c>
      <c r="AA2548" s="11"/>
    </row>
    <row r="2549">
      <c r="A2549" s="12" t="s">
        <v>97</v>
      </c>
      <c r="B2549" s="13">
        <v>42972.0</v>
      </c>
      <c r="C2549" s="12">
        <v>42979.0</v>
      </c>
      <c r="D2549" s="14">
        <v>0.0</v>
      </c>
      <c r="E2549" s="24">
        <v>42872.66153935185</v>
      </c>
      <c r="F2549" s="16">
        <v>100.0</v>
      </c>
      <c r="G2549" s="17" t="s">
        <v>25</v>
      </c>
      <c r="H2549" s="14">
        <v>0.0</v>
      </c>
      <c r="I2549" s="14">
        <f t="shared" si="1"/>
        <v>0</v>
      </c>
      <c r="J2549" s="18">
        <v>5.0</v>
      </c>
      <c r="K2549" s="17">
        <v>6.0</v>
      </c>
      <c r="L2549" s="19">
        <v>4.0</v>
      </c>
      <c r="M2549" s="19" t="e">
        <v>#REF!</v>
      </c>
      <c r="N2549" s="17">
        <v>5.0</v>
      </c>
      <c r="O2549" s="17" t="s">
        <v>62</v>
      </c>
      <c r="P2549" s="17">
        <v>7.0</v>
      </c>
      <c r="Q2549" s="17">
        <v>2.0</v>
      </c>
      <c r="R2549" s="17">
        <v>0.0</v>
      </c>
      <c r="S2549" s="7">
        <f t="shared" si="2"/>
        <v>2</v>
      </c>
      <c r="T2549" s="20">
        <v>0.0</v>
      </c>
      <c r="U2549" s="14">
        <v>0.0</v>
      </c>
      <c r="V2549" s="21" t="s">
        <v>37</v>
      </c>
      <c r="W2549" s="35">
        <f>VLOOKUP(A2549,airbnb_listings_orlando!C:Q,14,0)</f>
        <v>259</v>
      </c>
      <c r="X2549" s="35">
        <f>VLOOKUP(A2549,airbnb_listings_orlando!C:Q,15,0)</f>
        <v>6</v>
      </c>
      <c r="Y2549" s="11">
        <f t="shared" si="4"/>
        <v>0</v>
      </c>
      <c r="AA2549" s="11"/>
    </row>
    <row r="2550">
      <c r="A2550" s="12" t="s">
        <v>97</v>
      </c>
      <c r="B2550" s="13">
        <v>42867.0</v>
      </c>
      <c r="C2550" s="12">
        <v>42870.0</v>
      </c>
      <c r="D2550" s="14">
        <v>648.82</v>
      </c>
      <c r="E2550" s="24">
        <v>42826.47109953704</v>
      </c>
      <c r="F2550" s="16">
        <v>41.0</v>
      </c>
      <c r="G2550" s="17" t="s">
        <v>25</v>
      </c>
      <c r="H2550" s="14">
        <v>64.33</v>
      </c>
      <c r="I2550" s="14">
        <f t="shared" si="1"/>
        <v>629.93</v>
      </c>
      <c r="J2550" s="18">
        <v>5.0</v>
      </c>
      <c r="K2550" s="17">
        <v>6.0</v>
      </c>
      <c r="L2550" s="19">
        <v>4.0</v>
      </c>
      <c r="M2550" s="19" t="e">
        <v>#REF!</v>
      </c>
      <c r="N2550" s="17">
        <v>5.0</v>
      </c>
      <c r="O2550" s="17" t="s">
        <v>62</v>
      </c>
      <c r="P2550" s="17">
        <v>3.0</v>
      </c>
      <c r="Q2550" s="17">
        <v>7.0</v>
      </c>
      <c r="R2550" s="17">
        <v>0.0</v>
      </c>
      <c r="S2550" s="7">
        <f t="shared" si="2"/>
        <v>7</v>
      </c>
      <c r="T2550" s="20">
        <v>18.89</v>
      </c>
      <c r="U2550" s="14">
        <v>0.0</v>
      </c>
      <c r="V2550" s="21" t="s">
        <v>37</v>
      </c>
      <c r="W2550" s="35">
        <f>VLOOKUP(A2550,airbnb_listings_orlando!C:Q,14,0)</f>
        <v>259</v>
      </c>
      <c r="X2550" s="35">
        <f>VLOOKUP(A2550,airbnb_listings_orlando!C:Q,15,0)</f>
        <v>6</v>
      </c>
      <c r="Y2550" s="11">
        <f t="shared" si="4"/>
        <v>216.2733333</v>
      </c>
      <c r="AA2550" s="11"/>
    </row>
    <row r="2551">
      <c r="A2551" s="12" t="s">
        <v>97</v>
      </c>
      <c r="B2551" s="13">
        <v>42802.0</v>
      </c>
      <c r="C2551" s="12">
        <v>42812.0</v>
      </c>
      <c r="D2551" s="14">
        <v>120.0</v>
      </c>
      <c r="E2551" s="24">
        <v>42622.68375</v>
      </c>
      <c r="F2551" s="16">
        <v>180.0</v>
      </c>
      <c r="G2551" s="17" t="s">
        <v>25</v>
      </c>
      <c r="H2551" s="14">
        <v>0.0</v>
      </c>
      <c r="I2551" s="14">
        <f t="shared" si="1"/>
        <v>120</v>
      </c>
      <c r="J2551" s="18">
        <v>5.0</v>
      </c>
      <c r="K2551" s="17">
        <v>6.0</v>
      </c>
      <c r="L2551" s="19">
        <v>4.0</v>
      </c>
      <c r="M2551" s="19" t="e">
        <v>#REF!</v>
      </c>
      <c r="N2551" s="17">
        <v>5.0</v>
      </c>
      <c r="O2551" s="17" t="s">
        <v>62</v>
      </c>
      <c r="P2551" s="17">
        <v>10.0</v>
      </c>
      <c r="Q2551" s="17">
        <v>2.0</v>
      </c>
      <c r="R2551" s="17">
        <v>0.0</v>
      </c>
      <c r="S2551" s="7">
        <f t="shared" si="2"/>
        <v>2</v>
      </c>
      <c r="T2551" s="20">
        <v>0.0</v>
      </c>
      <c r="U2551" s="14">
        <v>0.0</v>
      </c>
      <c r="V2551" s="21" t="s">
        <v>37</v>
      </c>
      <c r="W2551" s="35">
        <f>VLOOKUP(A2551,airbnb_listings_orlando!C:Q,14,0)</f>
        <v>259</v>
      </c>
      <c r="X2551" s="35">
        <f>VLOOKUP(A2551,airbnb_listings_orlando!C:Q,15,0)</f>
        <v>6</v>
      </c>
      <c r="Y2551" s="11">
        <f t="shared" si="4"/>
        <v>12</v>
      </c>
      <c r="AA2551" s="11"/>
    </row>
    <row r="2552">
      <c r="A2552" s="12" t="s">
        <v>97</v>
      </c>
      <c r="B2552" s="13">
        <v>42748.0</v>
      </c>
      <c r="C2552" s="12">
        <v>42751.0</v>
      </c>
      <c r="D2552" s="14">
        <v>617.0</v>
      </c>
      <c r="E2552" s="15">
        <v>42719.58965277778</v>
      </c>
      <c r="F2552" s="16">
        <v>29.0</v>
      </c>
      <c r="G2552" s="17" t="s">
        <v>25</v>
      </c>
      <c r="H2552" s="14">
        <v>73.2</v>
      </c>
      <c r="I2552" s="14">
        <f t="shared" si="1"/>
        <v>598</v>
      </c>
      <c r="J2552" s="18">
        <v>5.0</v>
      </c>
      <c r="K2552" s="17">
        <v>6.0</v>
      </c>
      <c r="L2552" s="19">
        <v>4.0</v>
      </c>
      <c r="M2552" s="19" t="e">
        <v>#REF!</v>
      </c>
      <c r="N2552" s="17">
        <v>5.0</v>
      </c>
      <c r="O2552" s="17" t="s">
        <v>62</v>
      </c>
      <c r="P2552" s="17">
        <v>3.0</v>
      </c>
      <c r="Q2552" s="17">
        <v>2.0</v>
      </c>
      <c r="R2552" s="17">
        <v>0.0</v>
      </c>
      <c r="S2552" s="7">
        <f t="shared" si="2"/>
        <v>2</v>
      </c>
      <c r="T2552" s="20">
        <v>19.0</v>
      </c>
      <c r="U2552" s="14">
        <v>0.0</v>
      </c>
      <c r="V2552" s="21" t="s">
        <v>37</v>
      </c>
      <c r="W2552" s="35">
        <f>VLOOKUP(A2552,airbnb_listings_orlando!C:Q,14,0)</f>
        <v>259</v>
      </c>
      <c r="X2552" s="35">
        <f>VLOOKUP(A2552,airbnb_listings_orlando!C:Q,15,0)</f>
        <v>6</v>
      </c>
      <c r="Y2552" s="11">
        <f t="shared" si="4"/>
        <v>205.6666667</v>
      </c>
      <c r="AA2552" s="11"/>
    </row>
    <row r="2553">
      <c r="A2553" s="12" t="s">
        <v>97</v>
      </c>
      <c r="B2553" s="13">
        <v>42744.0</v>
      </c>
      <c r="C2553" s="12">
        <v>42748.0</v>
      </c>
      <c r="D2553" s="14">
        <v>1073.55</v>
      </c>
      <c r="E2553" s="15">
        <v>42697.42648148148</v>
      </c>
      <c r="F2553" s="16">
        <v>47.0</v>
      </c>
      <c r="G2553" s="17" t="s">
        <v>25</v>
      </c>
      <c r="H2553" s="14">
        <v>152.0</v>
      </c>
      <c r="I2553" s="14">
        <f t="shared" si="1"/>
        <v>1073.55</v>
      </c>
      <c r="J2553" s="18">
        <v>5.0</v>
      </c>
      <c r="K2553" s="17">
        <v>6.0</v>
      </c>
      <c r="L2553" s="19">
        <v>4.0</v>
      </c>
      <c r="M2553" s="19" t="e">
        <v>#REF!</v>
      </c>
      <c r="N2553" s="17">
        <v>5.0</v>
      </c>
      <c r="O2553" s="17" t="s">
        <v>62</v>
      </c>
      <c r="P2553" s="17">
        <v>4.0</v>
      </c>
      <c r="Q2553" s="17">
        <v>5.0</v>
      </c>
      <c r="R2553" s="17">
        <v>0.0</v>
      </c>
      <c r="S2553" s="7">
        <f t="shared" si="2"/>
        <v>5</v>
      </c>
      <c r="T2553" s="20">
        <v>0.0</v>
      </c>
      <c r="U2553" s="14">
        <v>0.0</v>
      </c>
      <c r="V2553" s="21" t="s">
        <v>37</v>
      </c>
      <c r="W2553" s="35">
        <f>VLOOKUP(A2553,airbnb_listings_orlando!C:Q,14,0)</f>
        <v>259</v>
      </c>
      <c r="X2553" s="35">
        <f>VLOOKUP(A2553,airbnb_listings_orlando!C:Q,15,0)</f>
        <v>6</v>
      </c>
      <c r="Y2553" s="11">
        <f t="shared" si="4"/>
        <v>268.3875</v>
      </c>
      <c r="AA2553" s="11"/>
    </row>
    <row r="2554">
      <c r="A2554" s="12" t="s">
        <v>97</v>
      </c>
      <c r="B2554" s="13">
        <v>42741.0</v>
      </c>
      <c r="C2554" s="12">
        <v>42743.0</v>
      </c>
      <c r="D2554" s="14">
        <v>450.0</v>
      </c>
      <c r="E2554" s="15">
        <v>42720.3816087963</v>
      </c>
      <c r="F2554" s="16">
        <v>21.0</v>
      </c>
      <c r="G2554" s="17" t="s">
        <v>25</v>
      </c>
      <c r="H2554" s="14">
        <v>46.75</v>
      </c>
      <c r="I2554" s="14">
        <f t="shared" si="1"/>
        <v>436</v>
      </c>
      <c r="J2554" s="18">
        <v>5.0</v>
      </c>
      <c r="K2554" s="17">
        <v>6.0</v>
      </c>
      <c r="L2554" s="19">
        <v>4.0</v>
      </c>
      <c r="M2554" s="19" t="e">
        <v>#REF!</v>
      </c>
      <c r="N2554" s="17">
        <v>5.0</v>
      </c>
      <c r="O2554" s="17" t="s">
        <v>62</v>
      </c>
      <c r="P2554" s="17">
        <v>2.0</v>
      </c>
      <c r="Q2554" s="17">
        <v>6.0</v>
      </c>
      <c r="R2554" s="17">
        <v>3.0</v>
      </c>
      <c r="S2554" s="7">
        <f t="shared" si="2"/>
        <v>9</v>
      </c>
      <c r="T2554" s="20">
        <v>14.0</v>
      </c>
      <c r="U2554" s="14">
        <v>0.0</v>
      </c>
      <c r="V2554" s="21" t="s">
        <v>37</v>
      </c>
      <c r="W2554" s="35">
        <f>VLOOKUP(A2554,airbnb_listings_orlando!C:Q,14,0)</f>
        <v>259</v>
      </c>
      <c r="X2554" s="35">
        <f>VLOOKUP(A2554,airbnb_listings_orlando!C:Q,15,0)</f>
        <v>6</v>
      </c>
      <c r="Y2554" s="11">
        <f t="shared" si="4"/>
        <v>225</v>
      </c>
      <c r="AA2554" s="11"/>
    </row>
    <row r="2555">
      <c r="A2555" s="12" t="s">
        <v>97</v>
      </c>
      <c r="B2555" s="13">
        <v>42713.0</v>
      </c>
      <c r="C2555" s="25">
        <v>42715.0</v>
      </c>
      <c r="D2555" s="14">
        <v>477.84</v>
      </c>
      <c r="E2555" s="15">
        <v>42687.957766203705</v>
      </c>
      <c r="F2555" s="16">
        <v>26.0</v>
      </c>
      <c r="G2555" s="17" t="s">
        <v>25</v>
      </c>
      <c r="H2555" s="14">
        <v>68.8</v>
      </c>
      <c r="I2555" s="14">
        <f t="shared" si="1"/>
        <v>477.84</v>
      </c>
      <c r="J2555" s="18">
        <v>5.0</v>
      </c>
      <c r="K2555" s="17">
        <v>6.0</v>
      </c>
      <c r="L2555" s="19">
        <v>4.0</v>
      </c>
      <c r="M2555" s="19" t="e">
        <v>#REF!</v>
      </c>
      <c r="N2555" s="17">
        <v>5.0</v>
      </c>
      <c r="O2555" s="17" t="s">
        <v>62</v>
      </c>
      <c r="P2555" s="17">
        <v>2.0</v>
      </c>
      <c r="Q2555" s="17">
        <v>8.0</v>
      </c>
      <c r="R2555" s="17">
        <v>0.0</v>
      </c>
      <c r="S2555" s="7">
        <f t="shared" si="2"/>
        <v>8</v>
      </c>
      <c r="T2555" s="20">
        <v>0.0</v>
      </c>
      <c r="U2555" s="14">
        <v>0.0</v>
      </c>
      <c r="V2555" s="21" t="s">
        <v>37</v>
      </c>
      <c r="W2555" s="35">
        <f>VLOOKUP(A2555,airbnb_listings_orlando!C:Q,14,0)</f>
        <v>259</v>
      </c>
      <c r="X2555" s="35">
        <f>VLOOKUP(A2555,airbnb_listings_orlando!C:Q,15,0)</f>
        <v>6</v>
      </c>
      <c r="Y2555" s="11">
        <f t="shared" si="4"/>
        <v>238.92</v>
      </c>
      <c r="AA2555" s="11"/>
    </row>
    <row r="2556">
      <c r="A2556" s="12" t="s">
        <v>97</v>
      </c>
      <c r="B2556" s="13">
        <v>43448.0</v>
      </c>
      <c r="C2556" s="25">
        <v>43455.0</v>
      </c>
      <c r="D2556" s="14">
        <v>1823.24</v>
      </c>
      <c r="E2556" s="24">
        <v>43212.40230324074</v>
      </c>
      <c r="F2556" s="16">
        <v>236.0</v>
      </c>
      <c r="G2556" s="17" t="s">
        <v>25</v>
      </c>
      <c r="H2556" s="14">
        <v>255.96</v>
      </c>
      <c r="I2556" s="14">
        <f t="shared" si="1"/>
        <v>1712.1328</v>
      </c>
      <c r="J2556" s="18">
        <v>5.0</v>
      </c>
      <c r="K2556" s="17">
        <v>6.0</v>
      </c>
      <c r="L2556" s="19">
        <v>4.0</v>
      </c>
      <c r="M2556" s="19" t="e">
        <v>#REF!</v>
      </c>
      <c r="N2556" s="17">
        <v>5.0</v>
      </c>
      <c r="O2556" s="17" t="s">
        <v>62</v>
      </c>
      <c r="P2556" s="17">
        <v>7.0</v>
      </c>
      <c r="Q2556" s="17">
        <v>4.0</v>
      </c>
      <c r="R2556" s="17">
        <v>4.0</v>
      </c>
      <c r="S2556" s="7">
        <f t="shared" si="2"/>
        <v>8</v>
      </c>
      <c r="T2556" s="20">
        <v>56.41</v>
      </c>
      <c r="U2556" s="14">
        <f t="shared" ref="U2556:U2559" si="149">D2556*3%</f>
        <v>54.6972</v>
      </c>
      <c r="V2556" s="21" t="s">
        <v>39</v>
      </c>
      <c r="W2556" s="35">
        <f>VLOOKUP(A2556,airbnb_listings_orlando!C:Q,14,0)</f>
        <v>259</v>
      </c>
      <c r="X2556" s="35">
        <f>VLOOKUP(A2556,airbnb_listings_orlando!C:Q,15,0)</f>
        <v>6</v>
      </c>
      <c r="Y2556" s="11">
        <f t="shared" si="4"/>
        <v>260.4628571</v>
      </c>
      <c r="AA2556" s="11"/>
    </row>
    <row r="2557">
      <c r="A2557" s="12" t="s">
        <v>97</v>
      </c>
      <c r="B2557" s="13">
        <v>43431.0</v>
      </c>
      <c r="C2557" s="12">
        <v>43438.0</v>
      </c>
      <c r="D2557" s="14">
        <v>1305.47</v>
      </c>
      <c r="E2557" s="24">
        <v>43207.9552662037</v>
      </c>
      <c r="F2557" s="16">
        <v>224.0</v>
      </c>
      <c r="G2557" s="17" t="s">
        <v>25</v>
      </c>
      <c r="H2557" s="14">
        <v>157.72</v>
      </c>
      <c r="I2557" s="14">
        <f t="shared" si="1"/>
        <v>1225.9459</v>
      </c>
      <c r="J2557" s="18">
        <v>5.0</v>
      </c>
      <c r="K2557" s="17">
        <v>6.0</v>
      </c>
      <c r="L2557" s="19">
        <v>4.0</v>
      </c>
      <c r="M2557" s="19" t="e">
        <v>#REF!</v>
      </c>
      <c r="N2557" s="17">
        <v>5.0</v>
      </c>
      <c r="O2557" s="17" t="s">
        <v>62</v>
      </c>
      <c r="P2557" s="17">
        <v>7.0</v>
      </c>
      <c r="Q2557" s="17">
        <v>6.0</v>
      </c>
      <c r="R2557" s="17">
        <v>2.0</v>
      </c>
      <c r="S2557" s="7">
        <f t="shared" si="2"/>
        <v>8</v>
      </c>
      <c r="T2557" s="20">
        <v>40.36</v>
      </c>
      <c r="U2557" s="14">
        <f t="shared" si="149"/>
        <v>39.1641</v>
      </c>
      <c r="V2557" s="21" t="s">
        <v>39</v>
      </c>
      <c r="W2557" s="35">
        <f>VLOOKUP(A2557,airbnb_listings_orlando!C:Q,14,0)</f>
        <v>259</v>
      </c>
      <c r="X2557" s="35">
        <f>VLOOKUP(A2557,airbnb_listings_orlando!C:Q,15,0)</f>
        <v>6</v>
      </c>
      <c r="Y2557" s="11">
        <f t="shared" si="4"/>
        <v>186.4957143</v>
      </c>
      <c r="AA2557" s="11"/>
    </row>
    <row r="2558">
      <c r="A2558" s="12" t="s">
        <v>97</v>
      </c>
      <c r="B2558" s="13">
        <v>43407.0</v>
      </c>
      <c r="C2558" s="12">
        <v>43409.0</v>
      </c>
      <c r="D2558" s="14">
        <v>489.93</v>
      </c>
      <c r="E2558" s="24">
        <v>43199.96146990741</v>
      </c>
      <c r="F2558" s="16">
        <v>208.0</v>
      </c>
      <c r="G2558" s="17" t="s">
        <v>25</v>
      </c>
      <c r="H2558" s="14">
        <v>43.82</v>
      </c>
      <c r="I2558" s="14">
        <f t="shared" si="1"/>
        <v>460.0821</v>
      </c>
      <c r="J2558" s="18">
        <v>5.0</v>
      </c>
      <c r="K2558" s="17">
        <v>6.0</v>
      </c>
      <c r="L2558" s="19">
        <v>4.0</v>
      </c>
      <c r="M2558" s="19" t="e">
        <v>#REF!</v>
      </c>
      <c r="N2558" s="17">
        <v>5.0</v>
      </c>
      <c r="O2558" s="17" t="s">
        <v>62</v>
      </c>
      <c r="P2558" s="17">
        <v>2.0</v>
      </c>
      <c r="Q2558" s="17">
        <v>8.0</v>
      </c>
      <c r="R2558" s="17">
        <v>2.0</v>
      </c>
      <c r="S2558" s="7">
        <f t="shared" si="2"/>
        <v>10</v>
      </c>
      <c r="T2558" s="20">
        <v>15.15</v>
      </c>
      <c r="U2558" s="14">
        <f t="shared" si="149"/>
        <v>14.6979</v>
      </c>
      <c r="V2558" s="21" t="s">
        <v>39</v>
      </c>
      <c r="W2558" s="35">
        <f>VLOOKUP(A2558,airbnb_listings_orlando!C:Q,14,0)</f>
        <v>259</v>
      </c>
      <c r="X2558" s="35">
        <f>VLOOKUP(A2558,airbnb_listings_orlando!C:Q,15,0)</f>
        <v>6</v>
      </c>
      <c r="Y2558" s="11">
        <f t="shared" si="4"/>
        <v>244.965</v>
      </c>
      <c r="AA2558" s="11"/>
    </row>
    <row r="2559">
      <c r="A2559" s="12" t="s">
        <v>97</v>
      </c>
      <c r="B2559" s="13">
        <v>43387.0</v>
      </c>
      <c r="C2559" s="25">
        <v>43401.0</v>
      </c>
      <c r="D2559" s="14">
        <v>2356.01</v>
      </c>
      <c r="E2559" s="24">
        <v>43113.291493055556</v>
      </c>
      <c r="F2559" s="16">
        <v>274.0</v>
      </c>
      <c r="G2559" s="17" t="s">
        <v>25</v>
      </c>
      <c r="H2559" s="14">
        <v>316.76</v>
      </c>
      <c r="I2559" s="14">
        <f t="shared" si="1"/>
        <v>2210.9597</v>
      </c>
      <c r="J2559" s="18">
        <v>5.0</v>
      </c>
      <c r="K2559" s="17">
        <v>6.0</v>
      </c>
      <c r="L2559" s="19">
        <v>4.0</v>
      </c>
      <c r="M2559" s="19" t="e">
        <v>#REF!</v>
      </c>
      <c r="N2559" s="17">
        <v>5.0</v>
      </c>
      <c r="O2559" s="17" t="s">
        <v>62</v>
      </c>
      <c r="P2559" s="17">
        <v>14.0</v>
      </c>
      <c r="Q2559" s="17">
        <v>8.0</v>
      </c>
      <c r="R2559" s="17">
        <v>0.0</v>
      </c>
      <c r="S2559" s="7">
        <f t="shared" si="2"/>
        <v>8</v>
      </c>
      <c r="T2559" s="20">
        <v>74.37</v>
      </c>
      <c r="U2559" s="14">
        <f t="shared" si="149"/>
        <v>70.6803</v>
      </c>
      <c r="V2559" s="21" t="s">
        <v>39</v>
      </c>
      <c r="W2559" s="35">
        <f>VLOOKUP(A2559,airbnb_listings_orlando!C:Q,14,0)</f>
        <v>259</v>
      </c>
      <c r="X2559" s="35">
        <f>VLOOKUP(A2559,airbnb_listings_orlando!C:Q,15,0)</f>
        <v>6</v>
      </c>
      <c r="Y2559" s="11">
        <f t="shared" si="4"/>
        <v>168.2864286</v>
      </c>
      <c r="AA2559" s="11"/>
    </row>
    <row r="2560">
      <c r="A2560" s="12" t="s">
        <v>97</v>
      </c>
      <c r="B2560" s="13">
        <v>43329.0</v>
      </c>
      <c r="C2560" s="12">
        <v>43340.0</v>
      </c>
      <c r="D2560" s="14">
        <v>1860.0</v>
      </c>
      <c r="E2560" s="24">
        <v>43043.56549768519</v>
      </c>
      <c r="F2560" s="16">
        <v>286.0</v>
      </c>
      <c r="G2560" s="17" t="s">
        <v>25</v>
      </c>
      <c r="H2560" s="14">
        <v>196.55</v>
      </c>
      <c r="I2560" s="14">
        <f t="shared" si="1"/>
        <v>1687.72</v>
      </c>
      <c r="J2560" s="18">
        <v>5.0</v>
      </c>
      <c r="K2560" s="17">
        <v>6.0</v>
      </c>
      <c r="L2560" s="19">
        <v>4.0</v>
      </c>
      <c r="M2560" s="19" t="e">
        <v>#REF!</v>
      </c>
      <c r="N2560" s="17">
        <v>5.0</v>
      </c>
      <c r="O2560" s="17" t="s">
        <v>62</v>
      </c>
      <c r="P2560" s="17">
        <v>11.0</v>
      </c>
      <c r="Q2560" s="17">
        <v>5.0</v>
      </c>
      <c r="R2560" s="17">
        <v>0.0</v>
      </c>
      <c r="S2560" s="7">
        <f t="shared" si="2"/>
        <v>5</v>
      </c>
      <c r="T2560" s="20">
        <v>97.88</v>
      </c>
      <c r="U2560" s="14">
        <f t="shared" ref="U2560:U2561" si="150">D2560*4%</f>
        <v>74.4</v>
      </c>
      <c r="V2560" s="21" t="s">
        <v>39</v>
      </c>
      <c r="W2560" s="35">
        <f>VLOOKUP(A2560,airbnb_listings_orlando!C:Q,14,0)</f>
        <v>259</v>
      </c>
      <c r="X2560" s="35">
        <f>VLOOKUP(A2560,airbnb_listings_orlando!C:Q,15,0)</f>
        <v>6</v>
      </c>
      <c r="Y2560" s="11">
        <f t="shared" si="4"/>
        <v>169.0909091</v>
      </c>
      <c r="AA2560" s="11"/>
    </row>
    <row r="2561">
      <c r="A2561" s="12" t="s">
        <v>97</v>
      </c>
      <c r="B2561" s="13">
        <v>43324.0</v>
      </c>
      <c r="C2561" s="12">
        <v>43329.0</v>
      </c>
      <c r="D2561" s="14">
        <v>948.87</v>
      </c>
      <c r="E2561" s="24">
        <v>43183.44520833333</v>
      </c>
      <c r="F2561" s="16">
        <v>141.0</v>
      </c>
      <c r="G2561" s="17" t="s">
        <v>25</v>
      </c>
      <c r="H2561" s="14">
        <v>85.08</v>
      </c>
      <c r="I2561" s="14">
        <f t="shared" si="1"/>
        <v>860.9852</v>
      </c>
      <c r="J2561" s="18">
        <v>5.0</v>
      </c>
      <c r="K2561" s="17">
        <v>6.0</v>
      </c>
      <c r="L2561" s="19">
        <v>4.0</v>
      </c>
      <c r="M2561" s="19" t="e">
        <v>#REF!</v>
      </c>
      <c r="N2561" s="17">
        <v>5.0</v>
      </c>
      <c r="O2561" s="17" t="s">
        <v>62</v>
      </c>
      <c r="P2561" s="17">
        <v>5.0</v>
      </c>
      <c r="Q2561" s="17">
        <v>4.0</v>
      </c>
      <c r="R2561" s="17">
        <v>2.0</v>
      </c>
      <c r="S2561" s="7">
        <f t="shared" si="2"/>
        <v>6</v>
      </c>
      <c r="T2561" s="20">
        <v>49.93</v>
      </c>
      <c r="U2561" s="14">
        <f t="shared" si="150"/>
        <v>37.9548</v>
      </c>
      <c r="V2561" s="21" t="s">
        <v>39</v>
      </c>
      <c r="W2561" s="35">
        <f>VLOOKUP(A2561,airbnb_listings_orlando!C:Q,14,0)</f>
        <v>259</v>
      </c>
      <c r="X2561" s="35">
        <f>VLOOKUP(A2561,airbnb_listings_orlando!C:Q,15,0)</f>
        <v>6</v>
      </c>
      <c r="Y2561" s="11">
        <f t="shared" si="4"/>
        <v>189.774</v>
      </c>
      <c r="AA2561" s="11"/>
    </row>
    <row r="2562">
      <c r="A2562" s="12" t="s">
        <v>97</v>
      </c>
      <c r="B2562" s="13">
        <v>43314.0</v>
      </c>
      <c r="C2562" s="12">
        <v>43316.0</v>
      </c>
      <c r="D2562" s="14">
        <v>511.95</v>
      </c>
      <c r="E2562" s="24">
        <v>43302.448530092595</v>
      </c>
      <c r="F2562" s="16">
        <v>12.0</v>
      </c>
      <c r="G2562" s="17" t="s">
        <v>25</v>
      </c>
      <c r="H2562" s="14">
        <v>31.63</v>
      </c>
      <c r="I2562" s="14">
        <f t="shared" si="1"/>
        <v>469.6515</v>
      </c>
      <c r="J2562" s="18">
        <v>5.0</v>
      </c>
      <c r="K2562" s="17">
        <v>6.0</v>
      </c>
      <c r="L2562" s="19">
        <v>4.0</v>
      </c>
      <c r="M2562" s="19" t="e">
        <v>#REF!</v>
      </c>
      <c r="N2562" s="17">
        <v>5.0</v>
      </c>
      <c r="O2562" s="17" t="s">
        <v>62</v>
      </c>
      <c r="P2562" s="17">
        <v>2.0</v>
      </c>
      <c r="Q2562" s="17">
        <v>5.0</v>
      </c>
      <c r="R2562" s="17">
        <v>3.0</v>
      </c>
      <c r="S2562" s="7">
        <f t="shared" si="2"/>
        <v>8</v>
      </c>
      <c r="T2562" s="20">
        <v>26.94</v>
      </c>
      <c r="U2562" s="14">
        <f t="shared" ref="U2562:U2581" si="151">D2562*3%</f>
        <v>15.3585</v>
      </c>
      <c r="V2562" s="21" t="s">
        <v>39</v>
      </c>
      <c r="W2562" s="35">
        <f>VLOOKUP(A2562,airbnb_listings_orlando!C:Q,14,0)</f>
        <v>259</v>
      </c>
      <c r="X2562" s="35">
        <f>VLOOKUP(A2562,airbnb_listings_orlando!C:Q,15,0)</f>
        <v>6</v>
      </c>
      <c r="Y2562" s="11">
        <f t="shared" si="4"/>
        <v>255.975</v>
      </c>
      <c r="AA2562" s="11"/>
    </row>
    <row r="2563">
      <c r="A2563" s="12" t="s">
        <v>97</v>
      </c>
      <c r="B2563" s="13">
        <v>43310.0</v>
      </c>
      <c r="C2563" s="12">
        <v>43314.0</v>
      </c>
      <c r="D2563" s="14">
        <v>1070.72</v>
      </c>
      <c r="E2563" s="24">
        <v>43163.63199074074</v>
      </c>
      <c r="F2563" s="16">
        <v>147.0</v>
      </c>
      <c r="G2563" s="17" t="s">
        <v>25</v>
      </c>
      <c r="H2563" s="14">
        <v>99.99</v>
      </c>
      <c r="I2563" s="14">
        <f t="shared" si="1"/>
        <v>982.2584</v>
      </c>
      <c r="J2563" s="18">
        <v>5.0</v>
      </c>
      <c r="K2563" s="17">
        <v>6.0</v>
      </c>
      <c r="L2563" s="19">
        <v>4.0</v>
      </c>
      <c r="M2563" s="19" t="e">
        <v>#REF!</v>
      </c>
      <c r="N2563" s="17">
        <v>5.0</v>
      </c>
      <c r="O2563" s="17" t="s">
        <v>62</v>
      </c>
      <c r="P2563" s="17">
        <v>4.0</v>
      </c>
      <c r="Q2563" s="17">
        <v>4.0</v>
      </c>
      <c r="R2563" s="17">
        <v>4.0</v>
      </c>
      <c r="S2563" s="7">
        <f t="shared" si="2"/>
        <v>8</v>
      </c>
      <c r="T2563" s="20">
        <v>56.34</v>
      </c>
      <c r="U2563" s="14">
        <f t="shared" si="151"/>
        <v>32.1216</v>
      </c>
      <c r="V2563" s="21" t="s">
        <v>39</v>
      </c>
      <c r="W2563" s="35">
        <f>VLOOKUP(A2563,airbnb_listings_orlando!C:Q,14,0)</f>
        <v>259</v>
      </c>
      <c r="X2563" s="35">
        <f>VLOOKUP(A2563,airbnb_listings_orlando!C:Q,15,0)</f>
        <v>6</v>
      </c>
      <c r="Y2563" s="11">
        <f t="shared" si="4"/>
        <v>267.68</v>
      </c>
      <c r="AA2563" s="11"/>
    </row>
    <row r="2564">
      <c r="A2564" s="12" t="s">
        <v>97</v>
      </c>
      <c r="B2564" s="13">
        <v>43303.0</v>
      </c>
      <c r="C2564" s="12">
        <v>43308.0</v>
      </c>
      <c r="D2564" s="14">
        <v>1442.26</v>
      </c>
      <c r="E2564" s="24">
        <v>43290.471608796295</v>
      </c>
      <c r="F2564" s="16">
        <v>13.0</v>
      </c>
      <c r="G2564" s="17" t="s">
        <v>25</v>
      </c>
      <c r="H2564" s="14">
        <v>177.49</v>
      </c>
      <c r="I2564" s="14">
        <f t="shared" si="1"/>
        <v>1354.4022</v>
      </c>
      <c r="J2564" s="18">
        <v>5.0</v>
      </c>
      <c r="K2564" s="17">
        <v>6.0</v>
      </c>
      <c r="L2564" s="19">
        <v>4.0</v>
      </c>
      <c r="M2564" s="19" t="e">
        <v>#REF!</v>
      </c>
      <c r="N2564" s="17">
        <v>5.0</v>
      </c>
      <c r="O2564" s="17" t="s">
        <v>62</v>
      </c>
      <c r="P2564" s="17">
        <v>5.0</v>
      </c>
      <c r="Q2564" s="17">
        <v>4.0</v>
      </c>
      <c r="R2564" s="17">
        <v>2.0</v>
      </c>
      <c r="S2564" s="7">
        <f t="shared" si="2"/>
        <v>6</v>
      </c>
      <c r="T2564" s="20">
        <v>44.59</v>
      </c>
      <c r="U2564" s="14">
        <f t="shared" si="151"/>
        <v>43.2678</v>
      </c>
      <c r="V2564" s="21" t="s">
        <v>39</v>
      </c>
      <c r="W2564" s="35">
        <f>VLOOKUP(A2564,airbnb_listings_orlando!C:Q,14,0)</f>
        <v>259</v>
      </c>
      <c r="X2564" s="35">
        <f>VLOOKUP(A2564,airbnb_listings_orlando!C:Q,15,0)</f>
        <v>6</v>
      </c>
      <c r="Y2564" s="11">
        <f t="shared" si="4"/>
        <v>288.452</v>
      </c>
      <c r="AA2564" s="11"/>
    </row>
    <row r="2565">
      <c r="A2565" s="12" t="s">
        <v>97</v>
      </c>
      <c r="B2565" s="13">
        <v>43301.0</v>
      </c>
      <c r="C2565" s="12">
        <v>43303.0</v>
      </c>
      <c r="D2565" s="14">
        <v>679.3</v>
      </c>
      <c r="E2565" s="24">
        <v>43290.35753472222</v>
      </c>
      <c r="F2565" s="16">
        <v>11.0</v>
      </c>
      <c r="G2565" s="17" t="s">
        <v>25</v>
      </c>
      <c r="H2565" s="14">
        <v>67.2</v>
      </c>
      <c r="I2565" s="14">
        <f t="shared" si="1"/>
        <v>637.921</v>
      </c>
      <c r="J2565" s="18">
        <v>5.0</v>
      </c>
      <c r="K2565" s="17">
        <v>6.0</v>
      </c>
      <c r="L2565" s="19">
        <v>4.0</v>
      </c>
      <c r="M2565" s="19" t="e">
        <v>#REF!</v>
      </c>
      <c r="N2565" s="17">
        <v>5.0</v>
      </c>
      <c r="O2565" s="17" t="s">
        <v>62</v>
      </c>
      <c r="P2565" s="17">
        <v>2.0</v>
      </c>
      <c r="Q2565" s="17">
        <v>8.0</v>
      </c>
      <c r="R2565" s="17">
        <v>2.0</v>
      </c>
      <c r="S2565" s="7">
        <f t="shared" si="2"/>
        <v>10</v>
      </c>
      <c r="T2565" s="20">
        <v>21.0</v>
      </c>
      <c r="U2565" s="14">
        <f t="shared" si="151"/>
        <v>20.379</v>
      </c>
      <c r="V2565" s="21" t="s">
        <v>39</v>
      </c>
      <c r="W2565" s="35">
        <f>VLOOKUP(A2565,airbnb_listings_orlando!C:Q,14,0)</f>
        <v>259</v>
      </c>
      <c r="X2565" s="35">
        <f>VLOOKUP(A2565,airbnb_listings_orlando!C:Q,15,0)</f>
        <v>6</v>
      </c>
      <c r="Y2565" s="11">
        <f t="shared" si="4"/>
        <v>339.65</v>
      </c>
      <c r="AA2565" s="11"/>
    </row>
    <row r="2566">
      <c r="A2566" s="12" t="s">
        <v>97</v>
      </c>
      <c r="B2566" s="13">
        <v>43296.0</v>
      </c>
      <c r="C2566" s="12">
        <v>43299.0</v>
      </c>
      <c r="D2566" s="14">
        <v>933.62</v>
      </c>
      <c r="E2566" s="24">
        <v>43162.69390046296</v>
      </c>
      <c r="F2566" s="16">
        <v>134.0</v>
      </c>
      <c r="G2566" s="17" t="s">
        <v>25</v>
      </c>
      <c r="H2566" s="14">
        <v>103.97</v>
      </c>
      <c r="I2566" s="14">
        <f t="shared" si="1"/>
        <v>876.7514</v>
      </c>
      <c r="J2566" s="18">
        <v>5.0</v>
      </c>
      <c r="K2566" s="17">
        <v>6.0</v>
      </c>
      <c r="L2566" s="19">
        <v>4.0</v>
      </c>
      <c r="M2566" s="19" t="e">
        <v>#REF!</v>
      </c>
      <c r="N2566" s="17">
        <v>5.0</v>
      </c>
      <c r="O2566" s="17" t="s">
        <v>62</v>
      </c>
      <c r="P2566" s="17">
        <v>3.0</v>
      </c>
      <c r="Q2566" s="17">
        <v>8.0</v>
      </c>
      <c r="R2566" s="17">
        <v>0.0</v>
      </c>
      <c r="S2566" s="7">
        <f t="shared" si="2"/>
        <v>8</v>
      </c>
      <c r="T2566" s="20">
        <v>28.86</v>
      </c>
      <c r="U2566" s="14">
        <f t="shared" si="151"/>
        <v>28.0086</v>
      </c>
      <c r="V2566" s="21" t="s">
        <v>39</v>
      </c>
      <c r="W2566" s="35">
        <f>VLOOKUP(A2566,airbnb_listings_orlando!C:Q,14,0)</f>
        <v>259</v>
      </c>
      <c r="X2566" s="35">
        <f>VLOOKUP(A2566,airbnb_listings_orlando!C:Q,15,0)</f>
        <v>6</v>
      </c>
      <c r="Y2566" s="11">
        <f t="shared" si="4"/>
        <v>311.2066667</v>
      </c>
      <c r="AA2566" s="11"/>
    </row>
    <row r="2567">
      <c r="A2567" s="12" t="s">
        <v>97</v>
      </c>
      <c r="B2567" s="13">
        <v>43294.0</v>
      </c>
      <c r="C2567" s="12">
        <v>43296.0</v>
      </c>
      <c r="D2567" s="14">
        <v>679.3</v>
      </c>
      <c r="E2567" s="24">
        <v>43255.45364583333</v>
      </c>
      <c r="F2567" s="16">
        <v>39.0</v>
      </c>
      <c r="G2567" s="17" t="s">
        <v>25</v>
      </c>
      <c r="H2567" s="14">
        <v>67.2</v>
      </c>
      <c r="I2567" s="14">
        <f t="shared" si="1"/>
        <v>637.921</v>
      </c>
      <c r="J2567" s="18">
        <v>5.0</v>
      </c>
      <c r="K2567" s="17">
        <v>6.0</v>
      </c>
      <c r="L2567" s="19">
        <v>4.0</v>
      </c>
      <c r="M2567" s="19" t="e">
        <v>#REF!</v>
      </c>
      <c r="N2567" s="17">
        <v>5.0</v>
      </c>
      <c r="O2567" s="17" t="s">
        <v>62</v>
      </c>
      <c r="P2567" s="17">
        <v>2.0</v>
      </c>
      <c r="Q2567" s="17">
        <v>9.0</v>
      </c>
      <c r="R2567" s="17">
        <v>0.0</v>
      </c>
      <c r="S2567" s="7">
        <f t="shared" si="2"/>
        <v>9</v>
      </c>
      <c r="T2567" s="20">
        <v>21.0</v>
      </c>
      <c r="U2567" s="14">
        <f t="shared" si="151"/>
        <v>20.379</v>
      </c>
      <c r="V2567" s="21" t="s">
        <v>39</v>
      </c>
      <c r="W2567" s="35">
        <f>VLOOKUP(A2567,airbnb_listings_orlando!C:Q,14,0)</f>
        <v>259</v>
      </c>
      <c r="X2567" s="35">
        <f>VLOOKUP(A2567,airbnb_listings_orlando!C:Q,15,0)</f>
        <v>6</v>
      </c>
      <c r="Y2567" s="11">
        <f t="shared" si="4"/>
        <v>339.65</v>
      </c>
      <c r="AA2567" s="11"/>
    </row>
    <row r="2568">
      <c r="A2568" s="12" t="s">
        <v>97</v>
      </c>
      <c r="B2568" s="13">
        <v>43287.0</v>
      </c>
      <c r="C2568" s="12">
        <v>43289.0</v>
      </c>
      <c r="D2568" s="14">
        <v>692.51</v>
      </c>
      <c r="E2568" s="24">
        <v>43253.5128125</v>
      </c>
      <c r="F2568" s="16">
        <v>34.0</v>
      </c>
      <c r="G2568" s="17" t="s">
        <v>25</v>
      </c>
      <c r="H2568" s="14">
        <v>61.11</v>
      </c>
      <c r="I2568" s="14">
        <f t="shared" si="1"/>
        <v>650.3247</v>
      </c>
      <c r="J2568" s="18">
        <v>5.0</v>
      </c>
      <c r="K2568" s="17">
        <v>6.0</v>
      </c>
      <c r="L2568" s="19">
        <v>4.0</v>
      </c>
      <c r="M2568" s="19" t="e">
        <v>#REF!</v>
      </c>
      <c r="N2568" s="17">
        <v>5.0</v>
      </c>
      <c r="O2568" s="17" t="s">
        <v>62</v>
      </c>
      <c r="P2568" s="17">
        <v>2.0</v>
      </c>
      <c r="Q2568" s="17">
        <v>6.0</v>
      </c>
      <c r="R2568" s="17">
        <v>0.0</v>
      </c>
      <c r="S2568" s="7">
        <f t="shared" si="2"/>
        <v>6</v>
      </c>
      <c r="T2568" s="20">
        <v>21.41</v>
      </c>
      <c r="U2568" s="14">
        <f t="shared" si="151"/>
        <v>20.7753</v>
      </c>
      <c r="V2568" s="21" t="s">
        <v>39</v>
      </c>
      <c r="W2568" s="35">
        <f>VLOOKUP(A2568,airbnb_listings_orlando!C:Q,14,0)</f>
        <v>259</v>
      </c>
      <c r="X2568" s="35">
        <f>VLOOKUP(A2568,airbnb_listings_orlando!C:Q,15,0)</f>
        <v>6</v>
      </c>
      <c r="Y2568" s="11">
        <f t="shared" si="4"/>
        <v>346.255</v>
      </c>
      <c r="AA2568" s="11"/>
    </row>
    <row r="2569">
      <c r="A2569" s="12" t="s">
        <v>97</v>
      </c>
      <c r="B2569" s="13">
        <v>43277.0</v>
      </c>
      <c r="C2569" s="12">
        <v>43282.0</v>
      </c>
      <c r="D2569" s="14">
        <v>968.85</v>
      </c>
      <c r="E2569" s="24">
        <v>43115.11719907408</v>
      </c>
      <c r="F2569" s="16">
        <v>162.0</v>
      </c>
      <c r="G2569" s="17" t="s">
        <v>25</v>
      </c>
      <c r="H2569" s="14">
        <v>109.06</v>
      </c>
      <c r="I2569" s="14">
        <f t="shared" si="1"/>
        <v>909.8345</v>
      </c>
      <c r="J2569" s="18">
        <v>5.0</v>
      </c>
      <c r="K2569" s="17">
        <v>6.0</v>
      </c>
      <c r="L2569" s="19">
        <v>4.0</v>
      </c>
      <c r="M2569" s="19" t="e">
        <v>#REF!</v>
      </c>
      <c r="N2569" s="17">
        <v>5.0</v>
      </c>
      <c r="O2569" s="17" t="s">
        <v>62</v>
      </c>
      <c r="P2569" s="17">
        <v>5.0</v>
      </c>
      <c r="Q2569" s="17">
        <v>6.0</v>
      </c>
      <c r="R2569" s="17">
        <v>4.0</v>
      </c>
      <c r="S2569" s="7">
        <f t="shared" si="2"/>
        <v>10</v>
      </c>
      <c r="T2569" s="20">
        <v>29.95</v>
      </c>
      <c r="U2569" s="14">
        <f t="shared" si="151"/>
        <v>29.0655</v>
      </c>
      <c r="V2569" s="21" t="s">
        <v>39</v>
      </c>
      <c r="W2569" s="35">
        <f>VLOOKUP(A2569,airbnb_listings_orlando!C:Q,14,0)</f>
        <v>259</v>
      </c>
      <c r="X2569" s="35">
        <f>VLOOKUP(A2569,airbnb_listings_orlando!C:Q,15,0)</f>
        <v>6</v>
      </c>
      <c r="Y2569" s="11">
        <f t="shared" si="4"/>
        <v>193.77</v>
      </c>
      <c r="AA2569" s="11"/>
    </row>
    <row r="2570">
      <c r="A2570" s="12" t="s">
        <v>97</v>
      </c>
      <c r="B2570" s="13">
        <v>43271.0</v>
      </c>
      <c r="C2570" s="12">
        <v>43276.0</v>
      </c>
      <c r="D2570" s="14">
        <v>968.85</v>
      </c>
      <c r="E2570" s="24">
        <v>43110.6525</v>
      </c>
      <c r="F2570" s="16">
        <v>161.0</v>
      </c>
      <c r="G2570" s="17" t="s">
        <v>25</v>
      </c>
      <c r="H2570" s="14">
        <v>109.06</v>
      </c>
      <c r="I2570" s="14">
        <f t="shared" si="1"/>
        <v>909.8345</v>
      </c>
      <c r="J2570" s="18">
        <v>5.0</v>
      </c>
      <c r="K2570" s="17">
        <v>6.0</v>
      </c>
      <c r="L2570" s="19">
        <v>4.0</v>
      </c>
      <c r="M2570" s="19" t="e">
        <v>#REF!</v>
      </c>
      <c r="N2570" s="17">
        <v>5.0</v>
      </c>
      <c r="O2570" s="17" t="s">
        <v>62</v>
      </c>
      <c r="P2570" s="17">
        <v>5.0</v>
      </c>
      <c r="Q2570" s="17">
        <v>10.0</v>
      </c>
      <c r="R2570" s="17">
        <v>0.0</v>
      </c>
      <c r="S2570" s="7">
        <f t="shared" si="2"/>
        <v>10</v>
      </c>
      <c r="T2570" s="20">
        <v>29.95</v>
      </c>
      <c r="U2570" s="14">
        <f t="shared" si="151"/>
        <v>29.0655</v>
      </c>
      <c r="V2570" s="21" t="s">
        <v>39</v>
      </c>
      <c r="W2570" s="35">
        <f>VLOOKUP(A2570,airbnb_listings_orlando!C:Q,14,0)</f>
        <v>259</v>
      </c>
      <c r="X2570" s="35">
        <f>VLOOKUP(A2570,airbnb_listings_orlando!C:Q,15,0)</f>
        <v>6</v>
      </c>
      <c r="Y2570" s="11">
        <f t="shared" si="4"/>
        <v>193.77</v>
      </c>
      <c r="AA2570" s="11"/>
    </row>
    <row r="2571">
      <c r="A2571" s="12" t="s">
        <v>97</v>
      </c>
      <c r="B2571" s="13">
        <v>43260.0</v>
      </c>
      <c r="C2571" s="12">
        <v>43268.0</v>
      </c>
      <c r="D2571" s="14">
        <v>1409.23</v>
      </c>
      <c r="E2571" s="24">
        <v>42904.96165509259</v>
      </c>
      <c r="F2571" s="16">
        <v>356.0</v>
      </c>
      <c r="G2571" s="17" t="s">
        <v>25</v>
      </c>
      <c r="H2571" s="14">
        <v>179.72</v>
      </c>
      <c r="I2571" s="14">
        <f t="shared" si="1"/>
        <v>1323.3831</v>
      </c>
      <c r="J2571" s="18">
        <v>5.0</v>
      </c>
      <c r="K2571" s="17">
        <v>6.0</v>
      </c>
      <c r="L2571" s="19">
        <v>4.0</v>
      </c>
      <c r="M2571" s="19" t="e">
        <v>#REF!</v>
      </c>
      <c r="N2571" s="17">
        <v>5.0</v>
      </c>
      <c r="O2571" s="17" t="s">
        <v>62</v>
      </c>
      <c r="P2571" s="17">
        <v>8.0</v>
      </c>
      <c r="Q2571" s="17">
        <v>8.0</v>
      </c>
      <c r="R2571" s="17">
        <v>1.0</v>
      </c>
      <c r="S2571" s="7">
        <f t="shared" si="2"/>
        <v>9</v>
      </c>
      <c r="T2571" s="20">
        <v>43.57</v>
      </c>
      <c r="U2571" s="14">
        <f t="shared" si="151"/>
        <v>42.2769</v>
      </c>
      <c r="V2571" s="21" t="s">
        <v>39</v>
      </c>
      <c r="W2571" s="35">
        <f>VLOOKUP(A2571,airbnb_listings_orlando!C:Q,14,0)</f>
        <v>259</v>
      </c>
      <c r="X2571" s="35">
        <f>VLOOKUP(A2571,airbnb_listings_orlando!C:Q,15,0)</f>
        <v>6</v>
      </c>
      <c r="Y2571" s="11">
        <f t="shared" si="4"/>
        <v>176.15375</v>
      </c>
      <c r="AA2571" s="11"/>
    </row>
    <row r="2572">
      <c r="A2572" s="12" t="s">
        <v>97</v>
      </c>
      <c r="B2572" s="13">
        <v>43254.0</v>
      </c>
      <c r="C2572" s="12">
        <v>43259.0</v>
      </c>
      <c r="D2572" s="14">
        <v>968.85</v>
      </c>
      <c r="E2572" s="24">
        <v>43124.72399305556</v>
      </c>
      <c r="F2572" s="16">
        <v>130.0</v>
      </c>
      <c r="G2572" s="17" t="s">
        <v>25</v>
      </c>
      <c r="H2572" s="14">
        <v>109.06</v>
      </c>
      <c r="I2572" s="14">
        <f t="shared" si="1"/>
        <v>909.8345</v>
      </c>
      <c r="J2572" s="18">
        <v>5.0</v>
      </c>
      <c r="K2572" s="17">
        <v>6.0</v>
      </c>
      <c r="L2572" s="19">
        <v>4.0</v>
      </c>
      <c r="M2572" s="19" t="e">
        <v>#REF!</v>
      </c>
      <c r="N2572" s="17">
        <v>5.0</v>
      </c>
      <c r="O2572" s="17" t="s">
        <v>62</v>
      </c>
      <c r="P2572" s="17">
        <v>5.0</v>
      </c>
      <c r="Q2572" s="17">
        <v>6.0</v>
      </c>
      <c r="R2572" s="17">
        <v>2.0</v>
      </c>
      <c r="S2572" s="7">
        <f t="shared" si="2"/>
        <v>8</v>
      </c>
      <c r="T2572" s="20">
        <v>29.95</v>
      </c>
      <c r="U2572" s="14">
        <f t="shared" si="151"/>
        <v>29.0655</v>
      </c>
      <c r="V2572" s="21" t="s">
        <v>39</v>
      </c>
      <c r="W2572" s="35">
        <f>VLOOKUP(A2572,airbnb_listings_orlando!C:Q,14,0)</f>
        <v>259</v>
      </c>
      <c r="X2572" s="35">
        <f>VLOOKUP(A2572,airbnb_listings_orlando!C:Q,15,0)</f>
        <v>6</v>
      </c>
      <c r="Y2572" s="11">
        <f t="shared" si="4"/>
        <v>193.77</v>
      </c>
      <c r="AA2572" s="11"/>
    </row>
    <row r="2573">
      <c r="A2573" s="12" t="s">
        <v>97</v>
      </c>
      <c r="B2573" s="13">
        <v>43225.0</v>
      </c>
      <c r="C2573" s="12">
        <v>43232.0</v>
      </c>
      <c r="D2573" s="14">
        <v>1261.56</v>
      </c>
      <c r="E2573" s="24">
        <v>43122.27790509259</v>
      </c>
      <c r="F2573" s="16">
        <v>103.0</v>
      </c>
      <c r="G2573" s="17" t="s">
        <v>25</v>
      </c>
      <c r="H2573" s="14">
        <v>123.33</v>
      </c>
      <c r="I2573" s="14">
        <f t="shared" si="1"/>
        <v>1157.3232</v>
      </c>
      <c r="J2573" s="18">
        <v>5.0</v>
      </c>
      <c r="K2573" s="17">
        <v>6.0</v>
      </c>
      <c r="L2573" s="19">
        <v>4.0</v>
      </c>
      <c r="M2573" s="19" t="e">
        <v>#REF!</v>
      </c>
      <c r="N2573" s="17">
        <v>5.0</v>
      </c>
      <c r="O2573" s="17" t="s">
        <v>62</v>
      </c>
      <c r="P2573" s="17">
        <v>7.0</v>
      </c>
      <c r="Q2573" s="17">
        <v>6.0</v>
      </c>
      <c r="R2573" s="17">
        <v>0.0</v>
      </c>
      <c r="S2573" s="7">
        <f t="shared" si="2"/>
        <v>6</v>
      </c>
      <c r="T2573" s="20">
        <v>66.39</v>
      </c>
      <c r="U2573" s="14">
        <f t="shared" si="151"/>
        <v>37.8468</v>
      </c>
      <c r="V2573" s="21" t="s">
        <v>39</v>
      </c>
      <c r="W2573" s="35">
        <f>VLOOKUP(A2573,airbnb_listings_orlando!C:Q,14,0)</f>
        <v>259</v>
      </c>
      <c r="X2573" s="35">
        <f>VLOOKUP(A2573,airbnb_listings_orlando!C:Q,15,0)</f>
        <v>6</v>
      </c>
      <c r="Y2573" s="11">
        <f t="shared" si="4"/>
        <v>180.2228571</v>
      </c>
      <c r="AA2573" s="11"/>
    </row>
    <row r="2574">
      <c r="A2574" s="12" t="s">
        <v>97</v>
      </c>
      <c r="B2574" s="13">
        <v>43219.0</v>
      </c>
      <c r="C2574" s="12">
        <v>43225.0</v>
      </c>
      <c r="D2574" s="14">
        <v>1332.16</v>
      </c>
      <c r="E2574" s="24">
        <v>42975.81197916667</v>
      </c>
      <c r="F2574" s="16">
        <v>244.0</v>
      </c>
      <c r="G2574" s="17" t="s">
        <v>25</v>
      </c>
      <c r="H2574" s="14">
        <v>124.57</v>
      </c>
      <c r="I2574" s="14">
        <f t="shared" si="1"/>
        <v>1251.0052</v>
      </c>
      <c r="J2574" s="18">
        <v>5.0</v>
      </c>
      <c r="K2574" s="17">
        <v>6.0</v>
      </c>
      <c r="L2574" s="19">
        <v>4.0</v>
      </c>
      <c r="M2574" s="19" t="e">
        <v>#REF!</v>
      </c>
      <c r="N2574" s="17">
        <v>5.0</v>
      </c>
      <c r="O2574" s="17" t="s">
        <v>62</v>
      </c>
      <c r="P2574" s="17">
        <v>6.0</v>
      </c>
      <c r="Q2574" s="17">
        <v>7.0</v>
      </c>
      <c r="R2574" s="17">
        <v>2.0</v>
      </c>
      <c r="S2574" s="7">
        <f t="shared" si="2"/>
        <v>9</v>
      </c>
      <c r="T2574" s="20">
        <v>41.19</v>
      </c>
      <c r="U2574" s="14">
        <f t="shared" si="151"/>
        <v>39.9648</v>
      </c>
      <c r="V2574" s="21" t="s">
        <v>39</v>
      </c>
      <c r="W2574" s="35">
        <f>VLOOKUP(A2574,airbnb_listings_orlando!C:Q,14,0)</f>
        <v>259</v>
      </c>
      <c r="X2574" s="35">
        <f>VLOOKUP(A2574,airbnb_listings_orlando!C:Q,15,0)</f>
        <v>6</v>
      </c>
      <c r="Y2574" s="11">
        <f t="shared" si="4"/>
        <v>222.0266667</v>
      </c>
      <c r="AA2574" s="11"/>
    </row>
    <row r="2575">
      <c r="A2575" s="12" t="s">
        <v>97</v>
      </c>
      <c r="B2575" s="13">
        <v>43209.0</v>
      </c>
      <c r="C2575" s="12">
        <v>43215.0</v>
      </c>
      <c r="D2575" s="14">
        <v>1233.08</v>
      </c>
      <c r="E2575" s="24">
        <v>43044.40247685185</v>
      </c>
      <c r="F2575" s="16">
        <v>165.0</v>
      </c>
      <c r="G2575" s="17" t="s">
        <v>25</v>
      </c>
      <c r="H2575" s="14">
        <v>133.15</v>
      </c>
      <c r="I2575" s="14">
        <f t="shared" si="1"/>
        <v>1162.0476</v>
      </c>
      <c r="J2575" s="18">
        <v>5.0</v>
      </c>
      <c r="K2575" s="17">
        <v>6.0</v>
      </c>
      <c r="L2575" s="19">
        <v>4.0</v>
      </c>
      <c r="M2575" s="19" t="e">
        <v>#REF!</v>
      </c>
      <c r="N2575" s="17">
        <v>5.0</v>
      </c>
      <c r="O2575" s="17" t="s">
        <v>62</v>
      </c>
      <c r="P2575" s="17">
        <v>6.0</v>
      </c>
      <c r="Q2575" s="17">
        <v>2.0</v>
      </c>
      <c r="R2575" s="17">
        <v>2.0</v>
      </c>
      <c r="S2575" s="7">
        <f t="shared" si="2"/>
        <v>4</v>
      </c>
      <c r="T2575" s="20">
        <v>34.04</v>
      </c>
      <c r="U2575" s="14">
        <f t="shared" si="151"/>
        <v>36.9924</v>
      </c>
      <c r="V2575" s="21" t="s">
        <v>39</v>
      </c>
      <c r="W2575" s="35">
        <f>VLOOKUP(A2575,airbnb_listings_orlando!C:Q,14,0)</f>
        <v>259</v>
      </c>
      <c r="X2575" s="35">
        <f>VLOOKUP(A2575,airbnb_listings_orlando!C:Q,15,0)</f>
        <v>6</v>
      </c>
      <c r="Y2575" s="11">
        <f t="shared" si="4"/>
        <v>205.5133333</v>
      </c>
      <c r="AA2575" s="11"/>
    </row>
    <row r="2576">
      <c r="A2576" s="12" t="s">
        <v>97</v>
      </c>
      <c r="B2576" s="13">
        <v>43203.0</v>
      </c>
      <c r="C2576" s="12">
        <v>43205.0</v>
      </c>
      <c r="D2576" s="14">
        <v>489.93</v>
      </c>
      <c r="E2576" s="15">
        <v>43079.40895833333</v>
      </c>
      <c r="F2576" s="16">
        <v>124.0</v>
      </c>
      <c r="G2576" s="17" t="s">
        <v>25</v>
      </c>
      <c r="H2576" s="14">
        <v>33.76</v>
      </c>
      <c r="I2576" s="14">
        <f t="shared" si="1"/>
        <v>455.0321</v>
      </c>
      <c r="J2576" s="18">
        <v>5.0</v>
      </c>
      <c r="K2576" s="17">
        <v>6.0</v>
      </c>
      <c r="L2576" s="19">
        <v>4.0</v>
      </c>
      <c r="M2576" s="19" t="e">
        <v>#REF!</v>
      </c>
      <c r="N2576" s="17">
        <v>5.0</v>
      </c>
      <c r="O2576" s="17" t="s">
        <v>62</v>
      </c>
      <c r="P2576" s="17">
        <v>2.0</v>
      </c>
      <c r="Q2576" s="17">
        <v>8.0</v>
      </c>
      <c r="R2576" s="17">
        <v>0.0</v>
      </c>
      <c r="S2576" s="7">
        <f t="shared" si="2"/>
        <v>8</v>
      </c>
      <c r="T2576" s="20">
        <v>20.2</v>
      </c>
      <c r="U2576" s="14">
        <f t="shared" si="151"/>
        <v>14.6979</v>
      </c>
      <c r="V2576" s="21" t="s">
        <v>39</v>
      </c>
      <c r="W2576" s="35">
        <f>VLOOKUP(A2576,airbnb_listings_orlando!C:Q,14,0)</f>
        <v>259</v>
      </c>
      <c r="X2576" s="35">
        <f>VLOOKUP(A2576,airbnb_listings_orlando!C:Q,15,0)</f>
        <v>6</v>
      </c>
      <c r="Y2576" s="11">
        <f t="shared" si="4"/>
        <v>244.965</v>
      </c>
      <c r="AA2576" s="11"/>
    </row>
    <row r="2577">
      <c r="A2577" s="12" t="s">
        <v>97</v>
      </c>
      <c r="B2577" s="13">
        <v>43200.0</v>
      </c>
      <c r="C2577" s="12">
        <v>43203.0</v>
      </c>
      <c r="D2577" s="14">
        <v>649.57</v>
      </c>
      <c r="E2577" s="24">
        <v>43166.89665509259</v>
      </c>
      <c r="F2577" s="16">
        <v>34.0</v>
      </c>
      <c r="G2577" s="17" t="s">
        <v>25</v>
      </c>
      <c r="H2577" s="14">
        <v>62.9</v>
      </c>
      <c r="I2577" s="14">
        <f t="shared" si="1"/>
        <v>610.0029</v>
      </c>
      <c r="J2577" s="18">
        <v>5.0</v>
      </c>
      <c r="K2577" s="17">
        <v>6.0</v>
      </c>
      <c r="L2577" s="19">
        <v>4.0</v>
      </c>
      <c r="M2577" s="19" t="e">
        <v>#REF!</v>
      </c>
      <c r="N2577" s="17">
        <v>5.0</v>
      </c>
      <c r="O2577" s="17" t="s">
        <v>62</v>
      </c>
      <c r="P2577" s="17">
        <v>3.0</v>
      </c>
      <c r="Q2577" s="17">
        <v>3.0</v>
      </c>
      <c r="R2577" s="17">
        <v>3.0</v>
      </c>
      <c r="S2577" s="7">
        <f t="shared" si="2"/>
        <v>6</v>
      </c>
      <c r="T2577" s="20">
        <v>20.08</v>
      </c>
      <c r="U2577" s="14">
        <f t="shared" si="151"/>
        <v>19.4871</v>
      </c>
      <c r="V2577" s="21" t="s">
        <v>39</v>
      </c>
      <c r="W2577" s="35">
        <f>VLOOKUP(A2577,airbnb_listings_orlando!C:Q,14,0)</f>
        <v>259</v>
      </c>
      <c r="X2577" s="35">
        <f>VLOOKUP(A2577,airbnb_listings_orlando!C:Q,15,0)</f>
        <v>6</v>
      </c>
      <c r="Y2577" s="11">
        <f t="shared" si="4"/>
        <v>216.5233333</v>
      </c>
      <c r="AA2577" s="11"/>
    </row>
    <row r="2578">
      <c r="A2578" s="12" t="s">
        <v>97</v>
      </c>
      <c r="B2578" s="13">
        <v>43195.0</v>
      </c>
      <c r="C2578" s="12">
        <v>43199.0</v>
      </c>
      <c r="D2578" s="14">
        <v>771.46</v>
      </c>
      <c r="E2578" s="24">
        <v>42804.4434837963</v>
      </c>
      <c r="F2578" s="16">
        <v>391.0</v>
      </c>
      <c r="G2578" s="17" t="s">
        <v>25</v>
      </c>
      <c r="H2578" s="14">
        <v>88.35</v>
      </c>
      <c r="I2578" s="14">
        <f t="shared" si="1"/>
        <v>725.2762</v>
      </c>
      <c r="J2578" s="18">
        <v>5.0</v>
      </c>
      <c r="K2578" s="17">
        <v>6.0</v>
      </c>
      <c r="L2578" s="19">
        <v>4.0</v>
      </c>
      <c r="M2578" s="19" t="e">
        <v>#REF!</v>
      </c>
      <c r="N2578" s="17">
        <v>5.0</v>
      </c>
      <c r="O2578" s="17" t="s">
        <v>62</v>
      </c>
      <c r="P2578" s="17">
        <v>4.0</v>
      </c>
      <c r="Q2578" s="17">
        <v>5.0</v>
      </c>
      <c r="R2578" s="17">
        <v>0.0</v>
      </c>
      <c r="S2578" s="7">
        <f t="shared" si="2"/>
        <v>5</v>
      </c>
      <c r="T2578" s="20">
        <v>23.04</v>
      </c>
      <c r="U2578" s="14">
        <f t="shared" si="151"/>
        <v>23.1438</v>
      </c>
      <c r="V2578" s="21" t="s">
        <v>39</v>
      </c>
      <c r="W2578" s="35">
        <f>VLOOKUP(A2578,airbnb_listings_orlando!C:Q,14,0)</f>
        <v>259</v>
      </c>
      <c r="X2578" s="35">
        <f>VLOOKUP(A2578,airbnb_listings_orlando!C:Q,15,0)</f>
        <v>6</v>
      </c>
      <c r="Y2578" s="11">
        <f t="shared" si="4"/>
        <v>192.865</v>
      </c>
      <c r="AA2578" s="11"/>
    </row>
    <row r="2579">
      <c r="A2579" s="12" t="s">
        <v>97</v>
      </c>
      <c r="B2579" s="13">
        <v>43192.0</v>
      </c>
      <c r="C2579" s="12">
        <v>43195.0</v>
      </c>
      <c r="D2579" s="14">
        <v>611.04</v>
      </c>
      <c r="E2579" s="24">
        <v>42964.56321759259</v>
      </c>
      <c r="F2579" s="16">
        <v>228.0</v>
      </c>
      <c r="G2579" s="17" t="s">
        <v>25</v>
      </c>
      <c r="H2579" s="14">
        <v>64.33</v>
      </c>
      <c r="I2579" s="14">
        <f t="shared" si="1"/>
        <v>573.8188</v>
      </c>
      <c r="J2579" s="18">
        <v>5.0</v>
      </c>
      <c r="K2579" s="17">
        <v>6.0</v>
      </c>
      <c r="L2579" s="19">
        <v>4.0</v>
      </c>
      <c r="M2579" s="19" t="e">
        <v>#REF!</v>
      </c>
      <c r="N2579" s="17">
        <v>5.0</v>
      </c>
      <c r="O2579" s="17" t="s">
        <v>62</v>
      </c>
      <c r="P2579" s="17">
        <v>3.0</v>
      </c>
      <c r="Q2579" s="17">
        <v>10.0</v>
      </c>
      <c r="R2579" s="17">
        <v>0.0</v>
      </c>
      <c r="S2579" s="7">
        <f t="shared" si="2"/>
        <v>10</v>
      </c>
      <c r="T2579" s="20">
        <v>18.89</v>
      </c>
      <c r="U2579" s="14">
        <f t="shared" si="151"/>
        <v>18.3312</v>
      </c>
      <c r="V2579" s="21" t="s">
        <v>39</v>
      </c>
      <c r="W2579" s="35">
        <f>VLOOKUP(A2579,airbnb_listings_orlando!C:Q,14,0)</f>
        <v>259</v>
      </c>
      <c r="X2579" s="35">
        <f>VLOOKUP(A2579,airbnb_listings_orlando!C:Q,15,0)</f>
        <v>6</v>
      </c>
      <c r="Y2579" s="11">
        <f t="shared" si="4"/>
        <v>203.68</v>
      </c>
      <c r="AA2579" s="11"/>
    </row>
    <row r="2580">
      <c r="A2580" s="12" t="s">
        <v>97</v>
      </c>
      <c r="B2580" s="13">
        <v>43189.0</v>
      </c>
      <c r="C2580" s="12">
        <v>43191.0</v>
      </c>
      <c r="D2580" s="14">
        <v>681.5</v>
      </c>
      <c r="E2580" s="15">
        <v>43097.59609953704</v>
      </c>
      <c r="F2580" s="16">
        <v>92.0</v>
      </c>
      <c r="G2580" s="17" t="s">
        <v>25</v>
      </c>
      <c r="H2580" s="14">
        <v>67.52</v>
      </c>
      <c r="I2580" s="14">
        <f t="shared" si="1"/>
        <v>639.985</v>
      </c>
      <c r="J2580" s="18">
        <v>5.0</v>
      </c>
      <c r="K2580" s="17">
        <v>6.0</v>
      </c>
      <c r="L2580" s="19">
        <v>4.0</v>
      </c>
      <c r="M2580" s="19" t="e">
        <v>#REF!</v>
      </c>
      <c r="N2580" s="17">
        <v>5.0</v>
      </c>
      <c r="O2580" s="17" t="s">
        <v>62</v>
      </c>
      <c r="P2580" s="17">
        <v>2.0</v>
      </c>
      <c r="Q2580" s="17">
        <v>3.0</v>
      </c>
      <c r="R2580" s="17">
        <v>2.0</v>
      </c>
      <c r="S2580" s="7">
        <f t="shared" si="2"/>
        <v>5</v>
      </c>
      <c r="T2580" s="20">
        <v>21.07</v>
      </c>
      <c r="U2580" s="14">
        <f t="shared" si="151"/>
        <v>20.445</v>
      </c>
      <c r="V2580" s="21" t="s">
        <v>39</v>
      </c>
      <c r="W2580" s="35">
        <f>VLOOKUP(A2580,airbnb_listings_orlando!C:Q,14,0)</f>
        <v>259</v>
      </c>
      <c r="X2580" s="35">
        <f>VLOOKUP(A2580,airbnb_listings_orlando!C:Q,15,0)</f>
        <v>6</v>
      </c>
      <c r="Y2580" s="11">
        <f t="shared" si="4"/>
        <v>340.75</v>
      </c>
      <c r="AA2580" s="11"/>
    </row>
    <row r="2581">
      <c r="A2581" s="12" t="s">
        <v>97</v>
      </c>
      <c r="B2581" s="13">
        <v>43183.0</v>
      </c>
      <c r="C2581" s="12">
        <v>43189.0</v>
      </c>
      <c r="D2581" s="14">
        <v>1868.34</v>
      </c>
      <c r="E2581" s="24">
        <v>43111.154016203705</v>
      </c>
      <c r="F2581" s="16">
        <v>72.0</v>
      </c>
      <c r="G2581" s="17" t="s">
        <v>25</v>
      </c>
      <c r="H2581" s="14">
        <v>215.09</v>
      </c>
      <c r="I2581" s="14">
        <f t="shared" si="1"/>
        <v>1754.5298</v>
      </c>
      <c r="J2581" s="18">
        <v>5.0</v>
      </c>
      <c r="K2581" s="17">
        <v>6.0</v>
      </c>
      <c r="L2581" s="19">
        <v>4.0</v>
      </c>
      <c r="M2581" s="19" t="e">
        <v>#REF!</v>
      </c>
      <c r="N2581" s="17">
        <v>5.0</v>
      </c>
      <c r="O2581" s="17" t="s">
        <v>62</v>
      </c>
      <c r="P2581" s="17">
        <v>6.0</v>
      </c>
      <c r="Q2581" s="17">
        <v>5.0</v>
      </c>
      <c r="R2581" s="17">
        <v>5.0</v>
      </c>
      <c r="S2581" s="7">
        <f t="shared" si="2"/>
        <v>10</v>
      </c>
      <c r="T2581" s="20">
        <v>57.76</v>
      </c>
      <c r="U2581" s="14">
        <f t="shared" si="151"/>
        <v>56.0502</v>
      </c>
      <c r="V2581" s="21" t="s">
        <v>39</v>
      </c>
      <c r="W2581" s="35">
        <f>VLOOKUP(A2581,airbnb_listings_orlando!C:Q,14,0)</f>
        <v>259</v>
      </c>
      <c r="X2581" s="35">
        <f>VLOOKUP(A2581,airbnb_listings_orlando!C:Q,15,0)</f>
        <v>6</v>
      </c>
      <c r="Y2581" s="11">
        <f t="shared" si="4"/>
        <v>311.39</v>
      </c>
      <c r="AA2581" s="11"/>
    </row>
    <row r="2582">
      <c r="A2582" s="12" t="s">
        <v>97</v>
      </c>
      <c r="B2582" s="13">
        <v>43160.0</v>
      </c>
      <c r="C2582" s="12">
        <v>43166.0</v>
      </c>
      <c r="D2582" s="14">
        <v>1708.69</v>
      </c>
      <c r="E2582" s="15">
        <v>43060.87582175926</v>
      </c>
      <c r="F2582" s="16">
        <v>100.0</v>
      </c>
      <c r="G2582" s="17" t="s">
        <v>25</v>
      </c>
      <c r="H2582" s="14">
        <v>221.0</v>
      </c>
      <c r="I2582" s="14">
        <f t="shared" si="1"/>
        <v>1587.5124</v>
      </c>
      <c r="J2582" s="18">
        <v>5.0</v>
      </c>
      <c r="K2582" s="17">
        <v>6.0</v>
      </c>
      <c r="L2582" s="19">
        <v>4.0</v>
      </c>
      <c r="M2582" s="19" t="e">
        <v>#REF!</v>
      </c>
      <c r="N2582" s="17">
        <v>5.0</v>
      </c>
      <c r="O2582" s="17" t="s">
        <v>62</v>
      </c>
      <c r="P2582" s="17">
        <v>6.0</v>
      </c>
      <c r="Q2582" s="17">
        <v>5.0</v>
      </c>
      <c r="R2582" s="17">
        <v>2.0</v>
      </c>
      <c r="S2582" s="7">
        <f t="shared" si="2"/>
        <v>7</v>
      </c>
      <c r="T2582" s="20">
        <v>52.83</v>
      </c>
      <c r="U2582" s="14">
        <f t="shared" ref="U2582:U2636" si="152">D2582*4%</f>
        <v>68.3476</v>
      </c>
      <c r="V2582" s="21" t="s">
        <v>39</v>
      </c>
      <c r="W2582" s="35">
        <f>VLOOKUP(A2582,airbnb_listings_orlando!C:Q,14,0)</f>
        <v>259</v>
      </c>
      <c r="X2582" s="35">
        <f>VLOOKUP(A2582,airbnb_listings_orlando!C:Q,15,0)</f>
        <v>6</v>
      </c>
      <c r="Y2582" s="11">
        <f t="shared" si="4"/>
        <v>284.7816667</v>
      </c>
      <c r="AA2582" s="11"/>
    </row>
    <row r="2583">
      <c r="A2583" s="12" t="s">
        <v>97</v>
      </c>
      <c r="B2583" s="13">
        <v>43157.0</v>
      </c>
      <c r="C2583" s="12">
        <v>43159.0</v>
      </c>
      <c r="D2583" s="14">
        <v>489.93</v>
      </c>
      <c r="E2583" s="24">
        <v>43115.95815972222</v>
      </c>
      <c r="F2583" s="16">
        <v>42.0</v>
      </c>
      <c r="G2583" s="17" t="s">
        <v>25</v>
      </c>
      <c r="H2583" s="14">
        <v>39.82</v>
      </c>
      <c r="I2583" s="14">
        <f t="shared" si="1"/>
        <v>455.1828</v>
      </c>
      <c r="J2583" s="18">
        <v>5.0</v>
      </c>
      <c r="K2583" s="17">
        <v>6.0</v>
      </c>
      <c r="L2583" s="19">
        <v>4.0</v>
      </c>
      <c r="M2583" s="19" t="e">
        <v>#REF!</v>
      </c>
      <c r="N2583" s="17">
        <v>5.0</v>
      </c>
      <c r="O2583" s="17" t="s">
        <v>62</v>
      </c>
      <c r="P2583" s="17">
        <v>2.0</v>
      </c>
      <c r="Q2583" s="17">
        <v>4.0</v>
      </c>
      <c r="R2583" s="17">
        <v>5.0</v>
      </c>
      <c r="S2583" s="7">
        <f t="shared" si="2"/>
        <v>9</v>
      </c>
      <c r="T2583" s="20">
        <v>15.15</v>
      </c>
      <c r="U2583" s="14">
        <f t="shared" si="152"/>
        <v>19.5972</v>
      </c>
      <c r="V2583" s="21" t="s">
        <v>39</v>
      </c>
      <c r="W2583" s="35">
        <f>VLOOKUP(A2583,airbnb_listings_orlando!C:Q,14,0)</f>
        <v>259</v>
      </c>
      <c r="X2583" s="35">
        <f>VLOOKUP(A2583,airbnb_listings_orlando!C:Q,15,0)</f>
        <v>6</v>
      </c>
      <c r="Y2583" s="11">
        <f t="shared" si="4"/>
        <v>244.965</v>
      </c>
      <c r="AA2583" s="11"/>
    </row>
    <row r="2584">
      <c r="A2584" s="12" t="s">
        <v>97</v>
      </c>
      <c r="B2584" s="13">
        <v>43147.0</v>
      </c>
      <c r="C2584" s="12">
        <v>43157.0</v>
      </c>
      <c r="D2584" s="14">
        <v>1728.51</v>
      </c>
      <c r="E2584" s="24">
        <v>42913.94087962963</v>
      </c>
      <c r="F2584" s="16">
        <v>234.0</v>
      </c>
      <c r="G2584" s="17" t="s">
        <v>25</v>
      </c>
      <c r="H2584" s="14">
        <v>225.87</v>
      </c>
      <c r="I2584" s="14">
        <f t="shared" si="1"/>
        <v>1605.9296</v>
      </c>
      <c r="J2584" s="18">
        <v>5.0</v>
      </c>
      <c r="K2584" s="17">
        <v>6.0</v>
      </c>
      <c r="L2584" s="19">
        <v>4.0</v>
      </c>
      <c r="M2584" s="19" t="e">
        <v>#REF!</v>
      </c>
      <c r="N2584" s="17">
        <v>5.0</v>
      </c>
      <c r="O2584" s="17" t="s">
        <v>62</v>
      </c>
      <c r="P2584" s="17">
        <v>10.0</v>
      </c>
      <c r="Q2584" s="17">
        <v>5.0</v>
      </c>
      <c r="R2584" s="17">
        <v>2.0</v>
      </c>
      <c r="S2584" s="7">
        <f t="shared" si="2"/>
        <v>7</v>
      </c>
      <c r="T2584" s="20">
        <v>53.44</v>
      </c>
      <c r="U2584" s="14">
        <f t="shared" si="152"/>
        <v>69.1404</v>
      </c>
      <c r="V2584" s="21" t="s">
        <v>39</v>
      </c>
      <c r="W2584" s="35">
        <f>VLOOKUP(A2584,airbnb_listings_orlando!C:Q,14,0)</f>
        <v>259</v>
      </c>
      <c r="X2584" s="35">
        <f>VLOOKUP(A2584,airbnb_listings_orlando!C:Q,15,0)</f>
        <v>6</v>
      </c>
      <c r="Y2584" s="11">
        <f t="shared" si="4"/>
        <v>172.851</v>
      </c>
      <c r="AA2584" s="11"/>
    </row>
    <row r="2585">
      <c r="A2585" s="12" t="s">
        <v>97</v>
      </c>
      <c r="B2585" s="13">
        <v>43142.0</v>
      </c>
      <c r="C2585" s="12">
        <v>43147.0</v>
      </c>
      <c r="D2585" s="14">
        <v>941.33</v>
      </c>
      <c r="E2585" s="15">
        <v>43063.72709490741</v>
      </c>
      <c r="F2585" s="16">
        <v>79.0</v>
      </c>
      <c r="G2585" s="17" t="s">
        <v>25</v>
      </c>
      <c r="H2585" s="14">
        <v>110.08</v>
      </c>
      <c r="I2585" s="14">
        <f t="shared" si="1"/>
        <v>874.5768</v>
      </c>
      <c r="J2585" s="18">
        <v>5.0</v>
      </c>
      <c r="K2585" s="17">
        <v>6.0</v>
      </c>
      <c r="L2585" s="19">
        <v>4.0</v>
      </c>
      <c r="M2585" s="19" t="e">
        <v>#REF!</v>
      </c>
      <c r="N2585" s="17">
        <v>5.0</v>
      </c>
      <c r="O2585" s="17" t="s">
        <v>62</v>
      </c>
      <c r="P2585" s="17">
        <v>5.0</v>
      </c>
      <c r="Q2585" s="17">
        <v>6.0</v>
      </c>
      <c r="R2585" s="17">
        <v>4.0</v>
      </c>
      <c r="S2585" s="7">
        <f t="shared" si="2"/>
        <v>10</v>
      </c>
      <c r="T2585" s="20">
        <v>29.1</v>
      </c>
      <c r="U2585" s="14">
        <f t="shared" si="152"/>
        <v>37.6532</v>
      </c>
      <c r="V2585" s="21" t="s">
        <v>39</v>
      </c>
      <c r="W2585" s="35">
        <f>VLOOKUP(A2585,airbnb_listings_orlando!C:Q,14,0)</f>
        <v>259</v>
      </c>
      <c r="X2585" s="35">
        <f>VLOOKUP(A2585,airbnb_listings_orlando!C:Q,15,0)</f>
        <v>6</v>
      </c>
      <c r="Y2585" s="11">
        <f t="shared" si="4"/>
        <v>188.266</v>
      </c>
      <c r="AA2585" s="11"/>
    </row>
    <row r="2586">
      <c r="A2586" s="12" t="s">
        <v>97</v>
      </c>
      <c r="B2586" s="13">
        <v>43139.0</v>
      </c>
      <c r="C2586" s="12">
        <v>43142.0</v>
      </c>
      <c r="D2586" s="14">
        <v>622.05</v>
      </c>
      <c r="E2586" s="15">
        <v>43030.46357638889</v>
      </c>
      <c r="F2586" s="16">
        <v>109.0</v>
      </c>
      <c r="G2586" s="17" t="s">
        <v>25</v>
      </c>
      <c r="H2586" s="14">
        <v>63.92</v>
      </c>
      <c r="I2586" s="14">
        <f t="shared" si="1"/>
        <v>577.938</v>
      </c>
      <c r="J2586" s="18">
        <v>5.0</v>
      </c>
      <c r="K2586" s="17">
        <v>6.0</v>
      </c>
      <c r="L2586" s="19">
        <v>4.0</v>
      </c>
      <c r="M2586" s="19" t="e">
        <v>#REF!</v>
      </c>
      <c r="N2586" s="17">
        <v>5.0</v>
      </c>
      <c r="O2586" s="17" t="s">
        <v>62</v>
      </c>
      <c r="P2586" s="17">
        <v>3.0</v>
      </c>
      <c r="Q2586" s="17">
        <v>6.0</v>
      </c>
      <c r="R2586" s="17">
        <v>2.0</v>
      </c>
      <c r="S2586" s="7">
        <f t="shared" si="2"/>
        <v>8</v>
      </c>
      <c r="T2586" s="20">
        <v>19.23</v>
      </c>
      <c r="U2586" s="14">
        <f t="shared" si="152"/>
        <v>24.882</v>
      </c>
      <c r="V2586" s="21" t="s">
        <v>39</v>
      </c>
      <c r="W2586" s="35">
        <f>VLOOKUP(A2586,airbnb_listings_orlando!C:Q,14,0)</f>
        <v>259</v>
      </c>
      <c r="X2586" s="35">
        <f>VLOOKUP(A2586,airbnb_listings_orlando!C:Q,15,0)</f>
        <v>6</v>
      </c>
      <c r="Y2586" s="11">
        <f t="shared" si="4"/>
        <v>207.35</v>
      </c>
      <c r="AA2586" s="11"/>
    </row>
    <row r="2587">
      <c r="A2587" s="12" t="s">
        <v>97</v>
      </c>
      <c r="B2587" s="13">
        <v>43134.0</v>
      </c>
      <c r="C2587" s="12">
        <v>43136.0</v>
      </c>
      <c r="D2587" s="14">
        <v>664.53</v>
      </c>
      <c r="E2587" s="24">
        <v>42903.61818287037</v>
      </c>
      <c r="F2587" s="16">
        <v>231.0</v>
      </c>
      <c r="G2587" s="17" t="s">
        <v>25</v>
      </c>
      <c r="H2587" s="14">
        <v>41.25</v>
      </c>
      <c r="I2587" s="14">
        <f t="shared" si="1"/>
        <v>623.9888</v>
      </c>
      <c r="J2587" s="18">
        <v>5.0</v>
      </c>
      <c r="K2587" s="17">
        <v>6.0</v>
      </c>
      <c r="L2587" s="19">
        <v>4.0</v>
      </c>
      <c r="M2587" s="19" t="e">
        <v>#REF!</v>
      </c>
      <c r="N2587" s="17">
        <v>5.0</v>
      </c>
      <c r="O2587" s="17" t="s">
        <v>62</v>
      </c>
      <c r="P2587" s="17">
        <v>2.0</v>
      </c>
      <c r="Q2587" s="17">
        <v>6.0</v>
      </c>
      <c r="R2587" s="17">
        <v>4.0</v>
      </c>
      <c r="S2587" s="7">
        <f t="shared" si="2"/>
        <v>10</v>
      </c>
      <c r="T2587" s="20">
        <v>13.96</v>
      </c>
      <c r="U2587" s="14">
        <f t="shared" si="152"/>
        <v>26.5812</v>
      </c>
      <c r="V2587" s="21" t="s">
        <v>39</v>
      </c>
      <c r="W2587" s="35">
        <f>VLOOKUP(A2587,airbnb_listings_orlando!C:Q,14,0)</f>
        <v>259</v>
      </c>
      <c r="X2587" s="35">
        <f>VLOOKUP(A2587,airbnb_listings_orlando!C:Q,15,0)</f>
        <v>6</v>
      </c>
      <c r="Y2587" s="11">
        <f t="shared" si="4"/>
        <v>332.265</v>
      </c>
      <c r="AA2587" s="11"/>
    </row>
    <row r="2588">
      <c r="A2588" s="12" t="s">
        <v>97</v>
      </c>
      <c r="B2588" s="13">
        <v>43073.0</v>
      </c>
      <c r="C2588" s="25">
        <v>43079.0</v>
      </c>
      <c r="D2588" s="14">
        <v>1089.95</v>
      </c>
      <c r="E2588" s="24">
        <v>42849.40178240741</v>
      </c>
      <c r="F2588" s="16">
        <v>224.0</v>
      </c>
      <c r="G2588" s="17" t="s">
        <v>25</v>
      </c>
      <c r="H2588" s="14">
        <v>133.56</v>
      </c>
      <c r="I2588" s="14">
        <f t="shared" si="1"/>
        <v>1012.652</v>
      </c>
      <c r="J2588" s="18">
        <v>5.0</v>
      </c>
      <c r="K2588" s="17">
        <v>6.0</v>
      </c>
      <c r="L2588" s="19">
        <v>4.0</v>
      </c>
      <c r="M2588" s="19" t="e">
        <v>#REF!</v>
      </c>
      <c r="N2588" s="17">
        <v>5.0</v>
      </c>
      <c r="O2588" s="17" t="s">
        <v>62</v>
      </c>
      <c r="P2588" s="17">
        <v>6.0</v>
      </c>
      <c r="Q2588" s="17">
        <v>5.0</v>
      </c>
      <c r="R2588" s="17">
        <v>3.0</v>
      </c>
      <c r="S2588" s="7">
        <f t="shared" si="2"/>
        <v>8</v>
      </c>
      <c r="T2588" s="20">
        <v>33.7</v>
      </c>
      <c r="U2588" s="14">
        <f t="shared" si="152"/>
        <v>43.598</v>
      </c>
      <c r="V2588" s="21" t="s">
        <v>39</v>
      </c>
      <c r="W2588" s="35">
        <f>VLOOKUP(A2588,airbnb_listings_orlando!C:Q,14,0)</f>
        <v>259</v>
      </c>
      <c r="X2588" s="35">
        <f>VLOOKUP(A2588,airbnb_listings_orlando!C:Q,15,0)</f>
        <v>6</v>
      </c>
      <c r="Y2588" s="11">
        <f t="shared" si="4"/>
        <v>181.6583333</v>
      </c>
      <c r="AA2588" s="11"/>
    </row>
    <row r="2589">
      <c r="A2589" s="12" t="s">
        <v>97</v>
      </c>
      <c r="B2589" s="13">
        <v>43069.0</v>
      </c>
      <c r="C2589" s="12">
        <v>43071.0</v>
      </c>
      <c r="D2589" s="14">
        <v>462.4</v>
      </c>
      <c r="E2589" s="15">
        <v>43054.09577546296</v>
      </c>
      <c r="F2589" s="16">
        <v>15.0</v>
      </c>
      <c r="G2589" s="17" t="s">
        <v>25</v>
      </c>
      <c r="H2589" s="14">
        <v>40.84</v>
      </c>
      <c r="I2589" s="14">
        <f t="shared" si="1"/>
        <v>429.604</v>
      </c>
      <c r="J2589" s="18">
        <v>5.0</v>
      </c>
      <c r="K2589" s="17">
        <v>6.0</v>
      </c>
      <c r="L2589" s="19">
        <v>4.0</v>
      </c>
      <c r="M2589" s="19" t="e">
        <v>#REF!</v>
      </c>
      <c r="N2589" s="17">
        <v>5.0</v>
      </c>
      <c r="O2589" s="17" t="s">
        <v>62</v>
      </c>
      <c r="P2589" s="17">
        <v>2.0</v>
      </c>
      <c r="Q2589" s="17">
        <v>2.0</v>
      </c>
      <c r="R2589" s="17">
        <v>3.0</v>
      </c>
      <c r="S2589" s="7">
        <f t="shared" si="2"/>
        <v>5</v>
      </c>
      <c r="T2589" s="20">
        <v>14.3</v>
      </c>
      <c r="U2589" s="14">
        <f t="shared" si="152"/>
        <v>18.496</v>
      </c>
      <c r="V2589" s="21" t="s">
        <v>39</v>
      </c>
      <c r="W2589" s="35">
        <f>VLOOKUP(A2589,airbnb_listings_orlando!C:Q,14,0)</f>
        <v>259</v>
      </c>
      <c r="X2589" s="35">
        <f>VLOOKUP(A2589,airbnb_listings_orlando!C:Q,15,0)</f>
        <v>6</v>
      </c>
      <c r="Y2589" s="11">
        <f t="shared" si="4"/>
        <v>231.2</v>
      </c>
      <c r="AA2589" s="11"/>
    </row>
    <row r="2590">
      <c r="A2590" s="12" t="s">
        <v>97</v>
      </c>
      <c r="B2590" s="13">
        <v>43056.0</v>
      </c>
      <c r="C2590" s="25">
        <v>43058.0</v>
      </c>
      <c r="D2590" s="14">
        <v>451.39</v>
      </c>
      <c r="E2590" s="24">
        <v>42901.651550925926</v>
      </c>
      <c r="F2590" s="16">
        <v>155.0</v>
      </c>
      <c r="G2590" s="17" t="s">
        <v>25</v>
      </c>
      <c r="H2590" s="14">
        <v>41.25</v>
      </c>
      <c r="I2590" s="14">
        <f t="shared" si="1"/>
        <v>419.3744</v>
      </c>
      <c r="J2590" s="18">
        <v>5.0</v>
      </c>
      <c r="K2590" s="17">
        <v>6.0</v>
      </c>
      <c r="L2590" s="19">
        <v>4.0</v>
      </c>
      <c r="M2590" s="19" t="e">
        <v>#REF!</v>
      </c>
      <c r="N2590" s="17">
        <v>5.0</v>
      </c>
      <c r="O2590" s="17" t="s">
        <v>62</v>
      </c>
      <c r="P2590" s="17">
        <v>2.0</v>
      </c>
      <c r="Q2590" s="17">
        <v>2.0</v>
      </c>
      <c r="R2590" s="17">
        <v>0.0</v>
      </c>
      <c r="S2590" s="7">
        <f t="shared" si="2"/>
        <v>2</v>
      </c>
      <c r="T2590" s="20">
        <v>13.96</v>
      </c>
      <c r="U2590" s="14">
        <f t="shared" si="152"/>
        <v>18.0556</v>
      </c>
      <c r="V2590" s="21" t="s">
        <v>39</v>
      </c>
      <c r="W2590" s="35">
        <f>VLOOKUP(A2590,airbnb_listings_orlando!C:Q,14,0)</f>
        <v>259</v>
      </c>
      <c r="X2590" s="35">
        <f>VLOOKUP(A2590,airbnb_listings_orlando!C:Q,15,0)</f>
        <v>6</v>
      </c>
      <c r="Y2590" s="11">
        <f t="shared" si="4"/>
        <v>225.695</v>
      </c>
      <c r="AA2590" s="11"/>
    </row>
    <row r="2591">
      <c r="A2591" s="12" t="s">
        <v>97</v>
      </c>
      <c r="B2591" s="13">
        <v>43049.0</v>
      </c>
      <c r="C2591" s="25">
        <v>43055.0</v>
      </c>
      <c r="D2591" s="14">
        <v>1089.95</v>
      </c>
      <c r="E2591" s="24">
        <v>42913.56519675926</v>
      </c>
      <c r="F2591" s="16">
        <v>136.0</v>
      </c>
      <c r="G2591" s="17" t="s">
        <v>25</v>
      </c>
      <c r="H2591" s="14">
        <v>133.56</v>
      </c>
      <c r="I2591" s="14">
        <f t="shared" si="1"/>
        <v>1012.652</v>
      </c>
      <c r="J2591" s="18">
        <v>5.0</v>
      </c>
      <c r="K2591" s="17">
        <v>6.0</v>
      </c>
      <c r="L2591" s="19">
        <v>4.0</v>
      </c>
      <c r="M2591" s="19" t="e">
        <v>#REF!</v>
      </c>
      <c r="N2591" s="17">
        <v>5.0</v>
      </c>
      <c r="O2591" s="17" t="s">
        <v>62</v>
      </c>
      <c r="P2591" s="17">
        <v>6.0</v>
      </c>
      <c r="Q2591" s="17">
        <v>2.0</v>
      </c>
      <c r="R2591" s="17">
        <v>4.0</v>
      </c>
      <c r="S2591" s="7">
        <f t="shared" si="2"/>
        <v>6</v>
      </c>
      <c r="T2591" s="20">
        <v>33.7</v>
      </c>
      <c r="U2591" s="14">
        <f t="shared" si="152"/>
        <v>43.598</v>
      </c>
      <c r="V2591" s="21" t="s">
        <v>39</v>
      </c>
      <c r="W2591" s="35">
        <f>VLOOKUP(A2591,airbnb_listings_orlando!C:Q,14,0)</f>
        <v>259</v>
      </c>
      <c r="X2591" s="35">
        <f>VLOOKUP(A2591,airbnb_listings_orlando!C:Q,15,0)</f>
        <v>6</v>
      </c>
      <c r="Y2591" s="11">
        <f t="shared" si="4"/>
        <v>181.6583333</v>
      </c>
      <c r="AA2591" s="11"/>
    </row>
    <row r="2592">
      <c r="A2592" s="12" t="s">
        <v>97</v>
      </c>
      <c r="B2592" s="13">
        <v>43032.0</v>
      </c>
      <c r="C2592" s="12">
        <v>43046.0</v>
      </c>
      <c r="D2592" s="14">
        <v>2318.28</v>
      </c>
      <c r="E2592" s="15">
        <v>42735.73375</v>
      </c>
      <c r="F2592" s="16">
        <v>297.0</v>
      </c>
      <c r="G2592" s="17" t="s">
        <v>25</v>
      </c>
      <c r="H2592" s="14">
        <v>314.09</v>
      </c>
      <c r="I2592" s="14">
        <f t="shared" si="1"/>
        <v>2148.9588</v>
      </c>
      <c r="J2592" s="18">
        <v>5.0</v>
      </c>
      <c r="K2592" s="17">
        <v>6.0</v>
      </c>
      <c r="L2592" s="19">
        <v>4.0</v>
      </c>
      <c r="M2592" s="19" t="e">
        <v>#REF!</v>
      </c>
      <c r="N2592" s="17">
        <v>5.0</v>
      </c>
      <c r="O2592" s="17" t="s">
        <v>62</v>
      </c>
      <c r="P2592" s="17">
        <v>14.0</v>
      </c>
      <c r="Q2592" s="17">
        <v>4.0</v>
      </c>
      <c r="R2592" s="17">
        <v>3.0</v>
      </c>
      <c r="S2592" s="7">
        <f t="shared" si="2"/>
        <v>7</v>
      </c>
      <c r="T2592" s="20">
        <v>76.59</v>
      </c>
      <c r="U2592" s="14">
        <f t="shared" si="152"/>
        <v>92.7312</v>
      </c>
      <c r="V2592" s="21" t="s">
        <v>39</v>
      </c>
      <c r="W2592" s="35">
        <f>VLOOKUP(A2592,airbnb_listings_orlando!C:Q,14,0)</f>
        <v>259</v>
      </c>
      <c r="X2592" s="35">
        <f>VLOOKUP(A2592,airbnb_listings_orlando!C:Q,15,0)</f>
        <v>6</v>
      </c>
      <c r="Y2592" s="11">
        <f t="shared" si="4"/>
        <v>165.5914286</v>
      </c>
      <c r="AA2592" s="11"/>
    </row>
    <row r="2593">
      <c r="A2593" s="12" t="s">
        <v>97</v>
      </c>
      <c r="B2593" s="13">
        <v>43007.0</v>
      </c>
      <c r="C2593" s="12">
        <v>43009.0</v>
      </c>
      <c r="D2593" s="14">
        <v>451.39</v>
      </c>
      <c r="E2593" s="24">
        <v>42892.64666666667</v>
      </c>
      <c r="F2593" s="16">
        <v>115.0</v>
      </c>
      <c r="G2593" s="17" t="s">
        <v>25</v>
      </c>
      <c r="H2593" s="14">
        <v>41.25</v>
      </c>
      <c r="I2593" s="14">
        <f t="shared" si="1"/>
        <v>419.3744</v>
      </c>
      <c r="J2593" s="18">
        <v>5.0</v>
      </c>
      <c r="K2593" s="17">
        <v>6.0</v>
      </c>
      <c r="L2593" s="19">
        <v>4.0</v>
      </c>
      <c r="M2593" s="19" t="e">
        <v>#REF!</v>
      </c>
      <c r="N2593" s="17">
        <v>5.0</v>
      </c>
      <c r="O2593" s="17" t="s">
        <v>62</v>
      </c>
      <c r="P2593" s="17">
        <v>2.0</v>
      </c>
      <c r="Q2593" s="17">
        <v>8.0</v>
      </c>
      <c r="R2593" s="17">
        <v>2.0</v>
      </c>
      <c r="S2593" s="7">
        <f t="shared" si="2"/>
        <v>10</v>
      </c>
      <c r="T2593" s="20">
        <v>13.96</v>
      </c>
      <c r="U2593" s="14">
        <f t="shared" si="152"/>
        <v>18.0556</v>
      </c>
      <c r="V2593" s="21" t="s">
        <v>39</v>
      </c>
      <c r="W2593" s="35">
        <f>VLOOKUP(A2593,airbnb_listings_orlando!C:Q,14,0)</f>
        <v>259</v>
      </c>
      <c r="X2593" s="35">
        <f>VLOOKUP(A2593,airbnb_listings_orlando!C:Q,15,0)</f>
        <v>6</v>
      </c>
      <c r="Y2593" s="11">
        <f t="shared" si="4"/>
        <v>225.695</v>
      </c>
      <c r="AA2593" s="11"/>
    </row>
    <row r="2594">
      <c r="A2594" s="12" t="s">
        <v>97</v>
      </c>
      <c r="B2594" s="13">
        <v>42992.0</v>
      </c>
      <c r="C2594" s="12">
        <v>42995.0</v>
      </c>
      <c r="D2594" s="14">
        <v>611.04</v>
      </c>
      <c r="E2594" s="24">
        <v>42933.51290509259</v>
      </c>
      <c r="F2594" s="16">
        <v>59.0</v>
      </c>
      <c r="G2594" s="17" t="s">
        <v>25</v>
      </c>
      <c r="H2594" s="14">
        <v>64.33</v>
      </c>
      <c r="I2594" s="14">
        <f t="shared" si="1"/>
        <v>567.7084</v>
      </c>
      <c r="J2594" s="18">
        <v>5.0</v>
      </c>
      <c r="K2594" s="17">
        <v>6.0</v>
      </c>
      <c r="L2594" s="19">
        <v>4.0</v>
      </c>
      <c r="M2594" s="19" t="e">
        <v>#REF!</v>
      </c>
      <c r="N2594" s="17">
        <v>5.0</v>
      </c>
      <c r="O2594" s="17" t="s">
        <v>62</v>
      </c>
      <c r="P2594" s="17">
        <v>3.0</v>
      </c>
      <c r="Q2594" s="17">
        <v>5.0</v>
      </c>
      <c r="R2594" s="17">
        <v>0.0</v>
      </c>
      <c r="S2594" s="7">
        <f t="shared" si="2"/>
        <v>5</v>
      </c>
      <c r="T2594" s="20">
        <v>18.89</v>
      </c>
      <c r="U2594" s="14">
        <f t="shared" si="152"/>
        <v>24.4416</v>
      </c>
      <c r="V2594" s="21" t="s">
        <v>39</v>
      </c>
      <c r="W2594" s="35">
        <f>VLOOKUP(A2594,airbnb_listings_orlando!C:Q,14,0)</f>
        <v>259</v>
      </c>
      <c r="X2594" s="35">
        <f>VLOOKUP(A2594,airbnb_listings_orlando!C:Q,15,0)</f>
        <v>6</v>
      </c>
      <c r="Y2594" s="11">
        <f t="shared" si="4"/>
        <v>203.68</v>
      </c>
      <c r="AA2594" s="11"/>
    </row>
    <row r="2595">
      <c r="A2595" s="12" t="s">
        <v>97</v>
      </c>
      <c r="B2595" s="13">
        <v>42979.0</v>
      </c>
      <c r="C2595" s="12">
        <v>42982.0</v>
      </c>
      <c r="D2595" s="14">
        <v>611.04</v>
      </c>
      <c r="E2595" s="24">
        <v>42880.618622685186</v>
      </c>
      <c r="F2595" s="16">
        <v>99.0</v>
      </c>
      <c r="G2595" s="17" t="s">
        <v>25</v>
      </c>
      <c r="H2595" s="14">
        <v>64.33</v>
      </c>
      <c r="I2595" s="14">
        <f t="shared" si="1"/>
        <v>567.7084</v>
      </c>
      <c r="J2595" s="18">
        <v>5.0</v>
      </c>
      <c r="K2595" s="17">
        <v>6.0</v>
      </c>
      <c r="L2595" s="19">
        <v>4.0</v>
      </c>
      <c r="M2595" s="19" t="e">
        <v>#REF!</v>
      </c>
      <c r="N2595" s="17">
        <v>5.0</v>
      </c>
      <c r="O2595" s="17" t="s">
        <v>62</v>
      </c>
      <c r="P2595" s="17">
        <v>3.0</v>
      </c>
      <c r="Q2595" s="17">
        <v>4.0</v>
      </c>
      <c r="R2595" s="17">
        <v>1.0</v>
      </c>
      <c r="S2595" s="7">
        <f t="shared" si="2"/>
        <v>5</v>
      </c>
      <c r="T2595" s="20">
        <v>18.89</v>
      </c>
      <c r="U2595" s="14">
        <f t="shared" si="152"/>
        <v>24.4416</v>
      </c>
      <c r="V2595" s="21" t="s">
        <v>39</v>
      </c>
      <c r="W2595" s="35">
        <f>VLOOKUP(A2595,airbnb_listings_orlando!C:Q,14,0)</f>
        <v>259</v>
      </c>
      <c r="X2595" s="35">
        <f>VLOOKUP(A2595,airbnb_listings_orlando!C:Q,15,0)</f>
        <v>6</v>
      </c>
      <c r="Y2595" s="11">
        <f t="shared" si="4"/>
        <v>203.68</v>
      </c>
      <c r="AA2595" s="11"/>
    </row>
    <row r="2596">
      <c r="A2596" s="12" t="s">
        <v>97</v>
      </c>
      <c r="B2596" s="13">
        <v>42966.0</v>
      </c>
      <c r="C2596" s="12">
        <v>42972.0</v>
      </c>
      <c r="D2596" s="14">
        <v>1067.48</v>
      </c>
      <c r="E2596" s="24">
        <v>42871.38123842593</v>
      </c>
      <c r="F2596" s="16">
        <v>95.0</v>
      </c>
      <c r="G2596" s="17" t="s">
        <v>25</v>
      </c>
      <c r="H2596" s="14">
        <v>106.6</v>
      </c>
      <c r="I2596" s="14">
        <f t="shared" si="1"/>
        <v>968.6108</v>
      </c>
      <c r="J2596" s="18">
        <v>5.0</v>
      </c>
      <c r="K2596" s="17">
        <v>6.0</v>
      </c>
      <c r="L2596" s="19">
        <v>4.0</v>
      </c>
      <c r="M2596" s="19" t="e">
        <v>#REF!</v>
      </c>
      <c r="N2596" s="17">
        <v>5.0</v>
      </c>
      <c r="O2596" s="17" t="s">
        <v>62</v>
      </c>
      <c r="P2596" s="17">
        <v>6.0</v>
      </c>
      <c r="Q2596" s="17">
        <v>8.0</v>
      </c>
      <c r="R2596" s="17">
        <v>2.0</v>
      </c>
      <c r="S2596" s="7">
        <f t="shared" si="2"/>
        <v>10</v>
      </c>
      <c r="T2596" s="20">
        <v>56.17</v>
      </c>
      <c r="U2596" s="14">
        <f t="shared" si="152"/>
        <v>42.6992</v>
      </c>
      <c r="V2596" s="21" t="s">
        <v>39</v>
      </c>
      <c r="W2596" s="35">
        <f>VLOOKUP(A2596,airbnb_listings_orlando!C:Q,14,0)</f>
        <v>259</v>
      </c>
      <c r="X2596" s="35">
        <f>VLOOKUP(A2596,airbnb_listings_orlando!C:Q,15,0)</f>
        <v>6</v>
      </c>
      <c r="Y2596" s="11">
        <f t="shared" si="4"/>
        <v>177.9133333</v>
      </c>
      <c r="AA2596" s="11"/>
    </row>
    <row r="2597">
      <c r="A2597" s="12" t="s">
        <v>97</v>
      </c>
      <c r="B2597" s="13">
        <v>42961.0</v>
      </c>
      <c r="C2597" s="12">
        <v>42966.0</v>
      </c>
      <c r="D2597" s="14">
        <v>931.27</v>
      </c>
      <c r="E2597" s="24">
        <v>42832.64974537037</v>
      </c>
      <c r="F2597" s="16">
        <v>129.0</v>
      </c>
      <c r="G2597" s="17" t="s">
        <v>25</v>
      </c>
      <c r="H2597" s="14">
        <v>111.63</v>
      </c>
      <c r="I2597" s="14">
        <f t="shared" si="1"/>
        <v>866.2092</v>
      </c>
      <c r="J2597" s="18">
        <v>5.0</v>
      </c>
      <c r="K2597" s="17">
        <v>6.0</v>
      </c>
      <c r="L2597" s="19">
        <v>4.0</v>
      </c>
      <c r="M2597" s="19" t="e">
        <v>#REF!</v>
      </c>
      <c r="N2597" s="17">
        <v>5.0</v>
      </c>
      <c r="O2597" s="17" t="s">
        <v>62</v>
      </c>
      <c r="P2597" s="17">
        <v>5.0</v>
      </c>
      <c r="Q2597" s="17">
        <v>6.0</v>
      </c>
      <c r="R2597" s="17">
        <v>4.0</v>
      </c>
      <c r="S2597" s="7">
        <f t="shared" si="2"/>
        <v>10</v>
      </c>
      <c r="T2597" s="20">
        <v>27.81</v>
      </c>
      <c r="U2597" s="14">
        <f t="shared" si="152"/>
        <v>37.2508</v>
      </c>
      <c r="V2597" s="21" t="s">
        <v>39</v>
      </c>
      <c r="W2597" s="35">
        <f>VLOOKUP(A2597,airbnb_listings_orlando!C:Q,14,0)</f>
        <v>259</v>
      </c>
      <c r="X2597" s="35">
        <f>VLOOKUP(A2597,airbnb_listings_orlando!C:Q,15,0)</f>
        <v>6</v>
      </c>
      <c r="Y2597" s="11">
        <f t="shared" si="4"/>
        <v>186.254</v>
      </c>
      <c r="AA2597" s="11"/>
    </row>
    <row r="2598">
      <c r="A2598" s="12" t="s">
        <v>97</v>
      </c>
      <c r="B2598" s="13">
        <v>42958.0</v>
      </c>
      <c r="C2598" s="12">
        <v>42960.0</v>
      </c>
      <c r="D2598" s="14">
        <v>451.39</v>
      </c>
      <c r="E2598" s="24">
        <v>42893.82931712963</v>
      </c>
      <c r="F2598" s="16">
        <v>65.0</v>
      </c>
      <c r="G2598" s="17" t="s">
        <v>25</v>
      </c>
      <c r="H2598" s="14">
        <v>41.25</v>
      </c>
      <c r="I2598" s="14">
        <f t="shared" si="1"/>
        <v>419.3744</v>
      </c>
      <c r="J2598" s="18">
        <v>5.0</v>
      </c>
      <c r="K2598" s="17">
        <v>6.0</v>
      </c>
      <c r="L2598" s="19">
        <v>4.0</v>
      </c>
      <c r="M2598" s="19" t="e">
        <v>#REF!</v>
      </c>
      <c r="N2598" s="17">
        <v>5.0</v>
      </c>
      <c r="O2598" s="17" t="s">
        <v>62</v>
      </c>
      <c r="P2598" s="17">
        <v>2.0</v>
      </c>
      <c r="Q2598" s="17">
        <v>6.0</v>
      </c>
      <c r="R2598" s="17">
        <v>4.0</v>
      </c>
      <c r="S2598" s="7">
        <f t="shared" si="2"/>
        <v>10</v>
      </c>
      <c r="T2598" s="20">
        <v>13.96</v>
      </c>
      <c r="U2598" s="14">
        <f t="shared" si="152"/>
        <v>18.0556</v>
      </c>
      <c r="V2598" s="21" t="s">
        <v>39</v>
      </c>
      <c r="W2598" s="35">
        <f>VLOOKUP(A2598,airbnb_listings_orlando!C:Q,14,0)</f>
        <v>259</v>
      </c>
      <c r="X2598" s="35">
        <f>VLOOKUP(A2598,airbnb_listings_orlando!C:Q,15,0)</f>
        <v>6</v>
      </c>
      <c r="Y2598" s="11">
        <f t="shared" si="4"/>
        <v>225.695</v>
      </c>
      <c r="AA2598" s="11"/>
    </row>
    <row r="2599">
      <c r="A2599" s="12" t="s">
        <v>97</v>
      </c>
      <c r="B2599" s="13">
        <v>42946.0</v>
      </c>
      <c r="C2599" s="12">
        <v>42958.0</v>
      </c>
      <c r="D2599" s="14">
        <v>2193.15</v>
      </c>
      <c r="E2599" s="15">
        <v>42732.640231481484</v>
      </c>
      <c r="F2599" s="16">
        <v>214.0</v>
      </c>
      <c r="G2599" s="17" t="s">
        <v>25</v>
      </c>
      <c r="H2599" s="14">
        <v>295.4</v>
      </c>
      <c r="I2599" s="14">
        <f t="shared" si="1"/>
        <v>2039.924</v>
      </c>
      <c r="J2599" s="18">
        <v>5.0</v>
      </c>
      <c r="K2599" s="17">
        <v>6.0</v>
      </c>
      <c r="L2599" s="19">
        <v>4.0</v>
      </c>
      <c r="M2599" s="19" t="e">
        <v>#REF!</v>
      </c>
      <c r="N2599" s="17">
        <v>5.0</v>
      </c>
      <c r="O2599" s="17" t="s">
        <v>62</v>
      </c>
      <c r="P2599" s="17">
        <v>12.0</v>
      </c>
      <c r="Q2599" s="17">
        <v>2.0</v>
      </c>
      <c r="R2599" s="17">
        <v>3.0</v>
      </c>
      <c r="S2599" s="7">
        <f t="shared" si="2"/>
        <v>5</v>
      </c>
      <c r="T2599" s="20">
        <v>65.5</v>
      </c>
      <c r="U2599" s="14">
        <f t="shared" si="152"/>
        <v>87.726</v>
      </c>
      <c r="V2599" s="21" t="s">
        <v>39</v>
      </c>
      <c r="W2599" s="35">
        <f>VLOOKUP(A2599,airbnb_listings_orlando!C:Q,14,0)</f>
        <v>259</v>
      </c>
      <c r="X2599" s="35">
        <f>VLOOKUP(A2599,airbnb_listings_orlando!C:Q,15,0)</f>
        <v>6</v>
      </c>
      <c r="Y2599" s="11">
        <f t="shared" si="4"/>
        <v>182.7625</v>
      </c>
      <c r="AA2599" s="11"/>
    </row>
    <row r="2600">
      <c r="A2600" s="12" t="s">
        <v>97</v>
      </c>
      <c r="B2600" s="13">
        <v>42942.0</v>
      </c>
      <c r="C2600" s="12">
        <v>42946.0</v>
      </c>
      <c r="D2600" s="14">
        <v>1056.92</v>
      </c>
      <c r="E2600" s="24">
        <v>42887.365266203706</v>
      </c>
      <c r="F2600" s="16">
        <v>55.0</v>
      </c>
      <c r="G2600" s="17" t="s">
        <v>25</v>
      </c>
      <c r="H2600" s="14">
        <v>128.78</v>
      </c>
      <c r="I2600" s="14">
        <f t="shared" si="1"/>
        <v>981.9632</v>
      </c>
      <c r="J2600" s="18">
        <v>5.0</v>
      </c>
      <c r="K2600" s="17">
        <v>6.0</v>
      </c>
      <c r="L2600" s="19">
        <v>4.0</v>
      </c>
      <c r="M2600" s="19" t="e">
        <v>#REF!</v>
      </c>
      <c r="N2600" s="17">
        <v>5.0</v>
      </c>
      <c r="O2600" s="17" t="s">
        <v>62</v>
      </c>
      <c r="P2600" s="17">
        <v>4.0</v>
      </c>
      <c r="Q2600" s="17">
        <v>8.0</v>
      </c>
      <c r="R2600" s="17">
        <v>0.0</v>
      </c>
      <c r="S2600" s="7">
        <f t="shared" si="2"/>
        <v>8</v>
      </c>
      <c r="T2600" s="20">
        <v>32.68</v>
      </c>
      <c r="U2600" s="14">
        <f t="shared" si="152"/>
        <v>42.2768</v>
      </c>
      <c r="V2600" s="21" t="s">
        <v>39</v>
      </c>
      <c r="W2600" s="35">
        <f>VLOOKUP(A2600,airbnb_listings_orlando!C:Q,14,0)</f>
        <v>259</v>
      </c>
      <c r="X2600" s="35">
        <f>VLOOKUP(A2600,airbnb_listings_orlando!C:Q,15,0)</f>
        <v>6</v>
      </c>
      <c r="Y2600" s="11">
        <f t="shared" si="4"/>
        <v>264.23</v>
      </c>
      <c r="AA2600" s="11"/>
    </row>
    <row r="2601">
      <c r="A2601" s="12" t="s">
        <v>97</v>
      </c>
      <c r="B2601" s="13">
        <v>42934.0</v>
      </c>
      <c r="C2601" s="12">
        <v>42941.0</v>
      </c>
      <c r="D2601" s="14">
        <v>1752.32</v>
      </c>
      <c r="E2601" s="24">
        <v>42815.56162037037</v>
      </c>
      <c r="F2601" s="16">
        <v>119.0</v>
      </c>
      <c r="G2601" s="17" t="s">
        <v>25</v>
      </c>
      <c r="H2601" s="14">
        <v>231.2</v>
      </c>
      <c r="I2601" s="14">
        <f t="shared" si="1"/>
        <v>1629.8972</v>
      </c>
      <c r="J2601" s="18">
        <v>5.0</v>
      </c>
      <c r="K2601" s="17">
        <v>6.0</v>
      </c>
      <c r="L2601" s="19">
        <v>4.0</v>
      </c>
      <c r="M2601" s="19" t="e">
        <v>#REF!</v>
      </c>
      <c r="N2601" s="17">
        <v>5.0</v>
      </c>
      <c r="O2601" s="17" t="s">
        <v>62</v>
      </c>
      <c r="P2601" s="17">
        <v>7.0</v>
      </c>
      <c r="Q2601" s="17">
        <v>8.0</v>
      </c>
      <c r="R2601" s="17">
        <v>2.0</v>
      </c>
      <c r="S2601" s="7">
        <f t="shared" si="2"/>
        <v>10</v>
      </c>
      <c r="T2601" s="20">
        <v>52.33</v>
      </c>
      <c r="U2601" s="14">
        <f t="shared" si="152"/>
        <v>70.0928</v>
      </c>
      <c r="V2601" s="21" t="s">
        <v>39</v>
      </c>
      <c r="W2601" s="35">
        <f>VLOOKUP(A2601,airbnb_listings_orlando!C:Q,14,0)</f>
        <v>259</v>
      </c>
      <c r="X2601" s="35">
        <f>VLOOKUP(A2601,airbnb_listings_orlando!C:Q,15,0)</f>
        <v>6</v>
      </c>
      <c r="Y2601" s="11">
        <f t="shared" si="4"/>
        <v>250.3314286</v>
      </c>
      <c r="AA2601" s="11"/>
    </row>
    <row r="2602">
      <c r="A2602" s="12" t="s">
        <v>97</v>
      </c>
      <c r="B2602" s="13">
        <v>42925.0</v>
      </c>
      <c r="C2602" s="12">
        <v>42931.0</v>
      </c>
      <c r="D2602" s="14">
        <v>1520.88</v>
      </c>
      <c r="E2602" s="24">
        <v>42745.49657407407</v>
      </c>
      <c r="F2602" s="16">
        <v>180.0</v>
      </c>
      <c r="G2602" s="17" t="s">
        <v>25</v>
      </c>
      <c r="H2602" s="14">
        <v>197.5</v>
      </c>
      <c r="I2602" s="14">
        <f t="shared" si="1"/>
        <v>1414.6248</v>
      </c>
      <c r="J2602" s="18">
        <v>5.0</v>
      </c>
      <c r="K2602" s="17">
        <v>6.0</v>
      </c>
      <c r="L2602" s="19">
        <v>4.0</v>
      </c>
      <c r="M2602" s="19" t="e">
        <v>#REF!</v>
      </c>
      <c r="N2602" s="17">
        <v>5.0</v>
      </c>
      <c r="O2602" s="17" t="s">
        <v>62</v>
      </c>
      <c r="P2602" s="17">
        <v>6.0</v>
      </c>
      <c r="Q2602" s="17">
        <v>7.0</v>
      </c>
      <c r="R2602" s="17">
        <v>0.0</v>
      </c>
      <c r="S2602" s="7">
        <f t="shared" si="2"/>
        <v>7</v>
      </c>
      <c r="T2602" s="20">
        <v>45.42</v>
      </c>
      <c r="U2602" s="14">
        <f t="shared" si="152"/>
        <v>60.8352</v>
      </c>
      <c r="V2602" s="21" t="s">
        <v>39</v>
      </c>
      <c r="W2602" s="35">
        <f>VLOOKUP(A2602,airbnb_listings_orlando!C:Q,14,0)</f>
        <v>259</v>
      </c>
      <c r="X2602" s="35">
        <f>VLOOKUP(A2602,airbnb_listings_orlando!C:Q,15,0)</f>
        <v>6</v>
      </c>
      <c r="Y2602" s="11">
        <f t="shared" si="4"/>
        <v>253.48</v>
      </c>
      <c r="AA2602" s="11"/>
    </row>
    <row r="2603">
      <c r="A2603" s="12" t="s">
        <v>97</v>
      </c>
      <c r="B2603" s="13">
        <v>42922.0</v>
      </c>
      <c r="C2603" s="12">
        <v>42925.0</v>
      </c>
      <c r="D2603" s="14">
        <v>847.74</v>
      </c>
      <c r="E2603" s="24">
        <v>42897.349386574075</v>
      </c>
      <c r="F2603" s="16">
        <v>25.0</v>
      </c>
      <c r="G2603" s="17" t="s">
        <v>25</v>
      </c>
      <c r="H2603" s="14">
        <v>98.55</v>
      </c>
      <c r="I2603" s="14">
        <f t="shared" si="1"/>
        <v>787.6204</v>
      </c>
      <c r="J2603" s="18">
        <v>5.0</v>
      </c>
      <c r="K2603" s="17">
        <v>6.0</v>
      </c>
      <c r="L2603" s="19">
        <v>4.0</v>
      </c>
      <c r="M2603" s="19" t="e">
        <v>#REF!</v>
      </c>
      <c r="N2603" s="17">
        <v>5.0</v>
      </c>
      <c r="O2603" s="17" t="s">
        <v>62</v>
      </c>
      <c r="P2603" s="17">
        <v>3.0</v>
      </c>
      <c r="Q2603" s="17">
        <v>4.0</v>
      </c>
      <c r="R2603" s="17">
        <v>2.0</v>
      </c>
      <c r="S2603" s="7">
        <f t="shared" si="2"/>
        <v>6</v>
      </c>
      <c r="T2603" s="20">
        <v>26.21</v>
      </c>
      <c r="U2603" s="14">
        <f t="shared" si="152"/>
        <v>33.9096</v>
      </c>
      <c r="V2603" s="21" t="s">
        <v>39</v>
      </c>
      <c r="W2603" s="35">
        <f>VLOOKUP(A2603,airbnb_listings_orlando!C:Q,14,0)</f>
        <v>259</v>
      </c>
      <c r="X2603" s="35">
        <f>VLOOKUP(A2603,airbnb_listings_orlando!C:Q,15,0)</f>
        <v>6</v>
      </c>
      <c r="Y2603" s="11">
        <f t="shared" si="4"/>
        <v>282.58</v>
      </c>
      <c r="AA2603" s="11"/>
    </row>
    <row r="2604">
      <c r="A2604" s="12" t="s">
        <v>97</v>
      </c>
      <c r="B2604" s="13">
        <v>42917.0</v>
      </c>
      <c r="C2604" s="12">
        <v>42920.0</v>
      </c>
      <c r="D2604" s="14">
        <v>859.63</v>
      </c>
      <c r="E2604" s="24">
        <v>42837.401724537034</v>
      </c>
      <c r="F2604" s="16">
        <v>80.0</v>
      </c>
      <c r="G2604" s="17" t="s">
        <v>25</v>
      </c>
      <c r="H2604" s="14">
        <v>101.2</v>
      </c>
      <c r="I2604" s="14">
        <f t="shared" si="1"/>
        <v>799.5748</v>
      </c>
      <c r="J2604" s="18">
        <v>5.0</v>
      </c>
      <c r="K2604" s="17">
        <v>6.0</v>
      </c>
      <c r="L2604" s="19">
        <v>4.0</v>
      </c>
      <c r="M2604" s="19" t="e">
        <v>#REF!</v>
      </c>
      <c r="N2604" s="17">
        <v>5.0</v>
      </c>
      <c r="O2604" s="17" t="s">
        <v>62</v>
      </c>
      <c r="P2604" s="17">
        <v>3.0</v>
      </c>
      <c r="Q2604" s="17">
        <v>8.0</v>
      </c>
      <c r="R2604" s="17">
        <v>1.0</v>
      </c>
      <c r="S2604" s="7">
        <f t="shared" si="2"/>
        <v>9</v>
      </c>
      <c r="T2604" s="20">
        <v>25.67</v>
      </c>
      <c r="U2604" s="14">
        <f t="shared" si="152"/>
        <v>34.3852</v>
      </c>
      <c r="V2604" s="21" t="s">
        <v>39</v>
      </c>
      <c r="W2604" s="35">
        <f>VLOOKUP(A2604,airbnb_listings_orlando!C:Q,14,0)</f>
        <v>259</v>
      </c>
      <c r="X2604" s="35">
        <f>VLOOKUP(A2604,airbnb_listings_orlando!C:Q,15,0)</f>
        <v>6</v>
      </c>
      <c r="Y2604" s="11">
        <f t="shared" si="4"/>
        <v>286.5433333</v>
      </c>
      <c r="AA2604" s="11"/>
    </row>
    <row r="2605">
      <c r="A2605" s="12" t="s">
        <v>97</v>
      </c>
      <c r="B2605" s="13">
        <v>42910.0</v>
      </c>
      <c r="C2605" s="12">
        <v>42916.0</v>
      </c>
      <c r="D2605" s="14">
        <v>1091.07</v>
      </c>
      <c r="E2605" s="24">
        <v>42803.42056712963</v>
      </c>
      <c r="F2605" s="16">
        <v>107.0</v>
      </c>
      <c r="G2605" s="17" t="s">
        <v>25</v>
      </c>
      <c r="H2605" s="14">
        <v>133.56</v>
      </c>
      <c r="I2605" s="14">
        <f t="shared" si="1"/>
        <v>1013.7272</v>
      </c>
      <c r="J2605" s="18">
        <v>5.0</v>
      </c>
      <c r="K2605" s="17">
        <v>6.0</v>
      </c>
      <c r="L2605" s="19">
        <v>4.0</v>
      </c>
      <c r="M2605" s="19" t="e">
        <v>#REF!</v>
      </c>
      <c r="N2605" s="17">
        <v>5.0</v>
      </c>
      <c r="O2605" s="17" t="s">
        <v>62</v>
      </c>
      <c r="P2605" s="17">
        <v>6.0</v>
      </c>
      <c r="Q2605" s="17">
        <v>6.0</v>
      </c>
      <c r="R2605" s="17">
        <v>3.0</v>
      </c>
      <c r="S2605" s="7">
        <f t="shared" si="2"/>
        <v>9</v>
      </c>
      <c r="T2605" s="20">
        <v>33.7</v>
      </c>
      <c r="U2605" s="14">
        <f t="shared" si="152"/>
        <v>43.6428</v>
      </c>
      <c r="V2605" s="21" t="s">
        <v>39</v>
      </c>
      <c r="W2605" s="35">
        <f>VLOOKUP(A2605,airbnb_listings_orlando!C:Q,14,0)</f>
        <v>259</v>
      </c>
      <c r="X2605" s="35">
        <f>VLOOKUP(A2605,airbnb_listings_orlando!C:Q,15,0)</f>
        <v>6</v>
      </c>
      <c r="Y2605" s="11">
        <f t="shared" si="4"/>
        <v>181.845</v>
      </c>
      <c r="AA2605" s="11"/>
    </row>
    <row r="2606">
      <c r="A2606" s="12" t="s">
        <v>97</v>
      </c>
      <c r="B2606" s="13">
        <v>42903.0</v>
      </c>
      <c r="C2606" s="12">
        <v>42909.0</v>
      </c>
      <c r="D2606" s="14">
        <v>1091.07</v>
      </c>
      <c r="E2606" s="24">
        <v>42754.484502314815</v>
      </c>
      <c r="F2606" s="16">
        <v>149.0</v>
      </c>
      <c r="G2606" s="17" t="s">
        <v>25</v>
      </c>
      <c r="H2606" s="14">
        <v>134.89</v>
      </c>
      <c r="I2606" s="14">
        <f t="shared" si="1"/>
        <v>1014.8372</v>
      </c>
      <c r="J2606" s="18">
        <v>5.0</v>
      </c>
      <c r="K2606" s="17">
        <v>6.0</v>
      </c>
      <c r="L2606" s="19">
        <v>4.0</v>
      </c>
      <c r="M2606" s="19" t="e">
        <v>#REF!</v>
      </c>
      <c r="N2606" s="17">
        <v>5.0</v>
      </c>
      <c r="O2606" s="17" t="s">
        <v>62</v>
      </c>
      <c r="P2606" s="17">
        <v>6.0</v>
      </c>
      <c r="Q2606" s="17">
        <v>7.0</v>
      </c>
      <c r="R2606" s="17">
        <v>3.0</v>
      </c>
      <c r="S2606" s="7">
        <f t="shared" si="2"/>
        <v>10</v>
      </c>
      <c r="T2606" s="20">
        <v>32.59</v>
      </c>
      <c r="U2606" s="14">
        <f t="shared" si="152"/>
        <v>43.6428</v>
      </c>
      <c r="V2606" s="21" t="s">
        <v>39</v>
      </c>
      <c r="W2606" s="35">
        <f>VLOOKUP(A2606,airbnb_listings_orlando!C:Q,14,0)</f>
        <v>259</v>
      </c>
      <c r="X2606" s="35">
        <f>VLOOKUP(A2606,airbnb_listings_orlando!C:Q,15,0)</f>
        <v>6</v>
      </c>
      <c r="Y2606" s="11">
        <f t="shared" si="4"/>
        <v>181.845</v>
      </c>
      <c r="AA2606" s="11"/>
    </row>
    <row r="2607">
      <c r="A2607" s="12" t="s">
        <v>97</v>
      </c>
      <c r="B2607" s="13">
        <v>42899.0</v>
      </c>
      <c r="C2607" s="12">
        <v>42902.0</v>
      </c>
      <c r="D2607" s="14">
        <v>611.04</v>
      </c>
      <c r="E2607" s="24">
        <v>42887.447916666664</v>
      </c>
      <c r="F2607" s="16">
        <v>12.0</v>
      </c>
      <c r="G2607" s="17" t="s">
        <v>25</v>
      </c>
      <c r="H2607" s="14">
        <v>64.33</v>
      </c>
      <c r="I2607" s="14">
        <f t="shared" si="1"/>
        <v>567.7084</v>
      </c>
      <c r="J2607" s="18">
        <v>5.0</v>
      </c>
      <c r="K2607" s="17">
        <v>6.0</v>
      </c>
      <c r="L2607" s="19">
        <v>4.0</v>
      </c>
      <c r="M2607" s="19" t="e">
        <v>#REF!</v>
      </c>
      <c r="N2607" s="17">
        <v>5.0</v>
      </c>
      <c r="O2607" s="17" t="s">
        <v>62</v>
      </c>
      <c r="P2607" s="17">
        <v>3.0</v>
      </c>
      <c r="Q2607" s="17">
        <v>5.0</v>
      </c>
      <c r="R2607" s="17">
        <v>0.0</v>
      </c>
      <c r="S2607" s="7">
        <f t="shared" si="2"/>
        <v>5</v>
      </c>
      <c r="T2607" s="20">
        <v>18.89</v>
      </c>
      <c r="U2607" s="14">
        <f t="shared" si="152"/>
        <v>24.4416</v>
      </c>
      <c r="V2607" s="21" t="s">
        <v>39</v>
      </c>
      <c r="W2607" s="35">
        <f>VLOOKUP(A2607,airbnb_listings_orlando!C:Q,14,0)</f>
        <v>259</v>
      </c>
      <c r="X2607" s="35">
        <f>VLOOKUP(A2607,airbnb_listings_orlando!C:Q,15,0)</f>
        <v>6</v>
      </c>
      <c r="Y2607" s="11">
        <f t="shared" si="4"/>
        <v>203.68</v>
      </c>
      <c r="AA2607" s="11"/>
    </row>
    <row r="2608">
      <c r="A2608" s="12" t="s">
        <v>97</v>
      </c>
      <c r="B2608" s="13">
        <v>42893.0</v>
      </c>
      <c r="C2608" s="12">
        <v>42898.0</v>
      </c>
      <c r="D2608" s="14">
        <v>931.27</v>
      </c>
      <c r="E2608" s="24">
        <v>42822.38979166667</v>
      </c>
      <c r="F2608" s="16">
        <v>71.0</v>
      </c>
      <c r="G2608" s="17" t="s">
        <v>25</v>
      </c>
      <c r="H2608" s="14">
        <v>110.49</v>
      </c>
      <c r="I2608" s="14">
        <f t="shared" si="1"/>
        <v>865.2592</v>
      </c>
      <c r="J2608" s="18">
        <v>5.0</v>
      </c>
      <c r="K2608" s="17">
        <v>6.0</v>
      </c>
      <c r="L2608" s="19">
        <v>4.0</v>
      </c>
      <c r="M2608" s="19" t="e">
        <v>#REF!</v>
      </c>
      <c r="N2608" s="17">
        <v>5.0</v>
      </c>
      <c r="O2608" s="17" t="s">
        <v>62</v>
      </c>
      <c r="P2608" s="17">
        <v>5.0</v>
      </c>
      <c r="Q2608" s="17">
        <v>5.0</v>
      </c>
      <c r="R2608" s="17">
        <v>3.0</v>
      </c>
      <c r="S2608" s="7">
        <f t="shared" si="2"/>
        <v>8</v>
      </c>
      <c r="T2608" s="20">
        <v>28.76</v>
      </c>
      <c r="U2608" s="14">
        <f t="shared" si="152"/>
        <v>37.2508</v>
      </c>
      <c r="V2608" s="21" t="s">
        <v>39</v>
      </c>
      <c r="W2608" s="35">
        <f>VLOOKUP(A2608,airbnb_listings_orlando!C:Q,14,0)</f>
        <v>259</v>
      </c>
      <c r="X2608" s="35">
        <f>VLOOKUP(A2608,airbnb_listings_orlando!C:Q,15,0)</f>
        <v>6</v>
      </c>
      <c r="Y2608" s="11">
        <f t="shared" si="4"/>
        <v>186.254</v>
      </c>
      <c r="AA2608" s="11"/>
    </row>
    <row r="2609">
      <c r="A2609" s="12" t="s">
        <v>97</v>
      </c>
      <c r="B2609" s="13">
        <v>42889.0</v>
      </c>
      <c r="C2609" s="12">
        <v>42891.0</v>
      </c>
      <c r="D2609" s="14">
        <v>451.86</v>
      </c>
      <c r="E2609" s="24">
        <v>42755.428715277776</v>
      </c>
      <c r="F2609" s="16">
        <v>134.0</v>
      </c>
      <c r="G2609" s="17" t="s">
        <v>25</v>
      </c>
      <c r="H2609" s="14">
        <v>41.8</v>
      </c>
      <c r="I2609" s="14">
        <f t="shared" si="1"/>
        <v>420.2856</v>
      </c>
      <c r="J2609" s="18">
        <v>5.0</v>
      </c>
      <c r="K2609" s="17">
        <v>6.0</v>
      </c>
      <c r="L2609" s="19">
        <v>4.0</v>
      </c>
      <c r="M2609" s="19" t="e">
        <v>#REF!</v>
      </c>
      <c r="N2609" s="17">
        <v>5.0</v>
      </c>
      <c r="O2609" s="17" t="s">
        <v>62</v>
      </c>
      <c r="P2609" s="17">
        <v>2.0</v>
      </c>
      <c r="Q2609" s="17">
        <v>8.0</v>
      </c>
      <c r="R2609" s="17">
        <v>0.0</v>
      </c>
      <c r="S2609" s="7">
        <f t="shared" si="2"/>
        <v>8</v>
      </c>
      <c r="T2609" s="20">
        <v>13.5</v>
      </c>
      <c r="U2609" s="14">
        <f t="shared" si="152"/>
        <v>18.0744</v>
      </c>
      <c r="V2609" s="21" t="s">
        <v>39</v>
      </c>
      <c r="W2609" s="35">
        <f>VLOOKUP(A2609,airbnb_listings_orlando!C:Q,14,0)</f>
        <v>259</v>
      </c>
      <c r="X2609" s="35">
        <f>VLOOKUP(A2609,airbnb_listings_orlando!C:Q,15,0)</f>
        <v>6</v>
      </c>
      <c r="Y2609" s="11">
        <f t="shared" si="4"/>
        <v>225.93</v>
      </c>
      <c r="AA2609" s="11"/>
    </row>
    <row r="2610">
      <c r="A2610" s="12" t="s">
        <v>97</v>
      </c>
      <c r="B2610" s="13">
        <v>42881.0</v>
      </c>
      <c r="C2610" s="12">
        <v>42883.0</v>
      </c>
      <c r="D2610" s="14">
        <v>451.39</v>
      </c>
      <c r="E2610" s="24">
        <v>42801.41136574074</v>
      </c>
      <c r="F2610" s="16">
        <v>80.0</v>
      </c>
      <c r="G2610" s="17" t="s">
        <v>25</v>
      </c>
      <c r="H2610" s="14">
        <v>41.8</v>
      </c>
      <c r="I2610" s="14">
        <f t="shared" si="1"/>
        <v>419.8344</v>
      </c>
      <c r="J2610" s="18">
        <v>5.0</v>
      </c>
      <c r="K2610" s="17">
        <v>6.0</v>
      </c>
      <c r="L2610" s="19">
        <v>4.0</v>
      </c>
      <c r="M2610" s="19" t="e">
        <v>#REF!</v>
      </c>
      <c r="N2610" s="17">
        <v>5.0</v>
      </c>
      <c r="O2610" s="17" t="s">
        <v>62</v>
      </c>
      <c r="P2610" s="17">
        <v>2.0</v>
      </c>
      <c r="Q2610" s="17">
        <v>5.0</v>
      </c>
      <c r="R2610" s="17">
        <v>0.0</v>
      </c>
      <c r="S2610" s="7">
        <f t="shared" si="2"/>
        <v>5</v>
      </c>
      <c r="T2610" s="20">
        <v>13.5</v>
      </c>
      <c r="U2610" s="14">
        <f t="shared" si="152"/>
        <v>18.0556</v>
      </c>
      <c r="V2610" s="21" t="s">
        <v>39</v>
      </c>
      <c r="W2610" s="35">
        <f>VLOOKUP(A2610,airbnb_listings_orlando!C:Q,14,0)</f>
        <v>259</v>
      </c>
      <c r="X2610" s="35">
        <f>VLOOKUP(A2610,airbnb_listings_orlando!C:Q,15,0)</f>
        <v>6</v>
      </c>
      <c r="Y2610" s="11">
        <f t="shared" si="4"/>
        <v>225.695</v>
      </c>
      <c r="AA2610" s="11"/>
    </row>
    <row r="2611">
      <c r="A2611" s="12" t="s">
        <v>97</v>
      </c>
      <c r="B2611" s="13">
        <v>42875.0</v>
      </c>
      <c r="C2611" s="12">
        <v>42877.0</v>
      </c>
      <c r="D2611" s="14">
        <v>451.39</v>
      </c>
      <c r="E2611" s="24">
        <v>42872.36201388889</v>
      </c>
      <c r="F2611" s="16">
        <v>3.0</v>
      </c>
      <c r="G2611" s="17" t="s">
        <v>25</v>
      </c>
      <c r="H2611" s="14">
        <v>41.25</v>
      </c>
      <c r="I2611" s="14">
        <f t="shared" si="1"/>
        <v>419.3744</v>
      </c>
      <c r="J2611" s="18">
        <v>5.0</v>
      </c>
      <c r="K2611" s="17">
        <v>6.0</v>
      </c>
      <c r="L2611" s="19">
        <v>4.0</v>
      </c>
      <c r="M2611" s="19" t="e">
        <v>#REF!</v>
      </c>
      <c r="N2611" s="17">
        <v>5.0</v>
      </c>
      <c r="O2611" s="17" t="s">
        <v>62</v>
      </c>
      <c r="P2611" s="17">
        <v>2.0</v>
      </c>
      <c r="Q2611" s="17">
        <v>5.0</v>
      </c>
      <c r="R2611" s="17">
        <v>0.0</v>
      </c>
      <c r="S2611" s="7">
        <f t="shared" si="2"/>
        <v>5</v>
      </c>
      <c r="T2611" s="20">
        <v>13.96</v>
      </c>
      <c r="U2611" s="14">
        <f t="shared" si="152"/>
        <v>18.0556</v>
      </c>
      <c r="V2611" s="21" t="s">
        <v>39</v>
      </c>
      <c r="W2611" s="35">
        <f>VLOOKUP(A2611,airbnb_listings_orlando!C:Q,14,0)</f>
        <v>259</v>
      </c>
      <c r="X2611" s="35">
        <f>VLOOKUP(A2611,airbnb_listings_orlando!C:Q,15,0)</f>
        <v>6</v>
      </c>
      <c r="Y2611" s="11">
        <f t="shared" si="4"/>
        <v>225.695</v>
      </c>
      <c r="AA2611" s="11"/>
    </row>
    <row r="2612">
      <c r="A2612" s="12" t="s">
        <v>97</v>
      </c>
      <c r="B2612" s="13">
        <v>42858.0</v>
      </c>
      <c r="C2612" s="12">
        <v>42863.0</v>
      </c>
      <c r="D2612" s="14">
        <v>983.59</v>
      </c>
      <c r="E2612" s="24">
        <v>42766.39313657407</v>
      </c>
      <c r="F2612" s="16">
        <v>92.0</v>
      </c>
      <c r="G2612" s="17" t="s">
        <v>25</v>
      </c>
      <c r="H2612" s="14">
        <v>107.68</v>
      </c>
      <c r="I2612" s="14">
        <f t="shared" si="1"/>
        <v>913.1464</v>
      </c>
      <c r="J2612" s="18">
        <v>5.0</v>
      </c>
      <c r="K2612" s="17">
        <v>6.0</v>
      </c>
      <c r="L2612" s="19">
        <v>4.0</v>
      </c>
      <c r="M2612" s="19" t="e">
        <v>#REF!</v>
      </c>
      <c r="N2612" s="17">
        <v>5.0</v>
      </c>
      <c r="O2612" s="17" t="s">
        <v>62</v>
      </c>
      <c r="P2612" s="17">
        <v>5.0</v>
      </c>
      <c r="Q2612" s="17">
        <v>6.0</v>
      </c>
      <c r="R2612" s="17">
        <v>4.0</v>
      </c>
      <c r="S2612" s="7">
        <f t="shared" si="2"/>
        <v>10</v>
      </c>
      <c r="T2612" s="20">
        <v>31.1</v>
      </c>
      <c r="U2612" s="14">
        <f t="shared" si="152"/>
        <v>39.3436</v>
      </c>
      <c r="V2612" s="21" t="s">
        <v>39</v>
      </c>
      <c r="W2612" s="35">
        <f>VLOOKUP(A2612,airbnb_listings_orlando!C:Q,14,0)</f>
        <v>259</v>
      </c>
      <c r="X2612" s="35">
        <f>VLOOKUP(A2612,airbnb_listings_orlando!C:Q,15,0)</f>
        <v>6</v>
      </c>
      <c r="Y2612" s="11">
        <f t="shared" si="4"/>
        <v>196.718</v>
      </c>
      <c r="AA2612" s="11"/>
    </row>
    <row r="2613">
      <c r="A2613" s="12" t="s">
        <v>97</v>
      </c>
      <c r="B2613" s="13">
        <v>42845.0</v>
      </c>
      <c r="C2613" s="12">
        <v>42850.0</v>
      </c>
      <c r="D2613" s="14">
        <v>985.37</v>
      </c>
      <c r="E2613" s="24">
        <v>42783.425104166665</v>
      </c>
      <c r="F2613" s="16">
        <v>62.0</v>
      </c>
      <c r="G2613" s="17" t="s">
        <v>25</v>
      </c>
      <c r="H2613" s="14">
        <v>114.36</v>
      </c>
      <c r="I2613" s="14">
        <f t="shared" si="1"/>
        <v>912.0852</v>
      </c>
      <c r="J2613" s="18">
        <v>5.0</v>
      </c>
      <c r="K2613" s="17">
        <v>6.0</v>
      </c>
      <c r="L2613" s="19">
        <v>4.0</v>
      </c>
      <c r="M2613" s="19" t="e">
        <v>#REF!</v>
      </c>
      <c r="N2613" s="17">
        <v>5.0</v>
      </c>
      <c r="O2613" s="17" t="s">
        <v>62</v>
      </c>
      <c r="P2613" s="17">
        <v>5.0</v>
      </c>
      <c r="Q2613" s="17">
        <v>3.0</v>
      </c>
      <c r="R2613" s="17">
        <v>5.0</v>
      </c>
      <c r="S2613" s="7">
        <f t="shared" si="2"/>
        <v>8</v>
      </c>
      <c r="T2613" s="20">
        <v>33.87</v>
      </c>
      <c r="U2613" s="14">
        <f t="shared" si="152"/>
        <v>39.4148</v>
      </c>
      <c r="V2613" s="21" t="s">
        <v>39</v>
      </c>
      <c r="W2613" s="35">
        <f>VLOOKUP(A2613,airbnb_listings_orlando!C:Q,14,0)</f>
        <v>259</v>
      </c>
      <c r="X2613" s="35">
        <f>VLOOKUP(A2613,airbnb_listings_orlando!C:Q,15,0)</f>
        <v>6</v>
      </c>
      <c r="Y2613" s="11">
        <f t="shared" si="4"/>
        <v>197.074</v>
      </c>
      <c r="AA2613" s="11"/>
    </row>
    <row r="2614">
      <c r="A2614" s="12" t="s">
        <v>97</v>
      </c>
      <c r="B2614" s="13">
        <v>42841.0</v>
      </c>
      <c r="C2614" s="12">
        <v>42845.0</v>
      </c>
      <c r="D2614" s="14">
        <v>814.8</v>
      </c>
      <c r="E2614" s="24">
        <v>42797.38829861111</v>
      </c>
      <c r="F2614" s="16">
        <v>44.0</v>
      </c>
      <c r="G2614" s="17" t="s">
        <v>25</v>
      </c>
      <c r="H2614" s="14">
        <v>84.4</v>
      </c>
      <c r="I2614" s="14">
        <f t="shared" si="1"/>
        <v>755.878</v>
      </c>
      <c r="J2614" s="18">
        <v>5.0</v>
      </c>
      <c r="K2614" s="17">
        <v>6.0</v>
      </c>
      <c r="L2614" s="19">
        <v>4.0</v>
      </c>
      <c r="M2614" s="19" t="e">
        <v>#REF!</v>
      </c>
      <c r="N2614" s="17">
        <v>5.0</v>
      </c>
      <c r="O2614" s="17" t="s">
        <v>62</v>
      </c>
      <c r="P2614" s="17">
        <v>4.0</v>
      </c>
      <c r="Q2614" s="17">
        <v>3.0</v>
      </c>
      <c r="R2614" s="17">
        <v>6.0</v>
      </c>
      <c r="S2614" s="7">
        <f t="shared" si="2"/>
        <v>9</v>
      </c>
      <c r="T2614" s="20">
        <v>26.33</v>
      </c>
      <c r="U2614" s="14">
        <f t="shared" si="152"/>
        <v>32.592</v>
      </c>
      <c r="V2614" s="21" t="s">
        <v>39</v>
      </c>
      <c r="W2614" s="35">
        <f>VLOOKUP(A2614,airbnb_listings_orlando!C:Q,14,0)</f>
        <v>259</v>
      </c>
      <c r="X2614" s="35">
        <f>VLOOKUP(A2614,airbnb_listings_orlando!C:Q,15,0)</f>
        <v>6</v>
      </c>
      <c r="Y2614" s="11">
        <f t="shared" si="4"/>
        <v>203.7</v>
      </c>
      <c r="AA2614" s="11"/>
    </row>
    <row r="2615">
      <c r="A2615" s="12" t="s">
        <v>97</v>
      </c>
      <c r="B2615" s="13">
        <v>42831.0</v>
      </c>
      <c r="C2615" s="12">
        <v>42841.0</v>
      </c>
      <c r="D2615" s="14">
        <v>1887.1</v>
      </c>
      <c r="E2615" s="24">
        <v>42621.6075</v>
      </c>
      <c r="F2615" s="16">
        <v>210.0</v>
      </c>
      <c r="G2615" s="17" t="s">
        <v>25</v>
      </c>
      <c r="H2615" s="14">
        <v>310.0</v>
      </c>
      <c r="I2615" s="14">
        <f t="shared" si="1"/>
        <v>1811.616</v>
      </c>
      <c r="J2615" s="18">
        <v>5.0</v>
      </c>
      <c r="K2615" s="17">
        <v>6.0</v>
      </c>
      <c r="L2615" s="19">
        <v>4.0</v>
      </c>
      <c r="M2615" s="19" t="e">
        <v>#REF!</v>
      </c>
      <c r="N2615" s="17">
        <v>5.0</v>
      </c>
      <c r="O2615" s="17" t="s">
        <v>62</v>
      </c>
      <c r="P2615" s="17">
        <v>10.0</v>
      </c>
      <c r="Q2615" s="17">
        <v>4.0</v>
      </c>
      <c r="R2615" s="17">
        <v>2.0</v>
      </c>
      <c r="S2615" s="7">
        <f t="shared" si="2"/>
        <v>6</v>
      </c>
      <c r="T2615" s="20">
        <v>0.0</v>
      </c>
      <c r="U2615" s="14">
        <f t="shared" si="152"/>
        <v>75.484</v>
      </c>
      <c r="V2615" s="21" t="s">
        <v>39</v>
      </c>
      <c r="W2615" s="35">
        <f>VLOOKUP(A2615,airbnb_listings_orlando!C:Q,14,0)</f>
        <v>259</v>
      </c>
      <c r="X2615" s="35">
        <f>VLOOKUP(A2615,airbnb_listings_orlando!C:Q,15,0)</f>
        <v>6</v>
      </c>
      <c r="Y2615" s="11">
        <f t="shared" si="4"/>
        <v>188.71</v>
      </c>
      <c r="AA2615" s="11"/>
    </row>
    <row r="2616">
      <c r="A2616" s="12" t="s">
        <v>97</v>
      </c>
      <c r="B2616" s="13">
        <v>42828.0</v>
      </c>
      <c r="C2616" s="12">
        <v>42830.0</v>
      </c>
      <c r="D2616" s="14">
        <v>477.24</v>
      </c>
      <c r="E2616" s="24">
        <v>42779.5928587963</v>
      </c>
      <c r="F2616" s="16">
        <v>49.0</v>
      </c>
      <c r="G2616" s="17" t="s">
        <v>25</v>
      </c>
      <c r="H2616" s="14">
        <v>37.85</v>
      </c>
      <c r="I2616" s="14">
        <f t="shared" si="1"/>
        <v>441.3604</v>
      </c>
      <c r="J2616" s="18">
        <v>5.0</v>
      </c>
      <c r="K2616" s="17">
        <v>6.0</v>
      </c>
      <c r="L2616" s="19">
        <v>4.0</v>
      </c>
      <c r="M2616" s="19" t="e">
        <v>#REF!</v>
      </c>
      <c r="N2616" s="17">
        <v>5.0</v>
      </c>
      <c r="O2616" s="17" t="s">
        <v>62</v>
      </c>
      <c r="P2616" s="17">
        <v>2.0</v>
      </c>
      <c r="Q2616" s="17">
        <v>5.0</v>
      </c>
      <c r="R2616" s="17">
        <v>5.0</v>
      </c>
      <c r="S2616" s="7">
        <f t="shared" si="2"/>
        <v>10</v>
      </c>
      <c r="T2616" s="20">
        <v>16.79</v>
      </c>
      <c r="U2616" s="14">
        <f t="shared" si="152"/>
        <v>19.0896</v>
      </c>
      <c r="V2616" s="21" t="s">
        <v>39</v>
      </c>
      <c r="W2616" s="35">
        <f>VLOOKUP(A2616,airbnb_listings_orlando!C:Q,14,0)</f>
        <v>259</v>
      </c>
      <c r="X2616" s="35">
        <f>VLOOKUP(A2616,airbnb_listings_orlando!C:Q,15,0)</f>
        <v>6</v>
      </c>
      <c r="Y2616" s="11">
        <f t="shared" si="4"/>
        <v>238.62</v>
      </c>
      <c r="AA2616" s="11"/>
    </row>
    <row r="2617">
      <c r="A2617" s="12" t="s">
        <v>97</v>
      </c>
      <c r="B2617" s="13">
        <v>42797.0</v>
      </c>
      <c r="C2617" s="12">
        <v>42799.0</v>
      </c>
      <c r="D2617" s="14">
        <v>779.88</v>
      </c>
      <c r="E2617" s="24">
        <v>42750.94877314815</v>
      </c>
      <c r="F2617" s="16">
        <v>47.0</v>
      </c>
      <c r="G2617" s="17" t="s">
        <v>25</v>
      </c>
      <c r="H2617" s="14">
        <v>60.33</v>
      </c>
      <c r="I2617" s="14">
        <f t="shared" si="1"/>
        <v>727.2948</v>
      </c>
      <c r="J2617" s="18">
        <v>5.0</v>
      </c>
      <c r="K2617" s="17">
        <v>6.0</v>
      </c>
      <c r="L2617" s="19">
        <v>4.0</v>
      </c>
      <c r="M2617" s="19" t="e">
        <v>#REF!</v>
      </c>
      <c r="N2617" s="17">
        <v>5.0</v>
      </c>
      <c r="O2617" s="17" t="s">
        <v>62</v>
      </c>
      <c r="P2617" s="17">
        <v>2.0</v>
      </c>
      <c r="Q2617" s="17">
        <v>4.0</v>
      </c>
      <c r="R2617" s="17">
        <v>0.0</v>
      </c>
      <c r="S2617" s="7">
        <f t="shared" si="2"/>
        <v>4</v>
      </c>
      <c r="T2617" s="20">
        <v>21.39</v>
      </c>
      <c r="U2617" s="14">
        <f t="shared" si="152"/>
        <v>31.1952</v>
      </c>
      <c r="V2617" s="21" t="s">
        <v>39</v>
      </c>
      <c r="W2617" s="35">
        <f>VLOOKUP(A2617,airbnb_listings_orlando!C:Q,14,0)</f>
        <v>259</v>
      </c>
      <c r="X2617" s="35">
        <f>VLOOKUP(A2617,airbnb_listings_orlando!C:Q,15,0)</f>
        <v>6</v>
      </c>
      <c r="Y2617" s="11">
        <f t="shared" si="4"/>
        <v>389.94</v>
      </c>
      <c r="AA2617" s="11"/>
    </row>
    <row r="2618">
      <c r="A2618" s="12" t="s">
        <v>97</v>
      </c>
      <c r="B2618" s="13">
        <v>42790.0</v>
      </c>
      <c r="C2618" s="12">
        <v>42795.0</v>
      </c>
      <c r="D2618" s="14">
        <v>1070.35</v>
      </c>
      <c r="E2618" s="24">
        <v>42639.44577546296</v>
      </c>
      <c r="F2618" s="16">
        <v>151.0</v>
      </c>
      <c r="G2618" s="17" t="s">
        <v>25</v>
      </c>
      <c r="H2618" s="14">
        <v>155.0</v>
      </c>
      <c r="I2618" s="14">
        <f t="shared" si="1"/>
        <v>1027.536</v>
      </c>
      <c r="J2618" s="18">
        <v>5.0</v>
      </c>
      <c r="K2618" s="17">
        <v>6.0</v>
      </c>
      <c r="L2618" s="19">
        <v>4.0</v>
      </c>
      <c r="M2618" s="19" t="e">
        <v>#REF!</v>
      </c>
      <c r="N2618" s="17">
        <v>5.0</v>
      </c>
      <c r="O2618" s="17" t="s">
        <v>62</v>
      </c>
      <c r="P2618" s="17">
        <v>5.0</v>
      </c>
      <c r="Q2618" s="17">
        <v>6.0</v>
      </c>
      <c r="R2618" s="17">
        <v>2.0</v>
      </c>
      <c r="S2618" s="7">
        <f t="shared" si="2"/>
        <v>8</v>
      </c>
      <c r="T2618" s="20">
        <v>0.0</v>
      </c>
      <c r="U2618" s="14">
        <f t="shared" si="152"/>
        <v>42.814</v>
      </c>
      <c r="V2618" s="21" t="s">
        <v>39</v>
      </c>
      <c r="W2618" s="35">
        <f>VLOOKUP(A2618,airbnb_listings_orlando!C:Q,14,0)</f>
        <v>259</v>
      </c>
      <c r="X2618" s="35">
        <f>VLOOKUP(A2618,airbnb_listings_orlando!C:Q,15,0)</f>
        <v>6</v>
      </c>
      <c r="Y2618" s="11">
        <f t="shared" si="4"/>
        <v>214.07</v>
      </c>
      <c r="AA2618" s="11"/>
    </row>
    <row r="2619">
      <c r="A2619" s="12" t="s">
        <v>97</v>
      </c>
      <c r="B2619" s="13">
        <v>42782.0</v>
      </c>
      <c r="C2619" s="12">
        <v>42786.0</v>
      </c>
      <c r="D2619" s="14">
        <v>836.2</v>
      </c>
      <c r="E2619" s="24">
        <v>42646.46923611111</v>
      </c>
      <c r="F2619" s="16">
        <v>136.0</v>
      </c>
      <c r="G2619" s="17" t="s">
        <v>25</v>
      </c>
      <c r="H2619" s="14">
        <v>124.0</v>
      </c>
      <c r="I2619" s="14">
        <f t="shared" si="1"/>
        <v>802.752</v>
      </c>
      <c r="J2619" s="18">
        <v>5.0</v>
      </c>
      <c r="K2619" s="17">
        <v>6.0</v>
      </c>
      <c r="L2619" s="19">
        <v>4.0</v>
      </c>
      <c r="M2619" s="19" t="e">
        <v>#REF!</v>
      </c>
      <c r="N2619" s="17">
        <v>5.0</v>
      </c>
      <c r="O2619" s="17" t="s">
        <v>62</v>
      </c>
      <c r="P2619" s="17">
        <v>4.0</v>
      </c>
      <c r="Q2619" s="17">
        <v>4.0</v>
      </c>
      <c r="R2619" s="17">
        <v>2.0</v>
      </c>
      <c r="S2619" s="7">
        <f t="shared" si="2"/>
        <v>6</v>
      </c>
      <c r="T2619" s="20">
        <v>0.0</v>
      </c>
      <c r="U2619" s="14">
        <f t="shared" si="152"/>
        <v>33.448</v>
      </c>
      <c r="V2619" s="21" t="s">
        <v>39</v>
      </c>
      <c r="W2619" s="35">
        <f>VLOOKUP(A2619,airbnb_listings_orlando!C:Q,14,0)</f>
        <v>259</v>
      </c>
      <c r="X2619" s="35">
        <f>VLOOKUP(A2619,airbnb_listings_orlando!C:Q,15,0)</f>
        <v>6</v>
      </c>
      <c r="Y2619" s="11">
        <f t="shared" si="4"/>
        <v>209.05</v>
      </c>
      <c r="AA2619" s="11"/>
    </row>
    <row r="2620">
      <c r="A2620" s="12" t="s">
        <v>97</v>
      </c>
      <c r="B2620" s="13">
        <v>42776.0</v>
      </c>
      <c r="C2620" s="12">
        <v>42778.0</v>
      </c>
      <c r="D2620" s="14">
        <v>477.24</v>
      </c>
      <c r="E2620" s="24">
        <v>42747.637824074074</v>
      </c>
      <c r="F2620" s="16">
        <v>29.0</v>
      </c>
      <c r="G2620" s="17" t="s">
        <v>25</v>
      </c>
      <c r="H2620" s="14">
        <v>37.91</v>
      </c>
      <c r="I2620" s="14">
        <f t="shared" si="1"/>
        <v>441.4104</v>
      </c>
      <c r="J2620" s="18">
        <v>5.0</v>
      </c>
      <c r="K2620" s="17">
        <v>6.0</v>
      </c>
      <c r="L2620" s="19">
        <v>4.0</v>
      </c>
      <c r="M2620" s="19" t="e">
        <v>#REF!</v>
      </c>
      <c r="N2620" s="17">
        <v>5.0</v>
      </c>
      <c r="O2620" s="17" t="s">
        <v>62</v>
      </c>
      <c r="P2620" s="17">
        <v>2.0</v>
      </c>
      <c r="Q2620" s="17">
        <v>4.0</v>
      </c>
      <c r="R2620" s="17">
        <v>0.0</v>
      </c>
      <c r="S2620" s="7">
        <f t="shared" si="2"/>
        <v>4</v>
      </c>
      <c r="T2620" s="20">
        <v>16.74</v>
      </c>
      <c r="U2620" s="14">
        <f t="shared" si="152"/>
        <v>19.0896</v>
      </c>
      <c r="V2620" s="21" t="s">
        <v>39</v>
      </c>
      <c r="W2620" s="35">
        <f>VLOOKUP(A2620,airbnb_listings_orlando!C:Q,14,0)</f>
        <v>259</v>
      </c>
      <c r="X2620" s="35">
        <f>VLOOKUP(A2620,airbnb_listings_orlando!C:Q,15,0)</f>
        <v>6</v>
      </c>
      <c r="Y2620" s="11">
        <f t="shared" si="4"/>
        <v>238.62</v>
      </c>
      <c r="AA2620" s="11"/>
    </row>
    <row r="2621">
      <c r="A2621" s="12" t="s">
        <v>97</v>
      </c>
      <c r="B2621" s="13">
        <v>42769.0</v>
      </c>
      <c r="C2621" s="12">
        <v>42771.0</v>
      </c>
      <c r="D2621" s="14">
        <v>477.24</v>
      </c>
      <c r="E2621" s="24">
        <v>42748.385347222225</v>
      </c>
      <c r="F2621" s="16">
        <v>21.0</v>
      </c>
      <c r="G2621" s="17" t="s">
        <v>25</v>
      </c>
      <c r="H2621" s="14">
        <v>37.85</v>
      </c>
      <c r="I2621" s="14">
        <f t="shared" si="1"/>
        <v>441.3604</v>
      </c>
      <c r="J2621" s="18">
        <v>5.0</v>
      </c>
      <c r="K2621" s="17">
        <v>6.0</v>
      </c>
      <c r="L2621" s="19">
        <v>4.0</v>
      </c>
      <c r="M2621" s="19" t="e">
        <v>#REF!</v>
      </c>
      <c r="N2621" s="17">
        <v>5.0</v>
      </c>
      <c r="O2621" s="17" t="s">
        <v>62</v>
      </c>
      <c r="P2621" s="17">
        <v>2.0</v>
      </c>
      <c r="Q2621" s="17">
        <v>4.0</v>
      </c>
      <c r="R2621" s="17">
        <v>6.0</v>
      </c>
      <c r="S2621" s="7">
        <f t="shared" si="2"/>
        <v>10</v>
      </c>
      <c r="T2621" s="20">
        <v>16.79</v>
      </c>
      <c r="U2621" s="14">
        <f t="shared" si="152"/>
        <v>19.0896</v>
      </c>
      <c r="V2621" s="21" t="s">
        <v>39</v>
      </c>
      <c r="W2621" s="35">
        <f>VLOOKUP(A2621,airbnb_listings_orlando!C:Q,14,0)</f>
        <v>259</v>
      </c>
      <c r="X2621" s="35">
        <f>VLOOKUP(A2621,airbnb_listings_orlando!C:Q,15,0)</f>
        <v>6</v>
      </c>
      <c r="Y2621" s="11">
        <f t="shared" si="4"/>
        <v>238.62</v>
      </c>
      <c r="AA2621" s="11"/>
    </row>
    <row r="2622">
      <c r="A2622" s="12" t="s">
        <v>97</v>
      </c>
      <c r="B2622" s="13">
        <v>42762.0</v>
      </c>
      <c r="C2622" s="12">
        <v>42764.0</v>
      </c>
      <c r="D2622" s="14">
        <v>578.95</v>
      </c>
      <c r="E2622" s="24">
        <v>42741.40615740741</v>
      </c>
      <c r="F2622" s="16">
        <v>21.0</v>
      </c>
      <c r="G2622" s="17" t="s">
        <v>25</v>
      </c>
      <c r="H2622" s="14">
        <v>57.29</v>
      </c>
      <c r="I2622" s="14">
        <f t="shared" si="1"/>
        <v>540.202</v>
      </c>
      <c r="J2622" s="18">
        <v>5.0</v>
      </c>
      <c r="K2622" s="17">
        <v>6.0</v>
      </c>
      <c r="L2622" s="19">
        <v>4.0</v>
      </c>
      <c r="M2622" s="19" t="e">
        <v>#REF!</v>
      </c>
      <c r="N2622" s="17">
        <v>5.0</v>
      </c>
      <c r="O2622" s="17" t="s">
        <v>62</v>
      </c>
      <c r="P2622" s="17">
        <v>2.0</v>
      </c>
      <c r="Q2622" s="17">
        <v>6.0</v>
      </c>
      <c r="R2622" s="17">
        <v>4.0</v>
      </c>
      <c r="S2622" s="7">
        <f t="shared" si="2"/>
        <v>10</v>
      </c>
      <c r="T2622" s="20">
        <v>15.59</v>
      </c>
      <c r="U2622" s="14">
        <f t="shared" si="152"/>
        <v>23.158</v>
      </c>
      <c r="V2622" s="21" t="s">
        <v>39</v>
      </c>
      <c r="W2622" s="35">
        <f>VLOOKUP(A2622,airbnb_listings_orlando!C:Q,14,0)</f>
        <v>259</v>
      </c>
      <c r="X2622" s="35">
        <f>VLOOKUP(A2622,airbnb_listings_orlando!C:Q,15,0)</f>
        <v>6</v>
      </c>
      <c r="Y2622" s="11">
        <f t="shared" si="4"/>
        <v>289.475</v>
      </c>
      <c r="AA2622" s="11"/>
    </row>
    <row r="2623">
      <c r="A2623" s="12" t="s">
        <v>97</v>
      </c>
      <c r="B2623" s="13">
        <v>42758.0</v>
      </c>
      <c r="C2623" s="12">
        <v>42762.0</v>
      </c>
      <c r="D2623" s="14">
        <v>1018.95</v>
      </c>
      <c r="E2623" s="15">
        <v>42718.50133101852</v>
      </c>
      <c r="F2623" s="16">
        <v>40.0</v>
      </c>
      <c r="G2623" s="17" t="s">
        <v>25</v>
      </c>
      <c r="H2623" s="14">
        <v>121.44</v>
      </c>
      <c r="I2623" s="14">
        <f t="shared" si="1"/>
        <v>952.722</v>
      </c>
      <c r="J2623" s="18">
        <v>5.0</v>
      </c>
      <c r="K2623" s="17">
        <v>6.0</v>
      </c>
      <c r="L2623" s="19">
        <v>4.0</v>
      </c>
      <c r="M2623" s="19" t="e">
        <v>#REF!</v>
      </c>
      <c r="N2623" s="17">
        <v>5.0</v>
      </c>
      <c r="O2623" s="17" t="s">
        <v>62</v>
      </c>
      <c r="P2623" s="17">
        <v>4.0</v>
      </c>
      <c r="Q2623" s="17">
        <v>3.0</v>
      </c>
      <c r="R2623" s="17">
        <v>0.0</v>
      </c>
      <c r="S2623" s="7">
        <f t="shared" si="2"/>
        <v>3</v>
      </c>
      <c r="T2623" s="20">
        <v>25.47</v>
      </c>
      <c r="U2623" s="14">
        <f t="shared" si="152"/>
        <v>40.758</v>
      </c>
      <c r="V2623" s="21" t="s">
        <v>39</v>
      </c>
      <c r="W2623" s="35">
        <f>VLOOKUP(A2623,airbnb_listings_orlando!C:Q,14,0)</f>
        <v>259</v>
      </c>
      <c r="X2623" s="35">
        <f>VLOOKUP(A2623,airbnb_listings_orlando!C:Q,15,0)</f>
        <v>6</v>
      </c>
      <c r="Y2623" s="11">
        <f t="shared" si="4"/>
        <v>254.7375</v>
      </c>
      <c r="AA2623" s="11"/>
    </row>
    <row r="2624">
      <c r="A2624" s="12" t="s">
        <v>97</v>
      </c>
      <c r="B2624" s="13">
        <v>42730.0</v>
      </c>
      <c r="C2624" s="25">
        <v>42735.0</v>
      </c>
      <c r="D2624" s="14">
        <v>1576.35</v>
      </c>
      <c r="E2624" s="24">
        <v>42620.47861111111</v>
      </c>
      <c r="F2624" s="16">
        <v>110.0</v>
      </c>
      <c r="G2624" s="17" t="s">
        <v>25</v>
      </c>
      <c r="H2624" s="14">
        <v>255.0</v>
      </c>
      <c r="I2624" s="14">
        <f t="shared" si="1"/>
        <v>1513.296</v>
      </c>
      <c r="J2624" s="18">
        <v>5.0</v>
      </c>
      <c r="K2624" s="17">
        <v>6.0</v>
      </c>
      <c r="L2624" s="19">
        <v>4.0</v>
      </c>
      <c r="M2624" s="19" t="e">
        <v>#REF!</v>
      </c>
      <c r="N2624" s="17">
        <v>5.0</v>
      </c>
      <c r="O2624" s="17" t="s">
        <v>62</v>
      </c>
      <c r="P2624" s="17">
        <v>5.0</v>
      </c>
      <c r="Q2624" s="17">
        <v>6.0</v>
      </c>
      <c r="R2624" s="17">
        <v>4.0</v>
      </c>
      <c r="S2624" s="7">
        <f t="shared" si="2"/>
        <v>10</v>
      </c>
      <c r="T2624" s="20">
        <v>0.0</v>
      </c>
      <c r="U2624" s="14">
        <f t="shared" si="152"/>
        <v>63.054</v>
      </c>
      <c r="V2624" s="21" t="s">
        <v>39</v>
      </c>
      <c r="W2624" s="35">
        <f>VLOOKUP(A2624,airbnb_listings_orlando!C:Q,14,0)</f>
        <v>259</v>
      </c>
      <c r="X2624" s="35">
        <f>VLOOKUP(A2624,airbnb_listings_orlando!C:Q,15,0)</f>
        <v>6</v>
      </c>
      <c r="Y2624" s="11">
        <f t="shared" si="4"/>
        <v>315.27</v>
      </c>
      <c r="AA2624" s="11"/>
    </row>
    <row r="2625">
      <c r="A2625" s="12" t="s">
        <v>97</v>
      </c>
      <c r="B2625" s="13">
        <v>42726.0</v>
      </c>
      <c r="C2625" s="25">
        <v>42730.0</v>
      </c>
      <c r="D2625" s="14">
        <v>1373.31</v>
      </c>
      <c r="E2625" s="24">
        <v>42705.39282407407</v>
      </c>
      <c r="F2625" s="16">
        <v>21.0</v>
      </c>
      <c r="G2625" s="17" t="s">
        <v>25</v>
      </c>
      <c r="H2625" s="14">
        <v>204.0</v>
      </c>
      <c r="I2625" s="14">
        <f t="shared" si="1"/>
        <v>1318.3776</v>
      </c>
      <c r="J2625" s="18">
        <v>5.0</v>
      </c>
      <c r="K2625" s="17">
        <v>6.0</v>
      </c>
      <c r="L2625" s="19">
        <v>4.0</v>
      </c>
      <c r="M2625" s="19" t="e">
        <v>#REF!</v>
      </c>
      <c r="N2625" s="17">
        <v>5.0</v>
      </c>
      <c r="O2625" s="17" t="s">
        <v>62</v>
      </c>
      <c r="P2625" s="17">
        <v>4.0</v>
      </c>
      <c r="Q2625" s="17">
        <v>6.0</v>
      </c>
      <c r="R2625" s="17">
        <v>4.0</v>
      </c>
      <c r="S2625" s="7">
        <f t="shared" si="2"/>
        <v>10</v>
      </c>
      <c r="T2625" s="20">
        <v>0.0</v>
      </c>
      <c r="U2625" s="14">
        <f t="shared" si="152"/>
        <v>54.9324</v>
      </c>
      <c r="V2625" s="21" t="s">
        <v>39</v>
      </c>
      <c r="W2625" s="35">
        <f>VLOOKUP(A2625,airbnb_listings_orlando!C:Q,14,0)</f>
        <v>259</v>
      </c>
      <c r="X2625" s="35">
        <f>VLOOKUP(A2625,airbnb_listings_orlando!C:Q,15,0)</f>
        <v>6</v>
      </c>
      <c r="Y2625" s="11">
        <f t="shared" si="4"/>
        <v>343.3275</v>
      </c>
      <c r="AA2625" s="11"/>
    </row>
    <row r="2626">
      <c r="A2626" s="12" t="s">
        <v>97</v>
      </c>
      <c r="B2626" s="13">
        <v>42718.0</v>
      </c>
      <c r="C2626" s="25">
        <v>42726.0</v>
      </c>
      <c r="D2626" s="14">
        <v>1988.8</v>
      </c>
      <c r="E2626" s="24">
        <v>42620.47733796296</v>
      </c>
      <c r="F2626" s="16">
        <v>98.0</v>
      </c>
      <c r="G2626" s="17" t="s">
        <v>25</v>
      </c>
      <c r="H2626" s="14">
        <v>328.0</v>
      </c>
      <c r="I2626" s="14">
        <f t="shared" si="1"/>
        <v>1909.248</v>
      </c>
      <c r="J2626" s="18">
        <v>5.0</v>
      </c>
      <c r="K2626" s="17">
        <v>6.0</v>
      </c>
      <c r="L2626" s="19">
        <v>4.0</v>
      </c>
      <c r="M2626" s="19" t="e">
        <v>#REF!</v>
      </c>
      <c r="N2626" s="17">
        <v>5.0</v>
      </c>
      <c r="O2626" s="17" t="s">
        <v>62</v>
      </c>
      <c r="P2626" s="17">
        <v>8.0</v>
      </c>
      <c r="Q2626" s="17">
        <v>4.0</v>
      </c>
      <c r="R2626" s="17">
        <v>3.0</v>
      </c>
      <c r="S2626" s="7">
        <f t="shared" si="2"/>
        <v>7</v>
      </c>
      <c r="T2626" s="20">
        <v>0.0</v>
      </c>
      <c r="U2626" s="14">
        <f t="shared" si="152"/>
        <v>79.552</v>
      </c>
      <c r="V2626" s="21" t="s">
        <v>39</v>
      </c>
      <c r="W2626" s="35">
        <f>VLOOKUP(A2626,airbnb_listings_orlando!C:Q,14,0)</f>
        <v>259</v>
      </c>
      <c r="X2626" s="35">
        <f>VLOOKUP(A2626,airbnb_listings_orlando!C:Q,15,0)</f>
        <v>6</v>
      </c>
      <c r="Y2626" s="11">
        <f t="shared" si="4"/>
        <v>248.6</v>
      </c>
      <c r="AA2626" s="11"/>
    </row>
    <row r="2627">
      <c r="A2627" s="12" t="s">
        <v>97</v>
      </c>
      <c r="B2627" s="13">
        <v>42697.0</v>
      </c>
      <c r="C2627" s="25">
        <v>42701.0</v>
      </c>
      <c r="D2627" s="14">
        <v>1243.0</v>
      </c>
      <c r="E2627" s="24">
        <v>42620.47587962963</v>
      </c>
      <c r="F2627" s="16">
        <v>77.0</v>
      </c>
      <c r="G2627" s="17" t="s">
        <v>25</v>
      </c>
      <c r="H2627" s="14">
        <v>196.0</v>
      </c>
      <c r="I2627" s="14">
        <f t="shared" si="1"/>
        <v>1193.28</v>
      </c>
      <c r="J2627" s="18">
        <v>5.0</v>
      </c>
      <c r="K2627" s="17">
        <v>6.0</v>
      </c>
      <c r="L2627" s="19">
        <v>4.0</v>
      </c>
      <c r="M2627" s="19" t="e">
        <v>#REF!</v>
      </c>
      <c r="N2627" s="17">
        <v>5.0</v>
      </c>
      <c r="O2627" s="17" t="s">
        <v>62</v>
      </c>
      <c r="P2627" s="17">
        <v>4.0</v>
      </c>
      <c r="Q2627" s="17">
        <v>6.0</v>
      </c>
      <c r="R2627" s="17">
        <v>4.0</v>
      </c>
      <c r="S2627" s="7">
        <f t="shared" si="2"/>
        <v>10</v>
      </c>
      <c r="T2627" s="20">
        <v>0.0</v>
      </c>
      <c r="U2627" s="14">
        <f t="shared" si="152"/>
        <v>49.72</v>
      </c>
      <c r="V2627" s="21" t="s">
        <v>39</v>
      </c>
      <c r="W2627" s="35">
        <f>VLOOKUP(A2627,airbnb_listings_orlando!C:Q,14,0)</f>
        <v>259</v>
      </c>
      <c r="X2627" s="35">
        <f>VLOOKUP(A2627,airbnb_listings_orlando!C:Q,15,0)</f>
        <v>6</v>
      </c>
      <c r="Y2627" s="11">
        <f t="shared" si="4"/>
        <v>310.75</v>
      </c>
      <c r="AA2627" s="11"/>
    </row>
    <row r="2628">
      <c r="A2628" s="12" t="s">
        <v>97</v>
      </c>
      <c r="B2628" s="13">
        <v>42689.0</v>
      </c>
      <c r="C2628" s="25">
        <v>42694.0</v>
      </c>
      <c r="D2628" s="14">
        <v>1011.35</v>
      </c>
      <c r="E2628" s="24">
        <v>42620.47138888889</v>
      </c>
      <c r="F2628" s="16">
        <v>69.0</v>
      </c>
      <c r="G2628" s="17" t="s">
        <v>25</v>
      </c>
      <c r="H2628" s="14">
        <v>155.0</v>
      </c>
      <c r="I2628" s="14">
        <f t="shared" si="1"/>
        <v>970.896</v>
      </c>
      <c r="J2628" s="18">
        <v>5.0</v>
      </c>
      <c r="K2628" s="17">
        <v>6.0</v>
      </c>
      <c r="L2628" s="19">
        <v>4.0</v>
      </c>
      <c r="M2628" s="19" t="e">
        <v>#REF!</v>
      </c>
      <c r="N2628" s="17">
        <v>5.0</v>
      </c>
      <c r="O2628" s="17" t="s">
        <v>62</v>
      </c>
      <c r="P2628" s="17">
        <v>5.0</v>
      </c>
      <c r="Q2628" s="17">
        <v>8.0</v>
      </c>
      <c r="R2628" s="17">
        <v>2.0</v>
      </c>
      <c r="S2628" s="7">
        <f t="shared" si="2"/>
        <v>10</v>
      </c>
      <c r="T2628" s="20">
        <v>0.0</v>
      </c>
      <c r="U2628" s="14">
        <f t="shared" si="152"/>
        <v>40.454</v>
      </c>
      <c r="V2628" s="21" t="s">
        <v>39</v>
      </c>
      <c r="W2628" s="35">
        <f>VLOOKUP(A2628,airbnb_listings_orlando!C:Q,14,0)</f>
        <v>259</v>
      </c>
      <c r="X2628" s="35">
        <f>VLOOKUP(A2628,airbnb_listings_orlando!C:Q,15,0)</f>
        <v>6</v>
      </c>
      <c r="Y2628" s="11">
        <f t="shared" si="4"/>
        <v>202.27</v>
      </c>
      <c r="AA2628" s="11"/>
    </row>
    <row r="2629">
      <c r="A2629" s="12" t="s">
        <v>97</v>
      </c>
      <c r="B2629" s="13">
        <v>42679.0</v>
      </c>
      <c r="C2629" s="25">
        <v>42687.0</v>
      </c>
      <c r="D2629" s="14">
        <v>1536.8</v>
      </c>
      <c r="E2629" s="24">
        <v>42620.469513888886</v>
      </c>
      <c r="F2629" s="16">
        <v>59.0</v>
      </c>
      <c r="G2629" s="17" t="s">
        <v>25</v>
      </c>
      <c r="H2629" s="14">
        <v>248.0</v>
      </c>
      <c r="I2629" s="14">
        <f t="shared" si="1"/>
        <v>1475.328</v>
      </c>
      <c r="J2629" s="18">
        <v>5.0</v>
      </c>
      <c r="K2629" s="17">
        <v>6.0</v>
      </c>
      <c r="L2629" s="19">
        <v>4.0</v>
      </c>
      <c r="M2629" s="19" t="e">
        <v>#REF!</v>
      </c>
      <c r="N2629" s="17">
        <v>5.0</v>
      </c>
      <c r="O2629" s="17" t="s">
        <v>62</v>
      </c>
      <c r="P2629" s="17">
        <v>8.0</v>
      </c>
      <c r="Q2629" s="17">
        <v>6.0</v>
      </c>
      <c r="R2629" s="17">
        <v>1.0</v>
      </c>
      <c r="S2629" s="7">
        <f t="shared" si="2"/>
        <v>7</v>
      </c>
      <c r="T2629" s="20">
        <v>0.0</v>
      </c>
      <c r="U2629" s="14">
        <f t="shared" si="152"/>
        <v>61.472</v>
      </c>
      <c r="V2629" s="21" t="s">
        <v>39</v>
      </c>
      <c r="W2629" s="35">
        <f>VLOOKUP(A2629,airbnb_listings_orlando!C:Q,14,0)</f>
        <v>259</v>
      </c>
      <c r="X2629" s="35">
        <f>VLOOKUP(A2629,airbnb_listings_orlando!C:Q,15,0)</f>
        <v>6</v>
      </c>
      <c r="Y2629" s="11">
        <f t="shared" si="4"/>
        <v>192.1</v>
      </c>
      <c r="AA2629" s="11"/>
    </row>
    <row r="2630">
      <c r="A2630" s="12" t="s">
        <v>97</v>
      </c>
      <c r="B2630" s="13">
        <v>42671.0</v>
      </c>
      <c r="C2630" s="25">
        <v>42674.0</v>
      </c>
      <c r="D2630" s="14">
        <v>661.05</v>
      </c>
      <c r="E2630" s="24">
        <v>42620.46844907408</v>
      </c>
      <c r="F2630" s="16">
        <v>51.0</v>
      </c>
      <c r="G2630" s="17" t="s">
        <v>25</v>
      </c>
      <c r="H2630" s="14">
        <v>93.0</v>
      </c>
      <c r="I2630" s="14">
        <f t="shared" si="1"/>
        <v>634.608</v>
      </c>
      <c r="J2630" s="18">
        <v>5.0</v>
      </c>
      <c r="K2630" s="17">
        <v>6.0</v>
      </c>
      <c r="L2630" s="19">
        <v>4.0</v>
      </c>
      <c r="M2630" s="19" t="e">
        <v>#REF!</v>
      </c>
      <c r="N2630" s="17">
        <v>5.0</v>
      </c>
      <c r="O2630" s="17" t="s">
        <v>62</v>
      </c>
      <c r="P2630" s="17">
        <v>3.0</v>
      </c>
      <c r="Q2630" s="17">
        <v>5.0</v>
      </c>
      <c r="R2630" s="17">
        <v>3.0</v>
      </c>
      <c r="S2630" s="7">
        <f t="shared" si="2"/>
        <v>8</v>
      </c>
      <c r="T2630" s="20">
        <v>0.0</v>
      </c>
      <c r="U2630" s="14">
        <f t="shared" si="152"/>
        <v>26.442</v>
      </c>
      <c r="V2630" s="21" t="s">
        <v>39</v>
      </c>
      <c r="W2630" s="35">
        <f>VLOOKUP(A2630,airbnb_listings_orlando!C:Q,14,0)</f>
        <v>259</v>
      </c>
      <c r="X2630" s="35">
        <f>VLOOKUP(A2630,airbnb_listings_orlando!C:Q,15,0)</f>
        <v>6</v>
      </c>
      <c r="Y2630" s="11">
        <f t="shared" si="4"/>
        <v>220.35</v>
      </c>
      <c r="AA2630" s="11"/>
    </row>
    <row r="2631">
      <c r="A2631" s="12" t="s">
        <v>97</v>
      </c>
      <c r="B2631" s="13">
        <v>42662.0</v>
      </c>
      <c r="C2631" s="25">
        <v>42667.0</v>
      </c>
      <c r="D2631" s="14">
        <v>1011.35</v>
      </c>
      <c r="E2631" s="24">
        <v>42620.46743055555</v>
      </c>
      <c r="F2631" s="16">
        <v>42.0</v>
      </c>
      <c r="G2631" s="17" t="s">
        <v>25</v>
      </c>
      <c r="H2631" s="14">
        <v>155.0</v>
      </c>
      <c r="I2631" s="14">
        <f t="shared" si="1"/>
        <v>970.896</v>
      </c>
      <c r="J2631" s="18">
        <v>5.0</v>
      </c>
      <c r="K2631" s="17">
        <v>6.0</v>
      </c>
      <c r="L2631" s="19">
        <v>4.0</v>
      </c>
      <c r="M2631" s="19" t="e">
        <v>#REF!</v>
      </c>
      <c r="N2631" s="17">
        <v>5.0</v>
      </c>
      <c r="O2631" s="17" t="s">
        <v>62</v>
      </c>
      <c r="P2631" s="17">
        <v>5.0</v>
      </c>
      <c r="Q2631" s="17">
        <v>8.0</v>
      </c>
      <c r="R2631" s="17">
        <v>2.0</v>
      </c>
      <c r="S2631" s="7">
        <f t="shared" si="2"/>
        <v>10</v>
      </c>
      <c r="T2631" s="20">
        <v>0.0</v>
      </c>
      <c r="U2631" s="14">
        <f t="shared" si="152"/>
        <v>40.454</v>
      </c>
      <c r="V2631" s="21" t="s">
        <v>39</v>
      </c>
      <c r="W2631" s="35">
        <f>VLOOKUP(A2631,airbnb_listings_orlando!C:Q,14,0)</f>
        <v>259</v>
      </c>
      <c r="X2631" s="35">
        <f>VLOOKUP(A2631,airbnb_listings_orlando!C:Q,15,0)</f>
        <v>6</v>
      </c>
      <c r="Y2631" s="11">
        <f t="shared" si="4"/>
        <v>202.27</v>
      </c>
      <c r="AA2631" s="11"/>
    </row>
    <row r="2632">
      <c r="A2632" s="12" t="s">
        <v>97</v>
      </c>
      <c r="B2632" s="13">
        <v>42657.0</v>
      </c>
      <c r="C2632" s="25">
        <v>42659.0</v>
      </c>
      <c r="D2632" s="14">
        <v>485.9</v>
      </c>
      <c r="E2632" s="24">
        <v>42620.46634259259</v>
      </c>
      <c r="F2632" s="16">
        <v>37.0</v>
      </c>
      <c r="G2632" s="17" t="s">
        <v>25</v>
      </c>
      <c r="H2632" s="14">
        <v>62.0</v>
      </c>
      <c r="I2632" s="14">
        <f t="shared" si="1"/>
        <v>466.464</v>
      </c>
      <c r="J2632" s="18">
        <v>5.0</v>
      </c>
      <c r="K2632" s="17">
        <v>6.0</v>
      </c>
      <c r="L2632" s="19">
        <v>4.0</v>
      </c>
      <c r="M2632" s="19" t="e">
        <v>#REF!</v>
      </c>
      <c r="N2632" s="17">
        <v>5.0</v>
      </c>
      <c r="O2632" s="17" t="s">
        <v>62</v>
      </c>
      <c r="P2632" s="17">
        <v>2.0</v>
      </c>
      <c r="Q2632" s="17">
        <v>6.0</v>
      </c>
      <c r="R2632" s="17">
        <v>0.0</v>
      </c>
      <c r="S2632" s="7">
        <f t="shared" si="2"/>
        <v>6</v>
      </c>
      <c r="T2632" s="20">
        <v>0.0</v>
      </c>
      <c r="U2632" s="14">
        <f t="shared" si="152"/>
        <v>19.436</v>
      </c>
      <c r="V2632" s="21" t="s">
        <v>39</v>
      </c>
      <c r="W2632" s="35">
        <f>VLOOKUP(A2632,airbnb_listings_orlando!C:Q,14,0)</f>
        <v>259</v>
      </c>
      <c r="X2632" s="35">
        <f>VLOOKUP(A2632,airbnb_listings_orlando!C:Q,15,0)</f>
        <v>6</v>
      </c>
      <c r="Y2632" s="11">
        <f t="shared" si="4"/>
        <v>242.95</v>
      </c>
      <c r="AA2632" s="11"/>
    </row>
    <row r="2633">
      <c r="A2633" s="12" t="s">
        <v>97</v>
      </c>
      <c r="B2633" s="13">
        <v>42643.0</v>
      </c>
      <c r="C2633" s="12">
        <v>42645.0</v>
      </c>
      <c r="D2633" s="14">
        <v>485.9</v>
      </c>
      <c r="E2633" s="24">
        <v>42620.46428240741</v>
      </c>
      <c r="F2633" s="16">
        <v>23.0</v>
      </c>
      <c r="G2633" s="17" t="s">
        <v>25</v>
      </c>
      <c r="H2633" s="14">
        <v>62.0</v>
      </c>
      <c r="I2633" s="14">
        <f t="shared" si="1"/>
        <v>466.464</v>
      </c>
      <c r="J2633" s="18">
        <v>5.0</v>
      </c>
      <c r="K2633" s="17">
        <v>6.0</v>
      </c>
      <c r="L2633" s="19">
        <v>4.0</v>
      </c>
      <c r="M2633" s="19" t="e">
        <v>#REF!</v>
      </c>
      <c r="N2633" s="17">
        <v>5.0</v>
      </c>
      <c r="O2633" s="17" t="s">
        <v>62</v>
      </c>
      <c r="P2633" s="17">
        <v>2.0</v>
      </c>
      <c r="Q2633" s="17">
        <v>8.0</v>
      </c>
      <c r="R2633" s="17">
        <v>0.0</v>
      </c>
      <c r="S2633" s="7">
        <f t="shared" si="2"/>
        <v>8</v>
      </c>
      <c r="T2633" s="20">
        <v>0.0</v>
      </c>
      <c r="U2633" s="14">
        <f t="shared" si="152"/>
        <v>19.436</v>
      </c>
      <c r="V2633" s="21" t="s">
        <v>39</v>
      </c>
      <c r="W2633" s="35">
        <f>VLOOKUP(A2633,airbnb_listings_orlando!C:Q,14,0)</f>
        <v>259</v>
      </c>
      <c r="X2633" s="35">
        <f>VLOOKUP(A2633,airbnb_listings_orlando!C:Q,15,0)</f>
        <v>6</v>
      </c>
      <c r="Y2633" s="11">
        <f t="shared" si="4"/>
        <v>242.95</v>
      </c>
      <c r="AA2633" s="11"/>
    </row>
    <row r="2634">
      <c r="A2634" s="12" t="s">
        <v>97</v>
      </c>
      <c r="B2634" s="13">
        <v>42636.0</v>
      </c>
      <c r="C2634" s="12">
        <v>42638.0</v>
      </c>
      <c r="D2634" s="14">
        <v>449.74</v>
      </c>
      <c r="E2634" s="24">
        <v>42636.65074074074</v>
      </c>
      <c r="F2634" s="16">
        <v>0.0</v>
      </c>
      <c r="G2634" s="17" t="s">
        <v>25</v>
      </c>
      <c r="H2634" s="14">
        <v>55.6</v>
      </c>
      <c r="I2634" s="14">
        <f t="shared" si="1"/>
        <v>431.7504</v>
      </c>
      <c r="J2634" s="18">
        <v>5.0</v>
      </c>
      <c r="K2634" s="17">
        <v>6.0</v>
      </c>
      <c r="L2634" s="19">
        <v>4.0</v>
      </c>
      <c r="M2634" s="19" t="e">
        <v>#REF!</v>
      </c>
      <c r="N2634" s="17">
        <v>5.0</v>
      </c>
      <c r="O2634" s="17" t="s">
        <v>62</v>
      </c>
      <c r="P2634" s="17">
        <v>2.0</v>
      </c>
      <c r="Q2634" s="17">
        <v>9.0</v>
      </c>
      <c r="R2634" s="17">
        <v>0.0</v>
      </c>
      <c r="S2634" s="7">
        <f t="shared" si="2"/>
        <v>9</v>
      </c>
      <c r="T2634" s="20">
        <v>0.0</v>
      </c>
      <c r="U2634" s="14">
        <f t="shared" si="152"/>
        <v>17.9896</v>
      </c>
      <c r="V2634" s="21" t="s">
        <v>39</v>
      </c>
      <c r="W2634" s="35">
        <f>VLOOKUP(A2634,airbnb_listings_orlando!C:Q,14,0)</f>
        <v>259</v>
      </c>
      <c r="X2634" s="35">
        <f>VLOOKUP(A2634,airbnb_listings_orlando!C:Q,15,0)</f>
        <v>6</v>
      </c>
      <c r="Y2634" s="11">
        <f t="shared" si="4"/>
        <v>224.87</v>
      </c>
      <c r="AA2634" s="11"/>
    </row>
    <row r="2635">
      <c r="A2635" s="12" t="s">
        <v>97</v>
      </c>
      <c r="B2635" s="13">
        <v>42629.0</v>
      </c>
      <c r="C2635" s="12">
        <v>42631.0</v>
      </c>
      <c r="D2635" s="14">
        <v>449.74</v>
      </c>
      <c r="E2635" s="24">
        <v>42636.647465277776</v>
      </c>
      <c r="F2635" s="16">
        <v>0.0</v>
      </c>
      <c r="G2635" s="17" t="s">
        <v>25</v>
      </c>
      <c r="H2635" s="14">
        <v>55.6</v>
      </c>
      <c r="I2635" s="14">
        <f t="shared" si="1"/>
        <v>431.7504</v>
      </c>
      <c r="J2635" s="18">
        <v>5.0</v>
      </c>
      <c r="K2635" s="17">
        <v>6.0</v>
      </c>
      <c r="L2635" s="19">
        <v>4.0</v>
      </c>
      <c r="M2635" s="19" t="e">
        <v>#REF!</v>
      </c>
      <c r="N2635" s="17">
        <v>5.0</v>
      </c>
      <c r="O2635" s="17" t="s">
        <v>62</v>
      </c>
      <c r="P2635" s="17">
        <v>2.0</v>
      </c>
      <c r="Q2635" s="17">
        <v>6.0</v>
      </c>
      <c r="R2635" s="17">
        <v>0.0</v>
      </c>
      <c r="S2635" s="7">
        <f t="shared" si="2"/>
        <v>6</v>
      </c>
      <c r="T2635" s="20">
        <v>0.0</v>
      </c>
      <c r="U2635" s="14">
        <f t="shared" si="152"/>
        <v>17.9896</v>
      </c>
      <c r="V2635" s="21" t="s">
        <v>39</v>
      </c>
      <c r="W2635" s="35">
        <f>VLOOKUP(A2635,airbnb_listings_orlando!C:Q,14,0)</f>
        <v>259</v>
      </c>
      <c r="X2635" s="35">
        <f>VLOOKUP(A2635,airbnb_listings_orlando!C:Q,15,0)</f>
        <v>6</v>
      </c>
      <c r="Y2635" s="11">
        <f t="shared" si="4"/>
        <v>224.87</v>
      </c>
      <c r="AA2635" s="11"/>
    </row>
    <row r="2636">
      <c r="A2636" s="12" t="s">
        <v>97</v>
      </c>
      <c r="B2636" s="13">
        <v>42615.0</v>
      </c>
      <c r="C2636" s="12">
        <v>42618.0</v>
      </c>
      <c r="D2636" s="14">
        <v>606.81</v>
      </c>
      <c r="E2636" s="24">
        <v>42636.64587962963</v>
      </c>
      <c r="F2636" s="16">
        <v>0.0</v>
      </c>
      <c r="G2636" s="17" t="s">
        <v>25</v>
      </c>
      <c r="H2636" s="14">
        <v>83.4</v>
      </c>
      <c r="I2636" s="14">
        <f t="shared" si="1"/>
        <v>582.5376</v>
      </c>
      <c r="J2636" s="18">
        <v>5.0</v>
      </c>
      <c r="K2636" s="17">
        <v>6.0</v>
      </c>
      <c r="L2636" s="19">
        <v>4.0</v>
      </c>
      <c r="M2636" s="19" t="e">
        <v>#REF!</v>
      </c>
      <c r="N2636" s="17">
        <v>5.0</v>
      </c>
      <c r="O2636" s="17" t="s">
        <v>62</v>
      </c>
      <c r="P2636" s="17">
        <v>3.0</v>
      </c>
      <c r="Q2636" s="17">
        <v>4.0</v>
      </c>
      <c r="R2636" s="17">
        <v>4.0</v>
      </c>
      <c r="S2636" s="7">
        <f t="shared" si="2"/>
        <v>8</v>
      </c>
      <c r="T2636" s="20">
        <v>0.0</v>
      </c>
      <c r="U2636" s="14">
        <f t="shared" si="152"/>
        <v>24.2724</v>
      </c>
      <c r="V2636" s="21" t="s">
        <v>39</v>
      </c>
      <c r="W2636" s="35">
        <f>VLOOKUP(A2636,airbnb_listings_orlando!C:Q,14,0)</f>
        <v>259</v>
      </c>
      <c r="X2636" s="35">
        <f>VLOOKUP(A2636,airbnb_listings_orlando!C:Q,15,0)</f>
        <v>6</v>
      </c>
      <c r="Y2636" s="11">
        <f t="shared" si="4"/>
        <v>202.27</v>
      </c>
      <c r="AA2636" s="11"/>
    </row>
    <row r="2637">
      <c r="A2637" s="12" t="s">
        <v>97</v>
      </c>
      <c r="B2637" s="13">
        <v>43177.0</v>
      </c>
      <c r="C2637" s="12">
        <v>43183.0</v>
      </c>
      <c r="D2637" s="14">
        <v>0.0</v>
      </c>
      <c r="E2637" s="24">
        <v>43123.2184837963</v>
      </c>
      <c r="F2637" s="16">
        <v>54.0</v>
      </c>
      <c r="G2637" s="17" t="s">
        <v>25</v>
      </c>
      <c r="H2637" s="14">
        <v>0.0</v>
      </c>
      <c r="I2637" s="14">
        <f t="shared" si="1"/>
        <v>0</v>
      </c>
      <c r="J2637" s="18">
        <v>5.0</v>
      </c>
      <c r="K2637" s="17">
        <v>6.0</v>
      </c>
      <c r="L2637" s="19">
        <v>4.0</v>
      </c>
      <c r="M2637" s="19" t="e">
        <v>#REF!</v>
      </c>
      <c r="N2637" s="17">
        <v>5.0</v>
      </c>
      <c r="O2637" s="17" t="s">
        <v>62</v>
      </c>
      <c r="P2637" s="17">
        <v>6.0</v>
      </c>
      <c r="Q2637" s="17">
        <v>2.0</v>
      </c>
      <c r="R2637" s="17">
        <v>0.0</v>
      </c>
      <c r="S2637" s="7">
        <f t="shared" si="2"/>
        <v>2</v>
      </c>
      <c r="T2637" s="20">
        <v>0.0</v>
      </c>
      <c r="U2637" s="14">
        <v>0.0</v>
      </c>
      <c r="V2637" s="21" t="s">
        <v>40</v>
      </c>
      <c r="W2637" s="35">
        <f>VLOOKUP(A2637,airbnb_listings_orlando!C:Q,14,0)</f>
        <v>259</v>
      </c>
      <c r="X2637" s="35">
        <f>VLOOKUP(A2637,airbnb_listings_orlando!C:Q,15,0)</f>
        <v>6</v>
      </c>
      <c r="Y2637" s="11">
        <f t="shared" si="4"/>
        <v>0</v>
      </c>
      <c r="AA2637" s="11"/>
    </row>
    <row r="2638">
      <c r="A2638" s="12" t="s">
        <v>97</v>
      </c>
      <c r="B2638" s="13">
        <v>43166.0</v>
      </c>
      <c r="C2638" s="12">
        <v>43177.0</v>
      </c>
      <c r="D2638" s="14">
        <v>-120.0</v>
      </c>
      <c r="E2638" s="24">
        <v>43012.6093287037</v>
      </c>
      <c r="F2638" s="16">
        <v>154.0</v>
      </c>
      <c r="G2638" s="17" t="s">
        <v>25</v>
      </c>
      <c r="H2638" s="14">
        <v>0.0</v>
      </c>
      <c r="I2638" s="14">
        <f t="shared" si="1"/>
        <v>-120</v>
      </c>
      <c r="J2638" s="18">
        <v>5.0</v>
      </c>
      <c r="K2638" s="17">
        <v>6.0</v>
      </c>
      <c r="L2638" s="19">
        <v>4.0</v>
      </c>
      <c r="M2638" s="19" t="e">
        <v>#REF!</v>
      </c>
      <c r="N2638" s="17">
        <v>5.0</v>
      </c>
      <c r="O2638" s="17" t="s">
        <v>62</v>
      </c>
      <c r="P2638" s="17">
        <v>11.0</v>
      </c>
      <c r="Q2638" s="17">
        <v>2.0</v>
      </c>
      <c r="R2638" s="17">
        <v>0.0</v>
      </c>
      <c r="S2638" s="7">
        <f t="shared" si="2"/>
        <v>2</v>
      </c>
      <c r="T2638" s="20">
        <v>0.0</v>
      </c>
      <c r="U2638" s="14">
        <v>0.0</v>
      </c>
      <c r="V2638" s="21" t="s">
        <v>40</v>
      </c>
      <c r="W2638" s="35">
        <f>VLOOKUP(A2638,airbnb_listings_orlando!C:Q,14,0)</f>
        <v>259</v>
      </c>
      <c r="X2638" s="35">
        <f>VLOOKUP(A2638,airbnb_listings_orlando!C:Q,15,0)</f>
        <v>6</v>
      </c>
      <c r="Y2638" s="11">
        <f t="shared" si="4"/>
        <v>-10.90909091</v>
      </c>
      <c r="AA2638" s="11"/>
    </row>
    <row r="2639">
      <c r="A2639" s="12" t="s">
        <v>97</v>
      </c>
      <c r="B2639" s="13">
        <v>43411.0</v>
      </c>
      <c r="C2639" s="25">
        <v>43417.0</v>
      </c>
      <c r="D2639" s="14">
        <v>1524.07</v>
      </c>
      <c r="E2639" s="24">
        <v>43311.44740740741</v>
      </c>
      <c r="F2639" s="16">
        <v>100.0</v>
      </c>
      <c r="G2639" s="17" t="s">
        <v>25</v>
      </c>
      <c r="H2639" s="14">
        <v>193.23</v>
      </c>
      <c r="I2639" s="14">
        <f t="shared" si="1"/>
        <v>1463.1072</v>
      </c>
      <c r="J2639" s="18">
        <v>5.0</v>
      </c>
      <c r="K2639" s="17">
        <v>6.0</v>
      </c>
      <c r="L2639" s="19">
        <v>4.0</v>
      </c>
      <c r="M2639" s="19" t="e">
        <v>#REF!</v>
      </c>
      <c r="N2639" s="17">
        <v>5.0</v>
      </c>
      <c r="O2639" s="17" t="s">
        <v>62</v>
      </c>
      <c r="P2639" s="17">
        <v>6.0</v>
      </c>
      <c r="Q2639" s="17">
        <v>7.0</v>
      </c>
      <c r="R2639" s="17">
        <v>3.0</v>
      </c>
      <c r="S2639" s="7">
        <f t="shared" si="2"/>
        <v>10</v>
      </c>
      <c r="T2639" s="20">
        <v>0.0</v>
      </c>
      <c r="U2639" s="14">
        <f>D2639*4%</f>
        <v>60.9628</v>
      </c>
      <c r="V2639" s="21" t="s">
        <v>50</v>
      </c>
      <c r="W2639" s="35">
        <f>VLOOKUP(A2639,airbnb_listings_orlando!C:Q,14,0)</f>
        <v>259</v>
      </c>
      <c r="X2639" s="35">
        <f>VLOOKUP(A2639,airbnb_listings_orlando!C:Q,15,0)</f>
        <v>6</v>
      </c>
      <c r="Y2639" s="11">
        <f t="shared" si="4"/>
        <v>254.0116667</v>
      </c>
      <c r="AA2639" s="11"/>
    </row>
    <row r="2640">
      <c r="A2640" s="12" t="s">
        <v>97</v>
      </c>
      <c r="B2640" s="13">
        <v>43340.0</v>
      </c>
      <c r="C2640" s="12">
        <v>43354.0</v>
      </c>
      <c r="D2640" s="14">
        <v>2880.16</v>
      </c>
      <c r="E2640" s="24">
        <v>43257.73841435185</v>
      </c>
      <c r="F2640" s="16">
        <v>83.0</v>
      </c>
      <c r="G2640" s="17" t="s">
        <v>25</v>
      </c>
      <c r="H2640" s="14">
        <v>434.0</v>
      </c>
      <c r="I2640" s="14">
        <f t="shared" si="1"/>
        <v>2736.152</v>
      </c>
      <c r="J2640" s="18">
        <v>5.0</v>
      </c>
      <c r="K2640" s="17">
        <v>6.0</v>
      </c>
      <c r="L2640" s="19">
        <v>4.0</v>
      </c>
      <c r="M2640" s="19" t="e">
        <v>#REF!</v>
      </c>
      <c r="N2640" s="17">
        <v>5.0</v>
      </c>
      <c r="O2640" s="17" t="s">
        <v>62</v>
      </c>
      <c r="P2640" s="17">
        <v>14.0</v>
      </c>
      <c r="Q2640" s="17">
        <v>2.0</v>
      </c>
      <c r="R2640" s="17">
        <v>0.0</v>
      </c>
      <c r="S2640" s="7">
        <f t="shared" si="2"/>
        <v>2</v>
      </c>
      <c r="T2640" s="20">
        <v>0.0</v>
      </c>
      <c r="U2640" s="14">
        <f>D2640*5%</f>
        <v>144.008</v>
      </c>
      <c r="V2640" s="21" t="s">
        <v>50</v>
      </c>
      <c r="W2640" s="35">
        <f>VLOOKUP(A2640,airbnb_listings_orlando!C:Q,14,0)</f>
        <v>259</v>
      </c>
      <c r="X2640" s="35">
        <f>VLOOKUP(A2640,airbnb_listings_orlando!C:Q,15,0)</f>
        <v>6</v>
      </c>
      <c r="Y2640" s="11">
        <f t="shared" si="4"/>
        <v>205.7257143</v>
      </c>
      <c r="AA2640" s="11"/>
    </row>
    <row r="2641">
      <c r="A2641" s="12" t="s">
        <v>98</v>
      </c>
      <c r="B2641" s="13">
        <v>43459.0</v>
      </c>
      <c r="C2641" s="12">
        <v>43466.0</v>
      </c>
      <c r="D2641" s="14">
        <v>1823.09</v>
      </c>
      <c r="E2641" s="24">
        <v>43161.92841435185</v>
      </c>
      <c r="F2641" s="16">
        <v>298.0</v>
      </c>
      <c r="G2641" s="17" t="s">
        <v>25</v>
      </c>
      <c r="H2641" s="14">
        <v>264.46</v>
      </c>
      <c r="I2641" s="14">
        <f t="shared" si="1"/>
        <v>1698.2364</v>
      </c>
      <c r="J2641" s="18">
        <v>4.0</v>
      </c>
      <c r="K2641" s="17">
        <v>6.0</v>
      </c>
      <c r="L2641" s="19">
        <v>3.0</v>
      </c>
      <c r="M2641" s="19">
        <v>79.0</v>
      </c>
      <c r="N2641" s="17">
        <v>5.0</v>
      </c>
      <c r="O2641" s="17" t="s">
        <v>66</v>
      </c>
      <c r="P2641" s="17">
        <v>7.0</v>
      </c>
      <c r="Q2641" s="17">
        <v>5.0</v>
      </c>
      <c r="R2641" s="17">
        <v>3.0</v>
      </c>
      <c r="S2641" s="7">
        <f t="shared" si="2"/>
        <v>8</v>
      </c>
      <c r="T2641" s="20">
        <v>51.93</v>
      </c>
      <c r="U2641" s="14">
        <f t="shared" ref="U2641:U2730" si="153">D2641*4%</f>
        <v>72.9236</v>
      </c>
      <c r="V2641" s="21" t="s">
        <v>26</v>
      </c>
      <c r="W2641" s="35">
        <f>VLOOKUP(A2641,airbnb_listings_orlando!C:Q,14,0)</f>
        <v>259</v>
      </c>
      <c r="X2641" s="35">
        <f>VLOOKUP(A2641,airbnb_listings_orlando!C:Q,15,0)</f>
        <v>6</v>
      </c>
      <c r="Y2641" s="11">
        <f t="shared" si="4"/>
        <v>260.4414286</v>
      </c>
      <c r="AA2641" s="11"/>
    </row>
    <row r="2642">
      <c r="A2642" s="12" t="s">
        <v>98</v>
      </c>
      <c r="B2642" s="13">
        <v>43457.0</v>
      </c>
      <c r="C2642" s="25">
        <v>43459.0</v>
      </c>
      <c r="D2642" s="14">
        <v>521.61</v>
      </c>
      <c r="E2642" s="15">
        <v>43416.97592592592</v>
      </c>
      <c r="F2642" s="16">
        <v>41.0</v>
      </c>
      <c r="G2642" s="17" t="s">
        <v>25</v>
      </c>
      <c r="H2642" s="14">
        <v>55.85</v>
      </c>
      <c r="I2642" s="14">
        <f t="shared" si="1"/>
        <v>485.3556</v>
      </c>
      <c r="J2642" s="18">
        <v>4.0</v>
      </c>
      <c r="K2642" s="17">
        <v>6.0</v>
      </c>
      <c r="L2642" s="19">
        <v>3.0</v>
      </c>
      <c r="M2642" s="19">
        <v>79.0</v>
      </c>
      <c r="N2642" s="17">
        <v>5.0</v>
      </c>
      <c r="O2642" s="17" t="s">
        <v>66</v>
      </c>
      <c r="P2642" s="17">
        <v>2.0</v>
      </c>
      <c r="Q2642" s="17">
        <v>5.0</v>
      </c>
      <c r="R2642" s="17">
        <v>3.0</v>
      </c>
      <c r="S2642" s="7">
        <f t="shared" si="2"/>
        <v>8</v>
      </c>
      <c r="T2642" s="20">
        <v>15.39</v>
      </c>
      <c r="U2642" s="14">
        <f t="shared" si="153"/>
        <v>20.8644</v>
      </c>
      <c r="V2642" s="21" t="s">
        <v>26</v>
      </c>
      <c r="W2642" s="35">
        <f>VLOOKUP(A2642,airbnb_listings_orlando!C:Q,14,0)</f>
        <v>259</v>
      </c>
      <c r="X2642" s="35">
        <f>VLOOKUP(A2642,airbnb_listings_orlando!C:Q,15,0)</f>
        <v>6</v>
      </c>
      <c r="Y2642" s="11">
        <f t="shared" si="4"/>
        <v>260.805</v>
      </c>
      <c r="AA2642" s="11"/>
    </row>
    <row r="2643">
      <c r="A2643" s="12" t="s">
        <v>98</v>
      </c>
      <c r="B2643" s="13">
        <v>43444.0</v>
      </c>
      <c r="C2643" s="25">
        <v>43448.0</v>
      </c>
      <c r="D2643" s="14">
        <v>713.0</v>
      </c>
      <c r="E2643" s="24">
        <v>43206.16988425926</v>
      </c>
      <c r="F2643" s="16">
        <v>238.0</v>
      </c>
      <c r="G2643" s="17" t="s">
        <v>25</v>
      </c>
      <c r="H2643" s="14">
        <v>85.28</v>
      </c>
      <c r="I2643" s="14">
        <f t="shared" si="1"/>
        <v>662.48</v>
      </c>
      <c r="J2643" s="18">
        <v>4.0</v>
      </c>
      <c r="K2643" s="17">
        <v>6.0</v>
      </c>
      <c r="L2643" s="19">
        <v>3.0</v>
      </c>
      <c r="M2643" s="19">
        <v>79.0</v>
      </c>
      <c r="N2643" s="17">
        <v>5.0</v>
      </c>
      <c r="O2643" s="17" t="s">
        <v>66</v>
      </c>
      <c r="P2643" s="17">
        <v>4.0</v>
      </c>
      <c r="Q2643" s="17">
        <v>4.0</v>
      </c>
      <c r="R2643" s="17">
        <v>3.0</v>
      </c>
      <c r="S2643" s="7">
        <f t="shared" si="2"/>
        <v>7</v>
      </c>
      <c r="T2643" s="20">
        <v>22.0</v>
      </c>
      <c r="U2643" s="14">
        <f t="shared" si="153"/>
        <v>28.52</v>
      </c>
      <c r="V2643" s="21" t="s">
        <v>26</v>
      </c>
      <c r="W2643" s="35">
        <f>VLOOKUP(A2643,airbnb_listings_orlando!C:Q,14,0)</f>
        <v>259</v>
      </c>
      <c r="X2643" s="35">
        <f>VLOOKUP(A2643,airbnb_listings_orlando!C:Q,15,0)</f>
        <v>6</v>
      </c>
      <c r="Y2643" s="11">
        <f t="shared" si="4"/>
        <v>178.25</v>
      </c>
      <c r="AA2643" s="11"/>
    </row>
    <row r="2644">
      <c r="A2644" s="12" t="s">
        <v>98</v>
      </c>
      <c r="B2644" s="13">
        <v>43437.0</v>
      </c>
      <c r="C2644" s="12">
        <v>43441.0</v>
      </c>
      <c r="D2644" s="14">
        <v>713.0</v>
      </c>
      <c r="E2644" s="24">
        <v>43206.15319444444</v>
      </c>
      <c r="F2644" s="16">
        <v>231.0</v>
      </c>
      <c r="G2644" s="17" t="s">
        <v>25</v>
      </c>
      <c r="H2644" s="14">
        <v>85.28</v>
      </c>
      <c r="I2644" s="14">
        <f t="shared" si="1"/>
        <v>662.48</v>
      </c>
      <c r="J2644" s="18">
        <v>4.0</v>
      </c>
      <c r="K2644" s="17">
        <v>6.0</v>
      </c>
      <c r="L2644" s="19">
        <v>3.0</v>
      </c>
      <c r="M2644" s="19">
        <v>79.0</v>
      </c>
      <c r="N2644" s="17">
        <v>5.0</v>
      </c>
      <c r="O2644" s="17" t="s">
        <v>66</v>
      </c>
      <c r="P2644" s="17">
        <v>4.0</v>
      </c>
      <c r="Q2644" s="17">
        <v>4.0</v>
      </c>
      <c r="R2644" s="17">
        <v>3.0</v>
      </c>
      <c r="S2644" s="7">
        <f t="shared" si="2"/>
        <v>7</v>
      </c>
      <c r="T2644" s="20">
        <v>22.0</v>
      </c>
      <c r="U2644" s="14">
        <f t="shared" si="153"/>
        <v>28.52</v>
      </c>
      <c r="V2644" s="21" t="s">
        <v>26</v>
      </c>
      <c r="W2644" s="35">
        <f>VLOOKUP(A2644,airbnb_listings_orlando!C:Q,14,0)</f>
        <v>259</v>
      </c>
      <c r="X2644" s="35">
        <f>VLOOKUP(A2644,airbnb_listings_orlando!C:Q,15,0)</f>
        <v>6</v>
      </c>
      <c r="Y2644" s="11">
        <f t="shared" si="4"/>
        <v>178.25</v>
      </c>
      <c r="AA2644" s="11"/>
    </row>
    <row r="2645">
      <c r="A2645" s="12" t="s">
        <v>98</v>
      </c>
      <c r="B2645" s="13">
        <v>43430.0</v>
      </c>
      <c r="C2645" s="12">
        <v>43436.0</v>
      </c>
      <c r="D2645" s="14">
        <v>999.0</v>
      </c>
      <c r="E2645" s="24">
        <v>42782.60326388889</v>
      </c>
      <c r="F2645" s="16">
        <v>648.0</v>
      </c>
      <c r="G2645" s="17" t="s">
        <v>25</v>
      </c>
      <c r="H2645" s="14">
        <v>131.14</v>
      </c>
      <c r="I2645" s="14">
        <f t="shared" si="1"/>
        <v>928.04</v>
      </c>
      <c r="J2645" s="18">
        <v>4.0</v>
      </c>
      <c r="K2645" s="17">
        <v>6.0</v>
      </c>
      <c r="L2645" s="19">
        <v>3.0</v>
      </c>
      <c r="M2645" s="19">
        <v>79.0</v>
      </c>
      <c r="N2645" s="17">
        <v>5.0</v>
      </c>
      <c r="O2645" s="17" t="s">
        <v>66</v>
      </c>
      <c r="P2645" s="17">
        <v>6.0</v>
      </c>
      <c r="Q2645" s="17">
        <v>5.0</v>
      </c>
      <c r="R2645" s="17">
        <v>0.0</v>
      </c>
      <c r="S2645" s="7">
        <f t="shared" si="2"/>
        <v>5</v>
      </c>
      <c r="T2645" s="20">
        <v>31.0</v>
      </c>
      <c r="U2645" s="14">
        <f t="shared" si="153"/>
        <v>39.96</v>
      </c>
      <c r="V2645" s="21" t="s">
        <v>26</v>
      </c>
      <c r="W2645" s="35">
        <f>VLOOKUP(A2645,airbnb_listings_orlando!C:Q,14,0)</f>
        <v>259</v>
      </c>
      <c r="X2645" s="35">
        <f>VLOOKUP(A2645,airbnb_listings_orlando!C:Q,15,0)</f>
        <v>6</v>
      </c>
      <c r="Y2645" s="11">
        <f t="shared" si="4"/>
        <v>166.5</v>
      </c>
      <c r="AA2645" s="11"/>
    </row>
    <row r="2646">
      <c r="A2646" s="12" t="s">
        <v>98</v>
      </c>
      <c r="B2646" s="13">
        <v>43426.0</v>
      </c>
      <c r="C2646" s="25">
        <v>43429.0</v>
      </c>
      <c r="D2646" s="14">
        <v>719.74</v>
      </c>
      <c r="E2646" s="24">
        <v>43413.98116898148</v>
      </c>
      <c r="F2646" s="16">
        <v>13.0</v>
      </c>
      <c r="G2646" s="17" t="s">
        <v>25</v>
      </c>
      <c r="H2646" s="14">
        <v>86.29</v>
      </c>
      <c r="I2646" s="14">
        <f t="shared" si="1"/>
        <v>668.6904</v>
      </c>
      <c r="J2646" s="18">
        <v>4.0</v>
      </c>
      <c r="K2646" s="17">
        <v>6.0</v>
      </c>
      <c r="L2646" s="19">
        <v>3.0</v>
      </c>
      <c r="M2646" s="19">
        <v>79.0</v>
      </c>
      <c r="N2646" s="17">
        <v>5.0</v>
      </c>
      <c r="O2646" s="17" t="s">
        <v>66</v>
      </c>
      <c r="P2646" s="17">
        <v>3.0</v>
      </c>
      <c r="Q2646" s="17">
        <v>5.0</v>
      </c>
      <c r="R2646" s="17">
        <v>0.0</v>
      </c>
      <c r="S2646" s="7">
        <f t="shared" si="2"/>
        <v>5</v>
      </c>
      <c r="T2646" s="20">
        <v>22.26</v>
      </c>
      <c r="U2646" s="14">
        <f t="shared" si="153"/>
        <v>28.7896</v>
      </c>
      <c r="V2646" s="21" t="s">
        <v>26</v>
      </c>
      <c r="W2646" s="35">
        <f>VLOOKUP(A2646,airbnb_listings_orlando!C:Q,14,0)</f>
        <v>259</v>
      </c>
      <c r="X2646" s="35">
        <f>VLOOKUP(A2646,airbnb_listings_orlando!C:Q,15,0)</f>
        <v>6</v>
      </c>
      <c r="Y2646" s="11">
        <f t="shared" si="4"/>
        <v>239.9133333</v>
      </c>
      <c r="AA2646" s="11"/>
    </row>
    <row r="2647">
      <c r="A2647" s="12" t="s">
        <v>98</v>
      </c>
      <c r="B2647" s="13">
        <v>43420.0</v>
      </c>
      <c r="C2647" s="25">
        <v>43422.0</v>
      </c>
      <c r="D2647" s="14">
        <v>420.01</v>
      </c>
      <c r="E2647" s="24">
        <v>43406.442245370374</v>
      </c>
      <c r="F2647" s="16">
        <v>14.0</v>
      </c>
      <c r="G2647" s="17" t="s">
        <v>25</v>
      </c>
      <c r="H2647" s="14">
        <v>39.11</v>
      </c>
      <c r="I2647" s="14">
        <f t="shared" si="1"/>
        <v>390.2196</v>
      </c>
      <c r="J2647" s="18">
        <v>4.0</v>
      </c>
      <c r="K2647" s="17">
        <v>6.0</v>
      </c>
      <c r="L2647" s="19">
        <v>3.0</v>
      </c>
      <c r="M2647" s="19">
        <v>79.0</v>
      </c>
      <c r="N2647" s="17">
        <v>5.0</v>
      </c>
      <c r="O2647" s="17" t="s">
        <v>66</v>
      </c>
      <c r="P2647" s="17">
        <v>2.0</v>
      </c>
      <c r="Q2647" s="17">
        <v>7.0</v>
      </c>
      <c r="R2647" s="17">
        <v>0.0</v>
      </c>
      <c r="S2647" s="7">
        <f t="shared" si="2"/>
        <v>7</v>
      </c>
      <c r="T2647" s="20">
        <v>12.99</v>
      </c>
      <c r="U2647" s="14">
        <f t="shared" si="153"/>
        <v>16.8004</v>
      </c>
      <c r="V2647" s="21" t="s">
        <v>26</v>
      </c>
      <c r="W2647" s="35">
        <f>VLOOKUP(A2647,airbnb_listings_orlando!C:Q,14,0)</f>
        <v>259</v>
      </c>
      <c r="X2647" s="35">
        <f>VLOOKUP(A2647,airbnb_listings_orlando!C:Q,15,0)</f>
        <v>6</v>
      </c>
      <c r="Y2647" s="11">
        <f t="shared" si="4"/>
        <v>210.005</v>
      </c>
      <c r="AA2647" s="11"/>
    </row>
    <row r="2648">
      <c r="A2648" s="12" t="s">
        <v>98</v>
      </c>
      <c r="B2648" s="13">
        <v>43412.0</v>
      </c>
      <c r="C2648" s="25">
        <v>43416.0</v>
      </c>
      <c r="D2648" s="14">
        <v>692.57</v>
      </c>
      <c r="E2648" s="24">
        <v>43203.92291666667</v>
      </c>
      <c r="F2648" s="16">
        <v>209.0</v>
      </c>
      <c r="G2648" s="17" t="s">
        <v>25</v>
      </c>
      <c r="H2648" s="14">
        <v>82.01</v>
      </c>
      <c r="I2648" s="14">
        <f t="shared" si="1"/>
        <v>643.4472</v>
      </c>
      <c r="J2648" s="18">
        <v>4.0</v>
      </c>
      <c r="K2648" s="17">
        <v>6.0</v>
      </c>
      <c r="L2648" s="19">
        <v>3.0</v>
      </c>
      <c r="M2648" s="19">
        <v>79.0</v>
      </c>
      <c r="N2648" s="17">
        <v>5.0</v>
      </c>
      <c r="O2648" s="17" t="s">
        <v>66</v>
      </c>
      <c r="P2648" s="17">
        <v>4.0</v>
      </c>
      <c r="Q2648" s="17">
        <v>8.0</v>
      </c>
      <c r="R2648" s="17">
        <v>0.0</v>
      </c>
      <c r="S2648" s="7">
        <f t="shared" si="2"/>
        <v>8</v>
      </c>
      <c r="T2648" s="20">
        <v>21.42</v>
      </c>
      <c r="U2648" s="14">
        <f t="shared" si="153"/>
        <v>27.7028</v>
      </c>
      <c r="V2648" s="21" t="s">
        <v>26</v>
      </c>
      <c r="W2648" s="35">
        <f>VLOOKUP(A2648,airbnb_listings_orlando!C:Q,14,0)</f>
        <v>259</v>
      </c>
      <c r="X2648" s="35">
        <f>VLOOKUP(A2648,airbnb_listings_orlando!C:Q,15,0)</f>
        <v>6</v>
      </c>
      <c r="Y2648" s="11">
        <f t="shared" si="4"/>
        <v>173.1425</v>
      </c>
      <c r="AA2648" s="11"/>
    </row>
    <row r="2649">
      <c r="A2649" s="12" t="s">
        <v>98</v>
      </c>
      <c r="B2649" s="13">
        <v>43402.0</v>
      </c>
      <c r="C2649" s="12">
        <v>43407.0</v>
      </c>
      <c r="D2649" s="14">
        <v>858.45</v>
      </c>
      <c r="E2649" s="24">
        <v>43137.919965277775</v>
      </c>
      <c r="F2649" s="16">
        <v>265.0</v>
      </c>
      <c r="G2649" s="17" t="s">
        <v>25</v>
      </c>
      <c r="H2649" s="14">
        <v>107.66</v>
      </c>
      <c r="I2649" s="14">
        <f t="shared" si="1"/>
        <v>797.112</v>
      </c>
      <c r="J2649" s="18">
        <v>4.0</v>
      </c>
      <c r="K2649" s="17">
        <v>6.0</v>
      </c>
      <c r="L2649" s="19">
        <v>3.0</v>
      </c>
      <c r="M2649" s="19">
        <v>79.0</v>
      </c>
      <c r="N2649" s="17">
        <v>5.0</v>
      </c>
      <c r="O2649" s="17" t="s">
        <v>66</v>
      </c>
      <c r="P2649" s="17">
        <v>5.0</v>
      </c>
      <c r="Q2649" s="17">
        <v>6.0</v>
      </c>
      <c r="R2649" s="17">
        <v>2.0</v>
      </c>
      <c r="S2649" s="7">
        <f t="shared" si="2"/>
        <v>8</v>
      </c>
      <c r="T2649" s="20">
        <v>27.0</v>
      </c>
      <c r="U2649" s="14">
        <f t="shared" si="153"/>
        <v>34.338</v>
      </c>
      <c r="V2649" s="21" t="s">
        <v>26</v>
      </c>
      <c r="W2649" s="35">
        <f>VLOOKUP(A2649,airbnb_listings_orlando!C:Q,14,0)</f>
        <v>259</v>
      </c>
      <c r="X2649" s="35">
        <f>VLOOKUP(A2649,airbnb_listings_orlando!C:Q,15,0)</f>
        <v>6</v>
      </c>
      <c r="Y2649" s="11">
        <f t="shared" si="4"/>
        <v>171.69</v>
      </c>
      <c r="AA2649" s="11"/>
    </row>
    <row r="2650">
      <c r="A2650" s="12" t="s">
        <v>98</v>
      </c>
      <c r="B2650" s="13">
        <v>43397.0</v>
      </c>
      <c r="C2650" s="25">
        <v>43401.0</v>
      </c>
      <c r="D2650" s="14">
        <v>747.87</v>
      </c>
      <c r="E2650" s="24">
        <v>43374.675717592596</v>
      </c>
      <c r="F2650" s="16">
        <v>23.0</v>
      </c>
      <c r="G2650" s="17" t="s">
        <v>25</v>
      </c>
      <c r="H2650" s="14">
        <v>90.72</v>
      </c>
      <c r="I2650" s="14">
        <f t="shared" si="1"/>
        <v>694.8252</v>
      </c>
      <c r="J2650" s="18">
        <v>4.0</v>
      </c>
      <c r="K2650" s="17">
        <v>6.0</v>
      </c>
      <c r="L2650" s="19">
        <v>3.0</v>
      </c>
      <c r="M2650" s="19">
        <v>79.0</v>
      </c>
      <c r="N2650" s="17">
        <v>5.0</v>
      </c>
      <c r="O2650" s="17" t="s">
        <v>66</v>
      </c>
      <c r="P2650" s="17">
        <v>4.0</v>
      </c>
      <c r="Q2650" s="17">
        <v>7.0</v>
      </c>
      <c r="R2650" s="17">
        <v>0.0</v>
      </c>
      <c r="S2650" s="7">
        <f t="shared" si="2"/>
        <v>7</v>
      </c>
      <c r="T2650" s="20">
        <v>23.13</v>
      </c>
      <c r="U2650" s="14">
        <f t="shared" si="153"/>
        <v>29.9148</v>
      </c>
      <c r="V2650" s="21" t="s">
        <v>26</v>
      </c>
      <c r="W2650" s="35">
        <f>VLOOKUP(A2650,airbnb_listings_orlando!C:Q,14,0)</f>
        <v>259</v>
      </c>
      <c r="X2650" s="35">
        <f>VLOOKUP(A2650,airbnb_listings_orlando!C:Q,15,0)</f>
        <v>6</v>
      </c>
      <c r="Y2650" s="11">
        <f t="shared" si="4"/>
        <v>186.9675</v>
      </c>
      <c r="AA2650" s="11"/>
    </row>
    <row r="2651">
      <c r="A2651" s="12" t="s">
        <v>98</v>
      </c>
      <c r="B2651" s="13">
        <v>43385.0</v>
      </c>
      <c r="C2651" s="25">
        <v>43388.0</v>
      </c>
      <c r="D2651" s="14">
        <v>593.64</v>
      </c>
      <c r="E2651" s="24">
        <v>43362.59174768518</v>
      </c>
      <c r="F2651" s="16">
        <v>23.0</v>
      </c>
      <c r="G2651" s="17" t="s">
        <v>25</v>
      </c>
      <c r="H2651" s="14">
        <v>66.44</v>
      </c>
      <c r="I2651" s="14">
        <f t="shared" si="1"/>
        <v>551.5344</v>
      </c>
      <c r="J2651" s="18">
        <v>4.0</v>
      </c>
      <c r="K2651" s="17">
        <v>6.0</v>
      </c>
      <c r="L2651" s="19">
        <v>3.0</v>
      </c>
      <c r="M2651" s="19">
        <v>79.0</v>
      </c>
      <c r="N2651" s="17">
        <v>5.0</v>
      </c>
      <c r="O2651" s="17" t="s">
        <v>66</v>
      </c>
      <c r="P2651" s="17">
        <v>3.0</v>
      </c>
      <c r="Q2651" s="17">
        <v>6.0</v>
      </c>
      <c r="R2651" s="17">
        <v>0.0</v>
      </c>
      <c r="S2651" s="7">
        <f t="shared" si="2"/>
        <v>6</v>
      </c>
      <c r="T2651" s="20">
        <v>18.36</v>
      </c>
      <c r="U2651" s="14">
        <f t="shared" si="153"/>
        <v>23.7456</v>
      </c>
      <c r="V2651" s="21" t="s">
        <v>26</v>
      </c>
      <c r="W2651" s="35">
        <f>VLOOKUP(A2651,airbnb_listings_orlando!C:Q,14,0)</f>
        <v>259</v>
      </c>
      <c r="X2651" s="35">
        <f>VLOOKUP(A2651,airbnb_listings_orlando!C:Q,15,0)</f>
        <v>6</v>
      </c>
      <c r="Y2651" s="11">
        <f t="shared" si="4"/>
        <v>197.88</v>
      </c>
      <c r="AA2651" s="11"/>
    </row>
    <row r="2652">
      <c r="A2652" s="12" t="s">
        <v>98</v>
      </c>
      <c r="B2652" s="13">
        <v>43380.0</v>
      </c>
      <c r="C2652" s="25">
        <v>43385.0</v>
      </c>
      <c r="D2652" s="14">
        <v>978.45</v>
      </c>
      <c r="E2652" s="24">
        <v>43124.28821759259</v>
      </c>
      <c r="F2652" s="16">
        <v>256.0</v>
      </c>
      <c r="G2652" s="17" t="s">
        <v>25</v>
      </c>
      <c r="H2652" s="14">
        <v>106.3</v>
      </c>
      <c r="I2652" s="14">
        <f t="shared" si="1"/>
        <v>912.312</v>
      </c>
      <c r="J2652" s="18">
        <v>4.0</v>
      </c>
      <c r="K2652" s="17">
        <v>6.0</v>
      </c>
      <c r="L2652" s="19">
        <v>3.0</v>
      </c>
      <c r="M2652" s="19">
        <v>79.0</v>
      </c>
      <c r="N2652" s="17">
        <v>5.0</v>
      </c>
      <c r="O2652" s="17" t="s">
        <v>66</v>
      </c>
      <c r="P2652" s="17">
        <v>5.0</v>
      </c>
      <c r="Q2652" s="17">
        <v>4.0</v>
      </c>
      <c r="R2652" s="17">
        <v>2.0</v>
      </c>
      <c r="S2652" s="7">
        <f t="shared" si="2"/>
        <v>6</v>
      </c>
      <c r="T2652" s="20">
        <v>27.0</v>
      </c>
      <c r="U2652" s="14">
        <f t="shared" si="153"/>
        <v>39.138</v>
      </c>
      <c r="V2652" s="21" t="s">
        <v>26</v>
      </c>
      <c r="W2652" s="35">
        <f>VLOOKUP(A2652,airbnb_listings_orlando!C:Q,14,0)</f>
        <v>259</v>
      </c>
      <c r="X2652" s="35">
        <f>VLOOKUP(A2652,airbnb_listings_orlando!C:Q,15,0)</f>
        <v>6</v>
      </c>
      <c r="Y2652" s="11">
        <f t="shared" si="4"/>
        <v>195.69</v>
      </c>
      <c r="AA2652" s="11"/>
    </row>
    <row r="2653">
      <c r="A2653" s="12" t="s">
        <v>98</v>
      </c>
      <c r="B2653" s="13">
        <v>43372.0</v>
      </c>
      <c r="C2653" s="12">
        <v>43379.0</v>
      </c>
      <c r="D2653" s="14">
        <v>1169.5</v>
      </c>
      <c r="E2653" s="24">
        <v>43151.172430555554</v>
      </c>
      <c r="F2653" s="16">
        <v>221.0</v>
      </c>
      <c r="G2653" s="17" t="s">
        <v>25</v>
      </c>
      <c r="H2653" s="14">
        <v>157.25</v>
      </c>
      <c r="I2653" s="14">
        <f t="shared" si="1"/>
        <v>1086.72</v>
      </c>
      <c r="J2653" s="18">
        <v>4.0</v>
      </c>
      <c r="K2653" s="17">
        <v>6.0</v>
      </c>
      <c r="L2653" s="19">
        <v>3.0</v>
      </c>
      <c r="M2653" s="19">
        <v>79.0</v>
      </c>
      <c r="N2653" s="17">
        <v>5.0</v>
      </c>
      <c r="O2653" s="17" t="s">
        <v>66</v>
      </c>
      <c r="P2653" s="17">
        <v>7.0</v>
      </c>
      <c r="Q2653" s="17">
        <v>4.0</v>
      </c>
      <c r="R2653" s="17">
        <v>4.0</v>
      </c>
      <c r="S2653" s="7">
        <f t="shared" si="2"/>
        <v>8</v>
      </c>
      <c r="T2653" s="20">
        <v>36.0</v>
      </c>
      <c r="U2653" s="14">
        <f t="shared" si="153"/>
        <v>46.78</v>
      </c>
      <c r="V2653" s="21" t="s">
        <v>26</v>
      </c>
      <c r="W2653" s="35">
        <f>VLOOKUP(A2653,airbnb_listings_orlando!C:Q,14,0)</f>
        <v>259</v>
      </c>
      <c r="X2653" s="35">
        <f>VLOOKUP(A2653,airbnb_listings_orlando!C:Q,15,0)</f>
        <v>6</v>
      </c>
      <c r="Y2653" s="11">
        <f t="shared" si="4"/>
        <v>167.0714286</v>
      </c>
      <c r="AA2653" s="11"/>
    </row>
    <row r="2654">
      <c r="A2654" s="12" t="s">
        <v>98</v>
      </c>
      <c r="B2654" s="13">
        <v>43365.0</v>
      </c>
      <c r="C2654" s="12">
        <v>43367.0</v>
      </c>
      <c r="D2654" s="14">
        <v>421.95</v>
      </c>
      <c r="E2654" s="24">
        <v>43241.682546296295</v>
      </c>
      <c r="F2654" s="16">
        <v>124.0</v>
      </c>
      <c r="G2654" s="17" t="s">
        <v>25</v>
      </c>
      <c r="H2654" s="14">
        <v>39.42</v>
      </c>
      <c r="I2654" s="14">
        <f t="shared" si="1"/>
        <v>392.022</v>
      </c>
      <c r="J2654" s="18">
        <v>4.0</v>
      </c>
      <c r="K2654" s="17">
        <v>6.0</v>
      </c>
      <c r="L2654" s="19">
        <v>3.0</v>
      </c>
      <c r="M2654" s="19">
        <v>79.0</v>
      </c>
      <c r="N2654" s="17">
        <v>5.0</v>
      </c>
      <c r="O2654" s="17" t="s">
        <v>66</v>
      </c>
      <c r="P2654" s="17">
        <v>2.0</v>
      </c>
      <c r="Q2654" s="17">
        <v>4.0</v>
      </c>
      <c r="R2654" s="17">
        <v>3.0</v>
      </c>
      <c r="S2654" s="7">
        <f t="shared" si="2"/>
        <v>7</v>
      </c>
      <c r="T2654" s="20">
        <v>13.05</v>
      </c>
      <c r="U2654" s="14">
        <f t="shared" si="153"/>
        <v>16.878</v>
      </c>
      <c r="V2654" s="21" t="s">
        <v>26</v>
      </c>
      <c r="W2654" s="35">
        <f>VLOOKUP(A2654,airbnb_listings_orlando!C:Q,14,0)</f>
        <v>259</v>
      </c>
      <c r="X2654" s="35">
        <f>VLOOKUP(A2654,airbnb_listings_orlando!C:Q,15,0)</f>
        <v>6</v>
      </c>
      <c r="Y2654" s="11">
        <f t="shared" si="4"/>
        <v>210.975</v>
      </c>
      <c r="AA2654" s="11"/>
    </row>
    <row r="2655">
      <c r="A2655" s="12" t="s">
        <v>98</v>
      </c>
      <c r="B2655" s="13">
        <v>43357.0</v>
      </c>
      <c r="C2655" s="12">
        <v>43364.0</v>
      </c>
      <c r="D2655" s="14">
        <v>1266.52</v>
      </c>
      <c r="E2655" s="24">
        <v>43227.9497337963</v>
      </c>
      <c r="F2655" s="16">
        <v>130.0</v>
      </c>
      <c r="G2655" s="17" t="s">
        <v>25</v>
      </c>
      <c r="H2655" s="14">
        <v>149.6</v>
      </c>
      <c r="I2655" s="14">
        <f t="shared" si="1"/>
        <v>1181.8792</v>
      </c>
      <c r="J2655" s="18">
        <v>4.0</v>
      </c>
      <c r="K2655" s="17">
        <v>6.0</v>
      </c>
      <c r="L2655" s="19">
        <v>3.0</v>
      </c>
      <c r="M2655" s="19">
        <v>79.0</v>
      </c>
      <c r="N2655" s="17">
        <v>5.0</v>
      </c>
      <c r="O2655" s="17" t="s">
        <v>66</v>
      </c>
      <c r="P2655" s="17">
        <v>7.0</v>
      </c>
      <c r="Q2655" s="17">
        <v>6.0</v>
      </c>
      <c r="R2655" s="17">
        <v>2.0</v>
      </c>
      <c r="S2655" s="7">
        <f t="shared" si="2"/>
        <v>8</v>
      </c>
      <c r="T2655" s="20">
        <v>33.98</v>
      </c>
      <c r="U2655" s="14">
        <f t="shared" si="153"/>
        <v>50.6608</v>
      </c>
      <c r="V2655" s="21" t="s">
        <v>26</v>
      </c>
      <c r="W2655" s="35">
        <f>VLOOKUP(A2655,airbnb_listings_orlando!C:Q,14,0)</f>
        <v>259</v>
      </c>
      <c r="X2655" s="35">
        <f>VLOOKUP(A2655,airbnb_listings_orlando!C:Q,15,0)</f>
        <v>6</v>
      </c>
      <c r="Y2655" s="11">
        <f t="shared" si="4"/>
        <v>180.9314286</v>
      </c>
      <c r="AA2655" s="11"/>
    </row>
    <row r="2656">
      <c r="A2656" s="12" t="s">
        <v>98</v>
      </c>
      <c r="B2656" s="13">
        <v>43350.0</v>
      </c>
      <c r="C2656" s="12">
        <v>43357.0</v>
      </c>
      <c r="D2656" s="14">
        <v>1099.0</v>
      </c>
      <c r="E2656" s="24">
        <v>43207.88055555556</v>
      </c>
      <c r="F2656" s="16">
        <v>143.0</v>
      </c>
      <c r="G2656" s="17" t="s">
        <v>25</v>
      </c>
      <c r="H2656" s="14">
        <v>145.22</v>
      </c>
      <c r="I2656" s="14">
        <f t="shared" si="1"/>
        <v>1021.04</v>
      </c>
      <c r="J2656" s="18">
        <v>4.0</v>
      </c>
      <c r="K2656" s="17">
        <v>6.0</v>
      </c>
      <c r="L2656" s="19">
        <v>3.0</v>
      </c>
      <c r="M2656" s="19">
        <v>79.0</v>
      </c>
      <c r="N2656" s="17">
        <v>5.0</v>
      </c>
      <c r="O2656" s="17" t="s">
        <v>66</v>
      </c>
      <c r="P2656" s="17">
        <v>7.0</v>
      </c>
      <c r="Q2656" s="17">
        <v>8.0</v>
      </c>
      <c r="R2656" s="17">
        <v>0.0</v>
      </c>
      <c r="S2656" s="7">
        <f t="shared" si="2"/>
        <v>8</v>
      </c>
      <c r="T2656" s="20">
        <v>34.0</v>
      </c>
      <c r="U2656" s="14">
        <f t="shared" si="153"/>
        <v>43.96</v>
      </c>
      <c r="V2656" s="21" t="s">
        <v>26</v>
      </c>
      <c r="W2656" s="35">
        <f>VLOOKUP(A2656,airbnb_listings_orlando!C:Q,14,0)</f>
        <v>259</v>
      </c>
      <c r="X2656" s="35">
        <f>VLOOKUP(A2656,airbnb_listings_orlando!C:Q,15,0)</f>
        <v>6</v>
      </c>
      <c r="Y2656" s="11">
        <f t="shared" si="4"/>
        <v>157</v>
      </c>
      <c r="AA2656" s="11"/>
    </row>
    <row r="2657">
      <c r="A2657" s="12" t="s">
        <v>98</v>
      </c>
      <c r="B2657" s="13">
        <v>43343.0</v>
      </c>
      <c r="C2657" s="12">
        <v>43346.0</v>
      </c>
      <c r="D2657" s="14">
        <v>567.44</v>
      </c>
      <c r="E2657" s="24">
        <v>43253.530543981484</v>
      </c>
      <c r="F2657" s="16">
        <v>90.0</v>
      </c>
      <c r="G2657" s="17" t="s">
        <v>25</v>
      </c>
      <c r="H2657" s="14">
        <v>62.32</v>
      </c>
      <c r="I2657" s="14">
        <f t="shared" si="1"/>
        <v>527.1924</v>
      </c>
      <c r="J2657" s="18">
        <v>4.0</v>
      </c>
      <c r="K2657" s="17">
        <v>6.0</v>
      </c>
      <c r="L2657" s="19">
        <v>3.0</v>
      </c>
      <c r="M2657" s="19">
        <v>79.0</v>
      </c>
      <c r="N2657" s="17">
        <v>5.0</v>
      </c>
      <c r="O2657" s="17" t="s">
        <v>66</v>
      </c>
      <c r="P2657" s="17">
        <v>3.0</v>
      </c>
      <c r="Q2657" s="17">
        <v>7.0</v>
      </c>
      <c r="R2657" s="17">
        <v>0.0</v>
      </c>
      <c r="S2657" s="7">
        <f t="shared" si="2"/>
        <v>7</v>
      </c>
      <c r="T2657" s="20">
        <v>17.55</v>
      </c>
      <c r="U2657" s="14">
        <f t="shared" si="153"/>
        <v>22.6976</v>
      </c>
      <c r="V2657" s="21" t="s">
        <v>26</v>
      </c>
      <c r="W2657" s="35">
        <f>VLOOKUP(A2657,airbnb_listings_orlando!C:Q,14,0)</f>
        <v>259</v>
      </c>
      <c r="X2657" s="35">
        <f>VLOOKUP(A2657,airbnb_listings_orlando!C:Q,15,0)</f>
        <v>6</v>
      </c>
      <c r="Y2657" s="11">
        <f t="shared" si="4"/>
        <v>189.1466667</v>
      </c>
      <c r="AA2657" s="11"/>
    </row>
    <row r="2658">
      <c r="A2658" s="12" t="s">
        <v>98</v>
      </c>
      <c r="B2658" s="13">
        <v>43333.0</v>
      </c>
      <c r="C2658" s="12">
        <v>43340.0</v>
      </c>
      <c r="D2658" s="14">
        <v>1169.0</v>
      </c>
      <c r="E2658" s="24">
        <v>43148.870625</v>
      </c>
      <c r="F2658" s="16">
        <v>185.0</v>
      </c>
      <c r="G2658" s="17" t="s">
        <v>25</v>
      </c>
      <c r="H2658" s="14">
        <v>157.35</v>
      </c>
      <c r="I2658" s="14">
        <f t="shared" si="1"/>
        <v>1086.24</v>
      </c>
      <c r="J2658" s="18">
        <v>4.0</v>
      </c>
      <c r="K2658" s="17">
        <v>6.0</v>
      </c>
      <c r="L2658" s="19">
        <v>3.0</v>
      </c>
      <c r="M2658" s="19">
        <v>79.0</v>
      </c>
      <c r="N2658" s="17">
        <v>5.0</v>
      </c>
      <c r="O2658" s="17" t="s">
        <v>66</v>
      </c>
      <c r="P2658" s="17">
        <v>7.0</v>
      </c>
      <c r="Q2658" s="17">
        <v>5.0</v>
      </c>
      <c r="R2658" s="17">
        <v>0.0</v>
      </c>
      <c r="S2658" s="7">
        <f t="shared" si="2"/>
        <v>5</v>
      </c>
      <c r="T2658" s="20">
        <v>36.0</v>
      </c>
      <c r="U2658" s="14">
        <f t="shared" si="153"/>
        <v>46.76</v>
      </c>
      <c r="V2658" s="21" t="s">
        <v>26</v>
      </c>
      <c r="W2658" s="35">
        <f>VLOOKUP(A2658,airbnb_listings_orlando!C:Q,14,0)</f>
        <v>259</v>
      </c>
      <c r="X2658" s="35">
        <f>VLOOKUP(A2658,airbnb_listings_orlando!C:Q,15,0)</f>
        <v>6</v>
      </c>
      <c r="Y2658" s="11">
        <f t="shared" si="4"/>
        <v>167</v>
      </c>
      <c r="AA2658" s="11"/>
    </row>
    <row r="2659">
      <c r="A2659" s="12" t="s">
        <v>98</v>
      </c>
      <c r="B2659" s="13">
        <v>43319.0</v>
      </c>
      <c r="C2659" s="12">
        <v>43333.0</v>
      </c>
      <c r="D2659" s="14">
        <v>2153.0</v>
      </c>
      <c r="E2659" s="24">
        <v>42969.388344907406</v>
      </c>
      <c r="F2659" s="16">
        <v>350.0</v>
      </c>
      <c r="G2659" s="17" t="s">
        <v>25</v>
      </c>
      <c r="H2659" s="14">
        <v>314.46</v>
      </c>
      <c r="I2659" s="14">
        <f t="shared" si="1"/>
        <v>1999.88</v>
      </c>
      <c r="J2659" s="18">
        <v>4.0</v>
      </c>
      <c r="K2659" s="17">
        <v>6.0</v>
      </c>
      <c r="L2659" s="19">
        <v>3.0</v>
      </c>
      <c r="M2659" s="19">
        <v>79.0</v>
      </c>
      <c r="N2659" s="17">
        <v>5.0</v>
      </c>
      <c r="O2659" s="17" t="s">
        <v>66</v>
      </c>
      <c r="P2659" s="17">
        <v>14.0</v>
      </c>
      <c r="Q2659" s="17">
        <v>4.0</v>
      </c>
      <c r="R2659" s="17">
        <v>2.0</v>
      </c>
      <c r="S2659" s="7">
        <f t="shared" si="2"/>
        <v>6</v>
      </c>
      <c r="T2659" s="20">
        <v>67.0</v>
      </c>
      <c r="U2659" s="14">
        <f t="shared" si="153"/>
        <v>86.12</v>
      </c>
      <c r="V2659" s="21" t="s">
        <v>26</v>
      </c>
      <c r="W2659" s="35">
        <f>VLOOKUP(A2659,airbnb_listings_orlando!C:Q,14,0)</f>
        <v>259</v>
      </c>
      <c r="X2659" s="35">
        <f>VLOOKUP(A2659,airbnb_listings_orlando!C:Q,15,0)</f>
        <v>6</v>
      </c>
      <c r="Y2659" s="11">
        <f t="shared" si="4"/>
        <v>153.7857143</v>
      </c>
      <c r="AA2659" s="11"/>
    </row>
    <row r="2660">
      <c r="A2660" s="12" t="s">
        <v>98</v>
      </c>
      <c r="B2660" s="13">
        <v>43312.0</v>
      </c>
      <c r="C2660" s="12">
        <v>43318.0</v>
      </c>
      <c r="D2660" s="14">
        <v>1095.0</v>
      </c>
      <c r="E2660" s="24">
        <v>43133.79959490741</v>
      </c>
      <c r="F2660" s="16">
        <v>179.0</v>
      </c>
      <c r="G2660" s="17" t="s">
        <v>25</v>
      </c>
      <c r="H2660" s="14">
        <v>144.47</v>
      </c>
      <c r="I2660" s="14">
        <f t="shared" si="1"/>
        <v>1017.2</v>
      </c>
      <c r="J2660" s="18">
        <v>4.0</v>
      </c>
      <c r="K2660" s="17">
        <v>6.0</v>
      </c>
      <c r="L2660" s="19">
        <v>3.0</v>
      </c>
      <c r="M2660" s="19" t="e">
        <v>#N/A</v>
      </c>
      <c r="N2660" s="17">
        <v>5.0</v>
      </c>
      <c r="O2660" s="17" t="s">
        <v>66</v>
      </c>
      <c r="P2660" s="17">
        <v>6.0</v>
      </c>
      <c r="Q2660" s="17">
        <v>6.0</v>
      </c>
      <c r="R2660" s="17">
        <v>0.0</v>
      </c>
      <c r="S2660" s="7">
        <f t="shared" si="2"/>
        <v>6</v>
      </c>
      <c r="T2660" s="20">
        <v>34.0</v>
      </c>
      <c r="U2660" s="14">
        <f t="shared" si="153"/>
        <v>43.8</v>
      </c>
      <c r="V2660" s="21" t="s">
        <v>26</v>
      </c>
      <c r="W2660" s="35">
        <f>VLOOKUP(A2660,airbnb_listings_orlando!C:Q,14,0)</f>
        <v>259</v>
      </c>
      <c r="X2660" s="35">
        <f>VLOOKUP(A2660,airbnb_listings_orlando!C:Q,15,0)</f>
        <v>6</v>
      </c>
      <c r="Y2660" s="11">
        <f t="shared" si="4"/>
        <v>182.5</v>
      </c>
      <c r="AA2660" s="11"/>
    </row>
    <row r="2661">
      <c r="A2661" s="12" t="s">
        <v>98</v>
      </c>
      <c r="B2661" s="13">
        <v>43307.0</v>
      </c>
      <c r="C2661" s="12">
        <v>43310.0</v>
      </c>
      <c r="D2661" s="14">
        <v>567.0</v>
      </c>
      <c r="E2661" s="24">
        <v>43199.181666666664</v>
      </c>
      <c r="F2661" s="16">
        <v>108.0</v>
      </c>
      <c r="G2661" s="17" t="s">
        <v>25</v>
      </c>
      <c r="H2661" s="14">
        <v>61.78</v>
      </c>
      <c r="I2661" s="14">
        <f t="shared" si="1"/>
        <v>526.32</v>
      </c>
      <c r="J2661" s="18">
        <v>4.0</v>
      </c>
      <c r="K2661" s="17">
        <v>6.0</v>
      </c>
      <c r="L2661" s="19">
        <v>3.0</v>
      </c>
      <c r="M2661" s="19" t="e">
        <v>#N/A</v>
      </c>
      <c r="N2661" s="17">
        <v>5.0</v>
      </c>
      <c r="O2661" s="17" t="s">
        <v>66</v>
      </c>
      <c r="P2661" s="17">
        <v>3.0</v>
      </c>
      <c r="Q2661" s="17">
        <v>5.0</v>
      </c>
      <c r="R2661" s="17">
        <v>0.0</v>
      </c>
      <c r="S2661" s="7">
        <f t="shared" si="2"/>
        <v>5</v>
      </c>
      <c r="T2661" s="20">
        <v>18.0</v>
      </c>
      <c r="U2661" s="14">
        <f t="shared" si="153"/>
        <v>22.68</v>
      </c>
      <c r="V2661" s="21" t="s">
        <v>26</v>
      </c>
      <c r="W2661" s="35">
        <f>VLOOKUP(A2661,airbnb_listings_orlando!C:Q,14,0)</f>
        <v>259</v>
      </c>
      <c r="X2661" s="35">
        <f>VLOOKUP(A2661,airbnb_listings_orlando!C:Q,15,0)</f>
        <v>6</v>
      </c>
      <c r="Y2661" s="11">
        <f t="shared" si="4"/>
        <v>189</v>
      </c>
      <c r="AA2661" s="11"/>
    </row>
    <row r="2662">
      <c r="A2662" s="12" t="s">
        <v>98</v>
      </c>
      <c r="B2662" s="13">
        <v>43301.0</v>
      </c>
      <c r="C2662" s="12">
        <v>43306.0</v>
      </c>
      <c r="D2662" s="14">
        <v>1314.0</v>
      </c>
      <c r="E2662" s="24">
        <v>43178.833287037036</v>
      </c>
      <c r="F2662" s="16">
        <v>123.0</v>
      </c>
      <c r="G2662" s="17" t="s">
        <v>25</v>
      </c>
      <c r="H2662" s="14">
        <v>179.46</v>
      </c>
      <c r="I2662" s="14">
        <f t="shared" si="1"/>
        <v>1220.44</v>
      </c>
      <c r="J2662" s="18">
        <v>4.0</v>
      </c>
      <c r="K2662" s="17">
        <v>6.0</v>
      </c>
      <c r="L2662" s="19">
        <v>3.0</v>
      </c>
      <c r="M2662" s="19" t="e">
        <v>#N/A</v>
      </c>
      <c r="N2662" s="17">
        <v>5.0</v>
      </c>
      <c r="O2662" s="17" t="s">
        <v>66</v>
      </c>
      <c r="P2662" s="17">
        <v>5.0</v>
      </c>
      <c r="Q2662" s="17">
        <v>4.0</v>
      </c>
      <c r="R2662" s="17">
        <v>2.0</v>
      </c>
      <c r="S2662" s="7">
        <f t="shared" si="2"/>
        <v>6</v>
      </c>
      <c r="T2662" s="20">
        <v>41.0</v>
      </c>
      <c r="U2662" s="14">
        <f t="shared" si="153"/>
        <v>52.56</v>
      </c>
      <c r="V2662" s="21" t="s">
        <v>26</v>
      </c>
      <c r="W2662" s="35">
        <f>VLOOKUP(A2662,airbnb_listings_orlando!C:Q,14,0)</f>
        <v>259</v>
      </c>
      <c r="X2662" s="35">
        <f>VLOOKUP(A2662,airbnb_listings_orlando!C:Q,15,0)</f>
        <v>6</v>
      </c>
      <c r="Y2662" s="11">
        <f t="shared" si="4"/>
        <v>262.8</v>
      </c>
      <c r="AA2662" s="11"/>
    </row>
    <row r="2663">
      <c r="A2663" s="12" t="s">
        <v>98</v>
      </c>
      <c r="B2663" s="13">
        <v>43293.0</v>
      </c>
      <c r="C2663" s="12">
        <v>43300.0</v>
      </c>
      <c r="D2663" s="14">
        <v>1135.0</v>
      </c>
      <c r="E2663" s="24">
        <v>42960.37388888889</v>
      </c>
      <c r="F2663" s="16">
        <v>333.0</v>
      </c>
      <c r="G2663" s="17" t="s">
        <v>25</v>
      </c>
      <c r="H2663" s="14">
        <v>154.76</v>
      </c>
      <c r="I2663" s="14">
        <f t="shared" si="1"/>
        <v>1054.6</v>
      </c>
      <c r="J2663" s="18">
        <v>4.0</v>
      </c>
      <c r="K2663" s="17">
        <v>6.0</v>
      </c>
      <c r="L2663" s="19">
        <v>3.0</v>
      </c>
      <c r="M2663" s="19" t="e">
        <v>#N/A</v>
      </c>
      <c r="N2663" s="17">
        <v>5.0</v>
      </c>
      <c r="O2663" s="17" t="s">
        <v>66</v>
      </c>
      <c r="P2663" s="17">
        <v>7.0</v>
      </c>
      <c r="Q2663" s="17">
        <v>8.0</v>
      </c>
      <c r="R2663" s="17">
        <v>0.0</v>
      </c>
      <c r="S2663" s="7">
        <f t="shared" si="2"/>
        <v>8</v>
      </c>
      <c r="T2663" s="20">
        <v>35.0</v>
      </c>
      <c r="U2663" s="14">
        <f t="shared" si="153"/>
        <v>45.4</v>
      </c>
      <c r="V2663" s="21" t="s">
        <v>26</v>
      </c>
      <c r="W2663" s="35">
        <f>VLOOKUP(A2663,airbnb_listings_orlando!C:Q,14,0)</f>
        <v>259</v>
      </c>
      <c r="X2663" s="35">
        <f>VLOOKUP(A2663,airbnb_listings_orlando!C:Q,15,0)</f>
        <v>6</v>
      </c>
      <c r="Y2663" s="11">
        <f t="shared" si="4"/>
        <v>162.1428571</v>
      </c>
      <c r="AA2663" s="11"/>
    </row>
    <row r="2664">
      <c r="A2664" s="12" t="s">
        <v>98</v>
      </c>
      <c r="B2664" s="13">
        <v>43287.0</v>
      </c>
      <c r="C2664" s="12">
        <v>43289.0</v>
      </c>
      <c r="D2664" s="14">
        <v>538.34</v>
      </c>
      <c r="E2664" s="24">
        <v>43271.601493055554</v>
      </c>
      <c r="F2664" s="16">
        <v>16.0</v>
      </c>
      <c r="G2664" s="17" t="s">
        <v>25</v>
      </c>
      <c r="H2664" s="14">
        <v>57.74</v>
      </c>
      <c r="I2664" s="14">
        <f t="shared" si="1"/>
        <v>500.1564</v>
      </c>
      <c r="J2664" s="18">
        <v>4.0</v>
      </c>
      <c r="K2664" s="17">
        <v>6.0</v>
      </c>
      <c r="L2664" s="19">
        <v>3.0</v>
      </c>
      <c r="M2664" s="19" t="e">
        <v>#N/A</v>
      </c>
      <c r="N2664" s="17">
        <v>5.0</v>
      </c>
      <c r="O2664" s="17" t="s">
        <v>66</v>
      </c>
      <c r="P2664" s="17">
        <v>2.0</v>
      </c>
      <c r="Q2664" s="17">
        <v>5.0</v>
      </c>
      <c r="R2664" s="17">
        <v>0.0</v>
      </c>
      <c r="S2664" s="7">
        <f t="shared" si="2"/>
        <v>5</v>
      </c>
      <c r="T2664" s="20">
        <v>16.65</v>
      </c>
      <c r="U2664" s="14">
        <f t="shared" si="153"/>
        <v>21.5336</v>
      </c>
      <c r="V2664" s="21" t="s">
        <v>26</v>
      </c>
      <c r="W2664" s="35">
        <f>VLOOKUP(A2664,airbnb_listings_orlando!C:Q,14,0)</f>
        <v>259</v>
      </c>
      <c r="X2664" s="35">
        <f>VLOOKUP(A2664,airbnb_listings_orlando!C:Q,15,0)</f>
        <v>6</v>
      </c>
      <c r="Y2664" s="11">
        <f t="shared" si="4"/>
        <v>269.17</v>
      </c>
      <c r="AA2664" s="11"/>
    </row>
    <row r="2665">
      <c r="A2665" s="12" t="s">
        <v>98</v>
      </c>
      <c r="B2665" s="13">
        <v>43278.0</v>
      </c>
      <c r="C2665" s="12">
        <v>43285.0</v>
      </c>
      <c r="D2665" s="14">
        <v>1135.0</v>
      </c>
      <c r="E2665" s="24">
        <v>42949.95369212963</v>
      </c>
      <c r="F2665" s="16">
        <v>329.0</v>
      </c>
      <c r="G2665" s="17" t="s">
        <v>25</v>
      </c>
      <c r="H2665" s="14">
        <v>154.76</v>
      </c>
      <c r="I2665" s="14">
        <f t="shared" si="1"/>
        <v>1054.6</v>
      </c>
      <c r="J2665" s="18">
        <v>4.0</v>
      </c>
      <c r="K2665" s="17">
        <v>6.0</v>
      </c>
      <c r="L2665" s="19">
        <v>3.0</v>
      </c>
      <c r="M2665" s="19" t="e">
        <v>#N/A</v>
      </c>
      <c r="N2665" s="17">
        <v>5.0</v>
      </c>
      <c r="O2665" s="17" t="s">
        <v>66</v>
      </c>
      <c r="P2665" s="17">
        <v>7.0</v>
      </c>
      <c r="Q2665" s="17">
        <v>5.0</v>
      </c>
      <c r="R2665" s="17">
        <v>2.0</v>
      </c>
      <c r="S2665" s="7">
        <f t="shared" si="2"/>
        <v>7</v>
      </c>
      <c r="T2665" s="20">
        <v>35.0</v>
      </c>
      <c r="U2665" s="14">
        <f t="shared" si="153"/>
        <v>45.4</v>
      </c>
      <c r="V2665" s="21" t="s">
        <v>26</v>
      </c>
      <c r="W2665" s="35">
        <f>VLOOKUP(A2665,airbnb_listings_orlando!C:Q,14,0)</f>
        <v>259</v>
      </c>
      <c r="X2665" s="35">
        <f>VLOOKUP(A2665,airbnb_listings_orlando!C:Q,15,0)</f>
        <v>6</v>
      </c>
      <c r="Y2665" s="11">
        <f t="shared" si="4"/>
        <v>162.1428571</v>
      </c>
      <c r="AA2665" s="11"/>
    </row>
    <row r="2666">
      <c r="A2666" s="12" t="s">
        <v>98</v>
      </c>
      <c r="B2666" s="13">
        <v>43276.0</v>
      </c>
      <c r="C2666" s="12">
        <v>43278.0</v>
      </c>
      <c r="D2666" s="14">
        <v>421.95</v>
      </c>
      <c r="E2666" s="24">
        <v>43269.63349537037</v>
      </c>
      <c r="F2666" s="16">
        <v>7.0</v>
      </c>
      <c r="G2666" s="17" t="s">
        <v>25</v>
      </c>
      <c r="H2666" s="14">
        <v>39.42</v>
      </c>
      <c r="I2666" s="14">
        <f t="shared" si="1"/>
        <v>392.022</v>
      </c>
      <c r="J2666" s="18">
        <v>4.0</v>
      </c>
      <c r="K2666" s="17">
        <v>6.0</v>
      </c>
      <c r="L2666" s="19">
        <v>3.0</v>
      </c>
      <c r="M2666" s="19" t="e">
        <v>#N/A</v>
      </c>
      <c r="N2666" s="17">
        <v>5.0</v>
      </c>
      <c r="O2666" s="17" t="s">
        <v>66</v>
      </c>
      <c r="P2666" s="17">
        <v>2.0</v>
      </c>
      <c r="Q2666" s="17">
        <v>5.0</v>
      </c>
      <c r="R2666" s="17">
        <v>1.0</v>
      </c>
      <c r="S2666" s="7">
        <f t="shared" si="2"/>
        <v>6</v>
      </c>
      <c r="T2666" s="20">
        <v>13.05</v>
      </c>
      <c r="U2666" s="14">
        <f t="shared" si="153"/>
        <v>16.878</v>
      </c>
      <c r="V2666" s="21" t="s">
        <v>26</v>
      </c>
      <c r="W2666" s="35">
        <f>VLOOKUP(A2666,airbnb_listings_orlando!C:Q,14,0)</f>
        <v>259</v>
      </c>
      <c r="X2666" s="35">
        <f>VLOOKUP(A2666,airbnb_listings_orlando!C:Q,15,0)</f>
        <v>6</v>
      </c>
      <c r="Y2666" s="11">
        <f t="shared" si="4"/>
        <v>210.975</v>
      </c>
      <c r="AA2666" s="11"/>
    </row>
    <row r="2667">
      <c r="A2667" s="12" t="s">
        <v>98</v>
      </c>
      <c r="B2667" s="13">
        <v>43268.0</v>
      </c>
      <c r="C2667" s="12">
        <v>43276.0</v>
      </c>
      <c r="D2667" s="14">
        <v>1318.0</v>
      </c>
      <c r="E2667" s="24">
        <v>43163.622349537036</v>
      </c>
      <c r="F2667" s="16">
        <v>105.0</v>
      </c>
      <c r="G2667" s="17" t="s">
        <v>25</v>
      </c>
      <c r="H2667" s="14">
        <v>178.72</v>
      </c>
      <c r="I2667" s="14">
        <f t="shared" si="1"/>
        <v>1224.28</v>
      </c>
      <c r="J2667" s="18">
        <v>4.0</v>
      </c>
      <c r="K2667" s="17">
        <v>6.0</v>
      </c>
      <c r="L2667" s="19">
        <v>3.0</v>
      </c>
      <c r="M2667" s="19" t="e">
        <v>#N/A</v>
      </c>
      <c r="N2667" s="17">
        <v>5.0</v>
      </c>
      <c r="O2667" s="17" t="s">
        <v>66</v>
      </c>
      <c r="P2667" s="17">
        <v>8.0</v>
      </c>
      <c r="Q2667" s="17">
        <v>8.0</v>
      </c>
      <c r="R2667" s="17">
        <v>0.0</v>
      </c>
      <c r="S2667" s="7">
        <f t="shared" si="2"/>
        <v>8</v>
      </c>
      <c r="T2667" s="20">
        <v>41.0</v>
      </c>
      <c r="U2667" s="14">
        <f t="shared" si="153"/>
        <v>52.72</v>
      </c>
      <c r="V2667" s="21" t="s">
        <v>26</v>
      </c>
      <c r="W2667" s="35">
        <f>VLOOKUP(A2667,airbnb_listings_orlando!C:Q,14,0)</f>
        <v>259</v>
      </c>
      <c r="X2667" s="35">
        <f>VLOOKUP(A2667,airbnb_listings_orlando!C:Q,15,0)</f>
        <v>6</v>
      </c>
      <c r="Y2667" s="11">
        <f t="shared" si="4"/>
        <v>164.75</v>
      </c>
      <c r="AA2667" s="11"/>
    </row>
    <row r="2668">
      <c r="A2668" s="12" t="s">
        <v>98</v>
      </c>
      <c r="B2668" s="13">
        <v>43261.0</v>
      </c>
      <c r="C2668" s="12">
        <v>43268.0</v>
      </c>
      <c r="D2668" s="14">
        <v>1145.0</v>
      </c>
      <c r="E2668" s="24">
        <v>43010.37837962963</v>
      </c>
      <c r="F2668" s="16">
        <v>251.0</v>
      </c>
      <c r="G2668" s="17" t="s">
        <v>25</v>
      </c>
      <c r="H2668" s="14">
        <v>154.64</v>
      </c>
      <c r="I2668" s="14">
        <f t="shared" si="1"/>
        <v>1064.2</v>
      </c>
      <c r="J2668" s="18">
        <v>4.0</v>
      </c>
      <c r="K2668" s="17">
        <v>6.0</v>
      </c>
      <c r="L2668" s="19">
        <v>3.0</v>
      </c>
      <c r="M2668" s="19" t="e">
        <v>#REF!</v>
      </c>
      <c r="N2668" s="17">
        <v>5.0</v>
      </c>
      <c r="O2668" s="17" t="s">
        <v>66</v>
      </c>
      <c r="P2668" s="17">
        <v>7.0</v>
      </c>
      <c r="Q2668" s="17">
        <v>5.0</v>
      </c>
      <c r="R2668" s="17">
        <v>1.0</v>
      </c>
      <c r="S2668" s="7">
        <f t="shared" si="2"/>
        <v>6</v>
      </c>
      <c r="T2668" s="20">
        <v>35.0</v>
      </c>
      <c r="U2668" s="14">
        <f t="shared" si="153"/>
        <v>45.8</v>
      </c>
      <c r="V2668" s="21" t="s">
        <v>26</v>
      </c>
      <c r="W2668" s="35">
        <f>VLOOKUP(A2668,airbnb_listings_orlando!C:Q,14,0)</f>
        <v>259</v>
      </c>
      <c r="X2668" s="35">
        <f>VLOOKUP(A2668,airbnb_listings_orlando!C:Q,15,0)</f>
        <v>6</v>
      </c>
      <c r="Y2668" s="11">
        <f t="shared" si="4"/>
        <v>163.5714286</v>
      </c>
      <c r="AA2668" s="11"/>
    </row>
    <row r="2669">
      <c r="A2669" s="12" t="s">
        <v>98</v>
      </c>
      <c r="B2669" s="13">
        <v>43246.0</v>
      </c>
      <c r="C2669" s="12">
        <v>43260.0</v>
      </c>
      <c r="D2669" s="14">
        <v>0.0</v>
      </c>
      <c r="E2669" s="24">
        <v>42953.389756944445</v>
      </c>
      <c r="F2669" s="16">
        <v>293.0</v>
      </c>
      <c r="G2669" s="17" t="s">
        <v>25</v>
      </c>
      <c r="H2669" s="14">
        <v>0.0</v>
      </c>
      <c r="I2669" s="14">
        <f t="shared" si="1"/>
        <v>0</v>
      </c>
      <c r="J2669" s="18">
        <v>4.0</v>
      </c>
      <c r="K2669" s="17">
        <v>6.0</v>
      </c>
      <c r="L2669" s="19">
        <v>3.0</v>
      </c>
      <c r="M2669" s="19" t="e">
        <v>#REF!</v>
      </c>
      <c r="N2669" s="17">
        <v>5.0</v>
      </c>
      <c r="O2669" s="17" t="s">
        <v>66</v>
      </c>
      <c r="P2669" s="17">
        <v>14.0</v>
      </c>
      <c r="Q2669" s="17">
        <v>5.0</v>
      </c>
      <c r="R2669" s="17">
        <v>0.0</v>
      </c>
      <c r="S2669" s="7">
        <f t="shared" si="2"/>
        <v>5</v>
      </c>
      <c r="T2669" s="20">
        <v>0.0</v>
      </c>
      <c r="U2669" s="14">
        <f t="shared" si="153"/>
        <v>0</v>
      </c>
      <c r="V2669" s="21" t="s">
        <v>26</v>
      </c>
      <c r="W2669" s="35">
        <f>VLOOKUP(A2669,airbnb_listings_orlando!C:Q,14,0)</f>
        <v>259</v>
      </c>
      <c r="X2669" s="35">
        <f>VLOOKUP(A2669,airbnb_listings_orlando!C:Q,15,0)</f>
        <v>6</v>
      </c>
      <c r="Y2669" s="11">
        <f t="shared" si="4"/>
        <v>0</v>
      </c>
      <c r="AA2669" s="11"/>
    </row>
    <row r="2670">
      <c r="A2670" s="12" t="s">
        <v>98</v>
      </c>
      <c r="B2670" s="13">
        <v>43243.0</v>
      </c>
      <c r="C2670" s="12">
        <v>43246.0</v>
      </c>
      <c r="D2670" s="14">
        <v>567.0</v>
      </c>
      <c r="E2670" s="24">
        <v>43238.77724537037</v>
      </c>
      <c r="F2670" s="16">
        <v>5.0</v>
      </c>
      <c r="G2670" s="17" t="s">
        <v>25</v>
      </c>
      <c r="H2670" s="14">
        <v>61.78</v>
      </c>
      <c r="I2670" s="14">
        <f t="shared" si="1"/>
        <v>526.32</v>
      </c>
      <c r="J2670" s="18">
        <v>4.0</v>
      </c>
      <c r="K2670" s="17">
        <v>6.0</v>
      </c>
      <c r="L2670" s="19">
        <v>3.0</v>
      </c>
      <c r="M2670" s="19" t="e">
        <v>#REF!</v>
      </c>
      <c r="N2670" s="17">
        <v>5.0</v>
      </c>
      <c r="O2670" s="17" t="s">
        <v>66</v>
      </c>
      <c r="P2670" s="17">
        <v>3.0</v>
      </c>
      <c r="Q2670" s="17">
        <v>1.0</v>
      </c>
      <c r="R2670" s="17">
        <v>0.0</v>
      </c>
      <c r="S2670" s="7">
        <f t="shared" si="2"/>
        <v>1</v>
      </c>
      <c r="T2670" s="20">
        <v>18.0</v>
      </c>
      <c r="U2670" s="14">
        <f t="shared" si="153"/>
        <v>22.68</v>
      </c>
      <c r="V2670" s="21" t="s">
        <v>26</v>
      </c>
      <c r="W2670" s="35">
        <f>VLOOKUP(A2670,airbnb_listings_orlando!C:Q,14,0)</f>
        <v>259</v>
      </c>
      <c r="X2670" s="35">
        <f>VLOOKUP(A2670,airbnb_listings_orlando!C:Q,15,0)</f>
        <v>6</v>
      </c>
      <c r="Y2670" s="11">
        <f t="shared" si="4"/>
        <v>189</v>
      </c>
      <c r="AA2670" s="11"/>
    </row>
    <row r="2671">
      <c r="A2671" s="12" t="s">
        <v>98</v>
      </c>
      <c r="B2671" s="13">
        <v>43239.0</v>
      </c>
      <c r="C2671" s="12">
        <v>43243.0</v>
      </c>
      <c r="D2671" s="14">
        <v>708.0</v>
      </c>
      <c r="E2671" s="24">
        <v>43009.45778935185</v>
      </c>
      <c r="F2671" s="16">
        <v>230.0</v>
      </c>
      <c r="G2671" s="17" t="s">
        <v>25</v>
      </c>
      <c r="H2671" s="14">
        <v>85.34</v>
      </c>
      <c r="I2671" s="14">
        <f t="shared" si="1"/>
        <v>657.68</v>
      </c>
      <c r="J2671" s="18">
        <v>4.0</v>
      </c>
      <c r="K2671" s="17">
        <v>6.0</v>
      </c>
      <c r="L2671" s="19">
        <v>3.0</v>
      </c>
      <c r="M2671" s="19" t="e">
        <v>#REF!</v>
      </c>
      <c r="N2671" s="17">
        <v>5.0</v>
      </c>
      <c r="O2671" s="17" t="s">
        <v>66</v>
      </c>
      <c r="P2671" s="17">
        <v>4.0</v>
      </c>
      <c r="Q2671" s="17">
        <v>4.0</v>
      </c>
      <c r="R2671" s="17">
        <v>4.0</v>
      </c>
      <c r="S2671" s="7">
        <f t="shared" si="2"/>
        <v>8</v>
      </c>
      <c r="T2671" s="20">
        <v>22.0</v>
      </c>
      <c r="U2671" s="14">
        <f t="shared" si="153"/>
        <v>28.32</v>
      </c>
      <c r="V2671" s="21" t="s">
        <v>26</v>
      </c>
      <c r="W2671" s="35">
        <f>VLOOKUP(A2671,airbnb_listings_orlando!C:Q,14,0)</f>
        <v>259</v>
      </c>
      <c r="X2671" s="35">
        <f>VLOOKUP(A2671,airbnb_listings_orlando!C:Q,15,0)</f>
        <v>6</v>
      </c>
      <c r="Y2671" s="11">
        <f t="shared" si="4"/>
        <v>177</v>
      </c>
      <c r="AA2671" s="11"/>
    </row>
    <row r="2672">
      <c r="A2672" s="12" t="s">
        <v>98</v>
      </c>
      <c r="B2672" s="13">
        <v>43211.0</v>
      </c>
      <c r="C2672" s="12">
        <v>43232.0</v>
      </c>
      <c r="D2672" s="14">
        <v>3172.0</v>
      </c>
      <c r="E2672" s="24">
        <v>42955.38993055555</v>
      </c>
      <c r="F2672" s="16">
        <v>256.0</v>
      </c>
      <c r="G2672" s="17" t="s">
        <v>25</v>
      </c>
      <c r="H2672" s="14">
        <v>475.4</v>
      </c>
      <c r="I2672" s="14">
        <f t="shared" si="1"/>
        <v>2947.12</v>
      </c>
      <c r="J2672" s="18">
        <v>4.0</v>
      </c>
      <c r="K2672" s="17">
        <v>6.0</v>
      </c>
      <c r="L2672" s="19">
        <v>3.0</v>
      </c>
      <c r="M2672" s="19" t="e">
        <v>#REF!</v>
      </c>
      <c r="N2672" s="17">
        <v>5.0</v>
      </c>
      <c r="O2672" s="17" t="s">
        <v>66</v>
      </c>
      <c r="P2672" s="17">
        <v>21.0</v>
      </c>
      <c r="Q2672" s="17">
        <v>3.0</v>
      </c>
      <c r="R2672" s="17">
        <v>1.0</v>
      </c>
      <c r="S2672" s="7">
        <f t="shared" si="2"/>
        <v>4</v>
      </c>
      <c r="T2672" s="20">
        <v>98.0</v>
      </c>
      <c r="U2672" s="14">
        <f t="shared" si="153"/>
        <v>126.88</v>
      </c>
      <c r="V2672" s="21" t="s">
        <v>26</v>
      </c>
      <c r="W2672" s="35">
        <f>VLOOKUP(A2672,airbnb_listings_orlando!C:Q,14,0)</f>
        <v>259</v>
      </c>
      <c r="X2672" s="35">
        <f>VLOOKUP(A2672,airbnb_listings_orlando!C:Q,15,0)</f>
        <v>6</v>
      </c>
      <c r="Y2672" s="11">
        <f t="shared" si="4"/>
        <v>151.047619</v>
      </c>
      <c r="AA2672" s="11"/>
    </row>
    <row r="2673">
      <c r="A2673" s="12" t="s">
        <v>98</v>
      </c>
      <c r="B2673" s="13">
        <v>43209.0</v>
      </c>
      <c r="C2673" s="12">
        <v>43211.0</v>
      </c>
      <c r="D2673" s="14">
        <v>422.0</v>
      </c>
      <c r="E2673" s="24">
        <v>43187.85884259259</v>
      </c>
      <c r="F2673" s="16">
        <v>22.0</v>
      </c>
      <c r="G2673" s="17" t="s">
        <v>25</v>
      </c>
      <c r="H2673" s="14">
        <v>39.48</v>
      </c>
      <c r="I2673" s="14">
        <f t="shared" si="1"/>
        <v>392.12</v>
      </c>
      <c r="J2673" s="18">
        <v>4.0</v>
      </c>
      <c r="K2673" s="17">
        <v>6.0</v>
      </c>
      <c r="L2673" s="19">
        <v>3.0</v>
      </c>
      <c r="M2673" s="19" t="e">
        <v>#REF!</v>
      </c>
      <c r="N2673" s="17">
        <v>5.0</v>
      </c>
      <c r="O2673" s="17" t="s">
        <v>66</v>
      </c>
      <c r="P2673" s="17">
        <v>2.0</v>
      </c>
      <c r="Q2673" s="17">
        <v>6.0</v>
      </c>
      <c r="R2673" s="17">
        <v>1.0</v>
      </c>
      <c r="S2673" s="7">
        <f t="shared" si="2"/>
        <v>7</v>
      </c>
      <c r="T2673" s="20">
        <v>13.0</v>
      </c>
      <c r="U2673" s="14">
        <f t="shared" si="153"/>
        <v>16.88</v>
      </c>
      <c r="V2673" s="21" t="s">
        <v>26</v>
      </c>
      <c r="W2673" s="35">
        <f>VLOOKUP(A2673,airbnb_listings_orlando!C:Q,14,0)</f>
        <v>259</v>
      </c>
      <c r="X2673" s="35">
        <f>VLOOKUP(A2673,airbnb_listings_orlando!C:Q,15,0)</f>
        <v>6</v>
      </c>
      <c r="Y2673" s="11">
        <f t="shared" si="4"/>
        <v>211</v>
      </c>
      <c r="AA2673" s="11"/>
    </row>
    <row r="2674">
      <c r="A2674" s="12" t="s">
        <v>98</v>
      </c>
      <c r="B2674" s="13">
        <v>43205.0</v>
      </c>
      <c r="C2674" s="12">
        <v>43209.0</v>
      </c>
      <c r="D2674" s="14">
        <v>792.8</v>
      </c>
      <c r="E2674" s="24">
        <v>43073.12547453704</v>
      </c>
      <c r="F2674" s="16">
        <v>132.0</v>
      </c>
      <c r="G2674" s="17" t="s">
        <v>25</v>
      </c>
      <c r="H2674" s="14">
        <v>85.34</v>
      </c>
      <c r="I2674" s="14">
        <f t="shared" si="1"/>
        <v>739.088</v>
      </c>
      <c r="J2674" s="18">
        <v>4.0</v>
      </c>
      <c r="K2674" s="17">
        <v>6.0</v>
      </c>
      <c r="L2674" s="19">
        <v>3.0</v>
      </c>
      <c r="M2674" s="19" t="e">
        <v>#REF!</v>
      </c>
      <c r="N2674" s="17">
        <v>5.0</v>
      </c>
      <c r="O2674" s="17" t="s">
        <v>66</v>
      </c>
      <c r="P2674" s="17">
        <v>4.0</v>
      </c>
      <c r="Q2674" s="17">
        <v>4.0</v>
      </c>
      <c r="R2674" s="17">
        <v>1.0</v>
      </c>
      <c r="S2674" s="7">
        <f t="shared" si="2"/>
        <v>5</v>
      </c>
      <c r="T2674" s="20">
        <v>22.0</v>
      </c>
      <c r="U2674" s="14">
        <f t="shared" si="153"/>
        <v>31.712</v>
      </c>
      <c r="V2674" s="21" t="s">
        <v>26</v>
      </c>
      <c r="W2674" s="35">
        <f>VLOOKUP(A2674,airbnb_listings_orlando!C:Q,14,0)</f>
        <v>259</v>
      </c>
      <c r="X2674" s="35">
        <f>VLOOKUP(A2674,airbnb_listings_orlando!C:Q,15,0)</f>
        <v>6</v>
      </c>
      <c r="Y2674" s="11">
        <f t="shared" si="4"/>
        <v>198.2</v>
      </c>
      <c r="AA2674" s="11"/>
    </row>
    <row r="2675">
      <c r="A2675" s="12" t="s">
        <v>98</v>
      </c>
      <c r="B2675" s="13">
        <v>43203.0</v>
      </c>
      <c r="C2675" s="12">
        <v>43205.0</v>
      </c>
      <c r="D2675" s="14">
        <v>422.0</v>
      </c>
      <c r="E2675" s="24">
        <v>43106.62401620371</v>
      </c>
      <c r="F2675" s="16">
        <v>97.0</v>
      </c>
      <c r="G2675" s="17" t="s">
        <v>25</v>
      </c>
      <c r="H2675" s="14">
        <v>39.48</v>
      </c>
      <c r="I2675" s="14">
        <f t="shared" si="1"/>
        <v>392.12</v>
      </c>
      <c r="J2675" s="18">
        <v>4.0</v>
      </c>
      <c r="K2675" s="17">
        <v>6.0</v>
      </c>
      <c r="L2675" s="19">
        <v>3.0</v>
      </c>
      <c r="M2675" s="19" t="e">
        <v>#REF!</v>
      </c>
      <c r="N2675" s="17">
        <v>5.0</v>
      </c>
      <c r="O2675" s="17" t="s">
        <v>66</v>
      </c>
      <c r="P2675" s="17">
        <v>2.0</v>
      </c>
      <c r="Q2675" s="17">
        <v>7.0</v>
      </c>
      <c r="R2675" s="17">
        <v>1.0</v>
      </c>
      <c r="S2675" s="7">
        <f t="shared" si="2"/>
        <v>8</v>
      </c>
      <c r="T2675" s="20">
        <v>13.0</v>
      </c>
      <c r="U2675" s="14">
        <f t="shared" si="153"/>
        <v>16.88</v>
      </c>
      <c r="V2675" s="21" t="s">
        <v>26</v>
      </c>
      <c r="W2675" s="35">
        <f>VLOOKUP(A2675,airbnb_listings_orlando!C:Q,14,0)</f>
        <v>259</v>
      </c>
      <c r="X2675" s="35">
        <f>VLOOKUP(A2675,airbnb_listings_orlando!C:Q,15,0)</f>
        <v>6</v>
      </c>
      <c r="Y2675" s="11">
        <f t="shared" si="4"/>
        <v>211</v>
      </c>
      <c r="AA2675" s="11"/>
    </row>
    <row r="2676">
      <c r="A2676" s="12" t="s">
        <v>98</v>
      </c>
      <c r="B2676" s="13">
        <v>43197.0</v>
      </c>
      <c r="C2676" s="12">
        <v>43203.0</v>
      </c>
      <c r="D2676" s="14">
        <v>989.0</v>
      </c>
      <c r="E2676" s="24">
        <v>42965.38909722222</v>
      </c>
      <c r="F2676" s="16">
        <v>232.0</v>
      </c>
      <c r="G2676" s="17" t="s">
        <v>25</v>
      </c>
      <c r="H2676" s="14">
        <v>131.26</v>
      </c>
      <c r="I2676" s="14">
        <f t="shared" si="1"/>
        <v>918.44</v>
      </c>
      <c r="J2676" s="18">
        <v>4.0</v>
      </c>
      <c r="K2676" s="17">
        <v>6.0</v>
      </c>
      <c r="L2676" s="19">
        <v>3.0</v>
      </c>
      <c r="M2676" s="19" t="e">
        <v>#REF!</v>
      </c>
      <c r="N2676" s="17">
        <v>5.0</v>
      </c>
      <c r="O2676" s="17" t="s">
        <v>66</v>
      </c>
      <c r="P2676" s="17">
        <v>6.0</v>
      </c>
      <c r="Q2676" s="17">
        <v>4.0</v>
      </c>
      <c r="R2676" s="17">
        <v>2.0</v>
      </c>
      <c r="S2676" s="7">
        <f t="shared" si="2"/>
        <v>6</v>
      </c>
      <c r="T2676" s="20">
        <v>31.0</v>
      </c>
      <c r="U2676" s="14">
        <f t="shared" si="153"/>
        <v>39.56</v>
      </c>
      <c r="V2676" s="21" t="s">
        <v>26</v>
      </c>
      <c r="W2676" s="35">
        <f>VLOOKUP(A2676,airbnb_listings_orlando!C:Q,14,0)</f>
        <v>259</v>
      </c>
      <c r="X2676" s="35">
        <f>VLOOKUP(A2676,airbnb_listings_orlando!C:Q,15,0)</f>
        <v>6</v>
      </c>
      <c r="Y2676" s="11">
        <f t="shared" si="4"/>
        <v>164.8333333</v>
      </c>
      <c r="AA2676" s="11"/>
    </row>
    <row r="2677">
      <c r="A2677" s="12" t="s">
        <v>98</v>
      </c>
      <c r="B2677" s="13">
        <v>43188.0</v>
      </c>
      <c r="C2677" s="12">
        <v>43197.0</v>
      </c>
      <c r="D2677" s="14">
        <v>1782.8</v>
      </c>
      <c r="E2677" s="24">
        <v>42924.69971064815</v>
      </c>
      <c r="F2677" s="16">
        <v>264.0</v>
      </c>
      <c r="G2677" s="17" t="s">
        <v>25</v>
      </c>
      <c r="H2677" s="14">
        <v>226.82</v>
      </c>
      <c r="I2677" s="14">
        <f t="shared" si="1"/>
        <v>1662.488</v>
      </c>
      <c r="J2677" s="18">
        <v>4.0</v>
      </c>
      <c r="K2677" s="17">
        <v>6.0</v>
      </c>
      <c r="L2677" s="19">
        <v>3.0</v>
      </c>
      <c r="M2677" s="19" t="e">
        <v>#REF!</v>
      </c>
      <c r="N2677" s="17">
        <v>5.0</v>
      </c>
      <c r="O2677" s="17" t="s">
        <v>66</v>
      </c>
      <c r="P2677" s="17">
        <v>9.0</v>
      </c>
      <c r="Q2677" s="17">
        <v>2.0</v>
      </c>
      <c r="R2677" s="17">
        <v>3.0</v>
      </c>
      <c r="S2677" s="7">
        <f t="shared" si="2"/>
        <v>5</v>
      </c>
      <c r="T2677" s="20">
        <v>49.0</v>
      </c>
      <c r="U2677" s="14">
        <f t="shared" si="153"/>
        <v>71.312</v>
      </c>
      <c r="V2677" s="21" t="s">
        <v>26</v>
      </c>
      <c r="W2677" s="35">
        <f>VLOOKUP(A2677,airbnb_listings_orlando!C:Q,14,0)</f>
        <v>259</v>
      </c>
      <c r="X2677" s="35">
        <f>VLOOKUP(A2677,airbnb_listings_orlando!C:Q,15,0)</f>
        <v>6</v>
      </c>
      <c r="Y2677" s="11">
        <f t="shared" si="4"/>
        <v>198.0888889</v>
      </c>
      <c r="AA2677" s="11"/>
    </row>
    <row r="2678">
      <c r="A2678" s="12" t="s">
        <v>98</v>
      </c>
      <c r="B2678" s="13">
        <v>43184.0</v>
      </c>
      <c r="C2678" s="12">
        <v>43188.0</v>
      </c>
      <c r="D2678" s="14">
        <v>934.0</v>
      </c>
      <c r="E2678" s="24">
        <v>43111.692719907405</v>
      </c>
      <c r="F2678" s="16">
        <v>73.0</v>
      </c>
      <c r="G2678" s="17" t="s">
        <v>25</v>
      </c>
      <c r="H2678" s="14">
        <v>121.1</v>
      </c>
      <c r="I2678" s="14">
        <f t="shared" si="1"/>
        <v>868.64</v>
      </c>
      <c r="J2678" s="18">
        <v>4.0</v>
      </c>
      <c r="K2678" s="17">
        <v>6.0</v>
      </c>
      <c r="L2678" s="19">
        <v>3.0</v>
      </c>
      <c r="M2678" s="19" t="e">
        <v>#REF!</v>
      </c>
      <c r="N2678" s="17">
        <v>5.0</v>
      </c>
      <c r="O2678" s="17" t="s">
        <v>66</v>
      </c>
      <c r="P2678" s="17">
        <v>4.0</v>
      </c>
      <c r="Q2678" s="17">
        <v>4.0</v>
      </c>
      <c r="R2678" s="17">
        <v>3.0</v>
      </c>
      <c r="S2678" s="7">
        <f t="shared" si="2"/>
        <v>7</v>
      </c>
      <c r="T2678" s="20">
        <v>28.0</v>
      </c>
      <c r="U2678" s="14">
        <f t="shared" si="153"/>
        <v>37.36</v>
      </c>
      <c r="V2678" s="21" t="s">
        <v>26</v>
      </c>
      <c r="W2678" s="35">
        <f>VLOOKUP(A2678,airbnb_listings_orlando!C:Q,14,0)</f>
        <v>259</v>
      </c>
      <c r="X2678" s="35">
        <f>VLOOKUP(A2678,airbnb_listings_orlando!C:Q,15,0)</f>
        <v>6</v>
      </c>
      <c r="Y2678" s="11">
        <f t="shared" si="4"/>
        <v>233.5</v>
      </c>
      <c r="AA2678" s="11"/>
    </row>
    <row r="2679">
      <c r="A2679" s="12" t="s">
        <v>98</v>
      </c>
      <c r="B2679" s="13">
        <v>43180.0</v>
      </c>
      <c r="C2679" s="12">
        <v>43184.0</v>
      </c>
      <c r="D2679" s="14">
        <v>934.0</v>
      </c>
      <c r="E2679" s="24">
        <v>43107.64319444444</v>
      </c>
      <c r="F2679" s="16">
        <v>73.0</v>
      </c>
      <c r="G2679" s="17" t="s">
        <v>25</v>
      </c>
      <c r="H2679" s="14">
        <v>119.9</v>
      </c>
      <c r="I2679" s="14">
        <f t="shared" si="1"/>
        <v>867.64</v>
      </c>
      <c r="J2679" s="18">
        <v>4.0</v>
      </c>
      <c r="K2679" s="17">
        <v>6.0</v>
      </c>
      <c r="L2679" s="19">
        <v>3.0</v>
      </c>
      <c r="M2679" s="19" t="e">
        <v>#REF!</v>
      </c>
      <c r="N2679" s="17">
        <v>5.0</v>
      </c>
      <c r="O2679" s="17" t="s">
        <v>66</v>
      </c>
      <c r="P2679" s="17">
        <v>4.0</v>
      </c>
      <c r="Q2679" s="17">
        <v>4.0</v>
      </c>
      <c r="R2679" s="17">
        <v>4.0</v>
      </c>
      <c r="S2679" s="7">
        <f t="shared" si="2"/>
        <v>8</v>
      </c>
      <c r="T2679" s="20">
        <v>29.0</v>
      </c>
      <c r="U2679" s="14">
        <f t="shared" si="153"/>
        <v>37.36</v>
      </c>
      <c r="V2679" s="21" t="s">
        <v>26</v>
      </c>
      <c r="W2679" s="35">
        <f>VLOOKUP(A2679,airbnb_listings_orlando!C:Q,14,0)</f>
        <v>259</v>
      </c>
      <c r="X2679" s="35">
        <f>VLOOKUP(A2679,airbnb_listings_orlando!C:Q,15,0)</f>
        <v>6</v>
      </c>
      <c r="Y2679" s="11">
        <f t="shared" si="4"/>
        <v>233.5</v>
      </c>
      <c r="AA2679" s="11"/>
    </row>
    <row r="2680">
      <c r="A2680" s="12" t="s">
        <v>98</v>
      </c>
      <c r="B2680" s="13">
        <v>43175.0</v>
      </c>
      <c r="C2680" s="12">
        <v>43178.0</v>
      </c>
      <c r="D2680" s="14">
        <v>733.0</v>
      </c>
      <c r="E2680" s="24">
        <v>43105.540451388886</v>
      </c>
      <c r="F2680" s="16">
        <v>70.0</v>
      </c>
      <c r="G2680" s="17" t="s">
        <v>25</v>
      </c>
      <c r="H2680" s="14">
        <v>88.04</v>
      </c>
      <c r="I2680" s="14">
        <f t="shared" si="1"/>
        <v>680.68</v>
      </c>
      <c r="J2680" s="18">
        <v>4.0</v>
      </c>
      <c r="K2680" s="17">
        <v>6.0</v>
      </c>
      <c r="L2680" s="19">
        <v>3.0</v>
      </c>
      <c r="M2680" s="19" t="e">
        <v>#REF!</v>
      </c>
      <c r="N2680" s="17">
        <v>5.0</v>
      </c>
      <c r="O2680" s="17" t="s">
        <v>66</v>
      </c>
      <c r="P2680" s="17">
        <v>3.0</v>
      </c>
      <c r="Q2680" s="17">
        <v>6.0</v>
      </c>
      <c r="R2680" s="17">
        <v>0.0</v>
      </c>
      <c r="S2680" s="7">
        <f t="shared" si="2"/>
        <v>6</v>
      </c>
      <c r="T2680" s="20">
        <v>23.0</v>
      </c>
      <c r="U2680" s="14">
        <f t="shared" si="153"/>
        <v>29.32</v>
      </c>
      <c r="V2680" s="21" t="s">
        <v>26</v>
      </c>
      <c r="W2680" s="35">
        <f>VLOOKUP(A2680,airbnb_listings_orlando!C:Q,14,0)</f>
        <v>259</v>
      </c>
      <c r="X2680" s="35">
        <f>VLOOKUP(A2680,airbnb_listings_orlando!C:Q,15,0)</f>
        <v>6</v>
      </c>
      <c r="Y2680" s="11">
        <f t="shared" si="4"/>
        <v>244.3333333</v>
      </c>
      <c r="AA2680" s="11"/>
    </row>
    <row r="2681">
      <c r="A2681" s="12" t="s">
        <v>98</v>
      </c>
      <c r="B2681" s="13">
        <v>43170.0</v>
      </c>
      <c r="C2681" s="12">
        <v>43174.0</v>
      </c>
      <c r="D2681" s="14">
        <v>928.99</v>
      </c>
      <c r="E2681" s="15">
        <v>43036.63475694445</v>
      </c>
      <c r="F2681" s="16">
        <v>134.0</v>
      </c>
      <c r="G2681" s="17" t="s">
        <v>25</v>
      </c>
      <c r="H2681" s="14">
        <v>119.95</v>
      </c>
      <c r="I2681" s="14">
        <f t="shared" si="1"/>
        <v>862.8304</v>
      </c>
      <c r="J2681" s="18">
        <v>4.0</v>
      </c>
      <c r="K2681" s="17">
        <v>6.0</v>
      </c>
      <c r="L2681" s="19">
        <v>3.0</v>
      </c>
      <c r="M2681" s="19" t="e">
        <v>#REF!</v>
      </c>
      <c r="N2681" s="17">
        <v>5.0</v>
      </c>
      <c r="O2681" s="17" t="s">
        <v>66</v>
      </c>
      <c r="P2681" s="17">
        <v>4.0</v>
      </c>
      <c r="Q2681" s="17">
        <v>5.0</v>
      </c>
      <c r="R2681" s="17">
        <v>0.0</v>
      </c>
      <c r="S2681" s="7">
        <f t="shared" si="2"/>
        <v>5</v>
      </c>
      <c r="T2681" s="20">
        <v>29.0</v>
      </c>
      <c r="U2681" s="14">
        <f t="shared" si="153"/>
        <v>37.1596</v>
      </c>
      <c r="V2681" s="21" t="s">
        <v>26</v>
      </c>
      <c r="W2681" s="35">
        <f>VLOOKUP(A2681,airbnb_listings_orlando!C:Q,14,0)</f>
        <v>259</v>
      </c>
      <c r="X2681" s="35">
        <f>VLOOKUP(A2681,airbnb_listings_orlando!C:Q,15,0)</f>
        <v>6</v>
      </c>
      <c r="Y2681" s="11">
        <f t="shared" si="4"/>
        <v>232.2475</v>
      </c>
      <c r="AA2681" s="11"/>
    </row>
    <row r="2682">
      <c r="A2682" s="12" t="s">
        <v>98</v>
      </c>
      <c r="B2682" s="13">
        <v>43166.0</v>
      </c>
      <c r="C2682" s="12">
        <v>43169.0</v>
      </c>
      <c r="D2682" s="14">
        <v>733.01</v>
      </c>
      <c r="E2682" s="24">
        <v>43114.24180555555</v>
      </c>
      <c r="F2682" s="16">
        <v>52.0</v>
      </c>
      <c r="G2682" s="17" t="s">
        <v>25</v>
      </c>
      <c r="H2682" s="14">
        <v>88.04</v>
      </c>
      <c r="I2682" s="14">
        <f t="shared" si="1"/>
        <v>680.6896</v>
      </c>
      <c r="J2682" s="18">
        <v>4.0</v>
      </c>
      <c r="K2682" s="17">
        <v>6.0</v>
      </c>
      <c r="L2682" s="19">
        <v>3.0</v>
      </c>
      <c r="M2682" s="19" t="e">
        <v>#REF!</v>
      </c>
      <c r="N2682" s="17">
        <v>5.0</v>
      </c>
      <c r="O2682" s="17" t="s">
        <v>66</v>
      </c>
      <c r="P2682" s="17">
        <v>3.0</v>
      </c>
      <c r="Q2682" s="17">
        <v>4.0</v>
      </c>
      <c r="R2682" s="17">
        <v>0.0</v>
      </c>
      <c r="S2682" s="7">
        <f t="shared" si="2"/>
        <v>4</v>
      </c>
      <c r="T2682" s="20">
        <v>23.0</v>
      </c>
      <c r="U2682" s="14">
        <f t="shared" si="153"/>
        <v>29.3204</v>
      </c>
      <c r="V2682" s="21" t="s">
        <v>26</v>
      </c>
      <c r="W2682" s="35">
        <f>VLOOKUP(A2682,airbnb_listings_orlando!C:Q,14,0)</f>
        <v>259</v>
      </c>
      <c r="X2682" s="35">
        <f>VLOOKUP(A2682,airbnb_listings_orlando!C:Q,15,0)</f>
        <v>6</v>
      </c>
      <c r="Y2682" s="11">
        <f t="shared" si="4"/>
        <v>244.3366667</v>
      </c>
      <c r="AA2682" s="11"/>
    </row>
    <row r="2683">
      <c r="A2683" s="12" t="s">
        <v>98</v>
      </c>
      <c r="B2683" s="13">
        <v>43159.0</v>
      </c>
      <c r="C2683" s="12">
        <v>43165.0</v>
      </c>
      <c r="D2683" s="14">
        <v>1266.0</v>
      </c>
      <c r="E2683" s="24">
        <v>42983.67940972222</v>
      </c>
      <c r="F2683" s="16">
        <v>176.0</v>
      </c>
      <c r="G2683" s="17" t="s">
        <v>25</v>
      </c>
      <c r="H2683" s="14">
        <v>175.39</v>
      </c>
      <c r="I2683" s="14">
        <f t="shared" si="1"/>
        <v>1176.36</v>
      </c>
      <c r="J2683" s="18">
        <v>4.0</v>
      </c>
      <c r="K2683" s="17">
        <v>6.0</v>
      </c>
      <c r="L2683" s="19">
        <v>3.0</v>
      </c>
      <c r="M2683" s="19" t="e">
        <v>#REF!</v>
      </c>
      <c r="N2683" s="17">
        <v>5.0</v>
      </c>
      <c r="O2683" s="17" t="s">
        <v>66</v>
      </c>
      <c r="P2683" s="17">
        <v>6.0</v>
      </c>
      <c r="Q2683" s="17">
        <v>5.0</v>
      </c>
      <c r="R2683" s="17">
        <v>0.0</v>
      </c>
      <c r="S2683" s="7">
        <f t="shared" si="2"/>
        <v>5</v>
      </c>
      <c r="T2683" s="20">
        <v>39.0</v>
      </c>
      <c r="U2683" s="14">
        <f t="shared" si="153"/>
        <v>50.64</v>
      </c>
      <c r="V2683" s="21" t="s">
        <v>26</v>
      </c>
      <c r="W2683" s="35">
        <f>VLOOKUP(A2683,airbnb_listings_orlando!C:Q,14,0)</f>
        <v>259</v>
      </c>
      <c r="X2683" s="35">
        <f>VLOOKUP(A2683,airbnb_listings_orlando!C:Q,15,0)</f>
        <v>6</v>
      </c>
      <c r="Y2683" s="11">
        <f t="shared" si="4"/>
        <v>211</v>
      </c>
      <c r="AA2683" s="11"/>
    </row>
    <row r="2684">
      <c r="A2684" s="12" t="s">
        <v>98</v>
      </c>
      <c r="B2684" s="13">
        <v>43157.0</v>
      </c>
      <c r="C2684" s="12">
        <v>43159.0</v>
      </c>
      <c r="D2684" s="14">
        <v>443.0</v>
      </c>
      <c r="E2684" s="24">
        <v>43154.584710648145</v>
      </c>
      <c r="F2684" s="16">
        <v>3.0</v>
      </c>
      <c r="G2684" s="17" t="s">
        <v>25</v>
      </c>
      <c r="H2684" s="14">
        <v>42.43</v>
      </c>
      <c r="I2684" s="14">
        <f t="shared" si="1"/>
        <v>411.28</v>
      </c>
      <c r="J2684" s="18">
        <v>4.0</v>
      </c>
      <c r="K2684" s="17">
        <v>6.0</v>
      </c>
      <c r="L2684" s="19">
        <v>3.0</v>
      </c>
      <c r="M2684" s="19" t="e">
        <v>#REF!</v>
      </c>
      <c r="N2684" s="17">
        <v>5.0</v>
      </c>
      <c r="O2684" s="17" t="s">
        <v>66</v>
      </c>
      <c r="P2684" s="17">
        <v>2.0</v>
      </c>
      <c r="Q2684" s="17">
        <v>4.0</v>
      </c>
      <c r="R2684" s="17">
        <v>0.0</v>
      </c>
      <c r="S2684" s="7">
        <f t="shared" si="2"/>
        <v>4</v>
      </c>
      <c r="T2684" s="20">
        <v>14.0</v>
      </c>
      <c r="U2684" s="14">
        <f t="shared" si="153"/>
        <v>17.72</v>
      </c>
      <c r="V2684" s="21" t="s">
        <v>26</v>
      </c>
      <c r="W2684" s="35">
        <f>VLOOKUP(A2684,airbnb_listings_orlando!C:Q,14,0)</f>
        <v>259</v>
      </c>
      <c r="X2684" s="35">
        <f>VLOOKUP(A2684,airbnb_listings_orlando!C:Q,15,0)</f>
        <v>6</v>
      </c>
      <c r="Y2684" s="11">
        <f t="shared" si="4"/>
        <v>221.5</v>
      </c>
      <c r="AA2684" s="11"/>
    </row>
    <row r="2685">
      <c r="A2685" s="12" t="s">
        <v>98</v>
      </c>
      <c r="B2685" s="13">
        <v>43151.0</v>
      </c>
      <c r="C2685" s="12">
        <v>43157.0</v>
      </c>
      <c r="D2685" s="14">
        <v>989.0</v>
      </c>
      <c r="E2685" s="24">
        <v>42906.745983796296</v>
      </c>
      <c r="F2685" s="16">
        <v>245.0</v>
      </c>
      <c r="G2685" s="17" t="s">
        <v>25</v>
      </c>
      <c r="H2685" s="14">
        <v>131.26</v>
      </c>
      <c r="I2685" s="14">
        <f t="shared" si="1"/>
        <v>918.44</v>
      </c>
      <c r="J2685" s="18">
        <v>4.0</v>
      </c>
      <c r="K2685" s="17">
        <v>6.0</v>
      </c>
      <c r="L2685" s="19">
        <v>3.0</v>
      </c>
      <c r="M2685" s="19" t="e">
        <v>#REF!</v>
      </c>
      <c r="N2685" s="17">
        <v>5.0</v>
      </c>
      <c r="O2685" s="17" t="s">
        <v>66</v>
      </c>
      <c r="P2685" s="17">
        <v>6.0</v>
      </c>
      <c r="Q2685" s="17">
        <v>5.0</v>
      </c>
      <c r="R2685" s="17">
        <v>2.0</v>
      </c>
      <c r="S2685" s="7">
        <f t="shared" si="2"/>
        <v>7</v>
      </c>
      <c r="T2685" s="20">
        <v>31.0</v>
      </c>
      <c r="U2685" s="14">
        <f t="shared" si="153"/>
        <v>39.56</v>
      </c>
      <c r="V2685" s="21" t="s">
        <v>26</v>
      </c>
      <c r="W2685" s="35">
        <f>VLOOKUP(A2685,airbnb_listings_orlando!C:Q,14,0)</f>
        <v>259</v>
      </c>
      <c r="X2685" s="35">
        <f>VLOOKUP(A2685,airbnb_listings_orlando!C:Q,15,0)</f>
        <v>6</v>
      </c>
      <c r="Y2685" s="11">
        <f t="shared" si="4"/>
        <v>164.8333333</v>
      </c>
      <c r="AA2685" s="11"/>
    </row>
    <row r="2686">
      <c r="A2686" s="12" t="s">
        <v>98</v>
      </c>
      <c r="B2686" s="13">
        <v>43149.0</v>
      </c>
      <c r="C2686" s="12">
        <v>43151.0</v>
      </c>
      <c r="D2686" s="14">
        <v>422.0</v>
      </c>
      <c r="E2686" s="24">
        <v>43075.68994212963</v>
      </c>
      <c r="F2686" s="16">
        <v>74.0</v>
      </c>
      <c r="G2686" s="17" t="s">
        <v>25</v>
      </c>
      <c r="H2686" s="14">
        <v>39.48</v>
      </c>
      <c r="I2686" s="14">
        <f t="shared" si="1"/>
        <v>392.12</v>
      </c>
      <c r="J2686" s="18">
        <v>4.0</v>
      </c>
      <c r="K2686" s="17">
        <v>6.0</v>
      </c>
      <c r="L2686" s="19">
        <v>3.0</v>
      </c>
      <c r="M2686" s="19" t="e">
        <v>#REF!</v>
      </c>
      <c r="N2686" s="17">
        <v>5.0</v>
      </c>
      <c r="O2686" s="17" t="s">
        <v>66</v>
      </c>
      <c r="P2686" s="17">
        <v>2.0</v>
      </c>
      <c r="Q2686" s="17">
        <v>4.0</v>
      </c>
      <c r="R2686" s="17">
        <v>2.0</v>
      </c>
      <c r="S2686" s="7">
        <f t="shared" si="2"/>
        <v>6</v>
      </c>
      <c r="T2686" s="20">
        <v>13.0</v>
      </c>
      <c r="U2686" s="14">
        <f t="shared" si="153"/>
        <v>16.88</v>
      </c>
      <c r="V2686" s="21" t="s">
        <v>26</v>
      </c>
      <c r="W2686" s="35">
        <f>VLOOKUP(A2686,airbnb_listings_orlando!C:Q,14,0)</f>
        <v>259</v>
      </c>
      <c r="X2686" s="35">
        <f>VLOOKUP(A2686,airbnb_listings_orlando!C:Q,15,0)</f>
        <v>6</v>
      </c>
      <c r="Y2686" s="11">
        <f t="shared" si="4"/>
        <v>211</v>
      </c>
      <c r="AA2686" s="11"/>
    </row>
    <row r="2687">
      <c r="A2687" s="12" t="s">
        <v>98</v>
      </c>
      <c r="B2687" s="13">
        <v>43147.0</v>
      </c>
      <c r="C2687" s="12">
        <v>43149.0</v>
      </c>
      <c r="D2687" s="14">
        <v>407.0</v>
      </c>
      <c r="E2687" s="24">
        <v>42947.43387731481</v>
      </c>
      <c r="F2687" s="16">
        <v>200.0</v>
      </c>
      <c r="G2687" s="17" t="s">
        <v>25</v>
      </c>
      <c r="H2687" s="14">
        <v>39.64</v>
      </c>
      <c r="I2687" s="14">
        <f t="shared" si="1"/>
        <v>377.72</v>
      </c>
      <c r="J2687" s="18">
        <v>4.0</v>
      </c>
      <c r="K2687" s="17">
        <v>6.0</v>
      </c>
      <c r="L2687" s="19">
        <v>3.0</v>
      </c>
      <c r="M2687" s="19" t="e">
        <v>#REF!</v>
      </c>
      <c r="N2687" s="17">
        <v>5.0</v>
      </c>
      <c r="O2687" s="17" t="s">
        <v>66</v>
      </c>
      <c r="P2687" s="17">
        <v>2.0</v>
      </c>
      <c r="Q2687" s="17">
        <v>6.0</v>
      </c>
      <c r="R2687" s="17">
        <v>1.0</v>
      </c>
      <c r="S2687" s="7">
        <f t="shared" si="2"/>
        <v>7</v>
      </c>
      <c r="T2687" s="20">
        <v>13.0</v>
      </c>
      <c r="U2687" s="14">
        <f t="shared" si="153"/>
        <v>16.28</v>
      </c>
      <c r="V2687" s="21" t="s">
        <v>26</v>
      </c>
      <c r="W2687" s="35">
        <f>VLOOKUP(A2687,airbnb_listings_orlando!C:Q,14,0)</f>
        <v>259</v>
      </c>
      <c r="X2687" s="35">
        <f>VLOOKUP(A2687,airbnb_listings_orlando!C:Q,15,0)</f>
        <v>6</v>
      </c>
      <c r="Y2687" s="11">
        <f t="shared" si="4"/>
        <v>203.5</v>
      </c>
      <c r="AA2687" s="11"/>
    </row>
    <row r="2688">
      <c r="A2688" s="12" t="s">
        <v>98</v>
      </c>
      <c r="B2688" s="13">
        <v>43133.0</v>
      </c>
      <c r="C2688" s="12">
        <v>43147.0</v>
      </c>
      <c r="D2688" s="14">
        <v>2459.8</v>
      </c>
      <c r="E2688" s="15">
        <v>43024.61164351852</v>
      </c>
      <c r="F2688" s="16">
        <v>109.0</v>
      </c>
      <c r="G2688" s="17" t="s">
        <v>25</v>
      </c>
      <c r="H2688" s="14">
        <v>314.34</v>
      </c>
      <c r="I2688" s="14">
        <f t="shared" si="1"/>
        <v>2294.408</v>
      </c>
      <c r="J2688" s="18">
        <v>4.0</v>
      </c>
      <c r="K2688" s="17">
        <v>6.0</v>
      </c>
      <c r="L2688" s="19">
        <v>3.0</v>
      </c>
      <c r="M2688" s="19" t="e">
        <v>#REF!</v>
      </c>
      <c r="N2688" s="17">
        <v>5.0</v>
      </c>
      <c r="O2688" s="17" t="s">
        <v>66</v>
      </c>
      <c r="P2688" s="17">
        <v>14.0</v>
      </c>
      <c r="Q2688" s="17">
        <v>4.0</v>
      </c>
      <c r="R2688" s="17">
        <v>3.0</v>
      </c>
      <c r="S2688" s="7">
        <f t="shared" si="2"/>
        <v>7</v>
      </c>
      <c r="T2688" s="20">
        <v>67.0</v>
      </c>
      <c r="U2688" s="14">
        <f t="shared" si="153"/>
        <v>98.392</v>
      </c>
      <c r="V2688" s="21" t="s">
        <v>26</v>
      </c>
      <c r="W2688" s="35">
        <f>VLOOKUP(A2688,airbnb_listings_orlando!C:Q,14,0)</f>
        <v>259</v>
      </c>
      <c r="X2688" s="35">
        <f>VLOOKUP(A2688,airbnb_listings_orlando!C:Q,15,0)</f>
        <v>6</v>
      </c>
      <c r="Y2688" s="11">
        <f t="shared" si="4"/>
        <v>175.7</v>
      </c>
      <c r="AA2688" s="11"/>
    </row>
    <row r="2689">
      <c r="A2689" s="12" t="s">
        <v>98</v>
      </c>
      <c r="B2689" s="13">
        <v>43093.0</v>
      </c>
      <c r="C2689" s="12">
        <v>43106.0</v>
      </c>
      <c r="D2689" s="14">
        <v>2260.0</v>
      </c>
      <c r="E2689" s="24">
        <v>42781.40476851852</v>
      </c>
      <c r="F2689" s="16">
        <v>312.0</v>
      </c>
      <c r="G2689" s="17" t="s">
        <v>25</v>
      </c>
      <c r="H2689" s="14">
        <v>331.61</v>
      </c>
      <c r="I2689" s="14">
        <f t="shared" si="1"/>
        <v>2099.6</v>
      </c>
      <c r="J2689" s="18">
        <v>4.0</v>
      </c>
      <c r="K2689" s="17">
        <v>6.0</v>
      </c>
      <c r="L2689" s="19">
        <v>3.0</v>
      </c>
      <c r="M2689" s="19" t="e">
        <v>#REF!</v>
      </c>
      <c r="N2689" s="17">
        <v>5.0</v>
      </c>
      <c r="O2689" s="17" t="s">
        <v>66</v>
      </c>
      <c r="P2689" s="17">
        <v>13.0</v>
      </c>
      <c r="Q2689" s="17">
        <v>5.0</v>
      </c>
      <c r="R2689" s="17">
        <v>3.0</v>
      </c>
      <c r="S2689" s="7">
        <f t="shared" si="2"/>
        <v>8</v>
      </c>
      <c r="T2689" s="20">
        <v>70.0</v>
      </c>
      <c r="U2689" s="14">
        <f t="shared" si="153"/>
        <v>90.4</v>
      </c>
      <c r="V2689" s="21" t="s">
        <v>26</v>
      </c>
      <c r="W2689" s="35">
        <f>VLOOKUP(A2689,airbnb_listings_orlando!C:Q,14,0)</f>
        <v>259</v>
      </c>
      <c r="X2689" s="35">
        <f>VLOOKUP(A2689,airbnb_listings_orlando!C:Q,15,0)</f>
        <v>6</v>
      </c>
      <c r="Y2689" s="11">
        <f t="shared" si="4"/>
        <v>173.8461538</v>
      </c>
      <c r="AA2689" s="11"/>
    </row>
    <row r="2690">
      <c r="A2690" s="12" t="s">
        <v>98</v>
      </c>
      <c r="B2690" s="13">
        <v>43090.0</v>
      </c>
      <c r="C2690" s="25">
        <v>43093.0</v>
      </c>
      <c r="D2690" s="14">
        <v>647.0</v>
      </c>
      <c r="E2690" s="15">
        <v>43024.7062037037</v>
      </c>
      <c r="F2690" s="16">
        <v>66.0</v>
      </c>
      <c r="G2690" s="17" t="s">
        <v>25</v>
      </c>
      <c r="H2690" s="14">
        <v>75.85</v>
      </c>
      <c r="I2690" s="14">
        <f t="shared" si="1"/>
        <v>601.12</v>
      </c>
      <c r="J2690" s="18">
        <v>4.0</v>
      </c>
      <c r="K2690" s="17">
        <v>6.0</v>
      </c>
      <c r="L2690" s="19">
        <v>3.0</v>
      </c>
      <c r="M2690" s="19" t="e">
        <v>#REF!</v>
      </c>
      <c r="N2690" s="17">
        <v>5.0</v>
      </c>
      <c r="O2690" s="17" t="s">
        <v>66</v>
      </c>
      <c r="P2690" s="17">
        <v>3.0</v>
      </c>
      <c r="Q2690" s="17">
        <v>6.0</v>
      </c>
      <c r="R2690" s="17">
        <v>2.0</v>
      </c>
      <c r="S2690" s="7">
        <f t="shared" si="2"/>
        <v>8</v>
      </c>
      <c r="T2690" s="20">
        <v>20.0</v>
      </c>
      <c r="U2690" s="14">
        <f t="shared" si="153"/>
        <v>25.88</v>
      </c>
      <c r="V2690" s="21" t="s">
        <v>26</v>
      </c>
      <c r="W2690" s="35">
        <f>VLOOKUP(A2690,airbnb_listings_orlando!C:Q,14,0)</f>
        <v>259</v>
      </c>
      <c r="X2690" s="35">
        <f>VLOOKUP(A2690,airbnb_listings_orlando!C:Q,15,0)</f>
        <v>6</v>
      </c>
      <c r="Y2690" s="11">
        <f t="shared" si="4"/>
        <v>215.6666667</v>
      </c>
      <c r="AA2690" s="11"/>
    </row>
    <row r="2691">
      <c r="A2691" s="12" t="s">
        <v>98</v>
      </c>
      <c r="B2691" s="13">
        <v>43078.0</v>
      </c>
      <c r="C2691" s="25">
        <v>43088.0</v>
      </c>
      <c r="D2691" s="14">
        <v>1211.0</v>
      </c>
      <c r="E2691" s="24">
        <v>42814.38394675926</v>
      </c>
      <c r="F2691" s="16">
        <v>264.0</v>
      </c>
      <c r="G2691" s="17" t="s">
        <v>25</v>
      </c>
      <c r="H2691" s="14">
        <v>167.44</v>
      </c>
      <c r="I2691" s="14">
        <f t="shared" si="1"/>
        <v>1125.56</v>
      </c>
      <c r="J2691" s="18">
        <v>4.0</v>
      </c>
      <c r="K2691" s="17">
        <v>6.0</v>
      </c>
      <c r="L2691" s="19">
        <v>3.0</v>
      </c>
      <c r="M2691" s="19" t="e">
        <v>#REF!</v>
      </c>
      <c r="N2691" s="17">
        <v>5.0</v>
      </c>
      <c r="O2691" s="17" t="s">
        <v>66</v>
      </c>
      <c r="P2691" s="17">
        <v>10.0</v>
      </c>
      <c r="Q2691" s="17">
        <v>5.0</v>
      </c>
      <c r="R2691" s="17">
        <v>0.0</v>
      </c>
      <c r="S2691" s="7">
        <f t="shared" si="2"/>
        <v>5</v>
      </c>
      <c r="T2691" s="20">
        <v>37.0</v>
      </c>
      <c r="U2691" s="14">
        <f t="shared" si="153"/>
        <v>48.44</v>
      </c>
      <c r="V2691" s="21" t="s">
        <v>26</v>
      </c>
      <c r="W2691" s="35">
        <f>VLOOKUP(A2691,airbnb_listings_orlando!C:Q,14,0)</f>
        <v>259</v>
      </c>
      <c r="X2691" s="35">
        <f>VLOOKUP(A2691,airbnb_listings_orlando!C:Q,15,0)</f>
        <v>6</v>
      </c>
      <c r="Y2691" s="11">
        <f t="shared" si="4"/>
        <v>121.1</v>
      </c>
      <c r="AA2691" s="11"/>
    </row>
    <row r="2692">
      <c r="A2692" s="12" t="s">
        <v>98</v>
      </c>
      <c r="B2692" s="13">
        <v>43072.0</v>
      </c>
      <c r="C2692" s="12">
        <v>43075.0</v>
      </c>
      <c r="D2692" s="14">
        <v>563.0</v>
      </c>
      <c r="E2692" s="15">
        <v>43055.55695601852</v>
      </c>
      <c r="F2692" s="16">
        <v>17.0</v>
      </c>
      <c r="G2692" s="17" t="s">
        <v>25</v>
      </c>
      <c r="H2692" s="14">
        <v>63.04</v>
      </c>
      <c r="I2692" s="14">
        <f t="shared" si="1"/>
        <v>523.48</v>
      </c>
      <c r="J2692" s="18">
        <v>4.0</v>
      </c>
      <c r="K2692" s="17">
        <v>6.0</v>
      </c>
      <c r="L2692" s="19">
        <v>3.0</v>
      </c>
      <c r="M2692" s="19" t="e">
        <v>#REF!</v>
      </c>
      <c r="N2692" s="17">
        <v>5.0</v>
      </c>
      <c r="O2692" s="17" t="s">
        <v>66</v>
      </c>
      <c r="P2692" s="17">
        <v>3.0</v>
      </c>
      <c r="Q2692" s="17">
        <v>3.0</v>
      </c>
      <c r="R2692" s="17">
        <v>3.0</v>
      </c>
      <c r="S2692" s="7">
        <f t="shared" si="2"/>
        <v>6</v>
      </c>
      <c r="T2692" s="20">
        <v>17.0</v>
      </c>
      <c r="U2692" s="14">
        <f t="shared" si="153"/>
        <v>22.52</v>
      </c>
      <c r="V2692" s="21" t="s">
        <v>26</v>
      </c>
      <c r="W2692" s="35">
        <f>VLOOKUP(A2692,airbnb_listings_orlando!C:Q,14,0)</f>
        <v>259</v>
      </c>
      <c r="X2692" s="35">
        <f>VLOOKUP(A2692,airbnb_listings_orlando!C:Q,15,0)</f>
        <v>6</v>
      </c>
      <c r="Y2692" s="11">
        <f t="shared" si="4"/>
        <v>187.6666667</v>
      </c>
      <c r="AA2692" s="11"/>
    </row>
    <row r="2693">
      <c r="A2693" s="12" t="s">
        <v>98</v>
      </c>
      <c r="B2693" s="13">
        <v>43067.0</v>
      </c>
      <c r="C2693" s="12">
        <v>43072.0</v>
      </c>
      <c r="D2693" s="14">
        <v>960.01</v>
      </c>
      <c r="E2693" s="15">
        <v>43033.1121875</v>
      </c>
      <c r="F2693" s="16">
        <v>34.0</v>
      </c>
      <c r="G2693" s="17" t="s">
        <v>25</v>
      </c>
      <c r="H2693" s="14">
        <v>108.84</v>
      </c>
      <c r="I2693" s="14">
        <f t="shared" si="1"/>
        <v>895.6096</v>
      </c>
      <c r="J2693" s="18">
        <v>4.0</v>
      </c>
      <c r="K2693" s="17">
        <v>6.0</v>
      </c>
      <c r="L2693" s="19">
        <v>3.0</v>
      </c>
      <c r="M2693" s="19" t="e">
        <v>#REF!</v>
      </c>
      <c r="N2693" s="17">
        <v>5.0</v>
      </c>
      <c r="O2693" s="17" t="s">
        <v>66</v>
      </c>
      <c r="P2693" s="17">
        <v>5.0</v>
      </c>
      <c r="Q2693" s="17">
        <v>4.0</v>
      </c>
      <c r="R2693" s="17">
        <v>1.0</v>
      </c>
      <c r="S2693" s="7">
        <f t="shared" si="2"/>
        <v>5</v>
      </c>
      <c r="T2693" s="20">
        <v>26.0</v>
      </c>
      <c r="U2693" s="14">
        <f t="shared" si="153"/>
        <v>38.4004</v>
      </c>
      <c r="V2693" s="21" t="s">
        <v>26</v>
      </c>
      <c r="W2693" s="35">
        <f>VLOOKUP(A2693,airbnb_listings_orlando!C:Q,14,0)</f>
        <v>259</v>
      </c>
      <c r="X2693" s="35">
        <f>VLOOKUP(A2693,airbnb_listings_orlando!C:Q,15,0)</f>
        <v>6</v>
      </c>
      <c r="Y2693" s="11">
        <f t="shared" si="4"/>
        <v>192.002</v>
      </c>
      <c r="AA2693" s="11"/>
    </row>
    <row r="2694">
      <c r="A2694" s="12" t="s">
        <v>98</v>
      </c>
      <c r="B2694" s="13">
        <v>43063.0</v>
      </c>
      <c r="C2694" s="25">
        <v>43066.0</v>
      </c>
      <c r="D2694" s="14">
        <v>731.0</v>
      </c>
      <c r="E2694" s="15">
        <v>43031.46408564815</v>
      </c>
      <c r="F2694" s="16">
        <v>32.0</v>
      </c>
      <c r="G2694" s="17" t="s">
        <v>25</v>
      </c>
      <c r="H2694" s="14">
        <v>88.66</v>
      </c>
      <c r="I2694" s="14">
        <f t="shared" si="1"/>
        <v>678.76</v>
      </c>
      <c r="J2694" s="18">
        <v>4.0</v>
      </c>
      <c r="K2694" s="17">
        <v>6.0</v>
      </c>
      <c r="L2694" s="19">
        <v>3.0</v>
      </c>
      <c r="M2694" s="19" t="e">
        <v>#REF!</v>
      </c>
      <c r="N2694" s="17">
        <v>5.0</v>
      </c>
      <c r="O2694" s="17" t="s">
        <v>66</v>
      </c>
      <c r="P2694" s="17">
        <v>3.0</v>
      </c>
      <c r="Q2694" s="17">
        <v>6.0</v>
      </c>
      <c r="R2694" s="17">
        <v>2.0</v>
      </c>
      <c r="S2694" s="7">
        <f t="shared" si="2"/>
        <v>8</v>
      </c>
      <c r="T2694" s="20">
        <v>23.0</v>
      </c>
      <c r="U2694" s="14">
        <f t="shared" si="153"/>
        <v>29.24</v>
      </c>
      <c r="V2694" s="21" t="s">
        <v>26</v>
      </c>
      <c r="W2694" s="35">
        <f>VLOOKUP(A2694,airbnb_listings_orlando!C:Q,14,0)</f>
        <v>259</v>
      </c>
      <c r="X2694" s="35">
        <f>VLOOKUP(A2694,airbnb_listings_orlando!C:Q,15,0)</f>
        <v>6</v>
      </c>
      <c r="Y2694" s="11">
        <f t="shared" si="4"/>
        <v>243.6666667</v>
      </c>
      <c r="AA2694" s="11"/>
    </row>
    <row r="2695">
      <c r="A2695" s="12" t="s">
        <v>98</v>
      </c>
      <c r="B2695" s="13">
        <v>43057.0</v>
      </c>
      <c r="C2695" s="25">
        <v>43063.0</v>
      </c>
      <c r="D2695" s="14">
        <v>1353.2</v>
      </c>
      <c r="E2695" s="24">
        <v>42867.92119212963</v>
      </c>
      <c r="F2695" s="16">
        <v>190.0</v>
      </c>
      <c r="G2695" s="17" t="s">
        <v>25</v>
      </c>
      <c r="H2695" s="14">
        <v>169.26</v>
      </c>
      <c r="I2695" s="14">
        <f t="shared" si="1"/>
        <v>1261.072</v>
      </c>
      <c r="J2695" s="18">
        <v>4.0</v>
      </c>
      <c r="K2695" s="17">
        <v>6.0</v>
      </c>
      <c r="L2695" s="19">
        <v>3.0</v>
      </c>
      <c r="M2695" s="19" t="e">
        <v>#REF!</v>
      </c>
      <c r="N2695" s="17">
        <v>5.0</v>
      </c>
      <c r="O2695" s="17" t="s">
        <v>66</v>
      </c>
      <c r="P2695" s="17">
        <v>6.0</v>
      </c>
      <c r="Q2695" s="17">
        <v>6.0</v>
      </c>
      <c r="R2695" s="17">
        <v>1.0</v>
      </c>
      <c r="S2695" s="7">
        <f t="shared" si="2"/>
        <v>7</v>
      </c>
      <c r="T2695" s="20">
        <v>38.0</v>
      </c>
      <c r="U2695" s="14">
        <f t="shared" si="153"/>
        <v>54.128</v>
      </c>
      <c r="V2695" s="21" t="s">
        <v>26</v>
      </c>
      <c r="W2695" s="35">
        <f>VLOOKUP(A2695,airbnb_listings_orlando!C:Q,14,0)</f>
        <v>259</v>
      </c>
      <c r="X2695" s="35">
        <f>VLOOKUP(A2695,airbnb_listings_orlando!C:Q,15,0)</f>
        <v>6</v>
      </c>
      <c r="Y2695" s="11">
        <f t="shared" si="4"/>
        <v>225.5333333</v>
      </c>
      <c r="AA2695" s="11"/>
    </row>
    <row r="2696">
      <c r="A2696" s="12" t="s">
        <v>98</v>
      </c>
      <c r="B2696" s="13">
        <v>43038.0</v>
      </c>
      <c r="C2696" s="12">
        <v>43040.0</v>
      </c>
      <c r="D2696" s="14">
        <v>449.4</v>
      </c>
      <c r="E2696" s="24">
        <v>42945.64074074074</v>
      </c>
      <c r="F2696" s="16">
        <v>93.0</v>
      </c>
      <c r="G2696" s="17" t="s">
        <v>25</v>
      </c>
      <c r="H2696" s="14">
        <v>39.64</v>
      </c>
      <c r="I2696" s="14">
        <f t="shared" si="1"/>
        <v>418.424</v>
      </c>
      <c r="J2696" s="18">
        <v>4.0</v>
      </c>
      <c r="K2696" s="17">
        <v>6.0</v>
      </c>
      <c r="L2696" s="19">
        <v>3.0</v>
      </c>
      <c r="M2696" s="19" t="e">
        <v>#REF!</v>
      </c>
      <c r="N2696" s="17">
        <v>5.0</v>
      </c>
      <c r="O2696" s="17" t="s">
        <v>66</v>
      </c>
      <c r="P2696" s="17">
        <v>2.0</v>
      </c>
      <c r="Q2696" s="17">
        <v>6.0</v>
      </c>
      <c r="R2696" s="17">
        <v>0.0</v>
      </c>
      <c r="S2696" s="7">
        <f t="shared" si="2"/>
        <v>6</v>
      </c>
      <c r="T2696" s="20">
        <v>13.0</v>
      </c>
      <c r="U2696" s="14">
        <f t="shared" si="153"/>
        <v>17.976</v>
      </c>
      <c r="V2696" s="21" t="s">
        <v>26</v>
      </c>
      <c r="W2696" s="35">
        <f>VLOOKUP(A2696,airbnb_listings_orlando!C:Q,14,0)</f>
        <v>259</v>
      </c>
      <c r="X2696" s="35">
        <f>VLOOKUP(A2696,airbnb_listings_orlando!C:Q,15,0)</f>
        <v>6</v>
      </c>
      <c r="Y2696" s="11">
        <f t="shared" si="4"/>
        <v>224.7</v>
      </c>
      <c r="AA2696" s="11"/>
    </row>
    <row r="2697">
      <c r="A2697" s="12" t="s">
        <v>98</v>
      </c>
      <c r="B2697" s="13">
        <v>43030.0</v>
      </c>
      <c r="C2697" s="25">
        <v>43037.0</v>
      </c>
      <c r="D2697" s="14">
        <v>839.0</v>
      </c>
      <c r="E2697" s="24">
        <v>42785.56238425926</v>
      </c>
      <c r="F2697" s="16">
        <v>245.0</v>
      </c>
      <c r="G2697" s="17" t="s">
        <v>25</v>
      </c>
      <c r="H2697" s="14">
        <v>108.0</v>
      </c>
      <c r="I2697" s="14">
        <f t="shared" si="1"/>
        <v>779.44</v>
      </c>
      <c r="J2697" s="18">
        <v>4.0</v>
      </c>
      <c r="K2697" s="17">
        <v>6.0</v>
      </c>
      <c r="L2697" s="19">
        <v>3.0</v>
      </c>
      <c r="M2697" s="19" t="e">
        <v>#REF!</v>
      </c>
      <c r="N2697" s="17">
        <v>5.0</v>
      </c>
      <c r="O2697" s="17" t="s">
        <v>66</v>
      </c>
      <c r="P2697" s="17">
        <v>7.0</v>
      </c>
      <c r="Q2697" s="17">
        <v>8.0</v>
      </c>
      <c r="R2697" s="17">
        <v>0.0</v>
      </c>
      <c r="S2697" s="7">
        <f t="shared" si="2"/>
        <v>8</v>
      </c>
      <c r="T2697" s="20">
        <v>26.0</v>
      </c>
      <c r="U2697" s="14">
        <f t="shared" si="153"/>
        <v>33.56</v>
      </c>
      <c r="V2697" s="21" t="s">
        <v>26</v>
      </c>
      <c r="W2697" s="35">
        <f>VLOOKUP(A2697,airbnb_listings_orlando!C:Q,14,0)</f>
        <v>259</v>
      </c>
      <c r="X2697" s="35">
        <f>VLOOKUP(A2697,airbnb_listings_orlando!C:Q,15,0)</f>
        <v>6</v>
      </c>
      <c r="Y2697" s="11">
        <f t="shared" si="4"/>
        <v>119.8571429</v>
      </c>
      <c r="AA2697" s="11"/>
    </row>
    <row r="2698">
      <c r="A2698" s="12" t="s">
        <v>98</v>
      </c>
      <c r="B2698" s="13">
        <v>43025.0</v>
      </c>
      <c r="C2698" s="25">
        <v>43030.0</v>
      </c>
      <c r="D2698" s="14">
        <v>643.0</v>
      </c>
      <c r="E2698" s="24">
        <v>42750.0175</v>
      </c>
      <c r="F2698" s="16">
        <v>275.0</v>
      </c>
      <c r="G2698" s="17" t="s">
        <v>25</v>
      </c>
      <c r="H2698" s="14">
        <v>83.56</v>
      </c>
      <c r="I2698" s="14">
        <f t="shared" si="1"/>
        <v>600.28</v>
      </c>
      <c r="J2698" s="18">
        <v>4.0</v>
      </c>
      <c r="K2698" s="17">
        <v>6.0</v>
      </c>
      <c r="L2698" s="19">
        <v>3.0</v>
      </c>
      <c r="M2698" s="19" t="e">
        <v>#REF!</v>
      </c>
      <c r="N2698" s="17">
        <v>5.0</v>
      </c>
      <c r="O2698" s="17" t="s">
        <v>66</v>
      </c>
      <c r="P2698" s="17">
        <v>5.0</v>
      </c>
      <c r="Q2698" s="17">
        <v>7.0</v>
      </c>
      <c r="R2698" s="17">
        <v>0.0</v>
      </c>
      <c r="S2698" s="7">
        <f t="shared" si="2"/>
        <v>7</v>
      </c>
      <c r="T2698" s="20">
        <v>17.0</v>
      </c>
      <c r="U2698" s="14">
        <f t="shared" si="153"/>
        <v>25.72</v>
      </c>
      <c r="V2698" s="21" t="s">
        <v>26</v>
      </c>
      <c r="W2698" s="35">
        <f>VLOOKUP(A2698,airbnb_listings_orlando!C:Q,14,0)</f>
        <v>259</v>
      </c>
      <c r="X2698" s="35">
        <f>VLOOKUP(A2698,airbnb_listings_orlando!C:Q,15,0)</f>
        <v>6</v>
      </c>
      <c r="Y2698" s="11">
        <f t="shared" si="4"/>
        <v>128.6</v>
      </c>
      <c r="AA2698" s="11"/>
    </row>
    <row r="2699">
      <c r="A2699" s="12" t="s">
        <v>98</v>
      </c>
      <c r="B2699" s="13">
        <v>43020.0</v>
      </c>
      <c r="C2699" s="25">
        <v>43025.0</v>
      </c>
      <c r="D2699" s="14">
        <v>660.0</v>
      </c>
      <c r="E2699" s="24">
        <v>42772.41888888889</v>
      </c>
      <c r="F2699" s="16">
        <v>248.0</v>
      </c>
      <c r="G2699" s="17" t="s">
        <v>25</v>
      </c>
      <c r="H2699" s="14">
        <v>80.3</v>
      </c>
      <c r="I2699" s="14">
        <f t="shared" si="1"/>
        <v>613.6</v>
      </c>
      <c r="J2699" s="18">
        <v>4.0</v>
      </c>
      <c r="K2699" s="17">
        <v>6.0</v>
      </c>
      <c r="L2699" s="19">
        <v>3.0</v>
      </c>
      <c r="M2699" s="19" t="e">
        <v>#REF!</v>
      </c>
      <c r="N2699" s="17">
        <v>5.0</v>
      </c>
      <c r="O2699" s="17" t="s">
        <v>66</v>
      </c>
      <c r="P2699" s="17">
        <v>5.0</v>
      </c>
      <c r="Q2699" s="17">
        <v>3.0</v>
      </c>
      <c r="R2699" s="17">
        <v>1.0</v>
      </c>
      <c r="S2699" s="7">
        <f t="shared" si="2"/>
        <v>4</v>
      </c>
      <c r="T2699" s="20">
        <v>20.0</v>
      </c>
      <c r="U2699" s="14">
        <f t="shared" si="153"/>
        <v>26.4</v>
      </c>
      <c r="V2699" s="21" t="s">
        <v>26</v>
      </c>
      <c r="W2699" s="35">
        <f>VLOOKUP(A2699,airbnb_listings_orlando!C:Q,14,0)</f>
        <v>259</v>
      </c>
      <c r="X2699" s="35">
        <f>VLOOKUP(A2699,airbnb_listings_orlando!C:Q,15,0)</f>
        <v>6</v>
      </c>
      <c r="Y2699" s="11">
        <f t="shared" si="4"/>
        <v>132</v>
      </c>
      <c r="AA2699" s="11"/>
    </row>
    <row r="2700">
      <c r="A2700" s="12" t="s">
        <v>98</v>
      </c>
      <c r="B2700" s="13">
        <v>43012.0</v>
      </c>
      <c r="C2700" s="12">
        <v>43017.0</v>
      </c>
      <c r="D2700" s="14">
        <v>660.0</v>
      </c>
      <c r="E2700" s="24">
        <v>42759.713055555556</v>
      </c>
      <c r="F2700" s="16">
        <v>253.0</v>
      </c>
      <c r="G2700" s="17" t="s">
        <v>25</v>
      </c>
      <c r="H2700" s="14">
        <v>80.3</v>
      </c>
      <c r="I2700" s="14">
        <f t="shared" si="1"/>
        <v>613.6</v>
      </c>
      <c r="J2700" s="18">
        <v>4.0</v>
      </c>
      <c r="K2700" s="17">
        <v>6.0</v>
      </c>
      <c r="L2700" s="19">
        <v>3.0</v>
      </c>
      <c r="M2700" s="19" t="e">
        <v>#REF!</v>
      </c>
      <c r="N2700" s="17">
        <v>5.0</v>
      </c>
      <c r="O2700" s="17" t="s">
        <v>66</v>
      </c>
      <c r="P2700" s="17">
        <v>5.0</v>
      </c>
      <c r="Q2700" s="17">
        <v>6.0</v>
      </c>
      <c r="R2700" s="17">
        <v>2.0</v>
      </c>
      <c r="S2700" s="7">
        <f t="shared" si="2"/>
        <v>8</v>
      </c>
      <c r="T2700" s="20">
        <v>20.0</v>
      </c>
      <c r="U2700" s="14">
        <f t="shared" si="153"/>
        <v>26.4</v>
      </c>
      <c r="V2700" s="21" t="s">
        <v>26</v>
      </c>
      <c r="W2700" s="35">
        <f>VLOOKUP(A2700,airbnb_listings_orlando!C:Q,14,0)</f>
        <v>259</v>
      </c>
      <c r="X2700" s="35">
        <f>VLOOKUP(A2700,airbnb_listings_orlando!C:Q,15,0)</f>
        <v>6</v>
      </c>
      <c r="Y2700" s="11">
        <f t="shared" si="4"/>
        <v>132</v>
      </c>
      <c r="AA2700" s="11"/>
    </row>
    <row r="2701">
      <c r="A2701" s="12" t="s">
        <v>98</v>
      </c>
      <c r="B2701" s="13">
        <v>43007.0</v>
      </c>
      <c r="C2701" s="12">
        <v>43010.0</v>
      </c>
      <c r="D2701" s="14">
        <v>553.0</v>
      </c>
      <c r="E2701" s="24">
        <v>42957.38322916667</v>
      </c>
      <c r="F2701" s="16">
        <v>50.0</v>
      </c>
      <c r="G2701" s="17" t="s">
        <v>25</v>
      </c>
      <c r="H2701" s="14">
        <v>63.15</v>
      </c>
      <c r="I2701" s="14">
        <f t="shared" si="1"/>
        <v>513.88</v>
      </c>
      <c r="J2701" s="18">
        <v>4.0</v>
      </c>
      <c r="K2701" s="17">
        <v>6.0</v>
      </c>
      <c r="L2701" s="19">
        <v>3.0</v>
      </c>
      <c r="M2701" s="19" t="e">
        <v>#REF!</v>
      </c>
      <c r="N2701" s="17">
        <v>5.0</v>
      </c>
      <c r="O2701" s="17" t="s">
        <v>66</v>
      </c>
      <c r="P2701" s="17">
        <v>3.0</v>
      </c>
      <c r="Q2701" s="17">
        <v>6.0</v>
      </c>
      <c r="R2701" s="17">
        <v>2.0</v>
      </c>
      <c r="S2701" s="7">
        <f t="shared" si="2"/>
        <v>8</v>
      </c>
      <c r="T2701" s="20">
        <v>17.0</v>
      </c>
      <c r="U2701" s="14">
        <f t="shared" si="153"/>
        <v>22.12</v>
      </c>
      <c r="V2701" s="21" t="s">
        <v>26</v>
      </c>
      <c r="W2701" s="35">
        <f>VLOOKUP(A2701,airbnb_listings_orlando!C:Q,14,0)</f>
        <v>259</v>
      </c>
      <c r="X2701" s="35">
        <f>VLOOKUP(A2701,airbnb_listings_orlando!C:Q,15,0)</f>
        <v>6</v>
      </c>
      <c r="Y2701" s="11">
        <f t="shared" si="4"/>
        <v>184.3333333</v>
      </c>
      <c r="AA2701" s="11"/>
    </row>
    <row r="2702">
      <c r="A2702" s="12" t="s">
        <v>98</v>
      </c>
      <c r="B2702" s="13">
        <v>43002.0</v>
      </c>
      <c r="C2702" s="12">
        <v>43007.0</v>
      </c>
      <c r="D2702" s="14">
        <v>660.0</v>
      </c>
      <c r="E2702" s="24">
        <v>42779.39034722222</v>
      </c>
      <c r="F2702" s="16">
        <v>223.0</v>
      </c>
      <c r="G2702" s="17" t="s">
        <v>25</v>
      </c>
      <c r="H2702" s="14">
        <v>80.3</v>
      </c>
      <c r="I2702" s="14">
        <f t="shared" si="1"/>
        <v>613.6</v>
      </c>
      <c r="J2702" s="18">
        <v>4.0</v>
      </c>
      <c r="K2702" s="17">
        <v>6.0</v>
      </c>
      <c r="L2702" s="19">
        <v>3.0</v>
      </c>
      <c r="M2702" s="19" t="e">
        <v>#REF!</v>
      </c>
      <c r="N2702" s="17">
        <v>5.0</v>
      </c>
      <c r="O2702" s="17" t="s">
        <v>66</v>
      </c>
      <c r="P2702" s="17">
        <v>5.0</v>
      </c>
      <c r="Q2702" s="17">
        <v>7.0</v>
      </c>
      <c r="R2702" s="17">
        <v>1.0</v>
      </c>
      <c r="S2702" s="7">
        <f t="shared" si="2"/>
        <v>8</v>
      </c>
      <c r="T2702" s="20">
        <v>20.0</v>
      </c>
      <c r="U2702" s="14">
        <f t="shared" si="153"/>
        <v>26.4</v>
      </c>
      <c r="V2702" s="21" t="s">
        <v>26</v>
      </c>
      <c r="W2702" s="35">
        <f>VLOOKUP(A2702,airbnb_listings_orlando!C:Q,14,0)</f>
        <v>259</v>
      </c>
      <c r="X2702" s="35">
        <f>VLOOKUP(A2702,airbnb_listings_orlando!C:Q,15,0)</f>
        <v>6</v>
      </c>
      <c r="Y2702" s="11">
        <f t="shared" si="4"/>
        <v>132</v>
      </c>
      <c r="AA2702" s="11"/>
    </row>
    <row r="2703">
      <c r="A2703" s="12" t="s">
        <v>98</v>
      </c>
      <c r="B2703" s="13">
        <v>42980.0</v>
      </c>
      <c r="C2703" s="12">
        <v>42987.0</v>
      </c>
      <c r="D2703" s="14">
        <v>839.0</v>
      </c>
      <c r="E2703" s="24">
        <v>42772.4203125</v>
      </c>
      <c r="F2703" s="16">
        <v>208.0</v>
      </c>
      <c r="G2703" s="17" t="s">
        <v>25</v>
      </c>
      <c r="H2703" s="14">
        <v>108.02</v>
      </c>
      <c r="I2703" s="14">
        <f t="shared" si="1"/>
        <v>779.44</v>
      </c>
      <c r="J2703" s="18">
        <v>4.0</v>
      </c>
      <c r="K2703" s="17">
        <v>6.0</v>
      </c>
      <c r="L2703" s="19">
        <v>3.0</v>
      </c>
      <c r="M2703" s="19" t="e">
        <v>#REF!</v>
      </c>
      <c r="N2703" s="17">
        <v>5.0</v>
      </c>
      <c r="O2703" s="17" t="s">
        <v>66</v>
      </c>
      <c r="P2703" s="17">
        <v>7.0</v>
      </c>
      <c r="Q2703" s="17">
        <v>6.0</v>
      </c>
      <c r="R2703" s="17">
        <v>0.0</v>
      </c>
      <c r="S2703" s="7">
        <f t="shared" si="2"/>
        <v>6</v>
      </c>
      <c r="T2703" s="20">
        <v>26.0</v>
      </c>
      <c r="U2703" s="14">
        <f t="shared" si="153"/>
        <v>33.56</v>
      </c>
      <c r="V2703" s="21" t="s">
        <v>26</v>
      </c>
      <c r="W2703" s="35">
        <f>VLOOKUP(A2703,airbnb_listings_orlando!C:Q,14,0)</f>
        <v>259</v>
      </c>
      <c r="X2703" s="35">
        <f>VLOOKUP(A2703,airbnb_listings_orlando!C:Q,15,0)</f>
        <v>6</v>
      </c>
      <c r="Y2703" s="11">
        <f t="shared" si="4"/>
        <v>119.8571429</v>
      </c>
      <c r="AA2703" s="11"/>
    </row>
    <row r="2704">
      <c r="A2704" s="12" t="s">
        <v>98</v>
      </c>
      <c r="B2704" s="13">
        <v>42966.0</v>
      </c>
      <c r="C2704" s="12">
        <v>42980.0</v>
      </c>
      <c r="D2704" s="14">
        <v>1562.0</v>
      </c>
      <c r="E2704" s="24">
        <v>42772.58299768518</v>
      </c>
      <c r="F2704" s="16">
        <v>194.0</v>
      </c>
      <c r="G2704" s="17" t="s">
        <v>25</v>
      </c>
      <c r="H2704" s="14">
        <v>222.18</v>
      </c>
      <c r="I2704" s="14">
        <f t="shared" si="1"/>
        <v>1451.52</v>
      </c>
      <c r="J2704" s="18">
        <v>4.0</v>
      </c>
      <c r="K2704" s="17">
        <v>6.0</v>
      </c>
      <c r="L2704" s="19">
        <v>3.0</v>
      </c>
      <c r="M2704" s="19" t="e">
        <v>#REF!</v>
      </c>
      <c r="N2704" s="17">
        <v>5.0</v>
      </c>
      <c r="O2704" s="17" t="s">
        <v>66</v>
      </c>
      <c r="P2704" s="17">
        <v>14.0</v>
      </c>
      <c r="Q2704" s="17">
        <v>4.0</v>
      </c>
      <c r="R2704" s="17">
        <v>2.0</v>
      </c>
      <c r="S2704" s="7">
        <f t="shared" si="2"/>
        <v>6</v>
      </c>
      <c r="T2704" s="20">
        <v>48.0</v>
      </c>
      <c r="U2704" s="14">
        <f t="shared" si="153"/>
        <v>62.48</v>
      </c>
      <c r="V2704" s="21" t="s">
        <v>26</v>
      </c>
      <c r="W2704" s="35">
        <f>VLOOKUP(A2704,airbnb_listings_orlando!C:Q,14,0)</f>
        <v>259</v>
      </c>
      <c r="X2704" s="35">
        <f>VLOOKUP(A2704,airbnb_listings_orlando!C:Q,15,0)</f>
        <v>6</v>
      </c>
      <c r="Y2704" s="11">
        <f t="shared" si="4"/>
        <v>111.5714286</v>
      </c>
      <c r="AA2704" s="11"/>
    </row>
    <row r="2705">
      <c r="A2705" s="12" t="s">
        <v>98</v>
      </c>
      <c r="B2705" s="13">
        <v>42964.0</v>
      </c>
      <c r="C2705" s="12">
        <v>42966.0</v>
      </c>
      <c r="D2705" s="14">
        <v>407.0</v>
      </c>
      <c r="E2705" s="24">
        <v>42954.5450462963</v>
      </c>
      <c r="F2705" s="16">
        <v>10.0</v>
      </c>
      <c r="G2705" s="17" t="s">
        <v>25</v>
      </c>
      <c r="H2705" s="14">
        <v>39.64</v>
      </c>
      <c r="I2705" s="14">
        <f t="shared" si="1"/>
        <v>377.72</v>
      </c>
      <c r="J2705" s="18">
        <v>4.0</v>
      </c>
      <c r="K2705" s="17">
        <v>6.0</v>
      </c>
      <c r="L2705" s="19">
        <v>3.0</v>
      </c>
      <c r="M2705" s="19" t="e">
        <v>#REF!</v>
      </c>
      <c r="N2705" s="17">
        <v>5.0</v>
      </c>
      <c r="O2705" s="17" t="s">
        <v>66</v>
      </c>
      <c r="P2705" s="17">
        <v>2.0</v>
      </c>
      <c r="Q2705" s="17">
        <v>6.0</v>
      </c>
      <c r="R2705" s="17">
        <v>2.0</v>
      </c>
      <c r="S2705" s="7">
        <f t="shared" si="2"/>
        <v>8</v>
      </c>
      <c r="T2705" s="20">
        <v>13.0</v>
      </c>
      <c r="U2705" s="14">
        <f t="shared" si="153"/>
        <v>16.28</v>
      </c>
      <c r="V2705" s="21" t="s">
        <v>26</v>
      </c>
      <c r="W2705" s="35">
        <f>VLOOKUP(A2705,airbnb_listings_orlando!C:Q,14,0)</f>
        <v>259</v>
      </c>
      <c r="X2705" s="35">
        <f>VLOOKUP(A2705,airbnb_listings_orlando!C:Q,15,0)</f>
        <v>6</v>
      </c>
      <c r="Y2705" s="11">
        <f t="shared" si="4"/>
        <v>203.5</v>
      </c>
      <c r="AA2705" s="11"/>
    </row>
    <row r="2706">
      <c r="A2706" s="12" t="s">
        <v>98</v>
      </c>
      <c r="B2706" s="13">
        <v>42942.0</v>
      </c>
      <c r="C2706" s="12">
        <v>42945.0</v>
      </c>
      <c r="D2706" s="14">
        <v>442.0</v>
      </c>
      <c r="E2706" s="24">
        <v>42780.48373842592</v>
      </c>
      <c r="F2706" s="16">
        <v>162.0</v>
      </c>
      <c r="G2706" s="17" t="s">
        <v>25</v>
      </c>
      <c r="H2706" s="14">
        <v>45.24</v>
      </c>
      <c r="I2706" s="14">
        <f t="shared" si="1"/>
        <v>410.32</v>
      </c>
      <c r="J2706" s="18">
        <v>4.0</v>
      </c>
      <c r="K2706" s="17">
        <v>6.0</v>
      </c>
      <c r="L2706" s="19">
        <v>3.0</v>
      </c>
      <c r="M2706" s="19" t="e">
        <v>#REF!</v>
      </c>
      <c r="N2706" s="17">
        <v>5.0</v>
      </c>
      <c r="O2706" s="17" t="s">
        <v>66</v>
      </c>
      <c r="P2706" s="17">
        <v>3.0</v>
      </c>
      <c r="Q2706" s="17">
        <v>6.0</v>
      </c>
      <c r="R2706" s="17">
        <v>0.0</v>
      </c>
      <c r="S2706" s="7">
        <f t="shared" si="2"/>
        <v>6</v>
      </c>
      <c r="T2706" s="20">
        <v>14.0</v>
      </c>
      <c r="U2706" s="14">
        <f t="shared" si="153"/>
        <v>17.68</v>
      </c>
      <c r="V2706" s="21" t="s">
        <v>26</v>
      </c>
      <c r="W2706" s="35">
        <f>VLOOKUP(A2706,airbnb_listings_orlando!C:Q,14,0)</f>
        <v>259</v>
      </c>
      <c r="X2706" s="35">
        <f>VLOOKUP(A2706,airbnb_listings_orlando!C:Q,15,0)</f>
        <v>6</v>
      </c>
      <c r="Y2706" s="11">
        <f t="shared" si="4"/>
        <v>147.3333333</v>
      </c>
      <c r="AA2706" s="11"/>
    </row>
    <row r="2707">
      <c r="A2707" s="12" t="s">
        <v>98</v>
      </c>
      <c r="B2707" s="13">
        <v>42932.0</v>
      </c>
      <c r="C2707" s="12">
        <v>42935.0</v>
      </c>
      <c r="D2707" s="14">
        <v>442.0</v>
      </c>
      <c r="E2707" s="24">
        <v>42749.90399305556</v>
      </c>
      <c r="F2707" s="16">
        <v>183.0</v>
      </c>
      <c r="G2707" s="17" t="s">
        <v>25</v>
      </c>
      <c r="H2707" s="14">
        <v>45.24</v>
      </c>
      <c r="I2707" s="14">
        <f t="shared" si="1"/>
        <v>410.32</v>
      </c>
      <c r="J2707" s="18">
        <v>4.0</v>
      </c>
      <c r="K2707" s="17">
        <v>6.0</v>
      </c>
      <c r="L2707" s="19">
        <v>3.0</v>
      </c>
      <c r="M2707" s="19" t="e">
        <v>#REF!</v>
      </c>
      <c r="N2707" s="17">
        <v>5.0</v>
      </c>
      <c r="O2707" s="17" t="s">
        <v>66</v>
      </c>
      <c r="P2707" s="17">
        <v>3.0</v>
      </c>
      <c r="Q2707" s="17">
        <v>4.0</v>
      </c>
      <c r="R2707" s="17">
        <v>2.0</v>
      </c>
      <c r="S2707" s="7">
        <f t="shared" si="2"/>
        <v>6</v>
      </c>
      <c r="T2707" s="20">
        <v>14.0</v>
      </c>
      <c r="U2707" s="14">
        <f t="shared" si="153"/>
        <v>17.68</v>
      </c>
      <c r="V2707" s="21" t="s">
        <v>26</v>
      </c>
      <c r="W2707" s="35">
        <f>VLOOKUP(A2707,airbnb_listings_orlando!C:Q,14,0)</f>
        <v>259</v>
      </c>
      <c r="X2707" s="35">
        <f>VLOOKUP(A2707,airbnb_listings_orlando!C:Q,15,0)</f>
        <v>6</v>
      </c>
      <c r="Y2707" s="11">
        <f t="shared" si="4"/>
        <v>147.3333333</v>
      </c>
      <c r="AA2707" s="11"/>
    </row>
    <row r="2708">
      <c r="A2708" s="12" t="s">
        <v>98</v>
      </c>
      <c r="B2708" s="13">
        <v>42916.0</v>
      </c>
      <c r="C2708" s="12">
        <v>42923.0</v>
      </c>
      <c r="D2708" s="14">
        <v>839.0</v>
      </c>
      <c r="E2708" s="24">
        <v>42765.37710648148</v>
      </c>
      <c r="F2708" s="16">
        <v>151.0</v>
      </c>
      <c r="G2708" s="17" t="s">
        <v>25</v>
      </c>
      <c r="H2708" s="14">
        <v>108.0</v>
      </c>
      <c r="I2708" s="14">
        <f t="shared" si="1"/>
        <v>779.44</v>
      </c>
      <c r="J2708" s="18">
        <v>4.0</v>
      </c>
      <c r="K2708" s="17">
        <v>6.0</v>
      </c>
      <c r="L2708" s="19">
        <v>3.0</v>
      </c>
      <c r="M2708" s="19" t="e">
        <v>#REF!</v>
      </c>
      <c r="N2708" s="17">
        <v>5.0</v>
      </c>
      <c r="O2708" s="17" t="s">
        <v>66</v>
      </c>
      <c r="P2708" s="17">
        <v>7.0</v>
      </c>
      <c r="Q2708" s="17">
        <v>2.0</v>
      </c>
      <c r="R2708" s="17">
        <v>0.0</v>
      </c>
      <c r="S2708" s="7">
        <f t="shared" si="2"/>
        <v>2</v>
      </c>
      <c r="T2708" s="20">
        <v>26.0</v>
      </c>
      <c r="U2708" s="14">
        <f t="shared" si="153"/>
        <v>33.56</v>
      </c>
      <c r="V2708" s="21" t="s">
        <v>26</v>
      </c>
      <c r="W2708" s="35">
        <f>VLOOKUP(A2708,airbnb_listings_orlando!C:Q,14,0)</f>
        <v>259</v>
      </c>
      <c r="X2708" s="35">
        <f>VLOOKUP(A2708,airbnb_listings_orlando!C:Q,15,0)</f>
        <v>6</v>
      </c>
      <c r="Y2708" s="11">
        <f t="shared" si="4"/>
        <v>119.8571429</v>
      </c>
      <c r="AA2708" s="11"/>
    </row>
    <row r="2709">
      <c r="A2709" s="12" t="s">
        <v>98</v>
      </c>
      <c r="B2709" s="13">
        <v>42913.0</v>
      </c>
      <c r="C2709" s="12">
        <v>42916.0</v>
      </c>
      <c r="D2709" s="14">
        <v>442.0</v>
      </c>
      <c r="E2709" s="24">
        <v>42812.38079861111</v>
      </c>
      <c r="F2709" s="16">
        <v>101.0</v>
      </c>
      <c r="G2709" s="17" t="s">
        <v>25</v>
      </c>
      <c r="H2709" s="14">
        <v>45.24</v>
      </c>
      <c r="I2709" s="14">
        <f t="shared" si="1"/>
        <v>410.32</v>
      </c>
      <c r="J2709" s="18">
        <v>4.0</v>
      </c>
      <c r="K2709" s="17">
        <v>6.0</v>
      </c>
      <c r="L2709" s="19">
        <v>3.0</v>
      </c>
      <c r="M2709" s="19" t="e">
        <v>#REF!</v>
      </c>
      <c r="N2709" s="17">
        <v>5.0</v>
      </c>
      <c r="O2709" s="17" t="s">
        <v>66</v>
      </c>
      <c r="P2709" s="17">
        <v>3.0</v>
      </c>
      <c r="Q2709" s="17">
        <v>7.0</v>
      </c>
      <c r="R2709" s="17">
        <v>0.0</v>
      </c>
      <c r="S2709" s="7">
        <f t="shared" si="2"/>
        <v>7</v>
      </c>
      <c r="T2709" s="20">
        <v>14.0</v>
      </c>
      <c r="U2709" s="14">
        <f t="shared" si="153"/>
        <v>17.68</v>
      </c>
      <c r="V2709" s="21" t="s">
        <v>26</v>
      </c>
      <c r="W2709" s="35">
        <f>VLOOKUP(A2709,airbnb_listings_orlando!C:Q,14,0)</f>
        <v>259</v>
      </c>
      <c r="X2709" s="35">
        <f>VLOOKUP(A2709,airbnb_listings_orlando!C:Q,15,0)</f>
        <v>6</v>
      </c>
      <c r="Y2709" s="11">
        <f t="shared" si="4"/>
        <v>147.3333333</v>
      </c>
      <c r="AA2709" s="11"/>
    </row>
    <row r="2710">
      <c r="A2710" s="12" t="s">
        <v>98</v>
      </c>
      <c r="B2710" s="13">
        <v>42908.0</v>
      </c>
      <c r="C2710" s="12">
        <v>42913.0</v>
      </c>
      <c r="D2710" s="14">
        <v>303.84</v>
      </c>
      <c r="E2710" s="24">
        <v>42801.71293981482</v>
      </c>
      <c r="F2710" s="16">
        <v>107.0</v>
      </c>
      <c r="G2710" s="17" t="s">
        <v>25</v>
      </c>
      <c r="H2710" s="14">
        <v>13.1</v>
      </c>
      <c r="I2710" s="14">
        <f t="shared" si="1"/>
        <v>271.6864</v>
      </c>
      <c r="J2710" s="18">
        <v>4.0</v>
      </c>
      <c r="K2710" s="17">
        <v>6.0</v>
      </c>
      <c r="L2710" s="19">
        <v>3.0</v>
      </c>
      <c r="M2710" s="19" t="e">
        <v>#REF!</v>
      </c>
      <c r="N2710" s="17">
        <v>5.0</v>
      </c>
      <c r="O2710" s="17" t="s">
        <v>66</v>
      </c>
      <c r="P2710" s="17">
        <v>5.0</v>
      </c>
      <c r="Q2710" s="17">
        <v>7.0</v>
      </c>
      <c r="R2710" s="17">
        <v>0.0</v>
      </c>
      <c r="S2710" s="7">
        <f t="shared" si="2"/>
        <v>7</v>
      </c>
      <c r="T2710" s="20">
        <v>20.0</v>
      </c>
      <c r="U2710" s="14">
        <f t="shared" si="153"/>
        <v>12.1536</v>
      </c>
      <c r="V2710" s="21" t="s">
        <v>26</v>
      </c>
      <c r="W2710" s="35">
        <f>VLOOKUP(A2710,airbnb_listings_orlando!C:Q,14,0)</f>
        <v>259</v>
      </c>
      <c r="X2710" s="35">
        <f>VLOOKUP(A2710,airbnb_listings_orlando!C:Q,15,0)</f>
        <v>6</v>
      </c>
      <c r="Y2710" s="11">
        <f t="shared" si="4"/>
        <v>60.768</v>
      </c>
      <c r="AA2710" s="11"/>
    </row>
    <row r="2711">
      <c r="A2711" s="12" t="s">
        <v>98</v>
      </c>
      <c r="B2711" s="13">
        <v>42906.0</v>
      </c>
      <c r="C2711" s="12">
        <v>42908.0</v>
      </c>
      <c r="D2711" s="14">
        <v>334.0</v>
      </c>
      <c r="E2711" s="24">
        <v>42880.455358796295</v>
      </c>
      <c r="F2711" s="16">
        <v>26.0</v>
      </c>
      <c r="G2711" s="17" t="s">
        <v>25</v>
      </c>
      <c r="H2711" s="14">
        <v>28.9</v>
      </c>
      <c r="I2711" s="14">
        <f t="shared" si="1"/>
        <v>310.64</v>
      </c>
      <c r="J2711" s="18">
        <v>4.0</v>
      </c>
      <c r="K2711" s="17">
        <v>6.0</v>
      </c>
      <c r="L2711" s="19">
        <v>3.0</v>
      </c>
      <c r="M2711" s="19" t="e">
        <v>#REF!</v>
      </c>
      <c r="N2711" s="17">
        <v>5.0</v>
      </c>
      <c r="O2711" s="17" t="s">
        <v>66</v>
      </c>
      <c r="P2711" s="17">
        <v>2.0</v>
      </c>
      <c r="Q2711" s="17">
        <v>3.0</v>
      </c>
      <c r="R2711" s="17">
        <v>2.0</v>
      </c>
      <c r="S2711" s="7">
        <f t="shared" si="2"/>
        <v>5</v>
      </c>
      <c r="T2711" s="20">
        <v>10.0</v>
      </c>
      <c r="U2711" s="14">
        <f t="shared" si="153"/>
        <v>13.36</v>
      </c>
      <c r="V2711" s="21" t="s">
        <v>26</v>
      </c>
      <c r="W2711" s="35">
        <f>VLOOKUP(A2711,airbnb_listings_orlando!C:Q,14,0)</f>
        <v>259</v>
      </c>
      <c r="X2711" s="35">
        <f>VLOOKUP(A2711,airbnb_listings_orlando!C:Q,15,0)</f>
        <v>6</v>
      </c>
      <c r="Y2711" s="11">
        <f t="shared" si="4"/>
        <v>167</v>
      </c>
      <c r="AA2711" s="11"/>
    </row>
    <row r="2712">
      <c r="A2712" s="12" t="s">
        <v>98</v>
      </c>
      <c r="B2712" s="13">
        <v>42896.0</v>
      </c>
      <c r="C2712" s="12">
        <v>42906.0</v>
      </c>
      <c r="D2712" s="14">
        <v>1148.0</v>
      </c>
      <c r="E2712" s="24">
        <v>42759.710277777776</v>
      </c>
      <c r="F2712" s="16">
        <v>137.0</v>
      </c>
      <c r="G2712" s="17" t="s">
        <v>25</v>
      </c>
      <c r="H2712" s="14">
        <v>155.44</v>
      </c>
      <c r="I2712" s="14">
        <f t="shared" si="1"/>
        <v>1066.08</v>
      </c>
      <c r="J2712" s="18">
        <v>4.0</v>
      </c>
      <c r="K2712" s="17">
        <v>6.0</v>
      </c>
      <c r="L2712" s="19">
        <v>3.0</v>
      </c>
      <c r="M2712" s="19" t="e">
        <v>#REF!</v>
      </c>
      <c r="N2712" s="17">
        <v>5.0</v>
      </c>
      <c r="O2712" s="17" t="s">
        <v>66</v>
      </c>
      <c r="P2712" s="17">
        <v>10.0</v>
      </c>
      <c r="Q2712" s="17">
        <v>4.0</v>
      </c>
      <c r="R2712" s="17">
        <v>3.0</v>
      </c>
      <c r="S2712" s="7">
        <f t="shared" si="2"/>
        <v>7</v>
      </c>
      <c r="T2712" s="20">
        <v>36.0</v>
      </c>
      <c r="U2712" s="14">
        <f t="shared" si="153"/>
        <v>45.92</v>
      </c>
      <c r="V2712" s="21" t="s">
        <v>26</v>
      </c>
      <c r="W2712" s="35">
        <f>VLOOKUP(A2712,airbnb_listings_orlando!C:Q,14,0)</f>
        <v>259</v>
      </c>
      <c r="X2712" s="35">
        <f>VLOOKUP(A2712,airbnb_listings_orlando!C:Q,15,0)</f>
        <v>6</v>
      </c>
      <c r="Y2712" s="11">
        <f t="shared" si="4"/>
        <v>114.8</v>
      </c>
      <c r="AA2712" s="11"/>
    </row>
    <row r="2713">
      <c r="A2713" s="12" t="s">
        <v>98</v>
      </c>
      <c r="B2713" s="13">
        <v>42888.0</v>
      </c>
      <c r="C2713" s="12">
        <v>42896.0</v>
      </c>
      <c r="D2713" s="14">
        <v>942.0</v>
      </c>
      <c r="E2713" s="24">
        <v>42762.38469907407</v>
      </c>
      <c r="F2713" s="16">
        <v>126.0</v>
      </c>
      <c r="G2713" s="17" t="s">
        <v>25</v>
      </c>
      <c r="H2713" s="14">
        <v>123.84</v>
      </c>
      <c r="I2713" s="14">
        <f t="shared" si="1"/>
        <v>875.32</v>
      </c>
      <c r="J2713" s="18">
        <v>4.0</v>
      </c>
      <c r="K2713" s="17">
        <v>6.0</v>
      </c>
      <c r="L2713" s="19">
        <v>3.0</v>
      </c>
      <c r="M2713" s="19" t="e">
        <v>#REF!</v>
      </c>
      <c r="N2713" s="17">
        <v>5.0</v>
      </c>
      <c r="O2713" s="17" t="s">
        <v>66</v>
      </c>
      <c r="P2713" s="17">
        <v>8.0</v>
      </c>
      <c r="Q2713" s="17">
        <v>6.0</v>
      </c>
      <c r="R2713" s="17">
        <v>1.0</v>
      </c>
      <c r="S2713" s="7">
        <f t="shared" si="2"/>
        <v>7</v>
      </c>
      <c r="T2713" s="20">
        <v>29.0</v>
      </c>
      <c r="U2713" s="14">
        <f t="shared" si="153"/>
        <v>37.68</v>
      </c>
      <c r="V2713" s="21" t="s">
        <v>26</v>
      </c>
      <c r="W2713" s="35">
        <f>VLOOKUP(A2713,airbnb_listings_orlando!C:Q,14,0)</f>
        <v>259</v>
      </c>
      <c r="X2713" s="35">
        <f>VLOOKUP(A2713,airbnb_listings_orlando!C:Q,15,0)</f>
        <v>6</v>
      </c>
      <c r="Y2713" s="11">
        <f t="shared" si="4"/>
        <v>117.75</v>
      </c>
      <c r="AA2713" s="11"/>
    </row>
    <row r="2714">
      <c r="A2714" s="12" t="s">
        <v>98</v>
      </c>
      <c r="B2714" s="13">
        <v>42885.0</v>
      </c>
      <c r="C2714" s="12">
        <v>42887.0</v>
      </c>
      <c r="D2714" s="14">
        <v>334.0</v>
      </c>
      <c r="E2714" s="24">
        <v>42796.389085648145</v>
      </c>
      <c r="F2714" s="16">
        <v>89.0</v>
      </c>
      <c r="G2714" s="17" t="s">
        <v>25</v>
      </c>
      <c r="H2714" s="14">
        <v>28.9</v>
      </c>
      <c r="I2714" s="14">
        <f t="shared" si="1"/>
        <v>310.64</v>
      </c>
      <c r="J2714" s="18">
        <v>4.0</v>
      </c>
      <c r="K2714" s="17">
        <v>6.0</v>
      </c>
      <c r="L2714" s="19">
        <v>3.0</v>
      </c>
      <c r="M2714" s="19" t="e">
        <v>#REF!</v>
      </c>
      <c r="N2714" s="17">
        <v>5.0</v>
      </c>
      <c r="O2714" s="17" t="s">
        <v>66</v>
      </c>
      <c r="P2714" s="17">
        <v>2.0</v>
      </c>
      <c r="Q2714" s="17">
        <v>6.0</v>
      </c>
      <c r="R2714" s="17">
        <v>1.0</v>
      </c>
      <c r="S2714" s="7">
        <f t="shared" si="2"/>
        <v>7</v>
      </c>
      <c r="T2714" s="20">
        <v>10.0</v>
      </c>
      <c r="U2714" s="14">
        <f t="shared" si="153"/>
        <v>13.36</v>
      </c>
      <c r="V2714" s="21" t="s">
        <v>26</v>
      </c>
      <c r="W2714" s="35">
        <f>VLOOKUP(A2714,airbnb_listings_orlando!C:Q,14,0)</f>
        <v>259</v>
      </c>
      <c r="X2714" s="35">
        <f>VLOOKUP(A2714,airbnb_listings_orlando!C:Q,15,0)</f>
        <v>6</v>
      </c>
      <c r="Y2714" s="11">
        <f t="shared" si="4"/>
        <v>167</v>
      </c>
      <c r="AA2714" s="11"/>
    </row>
    <row r="2715">
      <c r="A2715" s="12" t="s">
        <v>98</v>
      </c>
      <c r="B2715" s="13">
        <v>42870.0</v>
      </c>
      <c r="C2715" s="12">
        <v>42884.0</v>
      </c>
      <c r="D2715" s="14">
        <v>1489.0</v>
      </c>
      <c r="E2715" s="24">
        <v>42759.41380787037</v>
      </c>
      <c r="F2715" s="16">
        <v>111.0</v>
      </c>
      <c r="G2715" s="17" t="s">
        <v>25</v>
      </c>
      <c r="H2715" s="14">
        <v>210.44</v>
      </c>
      <c r="I2715" s="14">
        <f t="shared" si="1"/>
        <v>1383.44</v>
      </c>
      <c r="J2715" s="18">
        <v>4.0</v>
      </c>
      <c r="K2715" s="17">
        <v>6.0</v>
      </c>
      <c r="L2715" s="19">
        <v>3.0</v>
      </c>
      <c r="M2715" s="19" t="e">
        <v>#REF!</v>
      </c>
      <c r="N2715" s="17">
        <v>5.0</v>
      </c>
      <c r="O2715" s="17" t="s">
        <v>66</v>
      </c>
      <c r="P2715" s="17">
        <v>14.0</v>
      </c>
      <c r="Q2715" s="17">
        <v>8.0</v>
      </c>
      <c r="R2715" s="17">
        <v>0.0</v>
      </c>
      <c r="S2715" s="7">
        <f t="shared" si="2"/>
        <v>8</v>
      </c>
      <c r="T2715" s="20">
        <v>46.0</v>
      </c>
      <c r="U2715" s="14">
        <f t="shared" si="153"/>
        <v>59.56</v>
      </c>
      <c r="V2715" s="21" t="s">
        <v>26</v>
      </c>
      <c r="W2715" s="35">
        <f>VLOOKUP(A2715,airbnb_listings_orlando!C:Q,14,0)</f>
        <v>259</v>
      </c>
      <c r="X2715" s="35">
        <f>VLOOKUP(A2715,airbnb_listings_orlando!C:Q,15,0)</f>
        <v>6</v>
      </c>
      <c r="Y2715" s="11">
        <f t="shared" si="4"/>
        <v>106.3571429</v>
      </c>
      <c r="AA2715" s="11"/>
    </row>
    <row r="2716">
      <c r="A2716" s="12" t="s">
        <v>98</v>
      </c>
      <c r="B2716" s="13">
        <v>42867.0</v>
      </c>
      <c r="C2716" s="12">
        <v>42870.0</v>
      </c>
      <c r="D2716" s="14">
        <v>442.0</v>
      </c>
      <c r="E2716" s="24">
        <v>42769.37421296296</v>
      </c>
      <c r="F2716" s="16">
        <v>98.0</v>
      </c>
      <c r="G2716" s="17" t="s">
        <v>25</v>
      </c>
      <c r="H2716" s="14">
        <v>45.24</v>
      </c>
      <c r="I2716" s="14">
        <f t="shared" si="1"/>
        <v>410.32</v>
      </c>
      <c r="J2716" s="18">
        <v>4.0</v>
      </c>
      <c r="K2716" s="17">
        <v>6.0</v>
      </c>
      <c r="L2716" s="19">
        <v>3.0</v>
      </c>
      <c r="M2716" s="19" t="e">
        <v>#REF!</v>
      </c>
      <c r="N2716" s="17">
        <v>5.0</v>
      </c>
      <c r="O2716" s="17" t="s">
        <v>66</v>
      </c>
      <c r="P2716" s="17">
        <v>3.0</v>
      </c>
      <c r="Q2716" s="17">
        <v>6.0</v>
      </c>
      <c r="R2716" s="17">
        <v>0.0</v>
      </c>
      <c r="S2716" s="7">
        <f t="shared" si="2"/>
        <v>6</v>
      </c>
      <c r="T2716" s="20">
        <v>14.0</v>
      </c>
      <c r="U2716" s="14">
        <f t="shared" si="153"/>
        <v>17.68</v>
      </c>
      <c r="V2716" s="21" t="s">
        <v>26</v>
      </c>
      <c r="W2716" s="35">
        <f>VLOOKUP(A2716,airbnb_listings_orlando!C:Q,14,0)</f>
        <v>259</v>
      </c>
      <c r="X2716" s="35">
        <f>VLOOKUP(A2716,airbnb_listings_orlando!C:Q,15,0)</f>
        <v>6</v>
      </c>
      <c r="Y2716" s="11">
        <f t="shared" si="4"/>
        <v>147.3333333</v>
      </c>
      <c r="AA2716" s="11"/>
    </row>
    <row r="2717">
      <c r="A2717" s="12" t="s">
        <v>98</v>
      </c>
      <c r="B2717" s="13">
        <v>42849.0</v>
      </c>
      <c r="C2717" s="12">
        <v>42865.0</v>
      </c>
      <c r="D2717" s="14">
        <v>1767.0</v>
      </c>
      <c r="E2717" s="24">
        <v>42743.41127314815</v>
      </c>
      <c r="F2717" s="16">
        <v>106.0</v>
      </c>
      <c r="G2717" s="17" t="s">
        <v>25</v>
      </c>
      <c r="H2717" s="14">
        <v>253.78</v>
      </c>
      <c r="I2717" s="14">
        <f t="shared" si="1"/>
        <v>1641.32</v>
      </c>
      <c r="J2717" s="18">
        <v>4.0</v>
      </c>
      <c r="K2717" s="17">
        <v>6.0</v>
      </c>
      <c r="L2717" s="19">
        <v>3.0</v>
      </c>
      <c r="M2717" s="19" t="e">
        <v>#REF!</v>
      </c>
      <c r="N2717" s="17">
        <v>5.0</v>
      </c>
      <c r="O2717" s="17" t="s">
        <v>66</v>
      </c>
      <c r="P2717" s="17">
        <v>16.0</v>
      </c>
      <c r="Q2717" s="17">
        <v>6.0</v>
      </c>
      <c r="R2717" s="17">
        <v>1.0</v>
      </c>
      <c r="S2717" s="7">
        <f t="shared" si="2"/>
        <v>7</v>
      </c>
      <c r="T2717" s="20">
        <v>55.0</v>
      </c>
      <c r="U2717" s="14">
        <f t="shared" si="153"/>
        <v>70.68</v>
      </c>
      <c r="V2717" s="21" t="s">
        <v>26</v>
      </c>
      <c r="W2717" s="35">
        <f>VLOOKUP(A2717,airbnb_listings_orlando!C:Q,14,0)</f>
        <v>259</v>
      </c>
      <c r="X2717" s="35">
        <f>VLOOKUP(A2717,airbnb_listings_orlando!C:Q,15,0)</f>
        <v>6</v>
      </c>
      <c r="Y2717" s="11">
        <f t="shared" si="4"/>
        <v>110.4375</v>
      </c>
      <c r="AA2717" s="11"/>
    </row>
    <row r="2718">
      <c r="A2718" s="12" t="s">
        <v>98</v>
      </c>
      <c r="B2718" s="13">
        <v>42832.0</v>
      </c>
      <c r="C2718" s="12">
        <v>42836.0</v>
      </c>
      <c r="D2718" s="14">
        <v>550.99</v>
      </c>
      <c r="E2718" s="24">
        <v>42789.37793981482</v>
      </c>
      <c r="F2718" s="16">
        <v>43.0</v>
      </c>
      <c r="G2718" s="17" t="s">
        <v>25</v>
      </c>
      <c r="H2718" s="14">
        <v>62.77</v>
      </c>
      <c r="I2718" s="14">
        <f t="shared" si="1"/>
        <v>511.9504</v>
      </c>
      <c r="J2718" s="18">
        <v>4.0</v>
      </c>
      <c r="K2718" s="17">
        <v>6.0</v>
      </c>
      <c r="L2718" s="19">
        <v>3.0</v>
      </c>
      <c r="M2718" s="19" t="e">
        <v>#REF!</v>
      </c>
      <c r="N2718" s="17">
        <v>5.0</v>
      </c>
      <c r="O2718" s="17" t="s">
        <v>66</v>
      </c>
      <c r="P2718" s="17">
        <v>4.0</v>
      </c>
      <c r="Q2718" s="17">
        <v>6.0</v>
      </c>
      <c r="R2718" s="17">
        <v>0.0</v>
      </c>
      <c r="S2718" s="7">
        <f t="shared" si="2"/>
        <v>6</v>
      </c>
      <c r="T2718" s="20">
        <v>17.0</v>
      </c>
      <c r="U2718" s="14">
        <f t="shared" si="153"/>
        <v>22.0396</v>
      </c>
      <c r="V2718" s="21" t="s">
        <v>26</v>
      </c>
      <c r="W2718" s="35">
        <f>VLOOKUP(A2718,airbnb_listings_orlando!C:Q,14,0)</f>
        <v>259</v>
      </c>
      <c r="X2718" s="35">
        <f>VLOOKUP(A2718,airbnb_listings_orlando!C:Q,15,0)</f>
        <v>6</v>
      </c>
      <c r="Y2718" s="11">
        <f t="shared" si="4"/>
        <v>137.7475</v>
      </c>
      <c r="AA2718" s="11"/>
    </row>
    <row r="2719">
      <c r="A2719" s="12" t="s">
        <v>98</v>
      </c>
      <c r="B2719" s="13">
        <v>42828.0</v>
      </c>
      <c r="C2719" s="12">
        <v>42831.0</v>
      </c>
      <c r="D2719" s="14">
        <v>442.01</v>
      </c>
      <c r="E2719" s="24">
        <v>42788.38203703704</v>
      </c>
      <c r="F2719" s="16">
        <v>40.0</v>
      </c>
      <c r="G2719" s="17" t="s">
        <v>25</v>
      </c>
      <c r="H2719" s="14">
        <v>45.24</v>
      </c>
      <c r="I2719" s="14">
        <f t="shared" si="1"/>
        <v>410.3296</v>
      </c>
      <c r="J2719" s="18">
        <v>4.0</v>
      </c>
      <c r="K2719" s="17">
        <v>6.0</v>
      </c>
      <c r="L2719" s="19">
        <v>3.0</v>
      </c>
      <c r="M2719" s="19" t="e">
        <v>#REF!</v>
      </c>
      <c r="N2719" s="17">
        <v>5.0</v>
      </c>
      <c r="O2719" s="17" t="s">
        <v>66</v>
      </c>
      <c r="P2719" s="17">
        <v>3.0</v>
      </c>
      <c r="Q2719" s="17">
        <v>7.0</v>
      </c>
      <c r="R2719" s="17">
        <v>1.0</v>
      </c>
      <c r="S2719" s="7">
        <f t="shared" si="2"/>
        <v>8</v>
      </c>
      <c r="T2719" s="20">
        <v>14.0</v>
      </c>
      <c r="U2719" s="14">
        <f t="shared" si="153"/>
        <v>17.6804</v>
      </c>
      <c r="V2719" s="21" t="s">
        <v>26</v>
      </c>
      <c r="W2719" s="35">
        <f>VLOOKUP(A2719,airbnb_listings_orlando!C:Q,14,0)</f>
        <v>259</v>
      </c>
      <c r="X2719" s="35">
        <f>VLOOKUP(A2719,airbnb_listings_orlando!C:Q,15,0)</f>
        <v>6</v>
      </c>
      <c r="Y2719" s="11">
        <f t="shared" si="4"/>
        <v>147.3366667</v>
      </c>
      <c r="AA2719" s="11"/>
    </row>
    <row r="2720">
      <c r="A2720" s="12" t="s">
        <v>98</v>
      </c>
      <c r="B2720" s="13">
        <v>42824.0</v>
      </c>
      <c r="C2720" s="12">
        <v>42828.0</v>
      </c>
      <c r="D2720" s="14">
        <v>607.0</v>
      </c>
      <c r="E2720" s="24">
        <v>42741.59607638889</v>
      </c>
      <c r="F2720" s="16">
        <v>83.0</v>
      </c>
      <c r="G2720" s="17" t="s">
        <v>25</v>
      </c>
      <c r="H2720" s="14">
        <v>71.69</v>
      </c>
      <c r="I2720" s="14">
        <f t="shared" si="1"/>
        <v>563.72</v>
      </c>
      <c r="J2720" s="18">
        <v>4.0</v>
      </c>
      <c r="K2720" s="17">
        <v>6.0</v>
      </c>
      <c r="L2720" s="19">
        <v>3.0</v>
      </c>
      <c r="M2720" s="19" t="e">
        <v>#REF!</v>
      </c>
      <c r="N2720" s="17">
        <v>5.0</v>
      </c>
      <c r="O2720" s="17" t="s">
        <v>66</v>
      </c>
      <c r="P2720" s="17">
        <v>4.0</v>
      </c>
      <c r="Q2720" s="17">
        <v>4.0</v>
      </c>
      <c r="R2720" s="17">
        <v>0.0</v>
      </c>
      <c r="S2720" s="7">
        <f t="shared" si="2"/>
        <v>4</v>
      </c>
      <c r="T2720" s="20">
        <v>19.0</v>
      </c>
      <c r="U2720" s="14">
        <f t="shared" si="153"/>
        <v>24.28</v>
      </c>
      <c r="V2720" s="21" t="s">
        <v>26</v>
      </c>
      <c r="W2720" s="35">
        <f>VLOOKUP(A2720,airbnb_listings_orlando!C:Q,14,0)</f>
        <v>259</v>
      </c>
      <c r="X2720" s="35">
        <f>VLOOKUP(A2720,airbnb_listings_orlando!C:Q,15,0)</f>
        <v>6</v>
      </c>
      <c r="Y2720" s="11">
        <f t="shared" si="4"/>
        <v>151.75</v>
      </c>
      <c r="AA2720" s="11"/>
    </row>
    <row r="2721">
      <c r="A2721" s="12" t="s">
        <v>98</v>
      </c>
      <c r="B2721" s="13">
        <v>42822.0</v>
      </c>
      <c r="C2721" s="12">
        <v>42824.0</v>
      </c>
      <c r="D2721" s="14">
        <v>390.01</v>
      </c>
      <c r="E2721" s="24">
        <v>42785.558530092596</v>
      </c>
      <c r="F2721" s="16">
        <v>37.0</v>
      </c>
      <c r="G2721" s="17" t="s">
        <v>25</v>
      </c>
      <c r="H2721" s="14">
        <v>37.45</v>
      </c>
      <c r="I2721" s="14">
        <f t="shared" si="1"/>
        <v>362.4096</v>
      </c>
      <c r="J2721" s="18">
        <v>4.0</v>
      </c>
      <c r="K2721" s="17">
        <v>6.0</v>
      </c>
      <c r="L2721" s="19">
        <v>3.0</v>
      </c>
      <c r="M2721" s="19" t="e">
        <v>#REF!</v>
      </c>
      <c r="N2721" s="17">
        <v>5.0</v>
      </c>
      <c r="O2721" s="17" t="s">
        <v>66</v>
      </c>
      <c r="P2721" s="17">
        <v>2.0</v>
      </c>
      <c r="Q2721" s="17">
        <v>3.0</v>
      </c>
      <c r="R2721" s="17">
        <v>1.0</v>
      </c>
      <c r="S2721" s="7">
        <f t="shared" si="2"/>
        <v>4</v>
      </c>
      <c r="T2721" s="20">
        <v>12.0</v>
      </c>
      <c r="U2721" s="14">
        <f t="shared" si="153"/>
        <v>15.6004</v>
      </c>
      <c r="V2721" s="21" t="s">
        <v>26</v>
      </c>
      <c r="W2721" s="35">
        <f>VLOOKUP(A2721,airbnb_listings_orlando!C:Q,14,0)</f>
        <v>259</v>
      </c>
      <c r="X2721" s="35">
        <f>VLOOKUP(A2721,airbnb_listings_orlando!C:Q,15,0)</f>
        <v>6</v>
      </c>
      <c r="Y2721" s="11">
        <f t="shared" si="4"/>
        <v>195.005</v>
      </c>
      <c r="AA2721" s="11"/>
    </row>
    <row r="2722">
      <c r="A2722" s="12" t="s">
        <v>98</v>
      </c>
      <c r="B2722" s="13">
        <v>42815.0</v>
      </c>
      <c r="C2722" s="12">
        <v>42821.0</v>
      </c>
      <c r="D2722" s="14">
        <v>937.0</v>
      </c>
      <c r="E2722" s="24">
        <v>42754.37614583333</v>
      </c>
      <c r="F2722" s="16">
        <v>61.0</v>
      </c>
      <c r="G2722" s="17" t="s">
        <v>25</v>
      </c>
      <c r="H2722" s="14">
        <v>123.47</v>
      </c>
      <c r="I2722" s="14">
        <f t="shared" si="1"/>
        <v>870.52</v>
      </c>
      <c r="J2722" s="18">
        <v>4.0</v>
      </c>
      <c r="K2722" s="17">
        <v>6.0</v>
      </c>
      <c r="L2722" s="19">
        <v>3.0</v>
      </c>
      <c r="M2722" s="19" t="e">
        <v>#REF!</v>
      </c>
      <c r="N2722" s="17">
        <v>5.0</v>
      </c>
      <c r="O2722" s="17" t="s">
        <v>66</v>
      </c>
      <c r="P2722" s="17">
        <v>6.0</v>
      </c>
      <c r="Q2722" s="17">
        <v>6.0</v>
      </c>
      <c r="R2722" s="17">
        <v>0.0</v>
      </c>
      <c r="S2722" s="7">
        <f t="shared" si="2"/>
        <v>6</v>
      </c>
      <c r="T2722" s="20">
        <v>29.0</v>
      </c>
      <c r="U2722" s="14">
        <f t="shared" si="153"/>
        <v>37.48</v>
      </c>
      <c r="V2722" s="21" t="s">
        <v>26</v>
      </c>
      <c r="W2722" s="35">
        <f>VLOOKUP(A2722,airbnb_listings_orlando!C:Q,14,0)</f>
        <v>259</v>
      </c>
      <c r="X2722" s="35">
        <f>VLOOKUP(A2722,airbnb_listings_orlando!C:Q,15,0)</f>
        <v>6</v>
      </c>
      <c r="Y2722" s="11">
        <f t="shared" si="4"/>
        <v>156.1666667</v>
      </c>
      <c r="AA2722" s="11"/>
    </row>
    <row r="2723">
      <c r="A2723" s="12" t="s">
        <v>98</v>
      </c>
      <c r="B2723" s="13">
        <v>42797.0</v>
      </c>
      <c r="C2723" s="12">
        <v>42799.0</v>
      </c>
      <c r="D2723" s="14">
        <v>389.99</v>
      </c>
      <c r="E2723" s="24">
        <v>42759.707708333335</v>
      </c>
      <c r="F2723" s="16">
        <v>38.0</v>
      </c>
      <c r="G2723" s="17" t="s">
        <v>25</v>
      </c>
      <c r="H2723" s="14">
        <v>37.45</v>
      </c>
      <c r="I2723" s="14">
        <f t="shared" si="1"/>
        <v>362.3904</v>
      </c>
      <c r="J2723" s="18">
        <v>4.0</v>
      </c>
      <c r="K2723" s="17">
        <v>6.0</v>
      </c>
      <c r="L2723" s="19">
        <v>3.0</v>
      </c>
      <c r="M2723" s="19" t="e">
        <v>#REF!</v>
      </c>
      <c r="N2723" s="17">
        <v>5.0</v>
      </c>
      <c r="O2723" s="17" t="s">
        <v>66</v>
      </c>
      <c r="P2723" s="17">
        <v>2.0</v>
      </c>
      <c r="Q2723" s="17">
        <v>7.0</v>
      </c>
      <c r="R2723" s="17">
        <v>0.0</v>
      </c>
      <c r="S2723" s="7">
        <f t="shared" si="2"/>
        <v>7</v>
      </c>
      <c r="T2723" s="20">
        <v>12.0</v>
      </c>
      <c r="U2723" s="14">
        <f t="shared" si="153"/>
        <v>15.5996</v>
      </c>
      <c r="V2723" s="21" t="s">
        <v>26</v>
      </c>
      <c r="W2723" s="35">
        <f>VLOOKUP(A2723,airbnb_listings_orlando!C:Q,14,0)</f>
        <v>259</v>
      </c>
      <c r="X2723" s="35">
        <f>VLOOKUP(A2723,airbnb_listings_orlando!C:Q,15,0)</f>
        <v>6</v>
      </c>
      <c r="Y2723" s="11">
        <f t="shared" si="4"/>
        <v>194.995</v>
      </c>
      <c r="AA2723" s="11"/>
    </row>
    <row r="2724">
      <c r="A2724" s="12" t="s">
        <v>98</v>
      </c>
      <c r="B2724" s="13">
        <v>42787.0</v>
      </c>
      <c r="C2724" s="12">
        <v>42797.0</v>
      </c>
      <c r="D2724" s="14">
        <v>1647.0</v>
      </c>
      <c r="E2724" s="24">
        <v>42683.47918981482</v>
      </c>
      <c r="F2724" s="16">
        <v>104.0</v>
      </c>
      <c r="G2724" s="17" t="s">
        <v>25</v>
      </c>
      <c r="H2724" s="14">
        <v>235.56</v>
      </c>
      <c r="I2724" s="14">
        <f t="shared" si="1"/>
        <v>1530.12</v>
      </c>
      <c r="J2724" s="18">
        <v>4.0</v>
      </c>
      <c r="K2724" s="17">
        <v>6.0</v>
      </c>
      <c r="L2724" s="19">
        <v>3.0</v>
      </c>
      <c r="M2724" s="19" t="e">
        <v>#REF!</v>
      </c>
      <c r="N2724" s="17">
        <v>5.0</v>
      </c>
      <c r="O2724" s="17" t="s">
        <v>66</v>
      </c>
      <c r="P2724" s="17">
        <v>10.0</v>
      </c>
      <c r="Q2724" s="17">
        <v>6.0</v>
      </c>
      <c r="R2724" s="17">
        <v>0.0</v>
      </c>
      <c r="S2724" s="7">
        <f t="shared" si="2"/>
        <v>6</v>
      </c>
      <c r="T2724" s="20">
        <v>51.0</v>
      </c>
      <c r="U2724" s="14">
        <f t="shared" si="153"/>
        <v>65.88</v>
      </c>
      <c r="V2724" s="21" t="s">
        <v>26</v>
      </c>
      <c r="W2724" s="35">
        <f>VLOOKUP(A2724,airbnb_listings_orlando!C:Q,14,0)</f>
        <v>259</v>
      </c>
      <c r="X2724" s="35">
        <f>VLOOKUP(A2724,airbnb_listings_orlando!C:Q,15,0)</f>
        <v>6</v>
      </c>
      <c r="Y2724" s="11">
        <f t="shared" si="4"/>
        <v>164.7</v>
      </c>
      <c r="AA2724" s="11"/>
    </row>
    <row r="2725">
      <c r="A2725" s="12" t="s">
        <v>98</v>
      </c>
      <c r="B2725" s="13">
        <v>42778.0</v>
      </c>
      <c r="C2725" s="12">
        <v>42787.0</v>
      </c>
      <c r="D2725" s="14">
        <v>1046.0</v>
      </c>
      <c r="E2725" s="15">
        <v>42734.51055555556</v>
      </c>
      <c r="F2725" s="16">
        <v>44.0</v>
      </c>
      <c r="G2725" s="17" t="s">
        <v>25</v>
      </c>
      <c r="H2725" s="14">
        <v>141.15</v>
      </c>
      <c r="I2725" s="14">
        <f t="shared" si="1"/>
        <v>972.16</v>
      </c>
      <c r="J2725" s="18">
        <v>4.0</v>
      </c>
      <c r="K2725" s="17">
        <v>6.0</v>
      </c>
      <c r="L2725" s="19">
        <v>3.0</v>
      </c>
      <c r="M2725" s="19" t="e">
        <v>#REF!</v>
      </c>
      <c r="N2725" s="17">
        <v>5.0</v>
      </c>
      <c r="O2725" s="17" t="s">
        <v>66</v>
      </c>
      <c r="P2725" s="17">
        <v>9.0</v>
      </c>
      <c r="Q2725" s="17">
        <v>3.0</v>
      </c>
      <c r="R2725" s="17">
        <v>1.0</v>
      </c>
      <c r="S2725" s="7">
        <f t="shared" si="2"/>
        <v>4</v>
      </c>
      <c r="T2725" s="20">
        <v>32.0</v>
      </c>
      <c r="U2725" s="14">
        <f t="shared" si="153"/>
        <v>41.84</v>
      </c>
      <c r="V2725" s="21" t="s">
        <v>26</v>
      </c>
      <c r="W2725" s="35">
        <f>VLOOKUP(A2725,airbnb_listings_orlando!C:Q,14,0)</f>
        <v>259</v>
      </c>
      <c r="X2725" s="35">
        <f>VLOOKUP(A2725,airbnb_listings_orlando!C:Q,15,0)</f>
        <v>6</v>
      </c>
      <c r="Y2725" s="11">
        <f t="shared" si="4"/>
        <v>116.2222222</v>
      </c>
      <c r="AA2725" s="11"/>
    </row>
    <row r="2726">
      <c r="A2726" s="12" t="s">
        <v>98</v>
      </c>
      <c r="B2726" s="13">
        <v>42776.0</v>
      </c>
      <c r="C2726" s="12">
        <v>42778.0</v>
      </c>
      <c r="D2726" s="14">
        <v>334.0</v>
      </c>
      <c r="E2726" s="24">
        <v>42746.42712962963</v>
      </c>
      <c r="F2726" s="16">
        <v>30.0</v>
      </c>
      <c r="G2726" s="17" t="s">
        <v>25</v>
      </c>
      <c r="H2726" s="14">
        <v>28.9</v>
      </c>
      <c r="I2726" s="14">
        <f t="shared" si="1"/>
        <v>310.64</v>
      </c>
      <c r="J2726" s="18">
        <v>4.0</v>
      </c>
      <c r="K2726" s="17">
        <v>6.0</v>
      </c>
      <c r="L2726" s="19">
        <v>3.0</v>
      </c>
      <c r="M2726" s="19" t="e">
        <v>#REF!</v>
      </c>
      <c r="N2726" s="17">
        <v>5.0</v>
      </c>
      <c r="O2726" s="17" t="s">
        <v>66</v>
      </c>
      <c r="P2726" s="17">
        <v>2.0</v>
      </c>
      <c r="Q2726" s="17">
        <v>5.0</v>
      </c>
      <c r="R2726" s="17">
        <v>0.0</v>
      </c>
      <c r="S2726" s="7">
        <f t="shared" si="2"/>
        <v>5</v>
      </c>
      <c r="T2726" s="20">
        <v>10.0</v>
      </c>
      <c r="U2726" s="14">
        <f t="shared" si="153"/>
        <v>13.36</v>
      </c>
      <c r="V2726" s="21" t="s">
        <v>26</v>
      </c>
      <c r="W2726" s="35">
        <f>VLOOKUP(A2726,airbnb_listings_orlando!C:Q,14,0)</f>
        <v>259</v>
      </c>
      <c r="X2726" s="35">
        <f>VLOOKUP(A2726,airbnb_listings_orlando!C:Q,15,0)</f>
        <v>6</v>
      </c>
      <c r="Y2726" s="11">
        <f t="shared" si="4"/>
        <v>167</v>
      </c>
      <c r="AA2726" s="11"/>
    </row>
    <row r="2727">
      <c r="A2727" s="12" t="s">
        <v>98</v>
      </c>
      <c r="B2727" s="13">
        <v>42723.0</v>
      </c>
      <c r="C2727" s="25">
        <v>42730.0</v>
      </c>
      <c r="D2727" s="14">
        <v>1644.82</v>
      </c>
      <c r="E2727" s="24">
        <v>42680.72130787037</v>
      </c>
      <c r="F2727" s="16">
        <v>43.0</v>
      </c>
      <c r="G2727" s="17" t="s">
        <v>25</v>
      </c>
      <c r="H2727" s="14">
        <v>295.4</v>
      </c>
      <c r="I2727" s="14">
        <f t="shared" si="1"/>
        <v>1579.0272</v>
      </c>
      <c r="J2727" s="18">
        <v>4.0</v>
      </c>
      <c r="K2727" s="17">
        <v>6.0</v>
      </c>
      <c r="L2727" s="19">
        <v>3.0</v>
      </c>
      <c r="M2727" s="19" t="e">
        <v>#REF!</v>
      </c>
      <c r="N2727" s="17">
        <v>5.0</v>
      </c>
      <c r="O2727" s="17" t="s">
        <v>66</v>
      </c>
      <c r="P2727" s="17">
        <v>7.0</v>
      </c>
      <c r="Q2727" s="17">
        <v>8.0</v>
      </c>
      <c r="R2727" s="17">
        <v>0.0</v>
      </c>
      <c r="S2727" s="7">
        <f t="shared" si="2"/>
        <v>8</v>
      </c>
      <c r="T2727" s="20">
        <v>0.0</v>
      </c>
      <c r="U2727" s="14">
        <f t="shared" si="153"/>
        <v>65.7928</v>
      </c>
      <c r="V2727" s="21" t="s">
        <v>26</v>
      </c>
      <c r="W2727" s="35">
        <f>VLOOKUP(A2727,airbnb_listings_orlando!C:Q,14,0)</f>
        <v>259</v>
      </c>
      <c r="X2727" s="35">
        <f>VLOOKUP(A2727,airbnb_listings_orlando!C:Q,15,0)</f>
        <v>6</v>
      </c>
      <c r="Y2727" s="11">
        <f t="shared" si="4"/>
        <v>234.9742857</v>
      </c>
      <c r="AA2727" s="11"/>
    </row>
    <row r="2728">
      <c r="A2728" s="12" t="s">
        <v>98</v>
      </c>
      <c r="B2728" s="13">
        <v>42685.0</v>
      </c>
      <c r="C2728" s="25">
        <v>42687.0</v>
      </c>
      <c r="D2728" s="14">
        <v>432.2</v>
      </c>
      <c r="E2728" s="24">
        <v>42680.72342592593</v>
      </c>
      <c r="F2728" s="16">
        <v>5.0</v>
      </c>
      <c r="G2728" s="17" t="s">
        <v>25</v>
      </c>
      <c r="H2728" s="14">
        <v>60.0</v>
      </c>
      <c r="I2728" s="14">
        <f t="shared" si="1"/>
        <v>414.912</v>
      </c>
      <c r="J2728" s="18">
        <v>4.0</v>
      </c>
      <c r="K2728" s="17">
        <v>6.0</v>
      </c>
      <c r="L2728" s="19">
        <v>3.0</v>
      </c>
      <c r="M2728" s="19" t="e">
        <v>#REF!</v>
      </c>
      <c r="N2728" s="17">
        <v>5.0</v>
      </c>
      <c r="O2728" s="17" t="s">
        <v>66</v>
      </c>
      <c r="P2728" s="17">
        <v>2.0</v>
      </c>
      <c r="Q2728" s="17">
        <v>2.0</v>
      </c>
      <c r="R2728" s="17">
        <v>0.0</v>
      </c>
      <c r="S2728" s="7">
        <f t="shared" si="2"/>
        <v>2</v>
      </c>
      <c r="T2728" s="20">
        <v>0.0</v>
      </c>
      <c r="U2728" s="14">
        <f t="shared" si="153"/>
        <v>17.288</v>
      </c>
      <c r="V2728" s="21" t="s">
        <v>26</v>
      </c>
      <c r="W2728" s="35">
        <f>VLOOKUP(A2728,airbnb_listings_orlando!C:Q,14,0)</f>
        <v>259</v>
      </c>
      <c r="X2728" s="35">
        <f>VLOOKUP(A2728,airbnb_listings_orlando!C:Q,15,0)</f>
        <v>6</v>
      </c>
      <c r="Y2728" s="11">
        <f t="shared" si="4"/>
        <v>216.1</v>
      </c>
      <c r="AA2728" s="11"/>
    </row>
    <row r="2729">
      <c r="A2729" s="12" t="s">
        <v>98</v>
      </c>
      <c r="B2729" s="13">
        <v>42678.0</v>
      </c>
      <c r="C2729" s="12">
        <v>42680.0</v>
      </c>
      <c r="D2729" s="14">
        <v>528.6</v>
      </c>
      <c r="E2729" s="15">
        <v>42671.393229166664</v>
      </c>
      <c r="F2729" s="16">
        <v>7.0</v>
      </c>
      <c r="G2729" s="17" t="s">
        <v>25</v>
      </c>
      <c r="H2729" s="14">
        <v>78.0</v>
      </c>
      <c r="I2729" s="14">
        <f t="shared" si="1"/>
        <v>507.456</v>
      </c>
      <c r="J2729" s="18">
        <v>4.0</v>
      </c>
      <c r="K2729" s="17">
        <v>6.0</v>
      </c>
      <c r="L2729" s="19">
        <v>3.0</v>
      </c>
      <c r="M2729" s="19" t="e">
        <v>#REF!</v>
      </c>
      <c r="N2729" s="17">
        <v>5.0</v>
      </c>
      <c r="O2729" s="17" t="s">
        <v>66</v>
      </c>
      <c r="P2729" s="17">
        <v>2.0</v>
      </c>
      <c r="Q2729" s="17">
        <v>7.0</v>
      </c>
      <c r="R2729" s="17">
        <v>0.0</v>
      </c>
      <c r="S2729" s="7">
        <f t="shared" si="2"/>
        <v>7</v>
      </c>
      <c r="T2729" s="20">
        <v>0.0</v>
      </c>
      <c r="U2729" s="14">
        <f t="shared" si="153"/>
        <v>21.144</v>
      </c>
      <c r="V2729" s="21" t="s">
        <v>26</v>
      </c>
      <c r="W2729" s="35">
        <f>VLOOKUP(A2729,airbnb_listings_orlando!C:Q,14,0)</f>
        <v>259</v>
      </c>
      <c r="X2729" s="35">
        <f>VLOOKUP(A2729,airbnb_listings_orlando!C:Q,15,0)</f>
        <v>6</v>
      </c>
      <c r="Y2729" s="11">
        <f t="shared" si="4"/>
        <v>264.3</v>
      </c>
      <c r="AA2729" s="11"/>
    </row>
    <row r="2730">
      <c r="A2730" s="12" t="s">
        <v>98</v>
      </c>
      <c r="B2730" s="13">
        <v>42664.0</v>
      </c>
      <c r="C2730" s="25">
        <v>42666.0</v>
      </c>
      <c r="D2730" s="14">
        <v>401.4</v>
      </c>
      <c r="E2730" s="15">
        <v>42662.39167824074</v>
      </c>
      <c r="F2730" s="16">
        <v>2.0</v>
      </c>
      <c r="G2730" s="17" t="s">
        <v>25</v>
      </c>
      <c r="H2730" s="14">
        <v>54.0</v>
      </c>
      <c r="I2730" s="14">
        <f t="shared" si="1"/>
        <v>385.344</v>
      </c>
      <c r="J2730" s="18">
        <v>4.0</v>
      </c>
      <c r="K2730" s="17">
        <v>6.0</v>
      </c>
      <c r="L2730" s="19">
        <v>3.0</v>
      </c>
      <c r="M2730" s="19" t="e">
        <v>#REF!</v>
      </c>
      <c r="N2730" s="17">
        <v>5.0</v>
      </c>
      <c r="O2730" s="17" t="s">
        <v>66</v>
      </c>
      <c r="P2730" s="17">
        <v>2.0</v>
      </c>
      <c r="Q2730" s="17">
        <v>8.0</v>
      </c>
      <c r="R2730" s="17">
        <v>0.0</v>
      </c>
      <c r="S2730" s="7">
        <f t="shared" si="2"/>
        <v>8</v>
      </c>
      <c r="T2730" s="20">
        <v>0.0</v>
      </c>
      <c r="U2730" s="14">
        <f t="shared" si="153"/>
        <v>16.056</v>
      </c>
      <c r="V2730" s="21" t="s">
        <v>26</v>
      </c>
      <c r="W2730" s="35">
        <f>VLOOKUP(A2730,airbnb_listings_orlando!C:Q,14,0)</f>
        <v>259</v>
      </c>
      <c r="X2730" s="35">
        <f>VLOOKUP(A2730,airbnb_listings_orlando!C:Q,15,0)</f>
        <v>6</v>
      </c>
      <c r="Y2730" s="11">
        <f t="shared" si="4"/>
        <v>200.7</v>
      </c>
      <c r="AA2730" s="11"/>
    </row>
    <row r="2731">
      <c r="A2731" s="12" t="s">
        <v>98</v>
      </c>
      <c r="B2731" s="13">
        <v>43466.0</v>
      </c>
      <c r="C2731" s="12">
        <v>43498.0</v>
      </c>
      <c r="D2731" s="14">
        <v>130.0</v>
      </c>
      <c r="E2731" s="24">
        <v>43110.41836805556</v>
      </c>
      <c r="F2731" s="16">
        <v>356.0</v>
      </c>
      <c r="G2731" s="17" t="s">
        <v>25</v>
      </c>
      <c r="H2731" s="14">
        <v>0.0</v>
      </c>
      <c r="I2731" s="14">
        <f t="shared" si="1"/>
        <v>130</v>
      </c>
      <c r="J2731" s="18">
        <v>4.0</v>
      </c>
      <c r="K2731" s="17">
        <v>6.0</v>
      </c>
      <c r="L2731" s="19">
        <v>3.0</v>
      </c>
      <c r="M2731" s="19" t="e">
        <v>#REF!</v>
      </c>
      <c r="N2731" s="17">
        <v>5.0</v>
      </c>
      <c r="O2731" s="17" t="s">
        <v>66</v>
      </c>
      <c r="P2731" s="17">
        <v>32.0</v>
      </c>
      <c r="Q2731" s="17">
        <v>2.0</v>
      </c>
      <c r="R2731" s="17">
        <v>0.0</v>
      </c>
      <c r="S2731" s="7">
        <f t="shared" si="2"/>
        <v>2</v>
      </c>
      <c r="T2731" s="20">
        <v>0.0</v>
      </c>
      <c r="U2731" s="14">
        <v>0.0</v>
      </c>
      <c r="V2731" s="21" t="s">
        <v>37</v>
      </c>
      <c r="W2731" s="35">
        <f>VLOOKUP(A2731,airbnb_listings_orlando!C:Q,14,0)</f>
        <v>259</v>
      </c>
      <c r="X2731" s="35">
        <f>VLOOKUP(A2731,airbnb_listings_orlando!C:Q,15,0)</f>
        <v>6</v>
      </c>
      <c r="Y2731" s="11">
        <f t="shared" si="4"/>
        <v>4.0625</v>
      </c>
      <c r="AA2731" s="11"/>
    </row>
    <row r="2732">
      <c r="A2732" s="12" t="s">
        <v>98</v>
      </c>
      <c r="B2732" s="13">
        <v>43452.0</v>
      </c>
      <c r="C2732" s="25">
        <v>43457.0</v>
      </c>
      <c r="D2732" s="14">
        <v>999.0</v>
      </c>
      <c r="E2732" s="24">
        <v>43138.73532407408</v>
      </c>
      <c r="F2732" s="16">
        <v>314.0</v>
      </c>
      <c r="G2732" s="17" t="s">
        <v>25</v>
      </c>
      <c r="H2732" s="14">
        <v>130.14</v>
      </c>
      <c r="I2732" s="14">
        <f t="shared" si="1"/>
        <v>968</v>
      </c>
      <c r="J2732" s="18">
        <v>4.0</v>
      </c>
      <c r="K2732" s="17">
        <v>6.0</v>
      </c>
      <c r="L2732" s="19">
        <v>3.0</v>
      </c>
      <c r="M2732" s="19" t="e">
        <v>#REF!</v>
      </c>
      <c r="N2732" s="17">
        <v>5.0</v>
      </c>
      <c r="O2732" s="17" t="s">
        <v>66</v>
      </c>
      <c r="P2732" s="17">
        <v>5.0</v>
      </c>
      <c r="Q2732" s="17">
        <v>5.0</v>
      </c>
      <c r="R2732" s="17">
        <v>2.0</v>
      </c>
      <c r="S2732" s="7">
        <f t="shared" si="2"/>
        <v>7</v>
      </c>
      <c r="T2732" s="20">
        <v>31.0</v>
      </c>
      <c r="U2732" s="14">
        <v>0.0</v>
      </c>
      <c r="V2732" s="21" t="s">
        <v>37</v>
      </c>
      <c r="W2732" s="35">
        <f>VLOOKUP(A2732,airbnb_listings_orlando!C:Q,14,0)</f>
        <v>259</v>
      </c>
      <c r="X2732" s="35">
        <f>VLOOKUP(A2732,airbnb_listings_orlando!C:Q,15,0)</f>
        <v>6</v>
      </c>
      <c r="Y2732" s="11">
        <f t="shared" si="4"/>
        <v>199.8</v>
      </c>
      <c r="AA2732" s="11"/>
    </row>
    <row r="2733">
      <c r="A2733" s="12" t="s">
        <v>98</v>
      </c>
      <c r="B2733" s="13">
        <v>43232.0</v>
      </c>
      <c r="C2733" s="12">
        <v>43239.0</v>
      </c>
      <c r="D2733" s="14">
        <v>1252.4</v>
      </c>
      <c r="E2733" s="24">
        <v>43107.79931712963</v>
      </c>
      <c r="F2733" s="16">
        <v>125.0</v>
      </c>
      <c r="G2733" s="17" t="s">
        <v>25</v>
      </c>
      <c r="H2733" s="14">
        <v>151.32</v>
      </c>
      <c r="I2733" s="14">
        <f t="shared" si="1"/>
        <v>1223.4</v>
      </c>
      <c r="J2733" s="18">
        <v>4.0</v>
      </c>
      <c r="K2733" s="17">
        <v>6.0</v>
      </c>
      <c r="L2733" s="19">
        <v>3.0</v>
      </c>
      <c r="M2733" s="19" t="e">
        <v>#REF!</v>
      </c>
      <c r="N2733" s="17">
        <v>5.0</v>
      </c>
      <c r="O2733" s="17" t="s">
        <v>66</v>
      </c>
      <c r="P2733" s="17">
        <v>7.0</v>
      </c>
      <c r="Q2733" s="17">
        <v>5.0</v>
      </c>
      <c r="R2733" s="17">
        <v>0.0</v>
      </c>
      <c r="S2733" s="7">
        <f t="shared" si="2"/>
        <v>5</v>
      </c>
      <c r="T2733" s="20">
        <v>29.0</v>
      </c>
      <c r="U2733" s="14">
        <v>0.0</v>
      </c>
      <c r="V2733" s="21" t="s">
        <v>37</v>
      </c>
      <c r="W2733" s="35">
        <f>VLOOKUP(A2733,airbnb_listings_orlando!C:Q,14,0)</f>
        <v>259</v>
      </c>
      <c r="X2733" s="35">
        <f>VLOOKUP(A2733,airbnb_listings_orlando!C:Q,15,0)</f>
        <v>6</v>
      </c>
      <c r="Y2733" s="11">
        <f t="shared" si="4"/>
        <v>178.9142857</v>
      </c>
      <c r="AA2733" s="11"/>
    </row>
    <row r="2734">
      <c r="A2734" s="12" t="s">
        <v>98</v>
      </c>
      <c r="B2734" s="13">
        <v>43107.0</v>
      </c>
      <c r="C2734" s="12">
        <v>43130.0</v>
      </c>
      <c r="D2734" s="14">
        <v>120.0</v>
      </c>
      <c r="E2734" s="24">
        <v>42788.420011574075</v>
      </c>
      <c r="F2734" s="16">
        <v>319.0</v>
      </c>
      <c r="G2734" s="17" t="s">
        <v>25</v>
      </c>
      <c r="H2734" s="14">
        <v>0.0</v>
      </c>
      <c r="I2734" s="14">
        <f t="shared" si="1"/>
        <v>120</v>
      </c>
      <c r="J2734" s="18">
        <v>4.0</v>
      </c>
      <c r="K2734" s="17">
        <v>6.0</v>
      </c>
      <c r="L2734" s="19">
        <v>3.0</v>
      </c>
      <c r="M2734" s="19" t="e">
        <v>#REF!</v>
      </c>
      <c r="N2734" s="17">
        <v>5.0</v>
      </c>
      <c r="O2734" s="17" t="s">
        <v>66</v>
      </c>
      <c r="P2734" s="17">
        <v>23.0</v>
      </c>
      <c r="Q2734" s="17">
        <v>2.0</v>
      </c>
      <c r="R2734" s="17">
        <v>0.0</v>
      </c>
      <c r="S2734" s="7">
        <f t="shared" si="2"/>
        <v>2</v>
      </c>
      <c r="T2734" s="20">
        <v>0.0</v>
      </c>
      <c r="U2734" s="14">
        <v>0.0</v>
      </c>
      <c r="V2734" s="21" t="s">
        <v>37</v>
      </c>
      <c r="W2734" s="35">
        <f>VLOOKUP(A2734,airbnb_listings_orlando!C:Q,14,0)</f>
        <v>259</v>
      </c>
      <c r="X2734" s="35">
        <f>VLOOKUP(A2734,airbnb_listings_orlando!C:Q,15,0)</f>
        <v>6</v>
      </c>
      <c r="Y2734" s="11">
        <f t="shared" si="4"/>
        <v>5.217391304</v>
      </c>
      <c r="AA2734" s="11"/>
    </row>
    <row r="2735">
      <c r="A2735" s="12" t="s">
        <v>98</v>
      </c>
      <c r="B2735" s="13">
        <v>43041.0</v>
      </c>
      <c r="C2735" s="25">
        <v>43056.0</v>
      </c>
      <c r="D2735" s="14">
        <v>1983.0</v>
      </c>
      <c r="E2735" s="24">
        <v>42800.39659722222</v>
      </c>
      <c r="F2735" s="16">
        <v>241.0</v>
      </c>
      <c r="G2735" s="17" t="s">
        <v>25</v>
      </c>
      <c r="H2735" s="14">
        <v>238.59</v>
      </c>
      <c r="I2735" s="14">
        <f t="shared" si="1"/>
        <v>1932</v>
      </c>
      <c r="J2735" s="18">
        <v>4.0</v>
      </c>
      <c r="K2735" s="17">
        <v>6.0</v>
      </c>
      <c r="L2735" s="19">
        <v>3.0</v>
      </c>
      <c r="M2735" s="19" t="e">
        <v>#REF!</v>
      </c>
      <c r="N2735" s="17">
        <v>5.0</v>
      </c>
      <c r="O2735" s="17" t="s">
        <v>66</v>
      </c>
      <c r="P2735" s="17">
        <v>15.0</v>
      </c>
      <c r="Q2735" s="17">
        <v>7.0</v>
      </c>
      <c r="R2735" s="17">
        <v>0.0</v>
      </c>
      <c r="S2735" s="7">
        <f t="shared" si="2"/>
        <v>7</v>
      </c>
      <c r="T2735" s="20">
        <v>51.0</v>
      </c>
      <c r="U2735" s="14">
        <v>0.0</v>
      </c>
      <c r="V2735" s="21" t="s">
        <v>37</v>
      </c>
      <c r="W2735" s="35">
        <f>VLOOKUP(A2735,airbnb_listings_orlando!C:Q,14,0)</f>
        <v>259</v>
      </c>
      <c r="X2735" s="35">
        <f>VLOOKUP(A2735,airbnb_listings_orlando!C:Q,15,0)</f>
        <v>6</v>
      </c>
      <c r="Y2735" s="11">
        <f t="shared" si="4"/>
        <v>132.2</v>
      </c>
      <c r="AA2735" s="11"/>
    </row>
    <row r="2736">
      <c r="A2736" s="12" t="s">
        <v>98</v>
      </c>
      <c r="B2736" s="13">
        <v>42994.0</v>
      </c>
      <c r="C2736" s="12">
        <v>43002.0</v>
      </c>
      <c r="D2736" s="14">
        <v>120.0</v>
      </c>
      <c r="E2736" s="24">
        <v>42788.42041666667</v>
      </c>
      <c r="F2736" s="16">
        <v>206.0</v>
      </c>
      <c r="G2736" s="17" t="s">
        <v>25</v>
      </c>
      <c r="H2736" s="14">
        <v>0.0</v>
      </c>
      <c r="I2736" s="14">
        <f t="shared" si="1"/>
        <v>120</v>
      </c>
      <c r="J2736" s="18">
        <v>4.0</v>
      </c>
      <c r="K2736" s="17">
        <v>6.0</v>
      </c>
      <c r="L2736" s="19">
        <v>3.0</v>
      </c>
      <c r="M2736" s="19" t="e">
        <v>#REF!</v>
      </c>
      <c r="N2736" s="17">
        <v>5.0</v>
      </c>
      <c r="O2736" s="17" t="s">
        <v>66</v>
      </c>
      <c r="P2736" s="17">
        <v>8.0</v>
      </c>
      <c r="Q2736" s="17">
        <v>2.0</v>
      </c>
      <c r="R2736" s="17">
        <v>0.0</v>
      </c>
      <c r="S2736" s="7">
        <f t="shared" si="2"/>
        <v>2</v>
      </c>
      <c r="T2736" s="20">
        <v>0.0</v>
      </c>
      <c r="U2736" s="14">
        <v>0.0</v>
      </c>
      <c r="V2736" s="21" t="s">
        <v>37</v>
      </c>
      <c r="W2736" s="35">
        <f>VLOOKUP(A2736,airbnb_listings_orlando!C:Q,14,0)</f>
        <v>259</v>
      </c>
      <c r="X2736" s="35">
        <f>VLOOKUP(A2736,airbnb_listings_orlando!C:Q,15,0)</f>
        <v>6</v>
      </c>
      <c r="Y2736" s="11">
        <f t="shared" si="4"/>
        <v>15</v>
      </c>
      <c r="AA2736" s="11"/>
    </row>
    <row r="2737">
      <c r="A2737" s="12" t="s">
        <v>98</v>
      </c>
      <c r="B2737" s="13">
        <v>42945.0</v>
      </c>
      <c r="C2737" s="12">
        <v>42964.0</v>
      </c>
      <c r="D2737" s="14">
        <v>2788.07</v>
      </c>
      <c r="E2737" s="24">
        <v>42739.396203703705</v>
      </c>
      <c r="F2737" s="16">
        <v>206.0</v>
      </c>
      <c r="G2737" s="17" t="s">
        <v>25</v>
      </c>
      <c r="H2737" s="14">
        <v>320.21</v>
      </c>
      <c r="I2737" s="14">
        <f t="shared" si="1"/>
        <v>2644.42</v>
      </c>
      <c r="J2737" s="18">
        <v>4.0</v>
      </c>
      <c r="K2737" s="17">
        <v>6.0</v>
      </c>
      <c r="L2737" s="19">
        <v>3.0</v>
      </c>
      <c r="M2737" s="19" t="e">
        <v>#REF!</v>
      </c>
      <c r="N2737" s="17">
        <v>5.0</v>
      </c>
      <c r="O2737" s="17" t="s">
        <v>66</v>
      </c>
      <c r="P2737" s="17">
        <v>19.0</v>
      </c>
      <c r="Q2737" s="17">
        <v>3.0</v>
      </c>
      <c r="R2737" s="17">
        <v>3.0</v>
      </c>
      <c r="S2737" s="7">
        <f t="shared" si="2"/>
        <v>6</v>
      </c>
      <c r="T2737" s="20">
        <v>143.65</v>
      </c>
      <c r="U2737" s="14">
        <v>0.0</v>
      </c>
      <c r="V2737" s="21" t="s">
        <v>37</v>
      </c>
      <c r="W2737" s="35">
        <f>VLOOKUP(A2737,airbnb_listings_orlando!C:Q,14,0)</f>
        <v>259</v>
      </c>
      <c r="X2737" s="35">
        <f>VLOOKUP(A2737,airbnb_listings_orlando!C:Q,15,0)</f>
        <v>6</v>
      </c>
      <c r="Y2737" s="11">
        <f t="shared" si="4"/>
        <v>146.7405263</v>
      </c>
      <c r="AA2737" s="11"/>
    </row>
    <row r="2738">
      <c r="A2738" s="12" t="s">
        <v>98</v>
      </c>
      <c r="B2738" s="13">
        <v>42935.0</v>
      </c>
      <c r="C2738" s="12">
        <v>42941.0</v>
      </c>
      <c r="D2738" s="14">
        <v>768.0</v>
      </c>
      <c r="E2738" s="15">
        <v>42735.53481481481</v>
      </c>
      <c r="F2738" s="16">
        <v>200.0</v>
      </c>
      <c r="G2738" s="17" t="s">
        <v>25</v>
      </c>
      <c r="H2738" s="14">
        <v>96.64</v>
      </c>
      <c r="I2738" s="14">
        <f t="shared" si="1"/>
        <v>744</v>
      </c>
      <c r="J2738" s="18">
        <v>4.0</v>
      </c>
      <c r="K2738" s="17">
        <v>6.0</v>
      </c>
      <c r="L2738" s="19">
        <v>3.0</v>
      </c>
      <c r="M2738" s="19" t="e">
        <v>#REF!</v>
      </c>
      <c r="N2738" s="17">
        <v>5.0</v>
      </c>
      <c r="O2738" s="17" t="s">
        <v>66</v>
      </c>
      <c r="P2738" s="17">
        <v>6.0</v>
      </c>
      <c r="Q2738" s="17">
        <v>7.0</v>
      </c>
      <c r="R2738" s="17">
        <v>1.0</v>
      </c>
      <c r="S2738" s="7">
        <f t="shared" si="2"/>
        <v>8</v>
      </c>
      <c r="T2738" s="20">
        <v>24.0</v>
      </c>
      <c r="U2738" s="14">
        <v>0.0</v>
      </c>
      <c r="V2738" s="21" t="s">
        <v>37</v>
      </c>
      <c r="W2738" s="35">
        <f>VLOOKUP(A2738,airbnb_listings_orlando!C:Q,14,0)</f>
        <v>259</v>
      </c>
      <c r="X2738" s="35">
        <f>VLOOKUP(A2738,airbnb_listings_orlando!C:Q,15,0)</f>
        <v>6</v>
      </c>
      <c r="Y2738" s="11">
        <f t="shared" si="4"/>
        <v>128</v>
      </c>
      <c r="AA2738" s="11"/>
    </row>
    <row r="2739">
      <c r="A2739" s="12" t="s">
        <v>98</v>
      </c>
      <c r="B2739" s="13">
        <v>42841.0</v>
      </c>
      <c r="C2739" s="12">
        <v>42847.0</v>
      </c>
      <c r="D2739" s="14">
        <v>985.8</v>
      </c>
      <c r="E2739" s="24">
        <v>42744.39177083333</v>
      </c>
      <c r="F2739" s="16">
        <v>97.0</v>
      </c>
      <c r="G2739" s="17" t="s">
        <v>25</v>
      </c>
      <c r="H2739" s="14">
        <v>133.2</v>
      </c>
      <c r="I2739" s="14">
        <f t="shared" si="1"/>
        <v>961.8</v>
      </c>
      <c r="J2739" s="18">
        <v>4.0</v>
      </c>
      <c r="K2739" s="17">
        <v>6.0</v>
      </c>
      <c r="L2739" s="19">
        <v>3.0</v>
      </c>
      <c r="M2739" s="19" t="e">
        <v>#REF!</v>
      </c>
      <c r="N2739" s="17">
        <v>5.0</v>
      </c>
      <c r="O2739" s="17" t="s">
        <v>66</v>
      </c>
      <c r="P2739" s="17">
        <v>6.0</v>
      </c>
      <c r="Q2739" s="17">
        <v>4.0</v>
      </c>
      <c r="R2739" s="17">
        <v>3.0</v>
      </c>
      <c r="S2739" s="7">
        <f t="shared" si="2"/>
        <v>7</v>
      </c>
      <c r="T2739" s="20">
        <v>24.0</v>
      </c>
      <c r="U2739" s="14">
        <v>0.0</v>
      </c>
      <c r="V2739" s="21" t="s">
        <v>37</v>
      </c>
      <c r="W2739" s="35">
        <f>VLOOKUP(A2739,airbnb_listings_orlando!C:Q,14,0)</f>
        <v>259</v>
      </c>
      <c r="X2739" s="35">
        <f>VLOOKUP(A2739,airbnb_listings_orlando!C:Q,15,0)</f>
        <v>6</v>
      </c>
      <c r="Y2739" s="11">
        <f t="shared" si="4"/>
        <v>164.3</v>
      </c>
      <c r="AA2739" s="11"/>
    </row>
    <row r="2740">
      <c r="A2740" s="12" t="s">
        <v>98</v>
      </c>
      <c r="B2740" s="13">
        <v>42836.0</v>
      </c>
      <c r="C2740" s="12">
        <v>42841.0</v>
      </c>
      <c r="D2740" s="14">
        <v>700.8</v>
      </c>
      <c r="E2740" s="24">
        <v>42737.4040625</v>
      </c>
      <c r="F2740" s="16">
        <v>99.0</v>
      </c>
      <c r="G2740" s="17" t="s">
        <v>25</v>
      </c>
      <c r="H2740" s="14">
        <v>88.0</v>
      </c>
      <c r="I2740" s="14">
        <f t="shared" si="1"/>
        <v>680.8</v>
      </c>
      <c r="J2740" s="18">
        <v>4.0</v>
      </c>
      <c r="K2740" s="17">
        <v>6.0</v>
      </c>
      <c r="L2740" s="19">
        <v>3.0</v>
      </c>
      <c r="M2740" s="19" t="e">
        <v>#REF!</v>
      </c>
      <c r="N2740" s="17">
        <v>5.0</v>
      </c>
      <c r="O2740" s="17" t="s">
        <v>66</v>
      </c>
      <c r="P2740" s="17">
        <v>5.0</v>
      </c>
      <c r="Q2740" s="17">
        <v>5.0</v>
      </c>
      <c r="R2740" s="17">
        <v>0.0</v>
      </c>
      <c r="S2740" s="7">
        <f t="shared" si="2"/>
        <v>5</v>
      </c>
      <c r="T2740" s="20">
        <v>20.0</v>
      </c>
      <c r="U2740" s="14">
        <v>0.0</v>
      </c>
      <c r="V2740" s="21" t="s">
        <v>37</v>
      </c>
      <c r="W2740" s="35">
        <f>VLOOKUP(A2740,airbnb_listings_orlando!C:Q,14,0)</f>
        <v>259</v>
      </c>
      <c r="X2740" s="35">
        <f>VLOOKUP(A2740,airbnb_listings_orlando!C:Q,15,0)</f>
        <v>6</v>
      </c>
      <c r="Y2740" s="11">
        <f t="shared" si="4"/>
        <v>140.16</v>
      </c>
      <c r="AA2740" s="11"/>
    </row>
    <row r="2741">
      <c r="A2741" s="12" t="s">
        <v>98</v>
      </c>
      <c r="B2741" s="13">
        <v>42808.0</v>
      </c>
      <c r="C2741" s="12">
        <v>42815.0</v>
      </c>
      <c r="D2741" s="14">
        <v>1026.0</v>
      </c>
      <c r="E2741" s="24">
        <v>42739.55825231481</v>
      </c>
      <c r="F2741" s="16">
        <v>69.0</v>
      </c>
      <c r="G2741" s="17" t="s">
        <v>25</v>
      </c>
      <c r="H2741" s="14">
        <v>137.22</v>
      </c>
      <c r="I2741" s="14">
        <f t="shared" si="1"/>
        <v>994</v>
      </c>
      <c r="J2741" s="18">
        <v>4.0</v>
      </c>
      <c r="K2741" s="17">
        <v>6.0</v>
      </c>
      <c r="L2741" s="19">
        <v>3.0</v>
      </c>
      <c r="M2741" s="19" t="e">
        <v>#REF!</v>
      </c>
      <c r="N2741" s="17">
        <v>5.0</v>
      </c>
      <c r="O2741" s="17" t="s">
        <v>66</v>
      </c>
      <c r="P2741" s="17">
        <v>7.0</v>
      </c>
      <c r="Q2741" s="17">
        <v>4.0</v>
      </c>
      <c r="R2741" s="17">
        <v>2.0</v>
      </c>
      <c r="S2741" s="7">
        <f t="shared" si="2"/>
        <v>6</v>
      </c>
      <c r="T2741" s="20">
        <v>32.0</v>
      </c>
      <c r="U2741" s="14">
        <v>0.0</v>
      </c>
      <c r="V2741" s="21" t="s">
        <v>37</v>
      </c>
      <c r="W2741" s="35">
        <f>VLOOKUP(A2741,airbnb_listings_orlando!C:Q,14,0)</f>
        <v>259</v>
      </c>
      <c r="X2741" s="35">
        <f>VLOOKUP(A2741,airbnb_listings_orlando!C:Q,15,0)</f>
        <v>6</v>
      </c>
      <c r="Y2741" s="11">
        <f t="shared" si="4"/>
        <v>146.5714286</v>
      </c>
      <c r="AA2741" s="11"/>
    </row>
    <row r="2742">
      <c r="A2742" s="12" t="s">
        <v>98</v>
      </c>
      <c r="B2742" s="13">
        <v>42743.0</v>
      </c>
      <c r="C2742" s="12">
        <v>42770.0</v>
      </c>
      <c r="D2742" s="14">
        <v>120.0</v>
      </c>
      <c r="E2742" s="24">
        <v>42625.58375</v>
      </c>
      <c r="F2742" s="16">
        <v>118.0</v>
      </c>
      <c r="G2742" s="17" t="s">
        <v>25</v>
      </c>
      <c r="H2742" s="14">
        <v>0.0</v>
      </c>
      <c r="I2742" s="14">
        <f t="shared" si="1"/>
        <v>120</v>
      </c>
      <c r="J2742" s="18">
        <v>4.0</v>
      </c>
      <c r="K2742" s="17">
        <v>6.0</v>
      </c>
      <c r="L2742" s="19">
        <v>3.0</v>
      </c>
      <c r="M2742" s="19" t="e">
        <v>#REF!</v>
      </c>
      <c r="N2742" s="17">
        <v>5.0</v>
      </c>
      <c r="O2742" s="17" t="s">
        <v>66</v>
      </c>
      <c r="P2742" s="17">
        <v>27.0</v>
      </c>
      <c r="Q2742" s="17">
        <v>2.0</v>
      </c>
      <c r="R2742" s="17">
        <v>0.0</v>
      </c>
      <c r="S2742" s="7">
        <f t="shared" si="2"/>
        <v>2</v>
      </c>
      <c r="T2742" s="20">
        <v>0.0</v>
      </c>
      <c r="U2742" s="14">
        <v>0.0</v>
      </c>
      <c r="V2742" s="21" t="s">
        <v>37</v>
      </c>
      <c r="W2742" s="35">
        <f>VLOOKUP(A2742,airbnb_listings_orlando!C:Q,14,0)</f>
        <v>259</v>
      </c>
      <c r="X2742" s="35">
        <f>VLOOKUP(A2742,airbnb_listings_orlando!C:Q,15,0)</f>
        <v>6</v>
      </c>
      <c r="Y2742" s="11">
        <f t="shared" si="4"/>
        <v>4.444444444</v>
      </c>
      <c r="AA2742" s="11"/>
    </row>
    <row r="2743">
      <c r="A2743" s="12" t="s">
        <v>98</v>
      </c>
      <c r="B2743" s="13">
        <v>42654.0</v>
      </c>
      <c r="C2743" s="25">
        <v>42658.0</v>
      </c>
      <c r="D2743" s="14">
        <v>120.0</v>
      </c>
      <c r="E2743" s="24">
        <v>42642.45829861111</v>
      </c>
      <c r="F2743" s="16">
        <v>12.0</v>
      </c>
      <c r="G2743" s="17" t="s">
        <v>25</v>
      </c>
      <c r="H2743" s="14">
        <v>0.0</v>
      </c>
      <c r="I2743" s="14">
        <f t="shared" si="1"/>
        <v>120</v>
      </c>
      <c r="J2743" s="18">
        <v>4.0</v>
      </c>
      <c r="K2743" s="17">
        <v>6.0</v>
      </c>
      <c r="L2743" s="19">
        <v>3.0</v>
      </c>
      <c r="M2743" s="19" t="e">
        <v>#REF!</v>
      </c>
      <c r="N2743" s="17">
        <v>5.0</v>
      </c>
      <c r="O2743" s="17" t="s">
        <v>66</v>
      </c>
      <c r="P2743" s="17">
        <v>4.0</v>
      </c>
      <c r="Q2743" s="17">
        <v>6.0</v>
      </c>
      <c r="R2743" s="17">
        <v>2.0</v>
      </c>
      <c r="S2743" s="7">
        <f t="shared" si="2"/>
        <v>8</v>
      </c>
      <c r="T2743" s="20">
        <v>0.0</v>
      </c>
      <c r="U2743" s="14">
        <v>0.0</v>
      </c>
      <c r="V2743" s="21" t="s">
        <v>37</v>
      </c>
      <c r="W2743" s="35">
        <f>VLOOKUP(A2743,airbnb_listings_orlando!C:Q,14,0)</f>
        <v>259</v>
      </c>
      <c r="X2743" s="35">
        <f>VLOOKUP(A2743,airbnb_listings_orlando!C:Q,15,0)</f>
        <v>6</v>
      </c>
      <c r="Y2743" s="11">
        <f t="shared" si="4"/>
        <v>30</v>
      </c>
      <c r="AA2743" s="11"/>
    </row>
    <row r="2744">
      <c r="A2744" s="12" t="s">
        <v>98</v>
      </c>
      <c r="B2744" s="13">
        <v>43290.0</v>
      </c>
      <c r="C2744" s="12">
        <v>43292.0</v>
      </c>
      <c r="D2744" s="14">
        <v>445.89</v>
      </c>
      <c r="E2744" s="24">
        <v>43201.68193287037</v>
      </c>
      <c r="F2744" s="16">
        <v>89.0</v>
      </c>
      <c r="G2744" s="17" t="s">
        <v>25</v>
      </c>
      <c r="H2744" s="14">
        <v>37.45</v>
      </c>
      <c r="I2744" s="14">
        <f t="shared" si="1"/>
        <v>418.7233</v>
      </c>
      <c r="J2744" s="18">
        <v>4.0</v>
      </c>
      <c r="K2744" s="17">
        <v>6.0</v>
      </c>
      <c r="L2744" s="19">
        <v>3.0</v>
      </c>
      <c r="M2744" s="19" t="e">
        <v>#REF!</v>
      </c>
      <c r="N2744" s="17">
        <v>5.0</v>
      </c>
      <c r="O2744" s="17" t="s">
        <v>66</v>
      </c>
      <c r="P2744" s="17">
        <v>2.0</v>
      </c>
      <c r="Q2744" s="17">
        <v>4.0</v>
      </c>
      <c r="R2744" s="17">
        <v>4.0</v>
      </c>
      <c r="S2744" s="7">
        <f t="shared" si="2"/>
        <v>8</v>
      </c>
      <c r="T2744" s="20">
        <v>13.79</v>
      </c>
      <c r="U2744" s="14">
        <f>D2744*3%</f>
        <v>13.3767</v>
      </c>
      <c r="V2744" s="21" t="s">
        <v>39</v>
      </c>
      <c r="W2744" s="35">
        <f>VLOOKUP(A2744,airbnb_listings_orlando!C:Q,14,0)</f>
        <v>259</v>
      </c>
      <c r="X2744" s="35">
        <f>VLOOKUP(A2744,airbnb_listings_orlando!C:Q,15,0)</f>
        <v>6</v>
      </c>
      <c r="Y2744" s="11">
        <f t="shared" si="4"/>
        <v>222.945</v>
      </c>
      <c r="AA2744" s="11"/>
    </row>
    <row r="2745">
      <c r="A2745" s="12" t="s">
        <v>98</v>
      </c>
      <c r="B2745" s="13">
        <v>42924.0</v>
      </c>
      <c r="C2745" s="12">
        <v>42932.0</v>
      </c>
      <c r="D2745" s="14">
        <v>1022.74</v>
      </c>
      <c r="E2745" s="24">
        <v>42744.62788194444</v>
      </c>
      <c r="F2745" s="16">
        <v>180.0</v>
      </c>
      <c r="G2745" s="17" t="s">
        <v>25</v>
      </c>
      <c r="H2745" s="14">
        <v>124.94</v>
      </c>
      <c r="I2745" s="14">
        <f t="shared" si="1"/>
        <v>951.2804</v>
      </c>
      <c r="J2745" s="18">
        <v>4.0</v>
      </c>
      <c r="K2745" s="17">
        <v>6.0</v>
      </c>
      <c r="L2745" s="19">
        <v>3.0</v>
      </c>
      <c r="M2745" s="19" t="e">
        <v>#REF!</v>
      </c>
      <c r="N2745" s="17">
        <v>5.0</v>
      </c>
      <c r="O2745" s="17" t="s">
        <v>66</v>
      </c>
      <c r="P2745" s="17">
        <v>8.0</v>
      </c>
      <c r="Q2745" s="17">
        <v>4.0</v>
      </c>
      <c r="R2745" s="17">
        <v>4.0</v>
      </c>
      <c r="S2745" s="7">
        <f t="shared" si="2"/>
        <v>8</v>
      </c>
      <c r="T2745" s="20">
        <v>30.55</v>
      </c>
      <c r="U2745" s="14">
        <f t="shared" ref="U2745:U2749" si="154">D2745*4%</f>
        <v>40.9096</v>
      </c>
      <c r="V2745" s="21" t="s">
        <v>39</v>
      </c>
      <c r="W2745" s="35">
        <f>VLOOKUP(A2745,airbnb_listings_orlando!C:Q,14,0)</f>
        <v>259</v>
      </c>
      <c r="X2745" s="35">
        <f>VLOOKUP(A2745,airbnb_listings_orlando!C:Q,15,0)</f>
        <v>6</v>
      </c>
      <c r="Y2745" s="11">
        <f t="shared" si="4"/>
        <v>127.8425</v>
      </c>
      <c r="AA2745" s="11"/>
    </row>
    <row r="2746">
      <c r="A2746" s="12" t="s">
        <v>98</v>
      </c>
      <c r="B2746" s="13">
        <v>42806.0</v>
      </c>
      <c r="C2746" s="12">
        <v>42808.0</v>
      </c>
      <c r="D2746" s="14">
        <v>535.44</v>
      </c>
      <c r="E2746" s="24">
        <v>42749.466365740744</v>
      </c>
      <c r="F2746" s="16">
        <v>57.0</v>
      </c>
      <c r="G2746" s="17" t="s">
        <v>25</v>
      </c>
      <c r="H2746" s="14">
        <v>68.0</v>
      </c>
      <c r="I2746" s="14">
        <f t="shared" si="1"/>
        <v>514.0224</v>
      </c>
      <c r="J2746" s="18">
        <v>4.0</v>
      </c>
      <c r="K2746" s="17">
        <v>6.0</v>
      </c>
      <c r="L2746" s="19">
        <v>3.0</v>
      </c>
      <c r="M2746" s="19" t="e">
        <v>#REF!</v>
      </c>
      <c r="N2746" s="17">
        <v>5.0</v>
      </c>
      <c r="O2746" s="17" t="s">
        <v>66</v>
      </c>
      <c r="P2746" s="17">
        <v>2.0</v>
      </c>
      <c r="Q2746" s="17">
        <v>4.0</v>
      </c>
      <c r="R2746" s="17">
        <v>1.0</v>
      </c>
      <c r="S2746" s="7">
        <f t="shared" si="2"/>
        <v>5</v>
      </c>
      <c r="T2746" s="20">
        <v>0.0</v>
      </c>
      <c r="U2746" s="14">
        <f t="shared" si="154"/>
        <v>21.4176</v>
      </c>
      <c r="V2746" s="21" t="s">
        <v>39</v>
      </c>
      <c r="W2746" s="35">
        <f>VLOOKUP(A2746,airbnb_listings_orlando!C:Q,14,0)</f>
        <v>259</v>
      </c>
      <c r="X2746" s="35">
        <f>VLOOKUP(A2746,airbnb_listings_orlando!C:Q,15,0)</f>
        <v>6</v>
      </c>
      <c r="Y2746" s="11">
        <f t="shared" si="4"/>
        <v>267.72</v>
      </c>
      <c r="AA2746" s="11"/>
    </row>
    <row r="2747">
      <c r="A2747" s="12" t="s">
        <v>98</v>
      </c>
      <c r="B2747" s="13">
        <v>42803.0</v>
      </c>
      <c r="C2747" s="12">
        <v>42806.0</v>
      </c>
      <c r="D2747" s="14">
        <v>583.17</v>
      </c>
      <c r="E2747" s="24">
        <v>42769.66883101852</v>
      </c>
      <c r="F2747" s="16">
        <v>34.0</v>
      </c>
      <c r="G2747" s="17" t="s">
        <v>25</v>
      </c>
      <c r="H2747" s="14">
        <v>56.41</v>
      </c>
      <c r="I2747" s="14">
        <f t="shared" si="1"/>
        <v>543.3532</v>
      </c>
      <c r="J2747" s="18">
        <v>4.0</v>
      </c>
      <c r="K2747" s="17">
        <v>6.0</v>
      </c>
      <c r="L2747" s="19">
        <v>3.0</v>
      </c>
      <c r="M2747" s="19" t="e">
        <v>#REF!</v>
      </c>
      <c r="N2747" s="17">
        <v>5.0</v>
      </c>
      <c r="O2747" s="17" t="s">
        <v>66</v>
      </c>
      <c r="P2747" s="17">
        <v>3.0</v>
      </c>
      <c r="Q2747" s="17">
        <v>4.0</v>
      </c>
      <c r="R2747" s="17">
        <v>2.0</v>
      </c>
      <c r="S2747" s="7">
        <f t="shared" si="2"/>
        <v>6</v>
      </c>
      <c r="T2747" s="20">
        <v>16.49</v>
      </c>
      <c r="U2747" s="14">
        <f t="shared" si="154"/>
        <v>23.3268</v>
      </c>
      <c r="V2747" s="21" t="s">
        <v>39</v>
      </c>
      <c r="W2747" s="35">
        <f>VLOOKUP(A2747,airbnb_listings_orlando!C:Q,14,0)</f>
        <v>259</v>
      </c>
      <c r="X2747" s="35">
        <f>VLOOKUP(A2747,airbnb_listings_orlando!C:Q,15,0)</f>
        <v>6</v>
      </c>
      <c r="Y2747" s="11">
        <f t="shared" si="4"/>
        <v>194.39</v>
      </c>
      <c r="AA2747" s="11"/>
    </row>
    <row r="2748">
      <c r="A2748" s="12" t="s">
        <v>98</v>
      </c>
      <c r="B2748" s="13">
        <v>42799.0</v>
      </c>
      <c r="C2748" s="12">
        <v>42803.0</v>
      </c>
      <c r="D2748" s="14">
        <v>870.67</v>
      </c>
      <c r="E2748" s="24">
        <v>42750.94457175926</v>
      </c>
      <c r="F2748" s="16">
        <v>49.0</v>
      </c>
      <c r="G2748" s="17" t="s">
        <v>25</v>
      </c>
      <c r="H2748" s="14">
        <v>76.8</v>
      </c>
      <c r="I2748" s="14">
        <f t="shared" si="1"/>
        <v>815.1732</v>
      </c>
      <c r="J2748" s="18">
        <v>4.0</v>
      </c>
      <c r="K2748" s="17">
        <v>6.0</v>
      </c>
      <c r="L2748" s="19">
        <v>3.0</v>
      </c>
      <c r="M2748" s="19" t="e">
        <v>#REF!</v>
      </c>
      <c r="N2748" s="17">
        <v>5.0</v>
      </c>
      <c r="O2748" s="17" t="s">
        <v>66</v>
      </c>
      <c r="P2748" s="17">
        <v>4.0</v>
      </c>
      <c r="Q2748" s="17">
        <v>5.0</v>
      </c>
      <c r="R2748" s="17">
        <v>2.0</v>
      </c>
      <c r="S2748" s="7">
        <f t="shared" si="2"/>
        <v>7</v>
      </c>
      <c r="T2748" s="20">
        <v>20.67</v>
      </c>
      <c r="U2748" s="14">
        <f t="shared" si="154"/>
        <v>34.8268</v>
      </c>
      <c r="V2748" s="21" t="s">
        <v>39</v>
      </c>
      <c r="W2748" s="35">
        <f>VLOOKUP(A2748,airbnb_listings_orlando!C:Q,14,0)</f>
        <v>259</v>
      </c>
      <c r="X2748" s="35">
        <f>VLOOKUP(A2748,airbnb_listings_orlando!C:Q,15,0)</f>
        <v>6</v>
      </c>
      <c r="Y2748" s="11">
        <f t="shared" si="4"/>
        <v>217.6675</v>
      </c>
      <c r="AA2748" s="11"/>
    </row>
    <row r="2749">
      <c r="A2749" s="12" t="s">
        <v>98</v>
      </c>
      <c r="B2749" s="13">
        <v>42731.0</v>
      </c>
      <c r="C2749" s="12">
        <v>42742.0</v>
      </c>
      <c r="D2749" s="14">
        <v>2452.05</v>
      </c>
      <c r="E2749" s="24">
        <v>42620.46105324074</v>
      </c>
      <c r="F2749" s="16">
        <v>111.0</v>
      </c>
      <c r="G2749" s="17" t="s">
        <v>25</v>
      </c>
      <c r="H2749" s="14">
        <v>409.99</v>
      </c>
      <c r="I2749" s="14">
        <f t="shared" si="1"/>
        <v>2353.968</v>
      </c>
      <c r="J2749" s="18">
        <v>4.0</v>
      </c>
      <c r="K2749" s="17">
        <v>6.0</v>
      </c>
      <c r="L2749" s="19">
        <v>3.0</v>
      </c>
      <c r="M2749" s="19" t="e">
        <v>#REF!</v>
      </c>
      <c r="N2749" s="17">
        <v>5.0</v>
      </c>
      <c r="O2749" s="17" t="s">
        <v>66</v>
      </c>
      <c r="P2749" s="17">
        <v>11.0</v>
      </c>
      <c r="Q2749" s="17">
        <v>8.0</v>
      </c>
      <c r="R2749" s="17">
        <v>0.0</v>
      </c>
      <c r="S2749" s="7">
        <f t="shared" si="2"/>
        <v>8</v>
      </c>
      <c r="T2749" s="20">
        <v>0.0</v>
      </c>
      <c r="U2749" s="14">
        <f t="shared" si="154"/>
        <v>98.082</v>
      </c>
      <c r="V2749" s="21" t="s">
        <v>39</v>
      </c>
      <c r="W2749" s="35">
        <f>VLOOKUP(A2749,airbnb_listings_orlando!C:Q,14,0)</f>
        <v>259</v>
      </c>
      <c r="X2749" s="35">
        <f>VLOOKUP(A2749,airbnb_listings_orlando!C:Q,15,0)</f>
        <v>6</v>
      </c>
      <c r="Y2749" s="11">
        <f t="shared" si="4"/>
        <v>222.9136364</v>
      </c>
      <c r="AA2749" s="11"/>
    </row>
    <row r="2750">
      <c r="A2750" s="12" t="s">
        <v>98</v>
      </c>
      <c r="B2750" s="13">
        <v>43310.0</v>
      </c>
      <c r="C2750" s="12">
        <v>43312.0</v>
      </c>
      <c r="D2750" s="14">
        <v>135.0</v>
      </c>
      <c r="E2750" s="24">
        <v>43297.39350694444</v>
      </c>
      <c r="F2750" s="16">
        <v>13.0</v>
      </c>
      <c r="G2750" s="17" t="s">
        <v>25</v>
      </c>
      <c r="H2750" s="14">
        <v>0.0</v>
      </c>
      <c r="I2750" s="14">
        <f t="shared" si="1"/>
        <v>135</v>
      </c>
      <c r="J2750" s="18">
        <v>4.0</v>
      </c>
      <c r="K2750" s="17">
        <v>6.0</v>
      </c>
      <c r="L2750" s="19">
        <v>3.0</v>
      </c>
      <c r="M2750" s="19" t="e">
        <v>#REF!</v>
      </c>
      <c r="N2750" s="17">
        <v>5.0</v>
      </c>
      <c r="O2750" s="17" t="s">
        <v>66</v>
      </c>
      <c r="P2750" s="17">
        <v>2.0</v>
      </c>
      <c r="Q2750" s="17">
        <v>1.0</v>
      </c>
      <c r="R2750" s="17">
        <v>0.0</v>
      </c>
      <c r="S2750" s="7">
        <f t="shared" si="2"/>
        <v>1</v>
      </c>
      <c r="T2750" s="20">
        <v>0.0</v>
      </c>
      <c r="U2750" s="14">
        <v>0.0</v>
      </c>
      <c r="V2750" s="21" t="s">
        <v>40</v>
      </c>
      <c r="W2750" s="35">
        <f>VLOOKUP(A2750,airbnb_listings_orlando!C:Q,14,0)</f>
        <v>259</v>
      </c>
      <c r="X2750" s="35">
        <f>VLOOKUP(A2750,airbnb_listings_orlando!C:Q,15,0)</f>
        <v>6</v>
      </c>
      <c r="Y2750" s="11">
        <f t="shared" si="4"/>
        <v>67.5</v>
      </c>
      <c r="AA2750" s="11"/>
    </row>
    <row r="2751">
      <c r="A2751" s="12" t="s">
        <v>98</v>
      </c>
      <c r="B2751" s="13">
        <v>43389.0</v>
      </c>
      <c r="C2751" s="25">
        <v>43397.0</v>
      </c>
      <c r="D2751" s="14">
        <v>1222.28</v>
      </c>
      <c r="E2751" s="24">
        <v>43276.521145833336</v>
      </c>
      <c r="F2751" s="16">
        <v>113.0</v>
      </c>
      <c r="G2751" s="17" t="s">
        <v>25</v>
      </c>
      <c r="H2751" s="14">
        <v>170.11</v>
      </c>
      <c r="I2751" s="14">
        <f t="shared" si="1"/>
        <v>1161.166</v>
      </c>
      <c r="J2751" s="18">
        <v>4.0</v>
      </c>
      <c r="K2751" s="17">
        <v>6.0</v>
      </c>
      <c r="L2751" s="19">
        <v>3.0</v>
      </c>
      <c r="M2751" s="19" t="e">
        <v>#REF!</v>
      </c>
      <c r="N2751" s="17">
        <v>5.0</v>
      </c>
      <c r="O2751" s="17" t="s">
        <v>66</v>
      </c>
      <c r="P2751" s="17">
        <v>8.0</v>
      </c>
      <c r="Q2751" s="17">
        <v>2.0</v>
      </c>
      <c r="R2751" s="17">
        <v>0.0</v>
      </c>
      <c r="S2751" s="7">
        <f t="shared" si="2"/>
        <v>2</v>
      </c>
      <c r="T2751" s="20">
        <v>0.0</v>
      </c>
      <c r="U2751" s="14">
        <f>D2751*5%</f>
        <v>61.114</v>
      </c>
      <c r="V2751" s="21" t="s">
        <v>50</v>
      </c>
      <c r="W2751" s="35">
        <f>VLOOKUP(A2751,airbnb_listings_orlando!C:Q,14,0)</f>
        <v>259</v>
      </c>
      <c r="X2751" s="35">
        <f>VLOOKUP(A2751,airbnb_listings_orlando!C:Q,15,0)</f>
        <v>6</v>
      </c>
      <c r="Y2751" s="11">
        <f t="shared" si="4"/>
        <v>152.785</v>
      </c>
      <c r="AA2751" s="11"/>
    </row>
    <row r="2752">
      <c r="A2752" s="12" t="s">
        <v>99</v>
      </c>
      <c r="B2752" s="13">
        <v>43477.0</v>
      </c>
      <c r="C2752" s="12">
        <v>43484.0</v>
      </c>
      <c r="D2752" s="14">
        <v>1115.32</v>
      </c>
      <c r="E2752" s="24">
        <v>43173.772314814814</v>
      </c>
      <c r="F2752" s="16">
        <v>304.0</v>
      </c>
      <c r="G2752" s="17" t="s">
        <v>25</v>
      </c>
      <c r="H2752" s="14">
        <v>152.31</v>
      </c>
      <c r="I2752" s="14">
        <f t="shared" si="1"/>
        <v>1039.9272</v>
      </c>
      <c r="J2752" s="18">
        <v>4.0</v>
      </c>
      <c r="K2752" s="17">
        <v>6.0</v>
      </c>
      <c r="L2752" s="19">
        <v>3.0</v>
      </c>
      <c r="M2752" s="19">
        <v>61.0</v>
      </c>
      <c r="N2752" s="17">
        <v>5.0</v>
      </c>
      <c r="O2752" s="17" t="s">
        <v>66</v>
      </c>
      <c r="P2752" s="17">
        <v>7.0</v>
      </c>
      <c r="Q2752" s="17">
        <v>5.0</v>
      </c>
      <c r="R2752" s="17">
        <v>2.0</v>
      </c>
      <c r="S2752" s="7">
        <f t="shared" si="2"/>
        <v>7</v>
      </c>
      <c r="T2752" s="20">
        <v>30.78</v>
      </c>
      <c r="U2752" s="14">
        <f t="shared" ref="U2752:U2826" si="155">D2752*4%</f>
        <v>44.6128</v>
      </c>
      <c r="V2752" s="21" t="s">
        <v>26</v>
      </c>
      <c r="W2752" s="35">
        <f>VLOOKUP(A2752,airbnb_listings_orlando!C:Q,14,0)</f>
        <v>259</v>
      </c>
      <c r="X2752" s="35">
        <f>VLOOKUP(A2752,airbnb_listings_orlando!C:Q,15,0)</f>
        <v>6</v>
      </c>
      <c r="Y2752" s="11">
        <f t="shared" si="4"/>
        <v>159.3314286</v>
      </c>
      <c r="AA2752" s="11"/>
    </row>
    <row r="2753">
      <c r="A2753" s="12" t="s">
        <v>99</v>
      </c>
      <c r="B2753" s="13">
        <v>43472.0</v>
      </c>
      <c r="C2753" s="12">
        <v>43477.0</v>
      </c>
      <c r="D2753" s="14">
        <v>781.0</v>
      </c>
      <c r="E2753" s="24">
        <v>43185.58835648148</v>
      </c>
      <c r="F2753" s="16">
        <v>287.0</v>
      </c>
      <c r="G2753" s="17" t="s">
        <v>25</v>
      </c>
      <c r="H2753" s="14">
        <v>96.09</v>
      </c>
      <c r="I2753" s="14">
        <f t="shared" si="1"/>
        <v>725.76</v>
      </c>
      <c r="J2753" s="18">
        <v>4.0</v>
      </c>
      <c r="K2753" s="17">
        <v>6.0</v>
      </c>
      <c r="L2753" s="19">
        <v>3.0</v>
      </c>
      <c r="M2753" s="19">
        <v>61.0</v>
      </c>
      <c r="N2753" s="17">
        <v>5.0</v>
      </c>
      <c r="O2753" s="17" t="s">
        <v>66</v>
      </c>
      <c r="P2753" s="17">
        <v>5.0</v>
      </c>
      <c r="Q2753" s="17">
        <v>4.0</v>
      </c>
      <c r="R2753" s="17">
        <v>3.0</v>
      </c>
      <c r="S2753" s="7">
        <f t="shared" si="2"/>
        <v>7</v>
      </c>
      <c r="T2753" s="20">
        <v>24.0</v>
      </c>
      <c r="U2753" s="14">
        <f t="shared" si="155"/>
        <v>31.24</v>
      </c>
      <c r="V2753" s="21" t="s">
        <v>26</v>
      </c>
      <c r="W2753" s="35">
        <f>VLOOKUP(A2753,airbnb_listings_orlando!C:Q,14,0)</f>
        <v>259</v>
      </c>
      <c r="X2753" s="35">
        <f>VLOOKUP(A2753,airbnb_listings_orlando!C:Q,15,0)</f>
        <v>6</v>
      </c>
      <c r="Y2753" s="11">
        <f t="shared" si="4"/>
        <v>156.2</v>
      </c>
      <c r="AA2753" s="11"/>
    </row>
    <row r="2754">
      <c r="A2754" s="12" t="s">
        <v>99</v>
      </c>
      <c r="B2754" s="13">
        <v>43467.0</v>
      </c>
      <c r="C2754" s="12">
        <v>43472.0</v>
      </c>
      <c r="D2754" s="14">
        <v>950.6</v>
      </c>
      <c r="E2754" s="15">
        <v>43387.75082175926</v>
      </c>
      <c r="F2754" s="16">
        <v>80.0</v>
      </c>
      <c r="G2754" s="17" t="s">
        <v>25</v>
      </c>
      <c r="H2754" s="14">
        <v>122.63</v>
      </c>
      <c r="I2754" s="14">
        <f t="shared" si="1"/>
        <v>883.176</v>
      </c>
      <c r="J2754" s="18">
        <v>4.0</v>
      </c>
      <c r="K2754" s="17">
        <v>6.0</v>
      </c>
      <c r="L2754" s="19">
        <v>3.0</v>
      </c>
      <c r="M2754" s="19">
        <v>61.0</v>
      </c>
      <c r="N2754" s="17">
        <v>5.0</v>
      </c>
      <c r="O2754" s="17" t="s">
        <v>66</v>
      </c>
      <c r="P2754" s="17">
        <v>5.0</v>
      </c>
      <c r="Q2754" s="17">
        <v>5.0</v>
      </c>
      <c r="R2754" s="17">
        <v>1.0</v>
      </c>
      <c r="S2754" s="7">
        <f t="shared" si="2"/>
        <v>6</v>
      </c>
      <c r="T2754" s="20">
        <v>29.4</v>
      </c>
      <c r="U2754" s="14">
        <f t="shared" si="155"/>
        <v>38.024</v>
      </c>
      <c r="V2754" s="21" t="s">
        <v>26</v>
      </c>
      <c r="W2754" s="35">
        <f>VLOOKUP(A2754,airbnb_listings_orlando!C:Q,14,0)</f>
        <v>259</v>
      </c>
      <c r="X2754" s="35">
        <f>VLOOKUP(A2754,airbnb_listings_orlando!C:Q,15,0)</f>
        <v>6</v>
      </c>
      <c r="Y2754" s="11">
        <f t="shared" si="4"/>
        <v>190.12</v>
      </c>
      <c r="AA2754" s="11"/>
    </row>
    <row r="2755">
      <c r="A2755" s="12" t="s">
        <v>99</v>
      </c>
      <c r="B2755" s="13">
        <v>43465.0</v>
      </c>
      <c r="C2755" s="12">
        <v>43467.0</v>
      </c>
      <c r="D2755" s="14">
        <v>517.01</v>
      </c>
      <c r="E2755" s="15">
        <v>43423.83802083333</v>
      </c>
      <c r="F2755" s="16">
        <v>42.0</v>
      </c>
      <c r="G2755" s="17" t="s">
        <v>25</v>
      </c>
      <c r="H2755" s="14">
        <v>54.38</v>
      </c>
      <c r="I2755" s="14">
        <f t="shared" si="1"/>
        <v>480.3396</v>
      </c>
      <c r="J2755" s="18">
        <v>4.0</v>
      </c>
      <c r="K2755" s="17">
        <v>6.0</v>
      </c>
      <c r="L2755" s="19">
        <v>3.0</v>
      </c>
      <c r="M2755" s="19">
        <v>61.0</v>
      </c>
      <c r="N2755" s="17">
        <v>5.0</v>
      </c>
      <c r="O2755" s="17" t="s">
        <v>66</v>
      </c>
      <c r="P2755" s="17">
        <v>2.0</v>
      </c>
      <c r="Q2755" s="17">
        <v>8.0</v>
      </c>
      <c r="R2755" s="17">
        <v>0.0</v>
      </c>
      <c r="S2755" s="7">
        <f t="shared" si="2"/>
        <v>8</v>
      </c>
      <c r="T2755" s="20">
        <v>15.99</v>
      </c>
      <c r="U2755" s="14">
        <f t="shared" si="155"/>
        <v>20.6804</v>
      </c>
      <c r="V2755" s="21" t="s">
        <v>26</v>
      </c>
      <c r="W2755" s="35">
        <f>VLOOKUP(A2755,airbnb_listings_orlando!C:Q,14,0)</f>
        <v>259</v>
      </c>
      <c r="X2755" s="35">
        <f>VLOOKUP(A2755,airbnb_listings_orlando!C:Q,15,0)</f>
        <v>6</v>
      </c>
      <c r="Y2755" s="11">
        <f t="shared" si="4"/>
        <v>258.505</v>
      </c>
      <c r="AA2755" s="11"/>
    </row>
    <row r="2756">
      <c r="A2756" s="12" t="s">
        <v>99</v>
      </c>
      <c r="B2756" s="13">
        <v>43456.0</v>
      </c>
      <c r="C2756" s="25">
        <v>43465.0</v>
      </c>
      <c r="D2756" s="14">
        <v>2121.39</v>
      </c>
      <c r="E2756" s="24">
        <v>43202.76111111111</v>
      </c>
      <c r="F2756" s="16">
        <v>254.0</v>
      </c>
      <c r="G2756" s="17" t="s">
        <v>25</v>
      </c>
      <c r="H2756" s="14">
        <v>306.91</v>
      </c>
      <c r="I2756" s="14">
        <f t="shared" si="1"/>
        <v>1970.9244</v>
      </c>
      <c r="J2756" s="18">
        <v>4.0</v>
      </c>
      <c r="K2756" s="17">
        <v>6.0</v>
      </c>
      <c r="L2756" s="19">
        <v>3.0</v>
      </c>
      <c r="M2756" s="19">
        <v>61.0</v>
      </c>
      <c r="N2756" s="17">
        <v>5.0</v>
      </c>
      <c r="O2756" s="17" t="s">
        <v>66</v>
      </c>
      <c r="P2756" s="17">
        <v>9.0</v>
      </c>
      <c r="Q2756" s="17">
        <v>6.0</v>
      </c>
      <c r="R2756" s="17">
        <v>2.0</v>
      </c>
      <c r="S2756" s="7">
        <f t="shared" si="2"/>
        <v>8</v>
      </c>
      <c r="T2756" s="20">
        <v>65.61</v>
      </c>
      <c r="U2756" s="14">
        <f t="shared" si="155"/>
        <v>84.8556</v>
      </c>
      <c r="V2756" s="21" t="s">
        <v>26</v>
      </c>
      <c r="W2756" s="35">
        <f>VLOOKUP(A2756,airbnb_listings_orlando!C:Q,14,0)</f>
        <v>259</v>
      </c>
      <c r="X2756" s="35">
        <f>VLOOKUP(A2756,airbnb_listings_orlando!C:Q,15,0)</f>
        <v>6</v>
      </c>
      <c r="Y2756" s="11">
        <f t="shared" si="4"/>
        <v>235.71</v>
      </c>
      <c r="AA2756" s="11"/>
    </row>
    <row r="2757">
      <c r="A2757" s="12" t="s">
        <v>99</v>
      </c>
      <c r="B2757" s="13">
        <v>43452.0</v>
      </c>
      <c r="C2757" s="25">
        <v>43456.0</v>
      </c>
      <c r="D2757" s="14">
        <v>670.27</v>
      </c>
      <c r="E2757" s="15">
        <v>43448.37049768519</v>
      </c>
      <c r="F2757" s="16">
        <v>4.0</v>
      </c>
      <c r="G2757" s="17" t="s">
        <v>25</v>
      </c>
      <c r="H2757" s="14">
        <v>78.5</v>
      </c>
      <c r="I2757" s="14">
        <f t="shared" si="1"/>
        <v>622.7292</v>
      </c>
      <c r="J2757" s="18">
        <v>4.0</v>
      </c>
      <c r="K2757" s="17">
        <v>6.0</v>
      </c>
      <c r="L2757" s="19">
        <v>3.0</v>
      </c>
      <c r="M2757" s="19">
        <v>61.0</v>
      </c>
      <c r="N2757" s="17">
        <v>5.0</v>
      </c>
      <c r="O2757" s="17" t="s">
        <v>66</v>
      </c>
      <c r="P2757" s="17">
        <v>4.0</v>
      </c>
      <c r="Q2757" s="17">
        <v>6.0</v>
      </c>
      <c r="R2757" s="17">
        <v>0.0</v>
      </c>
      <c r="S2757" s="7">
        <f t="shared" si="2"/>
        <v>6</v>
      </c>
      <c r="T2757" s="20">
        <v>20.73</v>
      </c>
      <c r="U2757" s="14">
        <f t="shared" si="155"/>
        <v>26.8108</v>
      </c>
      <c r="V2757" s="21" t="s">
        <v>26</v>
      </c>
      <c r="W2757" s="35">
        <f>VLOOKUP(A2757,airbnb_listings_orlando!C:Q,14,0)</f>
        <v>259</v>
      </c>
      <c r="X2757" s="35">
        <f>VLOOKUP(A2757,airbnb_listings_orlando!C:Q,15,0)</f>
        <v>6</v>
      </c>
      <c r="Y2757" s="11">
        <f t="shared" si="4"/>
        <v>167.5675</v>
      </c>
      <c r="AA2757" s="11"/>
    </row>
    <row r="2758">
      <c r="A2758" s="12" t="s">
        <v>99</v>
      </c>
      <c r="B2758" s="13">
        <v>43447.0</v>
      </c>
      <c r="C2758" s="25">
        <v>43452.0</v>
      </c>
      <c r="D2758" s="14">
        <v>863.0</v>
      </c>
      <c r="E2758" s="24">
        <v>43106.61896990741</v>
      </c>
      <c r="F2758" s="16">
        <v>341.0</v>
      </c>
      <c r="G2758" s="17" t="s">
        <v>25</v>
      </c>
      <c r="H2758" s="14">
        <v>108.52</v>
      </c>
      <c r="I2758" s="14">
        <f t="shared" si="1"/>
        <v>801.48</v>
      </c>
      <c r="J2758" s="18">
        <v>4.0</v>
      </c>
      <c r="K2758" s="17">
        <v>6.0</v>
      </c>
      <c r="L2758" s="19">
        <v>3.0</v>
      </c>
      <c r="M2758" s="19">
        <v>61.0</v>
      </c>
      <c r="N2758" s="17">
        <v>5.0</v>
      </c>
      <c r="O2758" s="17" t="s">
        <v>66</v>
      </c>
      <c r="P2758" s="17">
        <v>5.0</v>
      </c>
      <c r="Q2758" s="17">
        <v>6.0</v>
      </c>
      <c r="R2758" s="17">
        <v>0.0</v>
      </c>
      <c r="S2758" s="7">
        <f t="shared" si="2"/>
        <v>6</v>
      </c>
      <c r="T2758" s="20">
        <v>27.0</v>
      </c>
      <c r="U2758" s="14">
        <f t="shared" si="155"/>
        <v>34.52</v>
      </c>
      <c r="V2758" s="21" t="s">
        <v>26</v>
      </c>
      <c r="W2758" s="35">
        <f>VLOOKUP(A2758,airbnb_listings_orlando!C:Q,14,0)</f>
        <v>259</v>
      </c>
      <c r="X2758" s="35">
        <f>VLOOKUP(A2758,airbnb_listings_orlando!C:Q,15,0)</f>
        <v>6</v>
      </c>
      <c r="Y2758" s="11">
        <f t="shared" si="4"/>
        <v>172.6</v>
      </c>
      <c r="AA2758" s="11"/>
    </row>
    <row r="2759">
      <c r="A2759" s="12" t="s">
        <v>99</v>
      </c>
      <c r="B2759" s="13">
        <v>43435.0</v>
      </c>
      <c r="C2759" s="12">
        <v>43442.0</v>
      </c>
      <c r="D2759" s="14">
        <v>1099.0</v>
      </c>
      <c r="E2759" s="24">
        <v>43232.38429398148</v>
      </c>
      <c r="F2759" s="16">
        <v>203.0</v>
      </c>
      <c r="G2759" s="17" t="s">
        <v>25</v>
      </c>
      <c r="H2759" s="14">
        <v>145.97</v>
      </c>
      <c r="I2759" s="14">
        <f t="shared" si="1"/>
        <v>1021.04</v>
      </c>
      <c r="J2759" s="18">
        <v>4.0</v>
      </c>
      <c r="K2759" s="17">
        <v>6.0</v>
      </c>
      <c r="L2759" s="19">
        <v>3.0</v>
      </c>
      <c r="M2759" s="19">
        <v>61.0</v>
      </c>
      <c r="N2759" s="17">
        <v>5.0</v>
      </c>
      <c r="O2759" s="17" t="s">
        <v>66</v>
      </c>
      <c r="P2759" s="17">
        <v>7.0</v>
      </c>
      <c r="Q2759" s="17">
        <v>2.0</v>
      </c>
      <c r="R2759" s="17">
        <v>3.0</v>
      </c>
      <c r="S2759" s="7">
        <f t="shared" si="2"/>
        <v>5</v>
      </c>
      <c r="T2759" s="20">
        <v>34.0</v>
      </c>
      <c r="U2759" s="14">
        <f t="shared" si="155"/>
        <v>43.96</v>
      </c>
      <c r="V2759" s="21" t="s">
        <v>26</v>
      </c>
      <c r="W2759" s="35">
        <f>VLOOKUP(A2759,airbnb_listings_orlando!C:Q,14,0)</f>
        <v>259</v>
      </c>
      <c r="X2759" s="35">
        <f>VLOOKUP(A2759,airbnb_listings_orlando!C:Q,15,0)</f>
        <v>6</v>
      </c>
      <c r="Y2759" s="11">
        <f t="shared" si="4"/>
        <v>157</v>
      </c>
      <c r="AA2759" s="11"/>
    </row>
    <row r="2760">
      <c r="A2760" s="12" t="s">
        <v>99</v>
      </c>
      <c r="B2760" s="13">
        <v>43425.0</v>
      </c>
      <c r="C2760" s="25">
        <v>43429.0</v>
      </c>
      <c r="D2760" s="14">
        <v>981.0</v>
      </c>
      <c r="E2760" s="24">
        <v>43140.6043287037</v>
      </c>
      <c r="F2760" s="16">
        <v>285.0</v>
      </c>
      <c r="G2760" s="17" t="s">
        <v>25</v>
      </c>
      <c r="H2760" s="14">
        <v>127.75</v>
      </c>
      <c r="I2760" s="14">
        <f t="shared" si="1"/>
        <v>911.76</v>
      </c>
      <c r="J2760" s="18">
        <v>4.0</v>
      </c>
      <c r="K2760" s="17">
        <v>6.0</v>
      </c>
      <c r="L2760" s="19">
        <v>3.0</v>
      </c>
      <c r="M2760" s="19">
        <v>61.0</v>
      </c>
      <c r="N2760" s="17">
        <v>5.0</v>
      </c>
      <c r="O2760" s="17" t="s">
        <v>66</v>
      </c>
      <c r="P2760" s="17">
        <v>4.0</v>
      </c>
      <c r="Q2760" s="17">
        <v>4.0</v>
      </c>
      <c r="R2760" s="17">
        <v>4.0</v>
      </c>
      <c r="S2760" s="7">
        <f t="shared" si="2"/>
        <v>8</v>
      </c>
      <c r="T2760" s="20">
        <v>30.0</v>
      </c>
      <c r="U2760" s="14">
        <f t="shared" si="155"/>
        <v>39.24</v>
      </c>
      <c r="V2760" s="21" t="s">
        <v>26</v>
      </c>
      <c r="W2760" s="35">
        <f>VLOOKUP(A2760,airbnb_listings_orlando!C:Q,14,0)</f>
        <v>259</v>
      </c>
      <c r="X2760" s="35">
        <f>VLOOKUP(A2760,airbnb_listings_orlando!C:Q,15,0)</f>
        <v>6</v>
      </c>
      <c r="Y2760" s="11">
        <f t="shared" si="4"/>
        <v>245.25</v>
      </c>
      <c r="AA2760" s="11"/>
    </row>
    <row r="2761">
      <c r="A2761" s="12" t="s">
        <v>99</v>
      </c>
      <c r="B2761" s="13">
        <v>43417.0</v>
      </c>
      <c r="C2761" s="25">
        <v>43422.0</v>
      </c>
      <c r="D2761" s="14">
        <v>876.85</v>
      </c>
      <c r="E2761" s="24">
        <v>43136.36320601852</v>
      </c>
      <c r="F2761" s="16">
        <v>281.0</v>
      </c>
      <c r="G2761" s="17" t="s">
        <v>25</v>
      </c>
      <c r="H2761" s="14">
        <v>98.02</v>
      </c>
      <c r="I2761" s="14">
        <f t="shared" si="1"/>
        <v>817.626</v>
      </c>
      <c r="J2761" s="18">
        <v>4.0</v>
      </c>
      <c r="K2761" s="17">
        <v>6.0</v>
      </c>
      <c r="L2761" s="19">
        <v>3.0</v>
      </c>
      <c r="M2761" s="19">
        <v>61.0</v>
      </c>
      <c r="N2761" s="17">
        <v>5.0</v>
      </c>
      <c r="O2761" s="17" t="s">
        <v>66</v>
      </c>
      <c r="P2761" s="17">
        <v>5.0</v>
      </c>
      <c r="Q2761" s="17">
        <v>2.0</v>
      </c>
      <c r="R2761" s="17">
        <v>2.0</v>
      </c>
      <c r="S2761" s="7">
        <f t="shared" si="2"/>
        <v>4</v>
      </c>
      <c r="T2761" s="20">
        <v>24.15</v>
      </c>
      <c r="U2761" s="14">
        <f t="shared" si="155"/>
        <v>35.074</v>
      </c>
      <c r="V2761" s="21" t="s">
        <v>26</v>
      </c>
      <c r="W2761" s="35">
        <f>VLOOKUP(A2761,airbnb_listings_orlando!C:Q,14,0)</f>
        <v>259</v>
      </c>
      <c r="X2761" s="35">
        <f>VLOOKUP(A2761,airbnb_listings_orlando!C:Q,15,0)</f>
        <v>6</v>
      </c>
      <c r="Y2761" s="11">
        <f t="shared" si="4"/>
        <v>175.37</v>
      </c>
      <c r="AA2761" s="11"/>
    </row>
    <row r="2762">
      <c r="A2762" s="12" t="s">
        <v>99</v>
      </c>
      <c r="B2762" s="13">
        <v>43407.0</v>
      </c>
      <c r="C2762" s="25">
        <v>43416.0</v>
      </c>
      <c r="D2762" s="14">
        <v>1242.28</v>
      </c>
      <c r="E2762" s="24">
        <v>43106.18403935185</v>
      </c>
      <c r="F2762" s="16">
        <v>301.0</v>
      </c>
      <c r="G2762" s="17" t="s">
        <v>25</v>
      </c>
      <c r="H2762" s="14">
        <v>168.53</v>
      </c>
      <c r="I2762" s="14">
        <f t="shared" si="1"/>
        <v>1154.5888</v>
      </c>
      <c r="J2762" s="18">
        <v>4.0</v>
      </c>
      <c r="K2762" s="17">
        <v>6.0</v>
      </c>
      <c r="L2762" s="19">
        <v>3.0</v>
      </c>
      <c r="M2762" s="19">
        <v>61.0</v>
      </c>
      <c r="N2762" s="17">
        <v>5.0</v>
      </c>
      <c r="O2762" s="17" t="s">
        <v>66</v>
      </c>
      <c r="P2762" s="17">
        <v>9.0</v>
      </c>
      <c r="Q2762" s="17">
        <v>4.0</v>
      </c>
      <c r="R2762" s="17">
        <v>2.0</v>
      </c>
      <c r="S2762" s="7">
        <f t="shared" si="2"/>
        <v>6</v>
      </c>
      <c r="T2762" s="20">
        <v>38.0</v>
      </c>
      <c r="U2762" s="14">
        <f t="shared" si="155"/>
        <v>49.6912</v>
      </c>
      <c r="V2762" s="21" t="s">
        <v>26</v>
      </c>
      <c r="W2762" s="35">
        <f>VLOOKUP(A2762,airbnb_listings_orlando!C:Q,14,0)</f>
        <v>259</v>
      </c>
      <c r="X2762" s="35">
        <f>VLOOKUP(A2762,airbnb_listings_orlando!C:Q,15,0)</f>
        <v>6</v>
      </c>
      <c r="Y2762" s="11">
        <f t="shared" si="4"/>
        <v>138.0311111</v>
      </c>
      <c r="AA2762" s="11"/>
    </row>
    <row r="2763">
      <c r="A2763" s="12" t="s">
        <v>99</v>
      </c>
      <c r="B2763" s="13">
        <v>43400.0</v>
      </c>
      <c r="C2763" s="12">
        <v>43407.0</v>
      </c>
      <c r="D2763" s="14">
        <v>995.32</v>
      </c>
      <c r="E2763" s="24">
        <v>43124.73241898148</v>
      </c>
      <c r="F2763" s="16">
        <v>276.0</v>
      </c>
      <c r="G2763" s="17" t="s">
        <v>25</v>
      </c>
      <c r="H2763" s="14">
        <v>129.67</v>
      </c>
      <c r="I2763" s="14">
        <f t="shared" si="1"/>
        <v>924.7272</v>
      </c>
      <c r="J2763" s="18">
        <v>4.0</v>
      </c>
      <c r="K2763" s="17">
        <v>6.0</v>
      </c>
      <c r="L2763" s="19">
        <v>3.0</v>
      </c>
      <c r="M2763" s="19">
        <v>61.0</v>
      </c>
      <c r="N2763" s="17">
        <v>5.0</v>
      </c>
      <c r="O2763" s="17" t="s">
        <v>66</v>
      </c>
      <c r="P2763" s="17">
        <v>7.0</v>
      </c>
      <c r="Q2763" s="17">
        <v>6.0</v>
      </c>
      <c r="R2763" s="17">
        <v>2.0</v>
      </c>
      <c r="S2763" s="7">
        <f t="shared" si="2"/>
        <v>8</v>
      </c>
      <c r="T2763" s="20">
        <v>30.78</v>
      </c>
      <c r="U2763" s="14">
        <f t="shared" si="155"/>
        <v>39.8128</v>
      </c>
      <c r="V2763" s="21" t="s">
        <v>26</v>
      </c>
      <c r="W2763" s="35">
        <f>VLOOKUP(A2763,airbnb_listings_orlando!C:Q,14,0)</f>
        <v>259</v>
      </c>
      <c r="X2763" s="35">
        <f>VLOOKUP(A2763,airbnb_listings_orlando!C:Q,15,0)</f>
        <v>6</v>
      </c>
      <c r="Y2763" s="11">
        <f t="shared" si="4"/>
        <v>142.1885714</v>
      </c>
      <c r="AA2763" s="11"/>
    </row>
    <row r="2764">
      <c r="A2764" s="12" t="s">
        <v>99</v>
      </c>
      <c r="B2764" s="13">
        <v>43383.0</v>
      </c>
      <c r="C2764" s="25">
        <v>43397.0</v>
      </c>
      <c r="D2764" s="14">
        <v>1946.0</v>
      </c>
      <c r="E2764" s="24">
        <v>43074.77276620371</v>
      </c>
      <c r="F2764" s="16">
        <v>309.0</v>
      </c>
      <c r="G2764" s="17" t="s">
        <v>25</v>
      </c>
      <c r="H2764" s="14">
        <v>280.49</v>
      </c>
      <c r="I2764" s="14">
        <f t="shared" si="1"/>
        <v>1808.16</v>
      </c>
      <c r="J2764" s="18">
        <v>4.0</v>
      </c>
      <c r="K2764" s="17">
        <v>6.0</v>
      </c>
      <c r="L2764" s="19">
        <v>3.0</v>
      </c>
      <c r="M2764" s="19">
        <v>61.0</v>
      </c>
      <c r="N2764" s="17">
        <v>5.0</v>
      </c>
      <c r="O2764" s="17" t="s">
        <v>66</v>
      </c>
      <c r="P2764" s="17">
        <v>14.0</v>
      </c>
      <c r="Q2764" s="17">
        <v>4.0</v>
      </c>
      <c r="R2764" s="17">
        <v>3.0</v>
      </c>
      <c r="S2764" s="7">
        <f t="shared" si="2"/>
        <v>7</v>
      </c>
      <c r="T2764" s="20">
        <v>60.0</v>
      </c>
      <c r="U2764" s="14">
        <f t="shared" si="155"/>
        <v>77.84</v>
      </c>
      <c r="V2764" s="21" t="s">
        <v>26</v>
      </c>
      <c r="W2764" s="35">
        <f>VLOOKUP(A2764,airbnb_listings_orlando!C:Q,14,0)</f>
        <v>259</v>
      </c>
      <c r="X2764" s="35">
        <f>VLOOKUP(A2764,airbnb_listings_orlando!C:Q,15,0)</f>
        <v>6</v>
      </c>
      <c r="Y2764" s="11">
        <f t="shared" si="4"/>
        <v>139</v>
      </c>
      <c r="AA2764" s="11"/>
    </row>
    <row r="2765">
      <c r="A2765" s="12" t="s">
        <v>99</v>
      </c>
      <c r="B2765" s="13">
        <v>43377.0</v>
      </c>
      <c r="C2765" s="12">
        <v>43380.0</v>
      </c>
      <c r="D2765" s="14">
        <v>567.0</v>
      </c>
      <c r="E2765" s="24">
        <v>43198.58278935185</v>
      </c>
      <c r="F2765" s="16">
        <v>179.0</v>
      </c>
      <c r="G2765" s="17" t="s">
        <v>25</v>
      </c>
      <c r="H2765" s="14">
        <v>61.78</v>
      </c>
      <c r="I2765" s="14">
        <f t="shared" si="1"/>
        <v>526.32</v>
      </c>
      <c r="J2765" s="18">
        <v>4.0</v>
      </c>
      <c r="K2765" s="17">
        <v>6.0</v>
      </c>
      <c r="L2765" s="19">
        <v>3.0</v>
      </c>
      <c r="M2765" s="19">
        <v>61.0</v>
      </c>
      <c r="N2765" s="17">
        <v>5.0</v>
      </c>
      <c r="O2765" s="17" t="s">
        <v>66</v>
      </c>
      <c r="P2765" s="17">
        <v>3.0</v>
      </c>
      <c r="Q2765" s="17">
        <v>6.0</v>
      </c>
      <c r="R2765" s="17">
        <v>0.0</v>
      </c>
      <c r="S2765" s="7">
        <f t="shared" si="2"/>
        <v>6</v>
      </c>
      <c r="T2765" s="20">
        <v>18.0</v>
      </c>
      <c r="U2765" s="14">
        <f t="shared" si="155"/>
        <v>22.68</v>
      </c>
      <c r="V2765" s="21" t="s">
        <v>26</v>
      </c>
      <c r="W2765" s="35">
        <f>VLOOKUP(A2765,airbnb_listings_orlando!C:Q,14,0)</f>
        <v>259</v>
      </c>
      <c r="X2765" s="35">
        <f>VLOOKUP(A2765,airbnb_listings_orlando!C:Q,15,0)</f>
        <v>6</v>
      </c>
      <c r="Y2765" s="11">
        <f t="shared" si="4"/>
        <v>189</v>
      </c>
      <c r="AA2765" s="11"/>
    </row>
    <row r="2766">
      <c r="A2766" s="12" t="s">
        <v>99</v>
      </c>
      <c r="B2766" s="13">
        <v>43369.0</v>
      </c>
      <c r="C2766" s="12">
        <v>43373.0</v>
      </c>
      <c r="D2766" s="14">
        <v>651.0</v>
      </c>
      <c r="E2766" s="24">
        <v>43107.50917824074</v>
      </c>
      <c r="F2766" s="16">
        <v>262.0</v>
      </c>
      <c r="G2766" s="17" t="s">
        <v>25</v>
      </c>
      <c r="H2766" s="14">
        <v>75.6</v>
      </c>
      <c r="I2766" s="14">
        <f t="shared" si="1"/>
        <v>604.96</v>
      </c>
      <c r="J2766" s="18">
        <v>4.0</v>
      </c>
      <c r="K2766" s="17">
        <v>6.0</v>
      </c>
      <c r="L2766" s="19">
        <v>3.0</v>
      </c>
      <c r="M2766" s="19">
        <v>61.0</v>
      </c>
      <c r="N2766" s="17">
        <v>5.0</v>
      </c>
      <c r="O2766" s="17" t="s">
        <v>66</v>
      </c>
      <c r="P2766" s="17">
        <v>4.0</v>
      </c>
      <c r="Q2766" s="17">
        <v>4.0</v>
      </c>
      <c r="R2766" s="17">
        <v>3.0</v>
      </c>
      <c r="S2766" s="7">
        <f t="shared" si="2"/>
        <v>7</v>
      </c>
      <c r="T2766" s="20">
        <v>20.0</v>
      </c>
      <c r="U2766" s="14">
        <f t="shared" si="155"/>
        <v>26.04</v>
      </c>
      <c r="V2766" s="21" t="s">
        <v>26</v>
      </c>
      <c r="W2766" s="35">
        <f>VLOOKUP(A2766,airbnb_listings_orlando!C:Q,14,0)</f>
        <v>259</v>
      </c>
      <c r="X2766" s="35">
        <f>VLOOKUP(A2766,airbnb_listings_orlando!C:Q,15,0)</f>
        <v>6</v>
      </c>
      <c r="Y2766" s="11">
        <f t="shared" si="4"/>
        <v>162.75</v>
      </c>
      <c r="AA2766" s="11"/>
    </row>
    <row r="2767">
      <c r="A2767" s="12" t="s">
        <v>99</v>
      </c>
      <c r="B2767" s="13">
        <v>43361.0</v>
      </c>
      <c r="C2767" s="12">
        <v>43369.0</v>
      </c>
      <c r="D2767" s="14">
        <v>1166.0</v>
      </c>
      <c r="E2767" s="15">
        <v>43052.3906712963</v>
      </c>
      <c r="F2767" s="16">
        <v>309.0</v>
      </c>
      <c r="G2767" s="17" t="s">
        <v>25</v>
      </c>
      <c r="H2767" s="14">
        <v>157.6</v>
      </c>
      <c r="I2767" s="14">
        <f t="shared" si="1"/>
        <v>1083.36</v>
      </c>
      <c r="J2767" s="18">
        <v>4.0</v>
      </c>
      <c r="K2767" s="17">
        <v>6.0</v>
      </c>
      <c r="L2767" s="19">
        <v>3.0</v>
      </c>
      <c r="M2767" s="19">
        <v>61.0</v>
      </c>
      <c r="N2767" s="17">
        <v>5.0</v>
      </c>
      <c r="O2767" s="17" t="s">
        <v>66</v>
      </c>
      <c r="P2767" s="17">
        <v>8.0</v>
      </c>
      <c r="Q2767" s="17">
        <v>4.0</v>
      </c>
      <c r="R2767" s="17">
        <v>0.0</v>
      </c>
      <c r="S2767" s="7">
        <f t="shared" si="2"/>
        <v>4</v>
      </c>
      <c r="T2767" s="20">
        <v>36.0</v>
      </c>
      <c r="U2767" s="14">
        <f t="shared" si="155"/>
        <v>46.64</v>
      </c>
      <c r="V2767" s="21" t="s">
        <v>26</v>
      </c>
      <c r="W2767" s="35">
        <f>VLOOKUP(A2767,airbnb_listings_orlando!C:Q,14,0)</f>
        <v>259</v>
      </c>
      <c r="X2767" s="35">
        <f>VLOOKUP(A2767,airbnb_listings_orlando!C:Q,15,0)</f>
        <v>6</v>
      </c>
      <c r="Y2767" s="11">
        <f t="shared" si="4"/>
        <v>145.75</v>
      </c>
      <c r="AA2767" s="11"/>
    </row>
    <row r="2768">
      <c r="A2768" s="12" t="s">
        <v>99</v>
      </c>
      <c r="B2768" s="13">
        <v>43357.0</v>
      </c>
      <c r="C2768" s="12">
        <v>43359.0</v>
      </c>
      <c r="D2768" s="14">
        <v>391.0</v>
      </c>
      <c r="E2768" s="24">
        <v>43155.87431712963</v>
      </c>
      <c r="F2768" s="16">
        <v>202.0</v>
      </c>
      <c r="G2768" s="17" t="s">
        <v>25</v>
      </c>
      <c r="H2768" s="14">
        <v>34.64</v>
      </c>
      <c r="I2768" s="14">
        <f t="shared" si="1"/>
        <v>363.36</v>
      </c>
      <c r="J2768" s="18">
        <v>4.0</v>
      </c>
      <c r="K2768" s="17">
        <v>6.0</v>
      </c>
      <c r="L2768" s="19">
        <v>3.0</v>
      </c>
      <c r="M2768" s="19">
        <v>61.0</v>
      </c>
      <c r="N2768" s="17">
        <v>5.0</v>
      </c>
      <c r="O2768" s="17" t="s">
        <v>66</v>
      </c>
      <c r="P2768" s="17">
        <v>2.0</v>
      </c>
      <c r="Q2768" s="17">
        <v>3.0</v>
      </c>
      <c r="R2768" s="17">
        <v>3.0</v>
      </c>
      <c r="S2768" s="7">
        <f t="shared" si="2"/>
        <v>6</v>
      </c>
      <c r="T2768" s="20">
        <v>12.0</v>
      </c>
      <c r="U2768" s="14">
        <f t="shared" si="155"/>
        <v>15.64</v>
      </c>
      <c r="V2768" s="21" t="s">
        <v>26</v>
      </c>
      <c r="W2768" s="35">
        <f>VLOOKUP(A2768,airbnb_listings_orlando!C:Q,14,0)</f>
        <v>259</v>
      </c>
      <c r="X2768" s="35">
        <f>VLOOKUP(A2768,airbnb_listings_orlando!C:Q,15,0)</f>
        <v>6</v>
      </c>
      <c r="Y2768" s="11">
        <f t="shared" si="4"/>
        <v>195.5</v>
      </c>
      <c r="AA2768" s="11"/>
    </row>
    <row r="2769">
      <c r="A2769" s="12" t="s">
        <v>99</v>
      </c>
      <c r="B2769" s="13">
        <v>43338.0</v>
      </c>
      <c r="C2769" s="12">
        <v>43348.0</v>
      </c>
      <c r="D2769" s="14">
        <v>1585.95</v>
      </c>
      <c r="E2769" s="24">
        <v>43255.47887731482</v>
      </c>
      <c r="F2769" s="16">
        <v>83.0</v>
      </c>
      <c r="G2769" s="17" t="s">
        <v>25</v>
      </c>
      <c r="H2769" s="14">
        <v>222.63</v>
      </c>
      <c r="I2769" s="14">
        <f t="shared" si="1"/>
        <v>1473.462</v>
      </c>
      <c r="J2769" s="18">
        <v>4.0</v>
      </c>
      <c r="K2769" s="17">
        <v>6.0</v>
      </c>
      <c r="L2769" s="19">
        <v>3.0</v>
      </c>
      <c r="M2769" s="19">
        <v>61.0</v>
      </c>
      <c r="N2769" s="17">
        <v>5.0</v>
      </c>
      <c r="O2769" s="17" t="s">
        <v>66</v>
      </c>
      <c r="P2769" s="17">
        <v>10.0</v>
      </c>
      <c r="Q2769" s="17">
        <v>6.0</v>
      </c>
      <c r="R2769" s="17">
        <v>2.0</v>
      </c>
      <c r="S2769" s="7">
        <f t="shared" si="2"/>
        <v>8</v>
      </c>
      <c r="T2769" s="20">
        <v>49.05</v>
      </c>
      <c r="U2769" s="14">
        <f t="shared" si="155"/>
        <v>63.438</v>
      </c>
      <c r="V2769" s="21" t="s">
        <v>26</v>
      </c>
      <c r="W2769" s="35">
        <f>VLOOKUP(A2769,airbnb_listings_orlando!C:Q,14,0)</f>
        <v>259</v>
      </c>
      <c r="X2769" s="35">
        <f>VLOOKUP(A2769,airbnb_listings_orlando!C:Q,15,0)</f>
        <v>6</v>
      </c>
      <c r="Y2769" s="11">
        <f t="shared" si="4"/>
        <v>158.595</v>
      </c>
      <c r="AA2769" s="11"/>
    </row>
    <row r="2770">
      <c r="A2770" s="12" t="s">
        <v>99</v>
      </c>
      <c r="B2770" s="13">
        <v>43335.0</v>
      </c>
      <c r="C2770" s="12">
        <v>43338.0</v>
      </c>
      <c r="D2770" s="14">
        <v>566.99</v>
      </c>
      <c r="E2770" s="24">
        <v>43244.38092592593</v>
      </c>
      <c r="F2770" s="16">
        <v>91.0</v>
      </c>
      <c r="G2770" s="17" t="s">
        <v>25</v>
      </c>
      <c r="H2770" s="14">
        <v>61.78</v>
      </c>
      <c r="I2770" s="14">
        <f t="shared" si="1"/>
        <v>526.3104</v>
      </c>
      <c r="J2770" s="18">
        <v>4.0</v>
      </c>
      <c r="K2770" s="17">
        <v>6.0</v>
      </c>
      <c r="L2770" s="19">
        <v>3.0</v>
      </c>
      <c r="M2770" s="19">
        <v>61.0</v>
      </c>
      <c r="N2770" s="17">
        <v>5.0</v>
      </c>
      <c r="O2770" s="17" t="s">
        <v>66</v>
      </c>
      <c r="P2770" s="17">
        <v>3.0</v>
      </c>
      <c r="Q2770" s="17">
        <v>8.0</v>
      </c>
      <c r="R2770" s="17">
        <v>0.0</v>
      </c>
      <c r="S2770" s="7">
        <f t="shared" si="2"/>
        <v>8</v>
      </c>
      <c r="T2770" s="20">
        <v>18.0</v>
      </c>
      <c r="U2770" s="14">
        <f t="shared" si="155"/>
        <v>22.6796</v>
      </c>
      <c r="V2770" s="21" t="s">
        <v>26</v>
      </c>
      <c r="W2770" s="35">
        <f>VLOOKUP(A2770,airbnb_listings_orlando!C:Q,14,0)</f>
        <v>259</v>
      </c>
      <c r="X2770" s="35">
        <f>VLOOKUP(A2770,airbnb_listings_orlando!C:Q,15,0)</f>
        <v>6</v>
      </c>
      <c r="Y2770" s="11">
        <f t="shared" si="4"/>
        <v>188.9966667</v>
      </c>
      <c r="AA2770" s="11"/>
    </row>
    <row r="2771">
      <c r="A2771" s="12" t="s">
        <v>99</v>
      </c>
      <c r="B2771" s="13">
        <v>43331.0</v>
      </c>
      <c r="C2771" s="12">
        <v>43334.0</v>
      </c>
      <c r="D2771" s="14">
        <v>567.45</v>
      </c>
      <c r="E2771" s="24">
        <v>43226.4031712963</v>
      </c>
      <c r="F2771" s="16">
        <v>105.0</v>
      </c>
      <c r="G2771" s="17" t="s">
        <v>25</v>
      </c>
      <c r="H2771" s="14">
        <v>61.78</v>
      </c>
      <c r="I2771" s="14">
        <f t="shared" si="1"/>
        <v>526.752</v>
      </c>
      <c r="J2771" s="18">
        <v>4.0</v>
      </c>
      <c r="K2771" s="17">
        <v>6.0</v>
      </c>
      <c r="L2771" s="19">
        <v>3.0</v>
      </c>
      <c r="M2771" s="19">
        <v>61.0</v>
      </c>
      <c r="N2771" s="17">
        <v>5.0</v>
      </c>
      <c r="O2771" s="17" t="s">
        <v>66</v>
      </c>
      <c r="P2771" s="17">
        <v>3.0</v>
      </c>
      <c r="Q2771" s="17">
        <v>2.0</v>
      </c>
      <c r="R2771" s="17">
        <v>4.0</v>
      </c>
      <c r="S2771" s="7">
        <f t="shared" si="2"/>
        <v>6</v>
      </c>
      <c r="T2771" s="20">
        <v>18.0</v>
      </c>
      <c r="U2771" s="14">
        <f t="shared" si="155"/>
        <v>22.698</v>
      </c>
      <c r="V2771" s="21" t="s">
        <v>26</v>
      </c>
      <c r="W2771" s="35">
        <f>VLOOKUP(A2771,airbnb_listings_orlando!C:Q,14,0)</f>
        <v>259</v>
      </c>
      <c r="X2771" s="35">
        <f>VLOOKUP(A2771,airbnb_listings_orlando!C:Q,15,0)</f>
        <v>6</v>
      </c>
      <c r="Y2771" s="11">
        <f t="shared" si="4"/>
        <v>189.15</v>
      </c>
      <c r="AA2771" s="11"/>
    </row>
    <row r="2772">
      <c r="A2772" s="12" t="s">
        <v>99</v>
      </c>
      <c r="B2772" s="13">
        <v>43323.0</v>
      </c>
      <c r="C2772" s="12">
        <v>43331.0</v>
      </c>
      <c r="D2772" s="14">
        <v>1118.8</v>
      </c>
      <c r="E2772" s="24">
        <v>43112.07711805555</v>
      </c>
      <c r="F2772" s="16">
        <v>211.0</v>
      </c>
      <c r="G2772" s="17" t="s">
        <v>25</v>
      </c>
      <c r="H2772" s="14">
        <v>148.62</v>
      </c>
      <c r="I2772" s="14">
        <f t="shared" si="1"/>
        <v>1039.048</v>
      </c>
      <c r="J2772" s="18">
        <v>4.0</v>
      </c>
      <c r="K2772" s="17">
        <v>6.0</v>
      </c>
      <c r="L2772" s="19">
        <v>3.0</v>
      </c>
      <c r="M2772" s="19">
        <v>61.0</v>
      </c>
      <c r="N2772" s="17">
        <v>5.0</v>
      </c>
      <c r="O2772" s="17" t="s">
        <v>66</v>
      </c>
      <c r="P2772" s="17">
        <v>8.0</v>
      </c>
      <c r="Q2772" s="17">
        <v>3.0</v>
      </c>
      <c r="R2772" s="17">
        <v>1.0</v>
      </c>
      <c r="S2772" s="7">
        <f t="shared" si="2"/>
        <v>4</v>
      </c>
      <c r="T2772" s="20">
        <v>35.0</v>
      </c>
      <c r="U2772" s="14">
        <f t="shared" si="155"/>
        <v>44.752</v>
      </c>
      <c r="V2772" s="21" t="s">
        <v>26</v>
      </c>
      <c r="W2772" s="35">
        <f>VLOOKUP(A2772,airbnb_listings_orlando!C:Q,14,0)</f>
        <v>259</v>
      </c>
      <c r="X2772" s="35">
        <f>VLOOKUP(A2772,airbnb_listings_orlando!C:Q,15,0)</f>
        <v>6</v>
      </c>
      <c r="Y2772" s="11">
        <f t="shared" si="4"/>
        <v>139.85</v>
      </c>
      <c r="AA2772" s="11"/>
    </row>
    <row r="2773">
      <c r="A2773" s="12" t="s">
        <v>99</v>
      </c>
      <c r="B2773" s="13">
        <v>43319.0</v>
      </c>
      <c r="C2773" s="12">
        <v>43322.0</v>
      </c>
      <c r="D2773" s="14">
        <v>521.0</v>
      </c>
      <c r="E2773" s="24">
        <v>43145.59011574074</v>
      </c>
      <c r="F2773" s="16">
        <v>174.0</v>
      </c>
      <c r="G2773" s="17" t="s">
        <v>25</v>
      </c>
      <c r="H2773" s="14">
        <v>55.12</v>
      </c>
      <c r="I2773" s="14">
        <f t="shared" si="1"/>
        <v>484.16</v>
      </c>
      <c r="J2773" s="18">
        <v>4.0</v>
      </c>
      <c r="K2773" s="17">
        <v>6.0</v>
      </c>
      <c r="L2773" s="19">
        <v>3.0</v>
      </c>
      <c r="M2773" s="19">
        <v>61.0</v>
      </c>
      <c r="N2773" s="17">
        <v>5.0</v>
      </c>
      <c r="O2773" s="17" t="s">
        <v>66</v>
      </c>
      <c r="P2773" s="17">
        <v>3.0</v>
      </c>
      <c r="Q2773" s="17">
        <v>7.0</v>
      </c>
      <c r="R2773" s="17">
        <v>1.0</v>
      </c>
      <c r="S2773" s="7">
        <f t="shared" si="2"/>
        <v>8</v>
      </c>
      <c r="T2773" s="20">
        <v>16.0</v>
      </c>
      <c r="U2773" s="14">
        <f t="shared" si="155"/>
        <v>20.84</v>
      </c>
      <c r="V2773" s="21" t="s">
        <v>26</v>
      </c>
      <c r="W2773" s="35">
        <f>VLOOKUP(A2773,airbnb_listings_orlando!C:Q,14,0)</f>
        <v>259</v>
      </c>
      <c r="X2773" s="35">
        <f>VLOOKUP(A2773,airbnb_listings_orlando!C:Q,15,0)</f>
        <v>6</v>
      </c>
      <c r="Y2773" s="11">
        <f t="shared" si="4"/>
        <v>173.6666667</v>
      </c>
      <c r="AA2773" s="11"/>
    </row>
    <row r="2774">
      <c r="A2774" s="12" t="s">
        <v>99</v>
      </c>
      <c r="B2774" s="13">
        <v>43303.0</v>
      </c>
      <c r="C2774" s="12">
        <v>43305.0</v>
      </c>
      <c r="D2774" s="14">
        <v>421.95</v>
      </c>
      <c r="E2774" s="24">
        <v>43281.706967592596</v>
      </c>
      <c r="F2774" s="16">
        <v>22.0</v>
      </c>
      <c r="G2774" s="17" t="s">
        <v>25</v>
      </c>
      <c r="H2774" s="14">
        <v>39.42</v>
      </c>
      <c r="I2774" s="14">
        <f t="shared" si="1"/>
        <v>392.022</v>
      </c>
      <c r="J2774" s="18">
        <v>4.0</v>
      </c>
      <c r="K2774" s="17">
        <v>6.0</v>
      </c>
      <c r="L2774" s="19">
        <v>3.0</v>
      </c>
      <c r="M2774" s="19" t="e">
        <v>#N/A</v>
      </c>
      <c r="N2774" s="17">
        <v>5.0</v>
      </c>
      <c r="O2774" s="17" t="s">
        <v>66</v>
      </c>
      <c r="P2774" s="17">
        <v>2.0</v>
      </c>
      <c r="Q2774" s="17">
        <v>2.0</v>
      </c>
      <c r="R2774" s="17">
        <v>0.0</v>
      </c>
      <c r="S2774" s="7">
        <f t="shared" si="2"/>
        <v>2</v>
      </c>
      <c r="T2774" s="20">
        <v>13.05</v>
      </c>
      <c r="U2774" s="14">
        <f t="shared" si="155"/>
        <v>16.878</v>
      </c>
      <c r="V2774" s="21" t="s">
        <v>26</v>
      </c>
      <c r="W2774" s="35">
        <f>VLOOKUP(A2774,airbnb_listings_orlando!C:Q,14,0)</f>
        <v>259</v>
      </c>
      <c r="X2774" s="35">
        <f>VLOOKUP(A2774,airbnb_listings_orlando!C:Q,15,0)</f>
        <v>6</v>
      </c>
      <c r="Y2774" s="11">
        <f t="shared" si="4"/>
        <v>210.975</v>
      </c>
      <c r="AA2774" s="11"/>
    </row>
    <row r="2775">
      <c r="A2775" s="12" t="s">
        <v>99</v>
      </c>
      <c r="B2775" s="13">
        <v>43294.0</v>
      </c>
      <c r="C2775" s="12">
        <v>43296.0</v>
      </c>
      <c r="D2775" s="14">
        <v>376.0</v>
      </c>
      <c r="E2775" s="24">
        <v>42958.939050925925</v>
      </c>
      <c r="F2775" s="16">
        <v>336.0</v>
      </c>
      <c r="G2775" s="17" t="s">
        <v>25</v>
      </c>
      <c r="H2775" s="14">
        <v>34.81</v>
      </c>
      <c r="I2775" s="14">
        <f t="shared" si="1"/>
        <v>348.96</v>
      </c>
      <c r="J2775" s="18">
        <v>4.0</v>
      </c>
      <c r="K2775" s="17">
        <v>6.0</v>
      </c>
      <c r="L2775" s="19">
        <v>3.0</v>
      </c>
      <c r="M2775" s="19" t="e">
        <v>#N/A</v>
      </c>
      <c r="N2775" s="17">
        <v>5.0</v>
      </c>
      <c r="O2775" s="17" t="s">
        <v>66</v>
      </c>
      <c r="P2775" s="17">
        <v>2.0</v>
      </c>
      <c r="Q2775" s="17">
        <v>3.0</v>
      </c>
      <c r="R2775" s="17">
        <v>0.0</v>
      </c>
      <c r="S2775" s="7">
        <f t="shared" si="2"/>
        <v>3</v>
      </c>
      <c r="T2775" s="20">
        <v>12.0</v>
      </c>
      <c r="U2775" s="14">
        <f t="shared" si="155"/>
        <v>15.04</v>
      </c>
      <c r="V2775" s="21" t="s">
        <v>26</v>
      </c>
      <c r="W2775" s="35">
        <f>VLOOKUP(A2775,airbnb_listings_orlando!C:Q,14,0)</f>
        <v>259</v>
      </c>
      <c r="X2775" s="35">
        <f>VLOOKUP(A2775,airbnb_listings_orlando!C:Q,15,0)</f>
        <v>6</v>
      </c>
      <c r="Y2775" s="11">
        <f t="shared" si="4"/>
        <v>188</v>
      </c>
      <c r="AA2775" s="11"/>
    </row>
    <row r="2776">
      <c r="A2776" s="12" t="s">
        <v>99</v>
      </c>
      <c r="B2776" s="13">
        <v>43283.0</v>
      </c>
      <c r="C2776" s="12">
        <v>43286.0</v>
      </c>
      <c r="D2776" s="14">
        <v>728.47</v>
      </c>
      <c r="E2776" s="15">
        <v>43033.58478009259</v>
      </c>
      <c r="F2776" s="16">
        <v>250.0</v>
      </c>
      <c r="G2776" s="17" t="s">
        <v>25</v>
      </c>
      <c r="H2776" s="14">
        <v>88.1</v>
      </c>
      <c r="I2776" s="14">
        <f t="shared" si="1"/>
        <v>676.8012</v>
      </c>
      <c r="J2776" s="18">
        <v>4.0</v>
      </c>
      <c r="K2776" s="17">
        <v>6.0</v>
      </c>
      <c r="L2776" s="19">
        <v>3.0</v>
      </c>
      <c r="M2776" s="19" t="e">
        <v>#N/A</v>
      </c>
      <c r="N2776" s="17">
        <v>5.0</v>
      </c>
      <c r="O2776" s="17" t="s">
        <v>66</v>
      </c>
      <c r="P2776" s="17">
        <v>3.0</v>
      </c>
      <c r="Q2776" s="17">
        <v>2.0</v>
      </c>
      <c r="R2776" s="17">
        <v>2.0</v>
      </c>
      <c r="S2776" s="7">
        <f t="shared" si="2"/>
        <v>4</v>
      </c>
      <c r="T2776" s="20">
        <v>22.53</v>
      </c>
      <c r="U2776" s="14">
        <f t="shared" si="155"/>
        <v>29.1388</v>
      </c>
      <c r="V2776" s="21" t="s">
        <v>26</v>
      </c>
      <c r="W2776" s="35">
        <f>VLOOKUP(A2776,airbnb_listings_orlando!C:Q,14,0)</f>
        <v>259</v>
      </c>
      <c r="X2776" s="35">
        <f>VLOOKUP(A2776,airbnb_listings_orlando!C:Q,15,0)</f>
        <v>6</v>
      </c>
      <c r="Y2776" s="11">
        <f t="shared" si="4"/>
        <v>242.8233333</v>
      </c>
      <c r="AA2776" s="11"/>
    </row>
    <row r="2777">
      <c r="A2777" s="12" t="s">
        <v>99</v>
      </c>
      <c r="B2777" s="13">
        <v>43281.0</v>
      </c>
      <c r="C2777" s="12">
        <v>43283.0</v>
      </c>
      <c r="D2777" s="14">
        <v>477.24</v>
      </c>
      <c r="E2777" s="24">
        <v>43234.156493055554</v>
      </c>
      <c r="F2777" s="16">
        <v>47.0</v>
      </c>
      <c r="G2777" s="17" t="s">
        <v>25</v>
      </c>
      <c r="H2777" s="14">
        <v>47.88</v>
      </c>
      <c r="I2777" s="14">
        <f t="shared" si="1"/>
        <v>443.1504</v>
      </c>
      <c r="J2777" s="18">
        <v>4.0</v>
      </c>
      <c r="K2777" s="17">
        <v>6.0</v>
      </c>
      <c r="L2777" s="19">
        <v>3.0</v>
      </c>
      <c r="M2777" s="19" t="e">
        <v>#N/A</v>
      </c>
      <c r="N2777" s="17">
        <v>5.0</v>
      </c>
      <c r="O2777" s="17" t="s">
        <v>66</v>
      </c>
      <c r="P2777" s="17">
        <v>2.0</v>
      </c>
      <c r="Q2777" s="17">
        <v>4.0</v>
      </c>
      <c r="R2777" s="17">
        <v>1.0</v>
      </c>
      <c r="S2777" s="7">
        <f t="shared" si="2"/>
        <v>5</v>
      </c>
      <c r="T2777" s="20">
        <v>15.0</v>
      </c>
      <c r="U2777" s="14">
        <f t="shared" si="155"/>
        <v>19.0896</v>
      </c>
      <c r="V2777" s="21" t="s">
        <v>26</v>
      </c>
      <c r="W2777" s="35">
        <f>VLOOKUP(A2777,airbnb_listings_orlando!C:Q,14,0)</f>
        <v>259</v>
      </c>
      <c r="X2777" s="35">
        <f>VLOOKUP(A2777,airbnb_listings_orlando!C:Q,15,0)</f>
        <v>6</v>
      </c>
      <c r="Y2777" s="11">
        <f t="shared" si="4"/>
        <v>238.62</v>
      </c>
      <c r="AA2777" s="11"/>
    </row>
    <row r="2778">
      <c r="A2778" s="12" t="s">
        <v>99</v>
      </c>
      <c r="B2778" s="13">
        <v>43268.0</v>
      </c>
      <c r="C2778" s="12">
        <v>43274.0</v>
      </c>
      <c r="D2778" s="14">
        <v>910.99</v>
      </c>
      <c r="E2778" s="24">
        <v>43129.20239583333</v>
      </c>
      <c r="F2778" s="16">
        <v>139.0</v>
      </c>
      <c r="G2778" s="17" t="s">
        <v>25</v>
      </c>
      <c r="H2778" s="14">
        <v>116.57</v>
      </c>
      <c r="I2778" s="14">
        <f t="shared" si="1"/>
        <v>846.5504</v>
      </c>
      <c r="J2778" s="18">
        <v>4.0</v>
      </c>
      <c r="K2778" s="17">
        <v>6.0</v>
      </c>
      <c r="L2778" s="19">
        <v>3.0</v>
      </c>
      <c r="M2778" s="19" t="e">
        <v>#N/A</v>
      </c>
      <c r="N2778" s="17">
        <v>5.0</v>
      </c>
      <c r="O2778" s="17" t="s">
        <v>66</v>
      </c>
      <c r="P2778" s="17">
        <v>6.0</v>
      </c>
      <c r="Q2778" s="17">
        <v>2.0</v>
      </c>
      <c r="R2778" s="17">
        <v>0.0</v>
      </c>
      <c r="S2778" s="7">
        <f t="shared" si="2"/>
        <v>2</v>
      </c>
      <c r="T2778" s="20">
        <v>28.0</v>
      </c>
      <c r="U2778" s="14">
        <f t="shared" si="155"/>
        <v>36.4396</v>
      </c>
      <c r="V2778" s="21" t="s">
        <v>26</v>
      </c>
      <c r="W2778" s="35">
        <f>VLOOKUP(A2778,airbnb_listings_orlando!C:Q,14,0)</f>
        <v>259</v>
      </c>
      <c r="X2778" s="35">
        <f>VLOOKUP(A2778,airbnb_listings_orlando!C:Q,15,0)</f>
        <v>6</v>
      </c>
      <c r="Y2778" s="11">
        <f t="shared" si="4"/>
        <v>151.8316667</v>
      </c>
      <c r="AA2778" s="11"/>
    </row>
    <row r="2779">
      <c r="A2779" s="12" t="s">
        <v>99</v>
      </c>
      <c r="B2779" s="13">
        <v>43254.0</v>
      </c>
      <c r="C2779" s="12">
        <v>43259.0</v>
      </c>
      <c r="D2779" s="14">
        <v>776.0</v>
      </c>
      <c r="E2779" s="24">
        <v>43072.730104166665</v>
      </c>
      <c r="F2779" s="16">
        <v>182.0</v>
      </c>
      <c r="G2779" s="17" t="s">
        <v>25</v>
      </c>
      <c r="H2779" s="14">
        <v>96.14</v>
      </c>
      <c r="I2779" s="14">
        <f t="shared" si="1"/>
        <v>720.96</v>
      </c>
      <c r="J2779" s="18">
        <v>4.0</v>
      </c>
      <c r="K2779" s="17">
        <v>6.0</v>
      </c>
      <c r="L2779" s="19">
        <v>3.0</v>
      </c>
      <c r="M2779" s="19" t="e">
        <v>#REF!</v>
      </c>
      <c r="N2779" s="17">
        <v>5.0</v>
      </c>
      <c r="O2779" s="17" t="s">
        <v>66</v>
      </c>
      <c r="P2779" s="17">
        <v>5.0</v>
      </c>
      <c r="Q2779" s="17">
        <v>6.0</v>
      </c>
      <c r="R2779" s="17">
        <v>0.0</v>
      </c>
      <c r="S2779" s="7">
        <f t="shared" si="2"/>
        <v>6</v>
      </c>
      <c r="T2779" s="20">
        <v>24.0</v>
      </c>
      <c r="U2779" s="14">
        <f t="shared" si="155"/>
        <v>31.04</v>
      </c>
      <c r="V2779" s="21" t="s">
        <v>26</v>
      </c>
      <c r="W2779" s="35">
        <f>VLOOKUP(A2779,airbnb_listings_orlando!C:Q,14,0)</f>
        <v>259</v>
      </c>
      <c r="X2779" s="35">
        <f>VLOOKUP(A2779,airbnb_listings_orlando!C:Q,15,0)</f>
        <v>6</v>
      </c>
      <c r="Y2779" s="11">
        <f t="shared" si="4"/>
        <v>155.2</v>
      </c>
      <c r="AA2779" s="11"/>
    </row>
    <row r="2780">
      <c r="A2780" s="12" t="s">
        <v>99</v>
      </c>
      <c r="B2780" s="13">
        <v>43251.0</v>
      </c>
      <c r="C2780" s="12">
        <v>43254.0</v>
      </c>
      <c r="D2780" s="14">
        <v>521.0</v>
      </c>
      <c r="E2780" s="24">
        <v>43142.40770833333</v>
      </c>
      <c r="F2780" s="16">
        <v>109.0</v>
      </c>
      <c r="G2780" s="17" t="s">
        <v>25</v>
      </c>
      <c r="H2780" s="14">
        <v>55.12</v>
      </c>
      <c r="I2780" s="14">
        <f t="shared" si="1"/>
        <v>484.16</v>
      </c>
      <c r="J2780" s="18">
        <v>4.0</v>
      </c>
      <c r="K2780" s="17">
        <v>6.0</v>
      </c>
      <c r="L2780" s="19">
        <v>3.0</v>
      </c>
      <c r="M2780" s="19" t="e">
        <v>#REF!</v>
      </c>
      <c r="N2780" s="17">
        <v>5.0</v>
      </c>
      <c r="O2780" s="17" t="s">
        <v>66</v>
      </c>
      <c r="P2780" s="17">
        <v>3.0</v>
      </c>
      <c r="Q2780" s="17">
        <v>6.0</v>
      </c>
      <c r="R2780" s="17">
        <v>0.0</v>
      </c>
      <c r="S2780" s="7">
        <f t="shared" si="2"/>
        <v>6</v>
      </c>
      <c r="T2780" s="20">
        <v>16.0</v>
      </c>
      <c r="U2780" s="14">
        <f t="shared" si="155"/>
        <v>20.84</v>
      </c>
      <c r="V2780" s="21" t="s">
        <v>26</v>
      </c>
      <c r="W2780" s="35">
        <f>VLOOKUP(A2780,airbnb_listings_orlando!C:Q,14,0)</f>
        <v>259</v>
      </c>
      <c r="X2780" s="35">
        <f>VLOOKUP(A2780,airbnb_listings_orlando!C:Q,15,0)</f>
        <v>6</v>
      </c>
      <c r="Y2780" s="11">
        <f t="shared" si="4"/>
        <v>173.6666667</v>
      </c>
      <c r="AA2780" s="11"/>
    </row>
    <row r="2781">
      <c r="A2781" s="12" t="s">
        <v>99</v>
      </c>
      <c r="B2781" s="13">
        <v>43237.0</v>
      </c>
      <c r="C2781" s="12">
        <v>43245.0</v>
      </c>
      <c r="D2781" s="14">
        <v>1156.0</v>
      </c>
      <c r="E2781" s="24">
        <v>42943.67668981481</v>
      </c>
      <c r="F2781" s="16">
        <v>294.0</v>
      </c>
      <c r="G2781" s="17" t="s">
        <v>25</v>
      </c>
      <c r="H2781" s="14">
        <v>157.71</v>
      </c>
      <c r="I2781" s="14">
        <f t="shared" si="1"/>
        <v>1073.76</v>
      </c>
      <c r="J2781" s="18">
        <v>4.0</v>
      </c>
      <c r="K2781" s="17">
        <v>6.0</v>
      </c>
      <c r="L2781" s="19">
        <v>3.0</v>
      </c>
      <c r="M2781" s="19" t="e">
        <v>#REF!</v>
      </c>
      <c r="N2781" s="17">
        <v>5.0</v>
      </c>
      <c r="O2781" s="17" t="s">
        <v>66</v>
      </c>
      <c r="P2781" s="17">
        <v>8.0</v>
      </c>
      <c r="Q2781" s="17">
        <v>4.0</v>
      </c>
      <c r="R2781" s="17">
        <v>0.0</v>
      </c>
      <c r="S2781" s="7">
        <f t="shared" si="2"/>
        <v>4</v>
      </c>
      <c r="T2781" s="20">
        <v>36.0</v>
      </c>
      <c r="U2781" s="14">
        <f t="shared" si="155"/>
        <v>46.24</v>
      </c>
      <c r="V2781" s="21" t="s">
        <v>26</v>
      </c>
      <c r="W2781" s="35">
        <f>VLOOKUP(A2781,airbnb_listings_orlando!C:Q,14,0)</f>
        <v>259</v>
      </c>
      <c r="X2781" s="35">
        <f>VLOOKUP(A2781,airbnb_listings_orlando!C:Q,15,0)</f>
        <v>6</v>
      </c>
      <c r="Y2781" s="11">
        <f t="shared" si="4"/>
        <v>144.5</v>
      </c>
      <c r="AA2781" s="11"/>
    </row>
    <row r="2782">
      <c r="A2782" s="12" t="s">
        <v>99</v>
      </c>
      <c r="B2782" s="13">
        <v>43230.0</v>
      </c>
      <c r="C2782" s="12">
        <v>43233.0</v>
      </c>
      <c r="D2782" s="14">
        <v>515.99</v>
      </c>
      <c r="E2782" s="15">
        <v>43057.43478009259</v>
      </c>
      <c r="F2782" s="16">
        <v>173.0</v>
      </c>
      <c r="G2782" s="17" t="s">
        <v>25</v>
      </c>
      <c r="H2782" s="14">
        <v>55.18</v>
      </c>
      <c r="I2782" s="14">
        <f t="shared" si="1"/>
        <v>479.3504</v>
      </c>
      <c r="J2782" s="18">
        <v>4.0</v>
      </c>
      <c r="K2782" s="17">
        <v>6.0</v>
      </c>
      <c r="L2782" s="19">
        <v>3.0</v>
      </c>
      <c r="M2782" s="19" t="e">
        <v>#REF!</v>
      </c>
      <c r="N2782" s="17">
        <v>5.0</v>
      </c>
      <c r="O2782" s="17" t="s">
        <v>66</v>
      </c>
      <c r="P2782" s="17">
        <v>3.0</v>
      </c>
      <c r="Q2782" s="17">
        <v>8.0</v>
      </c>
      <c r="R2782" s="17">
        <v>0.0</v>
      </c>
      <c r="S2782" s="7">
        <f t="shared" si="2"/>
        <v>8</v>
      </c>
      <c r="T2782" s="20">
        <v>16.0</v>
      </c>
      <c r="U2782" s="14">
        <f t="shared" si="155"/>
        <v>20.6396</v>
      </c>
      <c r="V2782" s="21" t="s">
        <v>26</v>
      </c>
      <c r="W2782" s="35">
        <f>VLOOKUP(A2782,airbnb_listings_orlando!C:Q,14,0)</f>
        <v>259</v>
      </c>
      <c r="X2782" s="35">
        <f>VLOOKUP(A2782,airbnb_listings_orlando!C:Q,15,0)</f>
        <v>6</v>
      </c>
      <c r="Y2782" s="11">
        <f t="shared" si="4"/>
        <v>171.9966667</v>
      </c>
      <c r="AA2782" s="11"/>
    </row>
    <row r="2783">
      <c r="A2783" s="12" t="s">
        <v>99</v>
      </c>
      <c r="B2783" s="13">
        <v>43214.0</v>
      </c>
      <c r="C2783" s="12">
        <v>43229.0</v>
      </c>
      <c r="D2783" s="14">
        <v>1746.0</v>
      </c>
      <c r="E2783" s="24">
        <v>42744.40060185185</v>
      </c>
      <c r="F2783" s="16">
        <v>470.0</v>
      </c>
      <c r="G2783" s="17" t="s">
        <v>25</v>
      </c>
      <c r="H2783" s="14">
        <v>250.83</v>
      </c>
      <c r="I2783" s="14">
        <f t="shared" si="1"/>
        <v>1622.16</v>
      </c>
      <c r="J2783" s="18">
        <v>4.0</v>
      </c>
      <c r="K2783" s="17">
        <v>6.0</v>
      </c>
      <c r="L2783" s="19">
        <v>3.0</v>
      </c>
      <c r="M2783" s="19" t="e">
        <v>#REF!</v>
      </c>
      <c r="N2783" s="17">
        <v>5.0</v>
      </c>
      <c r="O2783" s="17" t="s">
        <v>66</v>
      </c>
      <c r="P2783" s="17">
        <v>15.0</v>
      </c>
      <c r="Q2783" s="17">
        <v>5.0</v>
      </c>
      <c r="R2783" s="17">
        <v>1.0</v>
      </c>
      <c r="S2783" s="7">
        <f t="shared" si="2"/>
        <v>6</v>
      </c>
      <c r="T2783" s="20">
        <v>54.0</v>
      </c>
      <c r="U2783" s="14">
        <f t="shared" si="155"/>
        <v>69.84</v>
      </c>
      <c r="V2783" s="21" t="s">
        <v>26</v>
      </c>
      <c r="W2783" s="35">
        <f>VLOOKUP(A2783,airbnb_listings_orlando!C:Q,14,0)</f>
        <v>259</v>
      </c>
      <c r="X2783" s="35">
        <f>VLOOKUP(A2783,airbnb_listings_orlando!C:Q,15,0)</f>
        <v>6</v>
      </c>
      <c r="Y2783" s="11">
        <f t="shared" si="4"/>
        <v>116.4</v>
      </c>
      <c r="AA2783" s="11"/>
    </row>
    <row r="2784">
      <c r="A2784" s="12" t="s">
        <v>99</v>
      </c>
      <c r="B2784" s="13">
        <v>43205.0</v>
      </c>
      <c r="C2784" s="12">
        <v>43213.0</v>
      </c>
      <c r="D2784" s="14">
        <v>1156.0</v>
      </c>
      <c r="E2784" s="24">
        <v>42950.594363425924</v>
      </c>
      <c r="F2784" s="16">
        <v>255.0</v>
      </c>
      <c r="G2784" s="17" t="s">
        <v>25</v>
      </c>
      <c r="H2784" s="14">
        <v>157.71</v>
      </c>
      <c r="I2784" s="14">
        <f t="shared" si="1"/>
        <v>1073.76</v>
      </c>
      <c r="J2784" s="18">
        <v>4.0</v>
      </c>
      <c r="K2784" s="17">
        <v>6.0</v>
      </c>
      <c r="L2784" s="19">
        <v>3.0</v>
      </c>
      <c r="M2784" s="19" t="e">
        <v>#REF!</v>
      </c>
      <c r="N2784" s="17">
        <v>5.0</v>
      </c>
      <c r="O2784" s="17" t="s">
        <v>66</v>
      </c>
      <c r="P2784" s="17">
        <v>8.0</v>
      </c>
      <c r="Q2784" s="17">
        <v>6.0</v>
      </c>
      <c r="R2784" s="17">
        <v>0.0</v>
      </c>
      <c r="S2784" s="7">
        <f t="shared" si="2"/>
        <v>6</v>
      </c>
      <c r="T2784" s="20">
        <v>36.0</v>
      </c>
      <c r="U2784" s="14">
        <f t="shared" si="155"/>
        <v>46.24</v>
      </c>
      <c r="V2784" s="21" t="s">
        <v>26</v>
      </c>
      <c r="W2784" s="35">
        <f>VLOOKUP(A2784,airbnb_listings_orlando!C:Q,14,0)</f>
        <v>259</v>
      </c>
      <c r="X2784" s="35">
        <f>VLOOKUP(A2784,airbnb_listings_orlando!C:Q,15,0)</f>
        <v>6</v>
      </c>
      <c r="Y2784" s="11">
        <f t="shared" si="4"/>
        <v>144.5</v>
      </c>
      <c r="AA2784" s="11"/>
    </row>
    <row r="2785">
      <c r="A2785" s="12" t="s">
        <v>99</v>
      </c>
      <c r="B2785" s="13">
        <v>43200.0</v>
      </c>
      <c r="C2785" s="12">
        <v>43204.0</v>
      </c>
      <c r="D2785" s="14">
        <v>636.0</v>
      </c>
      <c r="E2785" s="24">
        <v>42888.64439814815</v>
      </c>
      <c r="F2785" s="16">
        <v>312.0</v>
      </c>
      <c r="G2785" s="17" t="s">
        <v>25</v>
      </c>
      <c r="H2785" s="14">
        <v>75.78</v>
      </c>
      <c r="I2785" s="14">
        <f t="shared" si="1"/>
        <v>590.56</v>
      </c>
      <c r="J2785" s="18">
        <v>4.0</v>
      </c>
      <c r="K2785" s="17">
        <v>6.0</v>
      </c>
      <c r="L2785" s="19">
        <v>3.0</v>
      </c>
      <c r="M2785" s="19" t="e">
        <v>#REF!</v>
      </c>
      <c r="N2785" s="17">
        <v>5.0</v>
      </c>
      <c r="O2785" s="17" t="s">
        <v>66</v>
      </c>
      <c r="P2785" s="17">
        <v>4.0</v>
      </c>
      <c r="Q2785" s="17">
        <v>2.0</v>
      </c>
      <c r="R2785" s="17">
        <v>2.0</v>
      </c>
      <c r="S2785" s="7">
        <f t="shared" si="2"/>
        <v>4</v>
      </c>
      <c r="T2785" s="20">
        <v>20.0</v>
      </c>
      <c r="U2785" s="14">
        <f t="shared" si="155"/>
        <v>25.44</v>
      </c>
      <c r="V2785" s="21" t="s">
        <v>26</v>
      </c>
      <c r="W2785" s="35">
        <f>VLOOKUP(A2785,airbnb_listings_orlando!C:Q,14,0)</f>
        <v>259</v>
      </c>
      <c r="X2785" s="35">
        <f>VLOOKUP(A2785,airbnb_listings_orlando!C:Q,15,0)</f>
        <v>6</v>
      </c>
      <c r="Y2785" s="11">
        <f t="shared" si="4"/>
        <v>159</v>
      </c>
      <c r="AA2785" s="11"/>
    </row>
    <row r="2786">
      <c r="A2786" s="12" t="s">
        <v>99</v>
      </c>
      <c r="B2786" s="13">
        <v>43196.0</v>
      </c>
      <c r="C2786" s="12">
        <v>43199.0</v>
      </c>
      <c r="D2786" s="14">
        <v>521.0</v>
      </c>
      <c r="E2786" s="24">
        <v>43105.688564814816</v>
      </c>
      <c r="F2786" s="16">
        <v>91.0</v>
      </c>
      <c r="G2786" s="17" t="s">
        <v>25</v>
      </c>
      <c r="H2786" s="14">
        <v>55.12</v>
      </c>
      <c r="I2786" s="14">
        <f t="shared" si="1"/>
        <v>484.16</v>
      </c>
      <c r="J2786" s="18">
        <v>4.0</v>
      </c>
      <c r="K2786" s="17">
        <v>6.0</v>
      </c>
      <c r="L2786" s="19">
        <v>3.0</v>
      </c>
      <c r="M2786" s="19" t="e">
        <v>#REF!</v>
      </c>
      <c r="N2786" s="17">
        <v>5.0</v>
      </c>
      <c r="O2786" s="17" t="s">
        <v>66</v>
      </c>
      <c r="P2786" s="17">
        <v>3.0</v>
      </c>
      <c r="Q2786" s="17">
        <v>6.0</v>
      </c>
      <c r="R2786" s="17">
        <v>1.0</v>
      </c>
      <c r="S2786" s="7">
        <f t="shared" si="2"/>
        <v>7</v>
      </c>
      <c r="T2786" s="20">
        <v>16.0</v>
      </c>
      <c r="U2786" s="14">
        <f t="shared" si="155"/>
        <v>20.84</v>
      </c>
      <c r="V2786" s="21" t="s">
        <v>26</v>
      </c>
      <c r="W2786" s="35">
        <f>VLOOKUP(A2786,airbnb_listings_orlando!C:Q,14,0)</f>
        <v>259</v>
      </c>
      <c r="X2786" s="35">
        <f>VLOOKUP(A2786,airbnb_listings_orlando!C:Q,15,0)</f>
        <v>6</v>
      </c>
      <c r="Y2786" s="11">
        <f t="shared" si="4"/>
        <v>173.6666667</v>
      </c>
      <c r="AA2786" s="11"/>
    </row>
    <row r="2787">
      <c r="A2787" s="12" t="s">
        <v>99</v>
      </c>
      <c r="B2787" s="13">
        <v>43190.0</v>
      </c>
      <c r="C2787" s="12">
        <v>43196.0</v>
      </c>
      <c r="D2787" s="14">
        <v>1074.2</v>
      </c>
      <c r="E2787" s="24">
        <v>42944.673530092594</v>
      </c>
      <c r="F2787" s="16">
        <v>246.0</v>
      </c>
      <c r="G2787" s="17" t="s">
        <v>25</v>
      </c>
      <c r="H2787" s="14">
        <v>125.72</v>
      </c>
      <c r="I2787" s="14">
        <f t="shared" si="1"/>
        <v>1002.232</v>
      </c>
      <c r="J2787" s="18">
        <v>4.0</v>
      </c>
      <c r="K2787" s="17">
        <v>6.0</v>
      </c>
      <c r="L2787" s="19">
        <v>3.0</v>
      </c>
      <c r="M2787" s="19" t="e">
        <v>#REF!</v>
      </c>
      <c r="N2787" s="17">
        <v>5.0</v>
      </c>
      <c r="O2787" s="17" t="s">
        <v>66</v>
      </c>
      <c r="P2787" s="17">
        <v>6.0</v>
      </c>
      <c r="Q2787" s="17">
        <v>4.0</v>
      </c>
      <c r="R2787" s="17">
        <v>2.0</v>
      </c>
      <c r="S2787" s="7">
        <f t="shared" si="2"/>
        <v>6</v>
      </c>
      <c r="T2787" s="20">
        <v>29.0</v>
      </c>
      <c r="U2787" s="14">
        <f t="shared" si="155"/>
        <v>42.968</v>
      </c>
      <c r="V2787" s="21" t="s">
        <v>26</v>
      </c>
      <c r="W2787" s="35">
        <f>VLOOKUP(A2787,airbnb_listings_orlando!C:Q,14,0)</f>
        <v>259</v>
      </c>
      <c r="X2787" s="35">
        <f>VLOOKUP(A2787,airbnb_listings_orlando!C:Q,15,0)</f>
        <v>6</v>
      </c>
      <c r="Y2787" s="11">
        <f t="shared" si="4"/>
        <v>179.0333333</v>
      </c>
      <c r="AA2787" s="11"/>
    </row>
    <row r="2788">
      <c r="A2788" s="12" t="s">
        <v>99</v>
      </c>
      <c r="B2788" s="13">
        <v>43176.0</v>
      </c>
      <c r="C2788" s="12">
        <v>43181.0</v>
      </c>
      <c r="D2788" s="14">
        <v>1109.32</v>
      </c>
      <c r="E2788" s="24">
        <v>43109.68133101852</v>
      </c>
      <c r="F2788" s="16">
        <v>67.0</v>
      </c>
      <c r="G2788" s="17" t="s">
        <v>25</v>
      </c>
      <c r="H2788" s="14">
        <v>135.54</v>
      </c>
      <c r="I2788" s="14">
        <f t="shared" si="1"/>
        <v>1032.9472</v>
      </c>
      <c r="J2788" s="18">
        <v>4.0</v>
      </c>
      <c r="K2788" s="17">
        <v>6.0</v>
      </c>
      <c r="L2788" s="19">
        <v>3.0</v>
      </c>
      <c r="M2788" s="19" t="e">
        <v>#REF!</v>
      </c>
      <c r="N2788" s="17">
        <v>5.0</v>
      </c>
      <c r="O2788" s="17" t="s">
        <v>66</v>
      </c>
      <c r="P2788" s="17">
        <v>5.0</v>
      </c>
      <c r="Q2788" s="17">
        <v>5.0</v>
      </c>
      <c r="R2788" s="17">
        <v>0.0</v>
      </c>
      <c r="S2788" s="7">
        <f t="shared" si="2"/>
        <v>5</v>
      </c>
      <c r="T2788" s="20">
        <v>32.0</v>
      </c>
      <c r="U2788" s="14">
        <f t="shared" si="155"/>
        <v>44.3728</v>
      </c>
      <c r="V2788" s="21" t="s">
        <v>26</v>
      </c>
      <c r="W2788" s="35">
        <f>VLOOKUP(A2788,airbnb_listings_orlando!C:Q,14,0)</f>
        <v>259</v>
      </c>
      <c r="X2788" s="35">
        <f>VLOOKUP(A2788,airbnb_listings_orlando!C:Q,15,0)</f>
        <v>6</v>
      </c>
      <c r="Y2788" s="11">
        <f t="shared" si="4"/>
        <v>221.864</v>
      </c>
      <c r="AA2788" s="11"/>
    </row>
    <row r="2789">
      <c r="A2789" s="12" t="s">
        <v>99</v>
      </c>
      <c r="B2789" s="13">
        <v>43170.0</v>
      </c>
      <c r="C2789" s="12">
        <v>43176.0</v>
      </c>
      <c r="D2789" s="14">
        <v>1209.03</v>
      </c>
      <c r="E2789" s="24">
        <v>43045.055393518516</v>
      </c>
      <c r="F2789" s="16">
        <v>125.0</v>
      </c>
      <c r="G2789" s="17" t="s">
        <v>25</v>
      </c>
      <c r="H2789" s="14">
        <v>164.7</v>
      </c>
      <c r="I2789" s="14">
        <f t="shared" si="1"/>
        <v>1123.6688</v>
      </c>
      <c r="J2789" s="18">
        <v>4.0</v>
      </c>
      <c r="K2789" s="17">
        <v>6.0</v>
      </c>
      <c r="L2789" s="19">
        <v>3.0</v>
      </c>
      <c r="M2789" s="19" t="e">
        <v>#REF!</v>
      </c>
      <c r="N2789" s="17">
        <v>5.0</v>
      </c>
      <c r="O2789" s="17" t="s">
        <v>66</v>
      </c>
      <c r="P2789" s="17">
        <v>6.0</v>
      </c>
      <c r="Q2789" s="17">
        <v>6.0</v>
      </c>
      <c r="R2789" s="17">
        <v>0.0</v>
      </c>
      <c r="S2789" s="7">
        <f t="shared" si="2"/>
        <v>6</v>
      </c>
      <c r="T2789" s="20">
        <v>37.0</v>
      </c>
      <c r="U2789" s="14">
        <f t="shared" si="155"/>
        <v>48.3612</v>
      </c>
      <c r="V2789" s="21" t="s">
        <v>26</v>
      </c>
      <c r="W2789" s="35">
        <f>VLOOKUP(A2789,airbnb_listings_orlando!C:Q,14,0)</f>
        <v>259</v>
      </c>
      <c r="X2789" s="35">
        <f>VLOOKUP(A2789,airbnb_listings_orlando!C:Q,15,0)</f>
        <v>6</v>
      </c>
      <c r="Y2789" s="11">
        <f t="shared" si="4"/>
        <v>201.505</v>
      </c>
      <c r="AA2789" s="11"/>
    </row>
    <row r="2790">
      <c r="A2790" s="12" t="s">
        <v>99</v>
      </c>
      <c r="B2790" s="13">
        <v>43165.0</v>
      </c>
      <c r="C2790" s="12">
        <v>43170.0</v>
      </c>
      <c r="D2790" s="14">
        <v>1134.0</v>
      </c>
      <c r="E2790" s="24">
        <v>43010.48327546296</v>
      </c>
      <c r="F2790" s="16">
        <v>155.0</v>
      </c>
      <c r="G2790" s="17" t="s">
        <v>25</v>
      </c>
      <c r="H2790" s="14">
        <v>135.6</v>
      </c>
      <c r="I2790" s="14">
        <f t="shared" si="1"/>
        <v>1056.64</v>
      </c>
      <c r="J2790" s="18">
        <v>4.0</v>
      </c>
      <c r="K2790" s="17">
        <v>6.0</v>
      </c>
      <c r="L2790" s="19">
        <v>3.0</v>
      </c>
      <c r="M2790" s="19" t="e">
        <v>#REF!</v>
      </c>
      <c r="N2790" s="17">
        <v>5.0</v>
      </c>
      <c r="O2790" s="17" t="s">
        <v>66</v>
      </c>
      <c r="P2790" s="17">
        <v>5.0</v>
      </c>
      <c r="Q2790" s="17">
        <v>2.0</v>
      </c>
      <c r="R2790" s="17">
        <v>2.0</v>
      </c>
      <c r="S2790" s="7">
        <f t="shared" si="2"/>
        <v>4</v>
      </c>
      <c r="T2790" s="20">
        <v>32.0</v>
      </c>
      <c r="U2790" s="14">
        <f t="shared" si="155"/>
        <v>45.36</v>
      </c>
      <c r="V2790" s="21" t="s">
        <v>26</v>
      </c>
      <c r="W2790" s="35">
        <f>VLOOKUP(A2790,airbnb_listings_orlando!C:Q,14,0)</f>
        <v>259</v>
      </c>
      <c r="X2790" s="35">
        <f>VLOOKUP(A2790,airbnb_listings_orlando!C:Q,15,0)</f>
        <v>6</v>
      </c>
      <c r="Y2790" s="11">
        <f t="shared" si="4"/>
        <v>226.8</v>
      </c>
      <c r="AA2790" s="11"/>
    </row>
    <row r="2791">
      <c r="A2791" s="12" t="s">
        <v>99</v>
      </c>
      <c r="B2791" s="13">
        <v>43161.0</v>
      </c>
      <c r="C2791" s="12">
        <v>43164.0</v>
      </c>
      <c r="D2791" s="14">
        <v>672.0</v>
      </c>
      <c r="E2791" s="24">
        <v>43111.58255787037</v>
      </c>
      <c r="F2791" s="16">
        <v>50.0</v>
      </c>
      <c r="G2791" s="17" t="s">
        <v>25</v>
      </c>
      <c r="H2791" s="14">
        <v>78.55</v>
      </c>
      <c r="I2791" s="14">
        <f t="shared" si="1"/>
        <v>624.12</v>
      </c>
      <c r="J2791" s="18">
        <v>4.0</v>
      </c>
      <c r="K2791" s="17">
        <v>6.0</v>
      </c>
      <c r="L2791" s="19">
        <v>3.0</v>
      </c>
      <c r="M2791" s="19" t="e">
        <v>#REF!</v>
      </c>
      <c r="N2791" s="17">
        <v>5.0</v>
      </c>
      <c r="O2791" s="17" t="s">
        <v>66</v>
      </c>
      <c r="P2791" s="17">
        <v>3.0</v>
      </c>
      <c r="Q2791" s="17">
        <v>8.0</v>
      </c>
      <c r="R2791" s="17">
        <v>0.0</v>
      </c>
      <c r="S2791" s="7">
        <f t="shared" si="2"/>
        <v>8</v>
      </c>
      <c r="T2791" s="20">
        <v>21.0</v>
      </c>
      <c r="U2791" s="14">
        <f t="shared" si="155"/>
        <v>26.88</v>
      </c>
      <c r="V2791" s="21" t="s">
        <v>26</v>
      </c>
      <c r="W2791" s="35">
        <f>VLOOKUP(A2791,airbnb_listings_orlando!C:Q,14,0)</f>
        <v>259</v>
      </c>
      <c r="X2791" s="35">
        <f>VLOOKUP(A2791,airbnb_listings_orlando!C:Q,15,0)</f>
        <v>6</v>
      </c>
      <c r="Y2791" s="11">
        <f t="shared" si="4"/>
        <v>224</v>
      </c>
      <c r="AA2791" s="11"/>
    </row>
    <row r="2792">
      <c r="A2792" s="12" t="s">
        <v>99</v>
      </c>
      <c r="B2792" s="13">
        <v>43155.0</v>
      </c>
      <c r="C2792" s="12">
        <v>43160.0</v>
      </c>
      <c r="D2792" s="14">
        <v>766.0</v>
      </c>
      <c r="E2792" s="24">
        <v>42929.935740740744</v>
      </c>
      <c r="F2792" s="16">
        <v>226.0</v>
      </c>
      <c r="G2792" s="17" t="s">
        <v>25</v>
      </c>
      <c r="H2792" s="14">
        <v>96.26</v>
      </c>
      <c r="I2792" s="14">
        <f t="shared" si="1"/>
        <v>711.36</v>
      </c>
      <c r="J2792" s="18">
        <v>4.0</v>
      </c>
      <c r="K2792" s="17">
        <v>6.0</v>
      </c>
      <c r="L2792" s="19">
        <v>3.0</v>
      </c>
      <c r="M2792" s="19" t="e">
        <v>#REF!</v>
      </c>
      <c r="N2792" s="17">
        <v>5.0</v>
      </c>
      <c r="O2792" s="17" t="s">
        <v>66</v>
      </c>
      <c r="P2792" s="17">
        <v>5.0</v>
      </c>
      <c r="Q2792" s="17">
        <v>7.0</v>
      </c>
      <c r="R2792" s="17">
        <v>0.0</v>
      </c>
      <c r="S2792" s="7">
        <f t="shared" si="2"/>
        <v>7</v>
      </c>
      <c r="T2792" s="20">
        <v>24.0</v>
      </c>
      <c r="U2792" s="14">
        <f t="shared" si="155"/>
        <v>30.64</v>
      </c>
      <c r="V2792" s="21" t="s">
        <v>26</v>
      </c>
      <c r="W2792" s="35">
        <f>VLOOKUP(A2792,airbnb_listings_orlando!C:Q,14,0)</f>
        <v>259</v>
      </c>
      <c r="X2792" s="35">
        <f>VLOOKUP(A2792,airbnb_listings_orlando!C:Q,15,0)</f>
        <v>6</v>
      </c>
      <c r="Y2792" s="11">
        <f t="shared" si="4"/>
        <v>153.2</v>
      </c>
      <c r="AA2792" s="11"/>
    </row>
    <row r="2793">
      <c r="A2793" s="12" t="s">
        <v>99</v>
      </c>
      <c r="B2793" s="13">
        <v>43149.0</v>
      </c>
      <c r="C2793" s="12">
        <v>43151.0</v>
      </c>
      <c r="D2793" s="14">
        <v>376.0</v>
      </c>
      <c r="E2793" s="24">
        <v>42977.38653935185</v>
      </c>
      <c r="F2793" s="16">
        <v>172.0</v>
      </c>
      <c r="G2793" s="17" t="s">
        <v>25</v>
      </c>
      <c r="H2793" s="14">
        <v>34.81</v>
      </c>
      <c r="I2793" s="14">
        <f t="shared" si="1"/>
        <v>348.96</v>
      </c>
      <c r="J2793" s="18">
        <v>4.0</v>
      </c>
      <c r="K2793" s="17">
        <v>6.0</v>
      </c>
      <c r="L2793" s="19">
        <v>3.0</v>
      </c>
      <c r="M2793" s="19" t="e">
        <v>#REF!</v>
      </c>
      <c r="N2793" s="17">
        <v>5.0</v>
      </c>
      <c r="O2793" s="17" t="s">
        <v>66</v>
      </c>
      <c r="P2793" s="17">
        <v>2.0</v>
      </c>
      <c r="Q2793" s="17">
        <v>2.0</v>
      </c>
      <c r="R2793" s="17">
        <v>4.0</v>
      </c>
      <c r="S2793" s="7">
        <f t="shared" si="2"/>
        <v>6</v>
      </c>
      <c r="T2793" s="20">
        <v>12.0</v>
      </c>
      <c r="U2793" s="14">
        <f t="shared" si="155"/>
        <v>15.04</v>
      </c>
      <c r="V2793" s="21" t="s">
        <v>26</v>
      </c>
      <c r="W2793" s="35">
        <f>VLOOKUP(A2793,airbnb_listings_orlando!C:Q,14,0)</f>
        <v>259</v>
      </c>
      <c r="X2793" s="35">
        <f>VLOOKUP(A2793,airbnb_listings_orlando!C:Q,15,0)</f>
        <v>6</v>
      </c>
      <c r="Y2793" s="11">
        <f t="shared" si="4"/>
        <v>188</v>
      </c>
      <c r="AA2793" s="11"/>
    </row>
    <row r="2794">
      <c r="A2794" s="12" t="s">
        <v>99</v>
      </c>
      <c r="B2794" s="13">
        <v>43147.0</v>
      </c>
      <c r="C2794" s="12">
        <v>43149.0</v>
      </c>
      <c r="D2794" s="14">
        <v>428.41</v>
      </c>
      <c r="E2794" s="24">
        <v>43048.191145833334</v>
      </c>
      <c r="F2794" s="16">
        <v>99.0</v>
      </c>
      <c r="G2794" s="17" t="s">
        <v>25</v>
      </c>
      <c r="H2794" s="14">
        <v>34.7</v>
      </c>
      <c r="I2794" s="14">
        <f t="shared" si="1"/>
        <v>399.2736</v>
      </c>
      <c r="J2794" s="18">
        <v>4.0</v>
      </c>
      <c r="K2794" s="17">
        <v>6.0</v>
      </c>
      <c r="L2794" s="19">
        <v>3.0</v>
      </c>
      <c r="M2794" s="19" t="e">
        <v>#REF!</v>
      </c>
      <c r="N2794" s="17">
        <v>5.0</v>
      </c>
      <c r="O2794" s="17" t="s">
        <v>66</v>
      </c>
      <c r="P2794" s="17">
        <v>2.0</v>
      </c>
      <c r="Q2794" s="17">
        <v>6.0</v>
      </c>
      <c r="R2794" s="17">
        <v>1.0</v>
      </c>
      <c r="S2794" s="7">
        <f t="shared" si="2"/>
        <v>7</v>
      </c>
      <c r="T2794" s="20">
        <v>12.0</v>
      </c>
      <c r="U2794" s="14">
        <f t="shared" si="155"/>
        <v>17.1364</v>
      </c>
      <c r="V2794" s="21" t="s">
        <v>26</v>
      </c>
      <c r="W2794" s="35">
        <f>VLOOKUP(A2794,airbnb_listings_orlando!C:Q,14,0)</f>
        <v>259</v>
      </c>
      <c r="X2794" s="35">
        <f>VLOOKUP(A2794,airbnb_listings_orlando!C:Q,15,0)</f>
        <v>6</v>
      </c>
      <c r="Y2794" s="11">
        <f t="shared" si="4"/>
        <v>214.205</v>
      </c>
      <c r="AA2794" s="11"/>
    </row>
    <row r="2795">
      <c r="A2795" s="12" t="s">
        <v>99</v>
      </c>
      <c r="B2795" s="13">
        <v>43113.0</v>
      </c>
      <c r="C2795" s="12">
        <v>43122.0</v>
      </c>
      <c r="D2795" s="14">
        <v>2525.8</v>
      </c>
      <c r="E2795" s="24">
        <v>43017.46864583333</v>
      </c>
      <c r="F2795" s="16">
        <v>96.0</v>
      </c>
      <c r="G2795" s="17" t="s">
        <v>25</v>
      </c>
      <c r="H2795" s="14">
        <v>341.75</v>
      </c>
      <c r="I2795" s="14">
        <f t="shared" si="1"/>
        <v>2352.768</v>
      </c>
      <c r="J2795" s="18">
        <v>4.0</v>
      </c>
      <c r="K2795" s="17">
        <v>6.0</v>
      </c>
      <c r="L2795" s="19">
        <v>3.0</v>
      </c>
      <c r="M2795" s="19" t="e">
        <v>#REF!</v>
      </c>
      <c r="N2795" s="17">
        <v>5.0</v>
      </c>
      <c r="O2795" s="17" t="s">
        <v>66</v>
      </c>
      <c r="P2795" s="17">
        <v>9.0</v>
      </c>
      <c r="Q2795" s="17">
        <v>2.0</v>
      </c>
      <c r="R2795" s="17">
        <v>4.0</v>
      </c>
      <c r="S2795" s="7">
        <f t="shared" si="2"/>
        <v>6</v>
      </c>
      <c r="T2795" s="20">
        <v>72.0</v>
      </c>
      <c r="U2795" s="14">
        <f t="shared" si="155"/>
        <v>101.032</v>
      </c>
      <c r="V2795" s="21" t="s">
        <v>26</v>
      </c>
      <c r="W2795" s="35">
        <f>VLOOKUP(A2795,airbnb_listings_orlando!C:Q,14,0)</f>
        <v>259</v>
      </c>
      <c r="X2795" s="35">
        <f>VLOOKUP(A2795,airbnb_listings_orlando!C:Q,15,0)</f>
        <v>6</v>
      </c>
      <c r="Y2795" s="11">
        <f t="shared" si="4"/>
        <v>280.6444444</v>
      </c>
      <c r="AA2795" s="11"/>
    </row>
    <row r="2796">
      <c r="A2796" s="12" t="s">
        <v>99</v>
      </c>
      <c r="B2796" s="13">
        <v>43093.0</v>
      </c>
      <c r="C2796" s="25">
        <v>43095.0</v>
      </c>
      <c r="D2796" s="14">
        <v>541.01</v>
      </c>
      <c r="E2796" s="24">
        <v>43076.84894675926</v>
      </c>
      <c r="F2796" s="16">
        <v>17.0</v>
      </c>
      <c r="G2796" s="17" t="s">
        <v>25</v>
      </c>
      <c r="H2796" s="14">
        <v>57.79</v>
      </c>
      <c r="I2796" s="14">
        <f t="shared" si="1"/>
        <v>502.3696</v>
      </c>
      <c r="J2796" s="18">
        <v>4.0</v>
      </c>
      <c r="K2796" s="17">
        <v>6.0</v>
      </c>
      <c r="L2796" s="19">
        <v>3.0</v>
      </c>
      <c r="M2796" s="19" t="e">
        <v>#REF!</v>
      </c>
      <c r="N2796" s="17">
        <v>5.0</v>
      </c>
      <c r="O2796" s="17" t="s">
        <v>66</v>
      </c>
      <c r="P2796" s="17">
        <v>2.0</v>
      </c>
      <c r="Q2796" s="17">
        <v>3.0</v>
      </c>
      <c r="R2796" s="17">
        <v>1.0</v>
      </c>
      <c r="S2796" s="7">
        <f t="shared" si="2"/>
        <v>4</v>
      </c>
      <c r="T2796" s="20">
        <v>17.0</v>
      </c>
      <c r="U2796" s="14">
        <f t="shared" si="155"/>
        <v>21.6404</v>
      </c>
      <c r="V2796" s="21" t="s">
        <v>26</v>
      </c>
      <c r="W2796" s="35">
        <f>VLOOKUP(A2796,airbnb_listings_orlando!C:Q,14,0)</f>
        <v>259</v>
      </c>
      <c r="X2796" s="35">
        <f>VLOOKUP(A2796,airbnb_listings_orlando!C:Q,15,0)</f>
        <v>6</v>
      </c>
      <c r="Y2796" s="11">
        <f t="shared" si="4"/>
        <v>270.505</v>
      </c>
      <c r="AA2796" s="11"/>
    </row>
    <row r="2797">
      <c r="A2797" s="12" t="s">
        <v>99</v>
      </c>
      <c r="B2797" s="13">
        <v>43084.0</v>
      </c>
      <c r="C2797" s="25">
        <v>43093.0</v>
      </c>
      <c r="D2797" s="14">
        <v>1964.12</v>
      </c>
      <c r="E2797" s="15">
        <v>42732.379525462966</v>
      </c>
      <c r="F2797" s="16">
        <v>352.0</v>
      </c>
      <c r="G2797" s="17" t="s">
        <v>25</v>
      </c>
      <c r="H2797" s="14">
        <v>258.0</v>
      </c>
      <c r="I2797" s="14">
        <f t="shared" si="1"/>
        <v>1833.5552</v>
      </c>
      <c r="J2797" s="18">
        <v>4.0</v>
      </c>
      <c r="K2797" s="17">
        <v>6.0</v>
      </c>
      <c r="L2797" s="19">
        <v>3.0</v>
      </c>
      <c r="M2797" s="19" t="e">
        <v>#REF!</v>
      </c>
      <c r="N2797" s="17">
        <v>5.0</v>
      </c>
      <c r="O2797" s="17" t="s">
        <v>66</v>
      </c>
      <c r="P2797" s="17">
        <v>9.0</v>
      </c>
      <c r="Q2797" s="17">
        <v>8.0</v>
      </c>
      <c r="R2797" s="17">
        <v>0.0</v>
      </c>
      <c r="S2797" s="7">
        <f t="shared" si="2"/>
        <v>8</v>
      </c>
      <c r="T2797" s="20">
        <v>52.0</v>
      </c>
      <c r="U2797" s="14">
        <f t="shared" si="155"/>
        <v>78.5648</v>
      </c>
      <c r="V2797" s="21" t="s">
        <v>26</v>
      </c>
      <c r="W2797" s="35">
        <f>VLOOKUP(A2797,airbnb_listings_orlando!C:Q,14,0)</f>
        <v>259</v>
      </c>
      <c r="X2797" s="35">
        <f>VLOOKUP(A2797,airbnb_listings_orlando!C:Q,15,0)</f>
        <v>6</v>
      </c>
      <c r="Y2797" s="11">
        <f t="shared" si="4"/>
        <v>218.2355556</v>
      </c>
      <c r="AA2797" s="11"/>
    </row>
    <row r="2798">
      <c r="A2798" s="12" t="s">
        <v>99</v>
      </c>
      <c r="B2798" s="13">
        <v>43082.0</v>
      </c>
      <c r="C2798" s="25">
        <v>43084.0</v>
      </c>
      <c r="D2798" s="14">
        <v>418.4</v>
      </c>
      <c r="E2798" s="24">
        <v>42973.53511574074</v>
      </c>
      <c r="F2798" s="16">
        <v>109.0</v>
      </c>
      <c r="G2798" s="17" t="s">
        <v>25</v>
      </c>
      <c r="H2798" s="14">
        <v>34.81</v>
      </c>
      <c r="I2798" s="14">
        <f t="shared" si="1"/>
        <v>389.664</v>
      </c>
      <c r="J2798" s="18">
        <v>4.0</v>
      </c>
      <c r="K2798" s="17">
        <v>6.0</v>
      </c>
      <c r="L2798" s="19">
        <v>3.0</v>
      </c>
      <c r="M2798" s="19" t="e">
        <v>#REF!</v>
      </c>
      <c r="N2798" s="17">
        <v>5.0</v>
      </c>
      <c r="O2798" s="17" t="s">
        <v>66</v>
      </c>
      <c r="P2798" s="17">
        <v>2.0</v>
      </c>
      <c r="Q2798" s="17">
        <v>3.0</v>
      </c>
      <c r="R2798" s="17">
        <v>2.0</v>
      </c>
      <c r="S2798" s="7">
        <f t="shared" si="2"/>
        <v>5</v>
      </c>
      <c r="T2798" s="20">
        <v>12.0</v>
      </c>
      <c r="U2798" s="14">
        <f t="shared" si="155"/>
        <v>16.736</v>
      </c>
      <c r="V2798" s="21" t="s">
        <v>26</v>
      </c>
      <c r="W2798" s="35">
        <f>VLOOKUP(A2798,airbnb_listings_orlando!C:Q,14,0)</f>
        <v>259</v>
      </c>
      <c r="X2798" s="35">
        <f>VLOOKUP(A2798,airbnb_listings_orlando!C:Q,15,0)</f>
        <v>6</v>
      </c>
      <c r="Y2798" s="11">
        <f t="shared" si="4"/>
        <v>209.2</v>
      </c>
      <c r="AA2798" s="11"/>
    </row>
    <row r="2799">
      <c r="A2799" s="12" t="s">
        <v>99</v>
      </c>
      <c r="B2799" s="13">
        <v>43067.0</v>
      </c>
      <c r="C2799" s="12">
        <v>43070.0</v>
      </c>
      <c r="D2799" s="14">
        <v>442.0</v>
      </c>
      <c r="E2799" s="24">
        <v>42794.70075231481</v>
      </c>
      <c r="F2799" s="16">
        <v>273.0</v>
      </c>
      <c r="G2799" s="17" t="s">
        <v>25</v>
      </c>
      <c r="H2799" s="14">
        <v>45.24</v>
      </c>
      <c r="I2799" s="14">
        <f t="shared" si="1"/>
        <v>410.32</v>
      </c>
      <c r="J2799" s="18">
        <v>4.0</v>
      </c>
      <c r="K2799" s="17">
        <v>6.0</v>
      </c>
      <c r="L2799" s="19">
        <v>3.0</v>
      </c>
      <c r="M2799" s="19" t="e">
        <v>#REF!</v>
      </c>
      <c r="N2799" s="17">
        <v>5.0</v>
      </c>
      <c r="O2799" s="17" t="s">
        <v>66</v>
      </c>
      <c r="P2799" s="17">
        <v>3.0</v>
      </c>
      <c r="Q2799" s="17">
        <v>5.0</v>
      </c>
      <c r="R2799" s="17">
        <v>0.0</v>
      </c>
      <c r="S2799" s="7">
        <f t="shared" si="2"/>
        <v>5</v>
      </c>
      <c r="T2799" s="20">
        <v>14.0</v>
      </c>
      <c r="U2799" s="14">
        <f t="shared" si="155"/>
        <v>17.68</v>
      </c>
      <c r="V2799" s="21" t="s">
        <v>26</v>
      </c>
      <c r="W2799" s="35">
        <f>VLOOKUP(A2799,airbnb_listings_orlando!C:Q,14,0)</f>
        <v>259</v>
      </c>
      <c r="X2799" s="35">
        <f>VLOOKUP(A2799,airbnb_listings_orlando!C:Q,15,0)</f>
        <v>6</v>
      </c>
      <c r="Y2799" s="11">
        <f t="shared" si="4"/>
        <v>147.3333333</v>
      </c>
      <c r="AA2799" s="11"/>
    </row>
    <row r="2800">
      <c r="A2800" s="12" t="s">
        <v>99</v>
      </c>
      <c r="B2800" s="13">
        <v>43057.0</v>
      </c>
      <c r="C2800" s="25">
        <v>43060.0</v>
      </c>
      <c r="D2800" s="14">
        <v>695.0</v>
      </c>
      <c r="E2800" s="24">
        <v>43046.12207175926</v>
      </c>
      <c r="F2800" s="16">
        <v>11.0</v>
      </c>
      <c r="G2800" s="17" t="s">
        <v>25</v>
      </c>
      <c r="H2800" s="14">
        <v>83.71</v>
      </c>
      <c r="I2800" s="14">
        <f t="shared" si="1"/>
        <v>646.2</v>
      </c>
      <c r="J2800" s="18">
        <v>4.0</v>
      </c>
      <c r="K2800" s="17">
        <v>6.0</v>
      </c>
      <c r="L2800" s="19">
        <v>3.0</v>
      </c>
      <c r="M2800" s="19" t="e">
        <v>#REF!</v>
      </c>
      <c r="N2800" s="17">
        <v>5.0</v>
      </c>
      <c r="O2800" s="17" t="s">
        <v>66</v>
      </c>
      <c r="P2800" s="17">
        <v>3.0</v>
      </c>
      <c r="Q2800" s="17">
        <v>6.0</v>
      </c>
      <c r="R2800" s="17">
        <v>0.0</v>
      </c>
      <c r="S2800" s="7">
        <f t="shared" si="2"/>
        <v>6</v>
      </c>
      <c r="T2800" s="20">
        <v>21.0</v>
      </c>
      <c r="U2800" s="14">
        <f t="shared" si="155"/>
        <v>27.8</v>
      </c>
      <c r="V2800" s="21" t="s">
        <v>26</v>
      </c>
      <c r="W2800" s="35">
        <f>VLOOKUP(A2800,airbnb_listings_orlando!C:Q,14,0)</f>
        <v>259</v>
      </c>
      <c r="X2800" s="35">
        <f>VLOOKUP(A2800,airbnb_listings_orlando!C:Q,15,0)</f>
        <v>6</v>
      </c>
      <c r="Y2800" s="11">
        <f t="shared" si="4"/>
        <v>231.6666667</v>
      </c>
      <c r="AA2800" s="11"/>
    </row>
    <row r="2801">
      <c r="A2801" s="12" t="s">
        <v>99</v>
      </c>
      <c r="B2801" s="13">
        <v>43046.0</v>
      </c>
      <c r="C2801" s="25">
        <v>43057.0</v>
      </c>
      <c r="D2801" s="14">
        <v>1311.0</v>
      </c>
      <c r="E2801" s="24">
        <v>42817.38402777778</v>
      </c>
      <c r="F2801" s="16">
        <v>229.0</v>
      </c>
      <c r="G2801" s="17" t="s">
        <v>25</v>
      </c>
      <c r="H2801" s="14">
        <v>181.89</v>
      </c>
      <c r="I2801" s="14">
        <f t="shared" si="1"/>
        <v>1217.56</v>
      </c>
      <c r="J2801" s="18">
        <v>4.0</v>
      </c>
      <c r="K2801" s="17">
        <v>6.0</v>
      </c>
      <c r="L2801" s="19">
        <v>3.0</v>
      </c>
      <c r="M2801" s="19" t="e">
        <v>#REF!</v>
      </c>
      <c r="N2801" s="17">
        <v>5.0</v>
      </c>
      <c r="O2801" s="17" t="s">
        <v>66</v>
      </c>
      <c r="P2801" s="17">
        <v>11.0</v>
      </c>
      <c r="Q2801" s="17">
        <v>5.0</v>
      </c>
      <c r="R2801" s="17">
        <v>1.0</v>
      </c>
      <c r="S2801" s="7">
        <f t="shared" si="2"/>
        <v>6</v>
      </c>
      <c r="T2801" s="20">
        <v>41.0</v>
      </c>
      <c r="U2801" s="14">
        <f t="shared" si="155"/>
        <v>52.44</v>
      </c>
      <c r="V2801" s="21" t="s">
        <v>26</v>
      </c>
      <c r="W2801" s="35">
        <f>VLOOKUP(A2801,airbnb_listings_orlando!C:Q,14,0)</f>
        <v>259</v>
      </c>
      <c r="X2801" s="35">
        <f>VLOOKUP(A2801,airbnb_listings_orlando!C:Q,15,0)</f>
        <v>6</v>
      </c>
      <c r="Y2801" s="11">
        <f t="shared" si="4"/>
        <v>119.1818182</v>
      </c>
      <c r="AA2801" s="11"/>
    </row>
    <row r="2802">
      <c r="A2802" s="12" t="s">
        <v>99</v>
      </c>
      <c r="B2802" s="13">
        <v>43042.0</v>
      </c>
      <c r="C2802" s="12">
        <v>43045.0</v>
      </c>
      <c r="D2802" s="14">
        <v>442.0</v>
      </c>
      <c r="E2802" s="24">
        <v>42810.380219907405</v>
      </c>
      <c r="F2802" s="16">
        <v>232.0</v>
      </c>
      <c r="G2802" s="17" t="s">
        <v>25</v>
      </c>
      <c r="H2802" s="14">
        <v>45.24</v>
      </c>
      <c r="I2802" s="14">
        <f t="shared" si="1"/>
        <v>410.32</v>
      </c>
      <c r="J2802" s="18">
        <v>4.0</v>
      </c>
      <c r="K2802" s="17">
        <v>6.0</v>
      </c>
      <c r="L2802" s="19">
        <v>3.0</v>
      </c>
      <c r="M2802" s="19" t="e">
        <v>#REF!</v>
      </c>
      <c r="N2802" s="17">
        <v>5.0</v>
      </c>
      <c r="O2802" s="17" t="s">
        <v>66</v>
      </c>
      <c r="P2802" s="17">
        <v>3.0</v>
      </c>
      <c r="Q2802" s="17">
        <v>6.0</v>
      </c>
      <c r="R2802" s="17">
        <v>0.0</v>
      </c>
      <c r="S2802" s="7">
        <f t="shared" si="2"/>
        <v>6</v>
      </c>
      <c r="T2802" s="20">
        <v>14.0</v>
      </c>
      <c r="U2802" s="14">
        <f t="shared" si="155"/>
        <v>17.68</v>
      </c>
      <c r="V2802" s="21" t="s">
        <v>26</v>
      </c>
      <c r="W2802" s="35">
        <f>VLOOKUP(A2802,airbnb_listings_orlando!C:Q,14,0)</f>
        <v>259</v>
      </c>
      <c r="X2802" s="35">
        <f>VLOOKUP(A2802,airbnb_listings_orlando!C:Q,15,0)</f>
        <v>6</v>
      </c>
      <c r="Y2802" s="11">
        <f t="shared" si="4"/>
        <v>147.3333333</v>
      </c>
      <c r="AA2802" s="11"/>
    </row>
    <row r="2803">
      <c r="A2803" s="12" t="s">
        <v>99</v>
      </c>
      <c r="B2803" s="13">
        <v>43037.0</v>
      </c>
      <c r="C2803" s="12">
        <v>43040.0</v>
      </c>
      <c r="D2803" s="14">
        <v>485.0</v>
      </c>
      <c r="E2803" s="24">
        <v>42927.743738425925</v>
      </c>
      <c r="F2803" s="16">
        <v>110.0</v>
      </c>
      <c r="G2803" s="17" t="s">
        <v>25</v>
      </c>
      <c r="H2803" s="14">
        <v>52.52</v>
      </c>
      <c r="I2803" s="14">
        <f t="shared" si="1"/>
        <v>450.6</v>
      </c>
      <c r="J2803" s="18">
        <v>4.0</v>
      </c>
      <c r="K2803" s="17">
        <v>6.0</v>
      </c>
      <c r="L2803" s="19">
        <v>3.0</v>
      </c>
      <c r="M2803" s="19" t="e">
        <v>#REF!</v>
      </c>
      <c r="N2803" s="17">
        <v>5.0</v>
      </c>
      <c r="O2803" s="17" t="s">
        <v>66</v>
      </c>
      <c r="P2803" s="17">
        <v>3.0</v>
      </c>
      <c r="Q2803" s="17">
        <v>6.0</v>
      </c>
      <c r="R2803" s="17">
        <v>0.0</v>
      </c>
      <c r="S2803" s="7">
        <f t="shared" si="2"/>
        <v>6</v>
      </c>
      <c r="T2803" s="20">
        <v>15.0</v>
      </c>
      <c r="U2803" s="14">
        <f t="shared" si="155"/>
        <v>19.4</v>
      </c>
      <c r="V2803" s="21" t="s">
        <v>26</v>
      </c>
      <c r="W2803" s="35">
        <f>VLOOKUP(A2803,airbnb_listings_orlando!C:Q,14,0)</f>
        <v>259</v>
      </c>
      <c r="X2803" s="35">
        <f>VLOOKUP(A2803,airbnb_listings_orlando!C:Q,15,0)</f>
        <v>6</v>
      </c>
      <c r="Y2803" s="11">
        <f t="shared" si="4"/>
        <v>161.6666667</v>
      </c>
      <c r="AA2803" s="11"/>
    </row>
    <row r="2804">
      <c r="A2804" s="12" t="s">
        <v>99</v>
      </c>
      <c r="B2804" s="13">
        <v>43031.0</v>
      </c>
      <c r="C2804" s="25">
        <v>43037.0</v>
      </c>
      <c r="D2804" s="14">
        <v>769.03</v>
      </c>
      <c r="E2804" s="24">
        <v>42822.647152777776</v>
      </c>
      <c r="F2804" s="16">
        <v>209.0</v>
      </c>
      <c r="G2804" s="17" t="s">
        <v>25</v>
      </c>
      <c r="H2804" s="14">
        <v>96.83</v>
      </c>
      <c r="I2804" s="14">
        <f t="shared" si="1"/>
        <v>714.2688</v>
      </c>
      <c r="J2804" s="18">
        <v>4.0</v>
      </c>
      <c r="K2804" s="17">
        <v>6.0</v>
      </c>
      <c r="L2804" s="19">
        <v>3.0</v>
      </c>
      <c r="M2804" s="19" t="e">
        <v>#REF!</v>
      </c>
      <c r="N2804" s="17">
        <v>5.0</v>
      </c>
      <c r="O2804" s="17" t="s">
        <v>66</v>
      </c>
      <c r="P2804" s="17">
        <v>6.0</v>
      </c>
      <c r="Q2804" s="17">
        <v>4.0</v>
      </c>
      <c r="R2804" s="17">
        <v>2.0</v>
      </c>
      <c r="S2804" s="7">
        <f t="shared" si="2"/>
        <v>6</v>
      </c>
      <c r="T2804" s="20">
        <v>24.0</v>
      </c>
      <c r="U2804" s="14">
        <f t="shared" si="155"/>
        <v>30.7612</v>
      </c>
      <c r="V2804" s="21" t="s">
        <v>26</v>
      </c>
      <c r="W2804" s="35">
        <f>VLOOKUP(A2804,airbnb_listings_orlando!C:Q,14,0)</f>
        <v>259</v>
      </c>
      <c r="X2804" s="35">
        <f>VLOOKUP(A2804,airbnb_listings_orlando!C:Q,15,0)</f>
        <v>6</v>
      </c>
      <c r="Y2804" s="11">
        <f t="shared" si="4"/>
        <v>128.1716667</v>
      </c>
      <c r="AA2804" s="11"/>
    </row>
    <row r="2805">
      <c r="A2805" s="12" t="s">
        <v>99</v>
      </c>
      <c r="B2805" s="13">
        <v>43029.0</v>
      </c>
      <c r="C2805" s="25">
        <v>43031.0</v>
      </c>
      <c r="D2805" s="14">
        <v>386.0</v>
      </c>
      <c r="E2805" s="15">
        <v>43025.41420138889</v>
      </c>
      <c r="F2805" s="16">
        <v>4.0</v>
      </c>
      <c r="G2805" s="17" t="s">
        <v>25</v>
      </c>
      <c r="H2805" s="14">
        <v>34.7</v>
      </c>
      <c r="I2805" s="14">
        <f t="shared" si="1"/>
        <v>358.56</v>
      </c>
      <c r="J2805" s="18">
        <v>4.0</v>
      </c>
      <c r="K2805" s="17">
        <v>6.0</v>
      </c>
      <c r="L2805" s="19">
        <v>3.0</v>
      </c>
      <c r="M2805" s="19" t="e">
        <v>#REF!</v>
      </c>
      <c r="N2805" s="17">
        <v>5.0</v>
      </c>
      <c r="O2805" s="17" t="s">
        <v>66</v>
      </c>
      <c r="P2805" s="17">
        <v>2.0</v>
      </c>
      <c r="Q2805" s="17">
        <v>4.0</v>
      </c>
      <c r="R2805" s="17">
        <v>0.0</v>
      </c>
      <c r="S2805" s="7">
        <f t="shared" si="2"/>
        <v>4</v>
      </c>
      <c r="T2805" s="20">
        <v>12.0</v>
      </c>
      <c r="U2805" s="14">
        <f t="shared" si="155"/>
        <v>15.44</v>
      </c>
      <c r="V2805" s="21" t="s">
        <v>26</v>
      </c>
      <c r="W2805" s="35">
        <f>VLOOKUP(A2805,airbnb_listings_orlando!C:Q,14,0)</f>
        <v>259</v>
      </c>
      <c r="X2805" s="35">
        <f>VLOOKUP(A2805,airbnb_listings_orlando!C:Q,15,0)</f>
        <v>6</v>
      </c>
      <c r="Y2805" s="11">
        <f t="shared" si="4"/>
        <v>193</v>
      </c>
      <c r="AA2805" s="11"/>
    </row>
    <row r="2806">
      <c r="A2806" s="12" t="s">
        <v>99</v>
      </c>
      <c r="B2806" s="13">
        <v>43020.0</v>
      </c>
      <c r="C2806" s="25">
        <v>43022.0</v>
      </c>
      <c r="D2806" s="14">
        <v>386.0</v>
      </c>
      <c r="E2806" s="24">
        <v>43009.39013888889</v>
      </c>
      <c r="F2806" s="16">
        <v>11.0</v>
      </c>
      <c r="G2806" s="17" t="s">
        <v>25</v>
      </c>
      <c r="H2806" s="14">
        <v>34.7</v>
      </c>
      <c r="I2806" s="14">
        <f t="shared" si="1"/>
        <v>358.56</v>
      </c>
      <c r="J2806" s="18">
        <v>4.0</v>
      </c>
      <c r="K2806" s="17">
        <v>6.0</v>
      </c>
      <c r="L2806" s="19">
        <v>3.0</v>
      </c>
      <c r="M2806" s="19" t="e">
        <v>#REF!</v>
      </c>
      <c r="N2806" s="17">
        <v>5.0</v>
      </c>
      <c r="O2806" s="17" t="s">
        <v>66</v>
      </c>
      <c r="P2806" s="17">
        <v>2.0</v>
      </c>
      <c r="Q2806" s="17">
        <v>8.0</v>
      </c>
      <c r="R2806" s="17">
        <v>0.0</v>
      </c>
      <c r="S2806" s="7">
        <f t="shared" si="2"/>
        <v>8</v>
      </c>
      <c r="T2806" s="20">
        <v>12.0</v>
      </c>
      <c r="U2806" s="14">
        <f t="shared" si="155"/>
        <v>15.44</v>
      </c>
      <c r="V2806" s="21" t="s">
        <v>26</v>
      </c>
      <c r="W2806" s="35">
        <f>VLOOKUP(A2806,airbnb_listings_orlando!C:Q,14,0)</f>
        <v>259</v>
      </c>
      <c r="X2806" s="35">
        <f>VLOOKUP(A2806,airbnb_listings_orlando!C:Q,15,0)</f>
        <v>6</v>
      </c>
      <c r="Y2806" s="11">
        <f t="shared" si="4"/>
        <v>193</v>
      </c>
      <c r="AA2806" s="11"/>
    </row>
    <row r="2807">
      <c r="A2807" s="12" t="s">
        <v>99</v>
      </c>
      <c r="B2807" s="13">
        <v>43004.0</v>
      </c>
      <c r="C2807" s="12">
        <v>43007.0</v>
      </c>
      <c r="D2807" s="14">
        <v>506.0</v>
      </c>
      <c r="E2807" s="24">
        <v>42967.39560185185</v>
      </c>
      <c r="F2807" s="16">
        <v>37.0</v>
      </c>
      <c r="G2807" s="17" t="s">
        <v>25</v>
      </c>
      <c r="H2807" s="14">
        <v>55.29</v>
      </c>
      <c r="I2807" s="14">
        <f t="shared" si="1"/>
        <v>469.76</v>
      </c>
      <c r="J2807" s="18">
        <v>4.0</v>
      </c>
      <c r="K2807" s="17">
        <v>6.0</v>
      </c>
      <c r="L2807" s="19">
        <v>3.0</v>
      </c>
      <c r="M2807" s="19" t="e">
        <v>#REF!</v>
      </c>
      <c r="N2807" s="17">
        <v>5.0</v>
      </c>
      <c r="O2807" s="17" t="s">
        <v>66</v>
      </c>
      <c r="P2807" s="17">
        <v>3.0</v>
      </c>
      <c r="Q2807" s="17">
        <v>8.0</v>
      </c>
      <c r="R2807" s="17">
        <v>0.0</v>
      </c>
      <c r="S2807" s="7">
        <f t="shared" si="2"/>
        <v>8</v>
      </c>
      <c r="T2807" s="20">
        <v>16.0</v>
      </c>
      <c r="U2807" s="14">
        <f t="shared" si="155"/>
        <v>20.24</v>
      </c>
      <c r="V2807" s="21" t="s">
        <v>26</v>
      </c>
      <c r="W2807" s="35">
        <f>VLOOKUP(A2807,airbnb_listings_orlando!C:Q,14,0)</f>
        <v>259</v>
      </c>
      <c r="X2807" s="35">
        <f>VLOOKUP(A2807,airbnb_listings_orlando!C:Q,15,0)</f>
        <v>6</v>
      </c>
      <c r="Y2807" s="11">
        <f t="shared" si="4"/>
        <v>168.6666667</v>
      </c>
      <c r="AA2807" s="11"/>
    </row>
    <row r="2808">
      <c r="A2808" s="12" t="s">
        <v>99</v>
      </c>
      <c r="B2808" s="13">
        <v>42997.0</v>
      </c>
      <c r="C2808" s="12">
        <v>43004.0</v>
      </c>
      <c r="D2808" s="14">
        <v>877.0</v>
      </c>
      <c r="E2808" s="24">
        <v>42763.56761574074</v>
      </c>
      <c r="F2808" s="16">
        <v>234.0</v>
      </c>
      <c r="G2808" s="17" t="s">
        <v>25</v>
      </c>
      <c r="H2808" s="14">
        <v>114.17</v>
      </c>
      <c r="I2808" s="14">
        <f t="shared" si="1"/>
        <v>814.92</v>
      </c>
      <c r="J2808" s="18">
        <v>4.0</v>
      </c>
      <c r="K2808" s="17">
        <v>6.0</v>
      </c>
      <c r="L2808" s="19">
        <v>3.0</v>
      </c>
      <c r="M2808" s="19" t="e">
        <v>#REF!</v>
      </c>
      <c r="N2808" s="17">
        <v>5.0</v>
      </c>
      <c r="O2808" s="17" t="s">
        <v>66</v>
      </c>
      <c r="P2808" s="17">
        <v>7.0</v>
      </c>
      <c r="Q2808" s="17">
        <v>7.0</v>
      </c>
      <c r="R2808" s="17">
        <v>1.0</v>
      </c>
      <c r="S2808" s="7">
        <f t="shared" si="2"/>
        <v>8</v>
      </c>
      <c r="T2808" s="20">
        <v>27.0</v>
      </c>
      <c r="U2808" s="14">
        <f t="shared" si="155"/>
        <v>35.08</v>
      </c>
      <c r="V2808" s="21" t="s">
        <v>26</v>
      </c>
      <c r="W2808" s="35">
        <f>VLOOKUP(A2808,airbnb_listings_orlando!C:Q,14,0)</f>
        <v>259</v>
      </c>
      <c r="X2808" s="35">
        <f>VLOOKUP(A2808,airbnb_listings_orlando!C:Q,15,0)</f>
        <v>6</v>
      </c>
      <c r="Y2808" s="11">
        <f t="shared" si="4"/>
        <v>125.2857143</v>
      </c>
      <c r="AA2808" s="11"/>
    </row>
    <row r="2809">
      <c r="A2809" s="12" t="s">
        <v>99</v>
      </c>
      <c r="B2809" s="13">
        <v>42990.0</v>
      </c>
      <c r="C2809" s="12">
        <v>42997.0</v>
      </c>
      <c r="D2809" s="14">
        <v>877.0</v>
      </c>
      <c r="E2809" s="24">
        <v>42789.52034722222</v>
      </c>
      <c r="F2809" s="16">
        <v>201.0</v>
      </c>
      <c r="G2809" s="17" t="s">
        <v>25</v>
      </c>
      <c r="H2809" s="14">
        <v>114.17</v>
      </c>
      <c r="I2809" s="14">
        <f t="shared" si="1"/>
        <v>814.92</v>
      </c>
      <c r="J2809" s="18">
        <v>4.0</v>
      </c>
      <c r="K2809" s="17">
        <v>6.0</v>
      </c>
      <c r="L2809" s="19">
        <v>3.0</v>
      </c>
      <c r="M2809" s="19" t="e">
        <v>#REF!</v>
      </c>
      <c r="N2809" s="17">
        <v>5.0</v>
      </c>
      <c r="O2809" s="17" t="s">
        <v>66</v>
      </c>
      <c r="P2809" s="17">
        <v>7.0</v>
      </c>
      <c r="Q2809" s="17">
        <v>6.0</v>
      </c>
      <c r="R2809" s="17">
        <v>0.0</v>
      </c>
      <c r="S2809" s="7">
        <f t="shared" si="2"/>
        <v>6</v>
      </c>
      <c r="T2809" s="20">
        <v>27.0</v>
      </c>
      <c r="U2809" s="14">
        <f t="shared" si="155"/>
        <v>35.08</v>
      </c>
      <c r="V2809" s="21" t="s">
        <v>26</v>
      </c>
      <c r="W2809" s="35">
        <f>VLOOKUP(A2809,airbnb_listings_orlando!C:Q,14,0)</f>
        <v>259</v>
      </c>
      <c r="X2809" s="35">
        <f>VLOOKUP(A2809,airbnb_listings_orlando!C:Q,15,0)</f>
        <v>6</v>
      </c>
      <c r="Y2809" s="11">
        <f t="shared" si="4"/>
        <v>125.2857143</v>
      </c>
      <c r="AA2809" s="11"/>
    </row>
    <row r="2810">
      <c r="A2810" s="12" t="s">
        <v>99</v>
      </c>
      <c r="B2810" s="13">
        <v>42985.0</v>
      </c>
      <c r="C2810" s="12">
        <v>42990.0</v>
      </c>
      <c r="D2810" s="14">
        <v>657.18</v>
      </c>
      <c r="E2810" s="24">
        <v>42984.69831018519</v>
      </c>
      <c r="F2810" s="16">
        <v>1.0</v>
      </c>
      <c r="G2810" s="17" t="s">
        <v>25</v>
      </c>
      <c r="H2810" s="14">
        <v>79.77</v>
      </c>
      <c r="I2810" s="14">
        <f t="shared" si="1"/>
        <v>610.8928</v>
      </c>
      <c r="J2810" s="18">
        <v>4.0</v>
      </c>
      <c r="K2810" s="17">
        <v>6.0</v>
      </c>
      <c r="L2810" s="19">
        <v>3.0</v>
      </c>
      <c r="M2810" s="19" t="e">
        <v>#REF!</v>
      </c>
      <c r="N2810" s="17">
        <v>5.0</v>
      </c>
      <c r="O2810" s="17" t="s">
        <v>66</v>
      </c>
      <c r="P2810" s="17">
        <v>5.0</v>
      </c>
      <c r="Q2810" s="17">
        <v>5.0</v>
      </c>
      <c r="R2810" s="17">
        <v>2.0</v>
      </c>
      <c r="S2810" s="7">
        <f t="shared" si="2"/>
        <v>7</v>
      </c>
      <c r="T2810" s="20">
        <v>20.0</v>
      </c>
      <c r="U2810" s="14">
        <f t="shared" si="155"/>
        <v>26.2872</v>
      </c>
      <c r="V2810" s="21" t="s">
        <v>26</v>
      </c>
      <c r="W2810" s="35">
        <f>VLOOKUP(A2810,airbnb_listings_orlando!C:Q,14,0)</f>
        <v>259</v>
      </c>
      <c r="X2810" s="35">
        <f>VLOOKUP(A2810,airbnb_listings_orlando!C:Q,15,0)</f>
        <v>6</v>
      </c>
      <c r="Y2810" s="11">
        <f t="shared" si="4"/>
        <v>131.436</v>
      </c>
      <c r="AA2810" s="11"/>
    </row>
    <row r="2811">
      <c r="A2811" s="12" t="s">
        <v>99</v>
      </c>
      <c r="B2811" s="13">
        <v>42970.0</v>
      </c>
      <c r="C2811" s="12">
        <v>42980.0</v>
      </c>
      <c r="D2811" s="14">
        <v>1203.0</v>
      </c>
      <c r="E2811" s="24">
        <v>42811.38034722222</v>
      </c>
      <c r="F2811" s="16">
        <v>159.0</v>
      </c>
      <c r="G2811" s="17" t="s">
        <v>25</v>
      </c>
      <c r="H2811" s="14">
        <v>165.56</v>
      </c>
      <c r="I2811" s="14">
        <f t="shared" si="1"/>
        <v>1117.88</v>
      </c>
      <c r="J2811" s="18">
        <v>4.0</v>
      </c>
      <c r="K2811" s="17">
        <v>6.0</v>
      </c>
      <c r="L2811" s="19">
        <v>3.0</v>
      </c>
      <c r="M2811" s="19" t="e">
        <v>#REF!</v>
      </c>
      <c r="N2811" s="17">
        <v>5.0</v>
      </c>
      <c r="O2811" s="17" t="s">
        <v>66</v>
      </c>
      <c r="P2811" s="17">
        <v>10.0</v>
      </c>
      <c r="Q2811" s="17">
        <v>4.0</v>
      </c>
      <c r="R2811" s="17">
        <v>0.0</v>
      </c>
      <c r="S2811" s="7">
        <f t="shared" si="2"/>
        <v>4</v>
      </c>
      <c r="T2811" s="20">
        <v>37.0</v>
      </c>
      <c r="U2811" s="14">
        <f t="shared" si="155"/>
        <v>48.12</v>
      </c>
      <c r="V2811" s="21" t="s">
        <v>26</v>
      </c>
      <c r="W2811" s="35">
        <f>VLOOKUP(A2811,airbnb_listings_orlando!C:Q,14,0)</f>
        <v>259</v>
      </c>
      <c r="X2811" s="35">
        <f>VLOOKUP(A2811,airbnb_listings_orlando!C:Q,15,0)</f>
        <v>6</v>
      </c>
      <c r="Y2811" s="11">
        <f t="shared" si="4"/>
        <v>120.3</v>
      </c>
      <c r="AA2811" s="11"/>
    </row>
    <row r="2812">
      <c r="A2812" s="12" t="s">
        <v>99</v>
      </c>
      <c r="B2812" s="13">
        <v>42961.0</v>
      </c>
      <c r="C2812" s="12">
        <v>42970.0</v>
      </c>
      <c r="D2812" s="14">
        <v>1094.0</v>
      </c>
      <c r="E2812" s="24">
        <v>42757.80847222222</v>
      </c>
      <c r="F2812" s="16">
        <v>204.0</v>
      </c>
      <c r="G2812" s="17" t="s">
        <v>25</v>
      </c>
      <c r="H2812" s="14">
        <v>148.04</v>
      </c>
      <c r="I2812" s="14">
        <f t="shared" si="1"/>
        <v>1016.24</v>
      </c>
      <c r="J2812" s="18">
        <v>4.0</v>
      </c>
      <c r="K2812" s="17">
        <v>6.0</v>
      </c>
      <c r="L2812" s="19">
        <v>3.0</v>
      </c>
      <c r="M2812" s="19" t="e">
        <v>#REF!</v>
      </c>
      <c r="N2812" s="17">
        <v>5.0</v>
      </c>
      <c r="O2812" s="17" t="s">
        <v>66</v>
      </c>
      <c r="P2812" s="17">
        <v>9.0</v>
      </c>
      <c r="Q2812" s="17">
        <v>5.0</v>
      </c>
      <c r="R2812" s="17">
        <v>0.0</v>
      </c>
      <c r="S2812" s="7">
        <f t="shared" si="2"/>
        <v>5</v>
      </c>
      <c r="T2812" s="20">
        <v>34.0</v>
      </c>
      <c r="U2812" s="14">
        <f t="shared" si="155"/>
        <v>43.76</v>
      </c>
      <c r="V2812" s="21" t="s">
        <v>26</v>
      </c>
      <c r="W2812" s="35">
        <f>VLOOKUP(A2812,airbnb_listings_orlando!C:Q,14,0)</f>
        <v>259</v>
      </c>
      <c r="X2812" s="35">
        <f>VLOOKUP(A2812,airbnb_listings_orlando!C:Q,15,0)</f>
        <v>6</v>
      </c>
      <c r="Y2812" s="11">
        <f t="shared" si="4"/>
        <v>121.5555556</v>
      </c>
      <c r="AA2812" s="11"/>
    </row>
    <row r="2813">
      <c r="A2813" s="12" t="s">
        <v>99</v>
      </c>
      <c r="B2813" s="13">
        <v>42955.0</v>
      </c>
      <c r="C2813" s="12">
        <v>42957.0</v>
      </c>
      <c r="D2813" s="14">
        <v>376.0</v>
      </c>
      <c r="E2813" s="24">
        <v>42903.59186342593</v>
      </c>
      <c r="F2813" s="16">
        <v>52.0</v>
      </c>
      <c r="G2813" s="17" t="s">
        <v>25</v>
      </c>
      <c r="H2813" s="14">
        <v>34.81</v>
      </c>
      <c r="I2813" s="14">
        <f t="shared" si="1"/>
        <v>348.96</v>
      </c>
      <c r="J2813" s="18">
        <v>4.0</v>
      </c>
      <c r="K2813" s="17">
        <v>6.0</v>
      </c>
      <c r="L2813" s="19">
        <v>3.0</v>
      </c>
      <c r="M2813" s="19" t="e">
        <v>#REF!</v>
      </c>
      <c r="N2813" s="17">
        <v>5.0</v>
      </c>
      <c r="O2813" s="17" t="s">
        <v>66</v>
      </c>
      <c r="P2813" s="17">
        <v>2.0</v>
      </c>
      <c r="Q2813" s="17">
        <v>5.0</v>
      </c>
      <c r="R2813" s="17">
        <v>3.0</v>
      </c>
      <c r="S2813" s="7">
        <f t="shared" si="2"/>
        <v>8</v>
      </c>
      <c r="T2813" s="20">
        <v>12.0</v>
      </c>
      <c r="U2813" s="14">
        <f t="shared" si="155"/>
        <v>15.04</v>
      </c>
      <c r="V2813" s="21" t="s">
        <v>26</v>
      </c>
      <c r="W2813" s="35">
        <f>VLOOKUP(A2813,airbnb_listings_orlando!C:Q,14,0)</f>
        <v>259</v>
      </c>
      <c r="X2813" s="35">
        <f>VLOOKUP(A2813,airbnb_listings_orlando!C:Q,15,0)</f>
        <v>6</v>
      </c>
      <c r="Y2813" s="11">
        <f t="shared" si="4"/>
        <v>188</v>
      </c>
      <c r="AA2813" s="11"/>
    </row>
    <row r="2814">
      <c r="A2814" s="12" t="s">
        <v>99</v>
      </c>
      <c r="B2814" s="13">
        <v>42938.0</v>
      </c>
      <c r="C2814" s="12">
        <v>42940.0</v>
      </c>
      <c r="D2814" s="14">
        <v>423.0</v>
      </c>
      <c r="E2814" s="24">
        <v>42906.43032407408</v>
      </c>
      <c r="F2814" s="16">
        <v>32.0</v>
      </c>
      <c r="G2814" s="17" t="s">
        <v>25</v>
      </c>
      <c r="H2814" s="14">
        <v>42.66</v>
      </c>
      <c r="I2814" s="14">
        <f t="shared" si="1"/>
        <v>393.08</v>
      </c>
      <c r="J2814" s="18">
        <v>4.0</v>
      </c>
      <c r="K2814" s="17">
        <v>6.0</v>
      </c>
      <c r="L2814" s="19">
        <v>3.0</v>
      </c>
      <c r="M2814" s="19" t="e">
        <v>#REF!</v>
      </c>
      <c r="N2814" s="17">
        <v>5.0</v>
      </c>
      <c r="O2814" s="17" t="s">
        <v>66</v>
      </c>
      <c r="P2814" s="17">
        <v>2.0</v>
      </c>
      <c r="Q2814" s="17">
        <v>6.0</v>
      </c>
      <c r="R2814" s="17">
        <v>2.0</v>
      </c>
      <c r="S2814" s="7">
        <f t="shared" si="2"/>
        <v>8</v>
      </c>
      <c r="T2814" s="20">
        <v>13.0</v>
      </c>
      <c r="U2814" s="14">
        <f t="shared" si="155"/>
        <v>16.92</v>
      </c>
      <c r="V2814" s="21" t="s">
        <v>26</v>
      </c>
      <c r="W2814" s="35">
        <f>VLOOKUP(A2814,airbnb_listings_orlando!C:Q,14,0)</f>
        <v>259</v>
      </c>
      <c r="X2814" s="35">
        <f>VLOOKUP(A2814,airbnb_listings_orlando!C:Q,15,0)</f>
        <v>6</v>
      </c>
      <c r="Y2814" s="11">
        <f t="shared" si="4"/>
        <v>211.5</v>
      </c>
      <c r="AA2814" s="11"/>
    </row>
    <row r="2815">
      <c r="A2815" s="12" t="s">
        <v>99</v>
      </c>
      <c r="B2815" s="13">
        <v>42905.0</v>
      </c>
      <c r="C2815" s="12">
        <v>42911.0</v>
      </c>
      <c r="D2815" s="14">
        <v>902.0</v>
      </c>
      <c r="E2815" s="24">
        <v>42679.74488425926</v>
      </c>
      <c r="F2815" s="16">
        <v>226.0</v>
      </c>
      <c r="G2815" s="17" t="s">
        <v>25</v>
      </c>
      <c r="H2815" s="14">
        <v>117.88</v>
      </c>
      <c r="I2815" s="14">
        <f t="shared" si="1"/>
        <v>837.92</v>
      </c>
      <c r="J2815" s="18">
        <v>4.0</v>
      </c>
      <c r="K2815" s="17">
        <v>6.0</v>
      </c>
      <c r="L2815" s="19">
        <v>3.0</v>
      </c>
      <c r="M2815" s="19" t="e">
        <v>#REF!</v>
      </c>
      <c r="N2815" s="17">
        <v>5.0</v>
      </c>
      <c r="O2815" s="17" t="s">
        <v>66</v>
      </c>
      <c r="P2815" s="17">
        <v>6.0</v>
      </c>
      <c r="Q2815" s="17">
        <v>6.0</v>
      </c>
      <c r="R2815" s="17">
        <v>0.0</v>
      </c>
      <c r="S2815" s="7">
        <f t="shared" si="2"/>
        <v>6</v>
      </c>
      <c r="T2815" s="20">
        <v>28.0</v>
      </c>
      <c r="U2815" s="14">
        <f t="shared" si="155"/>
        <v>36.08</v>
      </c>
      <c r="V2815" s="21" t="s">
        <v>26</v>
      </c>
      <c r="W2815" s="35">
        <f>VLOOKUP(A2815,airbnb_listings_orlando!C:Q,14,0)</f>
        <v>259</v>
      </c>
      <c r="X2815" s="35">
        <f>VLOOKUP(A2815,airbnb_listings_orlando!C:Q,15,0)</f>
        <v>6</v>
      </c>
      <c r="Y2815" s="11">
        <f t="shared" si="4"/>
        <v>150.3333333</v>
      </c>
      <c r="AA2815" s="11"/>
    </row>
    <row r="2816">
      <c r="A2816" s="12" t="s">
        <v>99</v>
      </c>
      <c r="B2816" s="13">
        <v>42902.0</v>
      </c>
      <c r="C2816" s="12">
        <v>42905.0</v>
      </c>
      <c r="D2816" s="14">
        <v>442.4</v>
      </c>
      <c r="E2816" s="24">
        <v>42822.38148148148</v>
      </c>
      <c r="F2816" s="16">
        <v>80.0</v>
      </c>
      <c r="G2816" s="17" t="s">
        <v>25</v>
      </c>
      <c r="H2816" s="14">
        <v>49.36</v>
      </c>
      <c r="I2816" s="14">
        <f t="shared" si="1"/>
        <v>414.704</v>
      </c>
      <c r="J2816" s="18">
        <v>4.0</v>
      </c>
      <c r="K2816" s="17">
        <v>6.0</v>
      </c>
      <c r="L2816" s="19">
        <v>3.0</v>
      </c>
      <c r="M2816" s="19" t="e">
        <v>#REF!</v>
      </c>
      <c r="N2816" s="17">
        <v>5.0</v>
      </c>
      <c r="O2816" s="17" t="s">
        <v>66</v>
      </c>
      <c r="P2816" s="17">
        <v>3.0</v>
      </c>
      <c r="Q2816" s="17">
        <v>5.0</v>
      </c>
      <c r="R2816" s="17">
        <v>2.0</v>
      </c>
      <c r="S2816" s="7">
        <f t="shared" si="2"/>
        <v>7</v>
      </c>
      <c r="T2816" s="20">
        <v>10.0</v>
      </c>
      <c r="U2816" s="14">
        <f t="shared" si="155"/>
        <v>17.696</v>
      </c>
      <c r="V2816" s="21" t="s">
        <v>26</v>
      </c>
      <c r="W2816" s="35">
        <f>VLOOKUP(A2816,airbnb_listings_orlando!C:Q,14,0)</f>
        <v>259</v>
      </c>
      <c r="X2816" s="35">
        <f>VLOOKUP(A2816,airbnb_listings_orlando!C:Q,15,0)</f>
        <v>6</v>
      </c>
      <c r="Y2816" s="11">
        <f t="shared" si="4"/>
        <v>147.4666667</v>
      </c>
      <c r="AA2816" s="11"/>
    </row>
    <row r="2817">
      <c r="A2817" s="12" t="s">
        <v>99</v>
      </c>
      <c r="B2817" s="13">
        <v>42889.0</v>
      </c>
      <c r="C2817" s="12">
        <v>42896.0</v>
      </c>
      <c r="D2817" s="14">
        <v>877.0</v>
      </c>
      <c r="E2817" s="24">
        <v>42774.60400462963</v>
      </c>
      <c r="F2817" s="16">
        <v>115.0</v>
      </c>
      <c r="G2817" s="17" t="s">
        <v>25</v>
      </c>
      <c r="H2817" s="14">
        <v>114.17</v>
      </c>
      <c r="I2817" s="14">
        <f t="shared" si="1"/>
        <v>814.92</v>
      </c>
      <c r="J2817" s="18">
        <v>4.0</v>
      </c>
      <c r="K2817" s="17">
        <v>6.0</v>
      </c>
      <c r="L2817" s="19">
        <v>3.0</v>
      </c>
      <c r="M2817" s="19" t="e">
        <v>#REF!</v>
      </c>
      <c r="N2817" s="17">
        <v>5.0</v>
      </c>
      <c r="O2817" s="17" t="s">
        <v>66</v>
      </c>
      <c r="P2817" s="17">
        <v>7.0</v>
      </c>
      <c r="Q2817" s="17">
        <v>5.0</v>
      </c>
      <c r="R2817" s="17">
        <v>3.0</v>
      </c>
      <c r="S2817" s="7">
        <f t="shared" si="2"/>
        <v>8</v>
      </c>
      <c r="T2817" s="20">
        <v>27.0</v>
      </c>
      <c r="U2817" s="14">
        <f t="shared" si="155"/>
        <v>35.08</v>
      </c>
      <c r="V2817" s="21" t="s">
        <v>26</v>
      </c>
      <c r="W2817" s="35">
        <f>VLOOKUP(A2817,airbnb_listings_orlando!C:Q,14,0)</f>
        <v>259</v>
      </c>
      <c r="X2817" s="35">
        <f>VLOOKUP(A2817,airbnb_listings_orlando!C:Q,15,0)</f>
        <v>6</v>
      </c>
      <c r="Y2817" s="11">
        <f t="shared" si="4"/>
        <v>125.2857143</v>
      </c>
      <c r="AA2817" s="11"/>
    </row>
    <row r="2818">
      <c r="A2818" s="12" t="s">
        <v>99</v>
      </c>
      <c r="B2818" s="13">
        <v>42849.0</v>
      </c>
      <c r="C2818" s="12">
        <v>42854.0</v>
      </c>
      <c r="D2818" s="14">
        <v>660.0</v>
      </c>
      <c r="E2818" s="24">
        <v>42807.39697916667</v>
      </c>
      <c r="F2818" s="16">
        <v>42.0</v>
      </c>
      <c r="G2818" s="17" t="s">
        <v>25</v>
      </c>
      <c r="H2818" s="14">
        <v>80.3</v>
      </c>
      <c r="I2818" s="14">
        <f t="shared" si="1"/>
        <v>613.6</v>
      </c>
      <c r="J2818" s="18">
        <v>4.0</v>
      </c>
      <c r="K2818" s="17">
        <v>6.0</v>
      </c>
      <c r="L2818" s="19">
        <v>3.0</v>
      </c>
      <c r="M2818" s="19" t="e">
        <v>#REF!</v>
      </c>
      <c r="N2818" s="17">
        <v>5.0</v>
      </c>
      <c r="O2818" s="17" t="s">
        <v>66</v>
      </c>
      <c r="P2818" s="17">
        <v>5.0</v>
      </c>
      <c r="Q2818" s="17">
        <v>5.0</v>
      </c>
      <c r="R2818" s="17">
        <v>0.0</v>
      </c>
      <c r="S2818" s="7">
        <f t="shared" si="2"/>
        <v>5</v>
      </c>
      <c r="T2818" s="20">
        <v>20.0</v>
      </c>
      <c r="U2818" s="14">
        <f t="shared" si="155"/>
        <v>26.4</v>
      </c>
      <c r="V2818" s="21" t="s">
        <v>26</v>
      </c>
      <c r="W2818" s="35">
        <f>VLOOKUP(A2818,airbnb_listings_orlando!C:Q,14,0)</f>
        <v>259</v>
      </c>
      <c r="X2818" s="35">
        <f>VLOOKUP(A2818,airbnb_listings_orlando!C:Q,15,0)</f>
        <v>6</v>
      </c>
      <c r="Y2818" s="11">
        <f t="shared" si="4"/>
        <v>132</v>
      </c>
      <c r="AA2818" s="11"/>
    </row>
    <row r="2819">
      <c r="A2819" s="12" t="s">
        <v>99</v>
      </c>
      <c r="B2819" s="13">
        <v>42844.0</v>
      </c>
      <c r="C2819" s="12">
        <v>42849.0</v>
      </c>
      <c r="D2819" s="14">
        <v>700.8</v>
      </c>
      <c r="E2819" s="24">
        <v>42832.98520833333</v>
      </c>
      <c r="F2819" s="16">
        <v>12.0</v>
      </c>
      <c r="G2819" s="17" t="s">
        <v>25</v>
      </c>
      <c r="H2819" s="14">
        <v>88.0</v>
      </c>
      <c r="I2819" s="14">
        <f t="shared" si="1"/>
        <v>652.768</v>
      </c>
      <c r="J2819" s="18">
        <v>4.0</v>
      </c>
      <c r="K2819" s="17">
        <v>6.0</v>
      </c>
      <c r="L2819" s="19">
        <v>3.0</v>
      </c>
      <c r="M2819" s="19" t="e">
        <v>#REF!</v>
      </c>
      <c r="N2819" s="17">
        <v>5.0</v>
      </c>
      <c r="O2819" s="17" t="s">
        <v>66</v>
      </c>
      <c r="P2819" s="17">
        <v>5.0</v>
      </c>
      <c r="Q2819" s="17">
        <v>2.0</v>
      </c>
      <c r="R2819" s="17">
        <v>2.0</v>
      </c>
      <c r="S2819" s="7">
        <f t="shared" si="2"/>
        <v>4</v>
      </c>
      <c r="T2819" s="20">
        <v>20.0</v>
      </c>
      <c r="U2819" s="14">
        <f t="shared" si="155"/>
        <v>28.032</v>
      </c>
      <c r="V2819" s="21" t="s">
        <v>26</v>
      </c>
      <c r="W2819" s="35">
        <f>VLOOKUP(A2819,airbnb_listings_orlando!C:Q,14,0)</f>
        <v>259</v>
      </c>
      <c r="X2819" s="35">
        <f>VLOOKUP(A2819,airbnb_listings_orlando!C:Q,15,0)</f>
        <v>6</v>
      </c>
      <c r="Y2819" s="11">
        <f t="shared" si="4"/>
        <v>140.16</v>
      </c>
      <c r="AA2819" s="11"/>
    </row>
    <row r="2820">
      <c r="A2820" s="12" t="s">
        <v>99</v>
      </c>
      <c r="B2820" s="13">
        <v>42827.0</v>
      </c>
      <c r="C2820" s="12">
        <v>42830.0</v>
      </c>
      <c r="D2820" s="14">
        <v>469.36</v>
      </c>
      <c r="E2820" s="24">
        <v>42747.38711805556</v>
      </c>
      <c r="F2820" s="16">
        <v>80.0</v>
      </c>
      <c r="G2820" s="17" t="s">
        <v>25</v>
      </c>
      <c r="H2820" s="14">
        <v>50.4</v>
      </c>
      <c r="I2820" s="14">
        <f t="shared" si="1"/>
        <v>436.5856</v>
      </c>
      <c r="J2820" s="18">
        <v>4.0</v>
      </c>
      <c r="K2820" s="17">
        <v>6.0</v>
      </c>
      <c r="L2820" s="19">
        <v>3.0</v>
      </c>
      <c r="M2820" s="19" t="e">
        <v>#REF!</v>
      </c>
      <c r="N2820" s="17">
        <v>5.0</v>
      </c>
      <c r="O2820" s="17" t="s">
        <v>66</v>
      </c>
      <c r="P2820" s="17">
        <v>3.0</v>
      </c>
      <c r="Q2820" s="17">
        <v>2.0</v>
      </c>
      <c r="R2820" s="17">
        <v>2.0</v>
      </c>
      <c r="S2820" s="7">
        <f t="shared" si="2"/>
        <v>4</v>
      </c>
      <c r="T2820" s="20">
        <v>14.0</v>
      </c>
      <c r="U2820" s="14">
        <f t="shared" si="155"/>
        <v>18.7744</v>
      </c>
      <c r="V2820" s="21" t="s">
        <v>26</v>
      </c>
      <c r="W2820" s="35">
        <f>VLOOKUP(A2820,airbnb_listings_orlando!C:Q,14,0)</f>
        <v>259</v>
      </c>
      <c r="X2820" s="35">
        <f>VLOOKUP(A2820,airbnb_listings_orlando!C:Q,15,0)</f>
        <v>6</v>
      </c>
      <c r="Y2820" s="11">
        <f t="shared" si="4"/>
        <v>156.4533333</v>
      </c>
      <c r="AA2820" s="11"/>
    </row>
    <row r="2821">
      <c r="A2821" s="12" t="s">
        <v>99</v>
      </c>
      <c r="B2821" s="13">
        <v>42814.0</v>
      </c>
      <c r="C2821" s="12">
        <v>42820.0</v>
      </c>
      <c r="D2821" s="14">
        <v>937.0</v>
      </c>
      <c r="E2821" s="24">
        <v>42753.46841435185</v>
      </c>
      <c r="F2821" s="16">
        <v>61.0</v>
      </c>
      <c r="G2821" s="17" t="s">
        <v>25</v>
      </c>
      <c r="H2821" s="14">
        <v>123.47</v>
      </c>
      <c r="I2821" s="14">
        <f t="shared" si="1"/>
        <v>870.52</v>
      </c>
      <c r="J2821" s="18">
        <v>4.0</v>
      </c>
      <c r="K2821" s="17">
        <v>6.0</v>
      </c>
      <c r="L2821" s="19">
        <v>3.0</v>
      </c>
      <c r="M2821" s="19" t="e">
        <v>#REF!</v>
      </c>
      <c r="N2821" s="17">
        <v>5.0</v>
      </c>
      <c r="O2821" s="17" t="s">
        <v>66</v>
      </c>
      <c r="P2821" s="17">
        <v>6.0</v>
      </c>
      <c r="Q2821" s="17">
        <v>5.0</v>
      </c>
      <c r="R2821" s="17">
        <v>0.0</v>
      </c>
      <c r="S2821" s="7">
        <f t="shared" si="2"/>
        <v>5</v>
      </c>
      <c r="T2821" s="20">
        <v>29.0</v>
      </c>
      <c r="U2821" s="14">
        <f t="shared" si="155"/>
        <v>37.48</v>
      </c>
      <c r="V2821" s="21" t="s">
        <v>26</v>
      </c>
      <c r="W2821" s="35">
        <f>VLOOKUP(A2821,airbnb_listings_orlando!C:Q,14,0)</f>
        <v>259</v>
      </c>
      <c r="X2821" s="35">
        <f>VLOOKUP(A2821,airbnb_listings_orlando!C:Q,15,0)</f>
        <v>6</v>
      </c>
      <c r="Y2821" s="11">
        <f t="shared" si="4"/>
        <v>156.1666667</v>
      </c>
      <c r="AA2821" s="11"/>
    </row>
    <row r="2822">
      <c r="A2822" s="12" t="s">
        <v>99</v>
      </c>
      <c r="B2822" s="13">
        <v>42812.0</v>
      </c>
      <c r="C2822" s="12">
        <v>42814.0</v>
      </c>
      <c r="D2822" s="14">
        <v>390.01</v>
      </c>
      <c r="E2822" s="24">
        <v>42786.40409722222</v>
      </c>
      <c r="F2822" s="16">
        <v>26.0</v>
      </c>
      <c r="G2822" s="17" t="s">
        <v>25</v>
      </c>
      <c r="H2822" s="14">
        <v>37.45</v>
      </c>
      <c r="I2822" s="14">
        <f t="shared" si="1"/>
        <v>362.4096</v>
      </c>
      <c r="J2822" s="18">
        <v>4.0</v>
      </c>
      <c r="K2822" s="17">
        <v>6.0</v>
      </c>
      <c r="L2822" s="19">
        <v>3.0</v>
      </c>
      <c r="M2822" s="19" t="e">
        <v>#REF!</v>
      </c>
      <c r="N2822" s="17">
        <v>5.0</v>
      </c>
      <c r="O2822" s="17" t="s">
        <v>66</v>
      </c>
      <c r="P2822" s="17">
        <v>2.0</v>
      </c>
      <c r="Q2822" s="17">
        <v>7.0</v>
      </c>
      <c r="R2822" s="17">
        <v>0.0</v>
      </c>
      <c r="S2822" s="7">
        <f t="shared" si="2"/>
        <v>7</v>
      </c>
      <c r="T2822" s="20">
        <v>12.0</v>
      </c>
      <c r="U2822" s="14">
        <f t="shared" si="155"/>
        <v>15.6004</v>
      </c>
      <c r="V2822" s="21" t="s">
        <v>26</v>
      </c>
      <c r="W2822" s="35">
        <f>VLOOKUP(A2822,airbnb_listings_orlando!C:Q,14,0)</f>
        <v>259</v>
      </c>
      <c r="X2822" s="35">
        <f>VLOOKUP(A2822,airbnb_listings_orlando!C:Q,15,0)</f>
        <v>6</v>
      </c>
      <c r="Y2822" s="11">
        <f t="shared" si="4"/>
        <v>195.005</v>
      </c>
      <c r="AA2822" s="11"/>
    </row>
    <row r="2823">
      <c r="A2823" s="12" t="s">
        <v>99</v>
      </c>
      <c r="B2823" s="13">
        <v>42800.0</v>
      </c>
      <c r="C2823" s="12">
        <v>42802.0</v>
      </c>
      <c r="D2823" s="14">
        <v>390.01</v>
      </c>
      <c r="E2823" s="24">
        <v>42772.4159375</v>
      </c>
      <c r="F2823" s="16">
        <v>28.0</v>
      </c>
      <c r="G2823" s="17" t="s">
        <v>25</v>
      </c>
      <c r="H2823" s="14">
        <v>37.45</v>
      </c>
      <c r="I2823" s="14">
        <f t="shared" si="1"/>
        <v>362.4096</v>
      </c>
      <c r="J2823" s="18">
        <v>4.0</v>
      </c>
      <c r="K2823" s="17">
        <v>6.0</v>
      </c>
      <c r="L2823" s="19">
        <v>3.0</v>
      </c>
      <c r="M2823" s="19" t="e">
        <v>#REF!</v>
      </c>
      <c r="N2823" s="17">
        <v>5.0</v>
      </c>
      <c r="O2823" s="17" t="s">
        <v>66</v>
      </c>
      <c r="P2823" s="17">
        <v>2.0</v>
      </c>
      <c r="Q2823" s="17">
        <v>8.0</v>
      </c>
      <c r="R2823" s="17">
        <v>0.0</v>
      </c>
      <c r="S2823" s="7">
        <f t="shared" si="2"/>
        <v>8</v>
      </c>
      <c r="T2823" s="20">
        <v>12.0</v>
      </c>
      <c r="U2823" s="14">
        <f t="shared" si="155"/>
        <v>15.6004</v>
      </c>
      <c r="V2823" s="21" t="s">
        <v>26</v>
      </c>
      <c r="W2823" s="35">
        <f>VLOOKUP(A2823,airbnb_listings_orlando!C:Q,14,0)</f>
        <v>259</v>
      </c>
      <c r="X2823" s="35">
        <f>VLOOKUP(A2823,airbnb_listings_orlando!C:Q,15,0)</f>
        <v>6</v>
      </c>
      <c r="Y2823" s="11">
        <f t="shared" si="4"/>
        <v>195.005</v>
      </c>
      <c r="AA2823" s="11"/>
    </row>
    <row r="2824">
      <c r="A2824" s="12" t="s">
        <v>99</v>
      </c>
      <c r="B2824" s="13">
        <v>42769.0</v>
      </c>
      <c r="C2824" s="12">
        <v>42798.0</v>
      </c>
      <c r="D2824" s="14">
        <v>3028.0</v>
      </c>
      <c r="E2824" s="15">
        <v>42723.37658564815</v>
      </c>
      <c r="F2824" s="16">
        <v>46.0</v>
      </c>
      <c r="G2824" s="17" t="s">
        <v>25</v>
      </c>
      <c r="H2824" s="14">
        <v>452.35</v>
      </c>
      <c r="I2824" s="14">
        <f t="shared" si="1"/>
        <v>2812.88</v>
      </c>
      <c r="J2824" s="18">
        <v>4.0</v>
      </c>
      <c r="K2824" s="17">
        <v>6.0</v>
      </c>
      <c r="L2824" s="19">
        <v>3.0</v>
      </c>
      <c r="M2824" s="19" t="e">
        <v>#REF!</v>
      </c>
      <c r="N2824" s="17">
        <v>5.0</v>
      </c>
      <c r="O2824" s="17" t="s">
        <v>66</v>
      </c>
      <c r="P2824" s="17">
        <v>29.0</v>
      </c>
      <c r="Q2824" s="17">
        <v>4.0</v>
      </c>
      <c r="R2824" s="17">
        <v>4.0</v>
      </c>
      <c r="S2824" s="7">
        <f t="shared" si="2"/>
        <v>8</v>
      </c>
      <c r="T2824" s="20">
        <v>94.0</v>
      </c>
      <c r="U2824" s="14">
        <f t="shared" si="155"/>
        <v>121.12</v>
      </c>
      <c r="V2824" s="21" t="s">
        <v>26</v>
      </c>
      <c r="W2824" s="35">
        <f>VLOOKUP(A2824,airbnb_listings_orlando!C:Q,14,0)</f>
        <v>259</v>
      </c>
      <c r="X2824" s="35">
        <f>VLOOKUP(A2824,airbnb_listings_orlando!C:Q,15,0)</f>
        <v>6</v>
      </c>
      <c r="Y2824" s="11">
        <f t="shared" si="4"/>
        <v>104.4137931</v>
      </c>
      <c r="AA2824" s="11"/>
    </row>
    <row r="2825">
      <c r="A2825" s="12" t="s">
        <v>99</v>
      </c>
      <c r="B2825" s="13">
        <v>42764.0</v>
      </c>
      <c r="C2825" s="12">
        <v>42768.0</v>
      </c>
      <c r="D2825" s="14">
        <v>551.0</v>
      </c>
      <c r="E2825" s="15">
        <v>42732.38107638889</v>
      </c>
      <c r="F2825" s="16">
        <v>32.0</v>
      </c>
      <c r="G2825" s="17" t="s">
        <v>25</v>
      </c>
      <c r="H2825" s="14">
        <v>62.77</v>
      </c>
      <c r="I2825" s="14">
        <f t="shared" si="1"/>
        <v>511.96</v>
      </c>
      <c r="J2825" s="18">
        <v>4.0</v>
      </c>
      <c r="K2825" s="17">
        <v>6.0</v>
      </c>
      <c r="L2825" s="19">
        <v>3.0</v>
      </c>
      <c r="M2825" s="19" t="e">
        <v>#REF!</v>
      </c>
      <c r="N2825" s="17">
        <v>5.0</v>
      </c>
      <c r="O2825" s="17" t="s">
        <v>66</v>
      </c>
      <c r="P2825" s="17">
        <v>4.0</v>
      </c>
      <c r="Q2825" s="17">
        <v>4.0</v>
      </c>
      <c r="R2825" s="17">
        <v>1.0</v>
      </c>
      <c r="S2825" s="7">
        <f t="shared" si="2"/>
        <v>5</v>
      </c>
      <c r="T2825" s="20">
        <v>17.0</v>
      </c>
      <c r="U2825" s="14">
        <f t="shared" si="155"/>
        <v>22.04</v>
      </c>
      <c r="V2825" s="21" t="s">
        <v>26</v>
      </c>
      <c r="W2825" s="35">
        <f>VLOOKUP(A2825,airbnb_listings_orlando!C:Q,14,0)</f>
        <v>259</v>
      </c>
      <c r="X2825" s="35">
        <f>VLOOKUP(A2825,airbnb_listings_orlando!C:Q,15,0)</f>
        <v>6</v>
      </c>
      <c r="Y2825" s="11">
        <f t="shared" si="4"/>
        <v>137.75</v>
      </c>
      <c r="AA2825" s="11"/>
    </row>
    <row r="2826">
      <c r="A2826" s="12" t="s">
        <v>99</v>
      </c>
      <c r="B2826" s="13">
        <v>42733.0</v>
      </c>
      <c r="C2826" s="12">
        <v>42736.0</v>
      </c>
      <c r="D2826" s="14">
        <v>730.0</v>
      </c>
      <c r="E2826" s="24">
        <v>42640.65488425926</v>
      </c>
      <c r="F2826" s="16">
        <v>93.0</v>
      </c>
      <c r="G2826" s="17" t="s">
        <v>25</v>
      </c>
      <c r="H2826" s="14">
        <v>90.47</v>
      </c>
      <c r="I2826" s="14">
        <f t="shared" si="1"/>
        <v>677.8</v>
      </c>
      <c r="J2826" s="18">
        <v>4.0</v>
      </c>
      <c r="K2826" s="17">
        <v>6.0</v>
      </c>
      <c r="L2826" s="19">
        <v>3.0</v>
      </c>
      <c r="M2826" s="19" t="e">
        <v>#REF!</v>
      </c>
      <c r="N2826" s="17">
        <v>5.0</v>
      </c>
      <c r="O2826" s="17" t="s">
        <v>66</v>
      </c>
      <c r="P2826" s="17">
        <v>3.0</v>
      </c>
      <c r="Q2826" s="17">
        <v>8.0</v>
      </c>
      <c r="R2826" s="17">
        <v>0.0</v>
      </c>
      <c r="S2826" s="7">
        <f t="shared" si="2"/>
        <v>8</v>
      </c>
      <c r="T2826" s="20">
        <v>23.0</v>
      </c>
      <c r="U2826" s="14">
        <f t="shared" si="155"/>
        <v>29.2</v>
      </c>
      <c r="V2826" s="21" t="s">
        <v>26</v>
      </c>
      <c r="W2826" s="35">
        <f>VLOOKUP(A2826,airbnb_listings_orlando!C:Q,14,0)</f>
        <v>259</v>
      </c>
      <c r="X2826" s="35">
        <f>VLOOKUP(A2826,airbnb_listings_orlando!C:Q,15,0)</f>
        <v>6</v>
      </c>
      <c r="Y2826" s="11">
        <f t="shared" si="4"/>
        <v>243.3333333</v>
      </c>
      <c r="AA2826" s="11"/>
    </row>
    <row r="2827">
      <c r="A2827" s="12" t="s">
        <v>99</v>
      </c>
      <c r="B2827" s="13">
        <v>43296.0</v>
      </c>
      <c r="C2827" s="12">
        <v>43303.0</v>
      </c>
      <c r="D2827" s="14">
        <v>130.0</v>
      </c>
      <c r="E2827" s="24">
        <v>43048.33363425926</v>
      </c>
      <c r="F2827" s="16">
        <v>248.0</v>
      </c>
      <c r="G2827" s="17" t="s">
        <v>25</v>
      </c>
      <c r="H2827" s="14">
        <v>0.0</v>
      </c>
      <c r="I2827" s="14">
        <f t="shared" si="1"/>
        <v>130</v>
      </c>
      <c r="J2827" s="18">
        <v>4.0</v>
      </c>
      <c r="K2827" s="17">
        <v>6.0</v>
      </c>
      <c r="L2827" s="19">
        <v>3.0</v>
      </c>
      <c r="M2827" s="19" t="e">
        <v>#REF!</v>
      </c>
      <c r="N2827" s="17">
        <v>5.0</v>
      </c>
      <c r="O2827" s="17" t="s">
        <v>66</v>
      </c>
      <c r="P2827" s="17">
        <v>7.0</v>
      </c>
      <c r="Q2827" s="17">
        <v>2.0</v>
      </c>
      <c r="R2827" s="17">
        <v>0.0</v>
      </c>
      <c r="S2827" s="7">
        <f t="shared" si="2"/>
        <v>2</v>
      </c>
      <c r="T2827" s="20">
        <v>0.0</v>
      </c>
      <c r="U2827" s="14">
        <v>0.0</v>
      </c>
      <c r="V2827" s="21" t="s">
        <v>37</v>
      </c>
      <c r="W2827" s="35">
        <f>VLOOKUP(A2827,airbnb_listings_orlando!C:Q,14,0)</f>
        <v>259</v>
      </c>
      <c r="X2827" s="35">
        <f>VLOOKUP(A2827,airbnb_listings_orlando!C:Q,15,0)</f>
        <v>6</v>
      </c>
      <c r="Y2827" s="11">
        <f t="shared" si="4"/>
        <v>18.57142857</v>
      </c>
      <c r="AA2827" s="11"/>
    </row>
    <row r="2828">
      <c r="A2828" s="12" t="s">
        <v>99</v>
      </c>
      <c r="B2828" s="13">
        <v>43288.0</v>
      </c>
      <c r="C2828" s="12">
        <v>43291.0</v>
      </c>
      <c r="D2828" s="14">
        <v>802.58</v>
      </c>
      <c r="E2828" s="24">
        <v>43233.70931712963</v>
      </c>
      <c r="F2828" s="16">
        <v>55.0</v>
      </c>
      <c r="G2828" s="17" t="s">
        <v>25</v>
      </c>
      <c r="H2828" s="14">
        <v>91.8</v>
      </c>
      <c r="I2828" s="14">
        <f t="shared" si="1"/>
        <v>802.58</v>
      </c>
      <c r="J2828" s="18">
        <v>4.0</v>
      </c>
      <c r="K2828" s="17">
        <v>6.0</v>
      </c>
      <c r="L2828" s="19">
        <v>3.0</v>
      </c>
      <c r="M2828" s="19" t="e">
        <v>#REF!</v>
      </c>
      <c r="N2828" s="17">
        <v>5.0</v>
      </c>
      <c r="O2828" s="17" t="s">
        <v>66</v>
      </c>
      <c r="P2828" s="17">
        <v>3.0</v>
      </c>
      <c r="Q2828" s="17">
        <v>2.0</v>
      </c>
      <c r="R2828" s="17">
        <v>2.0</v>
      </c>
      <c r="S2828" s="7">
        <f t="shared" si="2"/>
        <v>4</v>
      </c>
      <c r="T2828" s="20">
        <v>0.0</v>
      </c>
      <c r="U2828" s="14">
        <v>0.0</v>
      </c>
      <c r="V2828" s="21" t="s">
        <v>37</v>
      </c>
      <c r="W2828" s="35">
        <f>VLOOKUP(A2828,airbnb_listings_orlando!C:Q,14,0)</f>
        <v>259</v>
      </c>
      <c r="X2828" s="35">
        <f>VLOOKUP(A2828,airbnb_listings_orlando!C:Q,15,0)</f>
        <v>6</v>
      </c>
      <c r="Y2828" s="11">
        <f t="shared" si="4"/>
        <v>267.5266667</v>
      </c>
      <c r="AA2828" s="11"/>
    </row>
    <row r="2829">
      <c r="A2829" s="12" t="s">
        <v>99</v>
      </c>
      <c r="B2829" s="13">
        <v>43103.0</v>
      </c>
      <c r="C2829" s="12">
        <v>43113.0</v>
      </c>
      <c r="D2829" s="14">
        <v>2069.81</v>
      </c>
      <c r="E2829" s="24">
        <v>42910.7055787037</v>
      </c>
      <c r="F2829" s="16">
        <v>193.0</v>
      </c>
      <c r="G2829" s="17" t="s">
        <v>25</v>
      </c>
      <c r="H2829" s="14">
        <v>275.21</v>
      </c>
      <c r="I2829" s="14">
        <f t="shared" si="1"/>
        <v>2005.82</v>
      </c>
      <c r="J2829" s="18">
        <v>4.0</v>
      </c>
      <c r="K2829" s="17">
        <v>6.0</v>
      </c>
      <c r="L2829" s="19">
        <v>3.0</v>
      </c>
      <c r="M2829" s="19" t="e">
        <v>#REF!</v>
      </c>
      <c r="N2829" s="17">
        <v>5.0</v>
      </c>
      <c r="O2829" s="17" t="s">
        <v>66</v>
      </c>
      <c r="P2829" s="17">
        <v>10.0</v>
      </c>
      <c r="Q2829" s="17">
        <v>2.0</v>
      </c>
      <c r="R2829" s="17">
        <v>2.0</v>
      </c>
      <c r="S2829" s="7">
        <f t="shared" si="2"/>
        <v>4</v>
      </c>
      <c r="T2829" s="20">
        <v>63.99</v>
      </c>
      <c r="U2829" s="14">
        <v>0.0</v>
      </c>
      <c r="V2829" s="21" t="s">
        <v>37</v>
      </c>
      <c r="W2829" s="35">
        <f>VLOOKUP(A2829,airbnb_listings_orlando!C:Q,14,0)</f>
        <v>259</v>
      </c>
      <c r="X2829" s="35">
        <f>VLOOKUP(A2829,airbnb_listings_orlando!C:Q,15,0)</f>
        <v>6</v>
      </c>
      <c r="Y2829" s="11">
        <f t="shared" si="4"/>
        <v>206.981</v>
      </c>
      <c r="AA2829" s="11"/>
    </row>
    <row r="2830">
      <c r="A2830" s="12" t="s">
        <v>99</v>
      </c>
      <c r="B2830" s="13">
        <v>42980.0</v>
      </c>
      <c r="C2830" s="12">
        <v>42985.0</v>
      </c>
      <c r="D2830" s="14">
        <v>660.0</v>
      </c>
      <c r="E2830" s="24">
        <v>42861.39877314815</v>
      </c>
      <c r="F2830" s="16">
        <v>119.0</v>
      </c>
      <c r="G2830" s="17" t="s">
        <v>25</v>
      </c>
      <c r="H2830" s="14">
        <v>80.4</v>
      </c>
      <c r="I2830" s="14">
        <f t="shared" si="1"/>
        <v>640</v>
      </c>
      <c r="J2830" s="18">
        <v>4.0</v>
      </c>
      <c r="K2830" s="17">
        <v>6.0</v>
      </c>
      <c r="L2830" s="19">
        <v>3.0</v>
      </c>
      <c r="M2830" s="19" t="e">
        <v>#REF!</v>
      </c>
      <c r="N2830" s="17">
        <v>5.0</v>
      </c>
      <c r="O2830" s="17" t="s">
        <v>66</v>
      </c>
      <c r="P2830" s="17">
        <v>5.0</v>
      </c>
      <c r="Q2830" s="17">
        <v>6.0</v>
      </c>
      <c r="R2830" s="17">
        <v>1.0</v>
      </c>
      <c r="S2830" s="7">
        <f t="shared" si="2"/>
        <v>7</v>
      </c>
      <c r="T2830" s="20">
        <v>20.0</v>
      </c>
      <c r="U2830" s="14">
        <v>0.0</v>
      </c>
      <c r="V2830" s="21" t="s">
        <v>37</v>
      </c>
      <c r="W2830" s="35">
        <f>VLOOKUP(A2830,airbnb_listings_orlando!C:Q,14,0)</f>
        <v>259</v>
      </c>
      <c r="X2830" s="35">
        <f>VLOOKUP(A2830,airbnb_listings_orlando!C:Q,15,0)</f>
        <v>6</v>
      </c>
      <c r="Y2830" s="11">
        <f t="shared" si="4"/>
        <v>132</v>
      </c>
      <c r="AA2830" s="11"/>
    </row>
    <row r="2831">
      <c r="A2831" s="12" t="s">
        <v>99</v>
      </c>
      <c r="B2831" s="13">
        <v>42914.0</v>
      </c>
      <c r="C2831" s="12">
        <v>42928.0</v>
      </c>
      <c r="D2831" s="14">
        <v>1965.58</v>
      </c>
      <c r="E2831" s="24">
        <v>42741.401284722226</v>
      </c>
      <c r="F2831" s="16">
        <v>173.0</v>
      </c>
      <c r="G2831" s="17" t="s">
        <v>25</v>
      </c>
      <c r="H2831" s="14">
        <v>268.27</v>
      </c>
      <c r="I2831" s="14">
        <f t="shared" si="1"/>
        <v>1905.64</v>
      </c>
      <c r="J2831" s="18">
        <v>4.0</v>
      </c>
      <c r="K2831" s="17">
        <v>6.0</v>
      </c>
      <c r="L2831" s="19">
        <v>3.0</v>
      </c>
      <c r="M2831" s="19" t="e">
        <v>#REF!</v>
      </c>
      <c r="N2831" s="17">
        <v>5.0</v>
      </c>
      <c r="O2831" s="17" t="s">
        <v>66</v>
      </c>
      <c r="P2831" s="17">
        <v>14.0</v>
      </c>
      <c r="Q2831" s="17">
        <v>2.0</v>
      </c>
      <c r="R2831" s="17">
        <v>2.0</v>
      </c>
      <c r="S2831" s="7">
        <f t="shared" si="2"/>
        <v>4</v>
      </c>
      <c r="T2831" s="20">
        <v>59.94</v>
      </c>
      <c r="U2831" s="14">
        <v>0.0</v>
      </c>
      <c r="V2831" s="21" t="s">
        <v>37</v>
      </c>
      <c r="W2831" s="35">
        <f>VLOOKUP(A2831,airbnb_listings_orlando!C:Q,14,0)</f>
        <v>259</v>
      </c>
      <c r="X2831" s="35">
        <f>VLOOKUP(A2831,airbnb_listings_orlando!C:Q,15,0)</f>
        <v>6</v>
      </c>
      <c r="Y2831" s="11">
        <f t="shared" si="4"/>
        <v>140.3985714</v>
      </c>
      <c r="AA2831" s="11"/>
    </row>
    <row r="2832">
      <c r="A2832" s="12" t="s">
        <v>99</v>
      </c>
      <c r="B2832" s="13">
        <v>42886.0</v>
      </c>
      <c r="C2832" s="12">
        <v>42889.0</v>
      </c>
      <c r="D2832" s="14">
        <v>442.0</v>
      </c>
      <c r="E2832" s="24">
        <v>42863.36986111111</v>
      </c>
      <c r="F2832" s="16">
        <v>23.0</v>
      </c>
      <c r="G2832" s="17" t="s">
        <v>25</v>
      </c>
      <c r="H2832" s="14">
        <v>45.24</v>
      </c>
      <c r="I2832" s="14">
        <f t="shared" si="1"/>
        <v>428</v>
      </c>
      <c r="J2832" s="18">
        <v>4.0</v>
      </c>
      <c r="K2832" s="17">
        <v>6.0</v>
      </c>
      <c r="L2832" s="19">
        <v>3.0</v>
      </c>
      <c r="M2832" s="19" t="e">
        <v>#REF!</v>
      </c>
      <c r="N2832" s="17">
        <v>5.0</v>
      </c>
      <c r="O2832" s="17" t="s">
        <v>66</v>
      </c>
      <c r="P2832" s="17">
        <v>3.0</v>
      </c>
      <c r="Q2832" s="17">
        <v>5.0</v>
      </c>
      <c r="R2832" s="17">
        <v>2.0</v>
      </c>
      <c r="S2832" s="7">
        <f t="shared" si="2"/>
        <v>7</v>
      </c>
      <c r="T2832" s="20">
        <v>14.0</v>
      </c>
      <c r="U2832" s="14">
        <v>0.0</v>
      </c>
      <c r="V2832" s="21" t="s">
        <v>37</v>
      </c>
      <c r="W2832" s="35">
        <f>VLOOKUP(A2832,airbnb_listings_orlando!C:Q,14,0)</f>
        <v>259</v>
      </c>
      <c r="X2832" s="35">
        <f>VLOOKUP(A2832,airbnb_listings_orlando!C:Q,15,0)</f>
        <v>6</v>
      </c>
      <c r="Y2832" s="11">
        <f t="shared" si="4"/>
        <v>147.3333333</v>
      </c>
      <c r="AA2832" s="11"/>
    </row>
    <row r="2833">
      <c r="A2833" s="12" t="s">
        <v>99</v>
      </c>
      <c r="B2833" s="13">
        <v>42833.0</v>
      </c>
      <c r="C2833" s="12">
        <v>42839.0</v>
      </c>
      <c r="D2833" s="14">
        <v>1072.2</v>
      </c>
      <c r="E2833" s="15">
        <v>42661.61283564815</v>
      </c>
      <c r="F2833" s="16">
        <v>172.0</v>
      </c>
      <c r="G2833" s="17" t="s">
        <v>25</v>
      </c>
      <c r="H2833" s="14">
        <v>162.0</v>
      </c>
      <c r="I2833" s="14">
        <f t="shared" si="1"/>
        <v>1072.2</v>
      </c>
      <c r="J2833" s="18">
        <v>4.0</v>
      </c>
      <c r="K2833" s="17">
        <v>6.0</v>
      </c>
      <c r="L2833" s="19">
        <v>3.0</v>
      </c>
      <c r="M2833" s="19" t="e">
        <v>#REF!</v>
      </c>
      <c r="N2833" s="17">
        <v>5.0</v>
      </c>
      <c r="O2833" s="17" t="s">
        <v>66</v>
      </c>
      <c r="P2833" s="17">
        <v>6.0</v>
      </c>
      <c r="Q2833" s="17">
        <v>4.0</v>
      </c>
      <c r="R2833" s="17">
        <v>4.0</v>
      </c>
      <c r="S2833" s="7">
        <f t="shared" si="2"/>
        <v>8</v>
      </c>
      <c r="T2833" s="20">
        <v>0.0</v>
      </c>
      <c r="U2833" s="14">
        <v>0.0</v>
      </c>
      <c r="V2833" s="21" t="s">
        <v>37</v>
      </c>
      <c r="W2833" s="35">
        <f>VLOOKUP(A2833,airbnb_listings_orlando!C:Q,14,0)</f>
        <v>259</v>
      </c>
      <c r="X2833" s="35">
        <f>VLOOKUP(A2833,airbnb_listings_orlando!C:Q,15,0)</f>
        <v>6</v>
      </c>
      <c r="Y2833" s="11">
        <f t="shared" si="4"/>
        <v>178.7</v>
      </c>
      <c r="AA2833" s="11"/>
    </row>
    <row r="2834">
      <c r="A2834" s="12" t="s">
        <v>99</v>
      </c>
      <c r="B2834" s="13">
        <v>42804.0</v>
      </c>
      <c r="C2834" s="12">
        <v>42812.0</v>
      </c>
      <c r="D2834" s="14">
        <v>1713.69</v>
      </c>
      <c r="E2834" s="24">
        <v>42738.50829861111</v>
      </c>
      <c r="F2834" s="16">
        <v>66.0</v>
      </c>
      <c r="G2834" s="17" t="s">
        <v>25</v>
      </c>
      <c r="H2834" s="14">
        <v>225.84</v>
      </c>
      <c r="I2834" s="14">
        <f t="shared" si="1"/>
        <v>1675.22</v>
      </c>
      <c r="J2834" s="18">
        <v>4.0</v>
      </c>
      <c r="K2834" s="17">
        <v>6.0</v>
      </c>
      <c r="L2834" s="19">
        <v>3.0</v>
      </c>
      <c r="M2834" s="19" t="e">
        <v>#REF!</v>
      </c>
      <c r="N2834" s="17">
        <v>5.0</v>
      </c>
      <c r="O2834" s="17" t="s">
        <v>66</v>
      </c>
      <c r="P2834" s="17">
        <v>8.0</v>
      </c>
      <c r="Q2834" s="17">
        <v>2.0</v>
      </c>
      <c r="R2834" s="17">
        <v>3.0</v>
      </c>
      <c r="S2834" s="7">
        <f t="shared" si="2"/>
        <v>5</v>
      </c>
      <c r="T2834" s="20">
        <v>38.47</v>
      </c>
      <c r="U2834" s="14">
        <v>0.0</v>
      </c>
      <c r="V2834" s="21" t="s">
        <v>37</v>
      </c>
      <c r="W2834" s="35">
        <f>VLOOKUP(A2834,airbnb_listings_orlando!C:Q,14,0)</f>
        <v>259</v>
      </c>
      <c r="X2834" s="35">
        <f>VLOOKUP(A2834,airbnb_listings_orlando!C:Q,15,0)</f>
        <v>6</v>
      </c>
      <c r="Y2834" s="11">
        <f t="shared" si="4"/>
        <v>214.21125</v>
      </c>
      <c r="AA2834" s="11"/>
    </row>
    <row r="2835">
      <c r="A2835" s="12" t="s">
        <v>99</v>
      </c>
      <c r="B2835" s="13">
        <v>42745.0</v>
      </c>
      <c r="C2835" s="12">
        <v>42764.0</v>
      </c>
      <c r="D2835" s="14">
        <v>2181.0</v>
      </c>
      <c r="E2835" s="15">
        <v>42719.387291666666</v>
      </c>
      <c r="F2835" s="16">
        <v>26.0</v>
      </c>
      <c r="G2835" s="17" t="s">
        <v>25</v>
      </c>
      <c r="H2835" s="14">
        <v>319.74</v>
      </c>
      <c r="I2835" s="14">
        <f t="shared" si="1"/>
        <v>2114</v>
      </c>
      <c r="J2835" s="18">
        <v>4.0</v>
      </c>
      <c r="K2835" s="17">
        <v>6.0</v>
      </c>
      <c r="L2835" s="19">
        <v>3.0</v>
      </c>
      <c r="M2835" s="19" t="e">
        <v>#REF!</v>
      </c>
      <c r="N2835" s="17">
        <v>5.0</v>
      </c>
      <c r="O2835" s="17" t="s">
        <v>66</v>
      </c>
      <c r="P2835" s="17">
        <v>19.0</v>
      </c>
      <c r="Q2835" s="17">
        <v>5.0</v>
      </c>
      <c r="R2835" s="17">
        <v>2.0</v>
      </c>
      <c r="S2835" s="7">
        <f t="shared" si="2"/>
        <v>7</v>
      </c>
      <c r="T2835" s="20">
        <v>67.0</v>
      </c>
      <c r="U2835" s="14">
        <v>0.0</v>
      </c>
      <c r="V2835" s="21" t="s">
        <v>37</v>
      </c>
      <c r="W2835" s="35">
        <f>VLOOKUP(A2835,airbnb_listings_orlando!C:Q,14,0)</f>
        <v>259</v>
      </c>
      <c r="X2835" s="35">
        <f>VLOOKUP(A2835,airbnb_listings_orlando!C:Q,15,0)</f>
        <v>6</v>
      </c>
      <c r="Y2835" s="11">
        <f t="shared" si="4"/>
        <v>114.7894737</v>
      </c>
      <c r="AA2835" s="11"/>
    </row>
    <row r="2836">
      <c r="A2836" s="12" t="s">
        <v>99</v>
      </c>
      <c r="B2836" s="13">
        <v>42657.0</v>
      </c>
      <c r="C2836" s="25">
        <v>42659.0</v>
      </c>
      <c r="D2836" s="14">
        <v>449.63</v>
      </c>
      <c r="E2836" s="15">
        <v>42654.58033564815</v>
      </c>
      <c r="F2836" s="16">
        <v>3.0</v>
      </c>
      <c r="G2836" s="17" t="s">
        <v>25</v>
      </c>
      <c r="H2836" s="14">
        <v>54.0</v>
      </c>
      <c r="I2836" s="14">
        <f t="shared" si="1"/>
        <v>449.63</v>
      </c>
      <c r="J2836" s="18">
        <v>4.0</v>
      </c>
      <c r="K2836" s="17">
        <v>6.0</v>
      </c>
      <c r="L2836" s="19">
        <v>3.0</v>
      </c>
      <c r="M2836" s="19" t="e">
        <v>#REF!</v>
      </c>
      <c r="N2836" s="17">
        <v>5.0</v>
      </c>
      <c r="O2836" s="17" t="s">
        <v>66</v>
      </c>
      <c r="P2836" s="17">
        <v>2.0</v>
      </c>
      <c r="Q2836" s="17">
        <v>5.0</v>
      </c>
      <c r="R2836" s="17">
        <v>2.0</v>
      </c>
      <c r="S2836" s="7">
        <f t="shared" si="2"/>
        <v>7</v>
      </c>
      <c r="T2836" s="20">
        <v>0.0</v>
      </c>
      <c r="U2836" s="14">
        <v>0.0</v>
      </c>
      <c r="V2836" s="21" t="s">
        <v>37</v>
      </c>
      <c r="W2836" s="35">
        <f>VLOOKUP(A2836,airbnb_listings_orlando!C:Q,14,0)</f>
        <v>259</v>
      </c>
      <c r="X2836" s="35">
        <f>VLOOKUP(A2836,airbnb_listings_orlando!C:Q,15,0)</f>
        <v>6</v>
      </c>
      <c r="Y2836" s="11">
        <f t="shared" si="4"/>
        <v>224.815</v>
      </c>
      <c r="AA2836" s="11"/>
    </row>
    <row r="2837">
      <c r="A2837" s="12" t="s">
        <v>99</v>
      </c>
      <c r="B2837" s="13">
        <v>43484.0</v>
      </c>
      <c r="C2837" s="12">
        <v>43492.0</v>
      </c>
      <c r="D2837" s="14">
        <v>1541.04</v>
      </c>
      <c r="E2837" s="15">
        <v>43460.716770833336</v>
      </c>
      <c r="F2837" s="16">
        <v>24.0</v>
      </c>
      <c r="G2837" s="17" t="s">
        <v>25</v>
      </c>
      <c r="H2837" s="14">
        <v>86.44</v>
      </c>
      <c r="I2837" s="14">
        <f t="shared" si="1"/>
        <v>1408.3688</v>
      </c>
      <c r="J2837" s="18">
        <v>4.0</v>
      </c>
      <c r="K2837" s="17">
        <v>6.0</v>
      </c>
      <c r="L2837" s="19">
        <v>3.0</v>
      </c>
      <c r="M2837" s="19" t="e">
        <v>#REF!</v>
      </c>
      <c r="N2837" s="17">
        <v>5.0</v>
      </c>
      <c r="O2837" s="17" t="s">
        <v>66</v>
      </c>
      <c r="P2837" s="17">
        <v>8.0</v>
      </c>
      <c r="Q2837" s="17">
        <v>6.0</v>
      </c>
      <c r="R2837" s="17">
        <v>2.0</v>
      </c>
      <c r="S2837" s="7">
        <f t="shared" si="2"/>
        <v>8</v>
      </c>
      <c r="T2837" s="20">
        <v>86.44</v>
      </c>
      <c r="U2837" s="14">
        <f t="shared" ref="U2837:U2844" si="156">D2837*3%</f>
        <v>46.2312</v>
      </c>
      <c r="V2837" s="21" t="s">
        <v>39</v>
      </c>
      <c r="W2837" s="35">
        <f>VLOOKUP(A2837,airbnb_listings_orlando!C:Q,14,0)</f>
        <v>259</v>
      </c>
      <c r="X2837" s="35">
        <f>VLOOKUP(A2837,airbnb_listings_orlando!C:Q,15,0)</f>
        <v>6</v>
      </c>
      <c r="Y2837" s="11">
        <f t="shared" si="4"/>
        <v>192.63</v>
      </c>
      <c r="AA2837" s="11"/>
    </row>
    <row r="2838">
      <c r="A2838" s="12" t="s">
        <v>99</v>
      </c>
      <c r="B2838" s="13">
        <v>43305.0</v>
      </c>
      <c r="C2838" s="12">
        <v>43319.0</v>
      </c>
      <c r="D2838" s="14">
        <v>1955.96</v>
      </c>
      <c r="E2838" s="24">
        <v>42963.60024305555</v>
      </c>
      <c r="F2838" s="16">
        <v>342.0</v>
      </c>
      <c r="G2838" s="17" t="s">
        <v>25</v>
      </c>
      <c r="H2838" s="14">
        <v>264.7</v>
      </c>
      <c r="I2838" s="14">
        <f t="shared" si="1"/>
        <v>1835.5312</v>
      </c>
      <c r="J2838" s="18">
        <v>4.0</v>
      </c>
      <c r="K2838" s="17">
        <v>6.0</v>
      </c>
      <c r="L2838" s="19">
        <v>3.0</v>
      </c>
      <c r="M2838" s="19" t="e">
        <v>#REF!</v>
      </c>
      <c r="N2838" s="17">
        <v>5.0</v>
      </c>
      <c r="O2838" s="17" t="s">
        <v>66</v>
      </c>
      <c r="P2838" s="17">
        <v>14.0</v>
      </c>
      <c r="Q2838" s="17">
        <v>2.0</v>
      </c>
      <c r="R2838" s="17">
        <v>1.0</v>
      </c>
      <c r="S2838" s="7">
        <f t="shared" si="2"/>
        <v>3</v>
      </c>
      <c r="T2838" s="20">
        <v>61.75</v>
      </c>
      <c r="U2838" s="14">
        <f t="shared" si="156"/>
        <v>58.6788</v>
      </c>
      <c r="V2838" s="21" t="s">
        <v>39</v>
      </c>
      <c r="W2838" s="35">
        <f>VLOOKUP(A2838,airbnb_listings_orlando!C:Q,14,0)</f>
        <v>259</v>
      </c>
      <c r="X2838" s="35">
        <f>VLOOKUP(A2838,airbnb_listings_orlando!C:Q,15,0)</f>
        <v>6</v>
      </c>
      <c r="Y2838" s="11">
        <f t="shared" si="4"/>
        <v>139.7114286</v>
      </c>
      <c r="AA2838" s="11"/>
    </row>
    <row r="2839">
      <c r="A2839" s="12" t="s">
        <v>99</v>
      </c>
      <c r="B2839" s="13">
        <v>43274.0</v>
      </c>
      <c r="C2839" s="12">
        <v>43281.0</v>
      </c>
      <c r="D2839" s="14">
        <v>1183.54</v>
      </c>
      <c r="E2839" s="24">
        <v>43012.40482638889</v>
      </c>
      <c r="F2839" s="16">
        <v>262.0</v>
      </c>
      <c r="G2839" s="17" t="s">
        <v>25</v>
      </c>
      <c r="H2839" s="14">
        <v>145.09</v>
      </c>
      <c r="I2839" s="14">
        <f t="shared" si="1"/>
        <v>1111.4438</v>
      </c>
      <c r="J2839" s="18">
        <v>4.0</v>
      </c>
      <c r="K2839" s="17">
        <v>6.0</v>
      </c>
      <c r="L2839" s="19">
        <v>3.0</v>
      </c>
      <c r="M2839" s="19" t="e">
        <v>#REF!</v>
      </c>
      <c r="N2839" s="17">
        <v>5.0</v>
      </c>
      <c r="O2839" s="17" t="s">
        <v>66</v>
      </c>
      <c r="P2839" s="17">
        <v>7.0</v>
      </c>
      <c r="Q2839" s="17">
        <v>4.0</v>
      </c>
      <c r="R2839" s="17">
        <v>3.0</v>
      </c>
      <c r="S2839" s="7">
        <f t="shared" si="2"/>
        <v>7</v>
      </c>
      <c r="T2839" s="20">
        <v>36.59</v>
      </c>
      <c r="U2839" s="14">
        <f t="shared" si="156"/>
        <v>35.5062</v>
      </c>
      <c r="V2839" s="21" t="s">
        <v>39</v>
      </c>
      <c r="W2839" s="35">
        <f>VLOOKUP(A2839,airbnb_listings_orlando!C:Q,14,0)</f>
        <v>259</v>
      </c>
      <c r="X2839" s="35">
        <f>VLOOKUP(A2839,airbnb_listings_orlando!C:Q,15,0)</f>
        <v>6</v>
      </c>
      <c r="Y2839" s="11">
        <f t="shared" si="4"/>
        <v>169.0771429</v>
      </c>
      <c r="AA2839" s="11"/>
    </row>
    <row r="2840">
      <c r="A2840" s="12" t="s">
        <v>99</v>
      </c>
      <c r="B2840" s="13">
        <v>43259.0</v>
      </c>
      <c r="C2840" s="12">
        <v>43268.0</v>
      </c>
      <c r="D2840" s="14">
        <v>1132.89</v>
      </c>
      <c r="E2840" s="24">
        <v>42842.35853009259</v>
      </c>
      <c r="F2840" s="16">
        <v>417.0</v>
      </c>
      <c r="G2840" s="17" t="s">
        <v>25</v>
      </c>
      <c r="H2840" s="14">
        <v>181.8</v>
      </c>
      <c r="I2840" s="14">
        <f t="shared" si="1"/>
        <v>1098.9033</v>
      </c>
      <c r="J2840" s="18">
        <v>4.0</v>
      </c>
      <c r="K2840" s="17">
        <v>6.0</v>
      </c>
      <c r="L2840" s="19">
        <v>3.0</v>
      </c>
      <c r="M2840" s="19" t="e">
        <v>#REF!</v>
      </c>
      <c r="N2840" s="17">
        <v>5.0</v>
      </c>
      <c r="O2840" s="17" t="s">
        <v>66</v>
      </c>
      <c r="P2840" s="17">
        <v>9.0</v>
      </c>
      <c r="Q2840" s="17">
        <v>6.0</v>
      </c>
      <c r="R2840" s="17">
        <v>2.0</v>
      </c>
      <c r="S2840" s="7">
        <f t="shared" si="2"/>
        <v>8</v>
      </c>
      <c r="T2840" s="20">
        <v>0.0</v>
      </c>
      <c r="U2840" s="14">
        <f t="shared" si="156"/>
        <v>33.9867</v>
      </c>
      <c r="V2840" s="21" t="s">
        <v>39</v>
      </c>
      <c r="W2840" s="35">
        <f>VLOOKUP(A2840,airbnb_listings_orlando!C:Q,14,0)</f>
        <v>259</v>
      </c>
      <c r="X2840" s="35">
        <f>VLOOKUP(A2840,airbnb_listings_orlando!C:Q,15,0)</f>
        <v>6</v>
      </c>
      <c r="Y2840" s="11">
        <f t="shared" si="4"/>
        <v>125.8766667</v>
      </c>
      <c r="AA2840" s="11"/>
    </row>
    <row r="2841">
      <c r="A2841" s="12" t="s">
        <v>99</v>
      </c>
      <c r="B2841" s="13">
        <v>43246.0</v>
      </c>
      <c r="C2841" s="12">
        <v>43249.0</v>
      </c>
      <c r="D2841" s="14">
        <v>589.02</v>
      </c>
      <c r="E2841" s="24">
        <v>43043.567824074074</v>
      </c>
      <c r="F2841" s="16">
        <v>203.0</v>
      </c>
      <c r="G2841" s="17" t="s">
        <v>25</v>
      </c>
      <c r="H2841" s="14">
        <v>59.15</v>
      </c>
      <c r="I2841" s="14">
        <f t="shared" si="1"/>
        <v>553.1394</v>
      </c>
      <c r="J2841" s="18">
        <v>4.0</v>
      </c>
      <c r="K2841" s="17">
        <v>6.0</v>
      </c>
      <c r="L2841" s="19">
        <v>3.0</v>
      </c>
      <c r="M2841" s="19" t="e">
        <v>#REF!</v>
      </c>
      <c r="N2841" s="17">
        <v>5.0</v>
      </c>
      <c r="O2841" s="17" t="s">
        <v>66</v>
      </c>
      <c r="P2841" s="17">
        <v>3.0</v>
      </c>
      <c r="Q2841" s="17">
        <v>5.0</v>
      </c>
      <c r="R2841" s="17">
        <v>3.0</v>
      </c>
      <c r="S2841" s="7">
        <f t="shared" si="2"/>
        <v>8</v>
      </c>
      <c r="T2841" s="20">
        <v>18.21</v>
      </c>
      <c r="U2841" s="14">
        <f t="shared" si="156"/>
        <v>17.6706</v>
      </c>
      <c r="V2841" s="21" t="s">
        <v>39</v>
      </c>
      <c r="W2841" s="35">
        <f>VLOOKUP(A2841,airbnb_listings_orlando!C:Q,14,0)</f>
        <v>259</v>
      </c>
      <c r="X2841" s="35">
        <f>VLOOKUP(A2841,airbnb_listings_orlando!C:Q,15,0)</f>
        <v>6</v>
      </c>
      <c r="Y2841" s="11">
        <f t="shared" si="4"/>
        <v>196.34</v>
      </c>
      <c r="AA2841" s="11"/>
    </row>
    <row r="2842">
      <c r="A2842" s="12" t="s">
        <v>99</v>
      </c>
      <c r="B2842" s="13">
        <v>43234.0</v>
      </c>
      <c r="C2842" s="12">
        <v>43236.0</v>
      </c>
      <c r="D2842" s="14">
        <v>445.89</v>
      </c>
      <c r="E2842" s="24">
        <v>43231.744050925925</v>
      </c>
      <c r="F2842" s="16">
        <v>3.0</v>
      </c>
      <c r="G2842" s="17" t="s">
        <v>25</v>
      </c>
      <c r="H2842" s="14">
        <v>37.45</v>
      </c>
      <c r="I2842" s="14">
        <f t="shared" si="1"/>
        <v>418.7233</v>
      </c>
      <c r="J2842" s="18">
        <v>4.0</v>
      </c>
      <c r="K2842" s="17">
        <v>6.0</v>
      </c>
      <c r="L2842" s="19">
        <v>3.0</v>
      </c>
      <c r="M2842" s="19" t="e">
        <v>#REF!</v>
      </c>
      <c r="N2842" s="17">
        <v>5.0</v>
      </c>
      <c r="O2842" s="17" t="s">
        <v>66</v>
      </c>
      <c r="P2842" s="17">
        <v>2.0</v>
      </c>
      <c r="Q2842" s="17">
        <v>6.0</v>
      </c>
      <c r="R2842" s="17">
        <v>0.0</v>
      </c>
      <c r="S2842" s="7">
        <f t="shared" si="2"/>
        <v>6</v>
      </c>
      <c r="T2842" s="20">
        <v>13.79</v>
      </c>
      <c r="U2842" s="14">
        <f t="shared" si="156"/>
        <v>13.3767</v>
      </c>
      <c r="V2842" s="21" t="s">
        <v>39</v>
      </c>
      <c r="W2842" s="35">
        <f>VLOOKUP(A2842,airbnb_listings_orlando!C:Q,14,0)</f>
        <v>259</v>
      </c>
      <c r="X2842" s="35">
        <f>VLOOKUP(A2842,airbnb_listings_orlando!C:Q,15,0)</f>
        <v>6</v>
      </c>
      <c r="Y2842" s="11">
        <f t="shared" si="4"/>
        <v>222.945</v>
      </c>
      <c r="AA2842" s="11"/>
    </row>
    <row r="2843">
      <c r="A2843" s="12" t="s">
        <v>99</v>
      </c>
      <c r="B2843" s="13">
        <v>43185.0</v>
      </c>
      <c r="C2843" s="12">
        <v>43190.0</v>
      </c>
      <c r="D2843" s="14">
        <v>1178.03</v>
      </c>
      <c r="E2843" s="24">
        <v>42965.96202546296</v>
      </c>
      <c r="F2843" s="16">
        <v>220.0</v>
      </c>
      <c r="G2843" s="17" t="s">
        <v>25</v>
      </c>
      <c r="H2843" s="14">
        <v>126.3</v>
      </c>
      <c r="I2843" s="14">
        <f t="shared" si="1"/>
        <v>1106.2691</v>
      </c>
      <c r="J2843" s="18">
        <v>4.0</v>
      </c>
      <c r="K2843" s="17">
        <v>6.0</v>
      </c>
      <c r="L2843" s="19">
        <v>3.0</v>
      </c>
      <c r="M2843" s="19" t="e">
        <v>#REF!</v>
      </c>
      <c r="N2843" s="17">
        <v>5.0</v>
      </c>
      <c r="O2843" s="17" t="s">
        <v>66</v>
      </c>
      <c r="P2843" s="17">
        <v>5.0</v>
      </c>
      <c r="Q2843" s="17">
        <v>4.0</v>
      </c>
      <c r="R2843" s="17">
        <v>2.0</v>
      </c>
      <c r="S2843" s="7">
        <f t="shared" si="2"/>
        <v>6</v>
      </c>
      <c r="T2843" s="20">
        <v>36.42</v>
      </c>
      <c r="U2843" s="14">
        <f t="shared" si="156"/>
        <v>35.3409</v>
      </c>
      <c r="V2843" s="21" t="s">
        <v>39</v>
      </c>
      <c r="W2843" s="35">
        <f>VLOOKUP(A2843,airbnb_listings_orlando!C:Q,14,0)</f>
        <v>259</v>
      </c>
      <c r="X2843" s="35">
        <f>VLOOKUP(A2843,airbnb_listings_orlando!C:Q,15,0)</f>
        <v>6</v>
      </c>
      <c r="Y2843" s="11">
        <f t="shared" si="4"/>
        <v>235.606</v>
      </c>
      <c r="AA2843" s="11"/>
    </row>
    <row r="2844">
      <c r="A2844" s="12" t="s">
        <v>99</v>
      </c>
      <c r="B2844" s="13">
        <v>43181.0</v>
      </c>
      <c r="C2844" s="12">
        <v>43185.0</v>
      </c>
      <c r="D2844" s="14">
        <v>1060.23</v>
      </c>
      <c r="E2844" s="24">
        <v>43112.5297337963</v>
      </c>
      <c r="F2844" s="16">
        <v>69.0</v>
      </c>
      <c r="G2844" s="17" t="s">
        <v>25</v>
      </c>
      <c r="H2844" s="14">
        <v>113.53</v>
      </c>
      <c r="I2844" s="14">
        <f t="shared" si="1"/>
        <v>998.3631</v>
      </c>
      <c r="J2844" s="18">
        <v>4.0</v>
      </c>
      <c r="K2844" s="17">
        <v>6.0</v>
      </c>
      <c r="L2844" s="19">
        <v>3.0</v>
      </c>
      <c r="M2844" s="19" t="e">
        <v>#REF!</v>
      </c>
      <c r="N2844" s="17">
        <v>5.0</v>
      </c>
      <c r="O2844" s="17" t="s">
        <v>66</v>
      </c>
      <c r="P2844" s="17">
        <v>4.0</v>
      </c>
      <c r="Q2844" s="17">
        <v>4.0</v>
      </c>
      <c r="R2844" s="17">
        <v>4.0</v>
      </c>
      <c r="S2844" s="7">
        <f t="shared" si="2"/>
        <v>8</v>
      </c>
      <c r="T2844" s="20">
        <v>30.06</v>
      </c>
      <c r="U2844" s="14">
        <f t="shared" si="156"/>
        <v>31.8069</v>
      </c>
      <c r="V2844" s="21" t="s">
        <v>39</v>
      </c>
      <c r="W2844" s="35">
        <f>VLOOKUP(A2844,airbnb_listings_orlando!C:Q,14,0)</f>
        <v>259</v>
      </c>
      <c r="X2844" s="35">
        <f>VLOOKUP(A2844,airbnb_listings_orlando!C:Q,15,0)</f>
        <v>6</v>
      </c>
      <c r="Y2844" s="11">
        <f t="shared" si="4"/>
        <v>265.0575</v>
      </c>
      <c r="AA2844" s="11"/>
    </row>
    <row r="2845">
      <c r="A2845" s="12" t="s">
        <v>99</v>
      </c>
      <c r="B2845" s="13">
        <v>43152.0</v>
      </c>
      <c r="C2845" s="12">
        <v>43155.0</v>
      </c>
      <c r="D2845" s="14">
        <v>589.97</v>
      </c>
      <c r="E2845" s="24">
        <v>42971.91744212963</v>
      </c>
      <c r="F2845" s="16">
        <v>181.0</v>
      </c>
      <c r="G2845" s="17" t="s">
        <v>25</v>
      </c>
      <c r="H2845" s="14">
        <v>50.71</v>
      </c>
      <c r="I2845" s="14">
        <f t="shared" si="1"/>
        <v>548.1312</v>
      </c>
      <c r="J2845" s="18">
        <v>4.0</v>
      </c>
      <c r="K2845" s="17">
        <v>6.0</v>
      </c>
      <c r="L2845" s="19">
        <v>3.0</v>
      </c>
      <c r="M2845" s="19" t="e">
        <v>#REF!</v>
      </c>
      <c r="N2845" s="17">
        <v>5.0</v>
      </c>
      <c r="O2845" s="17" t="s">
        <v>66</v>
      </c>
      <c r="P2845" s="17">
        <v>3.0</v>
      </c>
      <c r="Q2845" s="17">
        <v>4.0</v>
      </c>
      <c r="R2845" s="17">
        <v>2.0</v>
      </c>
      <c r="S2845" s="7">
        <f t="shared" si="2"/>
        <v>6</v>
      </c>
      <c r="T2845" s="20">
        <v>18.24</v>
      </c>
      <c r="U2845" s="14">
        <f t="shared" ref="U2845:U2876" si="157">D2845*4%</f>
        <v>23.5988</v>
      </c>
      <c r="V2845" s="21" t="s">
        <v>39</v>
      </c>
      <c r="W2845" s="35">
        <f>VLOOKUP(A2845,airbnb_listings_orlando!C:Q,14,0)</f>
        <v>259</v>
      </c>
      <c r="X2845" s="35">
        <f>VLOOKUP(A2845,airbnb_listings_orlando!C:Q,15,0)</f>
        <v>6</v>
      </c>
      <c r="Y2845" s="11">
        <f t="shared" si="4"/>
        <v>196.6566667</v>
      </c>
      <c r="AA2845" s="11"/>
    </row>
    <row r="2846">
      <c r="A2846" s="12" t="s">
        <v>99</v>
      </c>
      <c r="B2846" s="13">
        <v>43123.0</v>
      </c>
      <c r="C2846" s="12">
        <v>43126.0</v>
      </c>
      <c r="D2846" s="14">
        <v>766.27</v>
      </c>
      <c r="E2846" s="24">
        <v>43115.752534722225</v>
      </c>
      <c r="F2846" s="16">
        <v>8.0</v>
      </c>
      <c r="G2846" s="17" t="s">
        <v>25</v>
      </c>
      <c r="H2846" s="14">
        <v>83.77</v>
      </c>
      <c r="I2846" s="14">
        <f t="shared" si="1"/>
        <v>711.9292</v>
      </c>
      <c r="J2846" s="18">
        <v>4.0</v>
      </c>
      <c r="K2846" s="17">
        <v>6.0</v>
      </c>
      <c r="L2846" s="19">
        <v>3.0</v>
      </c>
      <c r="M2846" s="19" t="e">
        <v>#REF!</v>
      </c>
      <c r="N2846" s="17">
        <v>5.0</v>
      </c>
      <c r="O2846" s="17" t="s">
        <v>66</v>
      </c>
      <c r="P2846" s="17">
        <v>3.0</v>
      </c>
      <c r="Q2846" s="17">
        <v>4.0</v>
      </c>
      <c r="R2846" s="17">
        <v>0.0</v>
      </c>
      <c r="S2846" s="7">
        <f t="shared" si="2"/>
        <v>4</v>
      </c>
      <c r="T2846" s="20">
        <v>23.69</v>
      </c>
      <c r="U2846" s="14">
        <f t="shared" si="157"/>
        <v>30.6508</v>
      </c>
      <c r="V2846" s="21" t="s">
        <v>39</v>
      </c>
      <c r="W2846" s="35">
        <f>VLOOKUP(A2846,airbnb_listings_orlando!C:Q,14,0)</f>
        <v>259</v>
      </c>
      <c r="X2846" s="35">
        <f>VLOOKUP(A2846,airbnb_listings_orlando!C:Q,15,0)</f>
        <v>6</v>
      </c>
      <c r="Y2846" s="11">
        <f t="shared" si="4"/>
        <v>255.4233333</v>
      </c>
      <c r="AA2846" s="11"/>
    </row>
    <row r="2847">
      <c r="A2847" s="12" t="s">
        <v>99</v>
      </c>
      <c r="B2847" s="13">
        <v>43095.0</v>
      </c>
      <c r="C2847" s="12">
        <v>43102.0</v>
      </c>
      <c r="D2847" s="14">
        <v>1202.45</v>
      </c>
      <c r="E2847" s="24">
        <v>42798.409791666665</v>
      </c>
      <c r="F2847" s="16">
        <v>297.0</v>
      </c>
      <c r="G2847" s="17" t="s">
        <v>25</v>
      </c>
      <c r="H2847" s="14">
        <v>124.45</v>
      </c>
      <c r="I2847" s="14">
        <f t="shared" si="1"/>
        <v>1092.392</v>
      </c>
      <c r="J2847" s="18">
        <v>4.0</v>
      </c>
      <c r="K2847" s="17">
        <v>6.0</v>
      </c>
      <c r="L2847" s="19">
        <v>3.0</v>
      </c>
      <c r="M2847" s="19" t="e">
        <v>#REF!</v>
      </c>
      <c r="N2847" s="17">
        <v>5.0</v>
      </c>
      <c r="O2847" s="17" t="s">
        <v>66</v>
      </c>
      <c r="P2847" s="17">
        <v>7.0</v>
      </c>
      <c r="Q2847" s="17">
        <v>8.0</v>
      </c>
      <c r="R2847" s="17">
        <v>0.0</v>
      </c>
      <c r="S2847" s="7">
        <f t="shared" si="2"/>
        <v>8</v>
      </c>
      <c r="T2847" s="20">
        <v>61.96</v>
      </c>
      <c r="U2847" s="14">
        <f t="shared" si="157"/>
        <v>48.098</v>
      </c>
      <c r="V2847" s="21" t="s">
        <v>39</v>
      </c>
      <c r="W2847" s="35">
        <f>VLOOKUP(A2847,airbnb_listings_orlando!C:Q,14,0)</f>
        <v>259</v>
      </c>
      <c r="X2847" s="35">
        <f>VLOOKUP(A2847,airbnb_listings_orlando!C:Q,15,0)</f>
        <v>6</v>
      </c>
      <c r="Y2847" s="11">
        <f t="shared" si="4"/>
        <v>171.7785714</v>
      </c>
      <c r="AA2847" s="11"/>
    </row>
    <row r="2848">
      <c r="A2848" s="12" t="s">
        <v>99</v>
      </c>
      <c r="B2848" s="13">
        <v>43070.0</v>
      </c>
      <c r="C2848" s="25">
        <v>43081.0</v>
      </c>
      <c r="D2848" s="14">
        <v>1327.35</v>
      </c>
      <c r="E2848" s="24">
        <v>42789.433541666665</v>
      </c>
      <c r="F2848" s="16">
        <v>281.0</v>
      </c>
      <c r="G2848" s="17" t="s">
        <v>25</v>
      </c>
      <c r="H2848" s="14">
        <v>171.92</v>
      </c>
      <c r="I2848" s="14">
        <f t="shared" si="1"/>
        <v>1232.356</v>
      </c>
      <c r="J2848" s="18">
        <v>4.0</v>
      </c>
      <c r="K2848" s="17">
        <v>6.0</v>
      </c>
      <c r="L2848" s="19">
        <v>3.0</v>
      </c>
      <c r="M2848" s="19" t="e">
        <v>#REF!</v>
      </c>
      <c r="N2848" s="17">
        <v>5.0</v>
      </c>
      <c r="O2848" s="17" t="s">
        <v>66</v>
      </c>
      <c r="P2848" s="17">
        <v>11.0</v>
      </c>
      <c r="Q2848" s="17">
        <v>5.0</v>
      </c>
      <c r="R2848" s="17">
        <v>0.0</v>
      </c>
      <c r="S2848" s="7">
        <f t="shared" si="2"/>
        <v>5</v>
      </c>
      <c r="T2848" s="20">
        <v>41.9</v>
      </c>
      <c r="U2848" s="14">
        <f t="shared" si="157"/>
        <v>53.094</v>
      </c>
      <c r="V2848" s="21" t="s">
        <v>39</v>
      </c>
      <c r="W2848" s="35">
        <f>VLOOKUP(A2848,airbnb_listings_orlando!C:Q,14,0)</f>
        <v>259</v>
      </c>
      <c r="X2848" s="35">
        <f>VLOOKUP(A2848,airbnb_listings_orlando!C:Q,15,0)</f>
        <v>6</v>
      </c>
      <c r="Y2848" s="11">
        <f t="shared" si="4"/>
        <v>120.6681818</v>
      </c>
      <c r="AA2848" s="11"/>
    </row>
    <row r="2849">
      <c r="A2849" s="12" t="s">
        <v>99</v>
      </c>
      <c r="B2849" s="13">
        <v>43060.0</v>
      </c>
      <c r="C2849" s="25">
        <v>43064.0</v>
      </c>
      <c r="D2849" s="14">
        <v>968.85</v>
      </c>
      <c r="E2849" s="24">
        <v>42798.41076388889</v>
      </c>
      <c r="F2849" s="16">
        <v>262.0</v>
      </c>
      <c r="G2849" s="17" t="s">
        <v>25</v>
      </c>
      <c r="H2849" s="14">
        <v>131.58</v>
      </c>
      <c r="I2849" s="14">
        <f t="shared" si="1"/>
        <v>913.076</v>
      </c>
      <c r="J2849" s="18">
        <v>4.0</v>
      </c>
      <c r="K2849" s="17">
        <v>6.0</v>
      </c>
      <c r="L2849" s="19">
        <v>3.0</v>
      </c>
      <c r="M2849" s="19" t="e">
        <v>#REF!</v>
      </c>
      <c r="N2849" s="17">
        <v>5.0</v>
      </c>
      <c r="O2849" s="17" t="s">
        <v>66</v>
      </c>
      <c r="P2849" s="17">
        <v>4.0</v>
      </c>
      <c r="Q2849" s="17">
        <v>3.0</v>
      </c>
      <c r="R2849" s="17">
        <v>0.0</v>
      </c>
      <c r="S2849" s="7">
        <f t="shared" si="2"/>
        <v>3</v>
      </c>
      <c r="T2849" s="20">
        <v>17.02</v>
      </c>
      <c r="U2849" s="14">
        <f t="shared" si="157"/>
        <v>38.754</v>
      </c>
      <c r="V2849" s="21" t="s">
        <v>39</v>
      </c>
      <c r="W2849" s="35">
        <f>VLOOKUP(A2849,airbnb_listings_orlando!C:Q,14,0)</f>
        <v>259</v>
      </c>
      <c r="X2849" s="35">
        <f>VLOOKUP(A2849,airbnb_listings_orlando!C:Q,15,0)</f>
        <v>6</v>
      </c>
      <c r="Y2849" s="11">
        <f t="shared" si="4"/>
        <v>242.2125</v>
      </c>
      <c r="AA2849" s="11"/>
    </row>
    <row r="2850">
      <c r="A2850" s="12" t="s">
        <v>99</v>
      </c>
      <c r="B2850" s="13">
        <v>43022.0</v>
      </c>
      <c r="C2850" s="25">
        <v>43029.0</v>
      </c>
      <c r="D2850" s="14">
        <v>910.5</v>
      </c>
      <c r="E2850" s="24">
        <v>42750.95096064815</v>
      </c>
      <c r="F2850" s="16">
        <v>272.0</v>
      </c>
      <c r="G2850" s="17" t="s">
        <v>25</v>
      </c>
      <c r="H2850" s="14">
        <v>107.62</v>
      </c>
      <c r="I2850" s="14">
        <f t="shared" si="1"/>
        <v>845.93</v>
      </c>
      <c r="J2850" s="18">
        <v>4.0</v>
      </c>
      <c r="K2850" s="17">
        <v>6.0</v>
      </c>
      <c r="L2850" s="19">
        <v>3.0</v>
      </c>
      <c r="M2850" s="19" t="e">
        <v>#REF!</v>
      </c>
      <c r="N2850" s="17">
        <v>5.0</v>
      </c>
      <c r="O2850" s="17" t="s">
        <v>66</v>
      </c>
      <c r="P2850" s="17">
        <v>7.0</v>
      </c>
      <c r="Q2850" s="17">
        <v>3.0</v>
      </c>
      <c r="R2850" s="17">
        <v>2.0</v>
      </c>
      <c r="S2850" s="7">
        <f t="shared" si="2"/>
        <v>5</v>
      </c>
      <c r="T2850" s="20">
        <v>28.15</v>
      </c>
      <c r="U2850" s="14">
        <f t="shared" si="157"/>
        <v>36.42</v>
      </c>
      <c r="V2850" s="21" t="s">
        <v>39</v>
      </c>
      <c r="W2850" s="35">
        <f>VLOOKUP(A2850,airbnb_listings_orlando!C:Q,14,0)</f>
        <v>259</v>
      </c>
      <c r="X2850" s="35">
        <f>VLOOKUP(A2850,airbnb_listings_orlando!C:Q,15,0)</f>
        <v>6</v>
      </c>
      <c r="Y2850" s="11">
        <f t="shared" si="4"/>
        <v>130.0714286</v>
      </c>
      <c r="AA2850" s="11"/>
    </row>
    <row r="2851">
      <c r="A2851" s="12" t="s">
        <v>99</v>
      </c>
      <c r="B2851" s="13">
        <v>43012.0</v>
      </c>
      <c r="C2851" s="25">
        <v>43019.0</v>
      </c>
      <c r="D2851" s="14">
        <v>910.5</v>
      </c>
      <c r="E2851" s="24">
        <v>42793.53878472222</v>
      </c>
      <c r="F2851" s="16">
        <v>219.0</v>
      </c>
      <c r="G2851" s="17" t="s">
        <v>25</v>
      </c>
      <c r="H2851" s="14">
        <v>107.62</v>
      </c>
      <c r="I2851" s="14">
        <f t="shared" si="1"/>
        <v>845.93</v>
      </c>
      <c r="J2851" s="18">
        <v>4.0</v>
      </c>
      <c r="K2851" s="17">
        <v>6.0</v>
      </c>
      <c r="L2851" s="19">
        <v>3.0</v>
      </c>
      <c r="M2851" s="19" t="e">
        <v>#REF!</v>
      </c>
      <c r="N2851" s="17">
        <v>5.0</v>
      </c>
      <c r="O2851" s="17" t="s">
        <v>66</v>
      </c>
      <c r="P2851" s="17">
        <v>7.0</v>
      </c>
      <c r="Q2851" s="17">
        <v>2.0</v>
      </c>
      <c r="R2851" s="17">
        <v>3.0</v>
      </c>
      <c r="S2851" s="7">
        <f t="shared" si="2"/>
        <v>5</v>
      </c>
      <c r="T2851" s="20">
        <v>28.15</v>
      </c>
      <c r="U2851" s="14">
        <f t="shared" si="157"/>
        <v>36.42</v>
      </c>
      <c r="V2851" s="21" t="s">
        <v>39</v>
      </c>
      <c r="W2851" s="35">
        <f>VLOOKUP(A2851,airbnb_listings_orlando!C:Q,14,0)</f>
        <v>259</v>
      </c>
      <c r="X2851" s="35">
        <f>VLOOKUP(A2851,airbnb_listings_orlando!C:Q,15,0)</f>
        <v>6</v>
      </c>
      <c r="Y2851" s="11">
        <f t="shared" si="4"/>
        <v>130.0714286</v>
      </c>
      <c r="AA2851" s="11"/>
    </row>
    <row r="2852">
      <c r="A2852" s="12" t="s">
        <v>99</v>
      </c>
      <c r="B2852" s="13">
        <v>43008.0</v>
      </c>
      <c r="C2852" s="12">
        <v>43011.0</v>
      </c>
      <c r="D2852" s="14">
        <v>531.77</v>
      </c>
      <c r="E2852" s="24">
        <v>42968.76212962963</v>
      </c>
      <c r="F2852" s="16">
        <v>40.0</v>
      </c>
      <c r="G2852" s="17" t="s">
        <v>25</v>
      </c>
      <c r="H2852" s="14">
        <v>52.87</v>
      </c>
      <c r="I2852" s="14">
        <f t="shared" si="1"/>
        <v>494.0592</v>
      </c>
      <c r="J2852" s="18">
        <v>4.0</v>
      </c>
      <c r="K2852" s="17">
        <v>6.0</v>
      </c>
      <c r="L2852" s="19">
        <v>3.0</v>
      </c>
      <c r="M2852" s="19" t="e">
        <v>#REF!</v>
      </c>
      <c r="N2852" s="17">
        <v>5.0</v>
      </c>
      <c r="O2852" s="17" t="s">
        <v>66</v>
      </c>
      <c r="P2852" s="17">
        <v>3.0</v>
      </c>
      <c r="Q2852" s="17">
        <v>5.0</v>
      </c>
      <c r="R2852" s="17">
        <v>0.0</v>
      </c>
      <c r="S2852" s="7">
        <f t="shared" si="2"/>
        <v>5</v>
      </c>
      <c r="T2852" s="20">
        <v>16.44</v>
      </c>
      <c r="U2852" s="14">
        <f t="shared" si="157"/>
        <v>21.2708</v>
      </c>
      <c r="V2852" s="21" t="s">
        <v>39</v>
      </c>
      <c r="W2852" s="35">
        <f>VLOOKUP(A2852,airbnb_listings_orlando!C:Q,14,0)</f>
        <v>259</v>
      </c>
      <c r="X2852" s="35">
        <f>VLOOKUP(A2852,airbnb_listings_orlando!C:Q,15,0)</f>
        <v>6</v>
      </c>
      <c r="Y2852" s="11">
        <f t="shared" si="4"/>
        <v>177.2566667</v>
      </c>
      <c r="AA2852" s="11"/>
    </row>
    <row r="2853">
      <c r="A2853" s="12" t="s">
        <v>99</v>
      </c>
      <c r="B2853" s="13">
        <v>42957.0</v>
      </c>
      <c r="C2853" s="12">
        <v>42961.0</v>
      </c>
      <c r="D2853" s="14">
        <v>577.5</v>
      </c>
      <c r="E2853" s="24">
        <v>42785.58587962963</v>
      </c>
      <c r="F2853" s="16">
        <v>172.0</v>
      </c>
      <c r="G2853" s="17" t="s">
        <v>25</v>
      </c>
      <c r="H2853" s="14">
        <v>60.1</v>
      </c>
      <c r="I2853" s="14">
        <f t="shared" si="1"/>
        <v>537.15</v>
      </c>
      <c r="J2853" s="18">
        <v>4.0</v>
      </c>
      <c r="K2853" s="17">
        <v>6.0</v>
      </c>
      <c r="L2853" s="19">
        <v>3.0</v>
      </c>
      <c r="M2853" s="19" t="e">
        <v>#REF!</v>
      </c>
      <c r="N2853" s="17">
        <v>5.0</v>
      </c>
      <c r="O2853" s="17" t="s">
        <v>66</v>
      </c>
      <c r="P2853" s="17">
        <v>4.0</v>
      </c>
      <c r="Q2853" s="17">
        <v>2.0</v>
      </c>
      <c r="R2853" s="17">
        <v>2.0</v>
      </c>
      <c r="S2853" s="7">
        <f t="shared" si="2"/>
        <v>4</v>
      </c>
      <c r="T2853" s="20">
        <v>17.25</v>
      </c>
      <c r="U2853" s="14">
        <f t="shared" si="157"/>
        <v>23.1</v>
      </c>
      <c r="V2853" s="21" t="s">
        <v>39</v>
      </c>
      <c r="W2853" s="35">
        <f>VLOOKUP(A2853,airbnb_listings_orlando!C:Q,14,0)</f>
        <v>259</v>
      </c>
      <c r="X2853" s="35">
        <f>VLOOKUP(A2853,airbnb_listings_orlando!C:Q,15,0)</f>
        <v>6</v>
      </c>
      <c r="Y2853" s="11">
        <f t="shared" si="4"/>
        <v>144.375</v>
      </c>
      <c r="AA2853" s="11"/>
    </row>
    <row r="2854">
      <c r="A2854" s="12" t="s">
        <v>99</v>
      </c>
      <c r="B2854" s="13">
        <v>42948.0</v>
      </c>
      <c r="C2854" s="12">
        <v>42954.0</v>
      </c>
      <c r="D2854" s="14">
        <v>815.82</v>
      </c>
      <c r="E2854" s="15">
        <v>42732.396875</v>
      </c>
      <c r="F2854" s="16">
        <v>216.0</v>
      </c>
      <c r="G2854" s="17" t="s">
        <v>25</v>
      </c>
      <c r="H2854" s="14">
        <v>93.94</v>
      </c>
      <c r="I2854" s="14">
        <f t="shared" si="1"/>
        <v>757.9672</v>
      </c>
      <c r="J2854" s="18">
        <v>4.0</v>
      </c>
      <c r="K2854" s="17">
        <v>6.0</v>
      </c>
      <c r="L2854" s="19">
        <v>3.0</v>
      </c>
      <c r="M2854" s="19" t="e">
        <v>#REF!</v>
      </c>
      <c r="N2854" s="17">
        <v>5.0</v>
      </c>
      <c r="O2854" s="17" t="s">
        <v>66</v>
      </c>
      <c r="P2854" s="17">
        <v>6.0</v>
      </c>
      <c r="Q2854" s="17">
        <v>4.0</v>
      </c>
      <c r="R2854" s="17">
        <v>3.0</v>
      </c>
      <c r="S2854" s="7">
        <f t="shared" si="2"/>
        <v>7</v>
      </c>
      <c r="T2854" s="20">
        <v>25.22</v>
      </c>
      <c r="U2854" s="14">
        <f t="shared" si="157"/>
        <v>32.6328</v>
      </c>
      <c r="V2854" s="21" t="s">
        <v>39</v>
      </c>
      <c r="W2854" s="35">
        <f>VLOOKUP(A2854,airbnb_listings_orlando!C:Q,14,0)</f>
        <v>259</v>
      </c>
      <c r="X2854" s="35">
        <f>VLOOKUP(A2854,airbnb_listings_orlando!C:Q,15,0)</f>
        <v>6</v>
      </c>
      <c r="Y2854" s="11">
        <f t="shared" si="4"/>
        <v>135.97</v>
      </c>
      <c r="AA2854" s="11"/>
    </row>
    <row r="2855">
      <c r="A2855" s="12" t="s">
        <v>99</v>
      </c>
      <c r="B2855" s="13">
        <v>42945.0</v>
      </c>
      <c r="C2855" s="12">
        <v>42948.0</v>
      </c>
      <c r="D2855" s="14">
        <v>466.06</v>
      </c>
      <c r="E2855" s="24">
        <v>42851.38553240741</v>
      </c>
      <c r="F2855" s="16">
        <v>94.0</v>
      </c>
      <c r="G2855" s="17" t="s">
        <v>25</v>
      </c>
      <c r="H2855" s="14">
        <v>43.9</v>
      </c>
      <c r="I2855" s="14">
        <f t="shared" si="1"/>
        <v>433.4976</v>
      </c>
      <c r="J2855" s="18">
        <v>4.0</v>
      </c>
      <c r="K2855" s="17">
        <v>6.0</v>
      </c>
      <c r="L2855" s="19">
        <v>3.0</v>
      </c>
      <c r="M2855" s="19" t="e">
        <v>#REF!</v>
      </c>
      <c r="N2855" s="17">
        <v>5.0</v>
      </c>
      <c r="O2855" s="17" t="s">
        <v>66</v>
      </c>
      <c r="P2855" s="17">
        <v>3.0</v>
      </c>
      <c r="Q2855" s="17">
        <v>7.0</v>
      </c>
      <c r="R2855" s="17">
        <v>0.0</v>
      </c>
      <c r="S2855" s="7">
        <f t="shared" si="2"/>
        <v>7</v>
      </c>
      <c r="T2855" s="20">
        <v>13.92</v>
      </c>
      <c r="U2855" s="14">
        <f t="shared" si="157"/>
        <v>18.6424</v>
      </c>
      <c r="V2855" s="21" t="s">
        <v>39</v>
      </c>
      <c r="W2855" s="35">
        <f>VLOOKUP(A2855,airbnb_listings_orlando!C:Q,14,0)</f>
        <v>259</v>
      </c>
      <c r="X2855" s="35">
        <f>VLOOKUP(A2855,airbnb_listings_orlando!C:Q,15,0)</f>
        <v>6</v>
      </c>
      <c r="Y2855" s="11">
        <f t="shared" si="4"/>
        <v>155.3533333</v>
      </c>
      <c r="AA2855" s="11"/>
    </row>
    <row r="2856">
      <c r="A2856" s="12" t="s">
        <v>99</v>
      </c>
      <c r="B2856" s="13">
        <v>42940.0</v>
      </c>
      <c r="C2856" s="12">
        <v>42945.0</v>
      </c>
      <c r="D2856" s="14">
        <v>688.11</v>
      </c>
      <c r="E2856" s="24">
        <v>42761.49519675926</v>
      </c>
      <c r="F2856" s="16">
        <v>179.0</v>
      </c>
      <c r="G2856" s="17" t="s">
        <v>25</v>
      </c>
      <c r="H2856" s="14">
        <v>75.48</v>
      </c>
      <c r="I2856" s="14">
        <f t="shared" si="1"/>
        <v>639.3156</v>
      </c>
      <c r="J2856" s="18">
        <v>4.0</v>
      </c>
      <c r="K2856" s="17">
        <v>6.0</v>
      </c>
      <c r="L2856" s="19">
        <v>3.0</v>
      </c>
      <c r="M2856" s="19" t="e">
        <v>#REF!</v>
      </c>
      <c r="N2856" s="17">
        <v>5.0</v>
      </c>
      <c r="O2856" s="17" t="s">
        <v>66</v>
      </c>
      <c r="P2856" s="17">
        <v>5.0</v>
      </c>
      <c r="Q2856" s="17">
        <v>4.0</v>
      </c>
      <c r="R2856" s="17">
        <v>2.0</v>
      </c>
      <c r="S2856" s="7">
        <f t="shared" si="2"/>
        <v>6</v>
      </c>
      <c r="T2856" s="20">
        <v>21.27</v>
      </c>
      <c r="U2856" s="14">
        <f t="shared" si="157"/>
        <v>27.5244</v>
      </c>
      <c r="V2856" s="21" t="s">
        <v>39</v>
      </c>
      <c r="W2856" s="35">
        <f>VLOOKUP(A2856,airbnb_listings_orlando!C:Q,14,0)</f>
        <v>259</v>
      </c>
      <c r="X2856" s="35">
        <f>VLOOKUP(A2856,airbnb_listings_orlando!C:Q,15,0)</f>
        <v>6</v>
      </c>
      <c r="Y2856" s="11">
        <f t="shared" si="4"/>
        <v>137.622</v>
      </c>
      <c r="AA2856" s="11"/>
    </row>
    <row r="2857">
      <c r="A2857" s="12" t="s">
        <v>99</v>
      </c>
      <c r="B2857" s="13">
        <v>42932.0</v>
      </c>
      <c r="C2857" s="12">
        <v>42938.0</v>
      </c>
      <c r="D2857" s="14">
        <v>1387.21</v>
      </c>
      <c r="E2857" s="24">
        <v>42783.54697916667</v>
      </c>
      <c r="F2857" s="16">
        <v>149.0</v>
      </c>
      <c r="G2857" s="17" t="s">
        <v>25</v>
      </c>
      <c r="H2857" s="14">
        <v>176.53</v>
      </c>
      <c r="I2857" s="14">
        <f t="shared" si="1"/>
        <v>1288.8316</v>
      </c>
      <c r="J2857" s="18">
        <v>4.0</v>
      </c>
      <c r="K2857" s="17">
        <v>6.0</v>
      </c>
      <c r="L2857" s="19">
        <v>3.0</v>
      </c>
      <c r="M2857" s="19" t="e">
        <v>#REF!</v>
      </c>
      <c r="N2857" s="17">
        <v>5.0</v>
      </c>
      <c r="O2857" s="17" t="s">
        <v>66</v>
      </c>
      <c r="P2857" s="17">
        <v>6.0</v>
      </c>
      <c r="Q2857" s="17">
        <v>2.0</v>
      </c>
      <c r="R2857" s="17">
        <v>0.0</v>
      </c>
      <c r="S2857" s="7">
        <f t="shared" si="2"/>
        <v>2</v>
      </c>
      <c r="T2857" s="20">
        <v>42.89</v>
      </c>
      <c r="U2857" s="14">
        <f t="shared" si="157"/>
        <v>55.4884</v>
      </c>
      <c r="V2857" s="21" t="s">
        <v>39</v>
      </c>
      <c r="W2857" s="35">
        <f>VLOOKUP(A2857,airbnb_listings_orlando!C:Q,14,0)</f>
        <v>259</v>
      </c>
      <c r="X2857" s="35">
        <f>VLOOKUP(A2857,airbnb_listings_orlando!C:Q,15,0)</f>
        <v>6</v>
      </c>
      <c r="Y2857" s="11">
        <f t="shared" si="4"/>
        <v>231.2016667</v>
      </c>
      <c r="AA2857" s="11"/>
    </row>
    <row r="2858">
      <c r="A2858" s="12" t="s">
        <v>99</v>
      </c>
      <c r="B2858" s="13">
        <v>42928.0</v>
      </c>
      <c r="C2858" s="12">
        <v>42931.0</v>
      </c>
      <c r="D2858" s="14">
        <v>466.19</v>
      </c>
      <c r="E2858" s="24">
        <v>42797.61064814815</v>
      </c>
      <c r="F2858" s="16">
        <v>131.0</v>
      </c>
      <c r="G2858" s="17" t="s">
        <v>25</v>
      </c>
      <c r="H2858" s="14">
        <v>43.9</v>
      </c>
      <c r="I2858" s="14">
        <f t="shared" si="1"/>
        <v>433.6224</v>
      </c>
      <c r="J2858" s="18">
        <v>4.0</v>
      </c>
      <c r="K2858" s="17">
        <v>6.0</v>
      </c>
      <c r="L2858" s="19">
        <v>3.0</v>
      </c>
      <c r="M2858" s="19" t="e">
        <v>#REF!</v>
      </c>
      <c r="N2858" s="17">
        <v>5.0</v>
      </c>
      <c r="O2858" s="17" t="s">
        <v>66</v>
      </c>
      <c r="P2858" s="17">
        <v>3.0</v>
      </c>
      <c r="Q2858" s="17">
        <v>8.0</v>
      </c>
      <c r="R2858" s="17">
        <v>0.0</v>
      </c>
      <c r="S2858" s="7">
        <f t="shared" si="2"/>
        <v>8</v>
      </c>
      <c r="T2858" s="20">
        <v>13.92</v>
      </c>
      <c r="U2858" s="14">
        <f t="shared" si="157"/>
        <v>18.6476</v>
      </c>
      <c r="V2858" s="21" t="s">
        <v>39</v>
      </c>
      <c r="W2858" s="35">
        <f>VLOOKUP(A2858,airbnb_listings_orlando!C:Q,14,0)</f>
        <v>259</v>
      </c>
      <c r="X2858" s="35">
        <f>VLOOKUP(A2858,airbnb_listings_orlando!C:Q,15,0)</f>
        <v>6</v>
      </c>
      <c r="Y2858" s="11">
        <f t="shared" si="4"/>
        <v>155.3966667</v>
      </c>
      <c r="AA2858" s="11"/>
    </row>
    <row r="2859">
      <c r="A2859" s="12" t="s">
        <v>99</v>
      </c>
      <c r="B2859" s="13">
        <v>42911.0</v>
      </c>
      <c r="C2859" s="12">
        <v>42914.0</v>
      </c>
      <c r="D2859" s="14">
        <v>466.19</v>
      </c>
      <c r="E2859" s="24">
        <v>42830.400671296295</v>
      </c>
      <c r="F2859" s="16">
        <v>81.0</v>
      </c>
      <c r="G2859" s="17" t="s">
        <v>25</v>
      </c>
      <c r="H2859" s="14">
        <v>43.32</v>
      </c>
      <c r="I2859" s="14">
        <f t="shared" si="1"/>
        <v>433.1424</v>
      </c>
      <c r="J2859" s="18">
        <v>4.0</v>
      </c>
      <c r="K2859" s="17">
        <v>6.0</v>
      </c>
      <c r="L2859" s="19">
        <v>3.0</v>
      </c>
      <c r="M2859" s="19" t="e">
        <v>#REF!</v>
      </c>
      <c r="N2859" s="17">
        <v>5.0</v>
      </c>
      <c r="O2859" s="17" t="s">
        <v>66</v>
      </c>
      <c r="P2859" s="17">
        <v>3.0</v>
      </c>
      <c r="Q2859" s="17">
        <v>5.0</v>
      </c>
      <c r="R2859" s="17">
        <v>0.0</v>
      </c>
      <c r="S2859" s="7">
        <f t="shared" si="2"/>
        <v>5</v>
      </c>
      <c r="T2859" s="20">
        <v>14.4</v>
      </c>
      <c r="U2859" s="14">
        <f t="shared" si="157"/>
        <v>18.6476</v>
      </c>
      <c r="V2859" s="21" t="s">
        <v>39</v>
      </c>
      <c r="W2859" s="35">
        <f>VLOOKUP(A2859,airbnb_listings_orlando!C:Q,14,0)</f>
        <v>259</v>
      </c>
      <c r="X2859" s="35">
        <f>VLOOKUP(A2859,airbnb_listings_orlando!C:Q,15,0)</f>
        <v>6</v>
      </c>
      <c r="Y2859" s="11">
        <f t="shared" si="4"/>
        <v>155.3966667</v>
      </c>
      <c r="AA2859" s="11"/>
    </row>
    <row r="2860">
      <c r="A2860" s="12" t="s">
        <v>99</v>
      </c>
      <c r="B2860" s="13">
        <v>42897.0</v>
      </c>
      <c r="C2860" s="12">
        <v>42902.0</v>
      </c>
      <c r="D2860" s="14">
        <v>688.11</v>
      </c>
      <c r="E2860" s="24">
        <v>42761.67695601852</v>
      </c>
      <c r="F2860" s="16">
        <v>136.0</v>
      </c>
      <c r="G2860" s="17" t="s">
        <v>25</v>
      </c>
      <c r="H2860" s="14">
        <v>75.48</v>
      </c>
      <c r="I2860" s="14">
        <f t="shared" si="1"/>
        <v>639.3156</v>
      </c>
      <c r="J2860" s="18">
        <v>4.0</v>
      </c>
      <c r="K2860" s="17">
        <v>6.0</v>
      </c>
      <c r="L2860" s="19">
        <v>3.0</v>
      </c>
      <c r="M2860" s="19" t="e">
        <v>#REF!</v>
      </c>
      <c r="N2860" s="17">
        <v>5.0</v>
      </c>
      <c r="O2860" s="17" t="s">
        <v>66</v>
      </c>
      <c r="P2860" s="17">
        <v>5.0</v>
      </c>
      <c r="Q2860" s="17">
        <v>3.0</v>
      </c>
      <c r="R2860" s="17">
        <v>1.0</v>
      </c>
      <c r="S2860" s="7">
        <f t="shared" si="2"/>
        <v>4</v>
      </c>
      <c r="T2860" s="20">
        <v>21.27</v>
      </c>
      <c r="U2860" s="14">
        <f t="shared" si="157"/>
        <v>27.5244</v>
      </c>
      <c r="V2860" s="21" t="s">
        <v>39</v>
      </c>
      <c r="W2860" s="35">
        <f>VLOOKUP(A2860,airbnb_listings_orlando!C:Q,14,0)</f>
        <v>259</v>
      </c>
      <c r="X2860" s="35">
        <f>VLOOKUP(A2860,airbnb_listings_orlando!C:Q,15,0)</f>
        <v>6</v>
      </c>
      <c r="Y2860" s="11">
        <f t="shared" si="4"/>
        <v>137.622</v>
      </c>
      <c r="AA2860" s="11"/>
    </row>
    <row r="2861">
      <c r="A2861" s="12" t="s">
        <v>99</v>
      </c>
      <c r="B2861" s="13">
        <v>42882.0</v>
      </c>
      <c r="C2861" s="12">
        <v>42886.0</v>
      </c>
      <c r="D2861" s="14">
        <v>576.9</v>
      </c>
      <c r="E2861" s="24">
        <v>42856.37081018519</v>
      </c>
      <c r="F2861" s="16">
        <v>26.0</v>
      </c>
      <c r="G2861" s="17" t="s">
        <v>25</v>
      </c>
      <c r="H2861" s="14">
        <v>59.39</v>
      </c>
      <c r="I2861" s="14">
        <f t="shared" si="1"/>
        <v>535.984</v>
      </c>
      <c r="J2861" s="18">
        <v>4.0</v>
      </c>
      <c r="K2861" s="17">
        <v>6.0</v>
      </c>
      <c r="L2861" s="19">
        <v>3.0</v>
      </c>
      <c r="M2861" s="19" t="e">
        <v>#REF!</v>
      </c>
      <c r="N2861" s="17">
        <v>5.0</v>
      </c>
      <c r="O2861" s="17" t="s">
        <v>66</v>
      </c>
      <c r="P2861" s="17">
        <v>4.0</v>
      </c>
      <c r="Q2861" s="17">
        <v>4.0</v>
      </c>
      <c r="R2861" s="17">
        <v>1.0</v>
      </c>
      <c r="S2861" s="7">
        <f t="shared" si="2"/>
        <v>5</v>
      </c>
      <c r="T2861" s="20">
        <v>17.84</v>
      </c>
      <c r="U2861" s="14">
        <f t="shared" si="157"/>
        <v>23.076</v>
      </c>
      <c r="V2861" s="21" t="s">
        <v>39</v>
      </c>
      <c r="W2861" s="35">
        <f>VLOOKUP(A2861,airbnb_listings_orlando!C:Q,14,0)</f>
        <v>259</v>
      </c>
      <c r="X2861" s="35">
        <f>VLOOKUP(A2861,airbnb_listings_orlando!C:Q,15,0)</f>
        <v>6</v>
      </c>
      <c r="Y2861" s="11">
        <f t="shared" si="4"/>
        <v>144.225</v>
      </c>
      <c r="AA2861" s="11"/>
    </row>
    <row r="2862">
      <c r="A2862" s="12" t="s">
        <v>99</v>
      </c>
      <c r="B2862" s="13">
        <v>42875.0</v>
      </c>
      <c r="C2862" s="12">
        <v>42882.0</v>
      </c>
      <c r="D2862" s="14">
        <v>962.63</v>
      </c>
      <c r="E2862" s="24">
        <v>42765.71192129629</v>
      </c>
      <c r="F2862" s="16">
        <v>110.0</v>
      </c>
      <c r="G2862" s="17" t="s">
        <v>25</v>
      </c>
      <c r="H2862" s="14">
        <v>108.74</v>
      </c>
      <c r="I2862" s="14">
        <f t="shared" si="1"/>
        <v>896.9048</v>
      </c>
      <c r="J2862" s="18">
        <v>4.0</v>
      </c>
      <c r="K2862" s="17">
        <v>6.0</v>
      </c>
      <c r="L2862" s="19">
        <v>3.0</v>
      </c>
      <c r="M2862" s="19" t="e">
        <v>#REF!</v>
      </c>
      <c r="N2862" s="17">
        <v>5.0</v>
      </c>
      <c r="O2862" s="17" t="s">
        <v>66</v>
      </c>
      <c r="P2862" s="17">
        <v>7.0</v>
      </c>
      <c r="Q2862" s="17">
        <v>6.0</v>
      </c>
      <c r="R2862" s="17">
        <v>1.0</v>
      </c>
      <c r="S2862" s="7">
        <f t="shared" si="2"/>
        <v>7</v>
      </c>
      <c r="T2862" s="20">
        <v>27.22</v>
      </c>
      <c r="U2862" s="14">
        <f t="shared" si="157"/>
        <v>38.5052</v>
      </c>
      <c r="V2862" s="21" t="s">
        <v>39</v>
      </c>
      <c r="W2862" s="35">
        <f>VLOOKUP(A2862,airbnb_listings_orlando!C:Q,14,0)</f>
        <v>259</v>
      </c>
      <c r="X2862" s="35">
        <f>VLOOKUP(A2862,airbnb_listings_orlando!C:Q,15,0)</f>
        <v>6</v>
      </c>
      <c r="Y2862" s="11">
        <f t="shared" si="4"/>
        <v>137.5185714</v>
      </c>
      <c r="AA2862" s="11"/>
    </row>
    <row r="2863">
      <c r="A2863" s="12" t="s">
        <v>99</v>
      </c>
      <c r="B2863" s="13">
        <v>42871.0</v>
      </c>
      <c r="C2863" s="12">
        <v>42873.0</v>
      </c>
      <c r="D2863" s="14">
        <v>374.81</v>
      </c>
      <c r="E2863" s="24">
        <v>42781.44787037037</v>
      </c>
      <c r="F2863" s="16">
        <v>90.0</v>
      </c>
      <c r="G2863" s="17" t="s">
        <v>25</v>
      </c>
      <c r="H2863" s="14">
        <v>27.68</v>
      </c>
      <c r="I2863" s="14">
        <f t="shared" si="1"/>
        <v>349.2176</v>
      </c>
      <c r="J2863" s="18">
        <v>4.0</v>
      </c>
      <c r="K2863" s="17">
        <v>6.0</v>
      </c>
      <c r="L2863" s="19">
        <v>3.0</v>
      </c>
      <c r="M2863" s="19" t="e">
        <v>#REF!</v>
      </c>
      <c r="N2863" s="17">
        <v>5.0</v>
      </c>
      <c r="O2863" s="17" t="s">
        <v>66</v>
      </c>
      <c r="P2863" s="17">
        <v>2.0</v>
      </c>
      <c r="Q2863" s="17">
        <v>6.0</v>
      </c>
      <c r="R2863" s="17">
        <v>0.0</v>
      </c>
      <c r="S2863" s="7">
        <f t="shared" si="2"/>
        <v>6</v>
      </c>
      <c r="T2863" s="20">
        <v>10.6</v>
      </c>
      <c r="U2863" s="14">
        <f t="shared" si="157"/>
        <v>14.9924</v>
      </c>
      <c r="V2863" s="21" t="s">
        <v>39</v>
      </c>
      <c r="W2863" s="35">
        <f>VLOOKUP(A2863,airbnb_listings_orlando!C:Q,14,0)</f>
        <v>259</v>
      </c>
      <c r="X2863" s="35">
        <f>VLOOKUP(A2863,airbnb_listings_orlando!C:Q,15,0)</f>
        <v>6</v>
      </c>
      <c r="Y2863" s="11">
        <f t="shared" si="4"/>
        <v>187.405</v>
      </c>
      <c r="AA2863" s="11"/>
    </row>
    <row r="2864">
      <c r="A2864" s="12" t="s">
        <v>99</v>
      </c>
      <c r="B2864" s="13">
        <v>42865.0</v>
      </c>
      <c r="C2864" s="12">
        <v>42869.0</v>
      </c>
      <c r="D2864" s="14">
        <v>612.58</v>
      </c>
      <c r="E2864" s="24">
        <v>42802.370625</v>
      </c>
      <c r="F2864" s="16">
        <v>63.0</v>
      </c>
      <c r="G2864" s="17" t="s">
        <v>25</v>
      </c>
      <c r="H2864" s="14">
        <v>59.39</v>
      </c>
      <c r="I2864" s="14">
        <f t="shared" si="1"/>
        <v>570.2368</v>
      </c>
      <c r="J2864" s="18">
        <v>4.0</v>
      </c>
      <c r="K2864" s="17">
        <v>6.0</v>
      </c>
      <c r="L2864" s="19">
        <v>3.0</v>
      </c>
      <c r="M2864" s="19" t="e">
        <v>#REF!</v>
      </c>
      <c r="N2864" s="17">
        <v>5.0</v>
      </c>
      <c r="O2864" s="17" t="s">
        <v>66</v>
      </c>
      <c r="P2864" s="17">
        <v>4.0</v>
      </c>
      <c r="Q2864" s="17">
        <v>2.0</v>
      </c>
      <c r="R2864" s="17">
        <v>1.0</v>
      </c>
      <c r="S2864" s="7">
        <f t="shared" si="2"/>
        <v>3</v>
      </c>
      <c r="T2864" s="20">
        <v>17.84</v>
      </c>
      <c r="U2864" s="14">
        <f t="shared" si="157"/>
        <v>24.5032</v>
      </c>
      <c r="V2864" s="21" t="s">
        <v>39</v>
      </c>
      <c r="W2864" s="35">
        <f>VLOOKUP(A2864,airbnb_listings_orlando!C:Q,14,0)</f>
        <v>259</v>
      </c>
      <c r="X2864" s="35">
        <f>VLOOKUP(A2864,airbnb_listings_orlando!C:Q,15,0)</f>
        <v>6</v>
      </c>
      <c r="Y2864" s="11">
        <f t="shared" si="4"/>
        <v>153.145</v>
      </c>
      <c r="AA2864" s="11"/>
    </row>
    <row r="2865">
      <c r="A2865" s="12" t="s">
        <v>99</v>
      </c>
      <c r="B2865" s="13">
        <v>42854.0</v>
      </c>
      <c r="C2865" s="12">
        <v>42863.0</v>
      </c>
      <c r="D2865" s="14">
        <v>1134.05</v>
      </c>
      <c r="E2865" s="24">
        <v>42801.41271990741</v>
      </c>
      <c r="F2865" s="16">
        <v>53.0</v>
      </c>
      <c r="G2865" s="17" t="s">
        <v>25</v>
      </c>
      <c r="H2865" s="14">
        <v>141.16</v>
      </c>
      <c r="I2865" s="14">
        <f t="shared" si="1"/>
        <v>1054.818</v>
      </c>
      <c r="J2865" s="18">
        <v>4.0</v>
      </c>
      <c r="K2865" s="17">
        <v>6.0</v>
      </c>
      <c r="L2865" s="19">
        <v>3.0</v>
      </c>
      <c r="M2865" s="19" t="e">
        <v>#REF!</v>
      </c>
      <c r="N2865" s="17">
        <v>5.0</v>
      </c>
      <c r="O2865" s="17" t="s">
        <v>66</v>
      </c>
      <c r="P2865" s="17">
        <v>9.0</v>
      </c>
      <c r="Q2865" s="17">
        <v>3.0</v>
      </c>
      <c r="R2865" s="17">
        <v>4.0</v>
      </c>
      <c r="S2865" s="7">
        <f t="shared" si="2"/>
        <v>7</v>
      </c>
      <c r="T2865" s="20">
        <v>33.87</v>
      </c>
      <c r="U2865" s="14">
        <f t="shared" si="157"/>
        <v>45.362</v>
      </c>
      <c r="V2865" s="21" t="s">
        <v>39</v>
      </c>
      <c r="W2865" s="35">
        <f>VLOOKUP(A2865,airbnb_listings_orlando!C:Q,14,0)</f>
        <v>259</v>
      </c>
      <c r="X2865" s="35">
        <f>VLOOKUP(A2865,airbnb_listings_orlando!C:Q,15,0)</f>
        <v>6</v>
      </c>
      <c r="Y2865" s="11">
        <f t="shared" si="4"/>
        <v>126.0055556</v>
      </c>
      <c r="AA2865" s="11"/>
    </row>
    <row r="2866">
      <c r="A2866" s="12" t="s">
        <v>99</v>
      </c>
      <c r="B2866" s="13">
        <v>42842.0</v>
      </c>
      <c r="C2866" s="12">
        <v>42844.0</v>
      </c>
      <c r="D2866" s="14">
        <v>374.81</v>
      </c>
      <c r="E2866" s="24">
        <v>42840.47491898148</v>
      </c>
      <c r="F2866" s="16">
        <v>2.0</v>
      </c>
      <c r="G2866" s="17" t="s">
        <v>25</v>
      </c>
      <c r="H2866" s="14">
        <v>27.68</v>
      </c>
      <c r="I2866" s="14">
        <f t="shared" si="1"/>
        <v>349.2176</v>
      </c>
      <c r="J2866" s="18">
        <v>4.0</v>
      </c>
      <c r="K2866" s="17">
        <v>6.0</v>
      </c>
      <c r="L2866" s="19">
        <v>3.0</v>
      </c>
      <c r="M2866" s="19" t="e">
        <v>#REF!</v>
      </c>
      <c r="N2866" s="17">
        <v>5.0</v>
      </c>
      <c r="O2866" s="17" t="s">
        <v>66</v>
      </c>
      <c r="P2866" s="17">
        <v>2.0</v>
      </c>
      <c r="Q2866" s="17">
        <v>2.0</v>
      </c>
      <c r="R2866" s="17">
        <v>2.0</v>
      </c>
      <c r="S2866" s="7">
        <f t="shared" si="2"/>
        <v>4</v>
      </c>
      <c r="T2866" s="20">
        <v>10.6</v>
      </c>
      <c r="U2866" s="14">
        <f t="shared" si="157"/>
        <v>14.9924</v>
      </c>
      <c r="V2866" s="21" t="s">
        <v>39</v>
      </c>
      <c r="W2866" s="35">
        <f>VLOOKUP(A2866,airbnb_listings_orlando!C:Q,14,0)</f>
        <v>259</v>
      </c>
      <c r="X2866" s="35">
        <f>VLOOKUP(A2866,airbnb_listings_orlando!C:Q,15,0)</f>
        <v>6</v>
      </c>
      <c r="Y2866" s="11">
        <f t="shared" si="4"/>
        <v>187.405</v>
      </c>
      <c r="AA2866" s="11"/>
    </row>
    <row r="2867">
      <c r="A2867" s="12" t="s">
        <v>99</v>
      </c>
      <c r="B2867" s="13">
        <v>42839.0</v>
      </c>
      <c r="C2867" s="12">
        <v>42841.0</v>
      </c>
      <c r="D2867" s="14">
        <v>374.81</v>
      </c>
      <c r="E2867" s="24">
        <v>42831.66590277778</v>
      </c>
      <c r="F2867" s="16">
        <v>8.0</v>
      </c>
      <c r="G2867" s="17" t="s">
        <v>25</v>
      </c>
      <c r="H2867" s="14">
        <v>27.68</v>
      </c>
      <c r="I2867" s="14">
        <f t="shared" si="1"/>
        <v>349.2176</v>
      </c>
      <c r="J2867" s="18">
        <v>4.0</v>
      </c>
      <c r="K2867" s="17">
        <v>6.0</v>
      </c>
      <c r="L2867" s="19">
        <v>3.0</v>
      </c>
      <c r="M2867" s="19" t="e">
        <v>#REF!</v>
      </c>
      <c r="N2867" s="17">
        <v>5.0</v>
      </c>
      <c r="O2867" s="17" t="s">
        <v>66</v>
      </c>
      <c r="P2867" s="17">
        <v>2.0</v>
      </c>
      <c r="Q2867" s="17">
        <v>3.0</v>
      </c>
      <c r="R2867" s="17">
        <v>5.0</v>
      </c>
      <c r="S2867" s="7">
        <f t="shared" si="2"/>
        <v>8</v>
      </c>
      <c r="T2867" s="20">
        <v>10.6</v>
      </c>
      <c r="U2867" s="14">
        <f t="shared" si="157"/>
        <v>14.9924</v>
      </c>
      <c r="V2867" s="21" t="s">
        <v>39</v>
      </c>
      <c r="W2867" s="35">
        <f>VLOOKUP(A2867,airbnb_listings_orlando!C:Q,14,0)</f>
        <v>259</v>
      </c>
      <c r="X2867" s="35">
        <f>VLOOKUP(A2867,airbnb_listings_orlando!C:Q,15,0)</f>
        <v>6</v>
      </c>
      <c r="Y2867" s="11">
        <f t="shared" si="4"/>
        <v>187.405</v>
      </c>
      <c r="AA2867" s="11"/>
    </row>
    <row r="2868">
      <c r="A2868" s="12" t="s">
        <v>99</v>
      </c>
      <c r="B2868" s="13">
        <v>42831.0</v>
      </c>
      <c r="C2868" s="12">
        <v>42833.0</v>
      </c>
      <c r="D2868" s="14">
        <v>374.81</v>
      </c>
      <c r="E2868" s="24">
        <v>42766.39739583333</v>
      </c>
      <c r="F2868" s="16">
        <v>65.0</v>
      </c>
      <c r="G2868" s="17" t="s">
        <v>25</v>
      </c>
      <c r="H2868" s="14">
        <v>27.68</v>
      </c>
      <c r="I2868" s="14">
        <f t="shared" si="1"/>
        <v>349.2176</v>
      </c>
      <c r="J2868" s="18">
        <v>4.0</v>
      </c>
      <c r="K2868" s="17">
        <v>6.0</v>
      </c>
      <c r="L2868" s="19">
        <v>3.0</v>
      </c>
      <c r="M2868" s="19" t="e">
        <v>#REF!</v>
      </c>
      <c r="N2868" s="17">
        <v>5.0</v>
      </c>
      <c r="O2868" s="17" t="s">
        <v>66</v>
      </c>
      <c r="P2868" s="17">
        <v>2.0</v>
      </c>
      <c r="Q2868" s="17">
        <v>4.0</v>
      </c>
      <c r="R2868" s="17">
        <v>0.0</v>
      </c>
      <c r="S2868" s="7">
        <f t="shared" si="2"/>
        <v>4</v>
      </c>
      <c r="T2868" s="20">
        <v>10.6</v>
      </c>
      <c r="U2868" s="14">
        <f t="shared" si="157"/>
        <v>14.9924</v>
      </c>
      <c r="V2868" s="21" t="s">
        <v>39</v>
      </c>
      <c r="W2868" s="35">
        <f>VLOOKUP(A2868,airbnb_listings_orlando!C:Q,14,0)</f>
        <v>259</v>
      </c>
      <c r="X2868" s="35">
        <f>VLOOKUP(A2868,airbnb_listings_orlando!C:Q,15,0)</f>
        <v>6</v>
      </c>
      <c r="Y2868" s="11">
        <f t="shared" si="4"/>
        <v>187.405</v>
      </c>
      <c r="AA2868" s="11"/>
    </row>
    <row r="2869">
      <c r="A2869" s="12" t="s">
        <v>99</v>
      </c>
      <c r="B2869" s="13">
        <v>42820.0</v>
      </c>
      <c r="C2869" s="12">
        <v>42827.0</v>
      </c>
      <c r="D2869" s="14">
        <v>1144.22</v>
      </c>
      <c r="E2869" s="24">
        <v>42765.384791666664</v>
      </c>
      <c r="F2869" s="16">
        <v>55.0</v>
      </c>
      <c r="G2869" s="17" t="s">
        <v>25</v>
      </c>
      <c r="H2869" s="14">
        <v>133.77</v>
      </c>
      <c r="I2869" s="14">
        <f t="shared" si="1"/>
        <v>1066.0912</v>
      </c>
      <c r="J2869" s="18">
        <v>4.0</v>
      </c>
      <c r="K2869" s="17">
        <v>6.0</v>
      </c>
      <c r="L2869" s="19">
        <v>3.0</v>
      </c>
      <c r="M2869" s="19" t="e">
        <v>#REF!</v>
      </c>
      <c r="N2869" s="17">
        <v>5.0</v>
      </c>
      <c r="O2869" s="17" t="s">
        <v>66</v>
      </c>
      <c r="P2869" s="17">
        <v>7.0</v>
      </c>
      <c r="Q2869" s="17">
        <v>2.0</v>
      </c>
      <c r="R2869" s="17">
        <v>0.0</v>
      </c>
      <c r="S2869" s="7">
        <f t="shared" si="2"/>
        <v>2</v>
      </c>
      <c r="T2869" s="20">
        <v>32.36</v>
      </c>
      <c r="U2869" s="14">
        <f t="shared" si="157"/>
        <v>45.7688</v>
      </c>
      <c r="V2869" s="21" t="s">
        <v>39</v>
      </c>
      <c r="W2869" s="35">
        <f>VLOOKUP(A2869,airbnb_listings_orlando!C:Q,14,0)</f>
        <v>259</v>
      </c>
      <c r="X2869" s="35">
        <f>VLOOKUP(A2869,airbnb_listings_orlando!C:Q,15,0)</f>
        <v>6</v>
      </c>
      <c r="Y2869" s="11">
        <f t="shared" si="4"/>
        <v>163.46</v>
      </c>
      <c r="AA2869" s="11"/>
    </row>
    <row r="2870">
      <c r="A2870" s="12" t="s">
        <v>99</v>
      </c>
      <c r="B2870" s="13">
        <v>42798.0</v>
      </c>
      <c r="C2870" s="12">
        <v>42800.0</v>
      </c>
      <c r="D2870" s="14">
        <v>535.44</v>
      </c>
      <c r="E2870" s="24">
        <v>42791.707025462965</v>
      </c>
      <c r="F2870" s="16">
        <v>7.0</v>
      </c>
      <c r="G2870" s="17" t="s">
        <v>25</v>
      </c>
      <c r="H2870" s="14">
        <v>49.83</v>
      </c>
      <c r="I2870" s="14">
        <f t="shared" si="1"/>
        <v>498.8824</v>
      </c>
      <c r="J2870" s="18">
        <v>4.0</v>
      </c>
      <c r="K2870" s="17">
        <v>6.0</v>
      </c>
      <c r="L2870" s="19">
        <v>3.0</v>
      </c>
      <c r="M2870" s="19" t="e">
        <v>#REF!</v>
      </c>
      <c r="N2870" s="17">
        <v>5.0</v>
      </c>
      <c r="O2870" s="17" t="s">
        <v>66</v>
      </c>
      <c r="P2870" s="17">
        <v>2.0</v>
      </c>
      <c r="Q2870" s="17">
        <v>2.0</v>
      </c>
      <c r="R2870" s="17">
        <v>0.0</v>
      </c>
      <c r="S2870" s="7">
        <f t="shared" si="2"/>
        <v>2</v>
      </c>
      <c r="T2870" s="20">
        <v>15.14</v>
      </c>
      <c r="U2870" s="14">
        <f t="shared" si="157"/>
        <v>21.4176</v>
      </c>
      <c r="V2870" s="21" t="s">
        <v>39</v>
      </c>
      <c r="W2870" s="35">
        <f>VLOOKUP(A2870,airbnb_listings_orlando!C:Q,14,0)</f>
        <v>259</v>
      </c>
      <c r="X2870" s="35">
        <f>VLOOKUP(A2870,airbnb_listings_orlando!C:Q,15,0)</f>
        <v>6</v>
      </c>
      <c r="Y2870" s="11">
        <f t="shared" si="4"/>
        <v>267.72</v>
      </c>
      <c r="AA2870" s="11"/>
    </row>
    <row r="2871">
      <c r="A2871" s="12" t="s">
        <v>99</v>
      </c>
      <c r="B2871" s="13">
        <v>42737.0</v>
      </c>
      <c r="C2871" s="12">
        <v>42743.0</v>
      </c>
      <c r="D2871" s="14">
        <v>1108.12</v>
      </c>
      <c r="E2871" s="15">
        <v>42718.4530787037</v>
      </c>
      <c r="F2871" s="16">
        <v>19.0</v>
      </c>
      <c r="G2871" s="17" t="s">
        <v>25</v>
      </c>
      <c r="H2871" s="14">
        <v>137.56</v>
      </c>
      <c r="I2871" s="14">
        <f t="shared" si="1"/>
        <v>1038.9252</v>
      </c>
      <c r="J2871" s="18">
        <v>4.0</v>
      </c>
      <c r="K2871" s="17">
        <v>6.0</v>
      </c>
      <c r="L2871" s="19">
        <v>3.0</v>
      </c>
      <c r="M2871" s="19" t="e">
        <v>#REF!</v>
      </c>
      <c r="N2871" s="17">
        <v>5.0</v>
      </c>
      <c r="O2871" s="17" t="s">
        <v>66</v>
      </c>
      <c r="P2871" s="17">
        <v>6.0</v>
      </c>
      <c r="Q2871" s="17">
        <v>4.0</v>
      </c>
      <c r="R2871" s="17">
        <v>2.0</v>
      </c>
      <c r="S2871" s="7">
        <f t="shared" si="2"/>
        <v>6</v>
      </c>
      <c r="T2871" s="20">
        <v>24.87</v>
      </c>
      <c r="U2871" s="14">
        <f t="shared" si="157"/>
        <v>44.3248</v>
      </c>
      <c r="V2871" s="21" t="s">
        <v>39</v>
      </c>
      <c r="W2871" s="35">
        <f>VLOOKUP(A2871,airbnb_listings_orlando!C:Q,14,0)</f>
        <v>259</v>
      </c>
      <c r="X2871" s="35">
        <f>VLOOKUP(A2871,airbnb_listings_orlando!C:Q,15,0)</f>
        <v>6</v>
      </c>
      <c r="Y2871" s="11">
        <f t="shared" si="4"/>
        <v>184.6866667</v>
      </c>
      <c r="AA2871" s="11"/>
    </row>
    <row r="2872">
      <c r="A2872" s="12" t="s">
        <v>99</v>
      </c>
      <c r="B2872" s="13">
        <v>42726.0</v>
      </c>
      <c r="C2872" s="25">
        <v>42733.0</v>
      </c>
      <c r="D2872" s="14">
        <v>1638.5</v>
      </c>
      <c r="E2872" s="24">
        <v>42620.459085648145</v>
      </c>
      <c r="F2872" s="16">
        <v>106.0</v>
      </c>
      <c r="G2872" s="17" t="s">
        <v>25</v>
      </c>
      <c r="H2872" s="14">
        <v>266.0</v>
      </c>
      <c r="I2872" s="14">
        <f t="shared" si="1"/>
        <v>1572.96</v>
      </c>
      <c r="J2872" s="18">
        <v>4.0</v>
      </c>
      <c r="K2872" s="17">
        <v>6.0</v>
      </c>
      <c r="L2872" s="19">
        <v>3.0</v>
      </c>
      <c r="M2872" s="19" t="e">
        <v>#REF!</v>
      </c>
      <c r="N2872" s="17">
        <v>5.0</v>
      </c>
      <c r="O2872" s="17" t="s">
        <v>66</v>
      </c>
      <c r="P2872" s="17">
        <v>7.0</v>
      </c>
      <c r="Q2872" s="17">
        <v>6.0</v>
      </c>
      <c r="R2872" s="17">
        <v>0.0</v>
      </c>
      <c r="S2872" s="7">
        <f t="shared" si="2"/>
        <v>6</v>
      </c>
      <c r="T2872" s="20">
        <v>0.0</v>
      </c>
      <c r="U2872" s="14">
        <f t="shared" si="157"/>
        <v>65.54</v>
      </c>
      <c r="V2872" s="21" t="s">
        <v>39</v>
      </c>
      <c r="W2872" s="35">
        <f>VLOOKUP(A2872,airbnb_listings_orlando!C:Q,14,0)</f>
        <v>259</v>
      </c>
      <c r="X2872" s="35">
        <f>VLOOKUP(A2872,airbnb_listings_orlando!C:Q,15,0)</f>
        <v>6</v>
      </c>
      <c r="Y2872" s="11">
        <f t="shared" si="4"/>
        <v>234.0714286</v>
      </c>
      <c r="AA2872" s="11"/>
    </row>
    <row r="2873">
      <c r="A2873" s="12" t="s">
        <v>99</v>
      </c>
      <c r="B2873" s="13">
        <v>42720.0</v>
      </c>
      <c r="C2873" s="25">
        <v>42723.0</v>
      </c>
      <c r="D2873" s="14">
        <v>655.4</v>
      </c>
      <c r="E2873" s="24">
        <v>42620.457824074074</v>
      </c>
      <c r="F2873" s="16">
        <v>100.0</v>
      </c>
      <c r="G2873" s="17" t="s">
        <v>25</v>
      </c>
      <c r="H2873" s="14">
        <v>92.0</v>
      </c>
      <c r="I2873" s="14">
        <f t="shared" si="1"/>
        <v>629.184</v>
      </c>
      <c r="J2873" s="18">
        <v>4.0</v>
      </c>
      <c r="K2873" s="17">
        <v>6.0</v>
      </c>
      <c r="L2873" s="19">
        <v>3.0</v>
      </c>
      <c r="M2873" s="19" t="e">
        <v>#REF!</v>
      </c>
      <c r="N2873" s="17">
        <v>5.0</v>
      </c>
      <c r="O2873" s="17" t="s">
        <v>66</v>
      </c>
      <c r="P2873" s="17">
        <v>3.0</v>
      </c>
      <c r="Q2873" s="17">
        <v>7.0</v>
      </c>
      <c r="R2873" s="17">
        <v>0.0</v>
      </c>
      <c r="S2873" s="7">
        <f t="shared" si="2"/>
        <v>7</v>
      </c>
      <c r="T2873" s="20">
        <v>0.0</v>
      </c>
      <c r="U2873" s="14">
        <f t="shared" si="157"/>
        <v>26.216</v>
      </c>
      <c r="V2873" s="21" t="s">
        <v>39</v>
      </c>
      <c r="W2873" s="35">
        <f>VLOOKUP(A2873,airbnb_listings_orlando!C:Q,14,0)</f>
        <v>259</v>
      </c>
      <c r="X2873" s="35">
        <f>VLOOKUP(A2873,airbnb_listings_orlando!C:Q,15,0)</f>
        <v>6</v>
      </c>
      <c r="Y2873" s="11">
        <f t="shared" si="4"/>
        <v>218.4666667</v>
      </c>
      <c r="AA2873" s="11"/>
    </row>
    <row r="2874">
      <c r="A2874" s="12" t="s">
        <v>99</v>
      </c>
      <c r="B2874" s="13">
        <v>42664.0</v>
      </c>
      <c r="C2874" s="25">
        <v>42666.0</v>
      </c>
      <c r="D2874" s="14">
        <v>440.7</v>
      </c>
      <c r="E2874" s="24">
        <v>42620.43407407407</v>
      </c>
      <c r="F2874" s="16">
        <v>44.0</v>
      </c>
      <c r="G2874" s="17" t="s">
        <v>25</v>
      </c>
      <c r="H2874" s="14">
        <v>54.0</v>
      </c>
      <c r="I2874" s="14">
        <f t="shared" si="1"/>
        <v>423.072</v>
      </c>
      <c r="J2874" s="18">
        <v>4.0</v>
      </c>
      <c r="K2874" s="17">
        <v>6.0</v>
      </c>
      <c r="L2874" s="19">
        <v>3.0</v>
      </c>
      <c r="M2874" s="19" t="e">
        <v>#REF!</v>
      </c>
      <c r="N2874" s="17">
        <v>5.0</v>
      </c>
      <c r="O2874" s="17" t="s">
        <v>66</v>
      </c>
      <c r="P2874" s="17">
        <v>2.0</v>
      </c>
      <c r="Q2874" s="17">
        <v>6.0</v>
      </c>
      <c r="R2874" s="17">
        <v>0.0</v>
      </c>
      <c r="S2874" s="7">
        <f t="shared" si="2"/>
        <v>6</v>
      </c>
      <c r="T2874" s="20">
        <v>0.0</v>
      </c>
      <c r="U2874" s="14">
        <f t="shared" si="157"/>
        <v>17.628</v>
      </c>
      <c r="V2874" s="21" t="s">
        <v>39</v>
      </c>
      <c r="W2874" s="35">
        <f>VLOOKUP(A2874,airbnb_listings_orlando!C:Q,14,0)</f>
        <v>259</v>
      </c>
      <c r="X2874" s="35">
        <f>VLOOKUP(A2874,airbnb_listings_orlando!C:Q,15,0)</f>
        <v>6</v>
      </c>
      <c r="Y2874" s="11">
        <f t="shared" si="4"/>
        <v>220.35</v>
      </c>
      <c r="AA2874" s="11"/>
    </row>
    <row r="2875">
      <c r="A2875" s="12" t="s">
        <v>99</v>
      </c>
      <c r="B2875" s="13">
        <v>42653.0</v>
      </c>
      <c r="C2875" s="25">
        <v>42656.0</v>
      </c>
      <c r="D2875" s="14">
        <v>593.25</v>
      </c>
      <c r="E2875" s="24">
        <v>42636.443761574075</v>
      </c>
      <c r="F2875" s="16">
        <v>17.0</v>
      </c>
      <c r="G2875" s="17" t="s">
        <v>25</v>
      </c>
      <c r="H2875" s="14">
        <v>81.0</v>
      </c>
      <c r="I2875" s="14">
        <f t="shared" si="1"/>
        <v>569.52</v>
      </c>
      <c r="J2875" s="18">
        <v>4.0</v>
      </c>
      <c r="K2875" s="17">
        <v>6.0</v>
      </c>
      <c r="L2875" s="19">
        <v>3.0</v>
      </c>
      <c r="M2875" s="19" t="e">
        <v>#REF!</v>
      </c>
      <c r="N2875" s="17">
        <v>5.0</v>
      </c>
      <c r="O2875" s="17" t="s">
        <v>66</v>
      </c>
      <c r="P2875" s="17">
        <v>3.0</v>
      </c>
      <c r="Q2875" s="17">
        <v>4.0</v>
      </c>
      <c r="R2875" s="17">
        <v>0.0</v>
      </c>
      <c r="S2875" s="7">
        <f t="shared" si="2"/>
        <v>4</v>
      </c>
      <c r="T2875" s="20">
        <v>0.0</v>
      </c>
      <c r="U2875" s="14">
        <f t="shared" si="157"/>
        <v>23.73</v>
      </c>
      <c r="V2875" s="21" t="s">
        <v>39</v>
      </c>
      <c r="W2875" s="35">
        <f>VLOOKUP(A2875,airbnb_listings_orlando!C:Q,14,0)</f>
        <v>259</v>
      </c>
      <c r="X2875" s="35">
        <f>VLOOKUP(A2875,airbnb_listings_orlando!C:Q,15,0)</f>
        <v>6</v>
      </c>
      <c r="Y2875" s="11">
        <f t="shared" si="4"/>
        <v>197.75</v>
      </c>
      <c r="AA2875" s="11"/>
    </row>
    <row r="2876">
      <c r="A2876" s="12" t="s">
        <v>99</v>
      </c>
      <c r="B2876" s="13">
        <v>42621.0</v>
      </c>
      <c r="C2876" s="12">
        <v>42634.0</v>
      </c>
      <c r="D2876" s="14">
        <v>2001.23</v>
      </c>
      <c r="E2876" s="24">
        <v>42636.65899305556</v>
      </c>
      <c r="F2876" s="16">
        <v>0.0</v>
      </c>
      <c r="G2876" s="17" t="s">
        <v>25</v>
      </c>
      <c r="H2876" s="14">
        <v>330.2</v>
      </c>
      <c r="I2876" s="14">
        <f t="shared" si="1"/>
        <v>1921.1808</v>
      </c>
      <c r="J2876" s="18">
        <v>4.0</v>
      </c>
      <c r="K2876" s="17">
        <v>6.0</v>
      </c>
      <c r="L2876" s="19">
        <v>3.0</v>
      </c>
      <c r="M2876" s="19" t="e">
        <v>#REF!</v>
      </c>
      <c r="N2876" s="17">
        <v>5.0</v>
      </c>
      <c r="O2876" s="17" t="s">
        <v>66</v>
      </c>
      <c r="P2876" s="17">
        <v>13.0</v>
      </c>
      <c r="Q2876" s="17">
        <v>2.0</v>
      </c>
      <c r="R2876" s="17">
        <v>2.0</v>
      </c>
      <c r="S2876" s="7">
        <f t="shared" si="2"/>
        <v>4</v>
      </c>
      <c r="T2876" s="20">
        <v>0.0</v>
      </c>
      <c r="U2876" s="14">
        <f t="shared" si="157"/>
        <v>80.0492</v>
      </c>
      <c r="V2876" s="21" t="s">
        <v>39</v>
      </c>
      <c r="W2876" s="35">
        <f>VLOOKUP(A2876,airbnb_listings_orlando!C:Q,14,0)</f>
        <v>259</v>
      </c>
      <c r="X2876" s="35">
        <f>VLOOKUP(A2876,airbnb_listings_orlando!C:Q,15,0)</f>
        <v>6</v>
      </c>
      <c r="Y2876" s="11">
        <f t="shared" si="4"/>
        <v>153.9407692</v>
      </c>
      <c r="AA2876" s="11"/>
    </row>
    <row r="2877">
      <c r="A2877" s="12" t="s">
        <v>99</v>
      </c>
      <c r="B2877" s="13">
        <v>43127.0</v>
      </c>
      <c r="C2877" s="12">
        <v>43146.0</v>
      </c>
      <c r="D2877" s="14">
        <v>0.0</v>
      </c>
      <c r="E2877" s="24">
        <v>42811.41756944444</v>
      </c>
      <c r="F2877" s="16">
        <v>316.0</v>
      </c>
      <c r="G2877" s="17" t="s">
        <v>25</v>
      </c>
      <c r="H2877" s="14">
        <v>0.0</v>
      </c>
      <c r="I2877" s="14">
        <f t="shared" si="1"/>
        <v>0</v>
      </c>
      <c r="J2877" s="18">
        <v>4.0</v>
      </c>
      <c r="K2877" s="17">
        <v>6.0</v>
      </c>
      <c r="L2877" s="19">
        <v>3.0</v>
      </c>
      <c r="M2877" s="19" t="e">
        <v>#REF!</v>
      </c>
      <c r="N2877" s="17">
        <v>5.0</v>
      </c>
      <c r="O2877" s="17" t="s">
        <v>66</v>
      </c>
      <c r="P2877" s="17">
        <v>19.0</v>
      </c>
      <c r="Q2877" s="17">
        <v>2.0</v>
      </c>
      <c r="R2877" s="17">
        <v>0.0</v>
      </c>
      <c r="S2877" s="7">
        <f t="shared" si="2"/>
        <v>2</v>
      </c>
      <c r="T2877" s="20">
        <v>0.0</v>
      </c>
      <c r="U2877" s="14">
        <v>0.0</v>
      </c>
      <c r="V2877" s="21" t="s">
        <v>40</v>
      </c>
      <c r="W2877" s="35">
        <f>VLOOKUP(A2877,airbnb_listings_orlando!C:Q,14,0)</f>
        <v>259</v>
      </c>
      <c r="X2877" s="35">
        <f>VLOOKUP(A2877,airbnb_listings_orlando!C:Q,15,0)</f>
        <v>6</v>
      </c>
      <c r="Y2877" s="11">
        <f t="shared" si="4"/>
        <v>0</v>
      </c>
      <c r="AA2877" s="11"/>
    </row>
    <row r="2878">
      <c r="A2878" s="12" t="s">
        <v>100</v>
      </c>
      <c r="B2878" s="13">
        <v>43488.0</v>
      </c>
      <c r="C2878" s="12">
        <v>43495.0</v>
      </c>
      <c r="D2878" s="14">
        <v>1229.96</v>
      </c>
      <c r="E2878" s="15">
        <v>43449.67686342593</v>
      </c>
      <c r="F2878" s="16">
        <v>39.0</v>
      </c>
      <c r="G2878" s="17" t="s">
        <v>25</v>
      </c>
      <c r="H2878" s="14">
        <v>38.04</v>
      </c>
      <c r="I2878" s="14">
        <f t="shared" si="1"/>
        <v>1142.7216</v>
      </c>
      <c r="J2878" s="18">
        <v>4.0</v>
      </c>
      <c r="K2878" s="17">
        <v>6.0</v>
      </c>
      <c r="L2878" s="19">
        <v>3.0</v>
      </c>
      <c r="M2878" s="19">
        <v>20.0</v>
      </c>
      <c r="N2878" s="17">
        <v>4.5</v>
      </c>
      <c r="O2878" s="17" t="s">
        <v>62</v>
      </c>
      <c r="P2878" s="17">
        <v>7.0</v>
      </c>
      <c r="Q2878" s="17">
        <v>2.0</v>
      </c>
      <c r="R2878" s="17">
        <v>0.0</v>
      </c>
      <c r="S2878" s="7">
        <f t="shared" si="2"/>
        <v>2</v>
      </c>
      <c r="T2878" s="20">
        <v>38.04</v>
      </c>
      <c r="U2878" s="14">
        <f t="shared" ref="U2878:U2911" si="158">D2878*4%</f>
        <v>49.1984</v>
      </c>
      <c r="V2878" s="21" t="s">
        <v>26</v>
      </c>
      <c r="W2878" s="35">
        <f>VLOOKUP(A2878,airbnb_listings_orlando!C:Q,14,0)</f>
        <v>259</v>
      </c>
      <c r="X2878" s="35">
        <f>VLOOKUP(A2878,airbnb_listings_orlando!C:Q,15,0)</f>
        <v>6</v>
      </c>
      <c r="Y2878" s="11">
        <f t="shared" si="4"/>
        <v>175.7085714</v>
      </c>
      <c r="AA2878" s="11"/>
    </row>
    <row r="2879">
      <c r="A2879" s="12" t="s">
        <v>100</v>
      </c>
      <c r="B2879" s="13">
        <v>43483.0</v>
      </c>
      <c r="C2879" s="12">
        <v>43486.0</v>
      </c>
      <c r="D2879" s="14">
        <v>564.54</v>
      </c>
      <c r="E2879" s="24">
        <v>43482.59847222222</v>
      </c>
      <c r="F2879" s="16">
        <v>1.0</v>
      </c>
      <c r="G2879" s="17" t="s">
        <v>25</v>
      </c>
      <c r="H2879" s="14">
        <v>61.86</v>
      </c>
      <c r="I2879" s="14">
        <f t="shared" si="1"/>
        <v>524.4984</v>
      </c>
      <c r="J2879" s="18">
        <v>4.0</v>
      </c>
      <c r="K2879" s="17">
        <v>6.0</v>
      </c>
      <c r="L2879" s="19">
        <v>3.0</v>
      </c>
      <c r="M2879" s="19">
        <v>20.0</v>
      </c>
      <c r="N2879" s="17">
        <v>4.5</v>
      </c>
      <c r="O2879" s="17" t="s">
        <v>62</v>
      </c>
      <c r="P2879" s="17">
        <v>3.0</v>
      </c>
      <c r="Q2879" s="17">
        <v>7.0</v>
      </c>
      <c r="R2879" s="17">
        <v>1.0</v>
      </c>
      <c r="S2879" s="7">
        <f t="shared" si="2"/>
        <v>8</v>
      </c>
      <c r="T2879" s="20">
        <v>17.46</v>
      </c>
      <c r="U2879" s="14">
        <f t="shared" si="158"/>
        <v>22.5816</v>
      </c>
      <c r="V2879" s="21" t="s">
        <v>26</v>
      </c>
      <c r="W2879" s="35">
        <f>VLOOKUP(A2879,airbnb_listings_orlando!C:Q,14,0)</f>
        <v>259</v>
      </c>
      <c r="X2879" s="35">
        <f>VLOOKUP(A2879,airbnb_listings_orlando!C:Q,15,0)</f>
        <v>6</v>
      </c>
      <c r="Y2879" s="11">
        <f t="shared" si="4"/>
        <v>188.18</v>
      </c>
      <c r="AA2879" s="11"/>
    </row>
    <row r="2880">
      <c r="A2880" s="12" t="s">
        <v>100</v>
      </c>
      <c r="B2880" s="13">
        <v>43464.0</v>
      </c>
      <c r="C2880" s="12">
        <v>43467.0</v>
      </c>
      <c r="D2880" s="14">
        <v>913.74</v>
      </c>
      <c r="E2880" s="15">
        <v>43431.66967592593</v>
      </c>
      <c r="F2880" s="16">
        <v>33.0</v>
      </c>
      <c r="G2880" s="17" t="s">
        <v>25</v>
      </c>
      <c r="H2880" s="14">
        <v>116.82</v>
      </c>
      <c r="I2880" s="14">
        <f t="shared" si="1"/>
        <v>848.9304</v>
      </c>
      <c r="J2880" s="18">
        <v>4.0</v>
      </c>
      <c r="K2880" s="17">
        <v>6.0</v>
      </c>
      <c r="L2880" s="19">
        <v>3.0</v>
      </c>
      <c r="M2880" s="19">
        <v>20.0</v>
      </c>
      <c r="N2880" s="17">
        <v>4.5</v>
      </c>
      <c r="O2880" s="17" t="s">
        <v>62</v>
      </c>
      <c r="P2880" s="17">
        <v>3.0</v>
      </c>
      <c r="Q2880" s="17">
        <v>4.0</v>
      </c>
      <c r="R2880" s="17">
        <v>2.0</v>
      </c>
      <c r="S2880" s="7">
        <f t="shared" si="2"/>
        <v>6</v>
      </c>
      <c r="T2880" s="20">
        <v>28.26</v>
      </c>
      <c r="U2880" s="14">
        <f t="shared" si="158"/>
        <v>36.5496</v>
      </c>
      <c r="V2880" s="21" t="s">
        <v>26</v>
      </c>
      <c r="W2880" s="35">
        <f>VLOOKUP(A2880,airbnb_listings_orlando!C:Q,14,0)</f>
        <v>259</v>
      </c>
      <c r="X2880" s="35">
        <f>VLOOKUP(A2880,airbnb_listings_orlando!C:Q,15,0)</f>
        <v>6</v>
      </c>
      <c r="Y2880" s="11">
        <f t="shared" si="4"/>
        <v>304.58</v>
      </c>
      <c r="AA2880" s="11"/>
    </row>
    <row r="2881">
      <c r="A2881" s="12" t="s">
        <v>100</v>
      </c>
      <c r="B2881" s="13">
        <v>43460.0</v>
      </c>
      <c r="C2881" s="25">
        <v>43464.0</v>
      </c>
      <c r="D2881" s="14">
        <v>1035.0</v>
      </c>
      <c r="E2881" s="24">
        <v>43208.757939814815</v>
      </c>
      <c r="F2881" s="16">
        <v>252.0</v>
      </c>
      <c r="G2881" s="17" t="s">
        <v>25</v>
      </c>
      <c r="H2881" s="14">
        <v>133.89</v>
      </c>
      <c r="I2881" s="14">
        <f t="shared" si="1"/>
        <v>961.6</v>
      </c>
      <c r="J2881" s="18">
        <v>4.0</v>
      </c>
      <c r="K2881" s="17">
        <v>6.0</v>
      </c>
      <c r="L2881" s="19">
        <v>3.0</v>
      </c>
      <c r="M2881" s="19">
        <v>20.0</v>
      </c>
      <c r="N2881" s="17">
        <v>4.5</v>
      </c>
      <c r="O2881" s="17" t="s">
        <v>62</v>
      </c>
      <c r="P2881" s="17">
        <v>4.0</v>
      </c>
      <c r="Q2881" s="17">
        <v>6.0</v>
      </c>
      <c r="R2881" s="17">
        <v>2.0</v>
      </c>
      <c r="S2881" s="7">
        <f t="shared" si="2"/>
        <v>8</v>
      </c>
      <c r="T2881" s="20">
        <v>32.0</v>
      </c>
      <c r="U2881" s="14">
        <f t="shared" si="158"/>
        <v>41.4</v>
      </c>
      <c r="V2881" s="21" t="s">
        <v>26</v>
      </c>
      <c r="W2881" s="35">
        <f>VLOOKUP(A2881,airbnb_listings_orlando!C:Q,14,0)</f>
        <v>259</v>
      </c>
      <c r="X2881" s="35">
        <f>VLOOKUP(A2881,airbnb_listings_orlando!C:Q,15,0)</f>
        <v>6</v>
      </c>
      <c r="Y2881" s="11">
        <f t="shared" si="4"/>
        <v>258.75</v>
      </c>
      <c r="AA2881" s="11"/>
    </row>
    <row r="2882">
      <c r="A2882" s="12" t="s">
        <v>100</v>
      </c>
      <c r="B2882" s="13">
        <v>43456.0</v>
      </c>
      <c r="C2882" s="25">
        <v>43460.0</v>
      </c>
      <c r="D2882" s="14">
        <v>1003.07</v>
      </c>
      <c r="E2882" s="15">
        <v>43395.760462962964</v>
      </c>
      <c r="F2882" s="16">
        <v>61.0</v>
      </c>
      <c r="G2882" s="17" t="s">
        <v>25</v>
      </c>
      <c r="H2882" s="14">
        <v>115.14</v>
      </c>
      <c r="I2882" s="14">
        <f t="shared" si="1"/>
        <v>935.0172</v>
      </c>
      <c r="J2882" s="18">
        <v>4.0</v>
      </c>
      <c r="K2882" s="17">
        <v>6.0</v>
      </c>
      <c r="L2882" s="19">
        <v>3.0</v>
      </c>
      <c r="M2882" s="19">
        <v>20.0</v>
      </c>
      <c r="N2882" s="17">
        <v>4.5</v>
      </c>
      <c r="O2882" s="17" t="s">
        <v>62</v>
      </c>
      <c r="P2882" s="17">
        <v>4.0</v>
      </c>
      <c r="Q2882" s="17">
        <v>6.0</v>
      </c>
      <c r="R2882" s="17">
        <v>0.0</v>
      </c>
      <c r="S2882" s="7">
        <f t="shared" si="2"/>
        <v>6</v>
      </c>
      <c r="T2882" s="20">
        <v>27.93</v>
      </c>
      <c r="U2882" s="14">
        <f t="shared" si="158"/>
        <v>40.1228</v>
      </c>
      <c r="V2882" s="21" t="s">
        <v>26</v>
      </c>
      <c r="W2882" s="35">
        <f>VLOOKUP(A2882,airbnb_listings_orlando!C:Q,14,0)</f>
        <v>259</v>
      </c>
      <c r="X2882" s="35">
        <f>VLOOKUP(A2882,airbnb_listings_orlando!C:Q,15,0)</f>
        <v>6</v>
      </c>
      <c r="Y2882" s="11">
        <f t="shared" si="4"/>
        <v>250.7675</v>
      </c>
      <c r="AA2882" s="11"/>
    </row>
    <row r="2883">
      <c r="A2883" s="12" t="s">
        <v>100</v>
      </c>
      <c r="B2883" s="13">
        <v>43446.0</v>
      </c>
      <c r="C2883" s="25">
        <v>43451.0</v>
      </c>
      <c r="D2883" s="14">
        <v>752.72</v>
      </c>
      <c r="E2883" s="24">
        <v>43436.68625</v>
      </c>
      <c r="F2883" s="16">
        <v>10.0</v>
      </c>
      <c r="G2883" s="17" t="s">
        <v>25</v>
      </c>
      <c r="H2883" s="14">
        <v>91.48</v>
      </c>
      <c r="I2883" s="14">
        <f t="shared" si="1"/>
        <v>699.3312</v>
      </c>
      <c r="J2883" s="18">
        <v>4.0</v>
      </c>
      <c r="K2883" s="17">
        <v>6.0</v>
      </c>
      <c r="L2883" s="19">
        <v>3.0</v>
      </c>
      <c r="M2883" s="19">
        <v>20.0</v>
      </c>
      <c r="N2883" s="17">
        <v>4.5</v>
      </c>
      <c r="O2883" s="17" t="s">
        <v>62</v>
      </c>
      <c r="P2883" s="17">
        <v>5.0</v>
      </c>
      <c r="Q2883" s="17">
        <v>7.0</v>
      </c>
      <c r="R2883" s="17">
        <v>0.0</v>
      </c>
      <c r="S2883" s="7">
        <f t="shared" si="2"/>
        <v>7</v>
      </c>
      <c r="T2883" s="20">
        <v>23.28</v>
      </c>
      <c r="U2883" s="14">
        <f t="shared" si="158"/>
        <v>30.1088</v>
      </c>
      <c r="V2883" s="21" t="s">
        <v>26</v>
      </c>
      <c r="W2883" s="35">
        <f>VLOOKUP(A2883,airbnb_listings_orlando!C:Q,14,0)</f>
        <v>259</v>
      </c>
      <c r="X2883" s="35">
        <f>VLOOKUP(A2883,airbnb_listings_orlando!C:Q,15,0)</f>
        <v>6</v>
      </c>
      <c r="Y2883" s="11">
        <f t="shared" si="4"/>
        <v>150.544</v>
      </c>
      <c r="AA2883" s="11"/>
    </row>
    <row r="2884">
      <c r="A2884" s="12" t="s">
        <v>100</v>
      </c>
      <c r="B2884" s="13">
        <v>43426.0</v>
      </c>
      <c r="C2884" s="25">
        <v>43429.0</v>
      </c>
      <c r="D2884" s="14">
        <v>622.75</v>
      </c>
      <c r="E2884" s="15">
        <v>43400.686423611114</v>
      </c>
      <c r="F2884" s="16">
        <v>26.0</v>
      </c>
      <c r="G2884" s="17" t="s">
        <v>25</v>
      </c>
      <c r="H2884" s="14">
        <v>71.02</v>
      </c>
      <c r="I2884" s="14">
        <f t="shared" si="1"/>
        <v>578.58</v>
      </c>
      <c r="J2884" s="18">
        <v>4.0</v>
      </c>
      <c r="K2884" s="17">
        <v>6.0</v>
      </c>
      <c r="L2884" s="19">
        <v>3.0</v>
      </c>
      <c r="M2884" s="19">
        <v>20.0</v>
      </c>
      <c r="N2884" s="17">
        <v>4.5</v>
      </c>
      <c r="O2884" s="17" t="s">
        <v>62</v>
      </c>
      <c r="P2884" s="17">
        <v>3.0</v>
      </c>
      <c r="Q2884" s="17">
        <v>4.0</v>
      </c>
      <c r="R2884" s="17">
        <v>4.0</v>
      </c>
      <c r="S2884" s="7">
        <f t="shared" si="2"/>
        <v>8</v>
      </c>
      <c r="T2884" s="20">
        <v>19.26</v>
      </c>
      <c r="U2884" s="14">
        <f t="shared" si="158"/>
        <v>24.91</v>
      </c>
      <c r="V2884" s="21" t="s">
        <v>26</v>
      </c>
      <c r="W2884" s="35">
        <f>VLOOKUP(A2884,airbnb_listings_orlando!C:Q,14,0)</f>
        <v>259</v>
      </c>
      <c r="X2884" s="35">
        <f>VLOOKUP(A2884,airbnb_listings_orlando!C:Q,15,0)</f>
        <v>6</v>
      </c>
      <c r="Y2884" s="11">
        <f t="shared" si="4"/>
        <v>207.5833333</v>
      </c>
      <c r="AA2884" s="11"/>
    </row>
    <row r="2885">
      <c r="A2885" s="12" t="s">
        <v>100</v>
      </c>
      <c r="B2885" s="13">
        <v>43416.0</v>
      </c>
      <c r="C2885" s="25">
        <v>43420.0</v>
      </c>
      <c r="D2885" s="14">
        <v>631.48</v>
      </c>
      <c r="E2885" s="24">
        <v>43411.40503472222</v>
      </c>
      <c r="F2885" s="16">
        <v>5.0</v>
      </c>
      <c r="G2885" s="17" t="s">
        <v>25</v>
      </c>
      <c r="H2885" s="14">
        <v>72.4</v>
      </c>
      <c r="I2885" s="14">
        <f t="shared" si="1"/>
        <v>586.6908</v>
      </c>
      <c r="J2885" s="18">
        <v>4.0</v>
      </c>
      <c r="K2885" s="17">
        <v>6.0</v>
      </c>
      <c r="L2885" s="19">
        <v>3.0</v>
      </c>
      <c r="M2885" s="19">
        <v>20.0</v>
      </c>
      <c r="N2885" s="17">
        <v>4.5</v>
      </c>
      <c r="O2885" s="17" t="s">
        <v>62</v>
      </c>
      <c r="P2885" s="17">
        <v>4.0</v>
      </c>
      <c r="Q2885" s="17">
        <v>3.0</v>
      </c>
      <c r="R2885" s="17">
        <v>0.0</v>
      </c>
      <c r="S2885" s="7">
        <f t="shared" si="2"/>
        <v>3</v>
      </c>
      <c r="T2885" s="20">
        <v>19.53</v>
      </c>
      <c r="U2885" s="14">
        <f t="shared" si="158"/>
        <v>25.2592</v>
      </c>
      <c r="V2885" s="21" t="s">
        <v>26</v>
      </c>
      <c r="W2885" s="35">
        <f>VLOOKUP(A2885,airbnb_listings_orlando!C:Q,14,0)</f>
        <v>259</v>
      </c>
      <c r="X2885" s="35">
        <f>VLOOKUP(A2885,airbnb_listings_orlando!C:Q,15,0)</f>
        <v>6</v>
      </c>
      <c r="Y2885" s="11">
        <f t="shared" si="4"/>
        <v>157.87</v>
      </c>
      <c r="AA2885" s="11"/>
    </row>
    <row r="2886">
      <c r="A2886" s="12" t="s">
        <v>100</v>
      </c>
      <c r="B2886" s="13">
        <v>43400.0</v>
      </c>
      <c r="C2886" s="25">
        <v>43402.0</v>
      </c>
      <c r="D2886" s="14">
        <v>342.41</v>
      </c>
      <c r="E2886" s="15">
        <v>43386.95575231482</v>
      </c>
      <c r="F2886" s="16">
        <v>14.0</v>
      </c>
      <c r="G2886" s="17" t="s">
        <v>25</v>
      </c>
      <c r="H2886" s="14">
        <v>26.9</v>
      </c>
      <c r="I2886" s="14">
        <f t="shared" si="1"/>
        <v>318.1236</v>
      </c>
      <c r="J2886" s="18">
        <v>4.0</v>
      </c>
      <c r="K2886" s="17">
        <v>6.0</v>
      </c>
      <c r="L2886" s="19">
        <v>3.0</v>
      </c>
      <c r="M2886" s="19">
        <v>20.0</v>
      </c>
      <c r="N2886" s="17">
        <v>4.5</v>
      </c>
      <c r="O2886" s="17" t="s">
        <v>62</v>
      </c>
      <c r="P2886" s="17">
        <v>2.0</v>
      </c>
      <c r="Q2886" s="17">
        <v>2.0</v>
      </c>
      <c r="R2886" s="17">
        <v>0.0</v>
      </c>
      <c r="S2886" s="7">
        <f t="shared" si="2"/>
        <v>2</v>
      </c>
      <c r="T2886" s="20">
        <v>10.59</v>
      </c>
      <c r="U2886" s="14">
        <f t="shared" si="158"/>
        <v>13.6964</v>
      </c>
      <c r="V2886" s="21" t="s">
        <v>26</v>
      </c>
      <c r="W2886" s="35">
        <f>VLOOKUP(A2886,airbnb_listings_orlando!C:Q,14,0)</f>
        <v>259</v>
      </c>
      <c r="X2886" s="35">
        <f>VLOOKUP(A2886,airbnb_listings_orlando!C:Q,15,0)</f>
        <v>6</v>
      </c>
      <c r="Y2886" s="11">
        <f t="shared" si="4"/>
        <v>171.205</v>
      </c>
      <c r="AA2886" s="11"/>
    </row>
    <row r="2887">
      <c r="A2887" s="12" t="s">
        <v>100</v>
      </c>
      <c r="B2887" s="13">
        <v>43379.0</v>
      </c>
      <c r="C2887" s="25">
        <v>43391.0</v>
      </c>
      <c r="D2887" s="14">
        <v>1790.0</v>
      </c>
      <c r="E2887" s="24">
        <v>43193.74369212963</v>
      </c>
      <c r="F2887" s="16">
        <v>186.0</v>
      </c>
      <c r="G2887" s="17" t="s">
        <v>25</v>
      </c>
      <c r="H2887" s="14">
        <v>253.99</v>
      </c>
      <c r="I2887" s="14">
        <f t="shared" si="1"/>
        <v>1663.4</v>
      </c>
      <c r="J2887" s="18">
        <v>4.0</v>
      </c>
      <c r="K2887" s="17">
        <v>6.0</v>
      </c>
      <c r="L2887" s="19">
        <v>3.0</v>
      </c>
      <c r="M2887" s="19">
        <v>20.0</v>
      </c>
      <c r="N2887" s="17">
        <v>4.5</v>
      </c>
      <c r="O2887" s="17" t="s">
        <v>62</v>
      </c>
      <c r="P2887" s="17">
        <v>12.0</v>
      </c>
      <c r="Q2887" s="17">
        <v>6.0</v>
      </c>
      <c r="R2887" s="17">
        <v>2.0</v>
      </c>
      <c r="S2887" s="7">
        <f t="shared" si="2"/>
        <v>8</v>
      </c>
      <c r="T2887" s="20">
        <v>55.0</v>
      </c>
      <c r="U2887" s="14">
        <f t="shared" si="158"/>
        <v>71.6</v>
      </c>
      <c r="V2887" s="21" t="s">
        <v>26</v>
      </c>
      <c r="W2887" s="35">
        <f>VLOOKUP(A2887,airbnb_listings_orlando!C:Q,14,0)</f>
        <v>259</v>
      </c>
      <c r="X2887" s="35">
        <f>VLOOKUP(A2887,airbnb_listings_orlando!C:Q,15,0)</f>
        <v>6</v>
      </c>
      <c r="Y2887" s="11">
        <f t="shared" si="4"/>
        <v>149.1666667</v>
      </c>
      <c r="AA2887" s="11"/>
    </row>
    <row r="2888">
      <c r="A2888" s="12" t="s">
        <v>100</v>
      </c>
      <c r="B2888" s="13">
        <v>43315.0</v>
      </c>
      <c r="C2888" s="12">
        <v>43325.0</v>
      </c>
      <c r="D2888" s="14">
        <v>1513.0</v>
      </c>
      <c r="E2888" s="24">
        <v>43114.430659722224</v>
      </c>
      <c r="F2888" s="16">
        <v>201.0</v>
      </c>
      <c r="G2888" s="17" t="s">
        <v>25</v>
      </c>
      <c r="H2888" s="14">
        <v>210.0</v>
      </c>
      <c r="I2888" s="14">
        <f t="shared" si="1"/>
        <v>1405.48</v>
      </c>
      <c r="J2888" s="18">
        <v>4.0</v>
      </c>
      <c r="K2888" s="17">
        <v>6.0</v>
      </c>
      <c r="L2888" s="19">
        <v>3.0</v>
      </c>
      <c r="M2888" s="19" t="e">
        <v>#N/A</v>
      </c>
      <c r="N2888" s="17">
        <v>4.5</v>
      </c>
      <c r="O2888" s="17" t="s">
        <v>62</v>
      </c>
      <c r="P2888" s="17">
        <v>10.0</v>
      </c>
      <c r="Q2888" s="17">
        <v>6.0</v>
      </c>
      <c r="R2888" s="17">
        <v>1.0</v>
      </c>
      <c r="S2888" s="7">
        <f t="shared" si="2"/>
        <v>7</v>
      </c>
      <c r="T2888" s="20">
        <v>47.0</v>
      </c>
      <c r="U2888" s="14">
        <f t="shared" si="158"/>
        <v>60.52</v>
      </c>
      <c r="V2888" s="21" t="s">
        <v>26</v>
      </c>
      <c r="W2888" s="35">
        <f>VLOOKUP(A2888,airbnb_listings_orlando!C:Q,14,0)</f>
        <v>259</v>
      </c>
      <c r="X2888" s="35">
        <f>VLOOKUP(A2888,airbnb_listings_orlando!C:Q,15,0)</f>
        <v>6</v>
      </c>
      <c r="Y2888" s="11">
        <f t="shared" si="4"/>
        <v>151.3</v>
      </c>
      <c r="AA2888" s="11"/>
    </row>
    <row r="2889">
      <c r="A2889" s="12" t="s">
        <v>100</v>
      </c>
      <c r="B2889" s="13">
        <v>43288.0</v>
      </c>
      <c r="C2889" s="12">
        <v>43293.0</v>
      </c>
      <c r="D2889" s="14">
        <v>1314.35</v>
      </c>
      <c r="E2889" s="24">
        <v>43176.407013888886</v>
      </c>
      <c r="F2889" s="16">
        <v>112.0</v>
      </c>
      <c r="G2889" s="17" t="s">
        <v>25</v>
      </c>
      <c r="H2889" s="14">
        <v>179.88</v>
      </c>
      <c r="I2889" s="14">
        <f t="shared" si="1"/>
        <v>1221.126</v>
      </c>
      <c r="J2889" s="18">
        <v>4.0</v>
      </c>
      <c r="K2889" s="17">
        <v>6.0</v>
      </c>
      <c r="L2889" s="19">
        <v>3.0</v>
      </c>
      <c r="M2889" s="19" t="e">
        <v>#N/A</v>
      </c>
      <c r="N2889" s="17">
        <v>4.5</v>
      </c>
      <c r="O2889" s="17" t="s">
        <v>62</v>
      </c>
      <c r="P2889" s="17">
        <v>5.0</v>
      </c>
      <c r="Q2889" s="17">
        <v>2.0</v>
      </c>
      <c r="R2889" s="17">
        <v>0.0</v>
      </c>
      <c r="S2889" s="7">
        <f t="shared" si="2"/>
        <v>2</v>
      </c>
      <c r="T2889" s="20">
        <v>40.65</v>
      </c>
      <c r="U2889" s="14">
        <f t="shared" si="158"/>
        <v>52.574</v>
      </c>
      <c r="V2889" s="21" t="s">
        <v>26</v>
      </c>
      <c r="W2889" s="35">
        <f>VLOOKUP(A2889,airbnb_listings_orlando!C:Q,14,0)</f>
        <v>259</v>
      </c>
      <c r="X2889" s="35">
        <f>VLOOKUP(A2889,airbnb_listings_orlando!C:Q,15,0)</f>
        <v>6</v>
      </c>
      <c r="Y2889" s="11">
        <f t="shared" si="4"/>
        <v>262.87</v>
      </c>
      <c r="AA2889" s="11"/>
    </row>
    <row r="2890">
      <c r="A2890" s="12" t="s">
        <v>100</v>
      </c>
      <c r="B2890" s="13">
        <v>43261.0</v>
      </c>
      <c r="C2890" s="12">
        <v>43271.0</v>
      </c>
      <c r="D2890" s="14">
        <v>1571.0</v>
      </c>
      <c r="E2890" s="24">
        <v>42955.61636574074</v>
      </c>
      <c r="F2890" s="16">
        <v>306.0</v>
      </c>
      <c r="G2890" s="17" t="s">
        <v>25</v>
      </c>
      <c r="H2890" s="14">
        <v>222.86</v>
      </c>
      <c r="I2890" s="14">
        <f t="shared" si="1"/>
        <v>1459.16</v>
      </c>
      <c r="J2890" s="18">
        <v>4.0</v>
      </c>
      <c r="K2890" s="17">
        <v>6.0</v>
      </c>
      <c r="L2890" s="19">
        <v>3.0</v>
      </c>
      <c r="M2890" s="19" t="e">
        <v>#REF!</v>
      </c>
      <c r="N2890" s="17">
        <v>4.5</v>
      </c>
      <c r="O2890" s="17" t="s">
        <v>62</v>
      </c>
      <c r="P2890" s="17">
        <v>10.0</v>
      </c>
      <c r="Q2890" s="17">
        <v>4.0</v>
      </c>
      <c r="R2890" s="17">
        <v>1.0</v>
      </c>
      <c r="S2890" s="7">
        <f t="shared" si="2"/>
        <v>5</v>
      </c>
      <c r="T2890" s="20">
        <v>49.0</v>
      </c>
      <c r="U2890" s="14">
        <f t="shared" si="158"/>
        <v>62.84</v>
      </c>
      <c r="V2890" s="21" t="s">
        <v>26</v>
      </c>
      <c r="W2890" s="35">
        <f>VLOOKUP(A2890,airbnb_listings_orlando!C:Q,14,0)</f>
        <v>259</v>
      </c>
      <c r="X2890" s="35">
        <f>VLOOKUP(A2890,airbnb_listings_orlando!C:Q,15,0)</f>
        <v>6</v>
      </c>
      <c r="Y2890" s="11">
        <f t="shared" si="4"/>
        <v>157.1</v>
      </c>
      <c r="AA2890" s="11"/>
    </row>
    <row r="2891">
      <c r="A2891" s="12" t="s">
        <v>100</v>
      </c>
      <c r="B2891" s="13">
        <v>43258.0</v>
      </c>
      <c r="C2891" s="12">
        <v>43261.0</v>
      </c>
      <c r="D2891" s="14">
        <v>567.0</v>
      </c>
      <c r="E2891" s="24">
        <v>43203.698229166665</v>
      </c>
      <c r="F2891" s="16">
        <v>55.0</v>
      </c>
      <c r="G2891" s="17" t="s">
        <v>25</v>
      </c>
      <c r="H2891" s="14">
        <v>61.78</v>
      </c>
      <c r="I2891" s="14">
        <f t="shared" si="1"/>
        <v>526.32</v>
      </c>
      <c r="J2891" s="18">
        <v>4.0</v>
      </c>
      <c r="K2891" s="17">
        <v>6.0</v>
      </c>
      <c r="L2891" s="19">
        <v>3.0</v>
      </c>
      <c r="M2891" s="19" t="e">
        <v>#REF!</v>
      </c>
      <c r="N2891" s="17">
        <v>4.5</v>
      </c>
      <c r="O2891" s="17" t="s">
        <v>62</v>
      </c>
      <c r="P2891" s="17">
        <v>3.0</v>
      </c>
      <c r="Q2891" s="17">
        <v>4.0</v>
      </c>
      <c r="R2891" s="17">
        <v>4.0</v>
      </c>
      <c r="S2891" s="7">
        <f t="shared" si="2"/>
        <v>8</v>
      </c>
      <c r="T2891" s="20">
        <v>18.0</v>
      </c>
      <c r="U2891" s="14">
        <f t="shared" si="158"/>
        <v>22.68</v>
      </c>
      <c r="V2891" s="21" t="s">
        <v>26</v>
      </c>
      <c r="W2891" s="35">
        <f>VLOOKUP(A2891,airbnb_listings_orlando!C:Q,14,0)</f>
        <v>259</v>
      </c>
      <c r="X2891" s="35">
        <f>VLOOKUP(A2891,airbnb_listings_orlando!C:Q,15,0)</f>
        <v>6</v>
      </c>
      <c r="Y2891" s="11">
        <f t="shared" si="4"/>
        <v>189</v>
      </c>
      <c r="AA2891" s="11"/>
    </row>
    <row r="2892">
      <c r="A2892" s="12" t="s">
        <v>100</v>
      </c>
      <c r="B2892" s="13">
        <v>43211.0</v>
      </c>
      <c r="C2892" s="12">
        <v>43219.0</v>
      </c>
      <c r="D2892" s="14">
        <v>1290.0</v>
      </c>
      <c r="E2892" s="24">
        <v>43070.963530092595</v>
      </c>
      <c r="F2892" s="16">
        <v>141.0</v>
      </c>
      <c r="G2892" s="17" t="s">
        <v>25</v>
      </c>
      <c r="H2892" s="14">
        <v>176.94</v>
      </c>
      <c r="I2892" s="14">
        <f t="shared" si="1"/>
        <v>1198.4</v>
      </c>
      <c r="J2892" s="18">
        <v>4.0</v>
      </c>
      <c r="K2892" s="17">
        <v>6.0</v>
      </c>
      <c r="L2892" s="19">
        <v>3.0</v>
      </c>
      <c r="M2892" s="19" t="e">
        <v>#REF!</v>
      </c>
      <c r="N2892" s="17">
        <v>4.5</v>
      </c>
      <c r="O2892" s="17" t="s">
        <v>62</v>
      </c>
      <c r="P2892" s="17">
        <v>8.0</v>
      </c>
      <c r="Q2892" s="17">
        <v>4.0</v>
      </c>
      <c r="R2892" s="17">
        <v>3.0</v>
      </c>
      <c r="S2892" s="7">
        <f t="shared" si="2"/>
        <v>7</v>
      </c>
      <c r="T2892" s="20">
        <v>40.0</v>
      </c>
      <c r="U2892" s="14">
        <f t="shared" si="158"/>
        <v>51.6</v>
      </c>
      <c r="V2892" s="21" t="s">
        <v>26</v>
      </c>
      <c r="W2892" s="35">
        <f>VLOOKUP(A2892,airbnb_listings_orlando!C:Q,14,0)</f>
        <v>259</v>
      </c>
      <c r="X2892" s="35">
        <f>VLOOKUP(A2892,airbnb_listings_orlando!C:Q,15,0)</f>
        <v>6</v>
      </c>
      <c r="Y2892" s="11">
        <f t="shared" si="4"/>
        <v>161.25</v>
      </c>
      <c r="AA2892" s="11"/>
    </row>
    <row r="2893">
      <c r="A2893" s="12" t="s">
        <v>100</v>
      </c>
      <c r="B2893" s="13">
        <v>43197.0</v>
      </c>
      <c r="C2893" s="12">
        <v>43199.0</v>
      </c>
      <c r="D2893" s="14">
        <v>422.0</v>
      </c>
      <c r="E2893" s="24">
        <v>43192.666909722226</v>
      </c>
      <c r="F2893" s="16">
        <v>5.0</v>
      </c>
      <c r="G2893" s="17" t="s">
        <v>25</v>
      </c>
      <c r="H2893" s="14">
        <v>39.48</v>
      </c>
      <c r="I2893" s="14">
        <f t="shared" si="1"/>
        <v>392.12</v>
      </c>
      <c r="J2893" s="18">
        <v>4.0</v>
      </c>
      <c r="K2893" s="17">
        <v>6.0</v>
      </c>
      <c r="L2893" s="19">
        <v>3.0</v>
      </c>
      <c r="M2893" s="19" t="e">
        <v>#REF!</v>
      </c>
      <c r="N2893" s="17">
        <v>4.5</v>
      </c>
      <c r="O2893" s="17" t="s">
        <v>62</v>
      </c>
      <c r="P2893" s="17">
        <v>2.0</v>
      </c>
      <c r="Q2893" s="17">
        <v>5.0</v>
      </c>
      <c r="R2893" s="17">
        <v>2.0</v>
      </c>
      <c r="S2893" s="7">
        <f t="shared" si="2"/>
        <v>7</v>
      </c>
      <c r="T2893" s="20">
        <v>13.0</v>
      </c>
      <c r="U2893" s="14">
        <f t="shared" si="158"/>
        <v>16.88</v>
      </c>
      <c r="V2893" s="21" t="s">
        <v>26</v>
      </c>
      <c r="W2893" s="35">
        <f>VLOOKUP(A2893,airbnb_listings_orlando!C:Q,14,0)</f>
        <v>259</v>
      </c>
      <c r="X2893" s="35">
        <f>VLOOKUP(A2893,airbnb_listings_orlando!C:Q,15,0)</f>
        <v>6</v>
      </c>
      <c r="Y2893" s="11">
        <f t="shared" si="4"/>
        <v>211</v>
      </c>
      <c r="AA2893" s="11"/>
    </row>
    <row r="2894">
      <c r="A2894" s="12" t="s">
        <v>100</v>
      </c>
      <c r="B2894" s="13">
        <v>43183.0</v>
      </c>
      <c r="C2894" s="12">
        <v>43197.0</v>
      </c>
      <c r="D2894" s="14">
        <v>2433.0</v>
      </c>
      <c r="E2894" s="24">
        <v>42918.54592592592</v>
      </c>
      <c r="F2894" s="16">
        <v>265.0</v>
      </c>
      <c r="G2894" s="17" t="s">
        <v>25</v>
      </c>
      <c r="H2894" s="14">
        <v>314.46</v>
      </c>
      <c r="I2894" s="14">
        <f t="shared" si="1"/>
        <v>2268.68</v>
      </c>
      <c r="J2894" s="18">
        <v>4.0</v>
      </c>
      <c r="K2894" s="17">
        <v>6.0</v>
      </c>
      <c r="L2894" s="19">
        <v>3.0</v>
      </c>
      <c r="M2894" s="19" t="e">
        <v>#REF!</v>
      </c>
      <c r="N2894" s="17">
        <v>4.5</v>
      </c>
      <c r="O2894" s="17" t="s">
        <v>62</v>
      </c>
      <c r="P2894" s="17">
        <v>14.0</v>
      </c>
      <c r="Q2894" s="17">
        <v>1.0</v>
      </c>
      <c r="R2894" s="17">
        <v>2.0</v>
      </c>
      <c r="S2894" s="7">
        <f t="shared" si="2"/>
        <v>3</v>
      </c>
      <c r="T2894" s="20">
        <v>67.0</v>
      </c>
      <c r="U2894" s="14">
        <f t="shared" si="158"/>
        <v>97.32</v>
      </c>
      <c r="V2894" s="21" t="s">
        <v>26</v>
      </c>
      <c r="W2894" s="35">
        <f>VLOOKUP(A2894,airbnb_listings_orlando!C:Q,14,0)</f>
        <v>259</v>
      </c>
      <c r="X2894" s="35">
        <f>VLOOKUP(A2894,airbnb_listings_orlando!C:Q,15,0)</f>
        <v>6</v>
      </c>
      <c r="Y2894" s="11">
        <f t="shared" si="4"/>
        <v>173.7857143</v>
      </c>
      <c r="AA2894" s="11"/>
    </row>
    <row r="2895">
      <c r="A2895" s="12" t="s">
        <v>100</v>
      </c>
      <c r="B2895" s="13">
        <v>43175.0</v>
      </c>
      <c r="C2895" s="12">
        <v>43177.0</v>
      </c>
      <c r="D2895" s="14">
        <v>533.0</v>
      </c>
      <c r="E2895" s="24">
        <v>43128.5315162037</v>
      </c>
      <c r="F2895" s="16">
        <v>47.0</v>
      </c>
      <c r="G2895" s="17" t="s">
        <v>25</v>
      </c>
      <c r="H2895" s="14">
        <v>57.38</v>
      </c>
      <c r="I2895" s="14">
        <f t="shared" si="1"/>
        <v>495.68</v>
      </c>
      <c r="J2895" s="18">
        <v>4.0</v>
      </c>
      <c r="K2895" s="17">
        <v>6.0</v>
      </c>
      <c r="L2895" s="19">
        <v>3.0</v>
      </c>
      <c r="M2895" s="19" t="e">
        <v>#REF!</v>
      </c>
      <c r="N2895" s="17">
        <v>4.5</v>
      </c>
      <c r="O2895" s="17" t="s">
        <v>62</v>
      </c>
      <c r="P2895" s="17">
        <v>2.0</v>
      </c>
      <c r="Q2895" s="17">
        <v>6.0</v>
      </c>
      <c r="R2895" s="17">
        <v>0.0</v>
      </c>
      <c r="S2895" s="7">
        <f t="shared" si="2"/>
        <v>6</v>
      </c>
      <c r="T2895" s="20">
        <v>16.0</v>
      </c>
      <c r="U2895" s="14">
        <f t="shared" si="158"/>
        <v>21.32</v>
      </c>
      <c r="V2895" s="21" t="s">
        <v>26</v>
      </c>
      <c r="W2895" s="35">
        <f>VLOOKUP(A2895,airbnb_listings_orlando!C:Q,14,0)</f>
        <v>259</v>
      </c>
      <c r="X2895" s="35">
        <f>VLOOKUP(A2895,airbnb_listings_orlando!C:Q,15,0)</f>
        <v>6</v>
      </c>
      <c r="Y2895" s="11">
        <f t="shared" si="4"/>
        <v>266.5</v>
      </c>
      <c r="AA2895" s="11"/>
    </row>
    <row r="2896">
      <c r="A2896" s="12" t="s">
        <v>100</v>
      </c>
      <c r="B2896" s="13">
        <v>43142.0</v>
      </c>
      <c r="C2896" s="12">
        <v>43145.0</v>
      </c>
      <c r="D2896" s="14">
        <v>567.0</v>
      </c>
      <c r="E2896" s="15">
        <v>43079.76865740741</v>
      </c>
      <c r="F2896" s="16">
        <v>63.0</v>
      </c>
      <c r="G2896" s="17" t="s">
        <v>25</v>
      </c>
      <c r="H2896" s="14">
        <v>61.78</v>
      </c>
      <c r="I2896" s="14">
        <f t="shared" si="1"/>
        <v>526.32</v>
      </c>
      <c r="J2896" s="18">
        <v>4.0</v>
      </c>
      <c r="K2896" s="17">
        <v>6.0</v>
      </c>
      <c r="L2896" s="19">
        <v>3.0</v>
      </c>
      <c r="M2896" s="19" t="e">
        <v>#REF!</v>
      </c>
      <c r="N2896" s="17">
        <v>4.5</v>
      </c>
      <c r="O2896" s="17" t="s">
        <v>62</v>
      </c>
      <c r="P2896" s="17">
        <v>3.0</v>
      </c>
      <c r="Q2896" s="17">
        <v>2.0</v>
      </c>
      <c r="R2896" s="17">
        <v>2.0</v>
      </c>
      <c r="S2896" s="7">
        <f t="shared" si="2"/>
        <v>4</v>
      </c>
      <c r="T2896" s="20">
        <v>18.0</v>
      </c>
      <c r="U2896" s="14">
        <f t="shared" si="158"/>
        <v>22.68</v>
      </c>
      <c r="V2896" s="21" t="s">
        <v>26</v>
      </c>
      <c r="W2896" s="35">
        <f>VLOOKUP(A2896,airbnb_listings_orlando!C:Q,14,0)</f>
        <v>259</v>
      </c>
      <c r="X2896" s="35">
        <f>VLOOKUP(A2896,airbnb_listings_orlando!C:Q,15,0)</f>
        <v>6</v>
      </c>
      <c r="Y2896" s="11">
        <f t="shared" si="4"/>
        <v>189</v>
      </c>
      <c r="AA2896" s="11"/>
    </row>
    <row r="2897">
      <c r="A2897" s="12" t="s">
        <v>100</v>
      </c>
      <c r="B2897" s="13">
        <v>43105.0</v>
      </c>
      <c r="C2897" s="12">
        <v>43107.0</v>
      </c>
      <c r="D2897" s="14">
        <v>483.0</v>
      </c>
      <c r="E2897" s="24">
        <v>42971.44321759259</v>
      </c>
      <c r="F2897" s="16">
        <v>134.0</v>
      </c>
      <c r="G2897" s="17" t="s">
        <v>25</v>
      </c>
      <c r="H2897" s="14">
        <v>51.96</v>
      </c>
      <c r="I2897" s="14">
        <f t="shared" si="1"/>
        <v>448.68</v>
      </c>
      <c r="J2897" s="18">
        <v>4.0</v>
      </c>
      <c r="K2897" s="17">
        <v>6.0</v>
      </c>
      <c r="L2897" s="19">
        <v>3.0</v>
      </c>
      <c r="M2897" s="19" t="e">
        <v>#REF!</v>
      </c>
      <c r="N2897" s="17">
        <v>4.5</v>
      </c>
      <c r="O2897" s="17" t="s">
        <v>62</v>
      </c>
      <c r="P2897" s="17">
        <v>2.0</v>
      </c>
      <c r="Q2897" s="17">
        <v>7.0</v>
      </c>
      <c r="R2897" s="17">
        <v>0.0</v>
      </c>
      <c r="S2897" s="7">
        <f t="shared" si="2"/>
        <v>7</v>
      </c>
      <c r="T2897" s="20">
        <v>15.0</v>
      </c>
      <c r="U2897" s="14">
        <f t="shared" si="158"/>
        <v>19.32</v>
      </c>
      <c r="V2897" s="21" t="s">
        <v>26</v>
      </c>
      <c r="W2897" s="35">
        <f>VLOOKUP(A2897,airbnb_listings_orlando!C:Q,14,0)</f>
        <v>259</v>
      </c>
      <c r="X2897" s="35">
        <f>VLOOKUP(A2897,airbnb_listings_orlando!C:Q,15,0)</f>
        <v>6</v>
      </c>
      <c r="Y2897" s="11">
        <f t="shared" si="4"/>
        <v>241.5</v>
      </c>
      <c r="AA2897" s="11"/>
    </row>
    <row r="2898">
      <c r="A2898" s="12" t="s">
        <v>100</v>
      </c>
      <c r="B2898" s="13">
        <v>43098.0</v>
      </c>
      <c r="C2898" s="12">
        <v>43105.0</v>
      </c>
      <c r="D2898" s="14">
        <v>1693.4</v>
      </c>
      <c r="E2898" s="24">
        <v>42920.45892361111</v>
      </c>
      <c r="F2898" s="16">
        <v>178.0</v>
      </c>
      <c r="G2898" s="17" t="s">
        <v>25</v>
      </c>
      <c r="H2898" s="14">
        <v>218.4</v>
      </c>
      <c r="I2898" s="14">
        <f t="shared" si="1"/>
        <v>1577.664</v>
      </c>
      <c r="J2898" s="18">
        <v>4.0</v>
      </c>
      <c r="K2898" s="17">
        <v>6.0</v>
      </c>
      <c r="L2898" s="19">
        <v>3.0</v>
      </c>
      <c r="M2898" s="19" t="e">
        <v>#REF!</v>
      </c>
      <c r="N2898" s="17">
        <v>4.5</v>
      </c>
      <c r="O2898" s="17" t="s">
        <v>62</v>
      </c>
      <c r="P2898" s="17">
        <v>7.0</v>
      </c>
      <c r="Q2898" s="17">
        <v>2.0</v>
      </c>
      <c r="R2898" s="17">
        <v>0.0</v>
      </c>
      <c r="S2898" s="7">
        <f t="shared" si="2"/>
        <v>2</v>
      </c>
      <c r="T2898" s="20">
        <v>48.0</v>
      </c>
      <c r="U2898" s="14">
        <f t="shared" si="158"/>
        <v>67.736</v>
      </c>
      <c r="V2898" s="21" t="s">
        <v>26</v>
      </c>
      <c r="W2898" s="35">
        <f>VLOOKUP(A2898,airbnb_listings_orlando!C:Q,14,0)</f>
        <v>259</v>
      </c>
      <c r="X2898" s="35">
        <f>VLOOKUP(A2898,airbnb_listings_orlando!C:Q,15,0)</f>
        <v>6</v>
      </c>
      <c r="Y2898" s="11">
        <f t="shared" si="4"/>
        <v>241.9142857</v>
      </c>
      <c r="AA2898" s="11"/>
    </row>
    <row r="2899">
      <c r="A2899" s="12" t="s">
        <v>100</v>
      </c>
      <c r="B2899" s="13">
        <v>43092.0</v>
      </c>
      <c r="C2899" s="25">
        <v>43095.0</v>
      </c>
      <c r="D2899" s="14">
        <v>719.0</v>
      </c>
      <c r="E2899" s="24">
        <v>42975.389560185184</v>
      </c>
      <c r="F2899" s="16">
        <v>117.0</v>
      </c>
      <c r="G2899" s="17" t="s">
        <v>25</v>
      </c>
      <c r="H2899" s="14">
        <v>89.41</v>
      </c>
      <c r="I2899" s="14">
        <f t="shared" si="1"/>
        <v>668.24</v>
      </c>
      <c r="J2899" s="18">
        <v>4.0</v>
      </c>
      <c r="K2899" s="17">
        <v>6.0</v>
      </c>
      <c r="L2899" s="19">
        <v>3.0</v>
      </c>
      <c r="M2899" s="19" t="e">
        <v>#REF!</v>
      </c>
      <c r="N2899" s="17">
        <v>4.5</v>
      </c>
      <c r="O2899" s="17" t="s">
        <v>62</v>
      </c>
      <c r="P2899" s="17">
        <v>3.0</v>
      </c>
      <c r="Q2899" s="17">
        <v>6.0</v>
      </c>
      <c r="R2899" s="17">
        <v>0.0</v>
      </c>
      <c r="S2899" s="7">
        <f t="shared" si="2"/>
        <v>6</v>
      </c>
      <c r="T2899" s="20">
        <v>22.0</v>
      </c>
      <c r="U2899" s="14">
        <f t="shared" si="158"/>
        <v>28.76</v>
      </c>
      <c r="V2899" s="21" t="s">
        <v>26</v>
      </c>
      <c r="W2899" s="35">
        <f>VLOOKUP(A2899,airbnb_listings_orlando!C:Q,14,0)</f>
        <v>259</v>
      </c>
      <c r="X2899" s="35">
        <f>VLOOKUP(A2899,airbnb_listings_orlando!C:Q,15,0)</f>
        <v>6</v>
      </c>
      <c r="Y2899" s="11">
        <f t="shared" si="4"/>
        <v>239.6666667</v>
      </c>
      <c r="AA2899" s="11"/>
    </row>
    <row r="2900">
      <c r="A2900" s="12" t="s">
        <v>100</v>
      </c>
      <c r="B2900" s="13">
        <v>43045.0</v>
      </c>
      <c r="C2900" s="25">
        <v>43055.0</v>
      </c>
      <c r="D2900" s="14">
        <v>1570.3</v>
      </c>
      <c r="E2900" s="24">
        <v>42975.87299768518</v>
      </c>
      <c r="F2900" s="16">
        <v>70.0</v>
      </c>
      <c r="G2900" s="17" t="s">
        <v>25</v>
      </c>
      <c r="H2900" s="14">
        <v>228.7</v>
      </c>
      <c r="I2900" s="14">
        <f t="shared" si="1"/>
        <v>1463.488</v>
      </c>
      <c r="J2900" s="18">
        <v>4.0</v>
      </c>
      <c r="K2900" s="17">
        <v>6.0</v>
      </c>
      <c r="L2900" s="19">
        <v>3.0</v>
      </c>
      <c r="M2900" s="19" t="e">
        <v>#REF!</v>
      </c>
      <c r="N2900" s="17">
        <v>4.5</v>
      </c>
      <c r="O2900" s="17" t="s">
        <v>62</v>
      </c>
      <c r="P2900" s="17">
        <v>10.0</v>
      </c>
      <c r="Q2900" s="17">
        <v>2.0</v>
      </c>
      <c r="R2900" s="17">
        <v>0.0</v>
      </c>
      <c r="S2900" s="7">
        <f t="shared" si="2"/>
        <v>2</v>
      </c>
      <c r="T2900" s="20">
        <v>44.0</v>
      </c>
      <c r="U2900" s="14">
        <f t="shared" si="158"/>
        <v>62.812</v>
      </c>
      <c r="V2900" s="21" t="s">
        <v>26</v>
      </c>
      <c r="W2900" s="35">
        <f>VLOOKUP(A2900,airbnb_listings_orlando!C:Q,14,0)</f>
        <v>259</v>
      </c>
      <c r="X2900" s="35">
        <f>VLOOKUP(A2900,airbnb_listings_orlando!C:Q,15,0)</f>
        <v>6</v>
      </c>
      <c r="Y2900" s="11">
        <f t="shared" si="4"/>
        <v>157.03</v>
      </c>
      <c r="AA2900" s="11"/>
    </row>
    <row r="2901">
      <c r="A2901" s="12" t="s">
        <v>100</v>
      </c>
      <c r="B2901" s="13">
        <v>43029.0</v>
      </c>
      <c r="C2901" s="25">
        <v>43035.0</v>
      </c>
      <c r="D2901" s="14">
        <v>989.0</v>
      </c>
      <c r="E2901" s="24">
        <v>42995.39650462963</v>
      </c>
      <c r="F2901" s="16">
        <v>34.0</v>
      </c>
      <c r="G2901" s="17" t="s">
        <v>25</v>
      </c>
      <c r="H2901" s="14">
        <v>131.26</v>
      </c>
      <c r="I2901" s="14">
        <f t="shared" si="1"/>
        <v>918.44</v>
      </c>
      <c r="J2901" s="18">
        <v>4.0</v>
      </c>
      <c r="K2901" s="17">
        <v>6.0</v>
      </c>
      <c r="L2901" s="19">
        <v>3.0</v>
      </c>
      <c r="M2901" s="19" t="e">
        <v>#REF!</v>
      </c>
      <c r="N2901" s="17">
        <v>4.5</v>
      </c>
      <c r="O2901" s="17" t="s">
        <v>62</v>
      </c>
      <c r="P2901" s="17">
        <v>6.0</v>
      </c>
      <c r="Q2901" s="17">
        <v>3.0</v>
      </c>
      <c r="R2901" s="17">
        <v>1.0</v>
      </c>
      <c r="S2901" s="7">
        <f t="shared" si="2"/>
        <v>4</v>
      </c>
      <c r="T2901" s="20">
        <v>31.0</v>
      </c>
      <c r="U2901" s="14">
        <f t="shared" si="158"/>
        <v>39.56</v>
      </c>
      <c r="V2901" s="21" t="s">
        <v>26</v>
      </c>
      <c r="W2901" s="35">
        <f>VLOOKUP(A2901,airbnb_listings_orlando!C:Q,14,0)</f>
        <v>259</v>
      </c>
      <c r="X2901" s="35">
        <f>VLOOKUP(A2901,airbnb_listings_orlando!C:Q,15,0)</f>
        <v>6</v>
      </c>
      <c r="Y2901" s="11">
        <f t="shared" si="4"/>
        <v>164.8333333</v>
      </c>
      <c r="AA2901" s="11"/>
    </row>
    <row r="2902">
      <c r="A2902" s="12" t="s">
        <v>100</v>
      </c>
      <c r="B2902" s="13">
        <v>43020.0</v>
      </c>
      <c r="C2902" s="25">
        <v>43023.0</v>
      </c>
      <c r="D2902" s="14">
        <v>553.0</v>
      </c>
      <c r="E2902" s="24">
        <v>42947.384247685186</v>
      </c>
      <c r="F2902" s="16">
        <v>73.0</v>
      </c>
      <c r="G2902" s="17" t="s">
        <v>25</v>
      </c>
      <c r="H2902" s="14">
        <v>63.15</v>
      </c>
      <c r="I2902" s="14">
        <f t="shared" si="1"/>
        <v>513.88</v>
      </c>
      <c r="J2902" s="18">
        <v>4.0</v>
      </c>
      <c r="K2902" s="17">
        <v>6.0</v>
      </c>
      <c r="L2902" s="19">
        <v>3.0</v>
      </c>
      <c r="M2902" s="19" t="e">
        <v>#REF!</v>
      </c>
      <c r="N2902" s="17">
        <v>4.5</v>
      </c>
      <c r="O2902" s="17" t="s">
        <v>62</v>
      </c>
      <c r="P2902" s="17">
        <v>3.0</v>
      </c>
      <c r="Q2902" s="17">
        <v>6.0</v>
      </c>
      <c r="R2902" s="17">
        <v>0.0</v>
      </c>
      <c r="S2902" s="7">
        <f t="shared" si="2"/>
        <v>6</v>
      </c>
      <c r="T2902" s="20">
        <v>17.0</v>
      </c>
      <c r="U2902" s="14">
        <f t="shared" si="158"/>
        <v>22.12</v>
      </c>
      <c r="V2902" s="21" t="s">
        <v>26</v>
      </c>
      <c r="W2902" s="35">
        <f>VLOOKUP(A2902,airbnb_listings_orlando!C:Q,14,0)</f>
        <v>259</v>
      </c>
      <c r="X2902" s="35">
        <f>VLOOKUP(A2902,airbnb_listings_orlando!C:Q,15,0)</f>
        <v>6</v>
      </c>
      <c r="Y2902" s="11">
        <f t="shared" si="4"/>
        <v>184.3333333</v>
      </c>
      <c r="AA2902" s="11"/>
    </row>
    <row r="2903">
      <c r="A2903" s="12" t="s">
        <v>100</v>
      </c>
      <c r="B2903" s="13">
        <v>42976.0</v>
      </c>
      <c r="C2903" s="12">
        <v>42978.0</v>
      </c>
      <c r="D2903" s="14">
        <v>407.0</v>
      </c>
      <c r="E2903" s="24">
        <v>42948.98585648148</v>
      </c>
      <c r="F2903" s="16">
        <v>28.0</v>
      </c>
      <c r="G2903" s="17" t="s">
        <v>25</v>
      </c>
      <c r="H2903" s="14">
        <v>39.64</v>
      </c>
      <c r="I2903" s="14">
        <f t="shared" si="1"/>
        <v>377.72</v>
      </c>
      <c r="J2903" s="18">
        <v>4.0</v>
      </c>
      <c r="K2903" s="17">
        <v>6.0</v>
      </c>
      <c r="L2903" s="19">
        <v>3.0</v>
      </c>
      <c r="M2903" s="19" t="e">
        <v>#REF!</v>
      </c>
      <c r="N2903" s="17">
        <v>4.5</v>
      </c>
      <c r="O2903" s="17" t="s">
        <v>62</v>
      </c>
      <c r="P2903" s="17">
        <v>2.0</v>
      </c>
      <c r="Q2903" s="17">
        <v>7.0</v>
      </c>
      <c r="R2903" s="17">
        <v>0.0</v>
      </c>
      <c r="S2903" s="7">
        <f t="shared" si="2"/>
        <v>7</v>
      </c>
      <c r="T2903" s="20">
        <v>13.0</v>
      </c>
      <c r="U2903" s="14">
        <f t="shared" si="158"/>
        <v>16.28</v>
      </c>
      <c r="V2903" s="21" t="s">
        <v>26</v>
      </c>
      <c r="W2903" s="35">
        <f>VLOOKUP(A2903,airbnb_listings_orlando!C:Q,14,0)</f>
        <v>259</v>
      </c>
      <c r="X2903" s="35">
        <f>VLOOKUP(A2903,airbnb_listings_orlando!C:Q,15,0)</f>
        <v>6</v>
      </c>
      <c r="Y2903" s="11">
        <f t="shared" si="4"/>
        <v>203.5</v>
      </c>
      <c r="AA2903" s="11"/>
    </row>
    <row r="2904">
      <c r="A2904" s="12" t="s">
        <v>100</v>
      </c>
      <c r="B2904" s="13">
        <v>42971.0</v>
      </c>
      <c r="C2904" s="12">
        <v>42974.0</v>
      </c>
      <c r="D2904" s="14">
        <v>553.0</v>
      </c>
      <c r="E2904" s="24">
        <v>42928.38511574074</v>
      </c>
      <c r="F2904" s="16">
        <v>43.0</v>
      </c>
      <c r="G2904" s="17" t="s">
        <v>25</v>
      </c>
      <c r="H2904" s="14">
        <v>63.15</v>
      </c>
      <c r="I2904" s="14">
        <f t="shared" si="1"/>
        <v>513.88</v>
      </c>
      <c r="J2904" s="18">
        <v>4.0</v>
      </c>
      <c r="K2904" s="17">
        <v>6.0</v>
      </c>
      <c r="L2904" s="19">
        <v>3.0</v>
      </c>
      <c r="M2904" s="19" t="e">
        <v>#REF!</v>
      </c>
      <c r="N2904" s="17">
        <v>4.5</v>
      </c>
      <c r="O2904" s="17" t="s">
        <v>62</v>
      </c>
      <c r="P2904" s="17">
        <v>3.0</v>
      </c>
      <c r="Q2904" s="17">
        <v>5.0</v>
      </c>
      <c r="R2904" s="17">
        <v>0.0</v>
      </c>
      <c r="S2904" s="7">
        <f t="shared" si="2"/>
        <v>5</v>
      </c>
      <c r="T2904" s="20">
        <v>17.0</v>
      </c>
      <c r="U2904" s="14">
        <f t="shared" si="158"/>
        <v>22.12</v>
      </c>
      <c r="V2904" s="21" t="s">
        <v>26</v>
      </c>
      <c r="W2904" s="35">
        <f>VLOOKUP(A2904,airbnb_listings_orlando!C:Q,14,0)</f>
        <v>259</v>
      </c>
      <c r="X2904" s="35">
        <f>VLOOKUP(A2904,airbnb_listings_orlando!C:Q,15,0)</f>
        <v>6</v>
      </c>
      <c r="Y2904" s="11">
        <f t="shared" si="4"/>
        <v>184.3333333</v>
      </c>
      <c r="AA2904" s="11"/>
    </row>
    <row r="2905">
      <c r="A2905" s="12" t="s">
        <v>100</v>
      </c>
      <c r="B2905" s="13">
        <v>42954.0</v>
      </c>
      <c r="C2905" s="12">
        <v>42970.0</v>
      </c>
      <c r="D2905" s="14">
        <v>2444.0</v>
      </c>
      <c r="E2905" s="24">
        <v>42833.87237268518</v>
      </c>
      <c r="F2905" s="16">
        <v>121.0</v>
      </c>
      <c r="G2905" s="17" t="s">
        <v>25</v>
      </c>
      <c r="H2905" s="14">
        <v>360.26</v>
      </c>
      <c r="I2905" s="14">
        <f t="shared" si="1"/>
        <v>2270.24</v>
      </c>
      <c r="J2905" s="18">
        <v>4.0</v>
      </c>
      <c r="K2905" s="17">
        <v>6.0</v>
      </c>
      <c r="L2905" s="19">
        <v>3.0</v>
      </c>
      <c r="M2905" s="19" t="e">
        <v>#REF!</v>
      </c>
      <c r="N2905" s="17">
        <v>4.5</v>
      </c>
      <c r="O2905" s="17" t="s">
        <v>62</v>
      </c>
      <c r="P2905" s="17">
        <v>16.0</v>
      </c>
      <c r="Q2905" s="17">
        <v>4.0</v>
      </c>
      <c r="R2905" s="17">
        <v>3.0</v>
      </c>
      <c r="S2905" s="7">
        <f t="shared" si="2"/>
        <v>7</v>
      </c>
      <c r="T2905" s="20">
        <v>76.0</v>
      </c>
      <c r="U2905" s="14">
        <f t="shared" si="158"/>
        <v>97.76</v>
      </c>
      <c r="V2905" s="21" t="s">
        <v>26</v>
      </c>
      <c r="W2905" s="35">
        <f>VLOOKUP(A2905,airbnb_listings_orlando!C:Q,14,0)</f>
        <v>259</v>
      </c>
      <c r="X2905" s="35">
        <f>VLOOKUP(A2905,airbnb_listings_orlando!C:Q,15,0)</f>
        <v>6</v>
      </c>
      <c r="Y2905" s="11">
        <f t="shared" si="4"/>
        <v>152.75</v>
      </c>
      <c r="AA2905" s="11"/>
    </row>
    <row r="2906">
      <c r="A2906" s="12" t="s">
        <v>100</v>
      </c>
      <c r="B2906" s="13">
        <v>42939.0</v>
      </c>
      <c r="C2906" s="12">
        <v>42943.0</v>
      </c>
      <c r="D2906" s="14">
        <v>935.0</v>
      </c>
      <c r="E2906" s="24">
        <v>42934.843148148146</v>
      </c>
      <c r="F2906" s="16">
        <v>5.0</v>
      </c>
      <c r="G2906" s="17" t="s">
        <v>25</v>
      </c>
      <c r="H2906" s="14">
        <v>123.09</v>
      </c>
      <c r="I2906" s="14">
        <f t="shared" si="1"/>
        <v>868.6</v>
      </c>
      <c r="J2906" s="18">
        <v>4.0</v>
      </c>
      <c r="K2906" s="17">
        <v>6.0</v>
      </c>
      <c r="L2906" s="19">
        <v>3.0</v>
      </c>
      <c r="M2906" s="19" t="e">
        <v>#REF!</v>
      </c>
      <c r="N2906" s="17">
        <v>4.5</v>
      </c>
      <c r="O2906" s="17" t="s">
        <v>62</v>
      </c>
      <c r="P2906" s="17">
        <v>4.0</v>
      </c>
      <c r="Q2906" s="17">
        <v>2.0</v>
      </c>
      <c r="R2906" s="17">
        <v>1.0</v>
      </c>
      <c r="S2906" s="7">
        <f t="shared" si="2"/>
        <v>3</v>
      </c>
      <c r="T2906" s="20">
        <v>29.0</v>
      </c>
      <c r="U2906" s="14">
        <f t="shared" si="158"/>
        <v>37.4</v>
      </c>
      <c r="V2906" s="21" t="s">
        <v>26</v>
      </c>
      <c r="W2906" s="35">
        <f>VLOOKUP(A2906,airbnb_listings_orlando!C:Q,14,0)</f>
        <v>259</v>
      </c>
      <c r="X2906" s="35">
        <f>VLOOKUP(A2906,airbnb_listings_orlando!C:Q,15,0)</f>
        <v>6</v>
      </c>
      <c r="Y2906" s="11">
        <f t="shared" si="4"/>
        <v>233.75</v>
      </c>
      <c r="AA2906" s="11"/>
    </row>
    <row r="2907">
      <c r="A2907" s="12" t="s">
        <v>100</v>
      </c>
      <c r="B2907" s="13">
        <v>42927.0</v>
      </c>
      <c r="C2907" s="12">
        <v>42930.0</v>
      </c>
      <c r="D2907" s="14">
        <v>669.0</v>
      </c>
      <c r="E2907" s="24">
        <v>42921.98412037037</v>
      </c>
      <c r="F2907" s="16">
        <v>6.0</v>
      </c>
      <c r="G2907" s="17" t="s">
        <v>25</v>
      </c>
      <c r="H2907" s="14">
        <v>80.99</v>
      </c>
      <c r="I2907" s="14">
        <f t="shared" si="1"/>
        <v>621.24</v>
      </c>
      <c r="J2907" s="18">
        <v>4.0</v>
      </c>
      <c r="K2907" s="17">
        <v>6.0</v>
      </c>
      <c r="L2907" s="19">
        <v>3.0</v>
      </c>
      <c r="M2907" s="19" t="e">
        <v>#REF!</v>
      </c>
      <c r="N2907" s="17">
        <v>4.5</v>
      </c>
      <c r="O2907" s="17" t="s">
        <v>62</v>
      </c>
      <c r="P2907" s="17">
        <v>3.0</v>
      </c>
      <c r="Q2907" s="17">
        <v>5.0</v>
      </c>
      <c r="R2907" s="17">
        <v>1.0</v>
      </c>
      <c r="S2907" s="7">
        <f t="shared" si="2"/>
        <v>6</v>
      </c>
      <c r="T2907" s="20">
        <v>21.0</v>
      </c>
      <c r="U2907" s="14">
        <f t="shared" si="158"/>
        <v>26.76</v>
      </c>
      <c r="V2907" s="21" t="s">
        <v>26</v>
      </c>
      <c r="W2907" s="35">
        <f>VLOOKUP(A2907,airbnb_listings_orlando!C:Q,14,0)</f>
        <v>259</v>
      </c>
      <c r="X2907" s="35">
        <f>VLOOKUP(A2907,airbnb_listings_orlando!C:Q,15,0)</f>
        <v>6</v>
      </c>
      <c r="Y2907" s="11">
        <f t="shared" si="4"/>
        <v>223</v>
      </c>
      <c r="AA2907" s="11"/>
    </row>
    <row r="2908">
      <c r="A2908" s="12" t="s">
        <v>100</v>
      </c>
      <c r="B2908" s="13">
        <v>42923.0</v>
      </c>
      <c r="C2908" s="12">
        <v>42926.0</v>
      </c>
      <c r="D2908" s="14">
        <v>730.0</v>
      </c>
      <c r="E2908" s="24">
        <v>42906.555752314816</v>
      </c>
      <c r="F2908" s="16">
        <v>17.0</v>
      </c>
      <c r="G2908" s="17" t="s">
        <v>25</v>
      </c>
      <c r="H2908" s="14">
        <v>118.07</v>
      </c>
      <c r="I2908" s="14">
        <f t="shared" si="1"/>
        <v>700.8</v>
      </c>
      <c r="J2908" s="18">
        <v>4.0</v>
      </c>
      <c r="K2908" s="17">
        <v>6.0</v>
      </c>
      <c r="L2908" s="19">
        <v>3.0</v>
      </c>
      <c r="M2908" s="19" t="e">
        <v>#REF!</v>
      </c>
      <c r="N2908" s="17">
        <v>4.5</v>
      </c>
      <c r="O2908" s="17" t="s">
        <v>62</v>
      </c>
      <c r="P2908" s="17">
        <v>3.0</v>
      </c>
      <c r="Q2908" s="17">
        <v>7.0</v>
      </c>
      <c r="R2908" s="17">
        <v>0.0</v>
      </c>
      <c r="S2908" s="7">
        <f t="shared" si="2"/>
        <v>7</v>
      </c>
      <c r="T2908" s="20">
        <v>0.0</v>
      </c>
      <c r="U2908" s="14">
        <f t="shared" si="158"/>
        <v>29.2</v>
      </c>
      <c r="V2908" s="21" t="s">
        <v>26</v>
      </c>
      <c r="W2908" s="35">
        <f>VLOOKUP(A2908,airbnb_listings_orlando!C:Q,14,0)</f>
        <v>259</v>
      </c>
      <c r="X2908" s="35">
        <f>VLOOKUP(A2908,airbnb_listings_orlando!C:Q,15,0)</f>
        <v>6</v>
      </c>
      <c r="Y2908" s="11">
        <f t="shared" si="4"/>
        <v>243.3333333</v>
      </c>
      <c r="AA2908" s="11"/>
    </row>
    <row r="2909">
      <c r="A2909" s="12" t="s">
        <v>100</v>
      </c>
      <c r="B2909" s="13">
        <v>42828.0</v>
      </c>
      <c r="C2909" s="12">
        <v>42830.0</v>
      </c>
      <c r="D2909" s="14">
        <v>407.0</v>
      </c>
      <c r="E2909" s="24">
        <v>42817.381273148145</v>
      </c>
      <c r="F2909" s="16">
        <v>11.0</v>
      </c>
      <c r="G2909" s="17" t="s">
        <v>25</v>
      </c>
      <c r="H2909" s="14">
        <v>39.64</v>
      </c>
      <c r="I2909" s="14">
        <f t="shared" si="1"/>
        <v>377.72</v>
      </c>
      <c r="J2909" s="18">
        <v>4.0</v>
      </c>
      <c r="K2909" s="17">
        <v>6.0</v>
      </c>
      <c r="L2909" s="19">
        <v>3.0</v>
      </c>
      <c r="M2909" s="19" t="e">
        <v>#REF!</v>
      </c>
      <c r="N2909" s="17">
        <v>4.5</v>
      </c>
      <c r="O2909" s="17" t="s">
        <v>62</v>
      </c>
      <c r="P2909" s="17">
        <v>2.0</v>
      </c>
      <c r="Q2909" s="17">
        <v>3.0</v>
      </c>
      <c r="R2909" s="17">
        <v>0.0</v>
      </c>
      <c r="S2909" s="7">
        <f t="shared" si="2"/>
        <v>3</v>
      </c>
      <c r="T2909" s="20">
        <v>13.0</v>
      </c>
      <c r="U2909" s="14">
        <f t="shared" si="158"/>
        <v>16.28</v>
      </c>
      <c r="V2909" s="21" t="s">
        <v>26</v>
      </c>
      <c r="W2909" s="35">
        <f>VLOOKUP(A2909,airbnb_listings_orlando!C:Q,14,0)</f>
        <v>259</v>
      </c>
      <c r="X2909" s="35">
        <f>VLOOKUP(A2909,airbnb_listings_orlando!C:Q,15,0)</f>
        <v>6</v>
      </c>
      <c r="Y2909" s="11">
        <f t="shared" si="4"/>
        <v>203.5</v>
      </c>
      <c r="AA2909" s="11"/>
    </row>
    <row r="2910">
      <c r="A2910" s="12" t="s">
        <v>100</v>
      </c>
      <c r="B2910" s="13">
        <v>42798.0</v>
      </c>
      <c r="C2910" s="12">
        <v>42804.0</v>
      </c>
      <c r="D2910" s="14">
        <v>1216.0</v>
      </c>
      <c r="E2910" s="24">
        <v>42783.392164351855</v>
      </c>
      <c r="F2910" s="16">
        <v>15.0</v>
      </c>
      <c r="G2910" s="17" t="s">
        <v>25</v>
      </c>
      <c r="H2910" s="14">
        <v>167.0</v>
      </c>
      <c r="I2910" s="14">
        <f t="shared" si="1"/>
        <v>1129.36</v>
      </c>
      <c r="J2910" s="18">
        <v>4.0</v>
      </c>
      <c r="K2910" s="17">
        <v>6.0</v>
      </c>
      <c r="L2910" s="19">
        <v>3.0</v>
      </c>
      <c r="M2910" s="19" t="e">
        <v>#REF!</v>
      </c>
      <c r="N2910" s="17">
        <v>4.5</v>
      </c>
      <c r="O2910" s="17" t="s">
        <v>62</v>
      </c>
      <c r="P2910" s="17">
        <v>6.0</v>
      </c>
      <c r="Q2910" s="17">
        <v>6.0</v>
      </c>
      <c r="R2910" s="17">
        <v>0.0</v>
      </c>
      <c r="S2910" s="7">
        <f t="shared" si="2"/>
        <v>6</v>
      </c>
      <c r="T2910" s="20">
        <v>38.0</v>
      </c>
      <c r="U2910" s="14">
        <f t="shared" si="158"/>
        <v>48.64</v>
      </c>
      <c r="V2910" s="21" t="s">
        <v>26</v>
      </c>
      <c r="W2910" s="35">
        <f>VLOOKUP(A2910,airbnb_listings_orlando!C:Q,14,0)</f>
        <v>259</v>
      </c>
      <c r="X2910" s="35">
        <f>VLOOKUP(A2910,airbnb_listings_orlando!C:Q,15,0)</f>
        <v>6</v>
      </c>
      <c r="Y2910" s="11">
        <f t="shared" si="4"/>
        <v>202.6666667</v>
      </c>
      <c r="AA2910" s="11"/>
    </row>
    <row r="2911">
      <c r="A2911" s="12" t="s">
        <v>100</v>
      </c>
      <c r="B2911" s="13">
        <v>42698.0</v>
      </c>
      <c r="C2911" s="25">
        <v>42700.0</v>
      </c>
      <c r="D2911" s="14">
        <v>558.52</v>
      </c>
      <c r="E2911" s="15">
        <v>42689.59490740741</v>
      </c>
      <c r="F2911" s="16">
        <v>9.0</v>
      </c>
      <c r="G2911" s="17" t="s">
        <v>25</v>
      </c>
      <c r="H2911" s="14">
        <v>84.4</v>
      </c>
      <c r="I2911" s="14">
        <f t="shared" si="1"/>
        <v>536.1792</v>
      </c>
      <c r="J2911" s="18">
        <v>4.0</v>
      </c>
      <c r="K2911" s="17">
        <v>6.0</v>
      </c>
      <c r="L2911" s="19">
        <v>3.0</v>
      </c>
      <c r="M2911" s="19" t="e">
        <v>#REF!</v>
      </c>
      <c r="N2911" s="17">
        <v>4.5</v>
      </c>
      <c r="O2911" s="17" t="s">
        <v>62</v>
      </c>
      <c r="P2911" s="17">
        <v>2.0</v>
      </c>
      <c r="Q2911" s="17">
        <v>2.0</v>
      </c>
      <c r="R2911" s="17">
        <v>0.0</v>
      </c>
      <c r="S2911" s="7">
        <f t="shared" si="2"/>
        <v>2</v>
      </c>
      <c r="T2911" s="20">
        <v>0.0</v>
      </c>
      <c r="U2911" s="14">
        <f t="shared" si="158"/>
        <v>22.3408</v>
      </c>
      <c r="V2911" s="21" t="s">
        <v>26</v>
      </c>
      <c r="W2911" s="35">
        <f>VLOOKUP(A2911,airbnb_listings_orlando!C:Q,14,0)</f>
        <v>259</v>
      </c>
      <c r="X2911" s="35">
        <f>VLOOKUP(A2911,airbnb_listings_orlando!C:Q,15,0)</f>
        <v>6</v>
      </c>
      <c r="Y2911" s="11">
        <f t="shared" si="4"/>
        <v>279.26</v>
      </c>
      <c r="AA2911" s="11"/>
    </row>
    <row r="2912">
      <c r="A2912" s="12" t="s">
        <v>100</v>
      </c>
      <c r="B2912" s="13">
        <v>43436.0</v>
      </c>
      <c r="C2912" s="25">
        <v>43446.0</v>
      </c>
      <c r="D2912" s="14">
        <v>2095.2</v>
      </c>
      <c r="E2912" s="24">
        <v>43275.58288194444</v>
      </c>
      <c r="F2912" s="16">
        <v>161.0</v>
      </c>
      <c r="G2912" s="17" t="s">
        <v>25</v>
      </c>
      <c r="H2912" s="14">
        <v>318.0</v>
      </c>
      <c r="I2912" s="14">
        <f t="shared" si="1"/>
        <v>2095.2</v>
      </c>
      <c r="J2912" s="18">
        <v>4.0</v>
      </c>
      <c r="K2912" s="17">
        <v>6.0</v>
      </c>
      <c r="L2912" s="19">
        <v>3.0</v>
      </c>
      <c r="M2912" s="19" t="e">
        <v>#REF!</v>
      </c>
      <c r="N2912" s="17">
        <v>4.5</v>
      </c>
      <c r="O2912" s="17" t="s">
        <v>62</v>
      </c>
      <c r="P2912" s="17">
        <v>10.0</v>
      </c>
      <c r="Q2912" s="17">
        <v>5.0</v>
      </c>
      <c r="R2912" s="17">
        <v>0.0</v>
      </c>
      <c r="S2912" s="7">
        <f t="shared" si="2"/>
        <v>5</v>
      </c>
      <c r="T2912" s="20">
        <v>0.0</v>
      </c>
      <c r="U2912" s="14">
        <v>0.0</v>
      </c>
      <c r="V2912" s="21" t="s">
        <v>37</v>
      </c>
      <c r="W2912" s="35">
        <f>VLOOKUP(A2912,airbnb_listings_orlando!C:Q,14,0)</f>
        <v>259</v>
      </c>
      <c r="X2912" s="35">
        <f>VLOOKUP(A2912,airbnb_listings_orlando!C:Q,15,0)</f>
        <v>6</v>
      </c>
      <c r="Y2912" s="11">
        <f t="shared" si="4"/>
        <v>209.52</v>
      </c>
      <c r="AA2912" s="11"/>
    </row>
    <row r="2913">
      <c r="A2913" s="12" t="s">
        <v>100</v>
      </c>
      <c r="B2913" s="13">
        <v>43353.0</v>
      </c>
      <c r="C2913" s="12">
        <v>43366.0</v>
      </c>
      <c r="D2913" s="14">
        <v>2658.24</v>
      </c>
      <c r="E2913" s="24">
        <v>43324.86001157408</v>
      </c>
      <c r="F2913" s="16">
        <v>29.0</v>
      </c>
      <c r="G2913" s="17" t="s">
        <v>25</v>
      </c>
      <c r="H2913" s="14">
        <v>413.4</v>
      </c>
      <c r="I2913" s="14">
        <f t="shared" si="1"/>
        <v>2658.24</v>
      </c>
      <c r="J2913" s="18">
        <v>4.0</v>
      </c>
      <c r="K2913" s="17">
        <v>6.0</v>
      </c>
      <c r="L2913" s="19">
        <v>3.0</v>
      </c>
      <c r="M2913" s="19" t="e">
        <v>#REF!</v>
      </c>
      <c r="N2913" s="17">
        <v>4.5</v>
      </c>
      <c r="O2913" s="17" t="s">
        <v>62</v>
      </c>
      <c r="P2913" s="17">
        <v>13.0</v>
      </c>
      <c r="Q2913" s="17">
        <v>3.0</v>
      </c>
      <c r="R2913" s="17">
        <v>3.0</v>
      </c>
      <c r="S2913" s="7">
        <f t="shared" si="2"/>
        <v>6</v>
      </c>
      <c r="T2913" s="20">
        <v>0.0</v>
      </c>
      <c r="U2913" s="14">
        <v>0.0</v>
      </c>
      <c r="V2913" s="21" t="s">
        <v>37</v>
      </c>
      <c r="W2913" s="35">
        <f>VLOOKUP(A2913,airbnb_listings_orlando!C:Q,14,0)</f>
        <v>259</v>
      </c>
      <c r="X2913" s="35">
        <f>VLOOKUP(A2913,airbnb_listings_orlando!C:Q,15,0)</f>
        <v>6</v>
      </c>
      <c r="Y2913" s="11">
        <f t="shared" si="4"/>
        <v>204.48</v>
      </c>
      <c r="AA2913" s="11"/>
    </row>
    <row r="2914">
      <c r="A2914" s="12" t="s">
        <v>100</v>
      </c>
      <c r="B2914" s="13">
        <v>43113.0</v>
      </c>
      <c r="C2914" s="12">
        <v>43129.0</v>
      </c>
      <c r="D2914" s="14">
        <v>3059.0</v>
      </c>
      <c r="E2914" s="24">
        <v>43010.439791666664</v>
      </c>
      <c r="F2914" s="16">
        <v>103.0</v>
      </c>
      <c r="G2914" s="17" t="s">
        <v>25</v>
      </c>
      <c r="H2914" s="14">
        <v>455.09</v>
      </c>
      <c r="I2914" s="14">
        <f t="shared" si="1"/>
        <v>2964</v>
      </c>
      <c r="J2914" s="18">
        <v>4.0</v>
      </c>
      <c r="K2914" s="17">
        <v>6.0</v>
      </c>
      <c r="L2914" s="19">
        <v>3.0</v>
      </c>
      <c r="M2914" s="19" t="e">
        <v>#REF!</v>
      </c>
      <c r="N2914" s="17">
        <v>4.5</v>
      </c>
      <c r="O2914" s="17" t="s">
        <v>62</v>
      </c>
      <c r="P2914" s="17">
        <v>16.0</v>
      </c>
      <c r="Q2914" s="17">
        <v>7.0</v>
      </c>
      <c r="R2914" s="17">
        <v>1.0</v>
      </c>
      <c r="S2914" s="7">
        <f t="shared" si="2"/>
        <v>8</v>
      </c>
      <c r="T2914" s="20">
        <v>95.0</v>
      </c>
      <c r="U2914" s="14">
        <v>0.0</v>
      </c>
      <c r="V2914" s="21" t="s">
        <v>37</v>
      </c>
      <c r="W2914" s="35">
        <f>VLOOKUP(A2914,airbnb_listings_orlando!C:Q,14,0)</f>
        <v>259</v>
      </c>
      <c r="X2914" s="35">
        <f>VLOOKUP(A2914,airbnb_listings_orlando!C:Q,15,0)</f>
        <v>6</v>
      </c>
      <c r="Y2914" s="11">
        <f t="shared" si="4"/>
        <v>191.1875</v>
      </c>
      <c r="AA2914" s="11"/>
    </row>
    <row r="2915">
      <c r="A2915" s="12" t="s">
        <v>100</v>
      </c>
      <c r="B2915" s="13">
        <v>43108.0</v>
      </c>
      <c r="C2915" s="12">
        <v>43113.0</v>
      </c>
      <c r="D2915" s="14">
        <v>1321.56</v>
      </c>
      <c r="E2915" s="15">
        <v>43039.88719907407</v>
      </c>
      <c r="F2915" s="16">
        <v>69.0</v>
      </c>
      <c r="G2915" s="17" t="s">
        <v>25</v>
      </c>
      <c r="H2915" s="14">
        <v>170.0</v>
      </c>
      <c r="I2915" s="14">
        <f t="shared" si="1"/>
        <v>1321.56</v>
      </c>
      <c r="J2915" s="18">
        <v>4.0</v>
      </c>
      <c r="K2915" s="17">
        <v>6.0</v>
      </c>
      <c r="L2915" s="19">
        <v>3.0</v>
      </c>
      <c r="M2915" s="19" t="e">
        <v>#REF!</v>
      </c>
      <c r="N2915" s="17">
        <v>4.5</v>
      </c>
      <c r="O2915" s="17" t="s">
        <v>62</v>
      </c>
      <c r="P2915" s="17">
        <v>5.0</v>
      </c>
      <c r="Q2915" s="17">
        <v>4.0</v>
      </c>
      <c r="R2915" s="17">
        <v>2.0</v>
      </c>
      <c r="S2915" s="7">
        <f t="shared" si="2"/>
        <v>6</v>
      </c>
      <c r="T2915" s="20">
        <v>0.0</v>
      </c>
      <c r="U2915" s="14">
        <v>0.0</v>
      </c>
      <c r="V2915" s="21" t="s">
        <v>37</v>
      </c>
      <c r="W2915" s="35">
        <f>VLOOKUP(A2915,airbnb_listings_orlando!C:Q,14,0)</f>
        <v>259</v>
      </c>
      <c r="X2915" s="35">
        <f>VLOOKUP(A2915,airbnb_listings_orlando!C:Q,15,0)</f>
        <v>6</v>
      </c>
      <c r="Y2915" s="11">
        <f t="shared" si="4"/>
        <v>264.312</v>
      </c>
      <c r="AA2915" s="11"/>
    </row>
    <row r="2916">
      <c r="A2916" s="12" t="s">
        <v>100</v>
      </c>
      <c r="B2916" s="13">
        <v>43081.0</v>
      </c>
      <c r="C2916" s="25">
        <v>43092.0</v>
      </c>
      <c r="D2916" s="14">
        <v>2706.88</v>
      </c>
      <c r="E2916" s="24">
        <v>43014.37087962963</v>
      </c>
      <c r="F2916" s="16">
        <v>67.0</v>
      </c>
      <c r="G2916" s="17" t="s">
        <v>25</v>
      </c>
      <c r="H2916" s="14">
        <v>301.47</v>
      </c>
      <c r="I2916" s="14">
        <f t="shared" si="1"/>
        <v>2637.27</v>
      </c>
      <c r="J2916" s="18">
        <v>4.0</v>
      </c>
      <c r="K2916" s="17">
        <v>6.0</v>
      </c>
      <c r="L2916" s="19">
        <v>3.0</v>
      </c>
      <c r="M2916" s="19" t="e">
        <v>#REF!</v>
      </c>
      <c r="N2916" s="17">
        <v>4.5</v>
      </c>
      <c r="O2916" s="17" t="s">
        <v>62</v>
      </c>
      <c r="P2916" s="17">
        <v>11.0</v>
      </c>
      <c r="Q2916" s="17">
        <v>4.0</v>
      </c>
      <c r="R2916" s="17">
        <v>2.0</v>
      </c>
      <c r="S2916" s="7">
        <f t="shared" si="2"/>
        <v>6</v>
      </c>
      <c r="T2916" s="20">
        <v>69.61</v>
      </c>
      <c r="U2916" s="14">
        <v>0.0</v>
      </c>
      <c r="V2916" s="21" t="s">
        <v>37</v>
      </c>
      <c r="W2916" s="35">
        <f>VLOOKUP(A2916,airbnb_listings_orlando!C:Q,14,0)</f>
        <v>259</v>
      </c>
      <c r="X2916" s="35">
        <f>VLOOKUP(A2916,airbnb_listings_orlando!C:Q,15,0)</f>
        <v>6</v>
      </c>
      <c r="Y2916" s="11">
        <f t="shared" si="4"/>
        <v>246.08</v>
      </c>
      <c r="AA2916" s="11"/>
    </row>
    <row r="2917">
      <c r="A2917" s="12" t="s">
        <v>100</v>
      </c>
      <c r="B2917" s="13">
        <v>43025.0</v>
      </c>
      <c r="C2917" s="25">
        <v>43029.0</v>
      </c>
      <c r="D2917" s="14">
        <v>667.18</v>
      </c>
      <c r="E2917" s="24">
        <v>42914.82439814815</v>
      </c>
      <c r="F2917" s="16">
        <v>111.0</v>
      </c>
      <c r="G2917" s="17" t="s">
        <v>25</v>
      </c>
      <c r="H2917" s="14">
        <v>72.44</v>
      </c>
      <c r="I2917" s="14">
        <f t="shared" si="1"/>
        <v>646.55</v>
      </c>
      <c r="J2917" s="18">
        <v>4.0</v>
      </c>
      <c r="K2917" s="17">
        <v>6.0</v>
      </c>
      <c r="L2917" s="19">
        <v>3.0</v>
      </c>
      <c r="M2917" s="19" t="e">
        <v>#REF!</v>
      </c>
      <c r="N2917" s="17">
        <v>4.5</v>
      </c>
      <c r="O2917" s="17" t="s">
        <v>62</v>
      </c>
      <c r="P2917" s="17">
        <v>4.0</v>
      </c>
      <c r="Q2917" s="17">
        <v>4.0</v>
      </c>
      <c r="R2917" s="17">
        <v>1.0</v>
      </c>
      <c r="S2917" s="7">
        <f t="shared" si="2"/>
        <v>5</v>
      </c>
      <c r="T2917" s="20">
        <v>20.63</v>
      </c>
      <c r="U2917" s="14">
        <v>0.0</v>
      </c>
      <c r="V2917" s="21" t="s">
        <v>37</v>
      </c>
      <c r="W2917" s="35">
        <f>VLOOKUP(A2917,airbnb_listings_orlando!C:Q,14,0)</f>
        <v>259</v>
      </c>
      <c r="X2917" s="35">
        <f>VLOOKUP(A2917,airbnb_listings_orlando!C:Q,15,0)</f>
        <v>6</v>
      </c>
      <c r="Y2917" s="11">
        <f t="shared" si="4"/>
        <v>166.795</v>
      </c>
      <c r="AA2917" s="11"/>
    </row>
    <row r="2918">
      <c r="A2918" s="12" t="s">
        <v>100</v>
      </c>
      <c r="B2918" s="13">
        <v>43002.0</v>
      </c>
      <c r="C2918" s="12">
        <v>43017.0</v>
      </c>
      <c r="D2918" s="14">
        <v>2555.79</v>
      </c>
      <c r="E2918" s="24">
        <v>42844.44207175926</v>
      </c>
      <c r="F2918" s="16">
        <v>158.0</v>
      </c>
      <c r="G2918" s="17" t="s">
        <v>25</v>
      </c>
      <c r="H2918" s="14">
        <v>405.0</v>
      </c>
      <c r="I2918" s="14">
        <f t="shared" si="1"/>
        <v>2555.79</v>
      </c>
      <c r="J2918" s="18">
        <v>4.0</v>
      </c>
      <c r="K2918" s="17">
        <v>6.0</v>
      </c>
      <c r="L2918" s="19">
        <v>3.0</v>
      </c>
      <c r="M2918" s="19" t="e">
        <v>#REF!</v>
      </c>
      <c r="N2918" s="17">
        <v>4.5</v>
      </c>
      <c r="O2918" s="17" t="s">
        <v>62</v>
      </c>
      <c r="P2918" s="17">
        <v>15.0</v>
      </c>
      <c r="Q2918" s="17">
        <v>1.0</v>
      </c>
      <c r="R2918" s="17">
        <v>0.0</v>
      </c>
      <c r="S2918" s="7">
        <f t="shared" si="2"/>
        <v>1</v>
      </c>
      <c r="T2918" s="20">
        <v>0.0</v>
      </c>
      <c r="U2918" s="14">
        <v>0.0</v>
      </c>
      <c r="V2918" s="21" t="s">
        <v>37</v>
      </c>
      <c r="W2918" s="35">
        <f>VLOOKUP(A2918,airbnb_listings_orlando!C:Q,14,0)</f>
        <v>259</v>
      </c>
      <c r="X2918" s="35">
        <f>VLOOKUP(A2918,airbnb_listings_orlando!C:Q,15,0)</f>
        <v>6</v>
      </c>
      <c r="Y2918" s="11">
        <f t="shared" si="4"/>
        <v>170.386</v>
      </c>
      <c r="AA2918" s="11"/>
    </row>
    <row r="2919">
      <c r="A2919" s="12" t="s">
        <v>100</v>
      </c>
      <c r="B2919" s="13">
        <v>42986.0</v>
      </c>
      <c r="C2919" s="12">
        <v>42991.0</v>
      </c>
      <c r="D2919" s="14">
        <v>0.0</v>
      </c>
      <c r="E2919" s="24">
        <v>42986.56351851852</v>
      </c>
      <c r="F2919" s="16">
        <v>0.0</v>
      </c>
      <c r="G2919" s="17" t="s">
        <v>25</v>
      </c>
      <c r="H2919" s="14">
        <v>0.0</v>
      </c>
      <c r="I2919" s="14">
        <f t="shared" si="1"/>
        <v>0</v>
      </c>
      <c r="J2919" s="18">
        <v>4.0</v>
      </c>
      <c r="K2919" s="17">
        <v>6.0</v>
      </c>
      <c r="L2919" s="19">
        <v>3.0</v>
      </c>
      <c r="M2919" s="19" t="e">
        <v>#REF!</v>
      </c>
      <c r="N2919" s="17">
        <v>4.5</v>
      </c>
      <c r="O2919" s="17" t="s">
        <v>62</v>
      </c>
      <c r="P2919" s="17">
        <v>5.0</v>
      </c>
      <c r="Q2919" s="17">
        <v>2.0</v>
      </c>
      <c r="R2919" s="17">
        <v>0.0</v>
      </c>
      <c r="S2919" s="7">
        <f t="shared" si="2"/>
        <v>2</v>
      </c>
      <c r="T2919" s="20">
        <v>0.0</v>
      </c>
      <c r="U2919" s="14">
        <v>0.0</v>
      </c>
      <c r="V2919" s="21" t="s">
        <v>37</v>
      </c>
      <c r="W2919" s="35">
        <f>VLOOKUP(A2919,airbnb_listings_orlando!C:Q,14,0)</f>
        <v>259</v>
      </c>
      <c r="X2919" s="35">
        <f>VLOOKUP(A2919,airbnb_listings_orlando!C:Q,15,0)</f>
        <v>6</v>
      </c>
      <c r="Y2919" s="11">
        <f t="shared" si="4"/>
        <v>0</v>
      </c>
      <c r="AA2919" s="11"/>
    </row>
    <row r="2920">
      <c r="A2920" s="12" t="s">
        <v>100</v>
      </c>
      <c r="B2920" s="13">
        <v>42847.0</v>
      </c>
      <c r="C2920" s="12">
        <v>42861.0</v>
      </c>
      <c r="D2920" s="14">
        <v>2215.19</v>
      </c>
      <c r="E2920" s="24">
        <v>42781.28744212963</v>
      </c>
      <c r="F2920" s="16">
        <v>66.0</v>
      </c>
      <c r="G2920" s="17" t="s">
        <v>25</v>
      </c>
      <c r="H2920" s="14">
        <v>298.61</v>
      </c>
      <c r="I2920" s="14">
        <f t="shared" si="1"/>
        <v>2149.03</v>
      </c>
      <c r="J2920" s="18">
        <v>4.0</v>
      </c>
      <c r="K2920" s="17">
        <v>6.0</v>
      </c>
      <c r="L2920" s="19">
        <v>3.0</v>
      </c>
      <c r="M2920" s="19" t="e">
        <v>#REF!</v>
      </c>
      <c r="N2920" s="17">
        <v>4.5</v>
      </c>
      <c r="O2920" s="17" t="s">
        <v>62</v>
      </c>
      <c r="P2920" s="17">
        <v>14.0</v>
      </c>
      <c r="Q2920" s="17">
        <v>1.0</v>
      </c>
      <c r="R2920" s="17">
        <v>0.0</v>
      </c>
      <c r="S2920" s="7">
        <f t="shared" si="2"/>
        <v>1</v>
      </c>
      <c r="T2920" s="20">
        <v>66.16</v>
      </c>
      <c r="U2920" s="14">
        <v>0.0</v>
      </c>
      <c r="V2920" s="21" t="s">
        <v>37</v>
      </c>
      <c r="W2920" s="35">
        <f>VLOOKUP(A2920,airbnb_listings_orlando!C:Q,14,0)</f>
        <v>259</v>
      </c>
      <c r="X2920" s="35">
        <f>VLOOKUP(A2920,airbnb_listings_orlando!C:Q,15,0)</f>
        <v>6</v>
      </c>
      <c r="Y2920" s="11">
        <f t="shared" si="4"/>
        <v>158.2278571</v>
      </c>
      <c r="AA2920" s="11"/>
    </row>
    <row r="2921">
      <c r="A2921" s="12" t="s">
        <v>100</v>
      </c>
      <c r="B2921" s="13">
        <v>42832.0</v>
      </c>
      <c r="C2921" s="12">
        <v>42840.0</v>
      </c>
      <c r="D2921" s="14">
        <v>1455.8</v>
      </c>
      <c r="E2921" s="24">
        <v>42744.718935185185</v>
      </c>
      <c r="F2921" s="16">
        <v>88.0</v>
      </c>
      <c r="G2921" s="17" t="s">
        <v>25</v>
      </c>
      <c r="H2921" s="14">
        <v>216.0</v>
      </c>
      <c r="I2921" s="14">
        <f t="shared" si="1"/>
        <v>1455.8</v>
      </c>
      <c r="J2921" s="18">
        <v>4.0</v>
      </c>
      <c r="K2921" s="17">
        <v>6.0</v>
      </c>
      <c r="L2921" s="19">
        <v>3.0</v>
      </c>
      <c r="M2921" s="19" t="e">
        <v>#REF!</v>
      </c>
      <c r="N2921" s="17">
        <v>4.5</v>
      </c>
      <c r="O2921" s="17" t="s">
        <v>62</v>
      </c>
      <c r="P2921" s="17">
        <v>8.0</v>
      </c>
      <c r="Q2921" s="17">
        <v>1.0</v>
      </c>
      <c r="R2921" s="17">
        <v>0.0</v>
      </c>
      <c r="S2921" s="7">
        <f t="shared" si="2"/>
        <v>1</v>
      </c>
      <c r="T2921" s="20">
        <v>0.0</v>
      </c>
      <c r="U2921" s="14">
        <v>0.0</v>
      </c>
      <c r="V2921" s="21" t="s">
        <v>37</v>
      </c>
      <c r="W2921" s="35">
        <f>VLOOKUP(A2921,airbnb_listings_orlando!C:Q,14,0)</f>
        <v>259</v>
      </c>
      <c r="X2921" s="35">
        <f>VLOOKUP(A2921,airbnb_listings_orlando!C:Q,15,0)</f>
        <v>6</v>
      </c>
      <c r="Y2921" s="11">
        <f t="shared" si="4"/>
        <v>181.975</v>
      </c>
      <c r="AA2921" s="11"/>
    </row>
    <row r="2922">
      <c r="A2922" s="12" t="s">
        <v>100</v>
      </c>
      <c r="B2922" s="13">
        <v>42790.0</v>
      </c>
      <c r="C2922" s="12">
        <v>42792.0</v>
      </c>
      <c r="D2922" s="14">
        <v>407.0</v>
      </c>
      <c r="E2922" s="24">
        <v>42744.40361111111</v>
      </c>
      <c r="F2922" s="16">
        <v>46.0</v>
      </c>
      <c r="G2922" s="17" t="s">
        <v>25</v>
      </c>
      <c r="H2922" s="14">
        <v>39.64</v>
      </c>
      <c r="I2922" s="14">
        <f t="shared" si="1"/>
        <v>394</v>
      </c>
      <c r="J2922" s="18">
        <v>4.0</v>
      </c>
      <c r="K2922" s="17">
        <v>6.0</v>
      </c>
      <c r="L2922" s="19">
        <v>3.0</v>
      </c>
      <c r="M2922" s="19" t="e">
        <v>#REF!</v>
      </c>
      <c r="N2922" s="17">
        <v>4.5</v>
      </c>
      <c r="O2922" s="17" t="s">
        <v>62</v>
      </c>
      <c r="P2922" s="17">
        <v>2.0</v>
      </c>
      <c r="Q2922" s="17">
        <v>4.0</v>
      </c>
      <c r="R2922" s="17">
        <v>0.0</v>
      </c>
      <c r="S2922" s="7">
        <f t="shared" si="2"/>
        <v>4</v>
      </c>
      <c r="T2922" s="20">
        <v>13.0</v>
      </c>
      <c r="U2922" s="14">
        <v>0.0</v>
      </c>
      <c r="V2922" s="21" t="s">
        <v>37</v>
      </c>
      <c r="W2922" s="35">
        <f>VLOOKUP(A2922,airbnb_listings_orlando!C:Q,14,0)</f>
        <v>259</v>
      </c>
      <c r="X2922" s="35">
        <f>VLOOKUP(A2922,airbnb_listings_orlando!C:Q,15,0)</f>
        <v>6</v>
      </c>
      <c r="Y2922" s="11">
        <f t="shared" si="4"/>
        <v>203.5</v>
      </c>
      <c r="AA2922" s="11"/>
    </row>
    <row r="2923">
      <c r="A2923" s="12" t="s">
        <v>100</v>
      </c>
      <c r="B2923" s="13">
        <v>42757.0</v>
      </c>
      <c r="C2923" s="12">
        <v>42763.0</v>
      </c>
      <c r="D2923" s="14">
        <v>1373.31</v>
      </c>
      <c r="E2923" s="15">
        <v>42689.502650462964</v>
      </c>
      <c r="F2923" s="16">
        <v>68.0</v>
      </c>
      <c r="G2923" s="17" t="s">
        <v>25</v>
      </c>
      <c r="H2923" s="14">
        <v>204.0</v>
      </c>
      <c r="I2923" s="14">
        <f t="shared" si="1"/>
        <v>1373.31</v>
      </c>
      <c r="J2923" s="18">
        <v>4.0</v>
      </c>
      <c r="K2923" s="17">
        <v>6.0</v>
      </c>
      <c r="L2923" s="19">
        <v>3.0</v>
      </c>
      <c r="M2923" s="19" t="e">
        <v>#REF!</v>
      </c>
      <c r="N2923" s="17">
        <v>4.5</v>
      </c>
      <c r="O2923" s="17" t="s">
        <v>62</v>
      </c>
      <c r="P2923" s="17">
        <v>6.0</v>
      </c>
      <c r="Q2923" s="17">
        <v>4.0</v>
      </c>
      <c r="R2923" s="17">
        <v>0.0</v>
      </c>
      <c r="S2923" s="7">
        <f t="shared" si="2"/>
        <v>4</v>
      </c>
      <c r="T2923" s="20">
        <v>0.0</v>
      </c>
      <c r="U2923" s="14">
        <v>0.0</v>
      </c>
      <c r="V2923" s="21" t="s">
        <v>37</v>
      </c>
      <c r="W2923" s="35">
        <f>VLOOKUP(A2923,airbnb_listings_orlando!C:Q,14,0)</f>
        <v>259</v>
      </c>
      <c r="X2923" s="35">
        <f>VLOOKUP(A2923,airbnb_listings_orlando!C:Q,15,0)</f>
        <v>6</v>
      </c>
      <c r="Y2923" s="11">
        <f t="shared" si="4"/>
        <v>228.885</v>
      </c>
      <c r="AA2923" s="11"/>
    </row>
    <row r="2924">
      <c r="A2924" s="12" t="s">
        <v>100</v>
      </c>
      <c r="B2924" s="13">
        <v>42748.0</v>
      </c>
      <c r="C2924" s="12">
        <v>42750.0</v>
      </c>
      <c r="D2924" s="14">
        <v>532.63</v>
      </c>
      <c r="E2924" s="24">
        <v>42739.44158564815</v>
      </c>
      <c r="F2924" s="16">
        <v>9.0</v>
      </c>
      <c r="G2924" s="17" t="s">
        <v>25</v>
      </c>
      <c r="H2924" s="14">
        <v>53.65</v>
      </c>
      <c r="I2924" s="14">
        <f t="shared" si="1"/>
        <v>520.67</v>
      </c>
      <c r="J2924" s="18">
        <v>4.0</v>
      </c>
      <c r="K2924" s="17">
        <v>6.0</v>
      </c>
      <c r="L2924" s="19">
        <v>3.0</v>
      </c>
      <c r="M2924" s="19" t="e">
        <v>#REF!</v>
      </c>
      <c r="N2924" s="17">
        <v>4.5</v>
      </c>
      <c r="O2924" s="17" t="s">
        <v>62</v>
      </c>
      <c r="P2924" s="17">
        <v>2.0</v>
      </c>
      <c r="Q2924" s="17">
        <v>6.0</v>
      </c>
      <c r="R2924" s="17">
        <v>0.0</v>
      </c>
      <c r="S2924" s="7">
        <f t="shared" si="2"/>
        <v>6</v>
      </c>
      <c r="T2924" s="20">
        <v>11.96</v>
      </c>
      <c r="U2924" s="14">
        <v>0.0</v>
      </c>
      <c r="V2924" s="21" t="s">
        <v>37</v>
      </c>
      <c r="W2924" s="35">
        <f>VLOOKUP(A2924,airbnb_listings_orlando!C:Q,14,0)</f>
        <v>259</v>
      </c>
      <c r="X2924" s="35">
        <f>VLOOKUP(A2924,airbnb_listings_orlando!C:Q,15,0)</f>
        <v>6</v>
      </c>
      <c r="Y2924" s="11">
        <f t="shared" si="4"/>
        <v>266.315</v>
      </c>
      <c r="AA2924" s="11"/>
    </row>
    <row r="2925">
      <c r="A2925" s="12" t="s">
        <v>100</v>
      </c>
      <c r="B2925" s="13">
        <v>42727.0</v>
      </c>
      <c r="C2925" s="25">
        <v>42730.0</v>
      </c>
      <c r="D2925" s="14">
        <v>854.5</v>
      </c>
      <c r="E2925" s="24">
        <v>42680.83405092593</v>
      </c>
      <c r="F2925" s="16">
        <v>47.0</v>
      </c>
      <c r="G2925" s="17" t="s">
        <v>25</v>
      </c>
      <c r="H2925" s="14">
        <v>114.0</v>
      </c>
      <c r="I2925" s="14">
        <f t="shared" si="1"/>
        <v>854.5</v>
      </c>
      <c r="J2925" s="18">
        <v>4.0</v>
      </c>
      <c r="K2925" s="17">
        <v>6.0</v>
      </c>
      <c r="L2925" s="19">
        <v>3.0</v>
      </c>
      <c r="M2925" s="19" t="e">
        <v>#REF!</v>
      </c>
      <c r="N2925" s="17">
        <v>4.5</v>
      </c>
      <c r="O2925" s="17" t="s">
        <v>62</v>
      </c>
      <c r="P2925" s="17">
        <v>3.0</v>
      </c>
      <c r="Q2925" s="17">
        <v>8.0</v>
      </c>
      <c r="R2925" s="17">
        <v>0.0</v>
      </c>
      <c r="S2925" s="7">
        <f t="shared" si="2"/>
        <v>8</v>
      </c>
      <c r="T2925" s="20">
        <v>0.0</v>
      </c>
      <c r="U2925" s="14">
        <v>0.0</v>
      </c>
      <c r="V2925" s="21" t="s">
        <v>37</v>
      </c>
      <c r="W2925" s="35">
        <f>VLOOKUP(A2925,airbnb_listings_orlando!C:Q,14,0)</f>
        <v>259</v>
      </c>
      <c r="X2925" s="35">
        <f>VLOOKUP(A2925,airbnb_listings_orlando!C:Q,15,0)</f>
        <v>6</v>
      </c>
      <c r="Y2925" s="11">
        <f t="shared" si="4"/>
        <v>284.8333333</v>
      </c>
      <c r="AA2925" s="11"/>
    </row>
    <row r="2926">
      <c r="A2926" s="12" t="s">
        <v>100</v>
      </c>
      <c r="B2926" s="13">
        <v>42706.0</v>
      </c>
      <c r="C2926" s="12">
        <v>42709.0</v>
      </c>
      <c r="D2926" s="14">
        <v>605.27</v>
      </c>
      <c r="E2926" s="15">
        <v>42660.446597222224</v>
      </c>
      <c r="F2926" s="16">
        <v>46.0</v>
      </c>
      <c r="G2926" s="17" t="s">
        <v>25</v>
      </c>
      <c r="H2926" s="14">
        <v>81.0</v>
      </c>
      <c r="I2926" s="14">
        <f t="shared" si="1"/>
        <v>605.27</v>
      </c>
      <c r="J2926" s="18">
        <v>4.0</v>
      </c>
      <c r="K2926" s="17">
        <v>6.0</v>
      </c>
      <c r="L2926" s="19">
        <v>3.0</v>
      </c>
      <c r="M2926" s="19" t="e">
        <v>#REF!</v>
      </c>
      <c r="N2926" s="17">
        <v>4.5</v>
      </c>
      <c r="O2926" s="17" t="s">
        <v>62</v>
      </c>
      <c r="P2926" s="17">
        <v>3.0</v>
      </c>
      <c r="Q2926" s="17">
        <v>4.0</v>
      </c>
      <c r="R2926" s="17">
        <v>0.0</v>
      </c>
      <c r="S2926" s="7">
        <f t="shared" si="2"/>
        <v>4</v>
      </c>
      <c r="T2926" s="20">
        <v>0.0</v>
      </c>
      <c r="U2926" s="14">
        <v>0.0</v>
      </c>
      <c r="V2926" s="21" t="s">
        <v>37</v>
      </c>
      <c r="W2926" s="35">
        <f>VLOOKUP(A2926,airbnb_listings_orlando!C:Q,14,0)</f>
        <v>259</v>
      </c>
      <c r="X2926" s="35">
        <f>VLOOKUP(A2926,airbnb_listings_orlando!C:Q,15,0)</f>
        <v>6</v>
      </c>
      <c r="Y2926" s="11">
        <f t="shared" si="4"/>
        <v>201.7566667</v>
      </c>
      <c r="AA2926" s="11"/>
    </row>
    <row r="2927">
      <c r="A2927" s="12" t="s">
        <v>100</v>
      </c>
      <c r="B2927" s="13">
        <v>42692.0</v>
      </c>
      <c r="C2927" s="25">
        <v>42694.0</v>
      </c>
      <c r="D2927" s="14">
        <v>635.45</v>
      </c>
      <c r="E2927" s="15">
        <v>42670.83559027778</v>
      </c>
      <c r="F2927" s="16">
        <v>22.0</v>
      </c>
      <c r="G2927" s="17" t="s">
        <v>25</v>
      </c>
      <c r="H2927" s="14">
        <v>76.0</v>
      </c>
      <c r="I2927" s="14">
        <f t="shared" si="1"/>
        <v>635.45</v>
      </c>
      <c r="J2927" s="18">
        <v>4.0</v>
      </c>
      <c r="K2927" s="17">
        <v>6.0</v>
      </c>
      <c r="L2927" s="19">
        <v>3.0</v>
      </c>
      <c r="M2927" s="19" t="e">
        <v>#REF!</v>
      </c>
      <c r="N2927" s="17">
        <v>4.5</v>
      </c>
      <c r="O2927" s="17" t="s">
        <v>62</v>
      </c>
      <c r="P2927" s="17">
        <v>2.0</v>
      </c>
      <c r="Q2927" s="17">
        <v>2.0</v>
      </c>
      <c r="R2927" s="17">
        <v>0.0</v>
      </c>
      <c r="S2927" s="7">
        <f t="shared" si="2"/>
        <v>2</v>
      </c>
      <c r="T2927" s="20">
        <v>0.0</v>
      </c>
      <c r="U2927" s="14">
        <v>0.0</v>
      </c>
      <c r="V2927" s="21" t="s">
        <v>37</v>
      </c>
      <c r="W2927" s="35">
        <f>VLOOKUP(A2927,airbnb_listings_orlando!C:Q,14,0)</f>
        <v>259</v>
      </c>
      <c r="X2927" s="35">
        <f>VLOOKUP(A2927,airbnb_listings_orlando!C:Q,15,0)</f>
        <v>6</v>
      </c>
      <c r="Y2927" s="11">
        <f t="shared" si="4"/>
        <v>317.725</v>
      </c>
      <c r="AA2927" s="11"/>
    </row>
    <row r="2928">
      <c r="A2928" s="12" t="s">
        <v>100</v>
      </c>
      <c r="B2928" s="13">
        <v>42678.0</v>
      </c>
      <c r="C2928" s="12">
        <v>42680.0</v>
      </c>
      <c r="D2928" s="14">
        <v>508.63</v>
      </c>
      <c r="E2928" s="24">
        <v>42678.38247685185</v>
      </c>
      <c r="F2928" s="16">
        <v>0.0</v>
      </c>
      <c r="G2928" s="17" t="s">
        <v>25</v>
      </c>
      <c r="H2928" s="14">
        <v>54.0</v>
      </c>
      <c r="I2928" s="14">
        <f t="shared" si="1"/>
        <v>508.63</v>
      </c>
      <c r="J2928" s="18">
        <v>4.0</v>
      </c>
      <c r="K2928" s="17">
        <v>6.0</v>
      </c>
      <c r="L2928" s="19">
        <v>3.0</v>
      </c>
      <c r="M2928" s="19" t="e">
        <v>#REF!</v>
      </c>
      <c r="N2928" s="17">
        <v>4.5</v>
      </c>
      <c r="O2928" s="17" t="s">
        <v>62</v>
      </c>
      <c r="P2928" s="17">
        <v>2.0</v>
      </c>
      <c r="Q2928" s="17">
        <v>4.0</v>
      </c>
      <c r="R2928" s="17">
        <v>0.0</v>
      </c>
      <c r="S2928" s="7">
        <f t="shared" si="2"/>
        <v>4</v>
      </c>
      <c r="T2928" s="20">
        <v>0.0</v>
      </c>
      <c r="U2928" s="14">
        <v>0.0</v>
      </c>
      <c r="V2928" s="21" t="s">
        <v>37</v>
      </c>
      <c r="W2928" s="35">
        <f>VLOOKUP(A2928,airbnb_listings_orlando!C:Q,14,0)</f>
        <v>259</v>
      </c>
      <c r="X2928" s="35">
        <f>VLOOKUP(A2928,airbnb_listings_orlando!C:Q,15,0)</f>
        <v>6</v>
      </c>
      <c r="Y2928" s="11">
        <f t="shared" si="4"/>
        <v>254.315</v>
      </c>
      <c r="AA2928" s="11"/>
    </row>
    <row r="2929">
      <c r="A2929" s="12" t="s">
        <v>100</v>
      </c>
      <c r="B2929" s="13">
        <v>43420.0</v>
      </c>
      <c r="C2929" s="25">
        <v>43423.0</v>
      </c>
      <c r="D2929" s="14">
        <v>594.52</v>
      </c>
      <c r="E2929" s="24">
        <v>43328.17628472222</v>
      </c>
      <c r="F2929" s="16">
        <v>92.0</v>
      </c>
      <c r="G2929" s="17" t="s">
        <v>25</v>
      </c>
      <c r="H2929" s="14">
        <v>58.94</v>
      </c>
      <c r="I2929" s="14">
        <f t="shared" si="1"/>
        <v>558.3044</v>
      </c>
      <c r="J2929" s="18">
        <v>4.0</v>
      </c>
      <c r="K2929" s="17">
        <v>6.0</v>
      </c>
      <c r="L2929" s="19">
        <v>3.0</v>
      </c>
      <c r="M2929" s="19" t="e">
        <v>#REF!</v>
      </c>
      <c r="N2929" s="17">
        <v>4.5</v>
      </c>
      <c r="O2929" s="17" t="s">
        <v>62</v>
      </c>
      <c r="P2929" s="17">
        <v>3.0</v>
      </c>
      <c r="Q2929" s="17">
        <v>4.0</v>
      </c>
      <c r="R2929" s="17">
        <v>0.0</v>
      </c>
      <c r="S2929" s="7">
        <f t="shared" si="2"/>
        <v>4</v>
      </c>
      <c r="T2929" s="20">
        <v>18.38</v>
      </c>
      <c r="U2929" s="14">
        <f t="shared" ref="U2929:U2931" si="159">D2929*3%</f>
        <v>17.8356</v>
      </c>
      <c r="V2929" s="21" t="s">
        <v>39</v>
      </c>
      <c r="W2929" s="35">
        <f>VLOOKUP(A2929,airbnb_listings_orlando!C:Q,14,0)</f>
        <v>259</v>
      </c>
      <c r="X2929" s="35">
        <f>VLOOKUP(A2929,airbnb_listings_orlando!C:Q,15,0)</f>
        <v>6</v>
      </c>
      <c r="Y2929" s="11">
        <f t="shared" si="4"/>
        <v>198.1733333</v>
      </c>
      <c r="AA2929" s="11"/>
    </row>
    <row r="2930">
      <c r="A2930" s="12" t="s">
        <v>100</v>
      </c>
      <c r="B2930" s="13">
        <v>43413.0</v>
      </c>
      <c r="C2930" s="25">
        <v>43416.0</v>
      </c>
      <c r="D2930" s="14">
        <v>617.76</v>
      </c>
      <c r="E2930" s="24">
        <v>43332.761458333334</v>
      </c>
      <c r="F2930" s="16">
        <v>81.0</v>
      </c>
      <c r="G2930" s="17" t="s">
        <v>25</v>
      </c>
      <c r="H2930" s="14">
        <v>57.5</v>
      </c>
      <c r="I2930" s="14">
        <f t="shared" si="1"/>
        <v>580.1272</v>
      </c>
      <c r="J2930" s="18">
        <v>4.0</v>
      </c>
      <c r="K2930" s="17">
        <v>6.0</v>
      </c>
      <c r="L2930" s="19">
        <v>3.0</v>
      </c>
      <c r="M2930" s="19" t="e">
        <v>#REF!</v>
      </c>
      <c r="N2930" s="17">
        <v>4.5</v>
      </c>
      <c r="O2930" s="17" t="s">
        <v>62</v>
      </c>
      <c r="P2930" s="17">
        <v>3.0</v>
      </c>
      <c r="Q2930" s="17">
        <v>6.0</v>
      </c>
      <c r="R2930" s="17">
        <v>0.0</v>
      </c>
      <c r="S2930" s="7">
        <f t="shared" si="2"/>
        <v>6</v>
      </c>
      <c r="T2930" s="20">
        <v>19.1</v>
      </c>
      <c r="U2930" s="14">
        <f t="shared" si="159"/>
        <v>18.5328</v>
      </c>
      <c r="V2930" s="21" t="s">
        <v>39</v>
      </c>
      <c r="W2930" s="35">
        <f>VLOOKUP(A2930,airbnb_listings_orlando!C:Q,14,0)</f>
        <v>259</v>
      </c>
      <c r="X2930" s="35">
        <f>VLOOKUP(A2930,airbnb_listings_orlando!C:Q,15,0)</f>
        <v>6</v>
      </c>
      <c r="Y2930" s="11">
        <f t="shared" si="4"/>
        <v>205.92</v>
      </c>
      <c r="AA2930" s="11"/>
    </row>
    <row r="2931">
      <c r="A2931" s="12" t="s">
        <v>100</v>
      </c>
      <c r="B2931" s="13">
        <v>43402.0</v>
      </c>
      <c r="C2931" s="12">
        <v>43409.0</v>
      </c>
      <c r="D2931" s="14">
        <v>1164.52</v>
      </c>
      <c r="E2931" s="24">
        <v>43185.9246875</v>
      </c>
      <c r="F2931" s="16">
        <v>217.0</v>
      </c>
      <c r="G2931" s="17" t="s">
        <v>25</v>
      </c>
      <c r="H2931" s="14">
        <v>115.46</v>
      </c>
      <c r="I2931" s="14">
        <f t="shared" si="1"/>
        <v>1068.3044</v>
      </c>
      <c r="J2931" s="18">
        <v>4.0</v>
      </c>
      <c r="K2931" s="17">
        <v>6.0</v>
      </c>
      <c r="L2931" s="19">
        <v>3.0</v>
      </c>
      <c r="M2931" s="19" t="e">
        <v>#REF!</v>
      </c>
      <c r="N2931" s="17">
        <v>4.5</v>
      </c>
      <c r="O2931" s="17" t="s">
        <v>62</v>
      </c>
      <c r="P2931" s="17">
        <v>7.0</v>
      </c>
      <c r="Q2931" s="17">
        <v>4.0</v>
      </c>
      <c r="R2931" s="17">
        <v>0.0</v>
      </c>
      <c r="S2931" s="7">
        <f t="shared" si="2"/>
        <v>4</v>
      </c>
      <c r="T2931" s="20">
        <v>61.28</v>
      </c>
      <c r="U2931" s="14">
        <f t="shared" si="159"/>
        <v>34.9356</v>
      </c>
      <c r="V2931" s="21" t="s">
        <v>39</v>
      </c>
      <c r="W2931" s="35">
        <f>VLOOKUP(A2931,airbnb_listings_orlando!C:Q,14,0)</f>
        <v>259</v>
      </c>
      <c r="X2931" s="35">
        <f>VLOOKUP(A2931,airbnb_listings_orlando!C:Q,15,0)</f>
        <v>6</v>
      </c>
      <c r="Y2931" s="11">
        <f t="shared" si="4"/>
        <v>166.36</v>
      </c>
      <c r="AA2931" s="11"/>
    </row>
    <row r="2932">
      <c r="A2932" s="12" t="s">
        <v>100</v>
      </c>
      <c r="B2932" s="13">
        <v>43350.0</v>
      </c>
      <c r="C2932" s="12">
        <v>43352.0</v>
      </c>
      <c r="D2932" s="14">
        <v>445.89</v>
      </c>
      <c r="E2932" s="24">
        <v>43265.933229166665</v>
      </c>
      <c r="F2932" s="16">
        <v>85.0</v>
      </c>
      <c r="G2932" s="17" t="s">
        <v>25</v>
      </c>
      <c r="H2932" s="14">
        <v>37.45</v>
      </c>
      <c r="I2932" s="14">
        <f t="shared" si="1"/>
        <v>414.2644</v>
      </c>
      <c r="J2932" s="18">
        <v>4.0</v>
      </c>
      <c r="K2932" s="17">
        <v>6.0</v>
      </c>
      <c r="L2932" s="19">
        <v>3.0</v>
      </c>
      <c r="M2932" s="19" t="e">
        <v>#REF!</v>
      </c>
      <c r="N2932" s="17">
        <v>4.5</v>
      </c>
      <c r="O2932" s="17" t="s">
        <v>62</v>
      </c>
      <c r="P2932" s="17">
        <v>2.0</v>
      </c>
      <c r="Q2932" s="17">
        <v>2.0</v>
      </c>
      <c r="R2932" s="17">
        <v>4.0</v>
      </c>
      <c r="S2932" s="7">
        <f t="shared" si="2"/>
        <v>6</v>
      </c>
      <c r="T2932" s="20">
        <v>13.79</v>
      </c>
      <c r="U2932" s="14">
        <f t="shared" ref="U2932:U2935" si="160">D2932*4%</f>
        <v>17.8356</v>
      </c>
      <c r="V2932" s="21" t="s">
        <v>39</v>
      </c>
      <c r="W2932" s="35">
        <f>VLOOKUP(A2932,airbnb_listings_orlando!C:Q,14,0)</f>
        <v>259</v>
      </c>
      <c r="X2932" s="35">
        <f>VLOOKUP(A2932,airbnb_listings_orlando!C:Q,15,0)</f>
        <v>6</v>
      </c>
      <c r="Y2932" s="11">
        <f t="shared" si="4"/>
        <v>222.945</v>
      </c>
      <c r="AA2932" s="11"/>
    </row>
    <row r="2933">
      <c r="A2933" s="12" t="s">
        <v>100</v>
      </c>
      <c r="B2933" s="13">
        <v>43343.0</v>
      </c>
      <c r="C2933" s="12">
        <v>43346.0</v>
      </c>
      <c r="D2933" s="14">
        <v>594.52</v>
      </c>
      <c r="E2933" s="24">
        <v>43278.41940972222</v>
      </c>
      <c r="F2933" s="16">
        <v>65.0</v>
      </c>
      <c r="G2933" s="17" t="s">
        <v>25</v>
      </c>
      <c r="H2933" s="14">
        <v>58.94</v>
      </c>
      <c r="I2933" s="14">
        <f t="shared" si="1"/>
        <v>552.3592</v>
      </c>
      <c r="J2933" s="18">
        <v>4.0</v>
      </c>
      <c r="K2933" s="17">
        <v>6.0</v>
      </c>
      <c r="L2933" s="19">
        <v>3.0</v>
      </c>
      <c r="M2933" s="19" t="e">
        <v>#REF!</v>
      </c>
      <c r="N2933" s="17">
        <v>4.5</v>
      </c>
      <c r="O2933" s="17" t="s">
        <v>62</v>
      </c>
      <c r="P2933" s="17">
        <v>3.0</v>
      </c>
      <c r="Q2933" s="17">
        <v>4.0</v>
      </c>
      <c r="R2933" s="17">
        <v>3.0</v>
      </c>
      <c r="S2933" s="7">
        <f t="shared" si="2"/>
        <v>7</v>
      </c>
      <c r="T2933" s="20">
        <v>18.38</v>
      </c>
      <c r="U2933" s="14">
        <f t="shared" si="160"/>
        <v>23.7808</v>
      </c>
      <c r="V2933" s="21" t="s">
        <v>39</v>
      </c>
      <c r="W2933" s="35">
        <f>VLOOKUP(A2933,airbnb_listings_orlando!C:Q,14,0)</f>
        <v>259</v>
      </c>
      <c r="X2933" s="35">
        <f>VLOOKUP(A2933,airbnb_listings_orlando!C:Q,15,0)</f>
        <v>6</v>
      </c>
      <c r="Y2933" s="11">
        <f t="shared" si="4"/>
        <v>198.1733333</v>
      </c>
      <c r="AA2933" s="11"/>
    </row>
    <row r="2934">
      <c r="A2934" s="12" t="s">
        <v>100</v>
      </c>
      <c r="B2934" s="13">
        <v>43335.0</v>
      </c>
      <c r="C2934" s="12">
        <v>43340.0</v>
      </c>
      <c r="D2934" s="14">
        <v>891.78</v>
      </c>
      <c r="E2934" s="24">
        <v>43114.763020833336</v>
      </c>
      <c r="F2934" s="16">
        <v>221.0</v>
      </c>
      <c r="G2934" s="17" t="s">
        <v>25</v>
      </c>
      <c r="H2934" s="14">
        <v>101.92</v>
      </c>
      <c r="I2934" s="14">
        <f t="shared" si="1"/>
        <v>828.5388</v>
      </c>
      <c r="J2934" s="18">
        <v>4.0</v>
      </c>
      <c r="K2934" s="17">
        <v>6.0</v>
      </c>
      <c r="L2934" s="19">
        <v>3.0</v>
      </c>
      <c r="M2934" s="19" t="e">
        <v>#REF!</v>
      </c>
      <c r="N2934" s="17">
        <v>4.5</v>
      </c>
      <c r="O2934" s="17" t="s">
        <v>62</v>
      </c>
      <c r="P2934" s="17">
        <v>5.0</v>
      </c>
      <c r="Q2934" s="17">
        <v>5.0</v>
      </c>
      <c r="R2934" s="17">
        <v>3.0</v>
      </c>
      <c r="S2934" s="7">
        <f t="shared" si="2"/>
        <v>8</v>
      </c>
      <c r="T2934" s="20">
        <v>27.57</v>
      </c>
      <c r="U2934" s="14">
        <f t="shared" si="160"/>
        <v>35.6712</v>
      </c>
      <c r="V2934" s="21" t="s">
        <v>39</v>
      </c>
      <c r="W2934" s="35">
        <f>VLOOKUP(A2934,airbnb_listings_orlando!C:Q,14,0)</f>
        <v>259</v>
      </c>
      <c r="X2934" s="35">
        <f>VLOOKUP(A2934,airbnb_listings_orlando!C:Q,15,0)</f>
        <v>6</v>
      </c>
      <c r="Y2934" s="11">
        <f t="shared" si="4"/>
        <v>178.356</v>
      </c>
      <c r="AA2934" s="11"/>
    </row>
    <row r="2935">
      <c r="A2935" s="12" t="s">
        <v>100</v>
      </c>
      <c r="B2935" s="13">
        <v>43326.0</v>
      </c>
      <c r="C2935" s="12">
        <v>43335.0</v>
      </c>
      <c r="D2935" s="14">
        <v>1455.65</v>
      </c>
      <c r="E2935" s="24">
        <v>43124.745717592596</v>
      </c>
      <c r="F2935" s="16">
        <v>202.0</v>
      </c>
      <c r="G2935" s="17" t="s">
        <v>25</v>
      </c>
      <c r="H2935" s="14">
        <v>151.08</v>
      </c>
      <c r="I2935" s="14">
        <f t="shared" si="1"/>
        <v>1320.824</v>
      </c>
      <c r="J2935" s="18">
        <v>4.0</v>
      </c>
      <c r="K2935" s="17">
        <v>6.0</v>
      </c>
      <c r="L2935" s="19">
        <v>3.0</v>
      </c>
      <c r="M2935" s="19" t="e">
        <v>#REF!</v>
      </c>
      <c r="N2935" s="17">
        <v>4.5</v>
      </c>
      <c r="O2935" s="17" t="s">
        <v>62</v>
      </c>
      <c r="P2935" s="17">
        <v>9.0</v>
      </c>
      <c r="Q2935" s="17">
        <v>4.0</v>
      </c>
      <c r="R2935" s="17">
        <v>2.0</v>
      </c>
      <c r="S2935" s="7">
        <f t="shared" si="2"/>
        <v>6</v>
      </c>
      <c r="T2935" s="20">
        <v>76.6</v>
      </c>
      <c r="U2935" s="14">
        <f t="shared" si="160"/>
        <v>58.226</v>
      </c>
      <c r="V2935" s="21" t="s">
        <v>39</v>
      </c>
      <c r="W2935" s="35">
        <f>VLOOKUP(A2935,airbnb_listings_orlando!C:Q,14,0)</f>
        <v>259</v>
      </c>
      <c r="X2935" s="35">
        <f>VLOOKUP(A2935,airbnb_listings_orlando!C:Q,15,0)</f>
        <v>6</v>
      </c>
      <c r="Y2935" s="11">
        <f t="shared" si="4"/>
        <v>161.7388889</v>
      </c>
      <c r="AA2935" s="11"/>
    </row>
    <row r="2936">
      <c r="A2936" s="12" t="s">
        <v>100</v>
      </c>
      <c r="B2936" s="13">
        <v>43298.0</v>
      </c>
      <c r="C2936" s="12">
        <v>43312.0</v>
      </c>
      <c r="D2936" s="14">
        <v>3300.57</v>
      </c>
      <c r="E2936" s="24">
        <v>43123.33085648148</v>
      </c>
      <c r="F2936" s="16">
        <v>175.0</v>
      </c>
      <c r="G2936" s="17" t="s">
        <v>25</v>
      </c>
      <c r="H2936" s="14">
        <v>460.17</v>
      </c>
      <c r="I2936" s="14">
        <f t="shared" si="1"/>
        <v>3097.3629</v>
      </c>
      <c r="J2936" s="18">
        <v>4.0</v>
      </c>
      <c r="K2936" s="17">
        <v>6.0</v>
      </c>
      <c r="L2936" s="19">
        <v>3.0</v>
      </c>
      <c r="M2936" s="19" t="e">
        <v>#REF!</v>
      </c>
      <c r="N2936" s="17">
        <v>4.5</v>
      </c>
      <c r="O2936" s="17" t="s">
        <v>62</v>
      </c>
      <c r="P2936" s="17">
        <v>14.0</v>
      </c>
      <c r="Q2936" s="17">
        <v>5.0</v>
      </c>
      <c r="R2936" s="17">
        <v>1.0</v>
      </c>
      <c r="S2936" s="7">
        <f t="shared" si="2"/>
        <v>6</v>
      </c>
      <c r="T2936" s="20">
        <v>104.19</v>
      </c>
      <c r="U2936" s="14">
        <f t="shared" ref="U2936:U2943" si="161">D2936*3%</f>
        <v>99.0171</v>
      </c>
      <c r="V2936" s="21" t="s">
        <v>39</v>
      </c>
      <c r="W2936" s="35">
        <f>VLOOKUP(A2936,airbnb_listings_orlando!C:Q,14,0)</f>
        <v>259</v>
      </c>
      <c r="X2936" s="35">
        <f>VLOOKUP(A2936,airbnb_listings_orlando!C:Q,15,0)</f>
        <v>6</v>
      </c>
      <c r="Y2936" s="11">
        <f t="shared" si="4"/>
        <v>235.755</v>
      </c>
      <c r="AA2936" s="11"/>
    </row>
    <row r="2937">
      <c r="A2937" s="12" t="s">
        <v>100</v>
      </c>
      <c r="B2937" s="13">
        <v>43294.0</v>
      </c>
      <c r="C2937" s="12">
        <v>43298.0</v>
      </c>
      <c r="D2937" s="14">
        <v>743.15</v>
      </c>
      <c r="E2937" s="24">
        <v>43196.67570601852</v>
      </c>
      <c r="F2937" s="16">
        <v>98.0</v>
      </c>
      <c r="G2937" s="17" t="s">
        <v>25</v>
      </c>
      <c r="H2937" s="14">
        <v>80.42</v>
      </c>
      <c r="I2937" s="14">
        <f t="shared" si="1"/>
        <v>697.8755</v>
      </c>
      <c r="J2937" s="18">
        <v>4.0</v>
      </c>
      <c r="K2937" s="17">
        <v>6.0</v>
      </c>
      <c r="L2937" s="19">
        <v>3.0</v>
      </c>
      <c r="M2937" s="19" t="e">
        <v>#REF!</v>
      </c>
      <c r="N2937" s="17">
        <v>4.5</v>
      </c>
      <c r="O2937" s="17" t="s">
        <v>62</v>
      </c>
      <c r="P2937" s="17">
        <v>4.0</v>
      </c>
      <c r="Q2937" s="17">
        <v>7.0</v>
      </c>
      <c r="R2937" s="17">
        <v>0.0</v>
      </c>
      <c r="S2937" s="7">
        <f t="shared" si="2"/>
        <v>7</v>
      </c>
      <c r="T2937" s="20">
        <v>22.98</v>
      </c>
      <c r="U2937" s="14">
        <f t="shared" si="161"/>
        <v>22.2945</v>
      </c>
      <c r="V2937" s="21" t="s">
        <v>39</v>
      </c>
      <c r="W2937" s="35">
        <f>VLOOKUP(A2937,airbnb_listings_orlando!C:Q,14,0)</f>
        <v>259</v>
      </c>
      <c r="X2937" s="35">
        <f>VLOOKUP(A2937,airbnb_listings_orlando!C:Q,15,0)</f>
        <v>6</v>
      </c>
      <c r="Y2937" s="11">
        <f t="shared" si="4"/>
        <v>185.7875</v>
      </c>
      <c r="AA2937" s="11"/>
    </row>
    <row r="2938">
      <c r="A2938" s="12" t="s">
        <v>100</v>
      </c>
      <c r="B2938" s="13">
        <v>43286.0</v>
      </c>
      <c r="C2938" s="12">
        <v>43288.0</v>
      </c>
      <c r="D2938" s="14">
        <v>596.29</v>
      </c>
      <c r="E2938" s="24">
        <v>43252.616435185184</v>
      </c>
      <c r="F2938" s="16">
        <v>34.0</v>
      </c>
      <c r="G2938" s="17" t="s">
        <v>25</v>
      </c>
      <c r="H2938" s="14">
        <v>37.96</v>
      </c>
      <c r="I2938" s="14">
        <f t="shared" si="1"/>
        <v>547.0313</v>
      </c>
      <c r="J2938" s="18">
        <v>4.0</v>
      </c>
      <c r="K2938" s="17">
        <v>6.0</v>
      </c>
      <c r="L2938" s="19">
        <v>3.0</v>
      </c>
      <c r="M2938" s="19" t="e">
        <v>#REF!</v>
      </c>
      <c r="N2938" s="17">
        <v>4.5</v>
      </c>
      <c r="O2938" s="17" t="s">
        <v>62</v>
      </c>
      <c r="P2938" s="17">
        <v>2.0</v>
      </c>
      <c r="Q2938" s="17">
        <v>5.0</v>
      </c>
      <c r="R2938" s="17">
        <v>1.0</v>
      </c>
      <c r="S2938" s="7">
        <f t="shared" si="2"/>
        <v>6</v>
      </c>
      <c r="T2938" s="20">
        <v>31.37</v>
      </c>
      <c r="U2938" s="14">
        <f t="shared" si="161"/>
        <v>17.8887</v>
      </c>
      <c r="V2938" s="21" t="s">
        <v>39</v>
      </c>
      <c r="W2938" s="35">
        <f>VLOOKUP(A2938,airbnb_listings_orlando!C:Q,14,0)</f>
        <v>259</v>
      </c>
      <c r="X2938" s="35">
        <f>VLOOKUP(A2938,airbnb_listings_orlando!C:Q,15,0)</f>
        <v>6</v>
      </c>
      <c r="Y2938" s="11">
        <f t="shared" si="4"/>
        <v>298.145</v>
      </c>
      <c r="AA2938" s="11"/>
    </row>
    <row r="2939">
      <c r="A2939" s="12" t="s">
        <v>100</v>
      </c>
      <c r="B2939" s="13">
        <v>43281.0</v>
      </c>
      <c r="C2939" s="12">
        <v>43284.0</v>
      </c>
      <c r="D2939" s="14">
        <v>713.42</v>
      </c>
      <c r="E2939" s="24">
        <v>43225.56201388889</v>
      </c>
      <c r="F2939" s="16">
        <v>56.0</v>
      </c>
      <c r="G2939" s="17" t="s">
        <v>25</v>
      </c>
      <c r="H2939" s="14">
        <v>76.13</v>
      </c>
      <c r="I2939" s="14">
        <f t="shared" si="1"/>
        <v>669.9574</v>
      </c>
      <c r="J2939" s="18">
        <v>4.0</v>
      </c>
      <c r="K2939" s="17">
        <v>6.0</v>
      </c>
      <c r="L2939" s="19">
        <v>3.0</v>
      </c>
      <c r="M2939" s="19" t="e">
        <v>#REF!</v>
      </c>
      <c r="N2939" s="17">
        <v>4.5</v>
      </c>
      <c r="O2939" s="17" t="s">
        <v>62</v>
      </c>
      <c r="P2939" s="17">
        <v>3.0</v>
      </c>
      <c r="Q2939" s="17">
        <v>4.0</v>
      </c>
      <c r="R2939" s="17">
        <v>2.0</v>
      </c>
      <c r="S2939" s="7">
        <f t="shared" si="2"/>
        <v>6</v>
      </c>
      <c r="T2939" s="20">
        <v>22.06</v>
      </c>
      <c r="U2939" s="14">
        <f t="shared" si="161"/>
        <v>21.4026</v>
      </c>
      <c r="V2939" s="21" t="s">
        <v>39</v>
      </c>
      <c r="W2939" s="35">
        <f>VLOOKUP(A2939,airbnb_listings_orlando!C:Q,14,0)</f>
        <v>259</v>
      </c>
      <c r="X2939" s="35">
        <f>VLOOKUP(A2939,airbnb_listings_orlando!C:Q,15,0)</f>
        <v>6</v>
      </c>
      <c r="Y2939" s="11">
        <f t="shared" si="4"/>
        <v>237.8066667</v>
      </c>
      <c r="AA2939" s="11"/>
    </row>
    <row r="2940">
      <c r="A2940" s="12" t="s">
        <v>100</v>
      </c>
      <c r="B2940" s="13">
        <v>43271.0</v>
      </c>
      <c r="C2940" s="12">
        <v>43281.0</v>
      </c>
      <c r="D2940" s="14">
        <v>1634.93</v>
      </c>
      <c r="E2940" s="24">
        <v>43114.63582175926</v>
      </c>
      <c r="F2940" s="16">
        <v>157.0</v>
      </c>
      <c r="G2940" s="17" t="s">
        <v>25</v>
      </c>
      <c r="H2940" s="14">
        <v>209.34</v>
      </c>
      <c r="I2940" s="14">
        <f t="shared" si="1"/>
        <v>1535.3321</v>
      </c>
      <c r="J2940" s="18">
        <v>4.0</v>
      </c>
      <c r="K2940" s="17">
        <v>6.0</v>
      </c>
      <c r="L2940" s="19">
        <v>3.0</v>
      </c>
      <c r="M2940" s="19" t="e">
        <v>#REF!</v>
      </c>
      <c r="N2940" s="17">
        <v>4.5</v>
      </c>
      <c r="O2940" s="17" t="s">
        <v>62</v>
      </c>
      <c r="P2940" s="17">
        <v>10.0</v>
      </c>
      <c r="Q2940" s="17">
        <v>3.0</v>
      </c>
      <c r="R2940" s="17">
        <v>0.0</v>
      </c>
      <c r="S2940" s="7">
        <f t="shared" si="2"/>
        <v>3</v>
      </c>
      <c r="T2940" s="20">
        <v>50.55</v>
      </c>
      <c r="U2940" s="14">
        <f t="shared" si="161"/>
        <v>49.0479</v>
      </c>
      <c r="V2940" s="21" t="s">
        <v>39</v>
      </c>
      <c r="W2940" s="35">
        <f>VLOOKUP(A2940,airbnb_listings_orlando!C:Q,14,0)</f>
        <v>259</v>
      </c>
      <c r="X2940" s="35">
        <f>VLOOKUP(A2940,airbnb_listings_orlando!C:Q,15,0)</f>
        <v>6</v>
      </c>
      <c r="Y2940" s="11">
        <f t="shared" si="4"/>
        <v>163.493</v>
      </c>
      <c r="AA2940" s="11"/>
    </row>
    <row r="2941">
      <c r="A2941" s="12" t="s">
        <v>100</v>
      </c>
      <c r="B2941" s="13">
        <v>43251.0</v>
      </c>
      <c r="C2941" s="12">
        <v>43258.0</v>
      </c>
      <c r="D2941" s="14">
        <v>1164.52</v>
      </c>
      <c r="E2941" s="24">
        <v>43138.853784722225</v>
      </c>
      <c r="F2941" s="16">
        <v>113.0</v>
      </c>
      <c r="G2941" s="17" t="s">
        <v>25</v>
      </c>
      <c r="H2941" s="14">
        <v>144.89</v>
      </c>
      <c r="I2941" s="14">
        <f t="shared" si="1"/>
        <v>1092.8244</v>
      </c>
      <c r="J2941" s="18">
        <v>4.0</v>
      </c>
      <c r="K2941" s="17">
        <v>6.0</v>
      </c>
      <c r="L2941" s="19">
        <v>3.0</v>
      </c>
      <c r="M2941" s="19" t="e">
        <v>#REF!</v>
      </c>
      <c r="N2941" s="17">
        <v>4.5</v>
      </c>
      <c r="O2941" s="17" t="s">
        <v>62</v>
      </c>
      <c r="P2941" s="17">
        <v>7.0</v>
      </c>
      <c r="Q2941" s="17">
        <v>4.0</v>
      </c>
      <c r="R2941" s="17">
        <v>4.0</v>
      </c>
      <c r="S2941" s="7">
        <f t="shared" si="2"/>
        <v>8</v>
      </c>
      <c r="T2941" s="20">
        <v>36.76</v>
      </c>
      <c r="U2941" s="14">
        <f t="shared" si="161"/>
        <v>34.9356</v>
      </c>
      <c r="V2941" s="21" t="s">
        <v>39</v>
      </c>
      <c r="W2941" s="35">
        <f>VLOOKUP(A2941,airbnb_listings_orlando!C:Q,14,0)</f>
        <v>259</v>
      </c>
      <c r="X2941" s="35">
        <f>VLOOKUP(A2941,airbnb_listings_orlando!C:Q,15,0)</f>
        <v>6</v>
      </c>
      <c r="Y2941" s="11">
        <f t="shared" si="4"/>
        <v>166.36</v>
      </c>
      <c r="AA2941" s="11"/>
    </row>
    <row r="2942">
      <c r="A2942" s="12" t="s">
        <v>100</v>
      </c>
      <c r="B2942" s="13">
        <v>43223.0</v>
      </c>
      <c r="C2942" s="12">
        <v>43226.0</v>
      </c>
      <c r="D2942" s="14">
        <v>582.26</v>
      </c>
      <c r="E2942" s="24">
        <v>43146.294074074074</v>
      </c>
      <c r="F2942" s="16">
        <v>77.0</v>
      </c>
      <c r="G2942" s="17" t="s">
        <v>25</v>
      </c>
      <c r="H2942" s="14">
        <v>58.94</v>
      </c>
      <c r="I2942" s="14">
        <f t="shared" si="1"/>
        <v>546.4122</v>
      </c>
      <c r="J2942" s="18">
        <v>4.0</v>
      </c>
      <c r="K2942" s="17">
        <v>6.0</v>
      </c>
      <c r="L2942" s="19">
        <v>3.0</v>
      </c>
      <c r="M2942" s="19" t="e">
        <v>#REF!</v>
      </c>
      <c r="N2942" s="17">
        <v>4.5</v>
      </c>
      <c r="O2942" s="17" t="s">
        <v>62</v>
      </c>
      <c r="P2942" s="17">
        <v>3.0</v>
      </c>
      <c r="Q2942" s="17">
        <v>5.0</v>
      </c>
      <c r="R2942" s="17">
        <v>1.0</v>
      </c>
      <c r="S2942" s="7">
        <f t="shared" si="2"/>
        <v>6</v>
      </c>
      <c r="T2942" s="20">
        <v>18.38</v>
      </c>
      <c r="U2942" s="14">
        <f t="shared" si="161"/>
        <v>17.4678</v>
      </c>
      <c r="V2942" s="21" t="s">
        <v>39</v>
      </c>
      <c r="W2942" s="35">
        <f>VLOOKUP(A2942,airbnb_listings_orlando!C:Q,14,0)</f>
        <v>259</v>
      </c>
      <c r="X2942" s="35">
        <f>VLOOKUP(A2942,airbnb_listings_orlando!C:Q,15,0)</f>
        <v>6</v>
      </c>
      <c r="Y2942" s="11">
        <f t="shared" si="4"/>
        <v>194.0866667</v>
      </c>
      <c r="AA2942" s="11"/>
    </row>
    <row r="2943">
      <c r="A2943" s="12" t="s">
        <v>100</v>
      </c>
      <c r="B2943" s="13">
        <v>43200.0</v>
      </c>
      <c r="C2943" s="12">
        <v>43209.0</v>
      </c>
      <c r="D2943" s="14">
        <v>1439.49</v>
      </c>
      <c r="E2943" s="24">
        <v>42954.60466435185</v>
      </c>
      <c r="F2943" s="16">
        <v>246.0</v>
      </c>
      <c r="G2943" s="17" t="s">
        <v>25</v>
      </c>
      <c r="H2943" s="14">
        <v>152.11</v>
      </c>
      <c r="I2943" s="14">
        <f t="shared" si="1"/>
        <v>1320.5653</v>
      </c>
      <c r="J2943" s="18">
        <v>4.0</v>
      </c>
      <c r="K2943" s="17">
        <v>6.0</v>
      </c>
      <c r="L2943" s="19">
        <v>3.0</v>
      </c>
      <c r="M2943" s="19" t="e">
        <v>#REF!</v>
      </c>
      <c r="N2943" s="17">
        <v>4.5</v>
      </c>
      <c r="O2943" s="17" t="s">
        <v>62</v>
      </c>
      <c r="P2943" s="17">
        <v>9.0</v>
      </c>
      <c r="Q2943" s="17">
        <v>6.0</v>
      </c>
      <c r="R2943" s="17">
        <v>2.0</v>
      </c>
      <c r="S2943" s="7">
        <f t="shared" si="2"/>
        <v>8</v>
      </c>
      <c r="T2943" s="20">
        <v>75.74</v>
      </c>
      <c r="U2943" s="14">
        <f t="shared" si="161"/>
        <v>43.1847</v>
      </c>
      <c r="V2943" s="21" t="s">
        <v>39</v>
      </c>
      <c r="W2943" s="35">
        <f>VLOOKUP(A2943,airbnb_listings_orlando!C:Q,14,0)</f>
        <v>259</v>
      </c>
      <c r="X2943" s="35">
        <f>VLOOKUP(A2943,airbnb_listings_orlando!C:Q,15,0)</f>
        <v>6</v>
      </c>
      <c r="Y2943" s="11">
        <f t="shared" si="4"/>
        <v>159.9433333</v>
      </c>
      <c r="AA2943" s="11"/>
    </row>
    <row r="2944">
      <c r="A2944" s="12" t="s">
        <v>100</v>
      </c>
      <c r="B2944" s="13">
        <v>43177.0</v>
      </c>
      <c r="C2944" s="12">
        <v>43183.0</v>
      </c>
      <c r="D2944" s="14">
        <v>1441.64</v>
      </c>
      <c r="E2944" s="24">
        <v>43152.956041666665</v>
      </c>
      <c r="F2944" s="16">
        <v>25.0</v>
      </c>
      <c r="G2944" s="17" t="s">
        <v>25</v>
      </c>
      <c r="H2944" s="14">
        <v>133.13</v>
      </c>
      <c r="I2944" s="14">
        <f t="shared" si="1"/>
        <v>1307.9144</v>
      </c>
      <c r="J2944" s="18">
        <v>4.0</v>
      </c>
      <c r="K2944" s="17">
        <v>6.0</v>
      </c>
      <c r="L2944" s="19">
        <v>3.0</v>
      </c>
      <c r="M2944" s="19" t="e">
        <v>#REF!</v>
      </c>
      <c r="N2944" s="17">
        <v>4.5</v>
      </c>
      <c r="O2944" s="17" t="s">
        <v>62</v>
      </c>
      <c r="P2944" s="17">
        <v>6.0</v>
      </c>
      <c r="Q2944" s="17">
        <v>4.0</v>
      </c>
      <c r="R2944" s="17">
        <v>2.0</v>
      </c>
      <c r="S2944" s="7">
        <f t="shared" si="2"/>
        <v>6</v>
      </c>
      <c r="T2944" s="20">
        <v>76.06</v>
      </c>
      <c r="U2944" s="14">
        <f t="shared" ref="U2944:U2999" si="162">D2944*4%</f>
        <v>57.6656</v>
      </c>
      <c r="V2944" s="21" t="s">
        <v>39</v>
      </c>
      <c r="W2944" s="35">
        <f>VLOOKUP(A2944,airbnb_listings_orlando!C:Q,14,0)</f>
        <v>259</v>
      </c>
      <c r="X2944" s="35">
        <f>VLOOKUP(A2944,airbnb_listings_orlando!C:Q,15,0)</f>
        <v>6</v>
      </c>
      <c r="Y2944" s="11">
        <f t="shared" si="4"/>
        <v>240.2733333</v>
      </c>
      <c r="AA2944" s="11"/>
    </row>
    <row r="2945">
      <c r="A2945" s="12" t="s">
        <v>100</v>
      </c>
      <c r="B2945" s="13">
        <v>43170.0</v>
      </c>
      <c r="C2945" s="12">
        <v>43175.0</v>
      </c>
      <c r="D2945" s="14">
        <v>1172.53</v>
      </c>
      <c r="E2945" s="24">
        <v>43009.43208333333</v>
      </c>
      <c r="F2945" s="16">
        <v>161.0</v>
      </c>
      <c r="G2945" s="17" t="s">
        <v>25</v>
      </c>
      <c r="H2945" s="14">
        <v>143.5</v>
      </c>
      <c r="I2945" s="14">
        <f t="shared" si="1"/>
        <v>1089.3788</v>
      </c>
      <c r="J2945" s="18">
        <v>4.0</v>
      </c>
      <c r="K2945" s="17">
        <v>6.0</v>
      </c>
      <c r="L2945" s="19">
        <v>3.0</v>
      </c>
      <c r="M2945" s="19" t="e">
        <v>#REF!</v>
      </c>
      <c r="N2945" s="17">
        <v>4.5</v>
      </c>
      <c r="O2945" s="17" t="s">
        <v>62</v>
      </c>
      <c r="P2945" s="17">
        <v>5.0</v>
      </c>
      <c r="Q2945" s="17">
        <v>4.0</v>
      </c>
      <c r="R2945" s="17">
        <v>3.0</v>
      </c>
      <c r="S2945" s="7">
        <f t="shared" si="2"/>
        <v>7</v>
      </c>
      <c r="T2945" s="20">
        <v>36.25</v>
      </c>
      <c r="U2945" s="14">
        <f t="shared" si="162"/>
        <v>46.9012</v>
      </c>
      <c r="V2945" s="21" t="s">
        <v>39</v>
      </c>
      <c r="W2945" s="35">
        <f>VLOOKUP(A2945,airbnb_listings_orlando!C:Q,14,0)</f>
        <v>259</v>
      </c>
      <c r="X2945" s="35">
        <f>VLOOKUP(A2945,airbnb_listings_orlando!C:Q,15,0)</f>
        <v>6</v>
      </c>
      <c r="Y2945" s="11">
        <f t="shared" si="4"/>
        <v>234.506</v>
      </c>
      <c r="AA2945" s="11"/>
    </row>
    <row r="2946">
      <c r="A2946" s="12" t="s">
        <v>100</v>
      </c>
      <c r="B2946" s="13">
        <v>43162.0</v>
      </c>
      <c r="C2946" s="12">
        <v>43169.0</v>
      </c>
      <c r="D2946" s="14">
        <v>1584.29</v>
      </c>
      <c r="E2946" s="24">
        <v>43046.142743055556</v>
      </c>
      <c r="F2946" s="16">
        <v>116.0</v>
      </c>
      <c r="G2946" s="17" t="s">
        <v>25</v>
      </c>
      <c r="H2946" s="14">
        <v>203.02</v>
      </c>
      <c r="I2946" s="14">
        <f t="shared" si="1"/>
        <v>1471.9384</v>
      </c>
      <c r="J2946" s="18">
        <v>4.0</v>
      </c>
      <c r="K2946" s="17">
        <v>6.0</v>
      </c>
      <c r="L2946" s="19">
        <v>3.0</v>
      </c>
      <c r="M2946" s="19" t="e">
        <v>#REF!</v>
      </c>
      <c r="N2946" s="17">
        <v>4.5</v>
      </c>
      <c r="O2946" s="17" t="s">
        <v>62</v>
      </c>
      <c r="P2946" s="17">
        <v>7.0</v>
      </c>
      <c r="Q2946" s="17">
        <v>2.0</v>
      </c>
      <c r="R2946" s="17">
        <v>0.0</v>
      </c>
      <c r="S2946" s="7">
        <f t="shared" si="2"/>
        <v>2</v>
      </c>
      <c r="T2946" s="20">
        <v>48.98</v>
      </c>
      <c r="U2946" s="14">
        <f t="shared" si="162"/>
        <v>63.3716</v>
      </c>
      <c r="V2946" s="21" t="s">
        <v>39</v>
      </c>
      <c r="W2946" s="35">
        <f>VLOOKUP(A2946,airbnb_listings_orlando!C:Q,14,0)</f>
        <v>259</v>
      </c>
      <c r="X2946" s="35">
        <f>VLOOKUP(A2946,airbnb_listings_orlando!C:Q,15,0)</f>
        <v>6</v>
      </c>
      <c r="Y2946" s="11">
        <f t="shared" si="4"/>
        <v>226.3271429</v>
      </c>
      <c r="AA2946" s="11"/>
    </row>
    <row r="2947">
      <c r="A2947" s="12" t="s">
        <v>100</v>
      </c>
      <c r="B2947" s="13">
        <v>43157.0</v>
      </c>
      <c r="C2947" s="12">
        <v>43160.0</v>
      </c>
      <c r="D2947" s="14">
        <v>594.52</v>
      </c>
      <c r="E2947" s="24">
        <v>43115.560752314814</v>
      </c>
      <c r="F2947" s="16">
        <v>42.0</v>
      </c>
      <c r="G2947" s="17" t="s">
        <v>25</v>
      </c>
      <c r="H2947" s="14">
        <v>58.94</v>
      </c>
      <c r="I2947" s="14">
        <f t="shared" si="1"/>
        <v>552.3592</v>
      </c>
      <c r="J2947" s="18">
        <v>4.0</v>
      </c>
      <c r="K2947" s="17">
        <v>6.0</v>
      </c>
      <c r="L2947" s="19">
        <v>3.0</v>
      </c>
      <c r="M2947" s="19" t="e">
        <v>#REF!</v>
      </c>
      <c r="N2947" s="17">
        <v>4.5</v>
      </c>
      <c r="O2947" s="17" t="s">
        <v>62</v>
      </c>
      <c r="P2947" s="17">
        <v>3.0</v>
      </c>
      <c r="Q2947" s="17">
        <v>4.0</v>
      </c>
      <c r="R2947" s="17">
        <v>0.0</v>
      </c>
      <c r="S2947" s="7">
        <f t="shared" si="2"/>
        <v>4</v>
      </c>
      <c r="T2947" s="20">
        <v>18.38</v>
      </c>
      <c r="U2947" s="14">
        <f t="shared" si="162"/>
        <v>23.7808</v>
      </c>
      <c r="V2947" s="21" t="s">
        <v>39</v>
      </c>
      <c r="W2947" s="35">
        <f>VLOOKUP(A2947,airbnb_listings_orlando!C:Q,14,0)</f>
        <v>259</v>
      </c>
      <c r="X2947" s="35">
        <f>VLOOKUP(A2947,airbnb_listings_orlando!C:Q,15,0)</f>
        <v>6</v>
      </c>
      <c r="Y2947" s="11">
        <f t="shared" si="4"/>
        <v>198.1733333</v>
      </c>
      <c r="AA2947" s="11"/>
    </row>
    <row r="2948">
      <c r="A2948" s="12" t="s">
        <v>100</v>
      </c>
      <c r="B2948" s="13">
        <v>43153.0</v>
      </c>
      <c r="C2948" s="12">
        <v>43157.0</v>
      </c>
      <c r="D2948" s="14">
        <v>825.72</v>
      </c>
      <c r="E2948" s="15">
        <v>43083.76263888889</v>
      </c>
      <c r="F2948" s="16">
        <v>70.0</v>
      </c>
      <c r="G2948" s="17" t="s">
        <v>25</v>
      </c>
      <c r="H2948" s="14">
        <v>77.36</v>
      </c>
      <c r="I2948" s="14">
        <f t="shared" si="1"/>
        <v>767.1612</v>
      </c>
      <c r="J2948" s="18">
        <v>4.0</v>
      </c>
      <c r="K2948" s="17">
        <v>6.0</v>
      </c>
      <c r="L2948" s="19">
        <v>3.0</v>
      </c>
      <c r="M2948" s="19" t="e">
        <v>#REF!</v>
      </c>
      <c r="N2948" s="17">
        <v>4.5</v>
      </c>
      <c r="O2948" s="17" t="s">
        <v>62</v>
      </c>
      <c r="P2948" s="17">
        <v>4.0</v>
      </c>
      <c r="Q2948" s="17">
        <v>4.0</v>
      </c>
      <c r="R2948" s="17">
        <v>0.0</v>
      </c>
      <c r="S2948" s="7">
        <f t="shared" si="2"/>
        <v>4</v>
      </c>
      <c r="T2948" s="20">
        <v>25.53</v>
      </c>
      <c r="U2948" s="14">
        <f t="shared" si="162"/>
        <v>33.0288</v>
      </c>
      <c r="V2948" s="21" t="s">
        <v>39</v>
      </c>
      <c r="W2948" s="35">
        <f>VLOOKUP(A2948,airbnb_listings_orlando!C:Q,14,0)</f>
        <v>259</v>
      </c>
      <c r="X2948" s="35">
        <f>VLOOKUP(A2948,airbnb_listings_orlando!C:Q,15,0)</f>
        <v>6</v>
      </c>
      <c r="Y2948" s="11">
        <f t="shared" si="4"/>
        <v>206.43</v>
      </c>
      <c r="AA2948" s="11"/>
    </row>
    <row r="2949">
      <c r="A2949" s="12" t="s">
        <v>100</v>
      </c>
      <c r="B2949" s="13">
        <v>43145.0</v>
      </c>
      <c r="C2949" s="12">
        <v>43152.0</v>
      </c>
      <c r="D2949" s="14">
        <v>1172.53</v>
      </c>
      <c r="E2949" s="24">
        <v>42921.889074074075</v>
      </c>
      <c r="F2949" s="16">
        <v>224.0</v>
      </c>
      <c r="G2949" s="17" t="s">
        <v>25</v>
      </c>
      <c r="H2949" s="14">
        <v>145.5</v>
      </c>
      <c r="I2949" s="14">
        <f t="shared" si="1"/>
        <v>1089.3788</v>
      </c>
      <c r="J2949" s="18">
        <v>4.0</v>
      </c>
      <c r="K2949" s="17">
        <v>6.0</v>
      </c>
      <c r="L2949" s="19">
        <v>3.0</v>
      </c>
      <c r="M2949" s="19" t="e">
        <v>#REF!</v>
      </c>
      <c r="N2949" s="17">
        <v>4.5</v>
      </c>
      <c r="O2949" s="17" t="s">
        <v>62</v>
      </c>
      <c r="P2949" s="17">
        <v>7.0</v>
      </c>
      <c r="Q2949" s="17">
        <v>5.0</v>
      </c>
      <c r="R2949" s="17">
        <v>3.0</v>
      </c>
      <c r="S2949" s="7">
        <f t="shared" si="2"/>
        <v>8</v>
      </c>
      <c r="T2949" s="20">
        <v>36.25</v>
      </c>
      <c r="U2949" s="14">
        <f t="shared" si="162"/>
        <v>46.9012</v>
      </c>
      <c r="V2949" s="21" t="s">
        <v>39</v>
      </c>
      <c r="W2949" s="35">
        <f>VLOOKUP(A2949,airbnb_listings_orlando!C:Q,14,0)</f>
        <v>259</v>
      </c>
      <c r="X2949" s="35">
        <f>VLOOKUP(A2949,airbnb_listings_orlando!C:Q,15,0)</f>
        <v>6</v>
      </c>
      <c r="Y2949" s="11">
        <f t="shared" si="4"/>
        <v>167.5042857</v>
      </c>
      <c r="AA2949" s="11"/>
    </row>
    <row r="2950">
      <c r="A2950" s="12" t="s">
        <v>100</v>
      </c>
      <c r="B2950" s="13">
        <v>43134.0</v>
      </c>
      <c r="C2950" s="12">
        <v>43141.0</v>
      </c>
      <c r="D2950" s="14">
        <v>1148.35</v>
      </c>
      <c r="E2950" s="24">
        <v>42990.50560185185</v>
      </c>
      <c r="F2950" s="16">
        <v>144.0</v>
      </c>
      <c r="G2950" s="17" t="s">
        <v>25</v>
      </c>
      <c r="H2950" s="14">
        <v>72.98</v>
      </c>
      <c r="I2950" s="14">
        <f t="shared" si="1"/>
        <v>1005.736</v>
      </c>
      <c r="J2950" s="18">
        <v>4.0</v>
      </c>
      <c r="K2950" s="17">
        <v>6.0</v>
      </c>
      <c r="L2950" s="19">
        <v>3.0</v>
      </c>
      <c r="M2950" s="19" t="e">
        <v>#REF!</v>
      </c>
      <c r="N2950" s="17">
        <v>4.5</v>
      </c>
      <c r="O2950" s="17" t="s">
        <v>62</v>
      </c>
      <c r="P2950" s="17">
        <v>7.0</v>
      </c>
      <c r="Q2950" s="17">
        <v>4.0</v>
      </c>
      <c r="R2950" s="17">
        <v>4.0</v>
      </c>
      <c r="S2950" s="7">
        <f t="shared" si="2"/>
        <v>8</v>
      </c>
      <c r="T2950" s="20">
        <v>96.68</v>
      </c>
      <c r="U2950" s="14">
        <f t="shared" si="162"/>
        <v>45.934</v>
      </c>
      <c r="V2950" s="21" t="s">
        <v>39</v>
      </c>
      <c r="W2950" s="35">
        <f>VLOOKUP(A2950,airbnb_listings_orlando!C:Q,14,0)</f>
        <v>259</v>
      </c>
      <c r="X2950" s="35">
        <f>VLOOKUP(A2950,airbnb_listings_orlando!C:Q,15,0)</f>
        <v>6</v>
      </c>
      <c r="Y2950" s="11">
        <f t="shared" si="4"/>
        <v>164.05</v>
      </c>
      <c r="AA2950" s="11"/>
    </row>
    <row r="2951">
      <c r="A2951" s="12" t="s">
        <v>100</v>
      </c>
      <c r="B2951" s="13">
        <v>43095.0</v>
      </c>
      <c r="C2951" s="25">
        <v>43098.0</v>
      </c>
      <c r="D2951" s="14">
        <v>1004.08</v>
      </c>
      <c r="E2951" s="24">
        <v>42936.55085648148</v>
      </c>
      <c r="F2951" s="16">
        <v>159.0</v>
      </c>
      <c r="G2951" s="17" t="s">
        <v>25</v>
      </c>
      <c r="H2951" s="14">
        <v>121.15</v>
      </c>
      <c r="I2951" s="14">
        <f t="shared" si="1"/>
        <v>932.8768</v>
      </c>
      <c r="J2951" s="18">
        <v>4.0</v>
      </c>
      <c r="K2951" s="17">
        <v>6.0</v>
      </c>
      <c r="L2951" s="19">
        <v>3.0</v>
      </c>
      <c r="M2951" s="19" t="e">
        <v>#REF!</v>
      </c>
      <c r="N2951" s="17">
        <v>4.5</v>
      </c>
      <c r="O2951" s="17" t="s">
        <v>62</v>
      </c>
      <c r="P2951" s="17">
        <v>3.0</v>
      </c>
      <c r="Q2951" s="17">
        <v>6.0</v>
      </c>
      <c r="R2951" s="17">
        <v>2.0</v>
      </c>
      <c r="S2951" s="7">
        <f t="shared" si="2"/>
        <v>8</v>
      </c>
      <c r="T2951" s="20">
        <v>31.04</v>
      </c>
      <c r="U2951" s="14">
        <f t="shared" si="162"/>
        <v>40.1632</v>
      </c>
      <c r="V2951" s="21" t="s">
        <v>39</v>
      </c>
      <c r="W2951" s="35">
        <f>VLOOKUP(A2951,airbnb_listings_orlando!C:Q,14,0)</f>
        <v>259</v>
      </c>
      <c r="X2951" s="35">
        <f>VLOOKUP(A2951,airbnb_listings_orlando!C:Q,15,0)</f>
        <v>6</v>
      </c>
      <c r="Y2951" s="11">
        <f t="shared" si="4"/>
        <v>334.6933333</v>
      </c>
      <c r="AA2951" s="11"/>
    </row>
    <row r="2952">
      <c r="A2952" s="12" t="s">
        <v>100</v>
      </c>
      <c r="B2952" s="13">
        <v>43076.0</v>
      </c>
      <c r="C2952" s="25">
        <v>43080.0</v>
      </c>
      <c r="D2952" s="14">
        <v>849.87</v>
      </c>
      <c r="E2952" s="15">
        <v>43069.26629629629</v>
      </c>
      <c r="F2952" s="16">
        <v>7.0</v>
      </c>
      <c r="G2952" s="17" t="s">
        <v>25</v>
      </c>
      <c r="H2952" s="14">
        <v>86.15</v>
      </c>
      <c r="I2952" s="14">
        <f t="shared" si="1"/>
        <v>797.6652</v>
      </c>
      <c r="J2952" s="18">
        <v>4.0</v>
      </c>
      <c r="K2952" s="17">
        <v>6.0</v>
      </c>
      <c r="L2952" s="19">
        <v>3.0</v>
      </c>
      <c r="M2952" s="19" t="e">
        <v>#REF!</v>
      </c>
      <c r="N2952" s="17">
        <v>4.5</v>
      </c>
      <c r="O2952" s="17" t="s">
        <v>62</v>
      </c>
      <c r="P2952" s="17">
        <v>4.0</v>
      </c>
      <c r="Q2952" s="17">
        <v>2.0</v>
      </c>
      <c r="R2952" s="17">
        <v>3.0</v>
      </c>
      <c r="S2952" s="7">
        <f t="shared" si="2"/>
        <v>5</v>
      </c>
      <c r="T2952" s="20">
        <v>18.21</v>
      </c>
      <c r="U2952" s="14">
        <f t="shared" si="162"/>
        <v>33.9948</v>
      </c>
      <c r="V2952" s="21" t="s">
        <v>39</v>
      </c>
      <c r="W2952" s="35">
        <f>VLOOKUP(A2952,airbnb_listings_orlando!C:Q,14,0)</f>
        <v>259</v>
      </c>
      <c r="X2952" s="35">
        <f>VLOOKUP(A2952,airbnb_listings_orlando!C:Q,15,0)</f>
        <v>6</v>
      </c>
      <c r="Y2952" s="11">
        <f t="shared" si="4"/>
        <v>212.4675</v>
      </c>
      <c r="AA2952" s="11"/>
    </row>
    <row r="2953">
      <c r="A2953" s="12" t="s">
        <v>100</v>
      </c>
      <c r="B2953" s="13">
        <v>43069.0</v>
      </c>
      <c r="C2953" s="12">
        <v>43073.0</v>
      </c>
      <c r="D2953" s="14">
        <v>726.63</v>
      </c>
      <c r="E2953" s="24">
        <v>42978.717777777776</v>
      </c>
      <c r="F2953" s="16">
        <v>91.0</v>
      </c>
      <c r="G2953" s="17" t="s">
        <v>25</v>
      </c>
      <c r="H2953" s="14">
        <v>81.04</v>
      </c>
      <c r="I2953" s="14">
        <f t="shared" si="1"/>
        <v>675.0948</v>
      </c>
      <c r="J2953" s="18">
        <v>4.0</v>
      </c>
      <c r="K2953" s="17">
        <v>6.0</v>
      </c>
      <c r="L2953" s="19">
        <v>3.0</v>
      </c>
      <c r="M2953" s="19" t="e">
        <v>#REF!</v>
      </c>
      <c r="N2953" s="17">
        <v>4.5</v>
      </c>
      <c r="O2953" s="17" t="s">
        <v>62</v>
      </c>
      <c r="P2953" s="17">
        <v>4.0</v>
      </c>
      <c r="Q2953" s="17">
        <v>6.0</v>
      </c>
      <c r="R2953" s="17">
        <v>2.0</v>
      </c>
      <c r="S2953" s="7">
        <f t="shared" si="2"/>
        <v>8</v>
      </c>
      <c r="T2953" s="20">
        <v>22.47</v>
      </c>
      <c r="U2953" s="14">
        <f t="shared" si="162"/>
        <v>29.0652</v>
      </c>
      <c r="V2953" s="21" t="s">
        <v>39</v>
      </c>
      <c r="W2953" s="35">
        <f>VLOOKUP(A2953,airbnb_listings_orlando!C:Q,14,0)</f>
        <v>259</v>
      </c>
      <c r="X2953" s="35">
        <f>VLOOKUP(A2953,airbnb_listings_orlando!C:Q,15,0)</f>
        <v>6</v>
      </c>
      <c r="Y2953" s="11">
        <f t="shared" si="4"/>
        <v>181.6575</v>
      </c>
      <c r="AA2953" s="11"/>
    </row>
    <row r="2954">
      <c r="A2954" s="12" t="s">
        <v>100</v>
      </c>
      <c r="B2954" s="13">
        <v>43060.0</v>
      </c>
      <c r="C2954" s="25">
        <v>43064.0</v>
      </c>
      <c r="D2954" s="14">
        <v>1294.73</v>
      </c>
      <c r="E2954" s="24">
        <v>42906.736597222225</v>
      </c>
      <c r="F2954" s="16">
        <v>154.0</v>
      </c>
      <c r="G2954" s="17" t="s">
        <v>25</v>
      </c>
      <c r="H2954" s="14">
        <v>163.2</v>
      </c>
      <c r="I2954" s="14">
        <f t="shared" si="1"/>
        <v>1202.9408</v>
      </c>
      <c r="J2954" s="18">
        <v>4.0</v>
      </c>
      <c r="K2954" s="17">
        <v>6.0</v>
      </c>
      <c r="L2954" s="19">
        <v>3.0</v>
      </c>
      <c r="M2954" s="19" t="e">
        <v>#REF!</v>
      </c>
      <c r="N2954" s="17">
        <v>4.5</v>
      </c>
      <c r="O2954" s="17" t="s">
        <v>62</v>
      </c>
      <c r="P2954" s="17">
        <v>4.0</v>
      </c>
      <c r="Q2954" s="17">
        <v>2.0</v>
      </c>
      <c r="R2954" s="17">
        <v>3.0</v>
      </c>
      <c r="S2954" s="7">
        <f t="shared" si="2"/>
        <v>5</v>
      </c>
      <c r="T2954" s="20">
        <v>40.0</v>
      </c>
      <c r="U2954" s="14">
        <f t="shared" si="162"/>
        <v>51.7892</v>
      </c>
      <c r="V2954" s="21" t="s">
        <v>39</v>
      </c>
      <c r="W2954" s="35">
        <f>VLOOKUP(A2954,airbnb_listings_orlando!C:Q,14,0)</f>
        <v>259</v>
      </c>
      <c r="X2954" s="35">
        <f>VLOOKUP(A2954,airbnb_listings_orlando!C:Q,15,0)</f>
        <v>6</v>
      </c>
      <c r="Y2954" s="11">
        <f t="shared" si="4"/>
        <v>323.6825</v>
      </c>
      <c r="AA2954" s="11"/>
    </row>
    <row r="2955">
      <c r="A2955" s="12" t="s">
        <v>100</v>
      </c>
      <c r="B2955" s="13">
        <v>43056.0</v>
      </c>
      <c r="C2955" s="25">
        <v>43058.0</v>
      </c>
      <c r="D2955" s="14">
        <v>429.37</v>
      </c>
      <c r="E2955" s="24">
        <v>42867.3865625</v>
      </c>
      <c r="F2955" s="16">
        <v>189.0</v>
      </c>
      <c r="G2955" s="17" t="s">
        <v>25</v>
      </c>
      <c r="H2955" s="14">
        <v>38.06</v>
      </c>
      <c r="I2955" s="14">
        <f t="shared" si="1"/>
        <v>398.9152</v>
      </c>
      <c r="J2955" s="18">
        <v>4.0</v>
      </c>
      <c r="K2955" s="17">
        <v>6.0</v>
      </c>
      <c r="L2955" s="19">
        <v>3.0</v>
      </c>
      <c r="M2955" s="19" t="e">
        <v>#REF!</v>
      </c>
      <c r="N2955" s="17">
        <v>4.5</v>
      </c>
      <c r="O2955" s="17" t="s">
        <v>62</v>
      </c>
      <c r="P2955" s="17">
        <v>2.0</v>
      </c>
      <c r="Q2955" s="17">
        <v>4.0</v>
      </c>
      <c r="R2955" s="17">
        <v>3.0</v>
      </c>
      <c r="S2955" s="7">
        <f t="shared" si="2"/>
        <v>7</v>
      </c>
      <c r="T2955" s="20">
        <v>13.28</v>
      </c>
      <c r="U2955" s="14">
        <f t="shared" si="162"/>
        <v>17.1748</v>
      </c>
      <c r="V2955" s="21" t="s">
        <v>39</v>
      </c>
      <c r="W2955" s="35">
        <f>VLOOKUP(A2955,airbnb_listings_orlando!C:Q,14,0)</f>
        <v>259</v>
      </c>
      <c r="X2955" s="35">
        <f>VLOOKUP(A2955,airbnb_listings_orlando!C:Q,15,0)</f>
        <v>6</v>
      </c>
      <c r="Y2955" s="11">
        <f t="shared" si="4"/>
        <v>214.685</v>
      </c>
      <c r="AA2955" s="11"/>
    </row>
    <row r="2956">
      <c r="A2956" s="12" t="s">
        <v>100</v>
      </c>
      <c r="B2956" s="13">
        <v>43040.0</v>
      </c>
      <c r="C2956" s="12">
        <v>43043.0</v>
      </c>
      <c r="D2956" s="14">
        <v>578.01</v>
      </c>
      <c r="E2956" s="24">
        <v>42971.61956018519</v>
      </c>
      <c r="F2956" s="16">
        <v>69.0</v>
      </c>
      <c r="G2956" s="17" t="s">
        <v>25</v>
      </c>
      <c r="H2956" s="14">
        <v>59.56</v>
      </c>
      <c r="I2956" s="14">
        <f t="shared" si="1"/>
        <v>537.0196</v>
      </c>
      <c r="J2956" s="18">
        <v>4.0</v>
      </c>
      <c r="K2956" s="17">
        <v>6.0</v>
      </c>
      <c r="L2956" s="19">
        <v>3.0</v>
      </c>
      <c r="M2956" s="19" t="e">
        <v>#REF!</v>
      </c>
      <c r="N2956" s="17">
        <v>4.5</v>
      </c>
      <c r="O2956" s="17" t="s">
        <v>62</v>
      </c>
      <c r="P2956" s="17">
        <v>3.0</v>
      </c>
      <c r="Q2956" s="17">
        <v>7.0</v>
      </c>
      <c r="R2956" s="17">
        <v>0.0</v>
      </c>
      <c r="S2956" s="7">
        <f t="shared" si="2"/>
        <v>7</v>
      </c>
      <c r="T2956" s="20">
        <v>17.87</v>
      </c>
      <c r="U2956" s="14">
        <f t="shared" si="162"/>
        <v>23.1204</v>
      </c>
      <c r="V2956" s="21" t="s">
        <v>39</v>
      </c>
      <c r="W2956" s="35">
        <f>VLOOKUP(A2956,airbnb_listings_orlando!C:Q,14,0)</f>
        <v>259</v>
      </c>
      <c r="X2956" s="35">
        <f>VLOOKUP(A2956,airbnb_listings_orlando!C:Q,15,0)</f>
        <v>6</v>
      </c>
      <c r="Y2956" s="11">
        <f t="shared" si="4"/>
        <v>192.67</v>
      </c>
      <c r="AA2956" s="11"/>
    </row>
    <row r="2957">
      <c r="A2957" s="12" t="s">
        <v>100</v>
      </c>
      <c r="B2957" s="13">
        <v>43037.0</v>
      </c>
      <c r="C2957" s="12">
        <v>43040.0</v>
      </c>
      <c r="D2957" s="14">
        <v>578.01</v>
      </c>
      <c r="E2957" s="24">
        <v>42963.404027777775</v>
      </c>
      <c r="F2957" s="16">
        <v>74.0</v>
      </c>
      <c r="G2957" s="17" t="s">
        <v>25</v>
      </c>
      <c r="H2957" s="14">
        <v>59.56</v>
      </c>
      <c r="I2957" s="14">
        <f t="shared" si="1"/>
        <v>537.0196</v>
      </c>
      <c r="J2957" s="18">
        <v>4.0</v>
      </c>
      <c r="K2957" s="17">
        <v>6.0</v>
      </c>
      <c r="L2957" s="19">
        <v>3.0</v>
      </c>
      <c r="M2957" s="19" t="e">
        <v>#REF!</v>
      </c>
      <c r="N2957" s="17">
        <v>4.5</v>
      </c>
      <c r="O2957" s="17" t="s">
        <v>62</v>
      </c>
      <c r="P2957" s="17">
        <v>3.0</v>
      </c>
      <c r="Q2957" s="17">
        <v>7.0</v>
      </c>
      <c r="R2957" s="17">
        <v>0.0</v>
      </c>
      <c r="S2957" s="7">
        <f t="shared" si="2"/>
        <v>7</v>
      </c>
      <c r="T2957" s="20">
        <v>17.87</v>
      </c>
      <c r="U2957" s="14">
        <f t="shared" si="162"/>
        <v>23.1204</v>
      </c>
      <c r="V2957" s="21" t="s">
        <v>39</v>
      </c>
      <c r="W2957" s="35">
        <f>VLOOKUP(A2957,airbnb_listings_orlando!C:Q,14,0)</f>
        <v>259</v>
      </c>
      <c r="X2957" s="35">
        <f>VLOOKUP(A2957,airbnb_listings_orlando!C:Q,15,0)</f>
        <v>6</v>
      </c>
      <c r="Y2957" s="11">
        <f t="shared" si="4"/>
        <v>192.67</v>
      </c>
      <c r="AA2957" s="11"/>
    </row>
    <row r="2958">
      <c r="A2958" s="12" t="s">
        <v>100</v>
      </c>
      <c r="B2958" s="13">
        <v>43035.0</v>
      </c>
      <c r="C2958" s="25">
        <v>43037.0</v>
      </c>
      <c r="D2958" s="14">
        <v>429.37</v>
      </c>
      <c r="E2958" s="24">
        <v>42926.48886574074</v>
      </c>
      <c r="F2958" s="16">
        <v>109.0</v>
      </c>
      <c r="G2958" s="17" t="s">
        <v>25</v>
      </c>
      <c r="H2958" s="14">
        <v>38.06</v>
      </c>
      <c r="I2958" s="14">
        <f t="shared" si="1"/>
        <v>398.9152</v>
      </c>
      <c r="J2958" s="18">
        <v>4.0</v>
      </c>
      <c r="K2958" s="17">
        <v>6.0</v>
      </c>
      <c r="L2958" s="19">
        <v>3.0</v>
      </c>
      <c r="M2958" s="19" t="e">
        <v>#REF!</v>
      </c>
      <c r="N2958" s="17">
        <v>4.5</v>
      </c>
      <c r="O2958" s="17" t="s">
        <v>62</v>
      </c>
      <c r="P2958" s="17">
        <v>2.0</v>
      </c>
      <c r="Q2958" s="17">
        <v>7.0</v>
      </c>
      <c r="R2958" s="17">
        <v>0.0</v>
      </c>
      <c r="S2958" s="7">
        <f t="shared" si="2"/>
        <v>7</v>
      </c>
      <c r="T2958" s="20">
        <v>13.28</v>
      </c>
      <c r="U2958" s="14">
        <f t="shared" si="162"/>
        <v>17.1748</v>
      </c>
      <c r="V2958" s="21" t="s">
        <v>39</v>
      </c>
      <c r="W2958" s="35">
        <f>VLOOKUP(A2958,airbnb_listings_orlando!C:Q,14,0)</f>
        <v>259</v>
      </c>
      <c r="X2958" s="35">
        <f>VLOOKUP(A2958,airbnb_listings_orlando!C:Q,15,0)</f>
        <v>6</v>
      </c>
      <c r="Y2958" s="11">
        <f t="shared" si="4"/>
        <v>214.685</v>
      </c>
      <c r="AA2958" s="11"/>
    </row>
    <row r="2959">
      <c r="A2959" s="12" t="s">
        <v>100</v>
      </c>
      <c r="B2959" s="13">
        <v>43000.0</v>
      </c>
      <c r="C2959" s="12">
        <v>43002.0</v>
      </c>
      <c r="D2959" s="14">
        <v>429.37</v>
      </c>
      <c r="E2959" s="24">
        <v>42989.39947916667</v>
      </c>
      <c r="F2959" s="16">
        <v>11.0</v>
      </c>
      <c r="G2959" s="17" t="s">
        <v>25</v>
      </c>
      <c r="H2959" s="14">
        <v>38.06</v>
      </c>
      <c r="I2959" s="14">
        <f t="shared" si="1"/>
        <v>398.9152</v>
      </c>
      <c r="J2959" s="18">
        <v>4.0</v>
      </c>
      <c r="K2959" s="17">
        <v>6.0</v>
      </c>
      <c r="L2959" s="19">
        <v>3.0</v>
      </c>
      <c r="M2959" s="19" t="e">
        <v>#REF!</v>
      </c>
      <c r="N2959" s="17">
        <v>4.5</v>
      </c>
      <c r="O2959" s="17" t="s">
        <v>62</v>
      </c>
      <c r="P2959" s="17">
        <v>2.0</v>
      </c>
      <c r="Q2959" s="17">
        <v>2.0</v>
      </c>
      <c r="R2959" s="17">
        <v>3.0</v>
      </c>
      <c r="S2959" s="7">
        <f t="shared" si="2"/>
        <v>5</v>
      </c>
      <c r="T2959" s="20">
        <v>13.28</v>
      </c>
      <c r="U2959" s="14">
        <f t="shared" si="162"/>
        <v>17.1748</v>
      </c>
      <c r="V2959" s="21" t="s">
        <v>39</v>
      </c>
      <c r="W2959" s="35">
        <f>VLOOKUP(A2959,airbnb_listings_orlando!C:Q,14,0)</f>
        <v>259</v>
      </c>
      <c r="X2959" s="35">
        <f>VLOOKUP(A2959,airbnb_listings_orlando!C:Q,15,0)</f>
        <v>6</v>
      </c>
      <c r="Y2959" s="11">
        <f t="shared" si="4"/>
        <v>214.685</v>
      </c>
      <c r="AA2959" s="11"/>
    </row>
    <row r="2960">
      <c r="A2960" s="12" t="s">
        <v>100</v>
      </c>
      <c r="B2960" s="13">
        <v>42996.0</v>
      </c>
      <c r="C2960" s="12">
        <v>43000.0</v>
      </c>
      <c r="D2960" s="14">
        <v>687.0</v>
      </c>
      <c r="E2960" s="24">
        <v>42957.55847222222</v>
      </c>
      <c r="F2960" s="16">
        <v>39.0</v>
      </c>
      <c r="G2960" s="17" t="s">
        <v>25</v>
      </c>
      <c r="H2960" s="14">
        <v>75.31</v>
      </c>
      <c r="I2960" s="14">
        <f t="shared" si="1"/>
        <v>638.28</v>
      </c>
      <c r="J2960" s="18">
        <v>4.0</v>
      </c>
      <c r="K2960" s="17">
        <v>6.0</v>
      </c>
      <c r="L2960" s="19">
        <v>3.0</v>
      </c>
      <c r="M2960" s="19" t="e">
        <v>#REF!</v>
      </c>
      <c r="N2960" s="17">
        <v>4.5</v>
      </c>
      <c r="O2960" s="17" t="s">
        <v>62</v>
      </c>
      <c r="P2960" s="17">
        <v>4.0</v>
      </c>
      <c r="Q2960" s="17">
        <v>5.0</v>
      </c>
      <c r="R2960" s="17">
        <v>0.0</v>
      </c>
      <c r="S2960" s="7">
        <f t="shared" si="2"/>
        <v>5</v>
      </c>
      <c r="T2960" s="20">
        <v>21.24</v>
      </c>
      <c r="U2960" s="14">
        <f t="shared" si="162"/>
        <v>27.48</v>
      </c>
      <c r="V2960" s="21" t="s">
        <v>39</v>
      </c>
      <c r="W2960" s="35">
        <f>VLOOKUP(A2960,airbnb_listings_orlando!C:Q,14,0)</f>
        <v>259</v>
      </c>
      <c r="X2960" s="35">
        <f>VLOOKUP(A2960,airbnb_listings_orlando!C:Q,15,0)</f>
        <v>6</v>
      </c>
      <c r="Y2960" s="11">
        <f t="shared" si="4"/>
        <v>171.75</v>
      </c>
      <c r="AA2960" s="11"/>
    </row>
    <row r="2961">
      <c r="A2961" s="12" t="s">
        <v>100</v>
      </c>
      <c r="B2961" s="13">
        <v>42979.0</v>
      </c>
      <c r="C2961" s="12">
        <v>42983.0</v>
      </c>
      <c r="D2961" s="14">
        <v>726.63</v>
      </c>
      <c r="E2961" s="24">
        <v>42879.49885416667</v>
      </c>
      <c r="F2961" s="16">
        <v>100.0</v>
      </c>
      <c r="G2961" s="17" t="s">
        <v>25</v>
      </c>
      <c r="H2961" s="14">
        <v>81.04</v>
      </c>
      <c r="I2961" s="14">
        <f t="shared" si="1"/>
        <v>675.0948</v>
      </c>
      <c r="J2961" s="18">
        <v>4.0</v>
      </c>
      <c r="K2961" s="17">
        <v>6.0</v>
      </c>
      <c r="L2961" s="19">
        <v>3.0</v>
      </c>
      <c r="M2961" s="19" t="e">
        <v>#REF!</v>
      </c>
      <c r="N2961" s="17">
        <v>4.5</v>
      </c>
      <c r="O2961" s="17" t="s">
        <v>62</v>
      </c>
      <c r="P2961" s="17">
        <v>4.0</v>
      </c>
      <c r="Q2961" s="17">
        <v>7.0</v>
      </c>
      <c r="R2961" s="17">
        <v>0.0</v>
      </c>
      <c r="S2961" s="7">
        <f t="shared" si="2"/>
        <v>7</v>
      </c>
      <c r="T2961" s="20">
        <v>22.47</v>
      </c>
      <c r="U2961" s="14">
        <f t="shared" si="162"/>
        <v>29.0652</v>
      </c>
      <c r="V2961" s="21" t="s">
        <v>39</v>
      </c>
      <c r="W2961" s="35">
        <f>VLOOKUP(A2961,airbnb_listings_orlando!C:Q,14,0)</f>
        <v>259</v>
      </c>
      <c r="X2961" s="35">
        <f>VLOOKUP(A2961,airbnb_listings_orlando!C:Q,15,0)</f>
        <v>6</v>
      </c>
      <c r="Y2961" s="11">
        <f t="shared" si="4"/>
        <v>181.6575</v>
      </c>
      <c r="AA2961" s="11"/>
    </row>
    <row r="2962">
      <c r="A2962" s="12" t="s">
        <v>100</v>
      </c>
      <c r="B2962" s="13">
        <v>42952.0</v>
      </c>
      <c r="C2962" s="12">
        <v>42954.0</v>
      </c>
      <c r="D2962" s="14">
        <v>429.37</v>
      </c>
      <c r="E2962" s="24">
        <v>42873.397361111114</v>
      </c>
      <c r="F2962" s="16">
        <v>79.0</v>
      </c>
      <c r="G2962" s="17" t="s">
        <v>25</v>
      </c>
      <c r="H2962" s="14">
        <v>38.06</v>
      </c>
      <c r="I2962" s="14">
        <f t="shared" si="1"/>
        <v>398.9152</v>
      </c>
      <c r="J2962" s="18">
        <v>4.0</v>
      </c>
      <c r="K2962" s="17">
        <v>6.0</v>
      </c>
      <c r="L2962" s="19">
        <v>3.0</v>
      </c>
      <c r="M2962" s="19" t="e">
        <v>#REF!</v>
      </c>
      <c r="N2962" s="17">
        <v>4.5</v>
      </c>
      <c r="O2962" s="17" t="s">
        <v>62</v>
      </c>
      <c r="P2962" s="17">
        <v>2.0</v>
      </c>
      <c r="Q2962" s="17">
        <v>6.0</v>
      </c>
      <c r="R2962" s="17">
        <v>1.0</v>
      </c>
      <c r="S2962" s="7">
        <f t="shared" si="2"/>
        <v>7</v>
      </c>
      <c r="T2962" s="20">
        <v>13.28</v>
      </c>
      <c r="U2962" s="14">
        <f t="shared" si="162"/>
        <v>17.1748</v>
      </c>
      <c r="V2962" s="21" t="s">
        <v>39</v>
      </c>
      <c r="W2962" s="35">
        <f>VLOOKUP(A2962,airbnb_listings_orlando!C:Q,14,0)</f>
        <v>259</v>
      </c>
      <c r="X2962" s="35">
        <f>VLOOKUP(A2962,airbnb_listings_orlando!C:Q,15,0)</f>
        <v>6</v>
      </c>
      <c r="Y2962" s="11">
        <f t="shared" si="4"/>
        <v>214.685</v>
      </c>
      <c r="AA2962" s="11"/>
    </row>
    <row r="2963">
      <c r="A2963" s="12" t="s">
        <v>100</v>
      </c>
      <c r="B2963" s="13">
        <v>42947.0</v>
      </c>
      <c r="C2963" s="12">
        <v>42951.0</v>
      </c>
      <c r="D2963" s="14">
        <v>830.45</v>
      </c>
      <c r="E2963" s="24">
        <v>42815.38376157408</v>
      </c>
      <c r="F2963" s="16">
        <v>132.0</v>
      </c>
      <c r="G2963" s="17" t="s">
        <v>25</v>
      </c>
      <c r="H2963" s="14">
        <v>71.29</v>
      </c>
      <c r="I2963" s="14">
        <f t="shared" si="1"/>
        <v>757.472</v>
      </c>
      <c r="J2963" s="18">
        <v>4.0</v>
      </c>
      <c r="K2963" s="17">
        <v>6.0</v>
      </c>
      <c r="L2963" s="19">
        <v>3.0</v>
      </c>
      <c r="M2963" s="19" t="e">
        <v>#REF!</v>
      </c>
      <c r="N2963" s="17">
        <v>4.5</v>
      </c>
      <c r="O2963" s="17" t="s">
        <v>62</v>
      </c>
      <c r="P2963" s="17">
        <v>4.0</v>
      </c>
      <c r="Q2963" s="17">
        <v>6.0</v>
      </c>
      <c r="R2963" s="17">
        <v>1.0</v>
      </c>
      <c r="S2963" s="7">
        <f t="shared" si="2"/>
        <v>7</v>
      </c>
      <c r="T2963" s="20">
        <v>39.76</v>
      </c>
      <c r="U2963" s="14">
        <f t="shared" si="162"/>
        <v>33.218</v>
      </c>
      <c r="V2963" s="21" t="s">
        <v>39</v>
      </c>
      <c r="W2963" s="35">
        <f>VLOOKUP(A2963,airbnb_listings_orlando!C:Q,14,0)</f>
        <v>259</v>
      </c>
      <c r="X2963" s="35">
        <f>VLOOKUP(A2963,airbnb_listings_orlando!C:Q,15,0)</f>
        <v>6</v>
      </c>
      <c r="Y2963" s="11">
        <f t="shared" si="4"/>
        <v>207.6125</v>
      </c>
      <c r="AA2963" s="11"/>
    </row>
    <row r="2964">
      <c r="A2964" s="12" t="s">
        <v>100</v>
      </c>
      <c r="B2964" s="13">
        <v>42944.0</v>
      </c>
      <c r="C2964" s="12">
        <v>42946.0</v>
      </c>
      <c r="D2964" s="14">
        <v>550.48</v>
      </c>
      <c r="E2964" s="24">
        <v>42919.831192129626</v>
      </c>
      <c r="F2964" s="16">
        <v>25.0</v>
      </c>
      <c r="G2964" s="17" t="s">
        <v>25</v>
      </c>
      <c r="H2964" s="14">
        <v>55.58</v>
      </c>
      <c r="I2964" s="14">
        <f t="shared" si="1"/>
        <v>511.4408</v>
      </c>
      <c r="J2964" s="18">
        <v>4.0</v>
      </c>
      <c r="K2964" s="17">
        <v>6.0</v>
      </c>
      <c r="L2964" s="19">
        <v>3.0</v>
      </c>
      <c r="M2964" s="19" t="e">
        <v>#REF!</v>
      </c>
      <c r="N2964" s="17">
        <v>4.5</v>
      </c>
      <c r="O2964" s="17" t="s">
        <v>62</v>
      </c>
      <c r="P2964" s="17">
        <v>2.0</v>
      </c>
      <c r="Q2964" s="17">
        <v>8.0</v>
      </c>
      <c r="R2964" s="17">
        <v>0.0</v>
      </c>
      <c r="S2964" s="7">
        <f t="shared" si="2"/>
        <v>8</v>
      </c>
      <c r="T2964" s="20">
        <v>17.02</v>
      </c>
      <c r="U2964" s="14">
        <f t="shared" si="162"/>
        <v>22.0192</v>
      </c>
      <c r="V2964" s="21" t="s">
        <v>39</v>
      </c>
      <c r="W2964" s="35">
        <f>VLOOKUP(A2964,airbnb_listings_orlando!C:Q,14,0)</f>
        <v>259</v>
      </c>
      <c r="X2964" s="35">
        <f>VLOOKUP(A2964,airbnb_listings_orlando!C:Q,15,0)</f>
        <v>6</v>
      </c>
      <c r="Y2964" s="11">
        <f t="shared" si="4"/>
        <v>275.24</v>
      </c>
      <c r="AA2964" s="11"/>
    </row>
    <row r="2965">
      <c r="A2965" s="12" t="s">
        <v>100</v>
      </c>
      <c r="B2965" s="13">
        <v>42937.0</v>
      </c>
      <c r="C2965" s="12">
        <v>42939.0</v>
      </c>
      <c r="D2965" s="14">
        <v>550.48</v>
      </c>
      <c r="E2965" s="24">
        <v>42890.38244212963</v>
      </c>
      <c r="F2965" s="16">
        <v>47.0</v>
      </c>
      <c r="G2965" s="17" t="s">
        <v>25</v>
      </c>
      <c r="H2965" s="14">
        <v>55.58</v>
      </c>
      <c r="I2965" s="14">
        <f t="shared" si="1"/>
        <v>511.4408</v>
      </c>
      <c r="J2965" s="18">
        <v>4.0</v>
      </c>
      <c r="K2965" s="17">
        <v>6.0</v>
      </c>
      <c r="L2965" s="19">
        <v>3.0</v>
      </c>
      <c r="M2965" s="19" t="e">
        <v>#REF!</v>
      </c>
      <c r="N2965" s="17">
        <v>4.5</v>
      </c>
      <c r="O2965" s="17" t="s">
        <v>62</v>
      </c>
      <c r="P2965" s="17">
        <v>2.0</v>
      </c>
      <c r="Q2965" s="17">
        <v>6.0</v>
      </c>
      <c r="R2965" s="17">
        <v>0.0</v>
      </c>
      <c r="S2965" s="7">
        <f t="shared" si="2"/>
        <v>6</v>
      </c>
      <c r="T2965" s="20">
        <v>17.02</v>
      </c>
      <c r="U2965" s="14">
        <f t="shared" si="162"/>
        <v>22.0192</v>
      </c>
      <c r="V2965" s="21" t="s">
        <v>39</v>
      </c>
      <c r="W2965" s="35">
        <f>VLOOKUP(A2965,airbnb_listings_orlando!C:Q,14,0)</f>
        <v>259</v>
      </c>
      <c r="X2965" s="35">
        <f>VLOOKUP(A2965,airbnb_listings_orlando!C:Q,15,0)</f>
        <v>6</v>
      </c>
      <c r="Y2965" s="11">
        <f t="shared" si="4"/>
        <v>275.24</v>
      </c>
      <c r="AA2965" s="11"/>
    </row>
    <row r="2966">
      <c r="A2966" s="12" t="s">
        <v>100</v>
      </c>
      <c r="B2966" s="13">
        <v>42931.0</v>
      </c>
      <c r="C2966" s="12">
        <v>42936.0</v>
      </c>
      <c r="D2966" s="14">
        <v>1153.74</v>
      </c>
      <c r="E2966" s="24">
        <v>42814.37805555556</v>
      </c>
      <c r="F2966" s="16">
        <v>117.0</v>
      </c>
      <c r="G2966" s="17" t="s">
        <v>25</v>
      </c>
      <c r="H2966" s="14">
        <v>117.15</v>
      </c>
      <c r="I2966" s="14">
        <f t="shared" si="1"/>
        <v>1046.8804</v>
      </c>
      <c r="J2966" s="18">
        <v>4.0</v>
      </c>
      <c r="K2966" s="17">
        <v>6.0</v>
      </c>
      <c r="L2966" s="19">
        <v>3.0</v>
      </c>
      <c r="M2966" s="19" t="e">
        <v>#REF!</v>
      </c>
      <c r="N2966" s="17">
        <v>4.5</v>
      </c>
      <c r="O2966" s="17" t="s">
        <v>62</v>
      </c>
      <c r="P2966" s="17">
        <v>5.0</v>
      </c>
      <c r="Q2966" s="17">
        <v>2.0</v>
      </c>
      <c r="R2966" s="17">
        <v>4.0</v>
      </c>
      <c r="S2966" s="7">
        <f t="shared" si="2"/>
        <v>6</v>
      </c>
      <c r="T2966" s="20">
        <v>60.71</v>
      </c>
      <c r="U2966" s="14">
        <f t="shared" si="162"/>
        <v>46.1496</v>
      </c>
      <c r="V2966" s="21" t="s">
        <v>39</v>
      </c>
      <c r="W2966" s="35">
        <f>VLOOKUP(A2966,airbnb_listings_orlando!C:Q,14,0)</f>
        <v>259</v>
      </c>
      <c r="X2966" s="35">
        <f>VLOOKUP(A2966,airbnb_listings_orlando!C:Q,15,0)</f>
        <v>6</v>
      </c>
      <c r="Y2966" s="11">
        <f t="shared" si="4"/>
        <v>230.748</v>
      </c>
      <c r="AA2966" s="11"/>
    </row>
    <row r="2967">
      <c r="A2967" s="12" t="s">
        <v>100</v>
      </c>
      <c r="B2967" s="13">
        <v>42919.0</v>
      </c>
      <c r="C2967" s="12">
        <v>42923.0</v>
      </c>
      <c r="D2967" s="14">
        <v>968.85</v>
      </c>
      <c r="E2967" s="24">
        <v>42867.92412037037</v>
      </c>
      <c r="F2967" s="16">
        <v>52.0</v>
      </c>
      <c r="G2967" s="17" t="s">
        <v>25</v>
      </c>
      <c r="H2967" s="14">
        <v>116.06</v>
      </c>
      <c r="I2967" s="14">
        <f t="shared" si="1"/>
        <v>900.146</v>
      </c>
      <c r="J2967" s="18">
        <v>4.0</v>
      </c>
      <c r="K2967" s="17">
        <v>6.0</v>
      </c>
      <c r="L2967" s="19">
        <v>3.0</v>
      </c>
      <c r="M2967" s="19" t="e">
        <v>#REF!</v>
      </c>
      <c r="N2967" s="17">
        <v>4.5</v>
      </c>
      <c r="O2967" s="17" t="s">
        <v>62</v>
      </c>
      <c r="P2967" s="17">
        <v>4.0</v>
      </c>
      <c r="Q2967" s="17">
        <v>2.0</v>
      </c>
      <c r="R2967" s="17">
        <v>3.0</v>
      </c>
      <c r="S2967" s="7">
        <f t="shared" si="2"/>
        <v>5</v>
      </c>
      <c r="T2967" s="20">
        <v>29.95</v>
      </c>
      <c r="U2967" s="14">
        <f t="shared" si="162"/>
        <v>38.754</v>
      </c>
      <c r="V2967" s="21" t="s">
        <v>39</v>
      </c>
      <c r="W2967" s="35">
        <f>VLOOKUP(A2967,airbnb_listings_orlando!C:Q,14,0)</f>
        <v>259</v>
      </c>
      <c r="X2967" s="35">
        <f>VLOOKUP(A2967,airbnb_listings_orlando!C:Q,15,0)</f>
        <v>6</v>
      </c>
      <c r="Y2967" s="11">
        <f t="shared" si="4"/>
        <v>242.2125</v>
      </c>
      <c r="AA2967" s="11"/>
    </row>
    <row r="2968">
      <c r="A2968" s="12" t="s">
        <v>100</v>
      </c>
      <c r="B2968" s="13">
        <v>42911.0</v>
      </c>
      <c r="C2968" s="12">
        <v>42919.0</v>
      </c>
      <c r="D2968" s="14">
        <v>1443.74</v>
      </c>
      <c r="E2968" s="24">
        <v>42772.381585648145</v>
      </c>
      <c r="F2968" s="16">
        <v>139.0</v>
      </c>
      <c r="G2968" s="17" t="s">
        <v>25</v>
      </c>
      <c r="H2968" s="14">
        <v>184.43</v>
      </c>
      <c r="I2968" s="14">
        <f t="shared" si="1"/>
        <v>1341.3504</v>
      </c>
      <c r="J2968" s="18">
        <v>4.0</v>
      </c>
      <c r="K2968" s="17">
        <v>6.0</v>
      </c>
      <c r="L2968" s="19">
        <v>3.0</v>
      </c>
      <c r="M2968" s="19" t="e">
        <v>#REF!</v>
      </c>
      <c r="N2968" s="17">
        <v>4.5</v>
      </c>
      <c r="O2968" s="17" t="s">
        <v>62</v>
      </c>
      <c r="P2968" s="17">
        <v>8.0</v>
      </c>
      <c r="Q2968" s="17">
        <v>2.0</v>
      </c>
      <c r="R2968" s="17">
        <v>3.0</v>
      </c>
      <c r="S2968" s="7">
        <f t="shared" si="2"/>
        <v>5</v>
      </c>
      <c r="T2968" s="20">
        <v>44.64</v>
      </c>
      <c r="U2968" s="14">
        <f t="shared" si="162"/>
        <v>57.7496</v>
      </c>
      <c r="V2968" s="21" t="s">
        <v>39</v>
      </c>
      <c r="W2968" s="35">
        <f>VLOOKUP(A2968,airbnb_listings_orlando!C:Q,14,0)</f>
        <v>259</v>
      </c>
      <c r="X2968" s="35">
        <f>VLOOKUP(A2968,airbnb_listings_orlando!C:Q,15,0)</f>
        <v>6</v>
      </c>
      <c r="Y2968" s="11">
        <f t="shared" si="4"/>
        <v>180.4675</v>
      </c>
      <c r="AA2968" s="11"/>
    </row>
    <row r="2969">
      <c r="A2969" s="12" t="s">
        <v>100</v>
      </c>
      <c r="B2969" s="13">
        <v>42908.0</v>
      </c>
      <c r="C2969" s="12">
        <v>42911.0</v>
      </c>
      <c r="D2969" s="14">
        <v>578.01</v>
      </c>
      <c r="E2969" s="24">
        <v>42844.35560185185</v>
      </c>
      <c r="F2969" s="16">
        <v>64.0</v>
      </c>
      <c r="G2969" s="17" t="s">
        <v>25</v>
      </c>
      <c r="H2969" s="14">
        <v>59.56</v>
      </c>
      <c r="I2969" s="14">
        <f t="shared" si="1"/>
        <v>537.0196</v>
      </c>
      <c r="J2969" s="18">
        <v>4.0</v>
      </c>
      <c r="K2969" s="17">
        <v>6.0</v>
      </c>
      <c r="L2969" s="19">
        <v>3.0</v>
      </c>
      <c r="M2969" s="19" t="e">
        <v>#REF!</v>
      </c>
      <c r="N2969" s="17">
        <v>4.5</v>
      </c>
      <c r="O2969" s="17" t="s">
        <v>62</v>
      </c>
      <c r="P2969" s="17">
        <v>3.0</v>
      </c>
      <c r="Q2969" s="17">
        <v>6.0</v>
      </c>
      <c r="R2969" s="17">
        <v>0.0</v>
      </c>
      <c r="S2969" s="7">
        <f t="shared" si="2"/>
        <v>6</v>
      </c>
      <c r="T2969" s="20">
        <v>17.87</v>
      </c>
      <c r="U2969" s="14">
        <f t="shared" si="162"/>
        <v>23.1204</v>
      </c>
      <c r="V2969" s="21" t="s">
        <v>39</v>
      </c>
      <c r="W2969" s="35">
        <f>VLOOKUP(A2969,airbnb_listings_orlando!C:Q,14,0)</f>
        <v>259</v>
      </c>
      <c r="X2969" s="35">
        <f>VLOOKUP(A2969,airbnb_listings_orlando!C:Q,15,0)</f>
        <v>6</v>
      </c>
      <c r="Y2969" s="11">
        <f t="shared" si="4"/>
        <v>192.67</v>
      </c>
      <c r="AA2969" s="11"/>
    </row>
    <row r="2970">
      <c r="A2970" s="12" t="s">
        <v>100</v>
      </c>
      <c r="B2970" s="13">
        <v>42903.0</v>
      </c>
      <c r="C2970" s="12">
        <v>42907.0</v>
      </c>
      <c r="D2970" s="14">
        <v>727.38</v>
      </c>
      <c r="E2970" s="24">
        <v>42781.453356481485</v>
      </c>
      <c r="F2970" s="16">
        <v>122.0</v>
      </c>
      <c r="G2970" s="17" t="s">
        <v>25</v>
      </c>
      <c r="H2970" s="14">
        <v>81.04</v>
      </c>
      <c r="I2970" s="14">
        <f t="shared" si="1"/>
        <v>675.8148</v>
      </c>
      <c r="J2970" s="18">
        <v>4.0</v>
      </c>
      <c r="K2970" s="17">
        <v>6.0</v>
      </c>
      <c r="L2970" s="19">
        <v>3.0</v>
      </c>
      <c r="M2970" s="19" t="e">
        <v>#REF!</v>
      </c>
      <c r="N2970" s="17">
        <v>4.5</v>
      </c>
      <c r="O2970" s="17" t="s">
        <v>62</v>
      </c>
      <c r="P2970" s="17">
        <v>4.0</v>
      </c>
      <c r="Q2970" s="17">
        <v>6.0</v>
      </c>
      <c r="R2970" s="17">
        <v>0.0</v>
      </c>
      <c r="S2970" s="7">
        <f t="shared" si="2"/>
        <v>6</v>
      </c>
      <c r="T2970" s="20">
        <v>22.47</v>
      </c>
      <c r="U2970" s="14">
        <f t="shared" si="162"/>
        <v>29.0952</v>
      </c>
      <c r="V2970" s="21" t="s">
        <v>39</v>
      </c>
      <c r="W2970" s="35">
        <f>VLOOKUP(A2970,airbnb_listings_orlando!C:Q,14,0)</f>
        <v>259</v>
      </c>
      <c r="X2970" s="35">
        <f>VLOOKUP(A2970,airbnb_listings_orlando!C:Q,15,0)</f>
        <v>6</v>
      </c>
      <c r="Y2970" s="11">
        <f t="shared" si="4"/>
        <v>181.845</v>
      </c>
      <c r="AA2970" s="11"/>
    </row>
    <row r="2971">
      <c r="A2971" s="12" t="s">
        <v>100</v>
      </c>
      <c r="B2971" s="13">
        <v>42899.0</v>
      </c>
      <c r="C2971" s="12">
        <v>42902.0</v>
      </c>
      <c r="D2971" s="14">
        <v>578.6</v>
      </c>
      <c r="E2971" s="24">
        <v>42816.669328703705</v>
      </c>
      <c r="F2971" s="16">
        <v>83.0</v>
      </c>
      <c r="G2971" s="17" t="s">
        <v>25</v>
      </c>
      <c r="H2971" s="14">
        <v>59.56</v>
      </c>
      <c r="I2971" s="14">
        <f t="shared" si="1"/>
        <v>537.586</v>
      </c>
      <c r="J2971" s="18">
        <v>4.0</v>
      </c>
      <c r="K2971" s="17">
        <v>6.0</v>
      </c>
      <c r="L2971" s="19">
        <v>3.0</v>
      </c>
      <c r="M2971" s="19" t="e">
        <v>#REF!</v>
      </c>
      <c r="N2971" s="17">
        <v>4.5</v>
      </c>
      <c r="O2971" s="17" t="s">
        <v>62</v>
      </c>
      <c r="P2971" s="17">
        <v>3.0</v>
      </c>
      <c r="Q2971" s="17">
        <v>4.0</v>
      </c>
      <c r="R2971" s="17">
        <v>0.0</v>
      </c>
      <c r="S2971" s="7">
        <f t="shared" si="2"/>
        <v>4</v>
      </c>
      <c r="T2971" s="20">
        <v>17.87</v>
      </c>
      <c r="U2971" s="14">
        <f t="shared" si="162"/>
        <v>23.144</v>
      </c>
      <c r="V2971" s="21" t="s">
        <v>39</v>
      </c>
      <c r="W2971" s="35">
        <f>VLOOKUP(A2971,airbnb_listings_orlando!C:Q,14,0)</f>
        <v>259</v>
      </c>
      <c r="X2971" s="35">
        <f>VLOOKUP(A2971,airbnb_listings_orlando!C:Q,15,0)</f>
        <v>6</v>
      </c>
      <c r="Y2971" s="11">
        <f t="shared" si="4"/>
        <v>192.8666667</v>
      </c>
      <c r="AA2971" s="11"/>
    </row>
    <row r="2972">
      <c r="A2972" s="12" t="s">
        <v>100</v>
      </c>
      <c r="B2972" s="13">
        <v>42891.0</v>
      </c>
      <c r="C2972" s="12">
        <v>42899.0</v>
      </c>
      <c r="D2972" s="14">
        <v>1295.26</v>
      </c>
      <c r="E2972" s="24">
        <v>42801.50541666667</v>
      </c>
      <c r="F2972" s="16">
        <v>90.0</v>
      </c>
      <c r="G2972" s="17" t="s">
        <v>25</v>
      </c>
      <c r="H2972" s="14">
        <v>134.29</v>
      </c>
      <c r="I2972" s="14">
        <f t="shared" si="1"/>
        <v>1175.3596</v>
      </c>
      <c r="J2972" s="18">
        <v>4.0</v>
      </c>
      <c r="K2972" s="17">
        <v>6.0</v>
      </c>
      <c r="L2972" s="19">
        <v>3.0</v>
      </c>
      <c r="M2972" s="19" t="e">
        <v>#REF!</v>
      </c>
      <c r="N2972" s="17">
        <v>4.5</v>
      </c>
      <c r="O2972" s="17" t="s">
        <v>62</v>
      </c>
      <c r="P2972" s="17">
        <v>8.0</v>
      </c>
      <c r="Q2972" s="17">
        <v>4.0</v>
      </c>
      <c r="R2972" s="17">
        <v>0.0</v>
      </c>
      <c r="S2972" s="7">
        <f t="shared" si="2"/>
        <v>4</v>
      </c>
      <c r="T2972" s="20">
        <v>68.09</v>
      </c>
      <c r="U2972" s="14">
        <f t="shared" si="162"/>
        <v>51.8104</v>
      </c>
      <c r="V2972" s="21" t="s">
        <v>39</v>
      </c>
      <c r="W2972" s="35">
        <f>VLOOKUP(A2972,airbnb_listings_orlando!C:Q,14,0)</f>
        <v>259</v>
      </c>
      <c r="X2972" s="35">
        <f>VLOOKUP(A2972,airbnb_listings_orlando!C:Q,15,0)</f>
        <v>6</v>
      </c>
      <c r="Y2972" s="11">
        <f t="shared" si="4"/>
        <v>161.9075</v>
      </c>
      <c r="AA2972" s="11"/>
    </row>
    <row r="2973">
      <c r="A2973" s="12" t="s">
        <v>100</v>
      </c>
      <c r="B2973" s="13">
        <v>42888.0</v>
      </c>
      <c r="C2973" s="12">
        <v>42891.0</v>
      </c>
      <c r="D2973" s="14">
        <v>578.01</v>
      </c>
      <c r="E2973" s="24">
        <v>42864.63049768518</v>
      </c>
      <c r="F2973" s="16">
        <v>24.0</v>
      </c>
      <c r="G2973" s="17" t="s">
        <v>25</v>
      </c>
      <c r="H2973" s="14">
        <v>59.56</v>
      </c>
      <c r="I2973" s="14">
        <f t="shared" si="1"/>
        <v>537.0196</v>
      </c>
      <c r="J2973" s="18">
        <v>4.0</v>
      </c>
      <c r="K2973" s="17">
        <v>6.0</v>
      </c>
      <c r="L2973" s="19">
        <v>3.0</v>
      </c>
      <c r="M2973" s="19" t="e">
        <v>#REF!</v>
      </c>
      <c r="N2973" s="17">
        <v>4.5</v>
      </c>
      <c r="O2973" s="17" t="s">
        <v>62</v>
      </c>
      <c r="P2973" s="17">
        <v>3.0</v>
      </c>
      <c r="Q2973" s="17">
        <v>4.0</v>
      </c>
      <c r="R2973" s="17">
        <v>0.0</v>
      </c>
      <c r="S2973" s="7">
        <f t="shared" si="2"/>
        <v>4</v>
      </c>
      <c r="T2973" s="20">
        <v>17.87</v>
      </c>
      <c r="U2973" s="14">
        <f t="shared" si="162"/>
        <v>23.1204</v>
      </c>
      <c r="V2973" s="21" t="s">
        <v>39</v>
      </c>
      <c r="W2973" s="35">
        <f>VLOOKUP(A2973,airbnb_listings_orlando!C:Q,14,0)</f>
        <v>259</v>
      </c>
      <c r="X2973" s="35">
        <f>VLOOKUP(A2973,airbnb_listings_orlando!C:Q,15,0)</f>
        <v>6</v>
      </c>
      <c r="Y2973" s="11">
        <f t="shared" si="4"/>
        <v>192.67</v>
      </c>
      <c r="AA2973" s="11"/>
    </row>
    <row r="2974">
      <c r="A2974" s="12" t="s">
        <v>100</v>
      </c>
      <c r="B2974" s="13">
        <v>42869.0</v>
      </c>
      <c r="C2974" s="12">
        <v>42885.0</v>
      </c>
      <c r="D2974" s="14">
        <v>2447.6</v>
      </c>
      <c r="E2974" s="24">
        <v>42621.657002314816</v>
      </c>
      <c r="F2974" s="16">
        <v>248.0</v>
      </c>
      <c r="G2974" s="17" t="s">
        <v>25</v>
      </c>
      <c r="H2974" s="14">
        <v>339.28</v>
      </c>
      <c r="I2974" s="14">
        <f t="shared" si="1"/>
        <v>2272.426</v>
      </c>
      <c r="J2974" s="18">
        <v>4.0</v>
      </c>
      <c r="K2974" s="17">
        <v>6.0</v>
      </c>
      <c r="L2974" s="19">
        <v>3.0</v>
      </c>
      <c r="M2974" s="19" t="e">
        <v>#REF!</v>
      </c>
      <c r="N2974" s="17">
        <v>4.5</v>
      </c>
      <c r="O2974" s="17" t="s">
        <v>62</v>
      </c>
      <c r="P2974" s="17">
        <v>16.0</v>
      </c>
      <c r="Q2974" s="17">
        <v>2.0</v>
      </c>
      <c r="R2974" s="17">
        <v>2.0</v>
      </c>
      <c r="S2974" s="7">
        <f t="shared" si="2"/>
        <v>4</v>
      </c>
      <c r="T2974" s="20">
        <v>77.27</v>
      </c>
      <c r="U2974" s="14">
        <f t="shared" si="162"/>
        <v>97.904</v>
      </c>
      <c r="V2974" s="21" t="s">
        <v>39</v>
      </c>
      <c r="W2974" s="35">
        <f>VLOOKUP(A2974,airbnb_listings_orlando!C:Q,14,0)</f>
        <v>259</v>
      </c>
      <c r="X2974" s="35">
        <f>VLOOKUP(A2974,airbnb_listings_orlando!C:Q,15,0)</f>
        <v>6</v>
      </c>
      <c r="Y2974" s="11">
        <f t="shared" si="4"/>
        <v>152.975</v>
      </c>
      <c r="AA2974" s="11"/>
    </row>
    <row r="2975">
      <c r="A2975" s="12" t="s">
        <v>100</v>
      </c>
      <c r="B2975" s="13">
        <v>42864.0</v>
      </c>
      <c r="C2975" s="12">
        <v>42868.0</v>
      </c>
      <c r="D2975" s="14">
        <v>723.43</v>
      </c>
      <c r="E2975" s="24">
        <v>42640.67542824074</v>
      </c>
      <c r="F2975" s="16">
        <v>224.0</v>
      </c>
      <c r="G2975" s="17" t="s">
        <v>25</v>
      </c>
      <c r="H2975" s="14">
        <v>81.16</v>
      </c>
      <c r="I2975" s="14">
        <f t="shared" si="1"/>
        <v>672.1228</v>
      </c>
      <c r="J2975" s="18">
        <v>4.0</v>
      </c>
      <c r="K2975" s="17">
        <v>6.0</v>
      </c>
      <c r="L2975" s="19">
        <v>3.0</v>
      </c>
      <c r="M2975" s="19" t="e">
        <v>#REF!</v>
      </c>
      <c r="N2975" s="17">
        <v>4.5</v>
      </c>
      <c r="O2975" s="17" t="s">
        <v>62</v>
      </c>
      <c r="P2975" s="17">
        <v>4.0</v>
      </c>
      <c r="Q2975" s="17">
        <v>4.0</v>
      </c>
      <c r="R2975" s="17">
        <v>0.0</v>
      </c>
      <c r="S2975" s="7">
        <f t="shared" si="2"/>
        <v>4</v>
      </c>
      <c r="T2975" s="20">
        <v>22.37</v>
      </c>
      <c r="U2975" s="14">
        <f t="shared" si="162"/>
        <v>28.9372</v>
      </c>
      <c r="V2975" s="21" t="s">
        <v>39</v>
      </c>
      <c r="W2975" s="35">
        <f>VLOOKUP(A2975,airbnb_listings_orlando!C:Q,14,0)</f>
        <v>259</v>
      </c>
      <c r="X2975" s="35">
        <f>VLOOKUP(A2975,airbnb_listings_orlando!C:Q,15,0)</f>
        <v>6</v>
      </c>
      <c r="Y2975" s="11">
        <f t="shared" si="4"/>
        <v>180.8575</v>
      </c>
      <c r="AA2975" s="11"/>
    </row>
    <row r="2976">
      <c r="A2976" s="12" t="s">
        <v>100</v>
      </c>
      <c r="B2976" s="13">
        <v>42840.0</v>
      </c>
      <c r="C2976" s="12">
        <v>42844.0</v>
      </c>
      <c r="D2976" s="14">
        <v>768.24</v>
      </c>
      <c r="E2976" s="24">
        <v>42762.38328703704</v>
      </c>
      <c r="F2976" s="16">
        <v>78.0</v>
      </c>
      <c r="G2976" s="17" t="s">
        <v>25</v>
      </c>
      <c r="H2976" s="14">
        <v>81.94</v>
      </c>
      <c r="I2976" s="14">
        <f t="shared" si="1"/>
        <v>715.7904</v>
      </c>
      <c r="J2976" s="18">
        <v>4.0</v>
      </c>
      <c r="K2976" s="17">
        <v>6.0</v>
      </c>
      <c r="L2976" s="19">
        <v>3.0</v>
      </c>
      <c r="M2976" s="19" t="e">
        <v>#REF!</v>
      </c>
      <c r="N2976" s="17">
        <v>4.5</v>
      </c>
      <c r="O2976" s="17" t="s">
        <v>62</v>
      </c>
      <c r="P2976" s="17">
        <v>4.0</v>
      </c>
      <c r="Q2976" s="17">
        <v>3.0</v>
      </c>
      <c r="R2976" s="17">
        <v>3.0</v>
      </c>
      <c r="S2976" s="7">
        <f t="shared" si="2"/>
        <v>6</v>
      </c>
      <c r="T2976" s="20">
        <v>21.72</v>
      </c>
      <c r="U2976" s="14">
        <f t="shared" si="162"/>
        <v>30.7296</v>
      </c>
      <c r="V2976" s="21" t="s">
        <v>39</v>
      </c>
      <c r="W2976" s="35">
        <f>VLOOKUP(A2976,airbnb_listings_orlando!C:Q,14,0)</f>
        <v>259</v>
      </c>
      <c r="X2976" s="35">
        <f>VLOOKUP(A2976,airbnb_listings_orlando!C:Q,15,0)</f>
        <v>6</v>
      </c>
      <c r="Y2976" s="11">
        <f t="shared" si="4"/>
        <v>192.06</v>
      </c>
      <c r="AA2976" s="11"/>
    </row>
    <row r="2977">
      <c r="A2977" s="12" t="s">
        <v>100</v>
      </c>
      <c r="B2977" s="13">
        <v>42830.0</v>
      </c>
      <c r="C2977" s="12">
        <v>42832.0</v>
      </c>
      <c r="D2977" s="14">
        <v>453.96</v>
      </c>
      <c r="E2977" s="24">
        <v>42772.396157407406</v>
      </c>
      <c r="F2977" s="16">
        <v>58.0</v>
      </c>
      <c r="G2977" s="17" t="s">
        <v>25</v>
      </c>
      <c r="H2977" s="14">
        <v>38.59</v>
      </c>
      <c r="I2977" s="14">
        <f t="shared" si="1"/>
        <v>422.9616</v>
      </c>
      <c r="J2977" s="18">
        <v>4.0</v>
      </c>
      <c r="K2977" s="17">
        <v>6.0</v>
      </c>
      <c r="L2977" s="19">
        <v>3.0</v>
      </c>
      <c r="M2977" s="19" t="e">
        <v>#REF!</v>
      </c>
      <c r="N2977" s="17">
        <v>4.5</v>
      </c>
      <c r="O2977" s="17" t="s">
        <v>62</v>
      </c>
      <c r="P2977" s="17">
        <v>2.0</v>
      </c>
      <c r="Q2977" s="17">
        <v>6.0</v>
      </c>
      <c r="R2977" s="17">
        <v>0.0</v>
      </c>
      <c r="S2977" s="7">
        <f t="shared" si="2"/>
        <v>6</v>
      </c>
      <c r="T2977" s="20">
        <v>12.84</v>
      </c>
      <c r="U2977" s="14">
        <f t="shared" si="162"/>
        <v>18.1584</v>
      </c>
      <c r="V2977" s="21" t="s">
        <v>39</v>
      </c>
      <c r="W2977" s="35">
        <f>VLOOKUP(A2977,airbnb_listings_orlando!C:Q,14,0)</f>
        <v>259</v>
      </c>
      <c r="X2977" s="35">
        <f>VLOOKUP(A2977,airbnb_listings_orlando!C:Q,15,0)</f>
        <v>6</v>
      </c>
      <c r="Y2977" s="11">
        <f t="shared" si="4"/>
        <v>226.98</v>
      </c>
      <c r="AA2977" s="11"/>
    </row>
    <row r="2978">
      <c r="A2978" s="12" t="s">
        <v>100</v>
      </c>
      <c r="B2978" s="13">
        <v>42824.0</v>
      </c>
      <c r="C2978" s="12">
        <v>42827.0</v>
      </c>
      <c r="D2978" s="14">
        <v>672.35</v>
      </c>
      <c r="E2978" s="24">
        <v>42621.65590277778</v>
      </c>
      <c r="F2978" s="16">
        <v>203.0</v>
      </c>
      <c r="G2978" s="17" t="s">
        <v>25</v>
      </c>
      <c r="H2978" s="14">
        <v>95.0</v>
      </c>
      <c r="I2978" s="14">
        <f t="shared" si="1"/>
        <v>645.456</v>
      </c>
      <c r="J2978" s="18">
        <v>4.0</v>
      </c>
      <c r="K2978" s="17">
        <v>6.0</v>
      </c>
      <c r="L2978" s="19">
        <v>3.0</v>
      </c>
      <c r="M2978" s="19" t="e">
        <v>#REF!</v>
      </c>
      <c r="N2978" s="17">
        <v>4.5</v>
      </c>
      <c r="O2978" s="17" t="s">
        <v>62</v>
      </c>
      <c r="P2978" s="17">
        <v>3.0</v>
      </c>
      <c r="Q2978" s="17">
        <v>5.0</v>
      </c>
      <c r="R2978" s="17">
        <v>0.0</v>
      </c>
      <c r="S2978" s="7">
        <f t="shared" si="2"/>
        <v>5</v>
      </c>
      <c r="T2978" s="20">
        <v>0.0</v>
      </c>
      <c r="U2978" s="14">
        <f t="shared" si="162"/>
        <v>26.894</v>
      </c>
      <c r="V2978" s="21" t="s">
        <v>39</v>
      </c>
      <c r="W2978" s="35">
        <f>VLOOKUP(A2978,airbnb_listings_orlando!C:Q,14,0)</f>
        <v>259</v>
      </c>
      <c r="X2978" s="35">
        <f>VLOOKUP(A2978,airbnb_listings_orlando!C:Q,15,0)</f>
        <v>6</v>
      </c>
      <c r="Y2978" s="11">
        <f t="shared" si="4"/>
        <v>224.1166667</v>
      </c>
      <c r="AA2978" s="11"/>
    </row>
    <row r="2979">
      <c r="A2979" s="12" t="s">
        <v>100</v>
      </c>
      <c r="B2979" s="13">
        <v>42817.0</v>
      </c>
      <c r="C2979" s="12">
        <v>42821.0</v>
      </c>
      <c r="D2979" s="14">
        <v>931.2</v>
      </c>
      <c r="E2979" s="24">
        <v>42787.39028935185</v>
      </c>
      <c r="F2979" s="16">
        <v>30.0</v>
      </c>
      <c r="G2979" s="17" t="s">
        <v>25</v>
      </c>
      <c r="H2979" s="14">
        <v>104.4</v>
      </c>
      <c r="I2979" s="14">
        <f t="shared" si="1"/>
        <v>867.622</v>
      </c>
      <c r="J2979" s="18">
        <v>4.0</v>
      </c>
      <c r="K2979" s="17">
        <v>6.0</v>
      </c>
      <c r="L2979" s="19">
        <v>3.0</v>
      </c>
      <c r="M2979" s="19" t="e">
        <v>#REF!</v>
      </c>
      <c r="N2979" s="17">
        <v>4.5</v>
      </c>
      <c r="O2979" s="17" t="s">
        <v>62</v>
      </c>
      <c r="P2979" s="17">
        <v>4.0</v>
      </c>
      <c r="Q2979" s="17">
        <v>4.0</v>
      </c>
      <c r="R2979" s="17">
        <v>0.0</v>
      </c>
      <c r="S2979" s="7">
        <f t="shared" si="2"/>
        <v>4</v>
      </c>
      <c r="T2979" s="20">
        <v>26.33</v>
      </c>
      <c r="U2979" s="14">
        <f t="shared" si="162"/>
        <v>37.248</v>
      </c>
      <c r="V2979" s="21" t="s">
        <v>39</v>
      </c>
      <c r="W2979" s="35">
        <f>VLOOKUP(A2979,airbnb_listings_orlando!C:Q,14,0)</f>
        <v>259</v>
      </c>
      <c r="X2979" s="35">
        <f>VLOOKUP(A2979,airbnb_listings_orlando!C:Q,15,0)</f>
        <v>6</v>
      </c>
      <c r="Y2979" s="11">
        <f t="shared" si="4"/>
        <v>232.8</v>
      </c>
      <c r="AA2979" s="11"/>
    </row>
    <row r="2980">
      <c r="A2980" s="12" t="s">
        <v>100</v>
      </c>
      <c r="B2980" s="13">
        <v>42809.0</v>
      </c>
      <c r="C2980" s="12">
        <v>42813.0</v>
      </c>
      <c r="D2980" s="14">
        <v>931.2</v>
      </c>
      <c r="E2980" s="24">
        <v>42762.3796875</v>
      </c>
      <c r="F2980" s="16">
        <v>47.0</v>
      </c>
      <c r="G2980" s="17" t="s">
        <v>25</v>
      </c>
      <c r="H2980" s="14">
        <v>104.4</v>
      </c>
      <c r="I2980" s="14">
        <f t="shared" si="1"/>
        <v>867.622</v>
      </c>
      <c r="J2980" s="18">
        <v>4.0</v>
      </c>
      <c r="K2980" s="17">
        <v>6.0</v>
      </c>
      <c r="L2980" s="19">
        <v>3.0</v>
      </c>
      <c r="M2980" s="19" t="e">
        <v>#REF!</v>
      </c>
      <c r="N2980" s="17">
        <v>4.5</v>
      </c>
      <c r="O2980" s="17" t="s">
        <v>62</v>
      </c>
      <c r="P2980" s="17">
        <v>4.0</v>
      </c>
      <c r="Q2980" s="17">
        <v>8.0</v>
      </c>
      <c r="R2980" s="17">
        <v>0.0</v>
      </c>
      <c r="S2980" s="7">
        <f t="shared" si="2"/>
        <v>8</v>
      </c>
      <c r="T2980" s="20">
        <v>26.33</v>
      </c>
      <c r="U2980" s="14">
        <f t="shared" si="162"/>
        <v>37.248</v>
      </c>
      <c r="V2980" s="21" t="s">
        <v>39</v>
      </c>
      <c r="W2980" s="35">
        <f>VLOOKUP(A2980,airbnb_listings_orlando!C:Q,14,0)</f>
        <v>259</v>
      </c>
      <c r="X2980" s="35">
        <f>VLOOKUP(A2980,airbnb_listings_orlando!C:Q,15,0)</f>
        <v>6</v>
      </c>
      <c r="Y2980" s="11">
        <f t="shared" si="4"/>
        <v>232.8</v>
      </c>
      <c r="AA2980" s="11"/>
    </row>
    <row r="2981">
      <c r="A2981" s="12" t="s">
        <v>100</v>
      </c>
      <c r="B2981" s="13">
        <v>42806.0</v>
      </c>
      <c r="C2981" s="12">
        <v>42808.0</v>
      </c>
      <c r="D2981" s="14">
        <v>535.44</v>
      </c>
      <c r="E2981" s="24">
        <v>42800.44957175926</v>
      </c>
      <c r="F2981" s="16">
        <v>6.0</v>
      </c>
      <c r="G2981" s="17" t="s">
        <v>25</v>
      </c>
      <c r="H2981" s="14">
        <v>49.83</v>
      </c>
      <c r="I2981" s="14">
        <f t="shared" si="1"/>
        <v>498.8824</v>
      </c>
      <c r="J2981" s="18">
        <v>4.0</v>
      </c>
      <c r="K2981" s="17">
        <v>6.0</v>
      </c>
      <c r="L2981" s="19">
        <v>3.0</v>
      </c>
      <c r="M2981" s="19" t="e">
        <v>#REF!</v>
      </c>
      <c r="N2981" s="17">
        <v>4.5</v>
      </c>
      <c r="O2981" s="17" t="s">
        <v>62</v>
      </c>
      <c r="P2981" s="17">
        <v>2.0</v>
      </c>
      <c r="Q2981" s="17">
        <v>3.0</v>
      </c>
      <c r="R2981" s="17">
        <v>0.0</v>
      </c>
      <c r="S2981" s="7">
        <f t="shared" si="2"/>
        <v>3</v>
      </c>
      <c r="T2981" s="20">
        <v>15.14</v>
      </c>
      <c r="U2981" s="14">
        <f t="shared" si="162"/>
        <v>21.4176</v>
      </c>
      <c r="V2981" s="21" t="s">
        <v>39</v>
      </c>
      <c r="W2981" s="35">
        <f>VLOOKUP(A2981,airbnb_listings_orlando!C:Q,14,0)</f>
        <v>259</v>
      </c>
      <c r="X2981" s="35">
        <f>VLOOKUP(A2981,airbnb_listings_orlando!C:Q,15,0)</f>
        <v>6</v>
      </c>
      <c r="Y2981" s="11">
        <f t="shared" si="4"/>
        <v>267.72</v>
      </c>
      <c r="AA2981" s="11"/>
    </row>
    <row r="2982">
      <c r="A2982" s="12" t="s">
        <v>100</v>
      </c>
      <c r="B2982" s="13">
        <v>42804.0</v>
      </c>
      <c r="C2982" s="12">
        <v>42806.0</v>
      </c>
      <c r="D2982" s="14">
        <v>532.63</v>
      </c>
      <c r="E2982" s="15">
        <v>42723.44579861111</v>
      </c>
      <c r="F2982" s="16">
        <v>81.0</v>
      </c>
      <c r="G2982" s="17" t="s">
        <v>25</v>
      </c>
      <c r="H2982" s="14">
        <v>68.0</v>
      </c>
      <c r="I2982" s="14">
        <f t="shared" si="1"/>
        <v>511.3248</v>
      </c>
      <c r="J2982" s="18">
        <v>4.0</v>
      </c>
      <c r="K2982" s="17">
        <v>6.0</v>
      </c>
      <c r="L2982" s="19">
        <v>3.0</v>
      </c>
      <c r="M2982" s="19" t="e">
        <v>#REF!</v>
      </c>
      <c r="N2982" s="17">
        <v>4.5</v>
      </c>
      <c r="O2982" s="17" t="s">
        <v>62</v>
      </c>
      <c r="P2982" s="17">
        <v>2.0</v>
      </c>
      <c r="Q2982" s="17">
        <v>6.0</v>
      </c>
      <c r="R2982" s="17">
        <v>0.0</v>
      </c>
      <c r="S2982" s="7">
        <f t="shared" si="2"/>
        <v>6</v>
      </c>
      <c r="T2982" s="20">
        <v>0.0</v>
      </c>
      <c r="U2982" s="14">
        <f t="shared" si="162"/>
        <v>21.3052</v>
      </c>
      <c r="V2982" s="21" t="s">
        <v>39</v>
      </c>
      <c r="W2982" s="35">
        <f>VLOOKUP(A2982,airbnb_listings_orlando!C:Q,14,0)</f>
        <v>259</v>
      </c>
      <c r="X2982" s="35">
        <f>VLOOKUP(A2982,airbnb_listings_orlando!C:Q,15,0)</f>
        <v>6</v>
      </c>
      <c r="Y2982" s="11">
        <f t="shared" si="4"/>
        <v>266.315</v>
      </c>
      <c r="AA2982" s="11"/>
    </row>
    <row r="2983">
      <c r="A2983" s="12" t="s">
        <v>100</v>
      </c>
      <c r="B2983" s="13">
        <v>42793.0</v>
      </c>
      <c r="C2983" s="12">
        <v>42798.0</v>
      </c>
      <c r="D2983" s="14">
        <v>1047.6</v>
      </c>
      <c r="E2983" s="24">
        <v>42769.386967592596</v>
      </c>
      <c r="F2983" s="16">
        <v>24.0</v>
      </c>
      <c r="G2983" s="17" t="s">
        <v>25</v>
      </c>
      <c r="H2983" s="14">
        <v>120.46</v>
      </c>
      <c r="I2983" s="14">
        <f t="shared" si="1"/>
        <v>976.076</v>
      </c>
      <c r="J2983" s="18">
        <v>4.0</v>
      </c>
      <c r="K2983" s="17">
        <v>6.0</v>
      </c>
      <c r="L2983" s="19">
        <v>3.0</v>
      </c>
      <c r="M2983" s="19" t="e">
        <v>#REF!</v>
      </c>
      <c r="N2983" s="17">
        <v>4.5</v>
      </c>
      <c r="O2983" s="17" t="s">
        <v>62</v>
      </c>
      <c r="P2983" s="17">
        <v>5.0</v>
      </c>
      <c r="Q2983" s="17">
        <v>4.0</v>
      </c>
      <c r="R2983" s="17">
        <v>0.0</v>
      </c>
      <c r="S2983" s="7">
        <f t="shared" si="2"/>
        <v>4</v>
      </c>
      <c r="T2983" s="20">
        <v>29.62</v>
      </c>
      <c r="U2983" s="14">
        <f t="shared" si="162"/>
        <v>41.904</v>
      </c>
      <c r="V2983" s="21" t="s">
        <v>39</v>
      </c>
      <c r="W2983" s="35">
        <f>VLOOKUP(A2983,airbnb_listings_orlando!C:Q,14,0)</f>
        <v>259</v>
      </c>
      <c r="X2983" s="35">
        <f>VLOOKUP(A2983,airbnb_listings_orlando!C:Q,15,0)</f>
        <v>6</v>
      </c>
      <c r="Y2983" s="11">
        <f t="shared" si="4"/>
        <v>209.52</v>
      </c>
      <c r="AA2983" s="11"/>
    </row>
    <row r="2984">
      <c r="A2984" s="12" t="s">
        <v>100</v>
      </c>
      <c r="B2984" s="13">
        <v>42787.0</v>
      </c>
      <c r="C2984" s="12">
        <v>42789.0</v>
      </c>
      <c r="D2984" s="14">
        <v>453.96</v>
      </c>
      <c r="E2984" s="24">
        <v>42773.38875</v>
      </c>
      <c r="F2984" s="16">
        <v>14.0</v>
      </c>
      <c r="G2984" s="17" t="s">
        <v>25</v>
      </c>
      <c r="H2984" s="14">
        <v>38.59</v>
      </c>
      <c r="I2984" s="14">
        <f t="shared" si="1"/>
        <v>422.9616</v>
      </c>
      <c r="J2984" s="18">
        <v>4.0</v>
      </c>
      <c r="K2984" s="17">
        <v>6.0</v>
      </c>
      <c r="L2984" s="19">
        <v>3.0</v>
      </c>
      <c r="M2984" s="19" t="e">
        <v>#REF!</v>
      </c>
      <c r="N2984" s="17">
        <v>4.5</v>
      </c>
      <c r="O2984" s="17" t="s">
        <v>62</v>
      </c>
      <c r="P2984" s="17">
        <v>2.0</v>
      </c>
      <c r="Q2984" s="17">
        <v>4.0</v>
      </c>
      <c r="R2984" s="17">
        <v>4.0</v>
      </c>
      <c r="S2984" s="7">
        <f t="shared" si="2"/>
        <v>8</v>
      </c>
      <c r="T2984" s="20">
        <v>12.84</v>
      </c>
      <c r="U2984" s="14">
        <f t="shared" si="162"/>
        <v>18.1584</v>
      </c>
      <c r="V2984" s="21" t="s">
        <v>39</v>
      </c>
      <c r="W2984" s="35">
        <f>VLOOKUP(A2984,airbnb_listings_orlando!C:Q,14,0)</f>
        <v>259</v>
      </c>
      <c r="X2984" s="35">
        <f>VLOOKUP(A2984,airbnb_listings_orlando!C:Q,15,0)</f>
        <v>6</v>
      </c>
      <c r="Y2984" s="11">
        <f t="shared" si="4"/>
        <v>226.98</v>
      </c>
      <c r="AA2984" s="11"/>
    </row>
    <row r="2985">
      <c r="A2985" s="12" t="s">
        <v>100</v>
      </c>
      <c r="B2985" s="13">
        <v>42775.0</v>
      </c>
      <c r="C2985" s="12">
        <v>42787.0</v>
      </c>
      <c r="D2985" s="14">
        <v>2006.05</v>
      </c>
      <c r="E2985" s="24">
        <v>42640.67891203704</v>
      </c>
      <c r="F2985" s="16">
        <v>135.0</v>
      </c>
      <c r="G2985" s="17" t="s">
        <v>25</v>
      </c>
      <c r="H2985" s="14">
        <v>269.96</v>
      </c>
      <c r="I2985" s="14">
        <f t="shared" si="1"/>
        <v>1880.778</v>
      </c>
      <c r="J2985" s="18">
        <v>4.0</v>
      </c>
      <c r="K2985" s="17">
        <v>6.0</v>
      </c>
      <c r="L2985" s="19">
        <v>3.0</v>
      </c>
      <c r="M2985" s="19" t="e">
        <v>#REF!</v>
      </c>
      <c r="N2985" s="17">
        <v>4.5</v>
      </c>
      <c r="O2985" s="17" t="s">
        <v>62</v>
      </c>
      <c r="P2985" s="17">
        <v>12.0</v>
      </c>
      <c r="Q2985" s="17">
        <v>4.0</v>
      </c>
      <c r="R2985" s="17">
        <v>2.0</v>
      </c>
      <c r="S2985" s="7">
        <f t="shared" si="2"/>
        <v>6</v>
      </c>
      <c r="T2985" s="20">
        <v>45.03</v>
      </c>
      <c r="U2985" s="14">
        <f t="shared" si="162"/>
        <v>80.242</v>
      </c>
      <c r="V2985" s="21" t="s">
        <v>39</v>
      </c>
      <c r="W2985" s="35">
        <f>VLOOKUP(A2985,airbnb_listings_orlando!C:Q,14,0)</f>
        <v>259</v>
      </c>
      <c r="X2985" s="35">
        <f>VLOOKUP(A2985,airbnb_listings_orlando!C:Q,15,0)</f>
        <v>6</v>
      </c>
      <c r="Y2985" s="11">
        <f t="shared" si="4"/>
        <v>167.1708333</v>
      </c>
      <c r="AA2985" s="11"/>
    </row>
    <row r="2986">
      <c r="A2986" s="12" t="s">
        <v>100</v>
      </c>
      <c r="B2986" s="13">
        <v>42769.0</v>
      </c>
      <c r="C2986" s="12">
        <v>42772.0</v>
      </c>
      <c r="D2986" s="14">
        <v>670.11</v>
      </c>
      <c r="E2986" s="24">
        <v>42747.43392361111</v>
      </c>
      <c r="F2986" s="16">
        <v>22.0</v>
      </c>
      <c r="G2986" s="17" t="s">
        <v>25</v>
      </c>
      <c r="H2986" s="14">
        <v>60.26</v>
      </c>
      <c r="I2986" s="14">
        <f t="shared" si="1"/>
        <v>626.0256</v>
      </c>
      <c r="J2986" s="18">
        <v>4.0</v>
      </c>
      <c r="K2986" s="17">
        <v>6.0</v>
      </c>
      <c r="L2986" s="19">
        <v>3.0</v>
      </c>
      <c r="M2986" s="19" t="e">
        <v>#REF!</v>
      </c>
      <c r="N2986" s="17">
        <v>4.5</v>
      </c>
      <c r="O2986" s="17" t="s">
        <v>62</v>
      </c>
      <c r="P2986" s="17">
        <v>3.0</v>
      </c>
      <c r="Q2986" s="17">
        <v>4.0</v>
      </c>
      <c r="R2986" s="17">
        <v>2.0</v>
      </c>
      <c r="S2986" s="7">
        <f t="shared" si="2"/>
        <v>6</v>
      </c>
      <c r="T2986" s="20">
        <v>17.28</v>
      </c>
      <c r="U2986" s="14">
        <f t="shared" si="162"/>
        <v>26.8044</v>
      </c>
      <c r="V2986" s="21" t="s">
        <v>39</v>
      </c>
      <c r="W2986" s="35">
        <f>VLOOKUP(A2986,airbnb_listings_orlando!C:Q,14,0)</f>
        <v>259</v>
      </c>
      <c r="X2986" s="35">
        <f>VLOOKUP(A2986,airbnb_listings_orlando!C:Q,15,0)</f>
        <v>6</v>
      </c>
      <c r="Y2986" s="11">
        <f t="shared" si="4"/>
        <v>223.37</v>
      </c>
      <c r="AA2986" s="11"/>
    </row>
    <row r="2987">
      <c r="A2987" s="12" t="s">
        <v>100</v>
      </c>
      <c r="B2987" s="13">
        <v>42763.0</v>
      </c>
      <c r="C2987" s="12">
        <v>42765.0</v>
      </c>
      <c r="D2987" s="14">
        <v>675.12</v>
      </c>
      <c r="E2987" s="24">
        <v>42750.01384259259</v>
      </c>
      <c r="F2987" s="16">
        <v>13.0</v>
      </c>
      <c r="G2987" s="17" t="s">
        <v>25</v>
      </c>
      <c r="H2987" s="14">
        <v>68.0</v>
      </c>
      <c r="I2987" s="14">
        <f t="shared" si="1"/>
        <v>648.1152</v>
      </c>
      <c r="J2987" s="18">
        <v>4.0</v>
      </c>
      <c r="K2987" s="17">
        <v>6.0</v>
      </c>
      <c r="L2987" s="19">
        <v>3.0</v>
      </c>
      <c r="M2987" s="19" t="e">
        <v>#REF!</v>
      </c>
      <c r="N2987" s="17">
        <v>4.5</v>
      </c>
      <c r="O2987" s="17" t="s">
        <v>62</v>
      </c>
      <c r="P2987" s="17">
        <v>2.0</v>
      </c>
      <c r="Q2987" s="17">
        <v>4.0</v>
      </c>
      <c r="R2987" s="17">
        <v>0.0</v>
      </c>
      <c r="S2987" s="7">
        <f t="shared" si="2"/>
        <v>4</v>
      </c>
      <c r="T2987" s="20">
        <v>0.0</v>
      </c>
      <c r="U2987" s="14">
        <f t="shared" si="162"/>
        <v>27.0048</v>
      </c>
      <c r="V2987" s="21" t="s">
        <v>39</v>
      </c>
      <c r="W2987" s="35">
        <f>VLOOKUP(A2987,airbnb_listings_orlando!C:Q,14,0)</f>
        <v>259</v>
      </c>
      <c r="X2987" s="35">
        <f>VLOOKUP(A2987,airbnb_listings_orlando!C:Q,15,0)</f>
        <v>6</v>
      </c>
      <c r="Y2987" s="11">
        <f t="shared" si="4"/>
        <v>337.56</v>
      </c>
      <c r="AA2987" s="11"/>
    </row>
    <row r="2988">
      <c r="A2988" s="12" t="s">
        <v>100</v>
      </c>
      <c r="B2988" s="13">
        <v>42740.0</v>
      </c>
      <c r="C2988" s="12">
        <v>42743.0</v>
      </c>
      <c r="D2988" s="14">
        <v>775.79</v>
      </c>
      <c r="E2988" s="15">
        <v>42721.36375</v>
      </c>
      <c r="F2988" s="16">
        <v>19.0</v>
      </c>
      <c r="G2988" s="17" t="s">
        <v>25</v>
      </c>
      <c r="H2988" s="14">
        <v>89.11</v>
      </c>
      <c r="I2988" s="14">
        <f t="shared" si="1"/>
        <v>727.3484</v>
      </c>
      <c r="J2988" s="18">
        <v>4.0</v>
      </c>
      <c r="K2988" s="17">
        <v>6.0</v>
      </c>
      <c r="L2988" s="19">
        <v>3.0</v>
      </c>
      <c r="M2988" s="19" t="e">
        <v>#REF!</v>
      </c>
      <c r="N2988" s="17">
        <v>4.5</v>
      </c>
      <c r="O2988" s="17" t="s">
        <v>62</v>
      </c>
      <c r="P2988" s="17">
        <v>3.0</v>
      </c>
      <c r="Q2988" s="17">
        <v>6.0</v>
      </c>
      <c r="R2988" s="17">
        <v>2.0</v>
      </c>
      <c r="S2988" s="7">
        <f t="shared" si="2"/>
        <v>8</v>
      </c>
      <c r="T2988" s="20">
        <v>17.41</v>
      </c>
      <c r="U2988" s="14">
        <f t="shared" si="162"/>
        <v>31.0316</v>
      </c>
      <c r="V2988" s="21" t="s">
        <v>39</v>
      </c>
      <c r="W2988" s="35">
        <f>VLOOKUP(A2988,airbnb_listings_orlando!C:Q,14,0)</f>
        <v>259</v>
      </c>
      <c r="X2988" s="35">
        <f>VLOOKUP(A2988,airbnb_listings_orlando!C:Q,15,0)</f>
        <v>6</v>
      </c>
      <c r="Y2988" s="11">
        <f t="shared" si="4"/>
        <v>258.5966667</v>
      </c>
      <c r="AA2988" s="11"/>
    </row>
    <row r="2989">
      <c r="A2989" s="12" t="s">
        <v>100</v>
      </c>
      <c r="B2989" s="13">
        <v>42730.0</v>
      </c>
      <c r="C2989" s="25">
        <v>42732.0</v>
      </c>
      <c r="D2989" s="14">
        <v>565.0</v>
      </c>
      <c r="E2989" s="24">
        <v>42620.412986111114</v>
      </c>
      <c r="F2989" s="16">
        <v>110.0</v>
      </c>
      <c r="G2989" s="17" t="s">
        <v>25</v>
      </c>
      <c r="H2989" s="14">
        <v>76.0</v>
      </c>
      <c r="I2989" s="14">
        <f t="shared" si="1"/>
        <v>542.4</v>
      </c>
      <c r="J2989" s="18">
        <v>4.0</v>
      </c>
      <c r="K2989" s="17">
        <v>6.0</v>
      </c>
      <c r="L2989" s="19">
        <v>3.0</v>
      </c>
      <c r="M2989" s="19" t="e">
        <v>#REF!</v>
      </c>
      <c r="N2989" s="17">
        <v>4.5</v>
      </c>
      <c r="O2989" s="17" t="s">
        <v>62</v>
      </c>
      <c r="P2989" s="17">
        <v>2.0</v>
      </c>
      <c r="Q2989" s="17">
        <v>3.0</v>
      </c>
      <c r="R2989" s="17">
        <v>5.0</v>
      </c>
      <c r="S2989" s="7">
        <f t="shared" si="2"/>
        <v>8</v>
      </c>
      <c r="T2989" s="20">
        <v>0.0</v>
      </c>
      <c r="U2989" s="14">
        <f t="shared" si="162"/>
        <v>22.6</v>
      </c>
      <c r="V2989" s="21" t="s">
        <v>39</v>
      </c>
      <c r="W2989" s="35">
        <f>VLOOKUP(A2989,airbnb_listings_orlando!C:Q,14,0)</f>
        <v>259</v>
      </c>
      <c r="X2989" s="35">
        <f>VLOOKUP(A2989,airbnb_listings_orlando!C:Q,15,0)</f>
        <v>6</v>
      </c>
      <c r="Y2989" s="11">
        <f t="shared" si="4"/>
        <v>282.5</v>
      </c>
      <c r="AA2989" s="11"/>
    </row>
    <row r="2990">
      <c r="A2990" s="12" t="s">
        <v>100</v>
      </c>
      <c r="B2990" s="13">
        <v>42720.0</v>
      </c>
      <c r="C2990" s="25">
        <v>42722.0</v>
      </c>
      <c r="D2990" s="14">
        <v>451.58</v>
      </c>
      <c r="E2990" s="15">
        <v>42717.480462962965</v>
      </c>
      <c r="F2990" s="16">
        <v>3.0</v>
      </c>
      <c r="G2990" s="17" t="s">
        <v>25</v>
      </c>
      <c r="H2990" s="14">
        <v>54.0</v>
      </c>
      <c r="I2990" s="14">
        <f t="shared" si="1"/>
        <v>433.5168</v>
      </c>
      <c r="J2990" s="18">
        <v>4.0</v>
      </c>
      <c r="K2990" s="17">
        <v>6.0</v>
      </c>
      <c r="L2990" s="19">
        <v>3.0</v>
      </c>
      <c r="M2990" s="19" t="e">
        <v>#REF!</v>
      </c>
      <c r="N2990" s="17">
        <v>4.5</v>
      </c>
      <c r="O2990" s="17" t="s">
        <v>62</v>
      </c>
      <c r="P2990" s="17">
        <v>2.0</v>
      </c>
      <c r="Q2990" s="17">
        <v>6.0</v>
      </c>
      <c r="R2990" s="17">
        <v>0.0</v>
      </c>
      <c r="S2990" s="7">
        <f t="shared" si="2"/>
        <v>6</v>
      </c>
      <c r="T2990" s="20">
        <v>0.0</v>
      </c>
      <c r="U2990" s="14">
        <f t="shared" si="162"/>
        <v>18.0632</v>
      </c>
      <c r="V2990" s="21" t="s">
        <v>39</v>
      </c>
      <c r="W2990" s="35">
        <f>VLOOKUP(A2990,airbnb_listings_orlando!C:Q,14,0)</f>
        <v>259</v>
      </c>
      <c r="X2990" s="35">
        <f>VLOOKUP(A2990,airbnb_listings_orlando!C:Q,15,0)</f>
        <v>6</v>
      </c>
      <c r="Y2990" s="11">
        <f t="shared" si="4"/>
        <v>225.79</v>
      </c>
      <c r="AA2990" s="11"/>
    </row>
    <row r="2991">
      <c r="A2991" s="12" t="s">
        <v>100</v>
      </c>
      <c r="B2991" s="13">
        <v>42712.0</v>
      </c>
      <c r="C2991" s="25">
        <v>42714.0</v>
      </c>
      <c r="D2991" s="14">
        <v>440.7</v>
      </c>
      <c r="E2991" s="24">
        <v>42709.616111111114</v>
      </c>
      <c r="F2991" s="16">
        <v>3.0</v>
      </c>
      <c r="G2991" s="17" t="s">
        <v>25</v>
      </c>
      <c r="H2991" s="14">
        <v>54.0</v>
      </c>
      <c r="I2991" s="14">
        <f t="shared" si="1"/>
        <v>423.072</v>
      </c>
      <c r="J2991" s="18">
        <v>4.0</v>
      </c>
      <c r="K2991" s="17">
        <v>6.0</v>
      </c>
      <c r="L2991" s="19">
        <v>3.0</v>
      </c>
      <c r="M2991" s="19" t="e">
        <v>#REF!</v>
      </c>
      <c r="N2991" s="17">
        <v>4.5</v>
      </c>
      <c r="O2991" s="17" t="s">
        <v>62</v>
      </c>
      <c r="P2991" s="17">
        <v>2.0</v>
      </c>
      <c r="Q2991" s="17">
        <v>4.0</v>
      </c>
      <c r="R2991" s="17">
        <v>0.0</v>
      </c>
      <c r="S2991" s="7">
        <f t="shared" si="2"/>
        <v>4</v>
      </c>
      <c r="T2991" s="20">
        <v>0.0</v>
      </c>
      <c r="U2991" s="14">
        <f t="shared" si="162"/>
        <v>17.628</v>
      </c>
      <c r="V2991" s="21" t="s">
        <v>39</v>
      </c>
      <c r="W2991" s="35">
        <f>VLOOKUP(A2991,airbnb_listings_orlando!C:Q,14,0)</f>
        <v>259</v>
      </c>
      <c r="X2991" s="35">
        <f>VLOOKUP(A2991,airbnb_listings_orlando!C:Q,15,0)</f>
        <v>6</v>
      </c>
      <c r="Y2991" s="11">
        <f t="shared" si="4"/>
        <v>220.35</v>
      </c>
      <c r="AA2991" s="11"/>
    </row>
    <row r="2992">
      <c r="A2992" s="12" t="s">
        <v>100</v>
      </c>
      <c r="B2992" s="13">
        <v>42666.0</v>
      </c>
      <c r="C2992" s="25">
        <v>42668.0</v>
      </c>
      <c r="D2992" s="14">
        <v>409.06</v>
      </c>
      <c r="E2992" s="24">
        <v>42642.46608796297</v>
      </c>
      <c r="F2992" s="16">
        <v>24.0</v>
      </c>
      <c r="G2992" s="17" t="s">
        <v>25</v>
      </c>
      <c r="H2992" s="14">
        <v>48.4</v>
      </c>
      <c r="I2992" s="14">
        <f t="shared" si="1"/>
        <v>392.6976</v>
      </c>
      <c r="J2992" s="18">
        <v>4.0</v>
      </c>
      <c r="K2992" s="17">
        <v>6.0</v>
      </c>
      <c r="L2992" s="19">
        <v>3.0</v>
      </c>
      <c r="M2992" s="19" t="e">
        <v>#REF!</v>
      </c>
      <c r="N2992" s="17">
        <v>4.5</v>
      </c>
      <c r="O2992" s="17" t="s">
        <v>62</v>
      </c>
      <c r="P2992" s="17">
        <v>2.0</v>
      </c>
      <c r="Q2992" s="17">
        <v>7.0</v>
      </c>
      <c r="R2992" s="17">
        <v>0.0</v>
      </c>
      <c r="S2992" s="7">
        <f t="shared" si="2"/>
        <v>7</v>
      </c>
      <c r="T2992" s="20">
        <v>0.0</v>
      </c>
      <c r="U2992" s="14">
        <f t="shared" si="162"/>
        <v>16.3624</v>
      </c>
      <c r="V2992" s="21" t="s">
        <v>39</v>
      </c>
      <c r="W2992" s="35">
        <f>VLOOKUP(A2992,airbnb_listings_orlando!C:Q,14,0)</f>
        <v>259</v>
      </c>
      <c r="X2992" s="35">
        <f>VLOOKUP(A2992,airbnb_listings_orlando!C:Q,15,0)</f>
        <v>6</v>
      </c>
      <c r="Y2992" s="11">
        <f t="shared" si="4"/>
        <v>204.53</v>
      </c>
      <c r="AA2992" s="11"/>
    </row>
    <row r="2993">
      <c r="A2993" s="12" t="s">
        <v>100</v>
      </c>
      <c r="B2993" s="13">
        <v>42664.0</v>
      </c>
      <c r="C2993" s="25">
        <v>42666.0</v>
      </c>
      <c r="D2993" s="14">
        <v>409.06</v>
      </c>
      <c r="E2993" s="24">
        <v>42633.44881944444</v>
      </c>
      <c r="F2993" s="16">
        <v>31.0</v>
      </c>
      <c r="G2993" s="17" t="s">
        <v>25</v>
      </c>
      <c r="H2993" s="14">
        <v>48.4</v>
      </c>
      <c r="I2993" s="14">
        <f t="shared" si="1"/>
        <v>392.6976</v>
      </c>
      <c r="J2993" s="18">
        <v>4.0</v>
      </c>
      <c r="K2993" s="17">
        <v>6.0</v>
      </c>
      <c r="L2993" s="19">
        <v>3.0</v>
      </c>
      <c r="M2993" s="19" t="e">
        <v>#REF!</v>
      </c>
      <c r="N2993" s="17">
        <v>4.5</v>
      </c>
      <c r="O2993" s="17" t="s">
        <v>62</v>
      </c>
      <c r="P2993" s="17">
        <v>2.0</v>
      </c>
      <c r="Q2993" s="17">
        <v>6.0</v>
      </c>
      <c r="R2993" s="17">
        <v>0.0</v>
      </c>
      <c r="S2993" s="7">
        <f t="shared" si="2"/>
        <v>6</v>
      </c>
      <c r="T2993" s="20">
        <v>0.0</v>
      </c>
      <c r="U2993" s="14">
        <f t="shared" si="162"/>
        <v>16.3624</v>
      </c>
      <c r="V2993" s="21" t="s">
        <v>39</v>
      </c>
      <c r="W2993" s="35">
        <f>VLOOKUP(A2993,airbnb_listings_orlando!C:Q,14,0)</f>
        <v>259</v>
      </c>
      <c r="X2993" s="35">
        <f>VLOOKUP(A2993,airbnb_listings_orlando!C:Q,15,0)</f>
        <v>6</v>
      </c>
      <c r="Y2993" s="11">
        <f t="shared" si="4"/>
        <v>204.53</v>
      </c>
      <c r="AA2993" s="11"/>
    </row>
    <row r="2994">
      <c r="A2994" s="12" t="s">
        <v>100</v>
      </c>
      <c r="B2994" s="13">
        <v>42662.0</v>
      </c>
      <c r="C2994" s="25">
        <v>42664.0</v>
      </c>
      <c r="D2994" s="14">
        <v>440.7</v>
      </c>
      <c r="E2994" s="24">
        <v>42620.410405092596</v>
      </c>
      <c r="F2994" s="16">
        <v>42.0</v>
      </c>
      <c r="G2994" s="17" t="s">
        <v>25</v>
      </c>
      <c r="H2994" s="14">
        <v>54.0</v>
      </c>
      <c r="I2994" s="14">
        <f t="shared" si="1"/>
        <v>423.072</v>
      </c>
      <c r="J2994" s="18">
        <v>4.0</v>
      </c>
      <c r="K2994" s="17">
        <v>6.0</v>
      </c>
      <c r="L2994" s="19">
        <v>3.0</v>
      </c>
      <c r="M2994" s="19" t="e">
        <v>#REF!</v>
      </c>
      <c r="N2994" s="17">
        <v>4.5</v>
      </c>
      <c r="O2994" s="17" t="s">
        <v>62</v>
      </c>
      <c r="P2994" s="17">
        <v>2.0</v>
      </c>
      <c r="Q2994" s="17">
        <v>5.0</v>
      </c>
      <c r="R2994" s="17">
        <v>1.0</v>
      </c>
      <c r="S2994" s="7">
        <f t="shared" si="2"/>
        <v>6</v>
      </c>
      <c r="T2994" s="20">
        <v>0.0</v>
      </c>
      <c r="U2994" s="14">
        <f t="shared" si="162"/>
        <v>17.628</v>
      </c>
      <c r="V2994" s="21" t="s">
        <v>39</v>
      </c>
      <c r="W2994" s="35">
        <f>VLOOKUP(A2994,airbnb_listings_orlando!C:Q,14,0)</f>
        <v>259</v>
      </c>
      <c r="X2994" s="35">
        <f>VLOOKUP(A2994,airbnb_listings_orlando!C:Q,15,0)</f>
        <v>6</v>
      </c>
      <c r="Y2994" s="11">
        <f t="shared" si="4"/>
        <v>220.35</v>
      </c>
      <c r="AA2994" s="11"/>
    </row>
    <row r="2995">
      <c r="A2995" s="12" t="s">
        <v>100</v>
      </c>
      <c r="B2995" s="13">
        <v>42657.0</v>
      </c>
      <c r="C2995" s="25">
        <v>42659.0</v>
      </c>
      <c r="D2995" s="14">
        <v>409.06</v>
      </c>
      <c r="E2995" s="24">
        <v>42642.46105324074</v>
      </c>
      <c r="F2995" s="16">
        <v>15.0</v>
      </c>
      <c r="G2995" s="17" t="s">
        <v>25</v>
      </c>
      <c r="H2995" s="14">
        <v>48.4</v>
      </c>
      <c r="I2995" s="14">
        <f t="shared" si="1"/>
        <v>392.6976</v>
      </c>
      <c r="J2995" s="18">
        <v>4.0</v>
      </c>
      <c r="K2995" s="17">
        <v>6.0</v>
      </c>
      <c r="L2995" s="19">
        <v>3.0</v>
      </c>
      <c r="M2995" s="19" t="e">
        <v>#REF!</v>
      </c>
      <c r="N2995" s="17">
        <v>4.5</v>
      </c>
      <c r="O2995" s="17" t="s">
        <v>62</v>
      </c>
      <c r="P2995" s="17">
        <v>2.0</v>
      </c>
      <c r="Q2995" s="17">
        <v>8.0</v>
      </c>
      <c r="R2995" s="17">
        <v>0.0</v>
      </c>
      <c r="S2995" s="7">
        <f t="shared" si="2"/>
        <v>8</v>
      </c>
      <c r="T2995" s="20">
        <v>0.0</v>
      </c>
      <c r="U2995" s="14">
        <f t="shared" si="162"/>
        <v>16.3624</v>
      </c>
      <c r="V2995" s="21" t="s">
        <v>39</v>
      </c>
      <c r="W2995" s="35">
        <f>VLOOKUP(A2995,airbnb_listings_orlando!C:Q,14,0)</f>
        <v>259</v>
      </c>
      <c r="X2995" s="35">
        <f>VLOOKUP(A2995,airbnb_listings_orlando!C:Q,15,0)</f>
        <v>6</v>
      </c>
      <c r="Y2995" s="11">
        <f t="shared" si="4"/>
        <v>204.53</v>
      </c>
      <c r="AA2995" s="11"/>
    </row>
    <row r="2996">
      <c r="A2996" s="12" t="s">
        <v>100</v>
      </c>
      <c r="B2996" s="13">
        <v>42650.0</v>
      </c>
      <c r="C2996" s="12">
        <v>42652.0</v>
      </c>
      <c r="D2996" s="14">
        <v>409.06</v>
      </c>
      <c r="E2996" s="24">
        <v>42647.42047453704</v>
      </c>
      <c r="F2996" s="16">
        <v>3.0</v>
      </c>
      <c r="G2996" s="17" t="s">
        <v>25</v>
      </c>
      <c r="H2996" s="14">
        <v>48.4</v>
      </c>
      <c r="I2996" s="14">
        <f t="shared" si="1"/>
        <v>392.6976</v>
      </c>
      <c r="J2996" s="18">
        <v>4.0</v>
      </c>
      <c r="K2996" s="17">
        <v>6.0</v>
      </c>
      <c r="L2996" s="19">
        <v>3.0</v>
      </c>
      <c r="M2996" s="19" t="e">
        <v>#REF!</v>
      </c>
      <c r="N2996" s="17">
        <v>4.5</v>
      </c>
      <c r="O2996" s="17" t="s">
        <v>62</v>
      </c>
      <c r="P2996" s="17">
        <v>2.0</v>
      </c>
      <c r="Q2996" s="17">
        <v>2.0</v>
      </c>
      <c r="R2996" s="17">
        <v>5.0</v>
      </c>
      <c r="S2996" s="7">
        <f t="shared" si="2"/>
        <v>7</v>
      </c>
      <c r="T2996" s="20">
        <v>0.0</v>
      </c>
      <c r="U2996" s="14">
        <f t="shared" si="162"/>
        <v>16.3624</v>
      </c>
      <c r="V2996" s="21" t="s">
        <v>39</v>
      </c>
      <c r="W2996" s="35">
        <f>VLOOKUP(A2996,airbnb_listings_orlando!C:Q,14,0)</f>
        <v>259</v>
      </c>
      <c r="X2996" s="35">
        <f>VLOOKUP(A2996,airbnb_listings_orlando!C:Q,15,0)</f>
        <v>6</v>
      </c>
      <c r="Y2996" s="11">
        <f t="shared" si="4"/>
        <v>204.53</v>
      </c>
      <c r="AA2996" s="11"/>
    </row>
    <row r="2997">
      <c r="A2997" s="12" t="s">
        <v>100</v>
      </c>
      <c r="B2997" s="13">
        <v>42643.0</v>
      </c>
      <c r="C2997" s="12">
        <v>42645.0</v>
      </c>
      <c r="D2997" s="14">
        <v>424.88</v>
      </c>
      <c r="E2997" s="24">
        <v>42628.4146412037</v>
      </c>
      <c r="F2997" s="16">
        <v>15.0</v>
      </c>
      <c r="G2997" s="17" t="s">
        <v>25</v>
      </c>
      <c r="H2997" s="14">
        <v>51.2</v>
      </c>
      <c r="I2997" s="14">
        <f t="shared" si="1"/>
        <v>407.8848</v>
      </c>
      <c r="J2997" s="18">
        <v>4.0</v>
      </c>
      <c r="K2997" s="17">
        <v>6.0</v>
      </c>
      <c r="L2997" s="19">
        <v>3.0</v>
      </c>
      <c r="M2997" s="19" t="e">
        <v>#REF!</v>
      </c>
      <c r="N2997" s="17">
        <v>4.5</v>
      </c>
      <c r="O2997" s="17" t="s">
        <v>62</v>
      </c>
      <c r="P2997" s="17">
        <v>2.0</v>
      </c>
      <c r="Q2997" s="17">
        <v>6.0</v>
      </c>
      <c r="R2997" s="17">
        <v>0.0</v>
      </c>
      <c r="S2997" s="7">
        <f t="shared" si="2"/>
        <v>6</v>
      </c>
      <c r="T2997" s="20">
        <v>0.0</v>
      </c>
      <c r="U2997" s="14">
        <f t="shared" si="162"/>
        <v>16.9952</v>
      </c>
      <c r="V2997" s="21" t="s">
        <v>39</v>
      </c>
      <c r="W2997" s="35">
        <f>VLOOKUP(A2997,airbnb_listings_orlando!C:Q,14,0)</f>
        <v>259</v>
      </c>
      <c r="X2997" s="35">
        <f>VLOOKUP(A2997,airbnb_listings_orlando!C:Q,15,0)</f>
        <v>6</v>
      </c>
      <c r="Y2997" s="11">
        <f t="shared" si="4"/>
        <v>212.44</v>
      </c>
      <c r="AA2997" s="11"/>
    </row>
    <row r="2998">
      <c r="A2998" s="12" t="s">
        <v>100</v>
      </c>
      <c r="B2998" s="13">
        <v>42636.0</v>
      </c>
      <c r="C2998" s="12">
        <v>42638.0</v>
      </c>
      <c r="D2998" s="14">
        <v>409.06</v>
      </c>
      <c r="E2998" s="24">
        <v>42636.67047453704</v>
      </c>
      <c r="F2998" s="16">
        <v>0.0</v>
      </c>
      <c r="G2998" s="17" t="s">
        <v>25</v>
      </c>
      <c r="H2998" s="14">
        <v>48.4</v>
      </c>
      <c r="I2998" s="14">
        <f t="shared" si="1"/>
        <v>392.6976</v>
      </c>
      <c r="J2998" s="18">
        <v>4.0</v>
      </c>
      <c r="K2998" s="17">
        <v>6.0</v>
      </c>
      <c r="L2998" s="19">
        <v>3.0</v>
      </c>
      <c r="M2998" s="19" t="e">
        <v>#REF!</v>
      </c>
      <c r="N2998" s="17">
        <v>4.5</v>
      </c>
      <c r="O2998" s="17" t="s">
        <v>62</v>
      </c>
      <c r="P2998" s="17">
        <v>2.0</v>
      </c>
      <c r="Q2998" s="17">
        <v>4.0</v>
      </c>
      <c r="R2998" s="17">
        <v>2.0</v>
      </c>
      <c r="S2998" s="7">
        <f t="shared" si="2"/>
        <v>6</v>
      </c>
      <c r="T2998" s="20">
        <v>0.0</v>
      </c>
      <c r="U2998" s="14">
        <f t="shared" si="162"/>
        <v>16.3624</v>
      </c>
      <c r="V2998" s="21" t="s">
        <v>39</v>
      </c>
      <c r="W2998" s="35">
        <f>VLOOKUP(A2998,airbnb_listings_orlando!C:Q,14,0)</f>
        <v>259</v>
      </c>
      <c r="X2998" s="35">
        <f>VLOOKUP(A2998,airbnb_listings_orlando!C:Q,15,0)</f>
        <v>6</v>
      </c>
      <c r="Y2998" s="11">
        <f t="shared" si="4"/>
        <v>204.53</v>
      </c>
      <c r="AA2998" s="11"/>
    </row>
    <row r="2999">
      <c r="A2999" s="12" t="s">
        <v>100</v>
      </c>
      <c r="B2999" s="13">
        <v>43238.0</v>
      </c>
      <c r="C2999" s="12">
        <v>43250.0</v>
      </c>
      <c r="D2999" s="14">
        <v>2198.34</v>
      </c>
      <c r="E2999" s="24">
        <v>43047.45261574074</v>
      </c>
      <c r="F2999" s="16">
        <v>191.0</v>
      </c>
      <c r="G2999" s="17" t="s">
        <v>25</v>
      </c>
      <c r="H2999" s="14">
        <v>324.0</v>
      </c>
      <c r="I2999" s="14">
        <f t="shared" si="1"/>
        <v>2110.4064</v>
      </c>
      <c r="J2999" s="18">
        <v>4.0</v>
      </c>
      <c r="K2999" s="17">
        <v>6.0</v>
      </c>
      <c r="L2999" s="19">
        <v>3.0</v>
      </c>
      <c r="M2999" s="19" t="e">
        <v>#REF!</v>
      </c>
      <c r="N2999" s="17">
        <v>4.5</v>
      </c>
      <c r="O2999" s="17" t="s">
        <v>62</v>
      </c>
      <c r="P2999" s="17">
        <v>12.0</v>
      </c>
      <c r="Q2999" s="17">
        <v>6.0</v>
      </c>
      <c r="R2999" s="17">
        <v>2.0</v>
      </c>
      <c r="S2999" s="7">
        <f t="shared" si="2"/>
        <v>8</v>
      </c>
      <c r="T2999" s="20">
        <v>0.0</v>
      </c>
      <c r="U2999" s="14">
        <f t="shared" si="162"/>
        <v>87.9336</v>
      </c>
      <c r="V2999" s="21" t="s">
        <v>47</v>
      </c>
      <c r="W2999" s="35">
        <f>VLOOKUP(A2999,airbnb_listings_orlando!C:Q,14,0)</f>
        <v>259</v>
      </c>
      <c r="X2999" s="35">
        <f>VLOOKUP(A2999,airbnb_listings_orlando!C:Q,15,0)</f>
        <v>6</v>
      </c>
      <c r="Y2999" s="11">
        <f t="shared" si="4"/>
        <v>183.195</v>
      </c>
      <c r="AA2999" s="11"/>
    </row>
    <row r="3000">
      <c r="A3000" s="12" t="s">
        <v>100</v>
      </c>
      <c r="B3000" s="13">
        <v>43227.0</v>
      </c>
      <c r="C3000" s="12">
        <v>43236.0</v>
      </c>
      <c r="D3000" s="14">
        <v>130.0</v>
      </c>
      <c r="E3000" s="24">
        <v>43109.535775462966</v>
      </c>
      <c r="F3000" s="16">
        <v>118.0</v>
      </c>
      <c r="G3000" s="17" t="s">
        <v>25</v>
      </c>
      <c r="H3000" s="14">
        <v>0.0</v>
      </c>
      <c r="I3000" s="14">
        <f t="shared" si="1"/>
        <v>130</v>
      </c>
      <c r="J3000" s="18">
        <v>4.0</v>
      </c>
      <c r="K3000" s="17">
        <v>6.0</v>
      </c>
      <c r="L3000" s="19">
        <v>3.0</v>
      </c>
      <c r="M3000" s="19" t="e">
        <v>#REF!</v>
      </c>
      <c r="N3000" s="17">
        <v>4.5</v>
      </c>
      <c r="O3000" s="17" t="s">
        <v>62</v>
      </c>
      <c r="P3000" s="17">
        <v>9.0</v>
      </c>
      <c r="Q3000" s="17">
        <v>1.0</v>
      </c>
      <c r="R3000" s="17">
        <v>0.0</v>
      </c>
      <c r="S3000" s="7">
        <f t="shared" si="2"/>
        <v>1</v>
      </c>
      <c r="T3000" s="20">
        <v>0.0</v>
      </c>
      <c r="U3000" s="14">
        <v>0.0</v>
      </c>
      <c r="V3000" s="21" t="s">
        <v>40</v>
      </c>
      <c r="W3000" s="35">
        <f>VLOOKUP(A3000,airbnb_listings_orlando!C:Q,14,0)</f>
        <v>259</v>
      </c>
      <c r="X3000" s="35">
        <f>VLOOKUP(A3000,airbnb_listings_orlando!C:Q,15,0)</f>
        <v>6</v>
      </c>
      <c r="Y3000" s="11">
        <f t="shared" si="4"/>
        <v>14.44444444</v>
      </c>
      <c r="AA3000" s="11"/>
    </row>
    <row r="3001">
      <c r="A3001" s="12" t="s">
        <v>100</v>
      </c>
      <c r="B3001" s="13">
        <v>42732.0</v>
      </c>
      <c r="C3001" s="12">
        <v>42740.0</v>
      </c>
      <c r="D3001" s="14">
        <v>0.0</v>
      </c>
      <c r="E3001" s="24">
        <v>42625.5884375</v>
      </c>
      <c r="F3001" s="16">
        <v>107.0</v>
      </c>
      <c r="G3001" s="17" t="s">
        <v>25</v>
      </c>
      <c r="H3001" s="14">
        <v>0.0</v>
      </c>
      <c r="I3001" s="14">
        <f t="shared" si="1"/>
        <v>0</v>
      </c>
      <c r="J3001" s="18">
        <v>4.0</v>
      </c>
      <c r="K3001" s="17">
        <v>6.0</v>
      </c>
      <c r="L3001" s="19">
        <v>3.0</v>
      </c>
      <c r="M3001" s="19" t="e">
        <v>#REF!</v>
      </c>
      <c r="N3001" s="17">
        <v>4.5</v>
      </c>
      <c r="O3001" s="17" t="s">
        <v>62</v>
      </c>
      <c r="P3001" s="17">
        <v>8.0</v>
      </c>
      <c r="Q3001" s="17">
        <v>2.0</v>
      </c>
      <c r="R3001" s="17">
        <v>0.0</v>
      </c>
      <c r="S3001" s="7">
        <f t="shared" si="2"/>
        <v>2</v>
      </c>
      <c r="T3001" s="20">
        <v>0.0</v>
      </c>
      <c r="U3001" s="14">
        <v>0.0</v>
      </c>
      <c r="V3001" s="21" t="s">
        <v>40</v>
      </c>
      <c r="W3001" s="35">
        <f>VLOOKUP(A3001,airbnb_listings_orlando!C:Q,14,0)</f>
        <v>259</v>
      </c>
      <c r="X3001" s="35">
        <f>VLOOKUP(A3001,airbnb_listings_orlando!C:Q,15,0)</f>
        <v>6</v>
      </c>
      <c r="Y3001" s="11">
        <f t="shared" si="4"/>
        <v>0</v>
      </c>
      <c r="AA3001" s="11"/>
    </row>
    <row r="3002">
      <c r="A3002" s="12" t="s">
        <v>100</v>
      </c>
      <c r="B3002" s="13">
        <v>43467.0</v>
      </c>
      <c r="C3002" s="12">
        <v>43483.0</v>
      </c>
      <c r="D3002" s="14">
        <v>3599.02</v>
      </c>
      <c r="E3002" s="15">
        <v>43460.19212962963</v>
      </c>
      <c r="F3002" s="16">
        <v>7.0</v>
      </c>
      <c r="G3002" s="17" t="s">
        <v>25</v>
      </c>
      <c r="H3002" s="14">
        <v>572.8</v>
      </c>
      <c r="I3002" s="14">
        <f t="shared" si="1"/>
        <v>3455.0592</v>
      </c>
      <c r="J3002" s="18">
        <v>4.0</v>
      </c>
      <c r="K3002" s="17">
        <v>6.0</v>
      </c>
      <c r="L3002" s="19">
        <v>3.0</v>
      </c>
      <c r="M3002" s="19" t="e">
        <v>#REF!</v>
      </c>
      <c r="N3002" s="17">
        <v>4.5</v>
      </c>
      <c r="O3002" s="17" t="s">
        <v>62</v>
      </c>
      <c r="P3002" s="17">
        <v>16.0</v>
      </c>
      <c r="Q3002" s="17">
        <v>2.0</v>
      </c>
      <c r="R3002" s="17">
        <v>0.0</v>
      </c>
      <c r="S3002" s="7">
        <f t="shared" si="2"/>
        <v>2</v>
      </c>
      <c r="T3002" s="20">
        <v>0.0</v>
      </c>
      <c r="U3002" s="14">
        <f>D3002*4%</f>
        <v>143.9608</v>
      </c>
      <c r="V3002" s="21" t="s">
        <v>50</v>
      </c>
      <c r="W3002" s="35">
        <f>VLOOKUP(A3002,airbnb_listings_orlando!C:Q,14,0)</f>
        <v>259</v>
      </c>
      <c r="X3002" s="35">
        <f>VLOOKUP(A3002,airbnb_listings_orlando!C:Q,15,0)</f>
        <v>6</v>
      </c>
      <c r="Y3002" s="11">
        <f t="shared" si="4"/>
        <v>224.93875</v>
      </c>
      <c r="AA3002" s="11"/>
    </row>
    <row r="3003">
      <c r="A3003" s="12" t="s">
        <v>100</v>
      </c>
      <c r="B3003" s="13">
        <v>43391.0</v>
      </c>
      <c r="C3003" s="25">
        <v>43400.0</v>
      </c>
      <c r="D3003" s="14">
        <v>1222.28</v>
      </c>
      <c r="E3003" s="24">
        <v>43276.522511574076</v>
      </c>
      <c r="F3003" s="16">
        <v>115.0</v>
      </c>
      <c r="G3003" s="17" t="s">
        <v>25</v>
      </c>
      <c r="H3003" s="14">
        <v>170.1</v>
      </c>
      <c r="I3003" s="14">
        <f t="shared" si="1"/>
        <v>1161.166</v>
      </c>
      <c r="J3003" s="18">
        <v>4.0</v>
      </c>
      <c r="K3003" s="17">
        <v>6.0</v>
      </c>
      <c r="L3003" s="19">
        <v>3.0</v>
      </c>
      <c r="M3003" s="19" t="e">
        <v>#REF!</v>
      </c>
      <c r="N3003" s="17">
        <v>4.5</v>
      </c>
      <c r="O3003" s="17" t="s">
        <v>62</v>
      </c>
      <c r="P3003" s="17">
        <v>9.0</v>
      </c>
      <c r="Q3003" s="17">
        <v>2.0</v>
      </c>
      <c r="R3003" s="17">
        <v>0.0</v>
      </c>
      <c r="S3003" s="7">
        <f t="shared" si="2"/>
        <v>2</v>
      </c>
      <c r="T3003" s="20">
        <v>0.0</v>
      </c>
      <c r="U3003" s="14">
        <f>D3003*5%</f>
        <v>61.114</v>
      </c>
      <c r="V3003" s="21" t="s">
        <v>50</v>
      </c>
      <c r="W3003" s="35">
        <f>VLOOKUP(A3003,airbnb_listings_orlando!C:Q,14,0)</f>
        <v>259</v>
      </c>
      <c r="X3003" s="35">
        <f>VLOOKUP(A3003,airbnb_listings_orlando!C:Q,15,0)</f>
        <v>6</v>
      </c>
      <c r="Y3003" s="11">
        <f t="shared" si="4"/>
        <v>135.8088889</v>
      </c>
      <c r="AA3003" s="11"/>
    </row>
    <row r="3004">
      <c r="A3004" s="12" t="s">
        <v>101</v>
      </c>
      <c r="B3004" s="13">
        <v>43478.0</v>
      </c>
      <c r="C3004" s="12">
        <v>43492.0</v>
      </c>
      <c r="D3004" s="14">
        <v>2208.0</v>
      </c>
      <c r="E3004" s="24">
        <v>43163.89717592593</v>
      </c>
      <c r="F3004" s="16">
        <v>315.0</v>
      </c>
      <c r="G3004" s="17" t="s">
        <v>25</v>
      </c>
      <c r="H3004" s="14">
        <v>68.0</v>
      </c>
      <c r="I3004" s="14">
        <f t="shared" si="1"/>
        <v>2051.68</v>
      </c>
      <c r="J3004" s="18">
        <v>4.0</v>
      </c>
      <c r="K3004" s="17">
        <v>6.0</v>
      </c>
      <c r="L3004" s="19">
        <v>3.0</v>
      </c>
      <c r="M3004" s="19">
        <v>58.0</v>
      </c>
      <c r="N3004" s="17">
        <v>5.0</v>
      </c>
      <c r="O3004" s="17" t="s">
        <v>66</v>
      </c>
      <c r="P3004" s="17">
        <v>14.0</v>
      </c>
      <c r="Q3004" s="17">
        <v>4.0</v>
      </c>
      <c r="R3004" s="17">
        <v>4.0</v>
      </c>
      <c r="S3004" s="7">
        <f t="shared" si="2"/>
        <v>8</v>
      </c>
      <c r="T3004" s="20">
        <v>68.0</v>
      </c>
      <c r="U3004" s="14">
        <f t="shared" ref="U3004:U3079" si="163">D3004*4%</f>
        <v>88.32</v>
      </c>
      <c r="V3004" s="21" t="s">
        <v>26</v>
      </c>
      <c r="W3004" s="35">
        <f>VLOOKUP(A3004,airbnb_listings_orlando!C:Q,14,0)</f>
        <v>259</v>
      </c>
      <c r="X3004" s="35">
        <f>VLOOKUP(A3004,airbnb_listings_orlando!C:Q,15,0)</f>
        <v>6</v>
      </c>
      <c r="Y3004" s="11">
        <f t="shared" si="4"/>
        <v>157.7142857</v>
      </c>
      <c r="AA3004" s="11"/>
    </row>
    <row r="3005">
      <c r="A3005" s="12" t="s">
        <v>101</v>
      </c>
      <c r="B3005" s="13">
        <v>43471.0</v>
      </c>
      <c r="C3005" s="12">
        <v>43477.0</v>
      </c>
      <c r="D3005" s="14">
        <v>1133.93</v>
      </c>
      <c r="E3005" s="15">
        <v>43429.98515046296</v>
      </c>
      <c r="F3005" s="16">
        <v>42.0</v>
      </c>
      <c r="G3005" s="17" t="s">
        <v>25</v>
      </c>
      <c r="H3005" s="14">
        <v>151.48</v>
      </c>
      <c r="I3005" s="14">
        <f t="shared" si="1"/>
        <v>1053.5028</v>
      </c>
      <c r="J3005" s="18">
        <v>4.0</v>
      </c>
      <c r="K3005" s="17">
        <v>6.0</v>
      </c>
      <c r="L3005" s="19">
        <v>3.0</v>
      </c>
      <c r="M3005" s="19">
        <v>58.0</v>
      </c>
      <c r="N3005" s="17">
        <v>5.0</v>
      </c>
      <c r="O3005" s="17" t="s">
        <v>66</v>
      </c>
      <c r="P3005" s="17">
        <v>6.0</v>
      </c>
      <c r="Q3005" s="17">
        <v>7.0</v>
      </c>
      <c r="R3005" s="17">
        <v>0.0</v>
      </c>
      <c r="S3005" s="7">
        <f t="shared" si="2"/>
        <v>7</v>
      </c>
      <c r="T3005" s="20">
        <v>35.07</v>
      </c>
      <c r="U3005" s="14">
        <f t="shared" si="163"/>
        <v>45.3572</v>
      </c>
      <c r="V3005" s="21" t="s">
        <v>26</v>
      </c>
      <c r="W3005" s="35">
        <f>VLOOKUP(A3005,airbnb_listings_orlando!C:Q,14,0)</f>
        <v>259</v>
      </c>
      <c r="X3005" s="35">
        <f>VLOOKUP(A3005,airbnb_listings_orlando!C:Q,15,0)</f>
        <v>6</v>
      </c>
      <c r="Y3005" s="11">
        <f t="shared" si="4"/>
        <v>188.9883333</v>
      </c>
      <c r="AA3005" s="11"/>
    </row>
    <row r="3006">
      <c r="A3006" s="12" t="s">
        <v>101</v>
      </c>
      <c r="B3006" s="13">
        <v>43469.0</v>
      </c>
      <c r="C3006" s="12">
        <v>43471.0</v>
      </c>
      <c r="D3006" s="14">
        <v>439.41</v>
      </c>
      <c r="E3006" s="24">
        <v>43468.586006944446</v>
      </c>
      <c r="F3006" s="16">
        <v>1.0</v>
      </c>
      <c r="G3006" s="17" t="s">
        <v>25</v>
      </c>
      <c r="H3006" s="14">
        <v>42.16</v>
      </c>
      <c r="I3006" s="14">
        <f t="shared" si="1"/>
        <v>408.2436</v>
      </c>
      <c r="J3006" s="18">
        <v>4.0</v>
      </c>
      <c r="K3006" s="17">
        <v>6.0</v>
      </c>
      <c r="L3006" s="19">
        <v>3.0</v>
      </c>
      <c r="M3006" s="19">
        <v>58.0</v>
      </c>
      <c r="N3006" s="17">
        <v>5.0</v>
      </c>
      <c r="O3006" s="17" t="s">
        <v>66</v>
      </c>
      <c r="P3006" s="17">
        <v>2.0</v>
      </c>
      <c r="Q3006" s="17">
        <v>3.0</v>
      </c>
      <c r="R3006" s="17">
        <v>2.0</v>
      </c>
      <c r="S3006" s="7">
        <f t="shared" si="2"/>
        <v>5</v>
      </c>
      <c r="T3006" s="20">
        <v>13.59</v>
      </c>
      <c r="U3006" s="14">
        <f t="shared" si="163"/>
        <v>17.5764</v>
      </c>
      <c r="V3006" s="21" t="s">
        <v>26</v>
      </c>
      <c r="W3006" s="35">
        <f>VLOOKUP(A3006,airbnb_listings_orlando!C:Q,14,0)</f>
        <v>259</v>
      </c>
      <c r="X3006" s="35">
        <f>VLOOKUP(A3006,airbnb_listings_orlando!C:Q,15,0)</f>
        <v>6</v>
      </c>
      <c r="Y3006" s="11">
        <f t="shared" si="4"/>
        <v>219.705</v>
      </c>
      <c r="AA3006" s="11"/>
    </row>
    <row r="3007">
      <c r="A3007" s="12" t="s">
        <v>101</v>
      </c>
      <c r="B3007" s="13">
        <v>43463.0</v>
      </c>
      <c r="C3007" s="12">
        <v>43469.0</v>
      </c>
      <c r="D3007" s="14">
        <v>1696.53</v>
      </c>
      <c r="E3007" s="24">
        <v>43374.11082175926</v>
      </c>
      <c r="F3007" s="16">
        <v>89.0</v>
      </c>
      <c r="G3007" s="17" t="s">
        <v>25</v>
      </c>
      <c r="H3007" s="14">
        <v>240.04</v>
      </c>
      <c r="I3007" s="14">
        <f t="shared" si="1"/>
        <v>1576.1988</v>
      </c>
      <c r="J3007" s="18">
        <v>4.0</v>
      </c>
      <c r="K3007" s="17">
        <v>6.0</v>
      </c>
      <c r="L3007" s="19">
        <v>3.0</v>
      </c>
      <c r="M3007" s="19">
        <v>58.0</v>
      </c>
      <c r="N3007" s="17">
        <v>5.0</v>
      </c>
      <c r="O3007" s="17" t="s">
        <v>66</v>
      </c>
      <c r="P3007" s="17">
        <v>6.0</v>
      </c>
      <c r="Q3007" s="17">
        <v>5.0</v>
      </c>
      <c r="R3007" s="17">
        <v>0.0</v>
      </c>
      <c r="S3007" s="7">
        <f t="shared" si="2"/>
        <v>5</v>
      </c>
      <c r="T3007" s="20">
        <v>52.47</v>
      </c>
      <c r="U3007" s="14">
        <f t="shared" si="163"/>
        <v>67.8612</v>
      </c>
      <c r="V3007" s="21" t="s">
        <v>26</v>
      </c>
      <c r="W3007" s="35">
        <f>VLOOKUP(A3007,airbnb_listings_orlando!C:Q,14,0)</f>
        <v>259</v>
      </c>
      <c r="X3007" s="35">
        <f>VLOOKUP(A3007,airbnb_listings_orlando!C:Q,15,0)</f>
        <v>6</v>
      </c>
      <c r="Y3007" s="11">
        <f t="shared" si="4"/>
        <v>282.755</v>
      </c>
      <c r="AA3007" s="11"/>
    </row>
    <row r="3008">
      <c r="A3008" s="12" t="s">
        <v>101</v>
      </c>
      <c r="B3008" s="13">
        <v>43453.0</v>
      </c>
      <c r="C3008" s="25">
        <v>43463.0</v>
      </c>
      <c r="D3008" s="14">
        <v>1773.0</v>
      </c>
      <c r="E3008" s="24">
        <v>43105.57362268519</v>
      </c>
      <c r="F3008" s="16">
        <v>348.0</v>
      </c>
      <c r="G3008" s="17" t="s">
        <v>25</v>
      </c>
      <c r="H3008" s="14">
        <v>257.03</v>
      </c>
      <c r="I3008" s="14">
        <f t="shared" si="1"/>
        <v>1653.08</v>
      </c>
      <c r="J3008" s="18">
        <v>4.0</v>
      </c>
      <c r="K3008" s="17">
        <v>6.0</v>
      </c>
      <c r="L3008" s="19">
        <v>3.0</v>
      </c>
      <c r="M3008" s="19">
        <v>58.0</v>
      </c>
      <c r="N3008" s="17">
        <v>5.0</v>
      </c>
      <c r="O3008" s="17" t="s">
        <v>66</v>
      </c>
      <c r="P3008" s="17">
        <v>10.0</v>
      </c>
      <c r="Q3008" s="17">
        <v>5.0</v>
      </c>
      <c r="R3008" s="17">
        <v>3.0</v>
      </c>
      <c r="S3008" s="7">
        <f t="shared" si="2"/>
        <v>8</v>
      </c>
      <c r="T3008" s="20">
        <v>49.0</v>
      </c>
      <c r="U3008" s="14">
        <f t="shared" si="163"/>
        <v>70.92</v>
      </c>
      <c r="V3008" s="21" t="s">
        <v>26</v>
      </c>
      <c r="W3008" s="35">
        <f>VLOOKUP(A3008,airbnb_listings_orlando!C:Q,14,0)</f>
        <v>259</v>
      </c>
      <c r="X3008" s="35">
        <f>VLOOKUP(A3008,airbnb_listings_orlando!C:Q,15,0)</f>
        <v>6</v>
      </c>
      <c r="Y3008" s="11">
        <f t="shared" si="4"/>
        <v>177.3</v>
      </c>
      <c r="AA3008" s="11"/>
    </row>
    <row r="3009">
      <c r="A3009" s="12" t="s">
        <v>101</v>
      </c>
      <c r="B3009" s="13">
        <v>43443.0</v>
      </c>
      <c r="C3009" s="25">
        <v>43453.0</v>
      </c>
      <c r="D3009" s="14">
        <v>1679.0</v>
      </c>
      <c r="E3009" s="24">
        <v>43203.39386574074</v>
      </c>
      <c r="F3009" s="16">
        <v>240.0</v>
      </c>
      <c r="G3009" s="17" t="s">
        <v>25</v>
      </c>
      <c r="H3009" s="14">
        <v>237.2</v>
      </c>
      <c r="I3009" s="14">
        <f t="shared" si="1"/>
        <v>1559.84</v>
      </c>
      <c r="J3009" s="18">
        <v>4.0</v>
      </c>
      <c r="K3009" s="17">
        <v>6.0</v>
      </c>
      <c r="L3009" s="19">
        <v>3.0</v>
      </c>
      <c r="M3009" s="19">
        <v>58.0</v>
      </c>
      <c r="N3009" s="17">
        <v>5.0</v>
      </c>
      <c r="O3009" s="17" t="s">
        <v>66</v>
      </c>
      <c r="P3009" s="17">
        <v>10.0</v>
      </c>
      <c r="Q3009" s="17">
        <v>7.0</v>
      </c>
      <c r="R3009" s="17">
        <v>0.0</v>
      </c>
      <c r="S3009" s="7">
        <f t="shared" si="2"/>
        <v>7</v>
      </c>
      <c r="T3009" s="20">
        <v>52.0</v>
      </c>
      <c r="U3009" s="14">
        <f t="shared" si="163"/>
        <v>67.16</v>
      </c>
      <c r="V3009" s="21" t="s">
        <v>26</v>
      </c>
      <c r="W3009" s="35">
        <f>VLOOKUP(A3009,airbnb_listings_orlando!C:Q,14,0)</f>
        <v>259</v>
      </c>
      <c r="X3009" s="35">
        <f>VLOOKUP(A3009,airbnb_listings_orlando!C:Q,15,0)</f>
        <v>6</v>
      </c>
      <c r="Y3009" s="11">
        <f t="shared" si="4"/>
        <v>167.9</v>
      </c>
      <c r="AA3009" s="11"/>
    </row>
    <row r="3010">
      <c r="A3010" s="12" t="s">
        <v>101</v>
      </c>
      <c r="B3010" s="13">
        <v>43427.0</v>
      </c>
      <c r="C3010" s="25">
        <v>43433.0</v>
      </c>
      <c r="D3010" s="14">
        <v>998.13</v>
      </c>
      <c r="E3010" s="15">
        <v>43403.95594907407</v>
      </c>
      <c r="F3010" s="16">
        <v>24.0</v>
      </c>
      <c r="G3010" s="17" t="s">
        <v>25</v>
      </c>
      <c r="H3010" s="14">
        <v>130.11</v>
      </c>
      <c r="I3010" s="14">
        <f t="shared" si="1"/>
        <v>927.3348</v>
      </c>
      <c r="J3010" s="18">
        <v>4.0</v>
      </c>
      <c r="K3010" s="17">
        <v>6.0</v>
      </c>
      <c r="L3010" s="19">
        <v>3.0</v>
      </c>
      <c r="M3010" s="19">
        <v>58.0</v>
      </c>
      <c r="N3010" s="17">
        <v>5.0</v>
      </c>
      <c r="O3010" s="17" t="s">
        <v>66</v>
      </c>
      <c r="P3010" s="17">
        <v>6.0</v>
      </c>
      <c r="Q3010" s="17">
        <v>4.0</v>
      </c>
      <c r="R3010" s="17">
        <v>0.0</v>
      </c>
      <c r="S3010" s="7">
        <f t="shared" si="2"/>
        <v>4</v>
      </c>
      <c r="T3010" s="20">
        <v>30.87</v>
      </c>
      <c r="U3010" s="14">
        <f t="shared" si="163"/>
        <v>39.9252</v>
      </c>
      <c r="V3010" s="21" t="s">
        <v>26</v>
      </c>
      <c r="W3010" s="35">
        <f>VLOOKUP(A3010,airbnb_listings_orlando!C:Q,14,0)</f>
        <v>259</v>
      </c>
      <c r="X3010" s="35">
        <f>VLOOKUP(A3010,airbnb_listings_orlando!C:Q,15,0)</f>
        <v>6</v>
      </c>
      <c r="Y3010" s="11">
        <f t="shared" si="4"/>
        <v>166.355</v>
      </c>
      <c r="AA3010" s="11"/>
    </row>
    <row r="3011">
      <c r="A3011" s="12" t="s">
        <v>101</v>
      </c>
      <c r="B3011" s="13">
        <v>43413.0</v>
      </c>
      <c r="C3011" s="25">
        <v>43420.0</v>
      </c>
      <c r="D3011" s="14">
        <v>1098.52</v>
      </c>
      <c r="E3011" s="24">
        <v>43265.397210648145</v>
      </c>
      <c r="F3011" s="16">
        <v>148.0</v>
      </c>
      <c r="G3011" s="17" t="s">
        <v>25</v>
      </c>
      <c r="H3011" s="14">
        <v>145.9</v>
      </c>
      <c r="I3011" s="14">
        <f t="shared" si="1"/>
        <v>1020.5992</v>
      </c>
      <c r="J3011" s="18">
        <v>4.0</v>
      </c>
      <c r="K3011" s="17">
        <v>6.0</v>
      </c>
      <c r="L3011" s="19">
        <v>3.0</v>
      </c>
      <c r="M3011" s="19">
        <v>58.0</v>
      </c>
      <c r="N3011" s="17">
        <v>5.0</v>
      </c>
      <c r="O3011" s="17" t="s">
        <v>66</v>
      </c>
      <c r="P3011" s="17">
        <v>7.0</v>
      </c>
      <c r="Q3011" s="17">
        <v>2.0</v>
      </c>
      <c r="R3011" s="17">
        <v>3.0</v>
      </c>
      <c r="S3011" s="7">
        <f t="shared" si="2"/>
        <v>5</v>
      </c>
      <c r="T3011" s="20">
        <v>33.98</v>
      </c>
      <c r="U3011" s="14">
        <f t="shared" si="163"/>
        <v>43.9408</v>
      </c>
      <c r="V3011" s="21" t="s">
        <v>26</v>
      </c>
      <c r="W3011" s="35">
        <f>VLOOKUP(A3011,airbnb_listings_orlando!C:Q,14,0)</f>
        <v>259</v>
      </c>
      <c r="X3011" s="35">
        <f>VLOOKUP(A3011,airbnb_listings_orlando!C:Q,15,0)</f>
        <v>6</v>
      </c>
      <c r="Y3011" s="11">
        <f t="shared" si="4"/>
        <v>156.9314286</v>
      </c>
      <c r="AA3011" s="11"/>
    </row>
    <row r="3012">
      <c r="A3012" s="12" t="s">
        <v>101</v>
      </c>
      <c r="B3012" s="13">
        <v>43405.0</v>
      </c>
      <c r="C3012" s="12">
        <v>43412.0</v>
      </c>
      <c r="D3012" s="14">
        <v>1155.46</v>
      </c>
      <c r="E3012" s="15">
        <v>43395.99099537037</v>
      </c>
      <c r="F3012" s="16">
        <v>10.0</v>
      </c>
      <c r="G3012" s="17" t="s">
        <v>25</v>
      </c>
      <c r="H3012" s="14">
        <v>126.53</v>
      </c>
      <c r="I3012" s="14">
        <f t="shared" si="1"/>
        <v>1078.7016</v>
      </c>
      <c r="J3012" s="18">
        <v>4.0</v>
      </c>
      <c r="K3012" s="17">
        <v>6.0</v>
      </c>
      <c r="L3012" s="19">
        <v>3.0</v>
      </c>
      <c r="M3012" s="19">
        <v>58.0</v>
      </c>
      <c r="N3012" s="17">
        <v>5.0</v>
      </c>
      <c r="O3012" s="17" t="s">
        <v>66</v>
      </c>
      <c r="P3012" s="17">
        <v>7.0</v>
      </c>
      <c r="Q3012" s="17">
        <v>3.0</v>
      </c>
      <c r="R3012" s="17">
        <v>3.0</v>
      </c>
      <c r="S3012" s="7">
        <f t="shared" si="2"/>
        <v>6</v>
      </c>
      <c r="T3012" s="20">
        <v>30.54</v>
      </c>
      <c r="U3012" s="14">
        <f t="shared" si="163"/>
        <v>46.2184</v>
      </c>
      <c r="V3012" s="21" t="s">
        <v>26</v>
      </c>
      <c r="W3012" s="35">
        <f>VLOOKUP(A3012,airbnb_listings_orlando!C:Q,14,0)</f>
        <v>259</v>
      </c>
      <c r="X3012" s="35">
        <f>VLOOKUP(A3012,airbnb_listings_orlando!C:Q,15,0)</f>
        <v>6</v>
      </c>
      <c r="Y3012" s="11">
        <f t="shared" si="4"/>
        <v>165.0657143</v>
      </c>
      <c r="AA3012" s="11"/>
    </row>
    <row r="3013">
      <c r="A3013" s="12" t="s">
        <v>101</v>
      </c>
      <c r="B3013" s="13">
        <v>43367.0</v>
      </c>
      <c r="C3013" s="12">
        <v>43373.0</v>
      </c>
      <c r="D3013" s="14">
        <v>1004.01</v>
      </c>
      <c r="E3013" s="24">
        <v>43205.42958333333</v>
      </c>
      <c r="F3013" s="16">
        <v>162.0</v>
      </c>
      <c r="G3013" s="17" t="s">
        <v>25</v>
      </c>
      <c r="H3013" s="14">
        <v>131.09</v>
      </c>
      <c r="I3013" s="14">
        <f t="shared" si="1"/>
        <v>932.8496</v>
      </c>
      <c r="J3013" s="18">
        <v>4.0</v>
      </c>
      <c r="K3013" s="17">
        <v>6.0</v>
      </c>
      <c r="L3013" s="19">
        <v>3.0</v>
      </c>
      <c r="M3013" s="19">
        <v>58.0</v>
      </c>
      <c r="N3013" s="17">
        <v>5.0</v>
      </c>
      <c r="O3013" s="17" t="s">
        <v>66</v>
      </c>
      <c r="P3013" s="17">
        <v>6.0</v>
      </c>
      <c r="Q3013" s="17">
        <v>4.0</v>
      </c>
      <c r="R3013" s="17">
        <v>2.0</v>
      </c>
      <c r="S3013" s="7">
        <f t="shared" si="2"/>
        <v>6</v>
      </c>
      <c r="T3013" s="20">
        <v>31.0</v>
      </c>
      <c r="U3013" s="14">
        <f t="shared" si="163"/>
        <v>40.1604</v>
      </c>
      <c r="V3013" s="21" t="s">
        <v>26</v>
      </c>
      <c r="W3013" s="35">
        <f>VLOOKUP(A3013,airbnb_listings_orlando!C:Q,14,0)</f>
        <v>259</v>
      </c>
      <c r="X3013" s="35">
        <f>VLOOKUP(A3013,airbnb_listings_orlando!C:Q,15,0)</f>
        <v>6</v>
      </c>
      <c r="Y3013" s="11">
        <f t="shared" si="4"/>
        <v>167.335</v>
      </c>
      <c r="AA3013" s="11"/>
    </row>
    <row r="3014">
      <c r="A3014" s="12" t="s">
        <v>101</v>
      </c>
      <c r="B3014" s="13">
        <v>43357.0</v>
      </c>
      <c r="C3014" s="12">
        <v>43366.0</v>
      </c>
      <c r="D3014" s="14">
        <v>1383.0</v>
      </c>
      <c r="E3014" s="24">
        <v>43107.498935185184</v>
      </c>
      <c r="F3014" s="16">
        <v>250.0</v>
      </c>
      <c r="G3014" s="17" t="s">
        <v>25</v>
      </c>
      <c r="H3014" s="14">
        <v>189.69</v>
      </c>
      <c r="I3014" s="14">
        <f t="shared" si="1"/>
        <v>1284.68</v>
      </c>
      <c r="J3014" s="18">
        <v>4.0</v>
      </c>
      <c r="K3014" s="17">
        <v>6.0</v>
      </c>
      <c r="L3014" s="19">
        <v>3.0</v>
      </c>
      <c r="M3014" s="19">
        <v>58.0</v>
      </c>
      <c r="N3014" s="17">
        <v>5.0</v>
      </c>
      <c r="O3014" s="17" t="s">
        <v>66</v>
      </c>
      <c r="P3014" s="17">
        <v>9.0</v>
      </c>
      <c r="Q3014" s="17">
        <v>5.0</v>
      </c>
      <c r="R3014" s="17">
        <v>1.0</v>
      </c>
      <c r="S3014" s="7">
        <f t="shared" si="2"/>
        <v>6</v>
      </c>
      <c r="T3014" s="20">
        <v>43.0</v>
      </c>
      <c r="U3014" s="14">
        <f t="shared" si="163"/>
        <v>55.32</v>
      </c>
      <c r="V3014" s="21" t="s">
        <v>26</v>
      </c>
      <c r="W3014" s="35">
        <f>VLOOKUP(A3014,airbnb_listings_orlando!C:Q,14,0)</f>
        <v>259</v>
      </c>
      <c r="X3014" s="35">
        <f>VLOOKUP(A3014,airbnb_listings_orlando!C:Q,15,0)</f>
        <v>6</v>
      </c>
      <c r="Y3014" s="11">
        <f t="shared" si="4"/>
        <v>153.6666667</v>
      </c>
      <c r="AA3014" s="11"/>
    </row>
    <row r="3015">
      <c r="A3015" s="12" t="s">
        <v>101</v>
      </c>
      <c r="B3015" s="13">
        <v>43347.0</v>
      </c>
      <c r="C3015" s="12">
        <v>43352.0</v>
      </c>
      <c r="D3015" s="14">
        <v>858.0</v>
      </c>
      <c r="E3015" s="24">
        <v>43221.47770833333</v>
      </c>
      <c r="F3015" s="16">
        <v>126.0</v>
      </c>
      <c r="G3015" s="17" t="s">
        <v>25</v>
      </c>
      <c r="H3015" s="14">
        <v>107.58</v>
      </c>
      <c r="I3015" s="14">
        <f t="shared" si="1"/>
        <v>796.68</v>
      </c>
      <c r="J3015" s="18">
        <v>4.0</v>
      </c>
      <c r="K3015" s="17">
        <v>6.0</v>
      </c>
      <c r="L3015" s="19">
        <v>3.0</v>
      </c>
      <c r="M3015" s="19">
        <v>58.0</v>
      </c>
      <c r="N3015" s="17">
        <v>5.0</v>
      </c>
      <c r="O3015" s="17" t="s">
        <v>66</v>
      </c>
      <c r="P3015" s="17">
        <v>5.0</v>
      </c>
      <c r="Q3015" s="17">
        <v>5.0</v>
      </c>
      <c r="R3015" s="17">
        <v>0.0</v>
      </c>
      <c r="S3015" s="7">
        <f t="shared" si="2"/>
        <v>5</v>
      </c>
      <c r="T3015" s="20">
        <v>27.0</v>
      </c>
      <c r="U3015" s="14">
        <f t="shared" si="163"/>
        <v>34.32</v>
      </c>
      <c r="V3015" s="21" t="s">
        <v>26</v>
      </c>
      <c r="W3015" s="35">
        <f>VLOOKUP(A3015,airbnb_listings_orlando!C:Q,14,0)</f>
        <v>259</v>
      </c>
      <c r="X3015" s="35">
        <f>VLOOKUP(A3015,airbnb_listings_orlando!C:Q,15,0)</f>
        <v>6</v>
      </c>
      <c r="Y3015" s="11">
        <f t="shared" si="4"/>
        <v>171.6</v>
      </c>
      <c r="AA3015" s="11"/>
    </row>
    <row r="3016">
      <c r="A3016" s="12" t="s">
        <v>101</v>
      </c>
      <c r="B3016" s="13">
        <v>43343.0</v>
      </c>
      <c r="C3016" s="12">
        <v>43345.0</v>
      </c>
      <c r="D3016" s="14">
        <v>420.01</v>
      </c>
      <c r="E3016" s="24">
        <v>43342.71165509259</v>
      </c>
      <c r="F3016" s="16">
        <v>1.0</v>
      </c>
      <c r="G3016" s="17" t="s">
        <v>25</v>
      </c>
      <c r="H3016" s="14">
        <v>39.11</v>
      </c>
      <c r="I3016" s="14">
        <f t="shared" si="1"/>
        <v>390.2196</v>
      </c>
      <c r="J3016" s="18">
        <v>4.0</v>
      </c>
      <c r="K3016" s="17">
        <v>6.0</v>
      </c>
      <c r="L3016" s="19">
        <v>3.0</v>
      </c>
      <c r="M3016" s="19">
        <v>58.0</v>
      </c>
      <c r="N3016" s="17">
        <v>5.0</v>
      </c>
      <c r="O3016" s="17" t="s">
        <v>66</v>
      </c>
      <c r="P3016" s="17">
        <v>2.0</v>
      </c>
      <c r="Q3016" s="17">
        <v>8.0</v>
      </c>
      <c r="R3016" s="17">
        <v>0.0</v>
      </c>
      <c r="S3016" s="7">
        <f t="shared" si="2"/>
        <v>8</v>
      </c>
      <c r="T3016" s="20">
        <v>12.99</v>
      </c>
      <c r="U3016" s="14">
        <f t="shared" si="163"/>
        <v>16.8004</v>
      </c>
      <c r="V3016" s="21" t="s">
        <v>26</v>
      </c>
      <c r="W3016" s="35">
        <f>VLOOKUP(A3016,airbnb_listings_orlando!C:Q,14,0)</f>
        <v>259</v>
      </c>
      <c r="X3016" s="35">
        <f>VLOOKUP(A3016,airbnb_listings_orlando!C:Q,15,0)</f>
        <v>6</v>
      </c>
      <c r="Y3016" s="11">
        <f t="shared" si="4"/>
        <v>210.005</v>
      </c>
      <c r="AA3016" s="11"/>
    </row>
    <row r="3017">
      <c r="A3017" s="12" t="s">
        <v>101</v>
      </c>
      <c r="B3017" s="13">
        <v>43336.0</v>
      </c>
      <c r="C3017" s="12">
        <v>43343.0</v>
      </c>
      <c r="D3017" s="14">
        <v>1169.0</v>
      </c>
      <c r="E3017" s="24">
        <v>43181.784583333334</v>
      </c>
      <c r="F3017" s="16">
        <v>155.0</v>
      </c>
      <c r="G3017" s="17" t="s">
        <v>25</v>
      </c>
      <c r="H3017" s="14">
        <v>156.03</v>
      </c>
      <c r="I3017" s="14">
        <f t="shared" si="1"/>
        <v>1086.24</v>
      </c>
      <c r="J3017" s="18">
        <v>4.0</v>
      </c>
      <c r="K3017" s="17">
        <v>6.0</v>
      </c>
      <c r="L3017" s="19">
        <v>3.0</v>
      </c>
      <c r="M3017" s="19">
        <v>58.0</v>
      </c>
      <c r="N3017" s="17">
        <v>5.0</v>
      </c>
      <c r="O3017" s="17" t="s">
        <v>66</v>
      </c>
      <c r="P3017" s="17">
        <v>7.0</v>
      </c>
      <c r="Q3017" s="17">
        <v>4.0</v>
      </c>
      <c r="R3017" s="17">
        <v>2.0</v>
      </c>
      <c r="S3017" s="7">
        <f t="shared" si="2"/>
        <v>6</v>
      </c>
      <c r="T3017" s="20">
        <v>36.0</v>
      </c>
      <c r="U3017" s="14">
        <f t="shared" si="163"/>
        <v>46.76</v>
      </c>
      <c r="V3017" s="21" t="s">
        <v>26</v>
      </c>
      <c r="W3017" s="35">
        <f>VLOOKUP(A3017,airbnb_listings_orlando!C:Q,14,0)</f>
        <v>259</v>
      </c>
      <c r="X3017" s="35">
        <f>VLOOKUP(A3017,airbnb_listings_orlando!C:Q,15,0)</f>
        <v>6</v>
      </c>
      <c r="Y3017" s="11">
        <f t="shared" si="4"/>
        <v>167</v>
      </c>
      <c r="AA3017" s="11"/>
    </row>
    <row r="3018">
      <c r="A3018" s="12" t="s">
        <v>101</v>
      </c>
      <c r="B3018" s="13">
        <v>43305.0</v>
      </c>
      <c r="C3018" s="12">
        <v>43328.0</v>
      </c>
      <c r="D3018" s="14">
        <v>3729.01</v>
      </c>
      <c r="E3018" s="15">
        <v>43087.73453703704</v>
      </c>
      <c r="F3018" s="16">
        <v>218.0</v>
      </c>
      <c r="G3018" s="17" t="s">
        <v>25</v>
      </c>
      <c r="H3018" s="14">
        <v>558.99</v>
      </c>
      <c r="I3018" s="14">
        <f t="shared" si="1"/>
        <v>3464.8496</v>
      </c>
      <c r="J3018" s="18">
        <v>4.0</v>
      </c>
      <c r="K3018" s="17">
        <v>6.0</v>
      </c>
      <c r="L3018" s="19">
        <v>3.0</v>
      </c>
      <c r="M3018" s="19" t="e">
        <v>#N/A</v>
      </c>
      <c r="N3018" s="17">
        <v>5.0</v>
      </c>
      <c r="O3018" s="17" t="s">
        <v>66</v>
      </c>
      <c r="P3018" s="17">
        <v>23.0</v>
      </c>
      <c r="Q3018" s="17">
        <v>6.0</v>
      </c>
      <c r="R3018" s="17">
        <v>0.0</v>
      </c>
      <c r="S3018" s="7">
        <f t="shared" si="2"/>
        <v>6</v>
      </c>
      <c r="T3018" s="20">
        <v>115.0</v>
      </c>
      <c r="U3018" s="14">
        <f t="shared" si="163"/>
        <v>149.1604</v>
      </c>
      <c r="V3018" s="21" t="s">
        <v>26</v>
      </c>
      <c r="W3018" s="35">
        <f>VLOOKUP(A3018,airbnb_listings_orlando!C:Q,14,0)</f>
        <v>259</v>
      </c>
      <c r="X3018" s="35">
        <f>VLOOKUP(A3018,airbnb_listings_orlando!C:Q,15,0)</f>
        <v>6</v>
      </c>
      <c r="Y3018" s="11">
        <f t="shared" si="4"/>
        <v>162.1308696</v>
      </c>
      <c r="AA3018" s="11"/>
    </row>
    <row r="3019">
      <c r="A3019" s="12" t="s">
        <v>101</v>
      </c>
      <c r="B3019" s="13">
        <v>43301.0</v>
      </c>
      <c r="C3019" s="12">
        <v>43304.0</v>
      </c>
      <c r="D3019" s="14">
        <v>613.45</v>
      </c>
      <c r="E3019" s="24">
        <v>43201.39077546296</v>
      </c>
      <c r="F3019" s="16">
        <v>100.0</v>
      </c>
      <c r="G3019" s="17" t="s">
        <v>25</v>
      </c>
      <c r="H3019" s="14">
        <v>62.54</v>
      </c>
      <c r="I3019" s="14">
        <f t="shared" si="1"/>
        <v>570.912</v>
      </c>
      <c r="J3019" s="18">
        <v>4.0</v>
      </c>
      <c r="K3019" s="17">
        <v>6.0</v>
      </c>
      <c r="L3019" s="19">
        <v>3.0</v>
      </c>
      <c r="M3019" s="19" t="e">
        <v>#N/A</v>
      </c>
      <c r="N3019" s="17">
        <v>5.0</v>
      </c>
      <c r="O3019" s="17" t="s">
        <v>66</v>
      </c>
      <c r="P3019" s="17">
        <v>3.0</v>
      </c>
      <c r="Q3019" s="17">
        <v>6.0</v>
      </c>
      <c r="R3019" s="17">
        <v>1.0</v>
      </c>
      <c r="S3019" s="7">
        <f t="shared" si="2"/>
        <v>7</v>
      </c>
      <c r="T3019" s="20">
        <v>18.0</v>
      </c>
      <c r="U3019" s="14">
        <f t="shared" si="163"/>
        <v>24.538</v>
      </c>
      <c r="V3019" s="21" t="s">
        <v>26</v>
      </c>
      <c r="W3019" s="35">
        <f>VLOOKUP(A3019,airbnb_listings_orlando!C:Q,14,0)</f>
        <v>259</v>
      </c>
      <c r="X3019" s="35">
        <f>VLOOKUP(A3019,airbnb_listings_orlando!C:Q,15,0)</f>
        <v>6</v>
      </c>
      <c r="Y3019" s="11">
        <f t="shared" si="4"/>
        <v>204.4833333</v>
      </c>
      <c r="AA3019" s="11"/>
    </row>
    <row r="3020">
      <c r="A3020" s="12" t="s">
        <v>101</v>
      </c>
      <c r="B3020" s="13">
        <v>43298.0</v>
      </c>
      <c r="C3020" s="12">
        <v>43300.0</v>
      </c>
      <c r="D3020" s="14">
        <v>422.0</v>
      </c>
      <c r="E3020" s="24">
        <v>43207.939421296294</v>
      </c>
      <c r="F3020" s="16">
        <v>91.0</v>
      </c>
      <c r="G3020" s="17" t="s">
        <v>25</v>
      </c>
      <c r="H3020" s="14">
        <v>39.48</v>
      </c>
      <c r="I3020" s="14">
        <f t="shared" si="1"/>
        <v>392.12</v>
      </c>
      <c r="J3020" s="18">
        <v>4.0</v>
      </c>
      <c r="K3020" s="17">
        <v>6.0</v>
      </c>
      <c r="L3020" s="19">
        <v>3.0</v>
      </c>
      <c r="M3020" s="19" t="e">
        <v>#N/A</v>
      </c>
      <c r="N3020" s="17">
        <v>5.0</v>
      </c>
      <c r="O3020" s="17" t="s">
        <v>66</v>
      </c>
      <c r="P3020" s="17">
        <v>2.0</v>
      </c>
      <c r="Q3020" s="17">
        <v>4.0</v>
      </c>
      <c r="R3020" s="17">
        <v>4.0</v>
      </c>
      <c r="S3020" s="7">
        <f t="shared" si="2"/>
        <v>8</v>
      </c>
      <c r="T3020" s="20">
        <v>13.0</v>
      </c>
      <c r="U3020" s="14">
        <f t="shared" si="163"/>
        <v>16.88</v>
      </c>
      <c r="V3020" s="21" t="s">
        <v>26</v>
      </c>
      <c r="W3020" s="35">
        <f>VLOOKUP(A3020,airbnb_listings_orlando!C:Q,14,0)</f>
        <v>259</v>
      </c>
      <c r="X3020" s="35">
        <f>VLOOKUP(A3020,airbnb_listings_orlando!C:Q,15,0)</f>
        <v>6</v>
      </c>
      <c r="Y3020" s="11">
        <f t="shared" si="4"/>
        <v>211</v>
      </c>
      <c r="AA3020" s="11"/>
    </row>
    <row r="3021">
      <c r="A3021" s="12" t="s">
        <v>101</v>
      </c>
      <c r="B3021" s="13">
        <v>43284.0</v>
      </c>
      <c r="C3021" s="12">
        <v>43291.0</v>
      </c>
      <c r="D3021" s="14">
        <v>1039.16</v>
      </c>
      <c r="E3021" s="24">
        <v>42972.40782407407</v>
      </c>
      <c r="F3021" s="16">
        <v>312.0</v>
      </c>
      <c r="G3021" s="17" t="s">
        <v>25</v>
      </c>
      <c r="H3021" s="14">
        <v>136.56</v>
      </c>
      <c r="I3021" s="14">
        <f t="shared" si="1"/>
        <v>965.4536</v>
      </c>
      <c r="J3021" s="18">
        <v>4.0</v>
      </c>
      <c r="K3021" s="17">
        <v>6.0</v>
      </c>
      <c r="L3021" s="19">
        <v>3.0</v>
      </c>
      <c r="M3021" s="19" t="e">
        <v>#N/A</v>
      </c>
      <c r="N3021" s="17">
        <v>5.0</v>
      </c>
      <c r="O3021" s="17" t="s">
        <v>66</v>
      </c>
      <c r="P3021" s="17">
        <v>7.0</v>
      </c>
      <c r="Q3021" s="17">
        <v>4.0</v>
      </c>
      <c r="R3021" s="17">
        <v>1.0</v>
      </c>
      <c r="S3021" s="7">
        <f t="shared" si="2"/>
        <v>5</v>
      </c>
      <c r="T3021" s="20">
        <v>32.14</v>
      </c>
      <c r="U3021" s="14">
        <f t="shared" si="163"/>
        <v>41.5664</v>
      </c>
      <c r="V3021" s="21" t="s">
        <v>26</v>
      </c>
      <c r="W3021" s="35">
        <f>VLOOKUP(A3021,airbnb_listings_orlando!C:Q,14,0)</f>
        <v>259</v>
      </c>
      <c r="X3021" s="35">
        <f>VLOOKUP(A3021,airbnb_listings_orlando!C:Q,15,0)</f>
        <v>6</v>
      </c>
      <c r="Y3021" s="11">
        <f t="shared" si="4"/>
        <v>148.4514286</v>
      </c>
      <c r="AA3021" s="11"/>
    </row>
    <row r="3022">
      <c r="A3022" s="12" t="s">
        <v>101</v>
      </c>
      <c r="B3022" s="13">
        <v>43280.0</v>
      </c>
      <c r="C3022" s="12">
        <v>43282.0</v>
      </c>
      <c r="D3022" s="14">
        <v>422.0</v>
      </c>
      <c r="E3022" s="24">
        <v>43210.79145833333</v>
      </c>
      <c r="F3022" s="16">
        <v>70.0</v>
      </c>
      <c r="G3022" s="17" t="s">
        <v>25</v>
      </c>
      <c r="H3022" s="14">
        <v>39.48</v>
      </c>
      <c r="I3022" s="14">
        <f t="shared" si="1"/>
        <v>392.12</v>
      </c>
      <c r="J3022" s="18">
        <v>4.0</v>
      </c>
      <c r="K3022" s="17">
        <v>6.0</v>
      </c>
      <c r="L3022" s="19">
        <v>3.0</v>
      </c>
      <c r="M3022" s="19" t="e">
        <v>#N/A</v>
      </c>
      <c r="N3022" s="17">
        <v>5.0</v>
      </c>
      <c r="O3022" s="17" t="s">
        <v>66</v>
      </c>
      <c r="P3022" s="17">
        <v>2.0</v>
      </c>
      <c r="Q3022" s="17">
        <v>5.0</v>
      </c>
      <c r="R3022" s="17">
        <v>0.0</v>
      </c>
      <c r="S3022" s="7">
        <f t="shared" si="2"/>
        <v>5</v>
      </c>
      <c r="T3022" s="20">
        <v>13.0</v>
      </c>
      <c r="U3022" s="14">
        <f t="shared" si="163"/>
        <v>16.88</v>
      </c>
      <c r="V3022" s="21" t="s">
        <v>26</v>
      </c>
      <c r="W3022" s="35">
        <f>VLOOKUP(A3022,airbnb_listings_orlando!C:Q,14,0)</f>
        <v>259</v>
      </c>
      <c r="X3022" s="35">
        <f>VLOOKUP(A3022,airbnb_listings_orlando!C:Q,15,0)</f>
        <v>6</v>
      </c>
      <c r="Y3022" s="11">
        <f t="shared" si="4"/>
        <v>211</v>
      </c>
      <c r="AA3022" s="11"/>
    </row>
    <row r="3023">
      <c r="A3023" s="12" t="s">
        <v>101</v>
      </c>
      <c r="B3023" s="13">
        <v>43272.0</v>
      </c>
      <c r="C3023" s="12">
        <v>43279.0</v>
      </c>
      <c r="D3023" s="14">
        <v>1054.0</v>
      </c>
      <c r="E3023" s="15">
        <v>43098.81039351852</v>
      </c>
      <c r="F3023" s="16">
        <v>174.0</v>
      </c>
      <c r="G3023" s="17" t="s">
        <v>25</v>
      </c>
      <c r="H3023" s="14">
        <v>137.18</v>
      </c>
      <c r="I3023" s="14">
        <f t="shared" si="1"/>
        <v>978.84</v>
      </c>
      <c r="J3023" s="18">
        <v>4.0</v>
      </c>
      <c r="K3023" s="17">
        <v>6.0</v>
      </c>
      <c r="L3023" s="19">
        <v>3.0</v>
      </c>
      <c r="M3023" s="19" t="e">
        <v>#N/A</v>
      </c>
      <c r="N3023" s="17">
        <v>5.0</v>
      </c>
      <c r="O3023" s="17" t="s">
        <v>66</v>
      </c>
      <c r="P3023" s="17">
        <v>7.0</v>
      </c>
      <c r="Q3023" s="17">
        <v>6.0</v>
      </c>
      <c r="R3023" s="17">
        <v>0.0</v>
      </c>
      <c r="S3023" s="7">
        <f t="shared" si="2"/>
        <v>6</v>
      </c>
      <c r="T3023" s="20">
        <v>33.0</v>
      </c>
      <c r="U3023" s="14">
        <f t="shared" si="163"/>
        <v>42.16</v>
      </c>
      <c r="V3023" s="21" t="s">
        <v>26</v>
      </c>
      <c r="W3023" s="35">
        <f>VLOOKUP(A3023,airbnb_listings_orlando!C:Q,14,0)</f>
        <v>259</v>
      </c>
      <c r="X3023" s="35">
        <f>VLOOKUP(A3023,airbnb_listings_orlando!C:Q,15,0)</f>
        <v>6</v>
      </c>
      <c r="Y3023" s="11">
        <f t="shared" si="4"/>
        <v>150.5714286</v>
      </c>
      <c r="AA3023" s="11"/>
    </row>
    <row r="3024">
      <c r="A3024" s="12" t="s">
        <v>101</v>
      </c>
      <c r="B3024" s="13">
        <v>43257.0</v>
      </c>
      <c r="C3024" s="12">
        <v>43272.0</v>
      </c>
      <c r="D3024" s="14">
        <v>2094.0</v>
      </c>
      <c r="E3024" s="24">
        <v>42995.54335648148</v>
      </c>
      <c r="F3024" s="16">
        <v>262.0</v>
      </c>
      <c r="G3024" s="17" t="s">
        <v>25</v>
      </c>
      <c r="H3024" s="14">
        <v>305.25</v>
      </c>
      <c r="I3024" s="14">
        <f t="shared" si="1"/>
        <v>1945.24</v>
      </c>
      <c r="J3024" s="18">
        <v>4.0</v>
      </c>
      <c r="K3024" s="17">
        <v>6.0</v>
      </c>
      <c r="L3024" s="19">
        <v>3.0</v>
      </c>
      <c r="M3024" s="19" t="e">
        <v>#REF!</v>
      </c>
      <c r="N3024" s="17">
        <v>5.0</v>
      </c>
      <c r="O3024" s="17" t="s">
        <v>66</v>
      </c>
      <c r="P3024" s="17">
        <v>15.0</v>
      </c>
      <c r="Q3024" s="17">
        <v>4.0</v>
      </c>
      <c r="R3024" s="17">
        <v>2.0</v>
      </c>
      <c r="S3024" s="7">
        <f t="shared" si="2"/>
        <v>6</v>
      </c>
      <c r="T3024" s="20">
        <v>65.0</v>
      </c>
      <c r="U3024" s="14">
        <f t="shared" si="163"/>
        <v>83.76</v>
      </c>
      <c r="V3024" s="21" t="s">
        <v>26</v>
      </c>
      <c r="W3024" s="35">
        <f>VLOOKUP(A3024,airbnb_listings_orlando!C:Q,14,0)</f>
        <v>259</v>
      </c>
      <c r="X3024" s="35">
        <f>VLOOKUP(A3024,airbnb_listings_orlando!C:Q,15,0)</f>
        <v>6</v>
      </c>
      <c r="Y3024" s="11">
        <f t="shared" si="4"/>
        <v>139.6</v>
      </c>
      <c r="AA3024" s="11"/>
    </row>
    <row r="3025">
      <c r="A3025" s="12" t="s">
        <v>101</v>
      </c>
      <c r="B3025" s="13">
        <v>43247.0</v>
      </c>
      <c r="C3025" s="12">
        <v>43255.0</v>
      </c>
      <c r="D3025" s="14">
        <v>1181.0</v>
      </c>
      <c r="E3025" s="24">
        <v>43006.41349537037</v>
      </c>
      <c r="F3025" s="16">
        <v>241.0</v>
      </c>
      <c r="G3025" s="17" t="s">
        <v>25</v>
      </c>
      <c r="H3025" s="14">
        <v>157.9</v>
      </c>
      <c r="I3025" s="14">
        <f t="shared" si="1"/>
        <v>1096.76</v>
      </c>
      <c r="J3025" s="18">
        <v>4.0</v>
      </c>
      <c r="K3025" s="17">
        <v>6.0</v>
      </c>
      <c r="L3025" s="19">
        <v>3.0</v>
      </c>
      <c r="M3025" s="19" t="e">
        <v>#REF!</v>
      </c>
      <c r="N3025" s="17">
        <v>5.0</v>
      </c>
      <c r="O3025" s="17" t="s">
        <v>66</v>
      </c>
      <c r="P3025" s="17">
        <v>8.0</v>
      </c>
      <c r="Q3025" s="17">
        <v>8.0</v>
      </c>
      <c r="R3025" s="17">
        <v>0.0</v>
      </c>
      <c r="S3025" s="7">
        <f t="shared" si="2"/>
        <v>8</v>
      </c>
      <c r="T3025" s="20">
        <v>37.0</v>
      </c>
      <c r="U3025" s="14">
        <f t="shared" si="163"/>
        <v>47.24</v>
      </c>
      <c r="V3025" s="21" t="s">
        <v>26</v>
      </c>
      <c r="W3025" s="35">
        <f>VLOOKUP(A3025,airbnb_listings_orlando!C:Q,14,0)</f>
        <v>259</v>
      </c>
      <c r="X3025" s="35">
        <f>VLOOKUP(A3025,airbnb_listings_orlando!C:Q,15,0)</f>
        <v>6</v>
      </c>
      <c r="Y3025" s="11">
        <f t="shared" si="4"/>
        <v>147.625</v>
      </c>
      <c r="AA3025" s="11"/>
    </row>
    <row r="3026">
      <c r="A3026" s="12" t="s">
        <v>101</v>
      </c>
      <c r="B3026" s="13">
        <v>43245.0</v>
      </c>
      <c r="C3026" s="12">
        <v>43247.0</v>
      </c>
      <c r="D3026" s="14">
        <v>422.0</v>
      </c>
      <c r="E3026" s="24">
        <v>43218.428923611114</v>
      </c>
      <c r="F3026" s="16">
        <v>27.0</v>
      </c>
      <c r="G3026" s="17" t="s">
        <v>25</v>
      </c>
      <c r="H3026" s="14">
        <v>39.48</v>
      </c>
      <c r="I3026" s="14">
        <f t="shared" si="1"/>
        <v>392.12</v>
      </c>
      <c r="J3026" s="18">
        <v>4.0</v>
      </c>
      <c r="K3026" s="17">
        <v>6.0</v>
      </c>
      <c r="L3026" s="19">
        <v>3.0</v>
      </c>
      <c r="M3026" s="19" t="e">
        <v>#REF!</v>
      </c>
      <c r="N3026" s="17">
        <v>5.0</v>
      </c>
      <c r="O3026" s="17" t="s">
        <v>66</v>
      </c>
      <c r="P3026" s="17">
        <v>2.0</v>
      </c>
      <c r="Q3026" s="17">
        <v>5.0</v>
      </c>
      <c r="R3026" s="17">
        <v>1.0</v>
      </c>
      <c r="S3026" s="7">
        <f t="shared" si="2"/>
        <v>6</v>
      </c>
      <c r="T3026" s="20">
        <v>13.0</v>
      </c>
      <c r="U3026" s="14">
        <f t="shared" si="163"/>
        <v>16.88</v>
      </c>
      <c r="V3026" s="21" t="s">
        <v>26</v>
      </c>
      <c r="W3026" s="35">
        <f>VLOOKUP(A3026,airbnb_listings_orlando!C:Q,14,0)</f>
        <v>259</v>
      </c>
      <c r="X3026" s="35">
        <f>VLOOKUP(A3026,airbnb_listings_orlando!C:Q,15,0)</f>
        <v>6</v>
      </c>
      <c r="Y3026" s="11">
        <f t="shared" si="4"/>
        <v>211</v>
      </c>
      <c r="AA3026" s="11"/>
    </row>
    <row r="3027">
      <c r="A3027" s="12" t="s">
        <v>101</v>
      </c>
      <c r="B3027" s="13">
        <v>43238.0</v>
      </c>
      <c r="C3027" s="12">
        <v>43245.0</v>
      </c>
      <c r="D3027" s="14">
        <v>1049.0</v>
      </c>
      <c r="E3027" s="24">
        <v>43041.660520833335</v>
      </c>
      <c r="F3027" s="16">
        <v>197.0</v>
      </c>
      <c r="G3027" s="17" t="s">
        <v>25</v>
      </c>
      <c r="H3027" s="14">
        <v>138.38</v>
      </c>
      <c r="I3027" s="14">
        <f t="shared" si="1"/>
        <v>975.04</v>
      </c>
      <c r="J3027" s="18">
        <v>4.0</v>
      </c>
      <c r="K3027" s="17">
        <v>6.0</v>
      </c>
      <c r="L3027" s="19">
        <v>3.0</v>
      </c>
      <c r="M3027" s="19" t="e">
        <v>#REF!</v>
      </c>
      <c r="N3027" s="17">
        <v>5.0</v>
      </c>
      <c r="O3027" s="17" t="s">
        <v>66</v>
      </c>
      <c r="P3027" s="17">
        <v>7.0</v>
      </c>
      <c r="Q3027" s="17">
        <v>4.0</v>
      </c>
      <c r="R3027" s="17">
        <v>0.0</v>
      </c>
      <c r="S3027" s="7">
        <f t="shared" si="2"/>
        <v>4</v>
      </c>
      <c r="T3027" s="20">
        <v>32.0</v>
      </c>
      <c r="U3027" s="14">
        <f t="shared" si="163"/>
        <v>41.96</v>
      </c>
      <c r="V3027" s="21" t="s">
        <v>26</v>
      </c>
      <c r="W3027" s="35">
        <f>VLOOKUP(A3027,airbnb_listings_orlando!C:Q,14,0)</f>
        <v>259</v>
      </c>
      <c r="X3027" s="35">
        <f>VLOOKUP(A3027,airbnb_listings_orlando!C:Q,15,0)</f>
        <v>6</v>
      </c>
      <c r="Y3027" s="11">
        <f t="shared" si="4"/>
        <v>149.8571429</v>
      </c>
      <c r="AA3027" s="11"/>
    </row>
    <row r="3028">
      <c r="A3028" s="12" t="s">
        <v>101</v>
      </c>
      <c r="B3028" s="13">
        <v>43231.0</v>
      </c>
      <c r="C3028" s="12">
        <v>43234.0</v>
      </c>
      <c r="D3028" s="14">
        <v>566.0</v>
      </c>
      <c r="E3028" s="15">
        <v>43067.8678125</v>
      </c>
      <c r="F3028" s="16">
        <v>164.0</v>
      </c>
      <c r="G3028" s="17" t="s">
        <v>25</v>
      </c>
      <c r="H3028" s="14">
        <v>63.6</v>
      </c>
      <c r="I3028" s="14">
        <f t="shared" si="1"/>
        <v>526.36</v>
      </c>
      <c r="J3028" s="18">
        <v>4.0</v>
      </c>
      <c r="K3028" s="17">
        <v>6.0</v>
      </c>
      <c r="L3028" s="19">
        <v>3.0</v>
      </c>
      <c r="M3028" s="19" t="e">
        <v>#REF!</v>
      </c>
      <c r="N3028" s="17">
        <v>5.0</v>
      </c>
      <c r="O3028" s="17" t="s">
        <v>66</v>
      </c>
      <c r="P3028" s="17">
        <v>3.0</v>
      </c>
      <c r="Q3028" s="17">
        <v>5.0</v>
      </c>
      <c r="R3028" s="17">
        <v>0.0</v>
      </c>
      <c r="S3028" s="7">
        <f t="shared" si="2"/>
        <v>5</v>
      </c>
      <c r="T3028" s="20">
        <v>17.0</v>
      </c>
      <c r="U3028" s="14">
        <f t="shared" si="163"/>
        <v>22.64</v>
      </c>
      <c r="V3028" s="21" t="s">
        <v>26</v>
      </c>
      <c r="W3028" s="35">
        <f>VLOOKUP(A3028,airbnb_listings_orlando!C:Q,14,0)</f>
        <v>259</v>
      </c>
      <c r="X3028" s="35">
        <f>VLOOKUP(A3028,airbnb_listings_orlando!C:Q,15,0)</f>
        <v>6</v>
      </c>
      <c r="Y3028" s="11">
        <f t="shared" si="4"/>
        <v>188.6666667</v>
      </c>
      <c r="AA3028" s="11"/>
    </row>
    <row r="3029">
      <c r="A3029" s="12" t="s">
        <v>101</v>
      </c>
      <c r="B3029" s="13">
        <v>43223.0</v>
      </c>
      <c r="C3029" s="12">
        <v>43231.0</v>
      </c>
      <c r="D3029" s="14">
        <v>1186.0</v>
      </c>
      <c r="E3029" s="15">
        <v>43088.92361111111</v>
      </c>
      <c r="F3029" s="16">
        <v>135.0</v>
      </c>
      <c r="G3029" s="17" t="s">
        <v>25</v>
      </c>
      <c r="H3029" s="14">
        <v>157.86</v>
      </c>
      <c r="I3029" s="14">
        <f t="shared" si="1"/>
        <v>1101.56</v>
      </c>
      <c r="J3029" s="18">
        <v>4.0</v>
      </c>
      <c r="K3029" s="17">
        <v>6.0</v>
      </c>
      <c r="L3029" s="19">
        <v>3.0</v>
      </c>
      <c r="M3029" s="19" t="e">
        <v>#REF!</v>
      </c>
      <c r="N3029" s="17">
        <v>5.0</v>
      </c>
      <c r="O3029" s="17" t="s">
        <v>66</v>
      </c>
      <c r="P3029" s="17">
        <v>8.0</v>
      </c>
      <c r="Q3029" s="17">
        <v>5.0</v>
      </c>
      <c r="R3029" s="17">
        <v>2.0</v>
      </c>
      <c r="S3029" s="7">
        <f t="shared" si="2"/>
        <v>7</v>
      </c>
      <c r="T3029" s="20">
        <v>37.0</v>
      </c>
      <c r="U3029" s="14">
        <f t="shared" si="163"/>
        <v>47.44</v>
      </c>
      <c r="V3029" s="21" t="s">
        <v>26</v>
      </c>
      <c r="W3029" s="35">
        <f>VLOOKUP(A3029,airbnb_listings_orlando!C:Q,14,0)</f>
        <v>259</v>
      </c>
      <c r="X3029" s="35">
        <f>VLOOKUP(A3029,airbnb_listings_orlando!C:Q,15,0)</f>
        <v>6</v>
      </c>
      <c r="Y3029" s="11">
        <f t="shared" si="4"/>
        <v>148.25</v>
      </c>
      <c r="AA3029" s="11"/>
    </row>
    <row r="3030">
      <c r="A3030" s="12" t="s">
        <v>101</v>
      </c>
      <c r="B3030" s="13">
        <v>43208.0</v>
      </c>
      <c r="C3030" s="12">
        <v>43214.0</v>
      </c>
      <c r="D3030" s="14">
        <v>1005.0</v>
      </c>
      <c r="E3030" s="24">
        <v>43044.75739583333</v>
      </c>
      <c r="F3030" s="16">
        <v>164.0</v>
      </c>
      <c r="G3030" s="17" t="s">
        <v>25</v>
      </c>
      <c r="H3030" s="14">
        <v>132.25</v>
      </c>
      <c r="I3030" s="14">
        <f t="shared" si="1"/>
        <v>933.8</v>
      </c>
      <c r="J3030" s="18">
        <v>4.0</v>
      </c>
      <c r="K3030" s="17">
        <v>6.0</v>
      </c>
      <c r="L3030" s="19">
        <v>3.0</v>
      </c>
      <c r="M3030" s="19" t="e">
        <v>#REF!</v>
      </c>
      <c r="N3030" s="17">
        <v>5.0</v>
      </c>
      <c r="O3030" s="17" t="s">
        <v>66</v>
      </c>
      <c r="P3030" s="17">
        <v>6.0</v>
      </c>
      <c r="Q3030" s="17">
        <v>4.0</v>
      </c>
      <c r="R3030" s="17">
        <v>1.0</v>
      </c>
      <c r="S3030" s="7">
        <f t="shared" si="2"/>
        <v>5</v>
      </c>
      <c r="T3030" s="20">
        <v>31.0</v>
      </c>
      <c r="U3030" s="14">
        <f t="shared" si="163"/>
        <v>40.2</v>
      </c>
      <c r="V3030" s="21" t="s">
        <v>26</v>
      </c>
      <c r="W3030" s="35">
        <f>VLOOKUP(A3030,airbnb_listings_orlando!C:Q,14,0)</f>
        <v>259</v>
      </c>
      <c r="X3030" s="35">
        <f>VLOOKUP(A3030,airbnb_listings_orlando!C:Q,15,0)</f>
        <v>6</v>
      </c>
      <c r="Y3030" s="11">
        <f t="shared" si="4"/>
        <v>167.5</v>
      </c>
      <c r="AA3030" s="11"/>
    </row>
    <row r="3031">
      <c r="A3031" s="12" t="s">
        <v>101</v>
      </c>
      <c r="B3031" s="13">
        <v>43204.0</v>
      </c>
      <c r="C3031" s="12">
        <v>43207.0</v>
      </c>
      <c r="D3031" s="14">
        <v>567.0</v>
      </c>
      <c r="E3031" s="24">
        <v>43198.448645833334</v>
      </c>
      <c r="F3031" s="16">
        <v>6.0</v>
      </c>
      <c r="G3031" s="17" t="s">
        <v>25</v>
      </c>
      <c r="H3031" s="14">
        <v>61.78</v>
      </c>
      <c r="I3031" s="14">
        <f t="shared" si="1"/>
        <v>526.32</v>
      </c>
      <c r="J3031" s="18">
        <v>4.0</v>
      </c>
      <c r="K3031" s="17">
        <v>6.0</v>
      </c>
      <c r="L3031" s="19">
        <v>3.0</v>
      </c>
      <c r="M3031" s="19" t="e">
        <v>#REF!</v>
      </c>
      <c r="N3031" s="17">
        <v>5.0</v>
      </c>
      <c r="O3031" s="17" t="s">
        <v>66</v>
      </c>
      <c r="P3031" s="17">
        <v>3.0</v>
      </c>
      <c r="Q3031" s="17">
        <v>4.0</v>
      </c>
      <c r="R3031" s="17">
        <v>0.0</v>
      </c>
      <c r="S3031" s="7">
        <f t="shared" si="2"/>
        <v>4</v>
      </c>
      <c r="T3031" s="20">
        <v>18.0</v>
      </c>
      <c r="U3031" s="14">
        <f t="shared" si="163"/>
        <v>22.68</v>
      </c>
      <c r="V3031" s="21" t="s">
        <v>26</v>
      </c>
      <c r="W3031" s="35">
        <f>VLOOKUP(A3031,airbnb_listings_orlando!C:Q,14,0)</f>
        <v>259</v>
      </c>
      <c r="X3031" s="35">
        <f>VLOOKUP(A3031,airbnb_listings_orlando!C:Q,15,0)</f>
        <v>6</v>
      </c>
      <c r="Y3031" s="11">
        <f t="shared" si="4"/>
        <v>189</v>
      </c>
      <c r="AA3031" s="11"/>
    </row>
    <row r="3032">
      <c r="A3032" s="12" t="s">
        <v>101</v>
      </c>
      <c r="B3032" s="13">
        <v>43195.0</v>
      </c>
      <c r="C3032" s="12">
        <v>43204.0</v>
      </c>
      <c r="D3032" s="14">
        <v>1303.0</v>
      </c>
      <c r="E3032" s="24">
        <v>42911.44608796296</v>
      </c>
      <c r="F3032" s="16">
        <v>284.0</v>
      </c>
      <c r="G3032" s="17" t="s">
        <v>25</v>
      </c>
      <c r="H3032" s="14">
        <v>181.59</v>
      </c>
      <c r="I3032" s="14">
        <f t="shared" si="1"/>
        <v>1210.88</v>
      </c>
      <c r="J3032" s="18">
        <v>4.0</v>
      </c>
      <c r="K3032" s="17">
        <v>6.0</v>
      </c>
      <c r="L3032" s="19">
        <v>3.0</v>
      </c>
      <c r="M3032" s="19" t="e">
        <v>#REF!</v>
      </c>
      <c r="N3032" s="17">
        <v>5.0</v>
      </c>
      <c r="O3032" s="17" t="s">
        <v>66</v>
      </c>
      <c r="P3032" s="17">
        <v>9.0</v>
      </c>
      <c r="Q3032" s="17">
        <v>5.0</v>
      </c>
      <c r="R3032" s="17">
        <v>1.0</v>
      </c>
      <c r="S3032" s="7">
        <f t="shared" si="2"/>
        <v>6</v>
      </c>
      <c r="T3032" s="20">
        <v>40.0</v>
      </c>
      <c r="U3032" s="14">
        <f t="shared" si="163"/>
        <v>52.12</v>
      </c>
      <c r="V3032" s="21" t="s">
        <v>26</v>
      </c>
      <c r="W3032" s="35">
        <f>VLOOKUP(A3032,airbnb_listings_orlando!C:Q,14,0)</f>
        <v>259</v>
      </c>
      <c r="X3032" s="35">
        <f>VLOOKUP(A3032,airbnb_listings_orlando!C:Q,15,0)</f>
        <v>6</v>
      </c>
      <c r="Y3032" s="11">
        <f t="shared" si="4"/>
        <v>144.7777778</v>
      </c>
      <c r="AA3032" s="11"/>
    </row>
    <row r="3033">
      <c r="A3033" s="12" t="s">
        <v>101</v>
      </c>
      <c r="B3033" s="13">
        <v>43188.0</v>
      </c>
      <c r="C3033" s="12">
        <v>43193.0</v>
      </c>
      <c r="D3033" s="14">
        <v>1012.0</v>
      </c>
      <c r="E3033" s="24">
        <v>42925.9455787037</v>
      </c>
      <c r="F3033" s="16">
        <v>263.0</v>
      </c>
      <c r="G3033" s="17" t="s">
        <v>25</v>
      </c>
      <c r="H3033" s="14">
        <v>135.97</v>
      </c>
      <c r="I3033" s="14">
        <f t="shared" si="1"/>
        <v>940.52</v>
      </c>
      <c r="J3033" s="18">
        <v>4.0</v>
      </c>
      <c r="K3033" s="17">
        <v>6.0</v>
      </c>
      <c r="L3033" s="19">
        <v>3.0</v>
      </c>
      <c r="M3033" s="19" t="e">
        <v>#REF!</v>
      </c>
      <c r="N3033" s="17">
        <v>5.0</v>
      </c>
      <c r="O3033" s="17" t="s">
        <v>66</v>
      </c>
      <c r="P3033" s="17">
        <v>5.0</v>
      </c>
      <c r="Q3033" s="17">
        <v>4.0</v>
      </c>
      <c r="R3033" s="17">
        <v>4.0</v>
      </c>
      <c r="S3033" s="7">
        <f t="shared" si="2"/>
        <v>8</v>
      </c>
      <c r="T3033" s="20">
        <v>31.0</v>
      </c>
      <c r="U3033" s="14">
        <f t="shared" si="163"/>
        <v>40.48</v>
      </c>
      <c r="V3033" s="21" t="s">
        <v>26</v>
      </c>
      <c r="W3033" s="35">
        <f>VLOOKUP(A3033,airbnb_listings_orlando!C:Q,14,0)</f>
        <v>259</v>
      </c>
      <c r="X3033" s="35">
        <f>VLOOKUP(A3033,airbnb_listings_orlando!C:Q,15,0)</f>
        <v>6</v>
      </c>
      <c r="Y3033" s="11">
        <f t="shared" si="4"/>
        <v>202.4</v>
      </c>
      <c r="AA3033" s="11"/>
    </row>
    <row r="3034">
      <c r="A3034" s="12" t="s">
        <v>101</v>
      </c>
      <c r="B3034" s="13">
        <v>43183.0</v>
      </c>
      <c r="C3034" s="12">
        <v>43188.0</v>
      </c>
      <c r="D3034" s="14">
        <v>1135.0</v>
      </c>
      <c r="E3034" s="24">
        <v>43103.966886574075</v>
      </c>
      <c r="F3034" s="16">
        <v>80.0</v>
      </c>
      <c r="G3034" s="17" t="s">
        <v>25</v>
      </c>
      <c r="H3034" s="14">
        <v>151.75</v>
      </c>
      <c r="I3034" s="14">
        <f t="shared" si="1"/>
        <v>1054.6</v>
      </c>
      <c r="J3034" s="18">
        <v>4.0</v>
      </c>
      <c r="K3034" s="17">
        <v>6.0</v>
      </c>
      <c r="L3034" s="19">
        <v>3.0</v>
      </c>
      <c r="M3034" s="19" t="e">
        <v>#REF!</v>
      </c>
      <c r="N3034" s="17">
        <v>5.0</v>
      </c>
      <c r="O3034" s="17" t="s">
        <v>66</v>
      </c>
      <c r="P3034" s="17">
        <v>5.0</v>
      </c>
      <c r="Q3034" s="17">
        <v>4.0</v>
      </c>
      <c r="R3034" s="17">
        <v>2.0</v>
      </c>
      <c r="S3034" s="7">
        <f t="shared" si="2"/>
        <v>6</v>
      </c>
      <c r="T3034" s="20">
        <v>35.0</v>
      </c>
      <c r="U3034" s="14">
        <f t="shared" si="163"/>
        <v>45.4</v>
      </c>
      <c r="V3034" s="21" t="s">
        <v>26</v>
      </c>
      <c r="W3034" s="35">
        <f>VLOOKUP(A3034,airbnb_listings_orlando!C:Q,14,0)</f>
        <v>259</v>
      </c>
      <c r="X3034" s="35">
        <f>VLOOKUP(A3034,airbnb_listings_orlando!C:Q,15,0)</f>
        <v>6</v>
      </c>
      <c r="Y3034" s="11">
        <f t="shared" si="4"/>
        <v>227</v>
      </c>
      <c r="AA3034" s="11"/>
    </row>
    <row r="3035">
      <c r="A3035" s="12" t="s">
        <v>101</v>
      </c>
      <c r="B3035" s="13">
        <v>43180.0</v>
      </c>
      <c r="C3035" s="12">
        <v>43183.0</v>
      </c>
      <c r="D3035" s="14">
        <v>733.01</v>
      </c>
      <c r="E3035" s="24">
        <v>43139.35748842593</v>
      </c>
      <c r="F3035" s="16">
        <v>41.0</v>
      </c>
      <c r="G3035" s="17" t="s">
        <v>25</v>
      </c>
      <c r="H3035" s="14">
        <v>88.04</v>
      </c>
      <c r="I3035" s="14">
        <f t="shared" si="1"/>
        <v>680.6896</v>
      </c>
      <c r="J3035" s="18">
        <v>4.0</v>
      </c>
      <c r="K3035" s="17">
        <v>6.0</v>
      </c>
      <c r="L3035" s="19">
        <v>3.0</v>
      </c>
      <c r="M3035" s="19" t="e">
        <v>#REF!</v>
      </c>
      <c r="N3035" s="17">
        <v>5.0</v>
      </c>
      <c r="O3035" s="17" t="s">
        <v>66</v>
      </c>
      <c r="P3035" s="17">
        <v>3.0</v>
      </c>
      <c r="Q3035" s="17">
        <v>4.0</v>
      </c>
      <c r="R3035" s="17">
        <v>0.0</v>
      </c>
      <c r="S3035" s="7">
        <f t="shared" si="2"/>
        <v>4</v>
      </c>
      <c r="T3035" s="20">
        <v>23.0</v>
      </c>
      <c r="U3035" s="14">
        <f t="shared" si="163"/>
        <v>29.3204</v>
      </c>
      <c r="V3035" s="21" t="s">
        <v>26</v>
      </c>
      <c r="W3035" s="35">
        <f>VLOOKUP(A3035,airbnb_listings_orlando!C:Q,14,0)</f>
        <v>259</v>
      </c>
      <c r="X3035" s="35">
        <f>VLOOKUP(A3035,airbnb_listings_orlando!C:Q,15,0)</f>
        <v>6</v>
      </c>
      <c r="Y3035" s="11">
        <f t="shared" si="4"/>
        <v>244.3366667</v>
      </c>
      <c r="AA3035" s="11"/>
    </row>
    <row r="3036">
      <c r="A3036" s="12" t="s">
        <v>101</v>
      </c>
      <c r="B3036" s="13">
        <v>43169.0</v>
      </c>
      <c r="C3036" s="12">
        <v>43177.0</v>
      </c>
      <c r="D3036" s="14">
        <v>1568.98</v>
      </c>
      <c r="E3036" s="24">
        <v>43070.09542824074</v>
      </c>
      <c r="F3036" s="16">
        <v>99.0</v>
      </c>
      <c r="G3036" s="17" t="s">
        <v>25</v>
      </c>
      <c r="H3036" s="14">
        <v>220.48</v>
      </c>
      <c r="I3036" s="14">
        <f t="shared" si="1"/>
        <v>1457.2208</v>
      </c>
      <c r="J3036" s="18">
        <v>4.0</v>
      </c>
      <c r="K3036" s="17">
        <v>6.0</v>
      </c>
      <c r="L3036" s="19">
        <v>3.0</v>
      </c>
      <c r="M3036" s="19" t="e">
        <v>#REF!</v>
      </c>
      <c r="N3036" s="17">
        <v>5.0</v>
      </c>
      <c r="O3036" s="17" t="s">
        <v>66</v>
      </c>
      <c r="P3036" s="17">
        <v>8.0</v>
      </c>
      <c r="Q3036" s="17">
        <v>4.0</v>
      </c>
      <c r="R3036" s="17">
        <v>0.0</v>
      </c>
      <c r="S3036" s="7">
        <f t="shared" si="2"/>
        <v>4</v>
      </c>
      <c r="T3036" s="20">
        <v>49.0</v>
      </c>
      <c r="U3036" s="14">
        <f t="shared" si="163"/>
        <v>62.7592</v>
      </c>
      <c r="V3036" s="21" t="s">
        <v>26</v>
      </c>
      <c r="W3036" s="35">
        <f>VLOOKUP(A3036,airbnb_listings_orlando!C:Q,14,0)</f>
        <v>259</v>
      </c>
      <c r="X3036" s="35">
        <f>VLOOKUP(A3036,airbnb_listings_orlando!C:Q,15,0)</f>
        <v>6</v>
      </c>
      <c r="Y3036" s="11">
        <f t="shared" si="4"/>
        <v>196.1225</v>
      </c>
      <c r="AA3036" s="11"/>
    </row>
    <row r="3037">
      <c r="A3037" s="12" t="s">
        <v>101</v>
      </c>
      <c r="B3037" s="13">
        <v>43158.0</v>
      </c>
      <c r="C3037" s="12">
        <v>43167.0</v>
      </c>
      <c r="D3037" s="14">
        <v>1845.8</v>
      </c>
      <c r="E3037" s="24">
        <v>43070.81228009259</v>
      </c>
      <c r="F3037" s="16">
        <v>88.0</v>
      </c>
      <c r="G3037" s="17" t="s">
        <v>25</v>
      </c>
      <c r="H3037" s="14">
        <v>234.5</v>
      </c>
      <c r="I3037" s="14">
        <f t="shared" si="1"/>
        <v>1720.968</v>
      </c>
      <c r="J3037" s="18">
        <v>4.0</v>
      </c>
      <c r="K3037" s="17">
        <v>6.0</v>
      </c>
      <c r="L3037" s="19">
        <v>3.0</v>
      </c>
      <c r="M3037" s="19" t="e">
        <v>#REF!</v>
      </c>
      <c r="N3037" s="17">
        <v>5.0</v>
      </c>
      <c r="O3037" s="17" t="s">
        <v>66</v>
      </c>
      <c r="P3037" s="17">
        <v>9.0</v>
      </c>
      <c r="Q3037" s="17">
        <v>6.0</v>
      </c>
      <c r="R3037" s="17">
        <v>2.0</v>
      </c>
      <c r="S3037" s="7">
        <f t="shared" si="2"/>
        <v>8</v>
      </c>
      <c r="T3037" s="20">
        <v>51.0</v>
      </c>
      <c r="U3037" s="14">
        <f t="shared" si="163"/>
        <v>73.832</v>
      </c>
      <c r="V3037" s="21" t="s">
        <v>26</v>
      </c>
      <c r="W3037" s="35">
        <f>VLOOKUP(A3037,airbnb_listings_orlando!C:Q,14,0)</f>
        <v>259</v>
      </c>
      <c r="X3037" s="35">
        <f>VLOOKUP(A3037,airbnb_listings_orlando!C:Q,15,0)</f>
        <v>6</v>
      </c>
      <c r="Y3037" s="11">
        <f t="shared" si="4"/>
        <v>205.0888889</v>
      </c>
      <c r="AA3037" s="11"/>
    </row>
    <row r="3038">
      <c r="A3038" s="12" t="s">
        <v>101</v>
      </c>
      <c r="B3038" s="13">
        <v>43134.0</v>
      </c>
      <c r="C3038" s="12">
        <v>43142.0</v>
      </c>
      <c r="D3038" s="14">
        <v>1333.69</v>
      </c>
      <c r="E3038" s="24">
        <v>42970.78986111111</v>
      </c>
      <c r="F3038" s="16">
        <v>164.0</v>
      </c>
      <c r="G3038" s="17" t="s">
        <v>25</v>
      </c>
      <c r="H3038" s="14">
        <v>159.23</v>
      </c>
      <c r="I3038" s="14">
        <f t="shared" si="1"/>
        <v>1244.3424</v>
      </c>
      <c r="J3038" s="18">
        <v>4.0</v>
      </c>
      <c r="K3038" s="17">
        <v>6.0</v>
      </c>
      <c r="L3038" s="19">
        <v>3.0</v>
      </c>
      <c r="M3038" s="19" t="e">
        <v>#REF!</v>
      </c>
      <c r="N3038" s="17">
        <v>5.0</v>
      </c>
      <c r="O3038" s="17" t="s">
        <v>66</v>
      </c>
      <c r="P3038" s="17">
        <v>8.0</v>
      </c>
      <c r="Q3038" s="17">
        <v>4.0</v>
      </c>
      <c r="R3038" s="17">
        <v>1.0</v>
      </c>
      <c r="S3038" s="7">
        <f t="shared" si="2"/>
        <v>5</v>
      </c>
      <c r="T3038" s="20">
        <v>36.0</v>
      </c>
      <c r="U3038" s="14">
        <f t="shared" si="163"/>
        <v>53.3476</v>
      </c>
      <c r="V3038" s="21" t="s">
        <v>26</v>
      </c>
      <c r="W3038" s="35">
        <f>VLOOKUP(A3038,airbnb_listings_orlando!C:Q,14,0)</f>
        <v>259</v>
      </c>
      <c r="X3038" s="35">
        <f>VLOOKUP(A3038,airbnb_listings_orlando!C:Q,15,0)</f>
        <v>6</v>
      </c>
      <c r="Y3038" s="11">
        <f t="shared" si="4"/>
        <v>166.71125</v>
      </c>
      <c r="AA3038" s="11"/>
    </row>
    <row r="3039">
      <c r="A3039" s="12" t="s">
        <v>101</v>
      </c>
      <c r="B3039" s="13">
        <v>43122.0</v>
      </c>
      <c r="C3039" s="12">
        <v>43134.0</v>
      </c>
      <c r="D3039" s="14">
        <v>2030.0</v>
      </c>
      <c r="E3039" s="24">
        <v>42973.47216435185</v>
      </c>
      <c r="F3039" s="16">
        <v>149.0</v>
      </c>
      <c r="G3039" s="17" t="s">
        <v>25</v>
      </c>
      <c r="H3039" s="14">
        <v>369.96</v>
      </c>
      <c r="I3039" s="14">
        <f t="shared" si="1"/>
        <v>1948.8</v>
      </c>
      <c r="J3039" s="18">
        <v>4.0</v>
      </c>
      <c r="K3039" s="17">
        <v>6.0</v>
      </c>
      <c r="L3039" s="19">
        <v>3.0</v>
      </c>
      <c r="M3039" s="19" t="e">
        <v>#REF!</v>
      </c>
      <c r="N3039" s="17">
        <v>5.0</v>
      </c>
      <c r="O3039" s="17" t="s">
        <v>66</v>
      </c>
      <c r="P3039" s="17">
        <v>12.0</v>
      </c>
      <c r="Q3039" s="17">
        <v>6.0</v>
      </c>
      <c r="R3039" s="17">
        <v>2.0</v>
      </c>
      <c r="S3039" s="7">
        <f t="shared" si="2"/>
        <v>8</v>
      </c>
      <c r="T3039" s="20">
        <v>0.0</v>
      </c>
      <c r="U3039" s="14">
        <f t="shared" si="163"/>
        <v>81.2</v>
      </c>
      <c r="V3039" s="21" t="s">
        <v>26</v>
      </c>
      <c r="W3039" s="35">
        <f>VLOOKUP(A3039,airbnb_listings_orlando!C:Q,14,0)</f>
        <v>259</v>
      </c>
      <c r="X3039" s="35">
        <f>VLOOKUP(A3039,airbnb_listings_orlando!C:Q,15,0)</f>
        <v>6</v>
      </c>
      <c r="Y3039" s="11">
        <f t="shared" si="4"/>
        <v>169.1666667</v>
      </c>
      <c r="AA3039" s="11"/>
    </row>
    <row r="3040">
      <c r="A3040" s="12" t="s">
        <v>101</v>
      </c>
      <c r="B3040" s="13">
        <v>43119.0</v>
      </c>
      <c r="C3040" s="12">
        <v>43121.0</v>
      </c>
      <c r="D3040" s="14">
        <v>510.0</v>
      </c>
      <c r="E3040" s="24">
        <v>43073.707916666666</v>
      </c>
      <c r="F3040" s="16">
        <v>46.0</v>
      </c>
      <c r="G3040" s="17" t="s">
        <v>25</v>
      </c>
      <c r="H3040" s="14">
        <v>55.94</v>
      </c>
      <c r="I3040" s="14">
        <f t="shared" si="1"/>
        <v>473.6</v>
      </c>
      <c r="J3040" s="18">
        <v>4.0</v>
      </c>
      <c r="K3040" s="17">
        <v>6.0</v>
      </c>
      <c r="L3040" s="19">
        <v>3.0</v>
      </c>
      <c r="M3040" s="19" t="e">
        <v>#REF!</v>
      </c>
      <c r="N3040" s="17">
        <v>5.0</v>
      </c>
      <c r="O3040" s="17" t="s">
        <v>66</v>
      </c>
      <c r="P3040" s="17">
        <v>2.0</v>
      </c>
      <c r="Q3040" s="17">
        <v>7.0</v>
      </c>
      <c r="R3040" s="17">
        <v>1.0</v>
      </c>
      <c r="S3040" s="7">
        <f t="shared" si="2"/>
        <v>8</v>
      </c>
      <c r="T3040" s="20">
        <v>16.0</v>
      </c>
      <c r="U3040" s="14">
        <f t="shared" si="163"/>
        <v>20.4</v>
      </c>
      <c r="V3040" s="21" t="s">
        <v>26</v>
      </c>
      <c r="W3040" s="35">
        <f>VLOOKUP(A3040,airbnb_listings_orlando!C:Q,14,0)</f>
        <v>259</v>
      </c>
      <c r="X3040" s="35">
        <f>VLOOKUP(A3040,airbnb_listings_orlando!C:Q,15,0)</f>
        <v>6</v>
      </c>
      <c r="Y3040" s="11">
        <f t="shared" si="4"/>
        <v>255</v>
      </c>
      <c r="AA3040" s="11"/>
    </row>
    <row r="3041">
      <c r="A3041" s="12" t="s">
        <v>101</v>
      </c>
      <c r="B3041" s="13">
        <v>43101.0</v>
      </c>
      <c r="C3041" s="12">
        <v>43104.0</v>
      </c>
      <c r="D3041" s="14">
        <v>867.6</v>
      </c>
      <c r="E3041" s="15">
        <v>43067.72179398148</v>
      </c>
      <c r="F3041" s="16">
        <v>34.0</v>
      </c>
      <c r="G3041" s="17" t="s">
        <v>25</v>
      </c>
      <c r="H3041" s="14">
        <v>100.42</v>
      </c>
      <c r="I3041" s="14">
        <f t="shared" si="1"/>
        <v>807.896</v>
      </c>
      <c r="J3041" s="18">
        <v>4.0</v>
      </c>
      <c r="K3041" s="17">
        <v>6.0</v>
      </c>
      <c r="L3041" s="19">
        <v>3.0</v>
      </c>
      <c r="M3041" s="19" t="e">
        <v>#REF!</v>
      </c>
      <c r="N3041" s="17">
        <v>5.0</v>
      </c>
      <c r="O3041" s="17" t="s">
        <v>66</v>
      </c>
      <c r="P3041" s="17">
        <v>3.0</v>
      </c>
      <c r="Q3041" s="17">
        <v>6.0</v>
      </c>
      <c r="R3041" s="17">
        <v>0.0</v>
      </c>
      <c r="S3041" s="7">
        <f t="shared" si="2"/>
        <v>6</v>
      </c>
      <c r="T3041" s="20">
        <v>25.0</v>
      </c>
      <c r="U3041" s="14">
        <f t="shared" si="163"/>
        <v>34.704</v>
      </c>
      <c r="V3041" s="21" t="s">
        <v>26</v>
      </c>
      <c r="W3041" s="35">
        <f>VLOOKUP(A3041,airbnb_listings_orlando!C:Q,14,0)</f>
        <v>259</v>
      </c>
      <c r="X3041" s="35">
        <f>VLOOKUP(A3041,airbnb_listings_orlando!C:Q,15,0)</f>
        <v>6</v>
      </c>
      <c r="Y3041" s="11">
        <f t="shared" si="4"/>
        <v>289.2</v>
      </c>
      <c r="AA3041" s="11"/>
    </row>
    <row r="3042">
      <c r="A3042" s="12" t="s">
        <v>101</v>
      </c>
      <c r="B3042" s="13">
        <v>43095.0</v>
      </c>
      <c r="C3042" s="12">
        <v>43101.0</v>
      </c>
      <c r="D3042" s="14">
        <v>1344.0</v>
      </c>
      <c r="E3042" s="24">
        <v>42835.44998842593</v>
      </c>
      <c r="F3042" s="16">
        <v>260.0</v>
      </c>
      <c r="G3042" s="17" t="s">
        <v>25</v>
      </c>
      <c r="H3042" s="14">
        <v>187.1</v>
      </c>
      <c r="I3042" s="14">
        <f t="shared" si="1"/>
        <v>1248.24</v>
      </c>
      <c r="J3042" s="18">
        <v>4.0</v>
      </c>
      <c r="K3042" s="17">
        <v>6.0</v>
      </c>
      <c r="L3042" s="19">
        <v>3.0</v>
      </c>
      <c r="M3042" s="19" t="e">
        <v>#REF!</v>
      </c>
      <c r="N3042" s="17">
        <v>5.0</v>
      </c>
      <c r="O3042" s="17" t="s">
        <v>66</v>
      </c>
      <c r="P3042" s="17">
        <v>6.0</v>
      </c>
      <c r="Q3042" s="17">
        <v>7.0</v>
      </c>
      <c r="R3042" s="17">
        <v>0.0</v>
      </c>
      <c r="S3042" s="7">
        <f t="shared" si="2"/>
        <v>7</v>
      </c>
      <c r="T3042" s="20">
        <v>42.0</v>
      </c>
      <c r="U3042" s="14">
        <f t="shared" si="163"/>
        <v>53.76</v>
      </c>
      <c r="V3042" s="21" t="s">
        <v>26</v>
      </c>
      <c r="W3042" s="35">
        <f>VLOOKUP(A3042,airbnb_listings_orlando!C:Q,14,0)</f>
        <v>259</v>
      </c>
      <c r="X3042" s="35">
        <f>VLOOKUP(A3042,airbnb_listings_orlando!C:Q,15,0)</f>
        <v>6</v>
      </c>
      <c r="Y3042" s="11">
        <f t="shared" si="4"/>
        <v>224</v>
      </c>
      <c r="AA3042" s="11"/>
    </row>
    <row r="3043">
      <c r="A3043" s="12" t="s">
        <v>101</v>
      </c>
      <c r="B3043" s="13">
        <v>43071.0</v>
      </c>
      <c r="C3043" s="12">
        <v>43075.0</v>
      </c>
      <c r="D3043" s="14">
        <v>712.0</v>
      </c>
      <c r="E3043" s="24">
        <v>43011.56398148148</v>
      </c>
      <c r="F3043" s="16">
        <v>60.0</v>
      </c>
      <c r="G3043" s="17" t="s">
        <v>25</v>
      </c>
      <c r="H3043" s="14">
        <v>86.09</v>
      </c>
      <c r="I3043" s="14">
        <f t="shared" si="1"/>
        <v>661.52</v>
      </c>
      <c r="J3043" s="18">
        <v>4.0</v>
      </c>
      <c r="K3043" s="17">
        <v>6.0</v>
      </c>
      <c r="L3043" s="19">
        <v>3.0</v>
      </c>
      <c r="M3043" s="19" t="e">
        <v>#REF!</v>
      </c>
      <c r="N3043" s="17">
        <v>5.0</v>
      </c>
      <c r="O3043" s="17" t="s">
        <v>66</v>
      </c>
      <c r="P3043" s="17">
        <v>4.0</v>
      </c>
      <c r="Q3043" s="17">
        <v>2.0</v>
      </c>
      <c r="R3043" s="17">
        <v>2.0</v>
      </c>
      <c r="S3043" s="7">
        <f t="shared" si="2"/>
        <v>4</v>
      </c>
      <c r="T3043" s="20">
        <v>22.0</v>
      </c>
      <c r="U3043" s="14">
        <f t="shared" si="163"/>
        <v>28.48</v>
      </c>
      <c r="V3043" s="21" t="s">
        <v>26</v>
      </c>
      <c r="W3043" s="35">
        <f>VLOOKUP(A3043,airbnb_listings_orlando!C:Q,14,0)</f>
        <v>259</v>
      </c>
      <c r="X3043" s="35">
        <f>VLOOKUP(A3043,airbnb_listings_orlando!C:Q,15,0)</f>
        <v>6</v>
      </c>
      <c r="Y3043" s="11">
        <f t="shared" si="4"/>
        <v>178</v>
      </c>
      <c r="AA3043" s="11"/>
    </row>
    <row r="3044">
      <c r="A3044" s="12" t="s">
        <v>101</v>
      </c>
      <c r="B3044" s="13">
        <v>43068.0</v>
      </c>
      <c r="C3044" s="12">
        <v>43071.0</v>
      </c>
      <c r="D3044" s="14">
        <v>556.0</v>
      </c>
      <c r="E3044" s="24">
        <v>42939.670011574075</v>
      </c>
      <c r="F3044" s="16">
        <v>129.0</v>
      </c>
      <c r="G3044" s="17" t="s">
        <v>25</v>
      </c>
      <c r="H3044" s="14">
        <v>63.71</v>
      </c>
      <c r="I3044" s="14">
        <f t="shared" si="1"/>
        <v>516.76</v>
      </c>
      <c r="J3044" s="18">
        <v>4.0</v>
      </c>
      <c r="K3044" s="17">
        <v>6.0</v>
      </c>
      <c r="L3044" s="19">
        <v>3.0</v>
      </c>
      <c r="M3044" s="19" t="e">
        <v>#REF!</v>
      </c>
      <c r="N3044" s="17">
        <v>5.0</v>
      </c>
      <c r="O3044" s="17" t="s">
        <v>66</v>
      </c>
      <c r="P3044" s="17">
        <v>3.0</v>
      </c>
      <c r="Q3044" s="17">
        <v>6.0</v>
      </c>
      <c r="R3044" s="17">
        <v>0.0</v>
      </c>
      <c r="S3044" s="7">
        <f t="shared" si="2"/>
        <v>6</v>
      </c>
      <c r="T3044" s="20">
        <v>17.0</v>
      </c>
      <c r="U3044" s="14">
        <f t="shared" si="163"/>
        <v>22.24</v>
      </c>
      <c r="V3044" s="21" t="s">
        <v>26</v>
      </c>
      <c r="W3044" s="35">
        <f>VLOOKUP(A3044,airbnb_listings_orlando!C:Q,14,0)</f>
        <v>259</v>
      </c>
      <c r="X3044" s="35">
        <f>VLOOKUP(A3044,airbnb_listings_orlando!C:Q,15,0)</f>
        <v>6</v>
      </c>
      <c r="Y3044" s="11">
        <f t="shared" si="4"/>
        <v>185.3333333</v>
      </c>
      <c r="AA3044" s="11"/>
    </row>
    <row r="3045">
      <c r="A3045" s="12" t="s">
        <v>101</v>
      </c>
      <c r="B3045" s="13">
        <v>43051.0</v>
      </c>
      <c r="C3045" s="25">
        <v>43059.0</v>
      </c>
      <c r="D3045" s="14">
        <v>1340.6</v>
      </c>
      <c r="E3045" s="24">
        <v>42933.79939814815</v>
      </c>
      <c r="F3045" s="16">
        <v>118.0</v>
      </c>
      <c r="G3045" s="17" t="s">
        <v>25</v>
      </c>
      <c r="H3045" s="14">
        <v>160.72</v>
      </c>
      <c r="I3045" s="14">
        <f t="shared" si="1"/>
        <v>1250.976</v>
      </c>
      <c r="J3045" s="18">
        <v>4.0</v>
      </c>
      <c r="K3045" s="17">
        <v>6.0</v>
      </c>
      <c r="L3045" s="19">
        <v>3.0</v>
      </c>
      <c r="M3045" s="19" t="e">
        <v>#REF!</v>
      </c>
      <c r="N3045" s="17">
        <v>5.0</v>
      </c>
      <c r="O3045" s="17" t="s">
        <v>66</v>
      </c>
      <c r="P3045" s="17">
        <v>8.0</v>
      </c>
      <c r="Q3045" s="17">
        <v>2.0</v>
      </c>
      <c r="R3045" s="17">
        <v>0.0</v>
      </c>
      <c r="S3045" s="7">
        <f t="shared" si="2"/>
        <v>2</v>
      </c>
      <c r="T3045" s="20">
        <v>36.0</v>
      </c>
      <c r="U3045" s="14">
        <f t="shared" si="163"/>
        <v>53.624</v>
      </c>
      <c r="V3045" s="21" t="s">
        <v>26</v>
      </c>
      <c r="W3045" s="35">
        <f>VLOOKUP(A3045,airbnb_listings_orlando!C:Q,14,0)</f>
        <v>259</v>
      </c>
      <c r="X3045" s="35">
        <f>VLOOKUP(A3045,airbnb_listings_orlando!C:Q,15,0)</f>
        <v>6</v>
      </c>
      <c r="Y3045" s="11">
        <f t="shared" si="4"/>
        <v>167.575</v>
      </c>
      <c r="AA3045" s="11"/>
    </row>
    <row r="3046">
      <c r="A3046" s="12" t="s">
        <v>101</v>
      </c>
      <c r="B3046" s="13">
        <v>43049.0</v>
      </c>
      <c r="C3046" s="25">
        <v>43051.0</v>
      </c>
      <c r="D3046" s="14">
        <v>409.0</v>
      </c>
      <c r="E3046" s="24">
        <v>42997.55092592593</v>
      </c>
      <c r="F3046" s="16">
        <v>52.0</v>
      </c>
      <c r="G3046" s="17" t="s">
        <v>25</v>
      </c>
      <c r="H3046" s="14">
        <v>40.02</v>
      </c>
      <c r="I3046" s="14">
        <f t="shared" si="1"/>
        <v>379.64</v>
      </c>
      <c r="J3046" s="18">
        <v>4.0</v>
      </c>
      <c r="K3046" s="17">
        <v>6.0</v>
      </c>
      <c r="L3046" s="19">
        <v>3.0</v>
      </c>
      <c r="M3046" s="19" t="e">
        <v>#REF!</v>
      </c>
      <c r="N3046" s="17">
        <v>5.0</v>
      </c>
      <c r="O3046" s="17" t="s">
        <v>66</v>
      </c>
      <c r="P3046" s="17">
        <v>2.0</v>
      </c>
      <c r="Q3046" s="17">
        <v>3.0</v>
      </c>
      <c r="R3046" s="17">
        <v>0.0</v>
      </c>
      <c r="S3046" s="7">
        <f t="shared" si="2"/>
        <v>3</v>
      </c>
      <c r="T3046" s="20">
        <v>13.0</v>
      </c>
      <c r="U3046" s="14">
        <f t="shared" si="163"/>
        <v>16.36</v>
      </c>
      <c r="V3046" s="21" t="s">
        <v>26</v>
      </c>
      <c r="W3046" s="35">
        <f>VLOOKUP(A3046,airbnb_listings_orlando!C:Q,14,0)</f>
        <v>259</v>
      </c>
      <c r="X3046" s="35">
        <f>VLOOKUP(A3046,airbnb_listings_orlando!C:Q,15,0)</f>
        <v>6</v>
      </c>
      <c r="Y3046" s="11">
        <f t="shared" si="4"/>
        <v>204.5</v>
      </c>
      <c r="AA3046" s="11"/>
    </row>
    <row r="3047">
      <c r="A3047" s="12" t="s">
        <v>101</v>
      </c>
      <c r="B3047" s="13">
        <v>43047.0</v>
      </c>
      <c r="C3047" s="25">
        <v>43049.0</v>
      </c>
      <c r="D3047" s="14">
        <v>409.0</v>
      </c>
      <c r="E3047" s="24">
        <v>42945.76894675926</v>
      </c>
      <c r="F3047" s="16">
        <v>102.0</v>
      </c>
      <c r="G3047" s="17" t="s">
        <v>25</v>
      </c>
      <c r="H3047" s="14">
        <v>40.02</v>
      </c>
      <c r="I3047" s="14">
        <f t="shared" si="1"/>
        <v>379.64</v>
      </c>
      <c r="J3047" s="18">
        <v>4.0</v>
      </c>
      <c r="K3047" s="17">
        <v>6.0</v>
      </c>
      <c r="L3047" s="19">
        <v>3.0</v>
      </c>
      <c r="M3047" s="19" t="e">
        <v>#REF!</v>
      </c>
      <c r="N3047" s="17">
        <v>5.0</v>
      </c>
      <c r="O3047" s="17" t="s">
        <v>66</v>
      </c>
      <c r="P3047" s="17">
        <v>2.0</v>
      </c>
      <c r="Q3047" s="17">
        <v>2.0</v>
      </c>
      <c r="R3047" s="17">
        <v>4.0</v>
      </c>
      <c r="S3047" s="7">
        <f t="shared" si="2"/>
        <v>6</v>
      </c>
      <c r="T3047" s="20">
        <v>13.0</v>
      </c>
      <c r="U3047" s="14">
        <f t="shared" si="163"/>
        <v>16.36</v>
      </c>
      <c r="V3047" s="21" t="s">
        <v>26</v>
      </c>
      <c r="W3047" s="35">
        <f>VLOOKUP(A3047,airbnb_listings_orlando!C:Q,14,0)</f>
        <v>259</v>
      </c>
      <c r="X3047" s="35">
        <f>VLOOKUP(A3047,airbnb_listings_orlando!C:Q,15,0)</f>
        <v>6</v>
      </c>
      <c r="Y3047" s="11">
        <f t="shared" si="4"/>
        <v>204.5</v>
      </c>
      <c r="AA3047" s="11"/>
    </row>
    <row r="3048">
      <c r="A3048" s="12" t="s">
        <v>101</v>
      </c>
      <c r="B3048" s="13">
        <v>43043.0</v>
      </c>
      <c r="C3048" s="12">
        <v>43045.0</v>
      </c>
      <c r="D3048" s="14">
        <v>461.4</v>
      </c>
      <c r="E3048" s="15">
        <v>43020.40923611111</v>
      </c>
      <c r="F3048" s="16">
        <v>23.0</v>
      </c>
      <c r="G3048" s="17" t="s">
        <v>25</v>
      </c>
      <c r="H3048" s="14">
        <v>39.91</v>
      </c>
      <c r="I3048" s="14">
        <f t="shared" si="1"/>
        <v>429.944</v>
      </c>
      <c r="J3048" s="18">
        <v>4.0</v>
      </c>
      <c r="K3048" s="17">
        <v>6.0</v>
      </c>
      <c r="L3048" s="19">
        <v>3.0</v>
      </c>
      <c r="M3048" s="19" t="e">
        <v>#REF!</v>
      </c>
      <c r="N3048" s="17">
        <v>5.0</v>
      </c>
      <c r="O3048" s="17" t="s">
        <v>66</v>
      </c>
      <c r="P3048" s="17">
        <v>2.0</v>
      </c>
      <c r="Q3048" s="17">
        <v>8.0</v>
      </c>
      <c r="R3048" s="17">
        <v>0.0</v>
      </c>
      <c r="S3048" s="7">
        <f t="shared" si="2"/>
        <v>8</v>
      </c>
      <c r="T3048" s="20">
        <v>13.0</v>
      </c>
      <c r="U3048" s="14">
        <f t="shared" si="163"/>
        <v>18.456</v>
      </c>
      <c r="V3048" s="21" t="s">
        <v>26</v>
      </c>
      <c r="W3048" s="35">
        <f>VLOOKUP(A3048,airbnb_listings_orlando!C:Q,14,0)</f>
        <v>259</v>
      </c>
      <c r="X3048" s="35">
        <f>VLOOKUP(A3048,airbnb_listings_orlando!C:Q,15,0)</f>
        <v>6</v>
      </c>
      <c r="Y3048" s="11">
        <f t="shared" si="4"/>
        <v>230.7</v>
      </c>
      <c r="AA3048" s="11"/>
    </row>
    <row r="3049">
      <c r="A3049" s="12" t="s">
        <v>101</v>
      </c>
      <c r="B3049" s="13">
        <v>43032.0</v>
      </c>
      <c r="C3049" s="12">
        <v>43043.0</v>
      </c>
      <c r="D3049" s="14">
        <v>1567.01</v>
      </c>
      <c r="E3049" s="24">
        <v>42916.91553240741</v>
      </c>
      <c r="F3049" s="16">
        <v>116.0</v>
      </c>
      <c r="G3049" s="17" t="s">
        <v>25</v>
      </c>
      <c r="H3049" s="14">
        <v>223.3</v>
      </c>
      <c r="I3049" s="14">
        <f t="shared" si="1"/>
        <v>1456.3296</v>
      </c>
      <c r="J3049" s="18">
        <v>4.0</v>
      </c>
      <c r="K3049" s="17">
        <v>6.0</v>
      </c>
      <c r="L3049" s="19">
        <v>3.0</v>
      </c>
      <c r="M3049" s="19" t="e">
        <v>#REF!</v>
      </c>
      <c r="N3049" s="17">
        <v>5.0</v>
      </c>
      <c r="O3049" s="17" t="s">
        <v>66</v>
      </c>
      <c r="P3049" s="17">
        <v>11.0</v>
      </c>
      <c r="Q3049" s="17">
        <v>5.0</v>
      </c>
      <c r="R3049" s="17">
        <v>2.0</v>
      </c>
      <c r="S3049" s="7">
        <f t="shared" si="2"/>
        <v>7</v>
      </c>
      <c r="T3049" s="20">
        <v>48.0</v>
      </c>
      <c r="U3049" s="14">
        <f t="shared" si="163"/>
        <v>62.6804</v>
      </c>
      <c r="V3049" s="21" t="s">
        <v>26</v>
      </c>
      <c r="W3049" s="35">
        <f>VLOOKUP(A3049,airbnb_listings_orlando!C:Q,14,0)</f>
        <v>259</v>
      </c>
      <c r="X3049" s="35">
        <f>VLOOKUP(A3049,airbnb_listings_orlando!C:Q,15,0)</f>
        <v>6</v>
      </c>
      <c r="Y3049" s="11">
        <f t="shared" si="4"/>
        <v>142.4554545</v>
      </c>
      <c r="AA3049" s="11"/>
    </row>
    <row r="3050">
      <c r="A3050" s="12" t="s">
        <v>101</v>
      </c>
      <c r="B3050" s="13">
        <v>43024.0</v>
      </c>
      <c r="C3050" s="25">
        <v>43031.0</v>
      </c>
      <c r="D3050" s="14">
        <v>1048.86</v>
      </c>
      <c r="E3050" s="24">
        <v>42928.78979166667</v>
      </c>
      <c r="F3050" s="16">
        <v>96.0</v>
      </c>
      <c r="G3050" s="17" t="s">
        <v>25</v>
      </c>
      <c r="H3050" s="14">
        <v>138.55</v>
      </c>
      <c r="I3050" s="14">
        <f t="shared" si="1"/>
        <v>974.9056</v>
      </c>
      <c r="J3050" s="18">
        <v>4.0</v>
      </c>
      <c r="K3050" s="17">
        <v>6.0</v>
      </c>
      <c r="L3050" s="19">
        <v>3.0</v>
      </c>
      <c r="M3050" s="19" t="e">
        <v>#REF!</v>
      </c>
      <c r="N3050" s="17">
        <v>5.0</v>
      </c>
      <c r="O3050" s="17" t="s">
        <v>66</v>
      </c>
      <c r="P3050" s="17">
        <v>7.0</v>
      </c>
      <c r="Q3050" s="17">
        <v>7.0</v>
      </c>
      <c r="R3050" s="17">
        <v>1.0</v>
      </c>
      <c r="S3050" s="7">
        <f t="shared" si="2"/>
        <v>8</v>
      </c>
      <c r="T3050" s="20">
        <v>32.0</v>
      </c>
      <c r="U3050" s="14">
        <f t="shared" si="163"/>
        <v>41.9544</v>
      </c>
      <c r="V3050" s="21" t="s">
        <v>26</v>
      </c>
      <c r="W3050" s="35">
        <f>VLOOKUP(A3050,airbnb_listings_orlando!C:Q,14,0)</f>
        <v>259</v>
      </c>
      <c r="X3050" s="35">
        <f>VLOOKUP(A3050,airbnb_listings_orlando!C:Q,15,0)</f>
        <v>6</v>
      </c>
      <c r="Y3050" s="11">
        <f t="shared" si="4"/>
        <v>149.8371429</v>
      </c>
      <c r="AA3050" s="11"/>
    </row>
    <row r="3051">
      <c r="A3051" s="12" t="s">
        <v>101</v>
      </c>
      <c r="B3051" s="13">
        <v>43022.0</v>
      </c>
      <c r="C3051" s="25">
        <v>43024.0</v>
      </c>
      <c r="D3051" s="14">
        <v>419.0</v>
      </c>
      <c r="E3051" s="24">
        <v>43004.39226851852</v>
      </c>
      <c r="F3051" s="16">
        <v>18.0</v>
      </c>
      <c r="G3051" s="17" t="s">
        <v>25</v>
      </c>
      <c r="H3051" s="14">
        <v>39.91</v>
      </c>
      <c r="I3051" s="14">
        <f t="shared" si="1"/>
        <v>389.24</v>
      </c>
      <c r="J3051" s="18">
        <v>4.0</v>
      </c>
      <c r="K3051" s="17">
        <v>6.0</v>
      </c>
      <c r="L3051" s="19">
        <v>3.0</v>
      </c>
      <c r="M3051" s="19" t="e">
        <v>#REF!</v>
      </c>
      <c r="N3051" s="17">
        <v>5.0</v>
      </c>
      <c r="O3051" s="17" t="s">
        <v>66</v>
      </c>
      <c r="P3051" s="17">
        <v>2.0</v>
      </c>
      <c r="Q3051" s="17">
        <v>6.0</v>
      </c>
      <c r="R3051" s="17">
        <v>0.0</v>
      </c>
      <c r="S3051" s="7">
        <f t="shared" si="2"/>
        <v>6</v>
      </c>
      <c r="T3051" s="20">
        <v>13.0</v>
      </c>
      <c r="U3051" s="14">
        <f t="shared" si="163"/>
        <v>16.76</v>
      </c>
      <c r="V3051" s="21" t="s">
        <v>26</v>
      </c>
      <c r="W3051" s="35">
        <f>VLOOKUP(A3051,airbnb_listings_orlando!C:Q,14,0)</f>
        <v>259</v>
      </c>
      <c r="X3051" s="35">
        <f>VLOOKUP(A3051,airbnb_listings_orlando!C:Q,15,0)</f>
        <v>6</v>
      </c>
      <c r="Y3051" s="11">
        <f t="shared" si="4"/>
        <v>209.5</v>
      </c>
      <c r="AA3051" s="11"/>
    </row>
    <row r="3052">
      <c r="A3052" s="12" t="s">
        <v>101</v>
      </c>
      <c r="B3052" s="13">
        <v>43018.0</v>
      </c>
      <c r="C3052" s="25">
        <v>43022.0</v>
      </c>
      <c r="D3052" s="14">
        <v>702.0</v>
      </c>
      <c r="E3052" s="24">
        <v>42923.38135416667</v>
      </c>
      <c r="F3052" s="16">
        <v>95.0</v>
      </c>
      <c r="G3052" s="17" t="s">
        <v>25</v>
      </c>
      <c r="H3052" s="14">
        <v>86.2</v>
      </c>
      <c r="I3052" s="14">
        <f t="shared" si="1"/>
        <v>651.92</v>
      </c>
      <c r="J3052" s="18">
        <v>4.0</v>
      </c>
      <c r="K3052" s="17">
        <v>6.0</v>
      </c>
      <c r="L3052" s="19">
        <v>3.0</v>
      </c>
      <c r="M3052" s="19" t="e">
        <v>#REF!</v>
      </c>
      <c r="N3052" s="17">
        <v>5.0</v>
      </c>
      <c r="O3052" s="17" t="s">
        <v>66</v>
      </c>
      <c r="P3052" s="17">
        <v>4.0</v>
      </c>
      <c r="Q3052" s="17">
        <v>5.0</v>
      </c>
      <c r="R3052" s="17">
        <v>3.0</v>
      </c>
      <c r="S3052" s="7">
        <f t="shared" si="2"/>
        <v>8</v>
      </c>
      <c r="T3052" s="20">
        <v>22.0</v>
      </c>
      <c r="U3052" s="14">
        <f t="shared" si="163"/>
        <v>28.08</v>
      </c>
      <c r="V3052" s="21" t="s">
        <v>26</v>
      </c>
      <c r="W3052" s="35">
        <f>VLOOKUP(A3052,airbnb_listings_orlando!C:Q,14,0)</f>
        <v>259</v>
      </c>
      <c r="X3052" s="35">
        <f>VLOOKUP(A3052,airbnb_listings_orlando!C:Q,15,0)</f>
        <v>6</v>
      </c>
      <c r="Y3052" s="11">
        <f t="shared" si="4"/>
        <v>175.5</v>
      </c>
      <c r="AA3052" s="11"/>
    </row>
    <row r="3053">
      <c r="A3053" s="12" t="s">
        <v>101</v>
      </c>
      <c r="B3053" s="13">
        <v>43014.0</v>
      </c>
      <c r="C3053" s="12">
        <v>43017.0</v>
      </c>
      <c r="D3053" s="14">
        <v>556.0</v>
      </c>
      <c r="E3053" s="24">
        <v>42905.498611111114</v>
      </c>
      <c r="F3053" s="16">
        <v>109.0</v>
      </c>
      <c r="G3053" s="17" t="s">
        <v>25</v>
      </c>
      <c r="H3053" s="14">
        <v>63.71</v>
      </c>
      <c r="I3053" s="14">
        <f t="shared" si="1"/>
        <v>516.76</v>
      </c>
      <c r="J3053" s="18">
        <v>4.0</v>
      </c>
      <c r="K3053" s="17">
        <v>6.0</v>
      </c>
      <c r="L3053" s="19">
        <v>3.0</v>
      </c>
      <c r="M3053" s="19" t="e">
        <v>#REF!</v>
      </c>
      <c r="N3053" s="17">
        <v>5.0</v>
      </c>
      <c r="O3053" s="17" t="s">
        <v>66</v>
      </c>
      <c r="P3053" s="17">
        <v>3.0</v>
      </c>
      <c r="Q3053" s="17">
        <v>6.0</v>
      </c>
      <c r="R3053" s="17">
        <v>0.0</v>
      </c>
      <c r="S3053" s="7">
        <f t="shared" si="2"/>
        <v>6</v>
      </c>
      <c r="T3053" s="20">
        <v>17.0</v>
      </c>
      <c r="U3053" s="14">
        <f t="shared" si="163"/>
        <v>22.24</v>
      </c>
      <c r="V3053" s="21" t="s">
        <v>26</v>
      </c>
      <c r="W3053" s="35">
        <f>VLOOKUP(A3053,airbnb_listings_orlando!C:Q,14,0)</f>
        <v>259</v>
      </c>
      <c r="X3053" s="35">
        <f>VLOOKUP(A3053,airbnb_listings_orlando!C:Q,15,0)</f>
        <v>6</v>
      </c>
      <c r="Y3053" s="11">
        <f t="shared" si="4"/>
        <v>185.3333333</v>
      </c>
      <c r="AA3053" s="11"/>
    </row>
    <row r="3054">
      <c r="A3054" s="12" t="s">
        <v>101</v>
      </c>
      <c r="B3054" s="13">
        <v>43007.0</v>
      </c>
      <c r="C3054" s="12">
        <v>43014.0</v>
      </c>
      <c r="D3054" s="14">
        <v>1039.0</v>
      </c>
      <c r="E3054" s="24">
        <v>42927.43738425926</v>
      </c>
      <c r="F3054" s="16">
        <v>80.0</v>
      </c>
      <c r="G3054" s="17" t="s">
        <v>25</v>
      </c>
      <c r="H3054" s="14">
        <v>139.86</v>
      </c>
      <c r="I3054" s="14">
        <f t="shared" si="1"/>
        <v>965.44</v>
      </c>
      <c r="J3054" s="18">
        <v>4.0</v>
      </c>
      <c r="K3054" s="17">
        <v>6.0</v>
      </c>
      <c r="L3054" s="19">
        <v>3.0</v>
      </c>
      <c r="M3054" s="19" t="e">
        <v>#REF!</v>
      </c>
      <c r="N3054" s="17">
        <v>5.0</v>
      </c>
      <c r="O3054" s="17" t="s">
        <v>66</v>
      </c>
      <c r="P3054" s="17">
        <v>7.0</v>
      </c>
      <c r="Q3054" s="17">
        <v>6.0</v>
      </c>
      <c r="R3054" s="17">
        <v>1.0</v>
      </c>
      <c r="S3054" s="7">
        <f t="shared" si="2"/>
        <v>7</v>
      </c>
      <c r="T3054" s="20">
        <v>32.0</v>
      </c>
      <c r="U3054" s="14">
        <f t="shared" si="163"/>
        <v>41.56</v>
      </c>
      <c r="V3054" s="21" t="s">
        <v>26</v>
      </c>
      <c r="W3054" s="35">
        <f>VLOOKUP(A3054,airbnb_listings_orlando!C:Q,14,0)</f>
        <v>259</v>
      </c>
      <c r="X3054" s="35">
        <f>VLOOKUP(A3054,airbnb_listings_orlando!C:Q,15,0)</f>
        <v>6</v>
      </c>
      <c r="Y3054" s="11">
        <f t="shared" si="4"/>
        <v>148.4285714</v>
      </c>
      <c r="AA3054" s="11"/>
    </row>
    <row r="3055">
      <c r="A3055" s="12" t="s">
        <v>101</v>
      </c>
      <c r="B3055" s="13">
        <v>43000.0</v>
      </c>
      <c r="C3055" s="12">
        <v>43002.0</v>
      </c>
      <c r="D3055" s="14">
        <v>374.0</v>
      </c>
      <c r="E3055" s="24">
        <v>42998.5846875</v>
      </c>
      <c r="F3055" s="16">
        <v>2.0</v>
      </c>
      <c r="G3055" s="17" t="s">
        <v>25</v>
      </c>
      <c r="H3055" s="14">
        <v>48.83</v>
      </c>
      <c r="I3055" s="14">
        <f t="shared" si="1"/>
        <v>359.04</v>
      </c>
      <c r="J3055" s="18">
        <v>4.0</v>
      </c>
      <c r="K3055" s="17">
        <v>6.0</v>
      </c>
      <c r="L3055" s="19">
        <v>3.0</v>
      </c>
      <c r="M3055" s="19" t="e">
        <v>#REF!</v>
      </c>
      <c r="N3055" s="17">
        <v>5.0</v>
      </c>
      <c r="O3055" s="17" t="s">
        <v>66</v>
      </c>
      <c r="P3055" s="17">
        <v>2.0</v>
      </c>
      <c r="Q3055" s="17">
        <v>2.0</v>
      </c>
      <c r="R3055" s="17">
        <v>0.0</v>
      </c>
      <c r="S3055" s="7">
        <f t="shared" si="2"/>
        <v>2</v>
      </c>
      <c r="T3055" s="20">
        <v>0.0</v>
      </c>
      <c r="U3055" s="14">
        <f t="shared" si="163"/>
        <v>14.96</v>
      </c>
      <c r="V3055" s="21" t="s">
        <v>26</v>
      </c>
      <c r="W3055" s="35">
        <f>VLOOKUP(A3055,airbnb_listings_orlando!C:Q,14,0)</f>
        <v>259</v>
      </c>
      <c r="X3055" s="35">
        <f>VLOOKUP(A3055,airbnb_listings_orlando!C:Q,15,0)</f>
        <v>6</v>
      </c>
      <c r="Y3055" s="11">
        <f t="shared" si="4"/>
        <v>187</v>
      </c>
      <c r="AA3055" s="11"/>
    </row>
    <row r="3056">
      <c r="A3056" s="12" t="s">
        <v>101</v>
      </c>
      <c r="B3056" s="13">
        <v>42981.0</v>
      </c>
      <c r="C3056" s="12">
        <v>42994.0</v>
      </c>
      <c r="D3056" s="14">
        <v>1830.0</v>
      </c>
      <c r="E3056" s="24">
        <v>42906.77652777778</v>
      </c>
      <c r="F3056" s="16">
        <v>75.0</v>
      </c>
      <c r="G3056" s="17" t="s">
        <v>25</v>
      </c>
      <c r="H3056" s="14">
        <v>263.41</v>
      </c>
      <c r="I3056" s="14">
        <f t="shared" si="1"/>
        <v>1699.8</v>
      </c>
      <c r="J3056" s="18">
        <v>4.0</v>
      </c>
      <c r="K3056" s="17">
        <v>6.0</v>
      </c>
      <c r="L3056" s="19">
        <v>3.0</v>
      </c>
      <c r="M3056" s="19" t="e">
        <v>#REF!</v>
      </c>
      <c r="N3056" s="17">
        <v>5.0</v>
      </c>
      <c r="O3056" s="17" t="s">
        <v>66</v>
      </c>
      <c r="P3056" s="17">
        <v>13.0</v>
      </c>
      <c r="Q3056" s="17">
        <v>5.0</v>
      </c>
      <c r="R3056" s="17">
        <v>0.0</v>
      </c>
      <c r="S3056" s="7">
        <f t="shared" si="2"/>
        <v>5</v>
      </c>
      <c r="T3056" s="20">
        <v>57.0</v>
      </c>
      <c r="U3056" s="14">
        <f t="shared" si="163"/>
        <v>73.2</v>
      </c>
      <c r="V3056" s="21" t="s">
        <v>26</v>
      </c>
      <c r="W3056" s="35">
        <f>VLOOKUP(A3056,airbnb_listings_orlando!C:Q,14,0)</f>
        <v>259</v>
      </c>
      <c r="X3056" s="35">
        <f>VLOOKUP(A3056,airbnb_listings_orlando!C:Q,15,0)</f>
        <v>6</v>
      </c>
      <c r="Y3056" s="11">
        <f t="shared" si="4"/>
        <v>140.7692308</v>
      </c>
      <c r="AA3056" s="11"/>
    </row>
    <row r="3057">
      <c r="A3057" s="12" t="s">
        <v>101</v>
      </c>
      <c r="B3057" s="13">
        <v>42966.0</v>
      </c>
      <c r="C3057" s="12">
        <v>42980.0</v>
      </c>
      <c r="D3057" s="14">
        <v>1950.0</v>
      </c>
      <c r="E3057" s="24">
        <v>42800.44232638889</v>
      </c>
      <c r="F3057" s="16">
        <v>166.0</v>
      </c>
      <c r="G3057" s="17" t="s">
        <v>25</v>
      </c>
      <c r="H3057" s="14">
        <v>283.24</v>
      </c>
      <c r="I3057" s="14">
        <f t="shared" si="1"/>
        <v>1812</v>
      </c>
      <c r="J3057" s="18">
        <v>4.0</v>
      </c>
      <c r="K3057" s="17">
        <v>6.0</v>
      </c>
      <c r="L3057" s="19">
        <v>3.0</v>
      </c>
      <c r="M3057" s="19" t="e">
        <v>#REF!</v>
      </c>
      <c r="N3057" s="17">
        <v>5.0</v>
      </c>
      <c r="O3057" s="17" t="s">
        <v>66</v>
      </c>
      <c r="P3057" s="17">
        <v>14.0</v>
      </c>
      <c r="Q3057" s="17">
        <v>6.0</v>
      </c>
      <c r="R3057" s="17">
        <v>0.0</v>
      </c>
      <c r="S3057" s="7">
        <f t="shared" si="2"/>
        <v>6</v>
      </c>
      <c r="T3057" s="20">
        <v>60.0</v>
      </c>
      <c r="U3057" s="14">
        <f t="shared" si="163"/>
        <v>78</v>
      </c>
      <c r="V3057" s="21" t="s">
        <v>26</v>
      </c>
      <c r="W3057" s="35">
        <f>VLOOKUP(A3057,airbnb_listings_orlando!C:Q,14,0)</f>
        <v>259</v>
      </c>
      <c r="X3057" s="35">
        <f>VLOOKUP(A3057,airbnb_listings_orlando!C:Q,15,0)</f>
        <v>6</v>
      </c>
      <c r="Y3057" s="11">
        <f t="shared" si="4"/>
        <v>139.2857143</v>
      </c>
      <c r="AA3057" s="11"/>
    </row>
    <row r="3058">
      <c r="A3058" s="12" t="s">
        <v>101</v>
      </c>
      <c r="B3058" s="13">
        <v>42960.0</v>
      </c>
      <c r="C3058" s="12">
        <v>42965.0</v>
      </c>
      <c r="D3058" s="14">
        <v>849.0</v>
      </c>
      <c r="E3058" s="24">
        <v>42885.45688657407</v>
      </c>
      <c r="F3058" s="16">
        <v>75.0</v>
      </c>
      <c r="G3058" s="17" t="s">
        <v>25</v>
      </c>
      <c r="H3058" s="14">
        <v>109.89</v>
      </c>
      <c r="I3058" s="14">
        <f t="shared" si="1"/>
        <v>789.04</v>
      </c>
      <c r="J3058" s="18">
        <v>4.0</v>
      </c>
      <c r="K3058" s="17">
        <v>6.0</v>
      </c>
      <c r="L3058" s="19">
        <v>3.0</v>
      </c>
      <c r="M3058" s="19" t="e">
        <v>#REF!</v>
      </c>
      <c r="N3058" s="17">
        <v>5.0</v>
      </c>
      <c r="O3058" s="17" t="s">
        <v>66</v>
      </c>
      <c r="P3058" s="17">
        <v>5.0</v>
      </c>
      <c r="Q3058" s="17">
        <v>7.0</v>
      </c>
      <c r="R3058" s="17">
        <v>0.0</v>
      </c>
      <c r="S3058" s="7">
        <f t="shared" si="2"/>
        <v>7</v>
      </c>
      <c r="T3058" s="20">
        <v>26.0</v>
      </c>
      <c r="U3058" s="14">
        <f t="shared" si="163"/>
        <v>33.96</v>
      </c>
      <c r="V3058" s="21" t="s">
        <v>26</v>
      </c>
      <c r="W3058" s="35">
        <f>VLOOKUP(A3058,airbnb_listings_orlando!C:Q,14,0)</f>
        <v>259</v>
      </c>
      <c r="X3058" s="35">
        <f>VLOOKUP(A3058,airbnb_listings_orlando!C:Q,15,0)</f>
        <v>6</v>
      </c>
      <c r="Y3058" s="11">
        <f t="shared" si="4"/>
        <v>169.8</v>
      </c>
      <c r="AA3058" s="11"/>
    </row>
    <row r="3059">
      <c r="A3059" s="12" t="s">
        <v>101</v>
      </c>
      <c r="B3059" s="13">
        <v>42953.0</v>
      </c>
      <c r="C3059" s="12">
        <v>42960.0</v>
      </c>
      <c r="D3059" s="14">
        <v>1033.0</v>
      </c>
      <c r="E3059" s="24">
        <v>42826.662210648145</v>
      </c>
      <c r="F3059" s="16">
        <v>127.0</v>
      </c>
      <c r="G3059" s="17" t="s">
        <v>25</v>
      </c>
      <c r="H3059" s="14">
        <v>138.55</v>
      </c>
      <c r="I3059" s="14">
        <f t="shared" si="1"/>
        <v>959.68</v>
      </c>
      <c r="J3059" s="18">
        <v>4.0</v>
      </c>
      <c r="K3059" s="17">
        <v>6.0</v>
      </c>
      <c r="L3059" s="19">
        <v>3.0</v>
      </c>
      <c r="M3059" s="19" t="e">
        <v>#REF!</v>
      </c>
      <c r="N3059" s="17">
        <v>5.0</v>
      </c>
      <c r="O3059" s="17" t="s">
        <v>66</v>
      </c>
      <c r="P3059" s="17">
        <v>7.0</v>
      </c>
      <c r="Q3059" s="17">
        <v>3.0</v>
      </c>
      <c r="R3059" s="17">
        <v>0.0</v>
      </c>
      <c r="S3059" s="7">
        <f t="shared" si="2"/>
        <v>3</v>
      </c>
      <c r="T3059" s="20">
        <v>32.0</v>
      </c>
      <c r="U3059" s="14">
        <f t="shared" si="163"/>
        <v>41.32</v>
      </c>
      <c r="V3059" s="21" t="s">
        <v>26</v>
      </c>
      <c r="W3059" s="35">
        <f>VLOOKUP(A3059,airbnb_listings_orlando!C:Q,14,0)</f>
        <v>259</v>
      </c>
      <c r="X3059" s="35">
        <f>VLOOKUP(A3059,airbnb_listings_orlando!C:Q,15,0)</f>
        <v>6</v>
      </c>
      <c r="Y3059" s="11">
        <f t="shared" si="4"/>
        <v>147.5714286</v>
      </c>
      <c r="AA3059" s="11"/>
    </row>
    <row r="3060">
      <c r="A3060" s="12" t="s">
        <v>101</v>
      </c>
      <c r="B3060" s="13">
        <v>42942.0</v>
      </c>
      <c r="C3060" s="12">
        <v>42947.0</v>
      </c>
      <c r="D3060" s="14">
        <v>1140.0</v>
      </c>
      <c r="E3060" s="24">
        <v>42829.67319444445</v>
      </c>
      <c r="F3060" s="16">
        <v>113.0</v>
      </c>
      <c r="G3060" s="17" t="s">
        <v>25</v>
      </c>
      <c r="H3060" s="14">
        <v>155.7</v>
      </c>
      <c r="I3060" s="14">
        <f t="shared" si="1"/>
        <v>1059.4</v>
      </c>
      <c r="J3060" s="18">
        <v>4.0</v>
      </c>
      <c r="K3060" s="17">
        <v>6.0</v>
      </c>
      <c r="L3060" s="19">
        <v>3.0</v>
      </c>
      <c r="M3060" s="19" t="e">
        <v>#REF!</v>
      </c>
      <c r="N3060" s="17">
        <v>5.0</v>
      </c>
      <c r="O3060" s="17" t="s">
        <v>66</v>
      </c>
      <c r="P3060" s="17">
        <v>5.0</v>
      </c>
      <c r="Q3060" s="17">
        <v>5.0</v>
      </c>
      <c r="R3060" s="17">
        <v>0.0</v>
      </c>
      <c r="S3060" s="7">
        <f t="shared" si="2"/>
        <v>5</v>
      </c>
      <c r="T3060" s="20">
        <v>35.0</v>
      </c>
      <c r="U3060" s="14">
        <f t="shared" si="163"/>
        <v>45.6</v>
      </c>
      <c r="V3060" s="21" t="s">
        <v>26</v>
      </c>
      <c r="W3060" s="35">
        <f>VLOOKUP(A3060,airbnb_listings_orlando!C:Q,14,0)</f>
        <v>259</v>
      </c>
      <c r="X3060" s="35">
        <f>VLOOKUP(A3060,airbnb_listings_orlando!C:Q,15,0)</f>
        <v>6</v>
      </c>
      <c r="Y3060" s="11">
        <f t="shared" si="4"/>
        <v>228</v>
      </c>
      <c r="AA3060" s="11"/>
    </row>
    <row r="3061">
      <c r="A3061" s="12" t="s">
        <v>101</v>
      </c>
      <c r="B3061" s="13">
        <v>42937.0</v>
      </c>
      <c r="C3061" s="12">
        <v>42941.0</v>
      </c>
      <c r="D3061" s="14">
        <v>935.0</v>
      </c>
      <c r="E3061" s="24">
        <v>42849.36693287037</v>
      </c>
      <c r="F3061" s="16">
        <v>88.0</v>
      </c>
      <c r="G3061" s="17" t="s">
        <v>25</v>
      </c>
      <c r="H3061" s="14">
        <v>123.09</v>
      </c>
      <c r="I3061" s="14">
        <f t="shared" si="1"/>
        <v>868.6</v>
      </c>
      <c r="J3061" s="18">
        <v>4.0</v>
      </c>
      <c r="K3061" s="17">
        <v>6.0</v>
      </c>
      <c r="L3061" s="19">
        <v>3.0</v>
      </c>
      <c r="M3061" s="19" t="e">
        <v>#REF!</v>
      </c>
      <c r="N3061" s="17">
        <v>5.0</v>
      </c>
      <c r="O3061" s="17" t="s">
        <v>66</v>
      </c>
      <c r="P3061" s="17">
        <v>4.0</v>
      </c>
      <c r="Q3061" s="17">
        <v>6.0</v>
      </c>
      <c r="R3061" s="17">
        <v>0.0</v>
      </c>
      <c r="S3061" s="7">
        <f t="shared" si="2"/>
        <v>6</v>
      </c>
      <c r="T3061" s="20">
        <v>29.0</v>
      </c>
      <c r="U3061" s="14">
        <f t="shared" si="163"/>
        <v>37.4</v>
      </c>
      <c r="V3061" s="21" t="s">
        <v>26</v>
      </c>
      <c r="W3061" s="35">
        <f>VLOOKUP(A3061,airbnb_listings_orlando!C:Q,14,0)</f>
        <v>259</v>
      </c>
      <c r="X3061" s="35">
        <f>VLOOKUP(A3061,airbnb_listings_orlando!C:Q,15,0)</f>
        <v>6</v>
      </c>
      <c r="Y3061" s="11">
        <f t="shared" si="4"/>
        <v>233.75</v>
      </c>
      <c r="AA3061" s="11"/>
    </row>
    <row r="3062">
      <c r="A3062" s="12" t="s">
        <v>101</v>
      </c>
      <c r="B3062" s="13">
        <v>42932.0</v>
      </c>
      <c r="C3062" s="12">
        <v>42936.0</v>
      </c>
      <c r="D3062" s="14">
        <v>935.0</v>
      </c>
      <c r="E3062" s="24">
        <v>42899.64246527778</v>
      </c>
      <c r="F3062" s="16">
        <v>33.0</v>
      </c>
      <c r="G3062" s="17" t="s">
        <v>25</v>
      </c>
      <c r="H3062" s="14">
        <v>123.09</v>
      </c>
      <c r="I3062" s="14">
        <f t="shared" si="1"/>
        <v>868.6</v>
      </c>
      <c r="J3062" s="18">
        <v>4.0</v>
      </c>
      <c r="K3062" s="17">
        <v>6.0</v>
      </c>
      <c r="L3062" s="19">
        <v>3.0</v>
      </c>
      <c r="M3062" s="19" t="e">
        <v>#REF!</v>
      </c>
      <c r="N3062" s="17">
        <v>5.0</v>
      </c>
      <c r="O3062" s="17" t="s">
        <v>66</v>
      </c>
      <c r="P3062" s="17">
        <v>4.0</v>
      </c>
      <c r="Q3062" s="17">
        <v>4.0</v>
      </c>
      <c r="R3062" s="17">
        <v>0.0</v>
      </c>
      <c r="S3062" s="7">
        <f t="shared" si="2"/>
        <v>4</v>
      </c>
      <c r="T3062" s="20">
        <v>29.0</v>
      </c>
      <c r="U3062" s="14">
        <f t="shared" si="163"/>
        <v>37.4</v>
      </c>
      <c r="V3062" s="21" t="s">
        <v>26</v>
      </c>
      <c r="W3062" s="35">
        <f>VLOOKUP(A3062,airbnb_listings_orlando!C:Q,14,0)</f>
        <v>259</v>
      </c>
      <c r="X3062" s="35">
        <f>VLOOKUP(A3062,airbnb_listings_orlando!C:Q,15,0)</f>
        <v>6</v>
      </c>
      <c r="Y3062" s="11">
        <f t="shared" si="4"/>
        <v>233.75</v>
      </c>
      <c r="AA3062" s="11"/>
    </row>
    <row r="3063">
      <c r="A3063" s="12" t="s">
        <v>101</v>
      </c>
      <c r="B3063" s="13">
        <v>42926.0</v>
      </c>
      <c r="C3063" s="12">
        <v>42932.0</v>
      </c>
      <c r="D3063" s="14">
        <v>1344.0</v>
      </c>
      <c r="E3063" s="24">
        <v>42832.98334490741</v>
      </c>
      <c r="F3063" s="16">
        <v>94.0</v>
      </c>
      <c r="G3063" s="17" t="s">
        <v>25</v>
      </c>
      <c r="H3063" s="14">
        <v>187.1</v>
      </c>
      <c r="I3063" s="14">
        <f t="shared" si="1"/>
        <v>1248.24</v>
      </c>
      <c r="J3063" s="18">
        <v>4.0</v>
      </c>
      <c r="K3063" s="17">
        <v>6.0</v>
      </c>
      <c r="L3063" s="19">
        <v>3.0</v>
      </c>
      <c r="M3063" s="19" t="e">
        <v>#REF!</v>
      </c>
      <c r="N3063" s="17">
        <v>5.0</v>
      </c>
      <c r="O3063" s="17" t="s">
        <v>66</v>
      </c>
      <c r="P3063" s="17">
        <v>6.0</v>
      </c>
      <c r="Q3063" s="17">
        <v>2.0</v>
      </c>
      <c r="R3063" s="17">
        <v>0.0</v>
      </c>
      <c r="S3063" s="7">
        <f t="shared" si="2"/>
        <v>2</v>
      </c>
      <c r="T3063" s="20">
        <v>42.0</v>
      </c>
      <c r="U3063" s="14">
        <f t="shared" si="163"/>
        <v>53.76</v>
      </c>
      <c r="V3063" s="21" t="s">
        <v>26</v>
      </c>
      <c r="W3063" s="35">
        <f>VLOOKUP(A3063,airbnb_listings_orlando!C:Q,14,0)</f>
        <v>259</v>
      </c>
      <c r="X3063" s="35">
        <f>VLOOKUP(A3063,airbnb_listings_orlando!C:Q,15,0)</f>
        <v>6</v>
      </c>
      <c r="Y3063" s="11">
        <f t="shared" si="4"/>
        <v>224</v>
      </c>
      <c r="AA3063" s="11"/>
    </row>
    <row r="3064">
      <c r="A3064" s="12" t="s">
        <v>101</v>
      </c>
      <c r="B3064" s="13">
        <v>42914.0</v>
      </c>
      <c r="C3064" s="12">
        <v>42918.0</v>
      </c>
      <c r="D3064" s="14">
        <v>760.0</v>
      </c>
      <c r="E3064" s="24">
        <v>42873.407685185186</v>
      </c>
      <c r="F3064" s="16">
        <v>41.0</v>
      </c>
      <c r="G3064" s="17" t="s">
        <v>25</v>
      </c>
      <c r="H3064" s="14">
        <v>98.45</v>
      </c>
      <c r="I3064" s="14">
        <f t="shared" si="1"/>
        <v>705.6</v>
      </c>
      <c r="J3064" s="18">
        <v>4.0</v>
      </c>
      <c r="K3064" s="17">
        <v>6.0</v>
      </c>
      <c r="L3064" s="19">
        <v>3.0</v>
      </c>
      <c r="M3064" s="19" t="e">
        <v>#REF!</v>
      </c>
      <c r="N3064" s="17">
        <v>5.0</v>
      </c>
      <c r="O3064" s="17" t="s">
        <v>66</v>
      </c>
      <c r="P3064" s="17">
        <v>4.0</v>
      </c>
      <c r="Q3064" s="17">
        <v>8.0</v>
      </c>
      <c r="R3064" s="17">
        <v>0.0</v>
      </c>
      <c r="S3064" s="7">
        <f t="shared" si="2"/>
        <v>8</v>
      </c>
      <c r="T3064" s="20">
        <v>24.0</v>
      </c>
      <c r="U3064" s="14">
        <f t="shared" si="163"/>
        <v>30.4</v>
      </c>
      <c r="V3064" s="21" t="s">
        <v>26</v>
      </c>
      <c r="W3064" s="35">
        <f>VLOOKUP(A3064,airbnb_listings_orlando!C:Q,14,0)</f>
        <v>259</v>
      </c>
      <c r="X3064" s="35">
        <f>VLOOKUP(A3064,airbnb_listings_orlando!C:Q,15,0)</f>
        <v>6</v>
      </c>
      <c r="Y3064" s="11">
        <f t="shared" si="4"/>
        <v>190</v>
      </c>
      <c r="AA3064" s="11"/>
    </row>
    <row r="3065">
      <c r="A3065" s="12" t="s">
        <v>101</v>
      </c>
      <c r="B3065" s="13">
        <v>42905.0</v>
      </c>
      <c r="C3065" s="12">
        <v>42907.0</v>
      </c>
      <c r="D3065" s="14">
        <v>409.0</v>
      </c>
      <c r="E3065" s="24">
        <v>42872.37464120371</v>
      </c>
      <c r="F3065" s="16">
        <v>33.0</v>
      </c>
      <c r="G3065" s="17" t="s">
        <v>25</v>
      </c>
      <c r="H3065" s="14">
        <v>40.02</v>
      </c>
      <c r="I3065" s="14">
        <f t="shared" si="1"/>
        <v>379.64</v>
      </c>
      <c r="J3065" s="18">
        <v>4.0</v>
      </c>
      <c r="K3065" s="17">
        <v>6.0</v>
      </c>
      <c r="L3065" s="19">
        <v>3.0</v>
      </c>
      <c r="M3065" s="19" t="e">
        <v>#REF!</v>
      </c>
      <c r="N3065" s="17">
        <v>5.0</v>
      </c>
      <c r="O3065" s="17" t="s">
        <v>66</v>
      </c>
      <c r="P3065" s="17">
        <v>2.0</v>
      </c>
      <c r="Q3065" s="17">
        <v>7.0</v>
      </c>
      <c r="R3065" s="17">
        <v>0.0</v>
      </c>
      <c r="S3065" s="7">
        <f t="shared" si="2"/>
        <v>7</v>
      </c>
      <c r="T3065" s="20">
        <v>13.0</v>
      </c>
      <c r="U3065" s="14">
        <f t="shared" si="163"/>
        <v>16.36</v>
      </c>
      <c r="V3065" s="21" t="s">
        <v>26</v>
      </c>
      <c r="W3065" s="35">
        <f>VLOOKUP(A3065,airbnb_listings_orlando!C:Q,14,0)</f>
        <v>259</v>
      </c>
      <c r="X3065" s="35">
        <f>VLOOKUP(A3065,airbnb_listings_orlando!C:Q,15,0)</f>
        <v>6</v>
      </c>
      <c r="Y3065" s="11">
        <f t="shared" si="4"/>
        <v>204.5</v>
      </c>
      <c r="AA3065" s="11"/>
    </row>
    <row r="3066">
      <c r="A3066" s="12" t="s">
        <v>101</v>
      </c>
      <c r="B3066" s="13">
        <v>42897.0</v>
      </c>
      <c r="C3066" s="12">
        <v>42905.0</v>
      </c>
      <c r="D3066" s="14">
        <v>1164.0</v>
      </c>
      <c r="E3066" s="24">
        <v>42816.396678240744</v>
      </c>
      <c r="F3066" s="16">
        <v>81.0</v>
      </c>
      <c r="G3066" s="17" t="s">
        <v>25</v>
      </c>
      <c r="H3066" s="14">
        <v>159.22</v>
      </c>
      <c r="I3066" s="14">
        <f t="shared" si="1"/>
        <v>1081.44</v>
      </c>
      <c r="J3066" s="18">
        <v>4.0</v>
      </c>
      <c r="K3066" s="17">
        <v>6.0</v>
      </c>
      <c r="L3066" s="19">
        <v>3.0</v>
      </c>
      <c r="M3066" s="19" t="e">
        <v>#REF!</v>
      </c>
      <c r="N3066" s="17">
        <v>5.0</v>
      </c>
      <c r="O3066" s="17" t="s">
        <v>66</v>
      </c>
      <c r="P3066" s="17">
        <v>8.0</v>
      </c>
      <c r="Q3066" s="17">
        <v>5.0</v>
      </c>
      <c r="R3066" s="17">
        <v>2.0</v>
      </c>
      <c r="S3066" s="7">
        <f t="shared" si="2"/>
        <v>7</v>
      </c>
      <c r="T3066" s="20">
        <v>36.0</v>
      </c>
      <c r="U3066" s="14">
        <f t="shared" si="163"/>
        <v>46.56</v>
      </c>
      <c r="V3066" s="21" t="s">
        <v>26</v>
      </c>
      <c r="W3066" s="35">
        <f>VLOOKUP(A3066,airbnb_listings_orlando!C:Q,14,0)</f>
        <v>259</v>
      </c>
      <c r="X3066" s="35">
        <f>VLOOKUP(A3066,airbnb_listings_orlando!C:Q,15,0)</f>
        <v>6</v>
      </c>
      <c r="Y3066" s="11">
        <f t="shared" si="4"/>
        <v>145.5</v>
      </c>
      <c r="AA3066" s="11"/>
    </row>
    <row r="3067">
      <c r="A3067" s="12" t="s">
        <v>101</v>
      </c>
      <c r="B3067" s="13">
        <v>42889.0</v>
      </c>
      <c r="C3067" s="12">
        <v>42897.0</v>
      </c>
      <c r="D3067" s="14">
        <v>1171.0</v>
      </c>
      <c r="E3067" s="24">
        <v>42837.545578703706</v>
      </c>
      <c r="F3067" s="16">
        <v>52.0</v>
      </c>
      <c r="G3067" s="17" t="s">
        <v>25</v>
      </c>
      <c r="H3067" s="14">
        <v>160.72</v>
      </c>
      <c r="I3067" s="14">
        <f t="shared" si="1"/>
        <v>1088.16</v>
      </c>
      <c r="J3067" s="18">
        <v>4.0</v>
      </c>
      <c r="K3067" s="17">
        <v>6.0</v>
      </c>
      <c r="L3067" s="19">
        <v>3.0</v>
      </c>
      <c r="M3067" s="19" t="e">
        <v>#REF!</v>
      </c>
      <c r="N3067" s="17">
        <v>5.0</v>
      </c>
      <c r="O3067" s="17" t="s">
        <v>66</v>
      </c>
      <c r="P3067" s="17">
        <v>8.0</v>
      </c>
      <c r="Q3067" s="17">
        <v>5.0</v>
      </c>
      <c r="R3067" s="17">
        <v>0.0</v>
      </c>
      <c r="S3067" s="7">
        <f t="shared" si="2"/>
        <v>5</v>
      </c>
      <c r="T3067" s="20">
        <v>36.0</v>
      </c>
      <c r="U3067" s="14">
        <f t="shared" si="163"/>
        <v>46.84</v>
      </c>
      <c r="V3067" s="21" t="s">
        <v>26</v>
      </c>
      <c r="W3067" s="35">
        <f>VLOOKUP(A3067,airbnb_listings_orlando!C:Q,14,0)</f>
        <v>259</v>
      </c>
      <c r="X3067" s="35">
        <f>VLOOKUP(A3067,airbnb_listings_orlando!C:Q,15,0)</f>
        <v>6</v>
      </c>
      <c r="Y3067" s="11">
        <f t="shared" si="4"/>
        <v>146.375</v>
      </c>
      <c r="AA3067" s="11"/>
    </row>
    <row r="3068">
      <c r="A3068" s="12" t="s">
        <v>101</v>
      </c>
      <c r="B3068" s="13">
        <v>42885.0</v>
      </c>
      <c r="C3068" s="12">
        <v>42888.0</v>
      </c>
      <c r="D3068" s="14">
        <v>556.0</v>
      </c>
      <c r="E3068" s="24">
        <v>42878.38555555556</v>
      </c>
      <c r="F3068" s="16">
        <v>7.0</v>
      </c>
      <c r="G3068" s="17" t="s">
        <v>25</v>
      </c>
      <c r="H3068" s="14">
        <v>63.94</v>
      </c>
      <c r="I3068" s="14">
        <f t="shared" si="1"/>
        <v>516.76</v>
      </c>
      <c r="J3068" s="18">
        <v>4.0</v>
      </c>
      <c r="K3068" s="17">
        <v>6.0</v>
      </c>
      <c r="L3068" s="19">
        <v>3.0</v>
      </c>
      <c r="M3068" s="19" t="e">
        <v>#REF!</v>
      </c>
      <c r="N3068" s="17">
        <v>5.0</v>
      </c>
      <c r="O3068" s="17" t="s">
        <v>66</v>
      </c>
      <c r="P3068" s="17">
        <v>3.0</v>
      </c>
      <c r="Q3068" s="17">
        <v>2.0</v>
      </c>
      <c r="R3068" s="17">
        <v>2.0</v>
      </c>
      <c r="S3068" s="7">
        <f t="shared" si="2"/>
        <v>4</v>
      </c>
      <c r="T3068" s="20">
        <v>17.0</v>
      </c>
      <c r="U3068" s="14">
        <f t="shared" si="163"/>
        <v>22.24</v>
      </c>
      <c r="V3068" s="21" t="s">
        <v>26</v>
      </c>
      <c r="W3068" s="35">
        <f>VLOOKUP(A3068,airbnb_listings_orlando!C:Q,14,0)</f>
        <v>259</v>
      </c>
      <c r="X3068" s="35">
        <f>VLOOKUP(A3068,airbnb_listings_orlando!C:Q,15,0)</f>
        <v>6</v>
      </c>
      <c r="Y3068" s="11">
        <f t="shared" si="4"/>
        <v>185.3333333</v>
      </c>
      <c r="AA3068" s="11"/>
    </row>
    <row r="3069">
      <c r="A3069" s="12" t="s">
        <v>101</v>
      </c>
      <c r="B3069" s="13">
        <v>42877.0</v>
      </c>
      <c r="C3069" s="12">
        <v>42885.0</v>
      </c>
      <c r="D3069" s="14">
        <v>1164.0</v>
      </c>
      <c r="E3069" s="24">
        <v>42837.381064814814</v>
      </c>
      <c r="F3069" s="16">
        <v>40.0</v>
      </c>
      <c r="G3069" s="17" t="s">
        <v>25</v>
      </c>
      <c r="H3069" s="14">
        <v>159.22</v>
      </c>
      <c r="I3069" s="14">
        <f t="shared" si="1"/>
        <v>1081.44</v>
      </c>
      <c r="J3069" s="18">
        <v>4.0</v>
      </c>
      <c r="K3069" s="17">
        <v>6.0</v>
      </c>
      <c r="L3069" s="19">
        <v>3.0</v>
      </c>
      <c r="M3069" s="19" t="e">
        <v>#REF!</v>
      </c>
      <c r="N3069" s="17">
        <v>5.0</v>
      </c>
      <c r="O3069" s="17" t="s">
        <v>66</v>
      </c>
      <c r="P3069" s="17">
        <v>8.0</v>
      </c>
      <c r="Q3069" s="17">
        <v>4.0</v>
      </c>
      <c r="R3069" s="17">
        <v>0.0</v>
      </c>
      <c r="S3069" s="7">
        <f t="shared" si="2"/>
        <v>4</v>
      </c>
      <c r="T3069" s="20">
        <v>36.0</v>
      </c>
      <c r="U3069" s="14">
        <f t="shared" si="163"/>
        <v>46.56</v>
      </c>
      <c r="V3069" s="21" t="s">
        <v>26</v>
      </c>
      <c r="W3069" s="35">
        <f>VLOOKUP(A3069,airbnb_listings_orlando!C:Q,14,0)</f>
        <v>259</v>
      </c>
      <c r="X3069" s="35">
        <f>VLOOKUP(A3069,airbnb_listings_orlando!C:Q,15,0)</f>
        <v>6</v>
      </c>
      <c r="Y3069" s="11">
        <f t="shared" si="4"/>
        <v>145.5</v>
      </c>
      <c r="AA3069" s="11"/>
    </row>
    <row r="3070">
      <c r="A3070" s="12" t="s">
        <v>101</v>
      </c>
      <c r="B3070" s="13">
        <v>42869.0</v>
      </c>
      <c r="C3070" s="12">
        <v>42877.0</v>
      </c>
      <c r="D3070" s="14">
        <v>1171.0</v>
      </c>
      <c r="E3070" s="24">
        <v>42807.38270833333</v>
      </c>
      <c r="F3070" s="16">
        <v>62.0</v>
      </c>
      <c r="G3070" s="17" t="s">
        <v>25</v>
      </c>
      <c r="H3070" s="14">
        <v>160.72</v>
      </c>
      <c r="I3070" s="14">
        <f t="shared" si="1"/>
        <v>1088.16</v>
      </c>
      <c r="J3070" s="18">
        <v>4.0</v>
      </c>
      <c r="K3070" s="17">
        <v>6.0</v>
      </c>
      <c r="L3070" s="19">
        <v>3.0</v>
      </c>
      <c r="M3070" s="19" t="e">
        <v>#REF!</v>
      </c>
      <c r="N3070" s="17">
        <v>5.0</v>
      </c>
      <c r="O3070" s="17" t="s">
        <v>66</v>
      </c>
      <c r="P3070" s="17">
        <v>8.0</v>
      </c>
      <c r="Q3070" s="17">
        <v>6.0</v>
      </c>
      <c r="R3070" s="17">
        <v>1.0</v>
      </c>
      <c r="S3070" s="7">
        <f t="shared" si="2"/>
        <v>7</v>
      </c>
      <c r="T3070" s="20">
        <v>36.0</v>
      </c>
      <c r="U3070" s="14">
        <f t="shared" si="163"/>
        <v>46.84</v>
      </c>
      <c r="V3070" s="21" t="s">
        <v>26</v>
      </c>
      <c r="W3070" s="35">
        <f>VLOOKUP(A3070,airbnb_listings_orlando!C:Q,14,0)</f>
        <v>259</v>
      </c>
      <c r="X3070" s="35">
        <f>VLOOKUP(A3070,airbnb_listings_orlando!C:Q,15,0)</f>
        <v>6</v>
      </c>
      <c r="Y3070" s="11">
        <f t="shared" si="4"/>
        <v>146.375</v>
      </c>
      <c r="AA3070" s="11"/>
    </row>
    <row r="3071">
      <c r="A3071" s="12" t="s">
        <v>101</v>
      </c>
      <c r="B3071" s="13">
        <v>42863.0</v>
      </c>
      <c r="C3071" s="12">
        <v>42868.0</v>
      </c>
      <c r="D3071" s="14">
        <v>849.0</v>
      </c>
      <c r="E3071" s="24">
        <v>42842.50287037037</v>
      </c>
      <c r="F3071" s="16">
        <v>21.0</v>
      </c>
      <c r="G3071" s="17" t="s">
        <v>25</v>
      </c>
      <c r="H3071" s="14">
        <v>109.89</v>
      </c>
      <c r="I3071" s="14">
        <f t="shared" si="1"/>
        <v>789.04</v>
      </c>
      <c r="J3071" s="18">
        <v>4.0</v>
      </c>
      <c r="K3071" s="17">
        <v>6.0</v>
      </c>
      <c r="L3071" s="19">
        <v>3.0</v>
      </c>
      <c r="M3071" s="19" t="e">
        <v>#REF!</v>
      </c>
      <c r="N3071" s="17">
        <v>5.0</v>
      </c>
      <c r="O3071" s="17" t="s">
        <v>66</v>
      </c>
      <c r="P3071" s="17">
        <v>5.0</v>
      </c>
      <c r="Q3071" s="17">
        <v>4.0</v>
      </c>
      <c r="R3071" s="17">
        <v>0.0</v>
      </c>
      <c r="S3071" s="7">
        <f t="shared" si="2"/>
        <v>4</v>
      </c>
      <c r="T3071" s="20">
        <v>26.0</v>
      </c>
      <c r="U3071" s="14">
        <f t="shared" si="163"/>
        <v>33.96</v>
      </c>
      <c r="V3071" s="21" t="s">
        <v>26</v>
      </c>
      <c r="W3071" s="35">
        <f>VLOOKUP(A3071,airbnb_listings_orlando!C:Q,14,0)</f>
        <v>259</v>
      </c>
      <c r="X3071" s="35">
        <f>VLOOKUP(A3071,airbnb_listings_orlando!C:Q,15,0)</f>
        <v>6</v>
      </c>
      <c r="Y3071" s="11">
        <f t="shared" si="4"/>
        <v>169.8</v>
      </c>
      <c r="AA3071" s="11"/>
    </row>
    <row r="3072">
      <c r="A3072" s="12" t="s">
        <v>101</v>
      </c>
      <c r="B3072" s="13">
        <v>42860.0</v>
      </c>
      <c r="C3072" s="12">
        <v>42863.0</v>
      </c>
      <c r="D3072" s="14">
        <v>553.0</v>
      </c>
      <c r="E3072" s="24">
        <v>42830.54846064815</v>
      </c>
      <c r="F3072" s="16">
        <v>30.0</v>
      </c>
      <c r="G3072" s="17" t="s">
        <v>25</v>
      </c>
      <c r="H3072" s="14">
        <v>63.15</v>
      </c>
      <c r="I3072" s="14">
        <f t="shared" si="1"/>
        <v>513.88</v>
      </c>
      <c r="J3072" s="18">
        <v>4.0</v>
      </c>
      <c r="K3072" s="17">
        <v>6.0</v>
      </c>
      <c r="L3072" s="19">
        <v>3.0</v>
      </c>
      <c r="M3072" s="19" t="e">
        <v>#REF!</v>
      </c>
      <c r="N3072" s="17">
        <v>5.0</v>
      </c>
      <c r="O3072" s="17" t="s">
        <v>66</v>
      </c>
      <c r="P3072" s="17">
        <v>3.0</v>
      </c>
      <c r="Q3072" s="17">
        <v>8.0</v>
      </c>
      <c r="R3072" s="17">
        <v>0.0</v>
      </c>
      <c r="S3072" s="7">
        <f t="shared" si="2"/>
        <v>8</v>
      </c>
      <c r="T3072" s="20">
        <v>17.0</v>
      </c>
      <c r="U3072" s="14">
        <f t="shared" si="163"/>
        <v>22.12</v>
      </c>
      <c r="V3072" s="21" t="s">
        <v>26</v>
      </c>
      <c r="W3072" s="35">
        <f>VLOOKUP(A3072,airbnb_listings_orlando!C:Q,14,0)</f>
        <v>259</v>
      </c>
      <c r="X3072" s="35">
        <f>VLOOKUP(A3072,airbnb_listings_orlando!C:Q,15,0)</f>
        <v>6</v>
      </c>
      <c r="Y3072" s="11">
        <f t="shared" si="4"/>
        <v>184.3333333</v>
      </c>
      <c r="AA3072" s="11"/>
    </row>
    <row r="3073">
      <c r="A3073" s="12" t="s">
        <v>101</v>
      </c>
      <c r="B3073" s="13">
        <v>42833.0</v>
      </c>
      <c r="C3073" s="12">
        <v>42838.0</v>
      </c>
      <c r="D3073" s="14">
        <v>896.2</v>
      </c>
      <c r="E3073" s="15">
        <v>42704.63297453704</v>
      </c>
      <c r="F3073" s="16">
        <v>129.0</v>
      </c>
      <c r="G3073" s="17" t="s">
        <v>25</v>
      </c>
      <c r="H3073" s="14">
        <v>118.8</v>
      </c>
      <c r="I3073" s="14">
        <f t="shared" si="1"/>
        <v>834.352</v>
      </c>
      <c r="J3073" s="18">
        <v>4.0</v>
      </c>
      <c r="K3073" s="17">
        <v>6.0</v>
      </c>
      <c r="L3073" s="19">
        <v>3.0</v>
      </c>
      <c r="M3073" s="19" t="e">
        <v>#REF!</v>
      </c>
      <c r="N3073" s="17">
        <v>5.0</v>
      </c>
      <c r="O3073" s="17" t="s">
        <v>66</v>
      </c>
      <c r="P3073" s="17">
        <v>5.0</v>
      </c>
      <c r="Q3073" s="17">
        <v>8.0</v>
      </c>
      <c r="R3073" s="17">
        <v>0.0</v>
      </c>
      <c r="S3073" s="7">
        <f t="shared" si="2"/>
        <v>8</v>
      </c>
      <c r="T3073" s="20">
        <v>26.0</v>
      </c>
      <c r="U3073" s="14">
        <f t="shared" si="163"/>
        <v>35.848</v>
      </c>
      <c r="V3073" s="21" t="s">
        <v>26</v>
      </c>
      <c r="W3073" s="35">
        <f>VLOOKUP(A3073,airbnb_listings_orlando!C:Q,14,0)</f>
        <v>259</v>
      </c>
      <c r="X3073" s="35">
        <f>VLOOKUP(A3073,airbnb_listings_orlando!C:Q,15,0)</f>
        <v>6</v>
      </c>
      <c r="Y3073" s="11">
        <f t="shared" si="4"/>
        <v>179.24</v>
      </c>
      <c r="AA3073" s="11"/>
    </row>
    <row r="3074">
      <c r="A3074" s="12" t="s">
        <v>101</v>
      </c>
      <c r="B3074" s="13">
        <v>42815.0</v>
      </c>
      <c r="C3074" s="12">
        <v>42822.0</v>
      </c>
      <c r="D3074" s="14">
        <v>1272.0</v>
      </c>
      <c r="E3074" s="24">
        <v>42798.42309027778</v>
      </c>
      <c r="F3074" s="16">
        <v>17.0</v>
      </c>
      <c r="G3074" s="17" t="s">
        <v>25</v>
      </c>
      <c r="H3074" s="14">
        <v>176.37</v>
      </c>
      <c r="I3074" s="14">
        <f t="shared" si="1"/>
        <v>1182.12</v>
      </c>
      <c r="J3074" s="18">
        <v>4.0</v>
      </c>
      <c r="K3074" s="17">
        <v>6.0</v>
      </c>
      <c r="L3074" s="19">
        <v>3.0</v>
      </c>
      <c r="M3074" s="19" t="e">
        <v>#REF!</v>
      </c>
      <c r="N3074" s="17">
        <v>5.0</v>
      </c>
      <c r="O3074" s="17" t="s">
        <v>66</v>
      </c>
      <c r="P3074" s="17">
        <v>7.0</v>
      </c>
      <c r="Q3074" s="17">
        <v>4.0</v>
      </c>
      <c r="R3074" s="17">
        <v>1.0</v>
      </c>
      <c r="S3074" s="7">
        <f t="shared" si="2"/>
        <v>5</v>
      </c>
      <c r="T3074" s="20">
        <v>39.0</v>
      </c>
      <c r="U3074" s="14">
        <f t="shared" si="163"/>
        <v>50.88</v>
      </c>
      <c r="V3074" s="21" t="s">
        <v>26</v>
      </c>
      <c r="W3074" s="35">
        <f>VLOOKUP(A3074,airbnb_listings_orlando!C:Q,14,0)</f>
        <v>259</v>
      </c>
      <c r="X3074" s="35">
        <f>VLOOKUP(A3074,airbnb_listings_orlando!C:Q,15,0)</f>
        <v>6</v>
      </c>
      <c r="Y3074" s="11">
        <f t="shared" si="4"/>
        <v>181.7142857</v>
      </c>
      <c r="AA3074" s="11"/>
    </row>
    <row r="3075">
      <c r="A3075" s="12" t="s">
        <v>101</v>
      </c>
      <c r="B3075" s="13">
        <v>42791.0</v>
      </c>
      <c r="C3075" s="12">
        <v>42793.0</v>
      </c>
      <c r="D3075" s="14">
        <v>407.0</v>
      </c>
      <c r="E3075" s="24">
        <v>42751.396689814814</v>
      </c>
      <c r="F3075" s="16">
        <v>40.0</v>
      </c>
      <c r="G3075" s="17" t="s">
        <v>25</v>
      </c>
      <c r="H3075" s="14">
        <v>39.64</v>
      </c>
      <c r="I3075" s="14">
        <f t="shared" si="1"/>
        <v>377.72</v>
      </c>
      <c r="J3075" s="18">
        <v>4.0</v>
      </c>
      <c r="K3075" s="17">
        <v>6.0</v>
      </c>
      <c r="L3075" s="19">
        <v>3.0</v>
      </c>
      <c r="M3075" s="19" t="e">
        <v>#REF!</v>
      </c>
      <c r="N3075" s="17">
        <v>5.0</v>
      </c>
      <c r="O3075" s="17" t="s">
        <v>66</v>
      </c>
      <c r="P3075" s="17">
        <v>2.0</v>
      </c>
      <c r="Q3075" s="17">
        <v>4.0</v>
      </c>
      <c r="R3075" s="17">
        <v>0.0</v>
      </c>
      <c r="S3075" s="7">
        <f t="shared" si="2"/>
        <v>4</v>
      </c>
      <c r="T3075" s="20">
        <v>13.0</v>
      </c>
      <c r="U3075" s="14">
        <f t="shared" si="163"/>
        <v>16.28</v>
      </c>
      <c r="V3075" s="21" t="s">
        <v>26</v>
      </c>
      <c r="W3075" s="35">
        <f>VLOOKUP(A3075,airbnb_listings_orlando!C:Q,14,0)</f>
        <v>259</v>
      </c>
      <c r="X3075" s="35">
        <f>VLOOKUP(A3075,airbnb_listings_orlando!C:Q,15,0)</f>
        <v>6</v>
      </c>
      <c r="Y3075" s="11">
        <f t="shared" si="4"/>
        <v>203.5</v>
      </c>
      <c r="AA3075" s="11"/>
    </row>
    <row r="3076">
      <c r="A3076" s="12" t="s">
        <v>101</v>
      </c>
      <c r="B3076" s="13">
        <v>42782.0</v>
      </c>
      <c r="C3076" s="12">
        <v>42789.0</v>
      </c>
      <c r="D3076" s="14">
        <v>1033.0</v>
      </c>
      <c r="E3076" s="15">
        <v>42718.381527777776</v>
      </c>
      <c r="F3076" s="16">
        <v>64.0</v>
      </c>
      <c r="G3076" s="17" t="s">
        <v>25</v>
      </c>
      <c r="H3076" s="14">
        <v>138.55</v>
      </c>
      <c r="I3076" s="14">
        <f t="shared" si="1"/>
        <v>959.68</v>
      </c>
      <c r="J3076" s="18">
        <v>4.0</v>
      </c>
      <c r="K3076" s="17">
        <v>6.0</v>
      </c>
      <c r="L3076" s="19">
        <v>3.0</v>
      </c>
      <c r="M3076" s="19" t="e">
        <v>#REF!</v>
      </c>
      <c r="N3076" s="17">
        <v>5.0</v>
      </c>
      <c r="O3076" s="17" t="s">
        <v>66</v>
      </c>
      <c r="P3076" s="17">
        <v>7.0</v>
      </c>
      <c r="Q3076" s="17">
        <v>4.0</v>
      </c>
      <c r="R3076" s="17">
        <v>2.0</v>
      </c>
      <c r="S3076" s="7">
        <f t="shared" si="2"/>
        <v>6</v>
      </c>
      <c r="T3076" s="20">
        <v>32.0</v>
      </c>
      <c r="U3076" s="14">
        <f t="shared" si="163"/>
        <v>41.32</v>
      </c>
      <c r="V3076" s="21" t="s">
        <v>26</v>
      </c>
      <c r="W3076" s="35">
        <f>VLOOKUP(A3076,airbnb_listings_orlando!C:Q,14,0)</f>
        <v>259</v>
      </c>
      <c r="X3076" s="35">
        <f>VLOOKUP(A3076,airbnb_listings_orlando!C:Q,15,0)</f>
        <v>6</v>
      </c>
      <c r="Y3076" s="11">
        <f t="shared" si="4"/>
        <v>147.5714286</v>
      </c>
      <c r="AA3076" s="11"/>
    </row>
    <row r="3077">
      <c r="A3077" s="12" t="s">
        <v>101</v>
      </c>
      <c r="B3077" s="13">
        <v>42776.0</v>
      </c>
      <c r="C3077" s="12">
        <v>42778.0</v>
      </c>
      <c r="D3077" s="14">
        <v>407.0</v>
      </c>
      <c r="E3077" s="24">
        <v>42754.37435185185</v>
      </c>
      <c r="F3077" s="16">
        <v>22.0</v>
      </c>
      <c r="G3077" s="17" t="s">
        <v>25</v>
      </c>
      <c r="H3077" s="14">
        <v>39.64</v>
      </c>
      <c r="I3077" s="14">
        <f t="shared" si="1"/>
        <v>377.72</v>
      </c>
      <c r="J3077" s="18">
        <v>4.0</v>
      </c>
      <c r="K3077" s="17">
        <v>6.0</v>
      </c>
      <c r="L3077" s="19">
        <v>3.0</v>
      </c>
      <c r="M3077" s="19" t="e">
        <v>#REF!</v>
      </c>
      <c r="N3077" s="17">
        <v>5.0</v>
      </c>
      <c r="O3077" s="17" t="s">
        <v>66</v>
      </c>
      <c r="P3077" s="17">
        <v>2.0</v>
      </c>
      <c r="Q3077" s="17">
        <v>6.0</v>
      </c>
      <c r="R3077" s="17">
        <v>0.0</v>
      </c>
      <c r="S3077" s="7">
        <f t="shared" si="2"/>
        <v>6</v>
      </c>
      <c r="T3077" s="20">
        <v>13.0</v>
      </c>
      <c r="U3077" s="14">
        <f t="shared" si="163"/>
        <v>16.28</v>
      </c>
      <c r="V3077" s="21" t="s">
        <v>26</v>
      </c>
      <c r="W3077" s="35">
        <f>VLOOKUP(A3077,airbnb_listings_orlando!C:Q,14,0)</f>
        <v>259</v>
      </c>
      <c r="X3077" s="35">
        <f>VLOOKUP(A3077,airbnb_listings_orlando!C:Q,15,0)</f>
        <v>6</v>
      </c>
      <c r="Y3077" s="11">
        <f t="shared" si="4"/>
        <v>203.5</v>
      </c>
      <c r="AA3077" s="11"/>
    </row>
    <row r="3078">
      <c r="A3078" s="12" t="s">
        <v>101</v>
      </c>
      <c r="B3078" s="13">
        <v>42765.0</v>
      </c>
      <c r="C3078" s="12">
        <v>42773.0</v>
      </c>
      <c r="D3078" s="14">
        <v>1232.0</v>
      </c>
      <c r="E3078" s="24">
        <v>42705.662881944445</v>
      </c>
      <c r="F3078" s="16">
        <v>60.0</v>
      </c>
      <c r="G3078" s="17" t="s">
        <v>25</v>
      </c>
      <c r="H3078" s="14">
        <v>170.4</v>
      </c>
      <c r="I3078" s="14">
        <f t="shared" si="1"/>
        <v>1144.72</v>
      </c>
      <c r="J3078" s="18">
        <v>4.0</v>
      </c>
      <c r="K3078" s="17">
        <v>6.0</v>
      </c>
      <c r="L3078" s="19">
        <v>3.0</v>
      </c>
      <c r="M3078" s="19" t="e">
        <v>#REF!</v>
      </c>
      <c r="N3078" s="17">
        <v>5.0</v>
      </c>
      <c r="O3078" s="17" t="s">
        <v>66</v>
      </c>
      <c r="P3078" s="17">
        <v>8.0</v>
      </c>
      <c r="Q3078" s="17">
        <v>5.0</v>
      </c>
      <c r="R3078" s="17">
        <v>0.0</v>
      </c>
      <c r="S3078" s="7">
        <f t="shared" si="2"/>
        <v>5</v>
      </c>
      <c r="T3078" s="20">
        <v>38.0</v>
      </c>
      <c r="U3078" s="14">
        <f t="shared" si="163"/>
        <v>49.28</v>
      </c>
      <c r="V3078" s="21" t="s">
        <v>26</v>
      </c>
      <c r="W3078" s="35">
        <f>VLOOKUP(A3078,airbnb_listings_orlando!C:Q,14,0)</f>
        <v>259</v>
      </c>
      <c r="X3078" s="35">
        <f>VLOOKUP(A3078,airbnb_listings_orlando!C:Q,15,0)</f>
        <v>6</v>
      </c>
      <c r="Y3078" s="11">
        <f t="shared" si="4"/>
        <v>154</v>
      </c>
      <c r="AA3078" s="11"/>
    </row>
    <row r="3079">
      <c r="A3079" s="12" t="s">
        <v>101</v>
      </c>
      <c r="B3079" s="13">
        <v>42656.0</v>
      </c>
      <c r="C3079" s="25">
        <v>42661.0</v>
      </c>
      <c r="D3079" s="14">
        <v>844.0</v>
      </c>
      <c r="E3079" s="24">
        <v>42626.67659722222</v>
      </c>
      <c r="F3079" s="16">
        <v>30.0</v>
      </c>
      <c r="G3079" s="17" t="s">
        <v>25</v>
      </c>
      <c r="H3079" s="14">
        <v>150.0</v>
      </c>
      <c r="I3079" s="14">
        <f t="shared" si="1"/>
        <v>810.24</v>
      </c>
      <c r="J3079" s="18">
        <v>4.0</v>
      </c>
      <c r="K3079" s="17">
        <v>6.0</v>
      </c>
      <c r="L3079" s="19">
        <v>3.0</v>
      </c>
      <c r="M3079" s="19" t="e">
        <v>#REF!</v>
      </c>
      <c r="N3079" s="17">
        <v>5.0</v>
      </c>
      <c r="O3079" s="17" t="s">
        <v>66</v>
      </c>
      <c r="P3079" s="17">
        <v>5.0</v>
      </c>
      <c r="Q3079" s="17">
        <v>7.0</v>
      </c>
      <c r="R3079" s="17">
        <v>0.0</v>
      </c>
      <c r="S3079" s="7">
        <f t="shared" si="2"/>
        <v>7</v>
      </c>
      <c r="T3079" s="20">
        <v>0.0</v>
      </c>
      <c r="U3079" s="14">
        <f t="shared" si="163"/>
        <v>33.76</v>
      </c>
      <c r="V3079" s="21" t="s">
        <v>26</v>
      </c>
      <c r="W3079" s="35">
        <f>VLOOKUP(A3079,airbnb_listings_orlando!C:Q,14,0)</f>
        <v>259</v>
      </c>
      <c r="X3079" s="35">
        <f>VLOOKUP(A3079,airbnb_listings_orlando!C:Q,15,0)</f>
        <v>6</v>
      </c>
      <c r="Y3079" s="11">
        <f t="shared" si="4"/>
        <v>168.8</v>
      </c>
      <c r="AA3079" s="11"/>
    </row>
    <row r="3080">
      <c r="A3080" s="12" t="s">
        <v>101</v>
      </c>
      <c r="B3080" s="13">
        <v>43420.0</v>
      </c>
      <c r="C3080" s="25">
        <v>43427.0</v>
      </c>
      <c r="D3080" s="14">
        <v>135.0</v>
      </c>
      <c r="E3080" s="24">
        <v>43286.22146990741</v>
      </c>
      <c r="F3080" s="16">
        <v>134.0</v>
      </c>
      <c r="G3080" s="17" t="s">
        <v>25</v>
      </c>
      <c r="H3080" s="14">
        <v>0.0</v>
      </c>
      <c r="I3080" s="14">
        <f t="shared" si="1"/>
        <v>135</v>
      </c>
      <c r="J3080" s="18">
        <v>4.0</v>
      </c>
      <c r="K3080" s="17">
        <v>6.0</v>
      </c>
      <c r="L3080" s="19">
        <v>3.0</v>
      </c>
      <c r="M3080" s="19" t="e">
        <v>#REF!</v>
      </c>
      <c r="N3080" s="17">
        <v>5.0</v>
      </c>
      <c r="O3080" s="17" t="s">
        <v>66</v>
      </c>
      <c r="P3080" s="17">
        <v>7.0</v>
      </c>
      <c r="Q3080" s="17">
        <v>2.0</v>
      </c>
      <c r="R3080" s="17">
        <v>0.0</v>
      </c>
      <c r="S3080" s="7">
        <f t="shared" si="2"/>
        <v>2</v>
      </c>
      <c r="T3080" s="20">
        <v>0.0</v>
      </c>
      <c r="U3080" s="14">
        <v>0.0</v>
      </c>
      <c r="V3080" s="21" t="s">
        <v>37</v>
      </c>
      <c r="W3080" s="35">
        <f>VLOOKUP(A3080,airbnb_listings_orlando!C:Q,14,0)</f>
        <v>259</v>
      </c>
      <c r="X3080" s="35">
        <f>VLOOKUP(A3080,airbnb_listings_orlando!C:Q,15,0)</f>
        <v>6</v>
      </c>
      <c r="Y3080" s="11">
        <f t="shared" si="4"/>
        <v>19.28571429</v>
      </c>
      <c r="AA3080" s="11"/>
    </row>
    <row r="3081">
      <c r="A3081" s="12" t="s">
        <v>101</v>
      </c>
      <c r="B3081" s="13">
        <v>43234.0</v>
      </c>
      <c r="C3081" s="12">
        <v>43238.0</v>
      </c>
      <c r="D3081" s="14">
        <v>911.16</v>
      </c>
      <c r="E3081" s="24">
        <v>43153.540671296294</v>
      </c>
      <c r="F3081" s="16">
        <v>81.0</v>
      </c>
      <c r="G3081" s="17" t="s">
        <v>25</v>
      </c>
      <c r="H3081" s="14">
        <v>108.0</v>
      </c>
      <c r="I3081" s="14">
        <f t="shared" si="1"/>
        <v>911.16</v>
      </c>
      <c r="J3081" s="18">
        <v>4.0</v>
      </c>
      <c r="K3081" s="17">
        <v>6.0</v>
      </c>
      <c r="L3081" s="19">
        <v>3.0</v>
      </c>
      <c r="M3081" s="19" t="e">
        <v>#REF!</v>
      </c>
      <c r="N3081" s="17">
        <v>5.0</v>
      </c>
      <c r="O3081" s="17" t="s">
        <v>66</v>
      </c>
      <c r="P3081" s="17">
        <v>4.0</v>
      </c>
      <c r="Q3081" s="17">
        <v>4.0</v>
      </c>
      <c r="R3081" s="17">
        <v>1.0</v>
      </c>
      <c r="S3081" s="7">
        <f t="shared" si="2"/>
        <v>5</v>
      </c>
      <c r="T3081" s="20">
        <v>0.0</v>
      </c>
      <c r="U3081" s="14">
        <v>0.0</v>
      </c>
      <c r="V3081" s="21" t="s">
        <v>37</v>
      </c>
      <c r="W3081" s="35">
        <f>VLOOKUP(A3081,airbnb_listings_orlando!C:Q,14,0)</f>
        <v>259</v>
      </c>
      <c r="X3081" s="35">
        <f>VLOOKUP(A3081,airbnb_listings_orlando!C:Q,15,0)</f>
        <v>6</v>
      </c>
      <c r="Y3081" s="11">
        <f t="shared" si="4"/>
        <v>227.79</v>
      </c>
      <c r="AA3081" s="11"/>
    </row>
    <row r="3082">
      <c r="A3082" s="12" t="s">
        <v>101</v>
      </c>
      <c r="B3082" s="13">
        <v>43215.0</v>
      </c>
      <c r="C3082" s="12">
        <v>43223.0</v>
      </c>
      <c r="D3082" s="14">
        <v>1461.85</v>
      </c>
      <c r="E3082" s="24">
        <v>42989.608252314814</v>
      </c>
      <c r="F3082" s="16">
        <v>226.0</v>
      </c>
      <c r="G3082" s="17" t="s">
        <v>25</v>
      </c>
      <c r="H3082" s="14">
        <v>216.0</v>
      </c>
      <c r="I3082" s="14">
        <f t="shared" si="1"/>
        <v>1461.85</v>
      </c>
      <c r="J3082" s="18">
        <v>4.0</v>
      </c>
      <c r="K3082" s="17">
        <v>6.0</v>
      </c>
      <c r="L3082" s="19">
        <v>3.0</v>
      </c>
      <c r="M3082" s="19" t="e">
        <v>#REF!</v>
      </c>
      <c r="N3082" s="17">
        <v>5.0</v>
      </c>
      <c r="O3082" s="17" t="s">
        <v>66</v>
      </c>
      <c r="P3082" s="17">
        <v>8.0</v>
      </c>
      <c r="Q3082" s="17">
        <v>6.0</v>
      </c>
      <c r="R3082" s="17">
        <v>2.0</v>
      </c>
      <c r="S3082" s="7">
        <f t="shared" si="2"/>
        <v>8</v>
      </c>
      <c r="T3082" s="20">
        <v>0.0</v>
      </c>
      <c r="U3082" s="14">
        <v>0.0</v>
      </c>
      <c r="V3082" s="21" t="s">
        <v>37</v>
      </c>
      <c r="W3082" s="35">
        <f>VLOOKUP(A3082,airbnb_listings_orlando!C:Q,14,0)</f>
        <v>259</v>
      </c>
      <c r="X3082" s="35">
        <f>VLOOKUP(A3082,airbnb_listings_orlando!C:Q,15,0)</f>
        <v>6</v>
      </c>
      <c r="Y3082" s="11">
        <f t="shared" si="4"/>
        <v>182.73125</v>
      </c>
      <c r="AA3082" s="11"/>
    </row>
    <row r="3083">
      <c r="A3083" s="12" t="s">
        <v>101</v>
      </c>
      <c r="B3083" s="13">
        <v>43142.0</v>
      </c>
      <c r="C3083" s="12">
        <v>43158.0</v>
      </c>
      <c r="D3083" s="14">
        <v>0.0</v>
      </c>
      <c r="E3083" s="24">
        <v>42852.357407407406</v>
      </c>
      <c r="F3083" s="16">
        <v>290.0</v>
      </c>
      <c r="G3083" s="17" t="s">
        <v>25</v>
      </c>
      <c r="H3083" s="14">
        <v>0.0</v>
      </c>
      <c r="I3083" s="14">
        <f t="shared" si="1"/>
        <v>0</v>
      </c>
      <c r="J3083" s="18">
        <v>4.0</v>
      </c>
      <c r="K3083" s="17">
        <v>6.0</v>
      </c>
      <c r="L3083" s="19">
        <v>3.0</v>
      </c>
      <c r="M3083" s="19" t="e">
        <v>#REF!</v>
      </c>
      <c r="N3083" s="17">
        <v>5.0</v>
      </c>
      <c r="O3083" s="17" t="s">
        <v>66</v>
      </c>
      <c r="P3083" s="17">
        <v>16.0</v>
      </c>
      <c r="Q3083" s="17">
        <v>8.0</v>
      </c>
      <c r="R3083" s="17">
        <v>0.0</v>
      </c>
      <c r="S3083" s="7">
        <f t="shared" si="2"/>
        <v>8</v>
      </c>
      <c r="T3083" s="20">
        <v>0.0</v>
      </c>
      <c r="U3083" s="14">
        <v>0.0</v>
      </c>
      <c r="V3083" s="21" t="s">
        <v>37</v>
      </c>
      <c r="W3083" s="35">
        <f>VLOOKUP(A3083,airbnb_listings_orlando!C:Q,14,0)</f>
        <v>259</v>
      </c>
      <c r="X3083" s="35">
        <f>VLOOKUP(A3083,airbnb_listings_orlando!C:Q,15,0)</f>
        <v>6</v>
      </c>
      <c r="Y3083" s="11">
        <f t="shared" si="4"/>
        <v>0</v>
      </c>
      <c r="AA3083" s="11"/>
    </row>
    <row r="3084">
      <c r="A3084" s="12" t="s">
        <v>101</v>
      </c>
      <c r="B3084" s="13">
        <v>43104.0</v>
      </c>
      <c r="C3084" s="12">
        <v>43119.0</v>
      </c>
      <c r="D3084" s="14">
        <v>2983.61</v>
      </c>
      <c r="E3084" s="24">
        <v>42899.813738425924</v>
      </c>
      <c r="F3084" s="16">
        <v>205.0</v>
      </c>
      <c r="G3084" s="17" t="s">
        <v>25</v>
      </c>
      <c r="H3084" s="14">
        <v>407.31</v>
      </c>
      <c r="I3084" s="14">
        <f t="shared" si="1"/>
        <v>2891.37</v>
      </c>
      <c r="J3084" s="18">
        <v>4.0</v>
      </c>
      <c r="K3084" s="17">
        <v>6.0</v>
      </c>
      <c r="L3084" s="19">
        <v>3.0</v>
      </c>
      <c r="M3084" s="19" t="e">
        <v>#REF!</v>
      </c>
      <c r="N3084" s="17">
        <v>5.0</v>
      </c>
      <c r="O3084" s="17" t="s">
        <v>66</v>
      </c>
      <c r="P3084" s="17">
        <v>15.0</v>
      </c>
      <c r="Q3084" s="17">
        <v>8.0</v>
      </c>
      <c r="R3084" s="17">
        <v>0.0</v>
      </c>
      <c r="S3084" s="7">
        <f t="shared" si="2"/>
        <v>8</v>
      </c>
      <c r="T3084" s="20">
        <v>92.24</v>
      </c>
      <c r="U3084" s="14">
        <v>0.0</v>
      </c>
      <c r="V3084" s="21" t="s">
        <v>37</v>
      </c>
      <c r="W3084" s="35">
        <f>VLOOKUP(A3084,airbnb_listings_orlando!C:Q,14,0)</f>
        <v>259</v>
      </c>
      <c r="X3084" s="35">
        <f>VLOOKUP(A3084,airbnb_listings_orlando!C:Q,15,0)</f>
        <v>6</v>
      </c>
      <c r="Y3084" s="11">
        <f t="shared" si="4"/>
        <v>198.9073333</v>
      </c>
      <c r="AA3084" s="11"/>
    </row>
    <row r="3085">
      <c r="A3085" s="12" t="s">
        <v>101</v>
      </c>
      <c r="B3085" s="13">
        <v>43002.0</v>
      </c>
      <c r="C3085" s="12">
        <v>43007.0</v>
      </c>
      <c r="D3085" s="14">
        <v>0.0</v>
      </c>
      <c r="E3085" s="24">
        <v>42929.732256944444</v>
      </c>
      <c r="F3085" s="16">
        <v>73.0</v>
      </c>
      <c r="G3085" s="17" t="s">
        <v>25</v>
      </c>
      <c r="H3085" s="14">
        <v>0.0</v>
      </c>
      <c r="I3085" s="14">
        <f t="shared" si="1"/>
        <v>0</v>
      </c>
      <c r="J3085" s="18">
        <v>4.0</v>
      </c>
      <c r="K3085" s="17">
        <v>6.0</v>
      </c>
      <c r="L3085" s="19">
        <v>3.0</v>
      </c>
      <c r="M3085" s="19" t="e">
        <v>#REF!</v>
      </c>
      <c r="N3085" s="17">
        <v>5.0</v>
      </c>
      <c r="O3085" s="17" t="s">
        <v>66</v>
      </c>
      <c r="P3085" s="17">
        <v>5.0</v>
      </c>
      <c r="Q3085" s="17">
        <v>2.0</v>
      </c>
      <c r="R3085" s="17">
        <v>0.0</v>
      </c>
      <c r="S3085" s="7">
        <f t="shared" si="2"/>
        <v>2</v>
      </c>
      <c r="T3085" s="20">
        <v>0.0</v>
      </c>
      <c r="U3085" s="14">
        <v>0.0</v>
      </c>
      <c r="V3085" s="21" t="s">
        <v>37</v>
      </c>
      <c r="W3085" s="35">
        <f>VLOOKUP(A3085,airbnb_listings_orlando!C:Q,14,0)</f>
        <v>259</v>
      </c>
      <c r="X3085" s="35">
        <f>VLOOKUP(A3085,airbnb_listings_orlando!C:Q,15,0)</f>
        <v>6</v>
      </c>
      <c r="Y3085" s="11">
        <f t="shared" si="4"/>
        <v>0</v>
      </c>
      <c r="AA3085" s="11"/>
    </row>
    <row r="3086">
      <c r="A3086" s="12" t="s">
        <v>101</v>
      </c>
      <c r="B3086" s="13">
        <v>42849.0</v>
      </c>
      <c r="C3086" s="12">
        <v>42859.0</v>
      </c>
      <c r="D3086" s="14">
        <v>1426.0</v>
      </c>
      <c r="E3086" s="24">
        <v>42796.69137731481</v>
      </c>
      <c r="F3086" s="16">
        <v>53.0</v>
      </c>
      <c r="G3086" s="17" t="s">
        <v>25</v>
      </c>
      <c r="H3086" s="14">
        <v>200.56</v>
      </c>
      <c r="I3086" s="14">
        <f t="shared" si="1"/>
        <v>1382</v>
      </c>
      <c r="J3086" s="18">
        <v>4.0</v>
      </c>
      <c r="K3086" s="17">
        <v>6.0</v>
      </c>
      <c r="L3086" s="19">
        <v>3.0</v>
      </c>
      <c r="M3086" s="19" t="e">
        <v>#REF!</v>
      </c>
      <c r="N3086" s="17">
        <v>5.0</v>
      </c>
      <c r="O3086" s="17" t="s">
        <v>66</v>
      </c>
      <c r="P3086" s="17">
        <v>10.0</v>
      </c>
      <c r="Q3086" s="17">
        <v>7.0</v>
      </c>
      <c r="R3086" s="17">
        <v>0.0</v>
      </c>
      <c r="S3086" s="7">
        <f t="shared" si="2"/>
        <v>7</v>
      </c>
      <c r="T3086" s="20">
        <v>44.0</v>
      </c>
      <c r="U3086" s="14">
        <v>0.0</v>
      </c>
      <c r="V3086" s="21" t="s">
        <v>37</v>
      </c>
      <c r="W3086" s="35">
        <f>VLOOKUP(A3086,airbnb_listings_orlando!C:Q,14,0)</f>
        <v>259</v>
      </c>
      <c r="X3086" s="35">
        <f>VLOOKUP(A3086,airbnb_listings_orlando!C:Q,15,0)</f>
        <v>6</v>
      </c>
      <c r="Y3086" s="11">
        <f t="shared" si="4"/>
        <v>142.6</v>
      </c>
      <c r="AA3086" s="11"/>
    </row>
    <row r="3087">
      <c r="A3087" s="12" t="s">
        <v>101</v>
      </c>
      <c r="B3087" s="13">
        <v>42824.0</v>
      </c>
      <c r="C3087" s="12">
        <v>42833.0</v>
      </c>
      <c r="D3087" s="14">
        <v>1363.0</v>
      </c>
      <c r="E3087" s="24">
        <v>42755.421643518515</v>
      </c>
      <c r="F3087" s="16">
        <v>69.0</v>
      </c>
      <c r="G3087" s="17" t="s">
        <v>25</v>
      </c>
      <c r="H3087" s="14">
        <v>191.07</v>
      </c>
      <c r="I3087" s="14">
        <f t="shared" si="1"/>
        <v>1321</v>
      </c>
      <c r="J3087" s="18">
        <v>4.0</v>
      </c>
      <c r="K3087" s="17">
        <v>6.0</v>
      </c>
      <c r="L3087" s="19">
        <v>3.0</v>
      </c>
      <c r="M3087" s="19" t="e">
        <v>#REF!</v>
      </c>
      <c r="N3087" s="17">
        <v>5.0</v>
      </c>
      <c r="O3087" s="17" t="s">
        <v>66</v>
      </c>
      <c r="P3087" s="17">
        <v>9.0</v>
      </c>
      <c r="Q3087" s="17">
        <v>2.0</v>
      </c>
      <c r="R3087" s="17">
        <v>0.0</v>
      </c>
      <c r="S3087" s="7">
        <f t="shared" si="2"/>
        <v>2</v>
      </c>
      <c r="T3087" s="20">
        <v>42.0</v>
      </c>
      <c r="U3087" s="14">
        <v>0.0</v>
      </c>
      <c r="V3087" s="21" t="s">
        <v>37</v>
      </c>
      <c r="W3087" s="35">
        <f>VLOOKUP(A3087,airbnb_listings_orlando!C:Q,14,0)</f>
        <v>259</v>
      </c>
      <c r="X3087" s="35">
        <f>VLOOKUP(A3087,airbnb_listings_orlando!C:Q,15,0)</f>
        <v>6</v>
      </c>
      <c r="Y3087" s="11">
        <f t="shared" si="4"/>
        <v>151.4444444</v>
      </c>
      <c r="AA3087" s="11"/>
    </row>
    <row r="3088">
      <c r="A3088" s="12" t="s">
        <v>101</v>
      </c>
      <c r="B3088" s="13">
        <v>42793.0</v>
      </c>
      <c r="C3088" s="12">
        <v>42810.0</v>
      </c>
      <c r="D3088" s="14">
        <v>120.0</v>
      </c>
      <c r="E3088" s="24">
        <v>42758.45186342593</v>
      </c>
      <c r="F3088" s="16">
        <v>35.0</v>
      </c>
      <c r="G3088" s="17" t="s">
        <v>25</v>
      </c>
      <c r="H3088" s="14">
        <v>0.0</v>
      </c>
      <c r="I3088" s="14">
        <f t="shared" si="1"/>
        <v>120</v>
      </c>
      <c r="J3088" s="18">
        <v>4.0</v>
      </c>
      <c r="K3088" s="17">
        <v>6.0</v>
      </c>
      <c r="L3088" s="19">
        <v>3.0</v>
      </c>
      <c r="M3088" s="19" t="e">
        <v>#REF!</v>
      </c>
      <c r="N3088" s="17">
        <v>5.0</v>
      </c>
      <c r="O3088" s="17" t="s">
        <v>66</v>
      </c>
      <c r="P3088" s="17">
        <v>17.0</v>
      </c>
      <c r="Q3088" s="17">
        <v>2.0</v>
      </c>
      <c r="R3088" s="17">
        <v>0.0</v>
      </c>
      <c r="S3088" s="7">
        <f t="shared" si="2"/>
        <v>2</v>
      </c>
      <c r="T3088" s="20">
        <v>0.0</v>
      </c>
      <c r="U3088" s="14">
        <v>0.0</v>
      </c>
      <c r="V3088" s="21" t="s">
        <v>37</v>
      </c>
      <c r="W3088" s="35">
        <f>VLOOKUP(A3088,airbnb_listings_orlando!C:Q,14,0)</f>
        <v>259</v>
      </c>
      <c r="X3088" s="35">
        <f>VLOOKUP(A3088,airbnb_listings_orlando!C:Q,15,0)</f>
        <v>6</v>
      </c>
      <c r="Y3088" s="11">
        <f t="shared" si="4"/>
        <v>7.058823529</v>
      </c>
      <c r="AA3088" s="11"/>
    </row>
    <row r="3089">
      <c r="A3089" s="12" t="s">
        <v>101</v>
      </c>
      <c r="B3089" s="13">
        <v>42747.0</v>
      </c>
      <c r="C3089" s="12">
        <v>42751.0</v>
      </c>
      <c r="D3089" s="14">
        <v>981.32</v>
      </c>
      <c r="E3089" s="15">
        <v>42702.404965277776</v>
      </c>
      <c r="F3089" s="16">
        <v>45.0</v>
      </c>
      <c r="G3089" s="17" t="s">
        <v>25</v>
      </c>
      <c r="H3089" s="14">
        <v>136.0</v>
      </c>
      <c r="I3089" s="14">
        <f t="shared" si="1"/>
        <v>981.32</v>
      </c>
      <c r="J3089" s="18">
        <v>4.0</v>
      </c>
      <c r="K3089" s="17">
        <v>6.0</v>
      </c>
      <c r="L3089" s="19">
        <v>3.0</v>
      </c>
      <c r="M3089" s="19" t="e">
        <v>#REF!</v>
      </c>
      <c r="N3089" s="17">
        <v>5.0</v>
      </c>
      <c r="O3089" s="17" t="s">
        <v>66</v>
      </c>
      <c r="P3089" s="17">
        <v>4.0</v>
      </c>
      <c r="Q3089" s="17">
        <v>3.0</v>
      </c>
      <c r="R3089" s="17">
        <v>3.0</v>
      </c>
      <c r="S3089" s="7">
        <f t="shared" si="2"/>
        <v>6</v>
      </c>
      <c r="T3089" s="20">
        <v>0.0</v>
      </c>
      <c r="U3089" s="14">
        <v>0.0</v>
      </c>
      <c r="V3089" s="21" t="s">
        <v>37</v>
      </c>
      <c r="W3089" s="35">
        <f>VLOOKUP(A3089,airbnb_listings_orlando!C:Q,14,0)</f>
        <v>259</v>
      </c>
      <c r="X3089" s="35">
        <f>VLOOKUP(A3089,airbnb_listings_orlando!C:Q,15,0)</f>
        <v>6</v>
      </c>
      <c r="Y3089" s="11">
        <f t="shared" si="4"/>
        <v>245.33</v>
      </c>
      <c r="AA3089" s="11"/>
    </row>
    <row r="3090">
      <c r="A3090" s="12" t="s">
        <v>101</v>
      </c>
      <c r="B3090" s="13">
        <v>42738.0</v>
      </c>
      <c r="C3090" s="12">
        <v>42745.0</v>
      </c>
      <c r="D3090" s="14">
        <v>1329.0</v>
      </c>
      <c r="E3090" s="15">
        <v>42703.629907407405</v>
      </c>
      <c r="F3090" s="16">
        <v>35.0</v>
      </c>
      <c r="G3090" s="17" t="s">
        <v>25</v>
      </c>
      <c r="H3090" s="14">
        <v>185.86</v>
      </c>
      <c r="I3090" s="14">
        <f t="shared" si="1"/>
        <v>1288</v>
      </c>
      <c r="J3090" s="18">
        <v>4.0</v>
      </c>
      <c r="K3090" s="17">
        <v>6.0</v>
      </c>
      <c r="L3090" s="19">
        <v>3.0</v>
      </c>
      <c r="M3090" s="19" t="e">
        <v>#REF!</v>
      </c>
      <c r="N3090" s="17">
        <v>5.0</v>
      </c>
      <c r="O3090" s="17" t="s">
        <v>66</v>
      </c>
      <c r="P3090" s="17">
        <v>7.0</v>
      </c>
      <c r="Q3090" s="17">
        <v>6.0</v>
      </c>
      <c r="R3090" s="17">
        <v>0.0</v>
      </c>
      <c r="S3090" s="7">
        <f t="shared" si="2"/>
        <v>6</v>
      </c>
      <c r="T3090" s="20">
        <v>41.0</v>
      </c>
      <c r="U3090" s="14">
        <v>0.0</v>
      </c>
      <c r="V3090" s="21" t="s">
        <v>37</v>
      </c>
      <c r="W3090" s="35">
        <f>VLOOKUP(A3090,airbnb_listings_orlando!C:Q,14,0)</f>
        <v>259</v>
      </c>
      <c r="X3090" s="35">
        <f>VLOOKUP(A3090,airbnb_listings_orlando!C:Q,15,0)</f>
        <v>6</v>
      </c>
      <c r="Y3090" s="11">
        <f t="shared" si="4"/>
        <v>189.8571429</v>
      </c>
      <c r="AA3090" s="11"/>
    </row>
    <row r="3091">
      <c r="A3091" s="12" t="s">
        <v>101</v>
      </c>
      <c r="B3091" s="13">
        <v>42664.0</v>
      </c>
      <c r="C3091" s="25">
        <v>42670.0</v>
      </c>
      <c r="D3091" s="14">
        <v>120.0</v>
      </c>
      <c r="E3091" s="24">
        <v>42620.69641203704</v>
      </c>
      <c r="F3091" s="16">
        <v>44.0</v>
      </c>
      <c r="G3091" s="17" t="s">
        <v>25</v>
      </c>
      <c r="H3091" s="14">
        <v>0.0</v>
      </c>
      <c r="I3091" s="14">
        <f t="shared" si="1"/>
        <v>120</v>
      </c>
      <c r="J3091" s="18">
        <v>4.0</v>
      </c>
      <c r="K3091" s="17">
        <v>6.0</v>
      </c>
      <c r="L3091" s="19">
        <v>3.0</v>
      </c>
      <c r="M3091" s="19" t="e">
        <v>#REF!</v>
      </c>
      <c r="N3091" s="17">
        <v>5.0</v>
      </c>
      <c r="O3091" s="17" t="s">
        <v>66</v>
      </c>
      <c r="P3091" s="17">
        <v>6.0</v>
      </c>
      <c r="Q3091" s="17">
        <v>2.0</v>
      </c>
      <c r="R3091" s="17">
        <v>0.0</v>
      </c>
      <c r="S3091" s="7">
        <f t="shared" si="2"/>
        <v>2</v>
      </c>
      <c r="T3091" s="20">
        <v>0.0</v>
      </c>
      <c r="U3091" s="14">
        <v>0.0</v>
      </c>
      <c r="V3091" s="21" t="s">
        <v>37</v>
      </c>
      <c r="W3091" s="35">
        <f>VLOOKUP(A3091,airbnb_listings_orlando!C:Q,14,0)</f>
        <v>259</v>
      </c>
      <c r="X3091" s="35">
        <f>VLOOKUP(A3091,airbnb_listings_orlando!C:Q,15,0)</f>
        <v>6</v>
      </c>
      <c r="Y3091" s="11">
        <f t="shared" si="4"/>
        <v>20</v>
      </c>
      <c r="AA3091" s="11"/>
    </row>
    <row r="3092">
      <c r="A3092" s="12" t="s">
        <v>101</v>
      </c>
      <c r="B3092" s="13">
        <v>43328.0</v>
      </c>
      <c r="C3092" s="12">
        <v>43336.0</v>
      </c>
      <c r="D3092" s="14">
        <v>1181.83</v>
      </c>
      <c r="E3092" s="24">
        <v>43149.549988425926</v>
      </c>
      <c r="F3092" s="16">
        <v>179.0</v>
      </c>
      <c r="G3092" s="17" t="s">
        <v>25</v>
      </c>
      <c r="H3092" s="14">
        <v>64.11</v>
      </c>
      <c r="I3092" s="14">
        <f t="shared" si="1"/>
        <v>1093.1968</v>
      </c>
      <c r="J3092" s="18">
        <v>4.0</v>
      </c>
      <c r="K3092" s="17">
        <v>6.0</v>
      </c>
      <c r="L3092" s="19">
        <v>3.0</v>
      </c>
      <c r="M3092" s="19" t="e">
        <v>#REF!</v>
      </c>
      <c r="N3092" s="17">
        <v>5.0</v>
      </c>
      <c r="O3092" s="17" t="s">
        <v>66</v>
      </c>
      <c r="P3092" s="17">
        <v>8.0</v>
      </c>
      <c r="Q3092" s="17">
        <v>4.0</v>
      </c>
      <c r="R3092" s="17">
        <v>0.0</v>
      </c>
      <c r="S3092" s="7">
        <f t="shared" si="2"/>
        <v>4</v>
      </c>
      <c r="T3092" s="20">
        <v>41.36</v>
      </c>
      <c r="U3092" s="14">
        <f>D3092*4%</f>
        <v>47.2732</v>
      </c>
      <c r="V3092" s="21" t="s">
        <v>39</v>
      </c>
      <c r="W3092" s="35">
        <f>VLOOKUP(A3092,airbnb_listings_orlando!C:Q,14,0)</f>
        <v>259</v>
      </c>
      <c r="X3092" s="35">
        <f>VLOOKUP(A3092,airbnb_listings_orlando!C:Q,15,0)</f>
        <v>6</v>
      </c>
      <c r="Y3092" s="11">
        <f t="shared" si="4"/>
        <v>147.72875</v>
      </c>
      <c r="AA3092" s="11"/>
    </row>
    <row r="3093">
      <c r="A3093" s="12" t="s">
        <v>101</v>
      </c>
      <c r="B3093" s="13">
        <v>43193.0</v>
      </c>
      <c r="C3093" s="12">
        <v>43195.0</v>
      </c>
      <c r="D3093" s="14">
        <v>445.89</v>
      </c>
      <c r="E3093" s="24">
        <v>43138.74791666667</v>
      </c>
      <c r="F3093" s="16">
        <v>55.0</v>
      </c>
      <c r="G3093" s="17" t="s">
        <v>25</v>
      </c>
      <c r="H3093" s="14">
        <v>37.45</v>
      </c>
      <c r="I3093" s="14">
        <f t="shared" si="1"/>
        <v>418.7233</v>
      </c>
      <c r="J3093" s="18">
        <v>4.0</v>
      </c>
      <c r="K3093" s="17">
        <v>6.0</v>
      </c>
      <c r="L3093" s="19">
        <v>3.0</v>
      </c>
      <c r="M3093" s="19" t="e">
        <v>#REF!</v>
      </c>
      <c r="N3093" s="17">
        <v>5.0</v>
      </c>
      <c r="O3093" s="17" t="s">
        <v>66</v>
      </c>
      <c r="P3093" s="17">
        <v>2.0</v>
      </c>
      <c r="Q3093" s="17">
        <v>4.0</v>
      </c>
      <c r="R3093" s="17">
        <v>4.0</v>
      </c>
      <c r="S3093" s="7">
        <f t="shared" si="2"/>
        <v>8</v>
      </c>
      <c r="T3093" s="20">
        <v>13.79</v>
      </c>
      <c r="U3093" s="14">
        <f>D3093*3%</f>
        <v>13.3767</v>
      </c>
      <c r="V3093" s="21" t="s">
        <v>39</v>
      </c>
      <c r="W3093" s="35">
        <f>VLOOKUP(A3093,airbnb_listings_orlando!C:Q,14,0)</f>
        <v>259</v>
      </c>
      <c r="X3093" s="35">
        <f>VLOOKUP(A3093,airbnb_listings_orlando!C:Q,15,0)</f>
        <v>6</v>
      </c>
      <c r="Y3093" s="11">
        <f t="shared" si="4"/>
        <v>222.945</v>
      </c>
      <c r="AA3093" s="11"/>
    </row>
    <row r="3094">
      <c r="A3094" s="12" t="s">
        <v>101</v>
      </c>
      <c r="B3094" s="13">
        <v>43077.0</v>
      </c>
      <c r="C3094" s="25">
        <v>43095.0</v>
      </c>
      <c r="D3094" s="14">
        <v>3862.28</v>
      </c>
      <c r="E3094" s="24">
        <v>42911.48677083333</v>
      </c>
      <c r="F3094" s="16">
        <v>166.0</v>
      </c>
      <c r="G3094" s="17" t="s">
        <v>25</v>
      </c>
      <c r="H3094" s="14">
        <v>448.51</v>
      </c>
      <c r="I3094" s="14">
        <f t="shared" si="1"/>
        <v>3504.5588</v>
      </c>
      <c r="J3094" s="18">
        <v>4.0</v>
      </c>
      <c r="K3094" s="17">
        <v>6.0</v>
      </c>
      <c r="L3094" s="19">
        <v>3.0</v>
      </c>
      <c r="M3094" s="19" t="e">
        <v>#REF!</v>
      </c>
      <c r="N3094" s="17">
        <v>5.0</v>
      </c>
      <c r="O3094" s="17" t="s">
        <v>66</v>
      </c>
      <c r="P3094" s="17">
        <v>18.0</v>
      </c>
      <c r="Q3094" s="17">
        <v>5.0</v>
      </c>
      <c r="R3094" s="17">
        <v>3.0</v>
      </c>
      <c r="S3094" s="7">
        <f t="shared" si="2"/>
        <v>8</v>
      </c>
      <c r="T3094" s="20">
        <v>203.23</v>
      </c>
      <c r="U3094" s="14">
        <f t="shared" ref="U3094:U3109" si="164">D3094*4%</f>
        <v>154.4912</v>
      </c>
      <c r="V3094" s="21" t="s">
        <v>39</v>
      </c>
      <c r="W3094" s="35">
        <f>VLOOKUP(A3094,airbnb_listings_orlando!C:Q,14,0)</f>
        <v>259</v>
      </c>
      <c r="X3094" s="35">
        <f>VLOOKUP(A3094,airbnb_listings_orlando!C:Q,15,0)</f>
        <v>6</v>
      </c>
      <c r="Y3094" s="11">
        <f t="shared" si="4"/>
        <v>214.5711111</v>
      </c>
      <c r="AA3094" s="11"/>
    </row>
    <row r="3095">
      <c r="A3095" s="12" t="s">
        <v>101</v>
      </c>
      <c r="B3095" s="13">
        <v>43061.0</v>
      </c>
      <c r="C3095" s="25">
        <v>43064.0</v>
      </c>
      <c r="D3095" s="14">
        <v>1015.09</v>
      </c>
      <c r="E3095" s="15">
        <v>43023.42083333333</v>
      </c>
      <c r="F3095" s="16">
        <v>38.0</v>
      </c>
      <c r="G3095" s="17" t="s">
        <v>25</v>
      </c>
      <c r="H3095" s="14">
        <v>120.74</v>
      </c>
      <c r="I3095" s="14">
        <f t="shared" si="1"/>
        <v>943.1064</v>
      </c>
      <c r="J3095" s="18">
        <v>4.0</v>
      </c>
      <c r="K3095" s="17">
        <v>6.0</v>
      </c>
      <c r="L3095" s="19">
        <v>3.0</v>
      </c>
      <c r="M3095" s="19" t="e">
        <v>#REF!</v>
      </c>
      <c r="N3095" s="17">
        <v>5.0</v>
      </c>
      <c r="O3095" s="17" t="s">
        <v>66</v>
      </c>
      <c r="P3095" s="17">
        <v>3.0</v>
      </c>
      <c r="Q3095" s="17">
        <v>6.0</v>
      </c>
      <c r="R3095" s="17">
        <v>1.0</v>
      </c>
      <c r="S3095" s="7">
        <f t="shared" si="2"/>
        <v>7</v>
      </c>
      <c r="T3095" s="20">
        <v>31.38</v>
      </c>
      <c r="U3095" s="14">
        <f t="shared" si="164"/>
        <v>40.6036</v>
      </c>
      <c r="V3095" s="21" t="s">
        <v>39</v>
      </c>
      <c r="W3095" s="35">
        <f>VLOOKUP(A3095,airbnb_listings_orlando!C:Q,14,0)</f>
        <v>259</v>
      </c>
      <c r="X3095" s="35">
        <f>VLOOKUP(A3095,airbnb_listings_orlando!C:Q,15,0)</f>
        <v>6</v>
      </c>
      <c r="Y3095" s="11">
        <f t="shared" si="4"/>
        <v>338.3633333</v>
      </c>
      <c r="AA3095" s="11"/>
    </row>
    <row r="3096">
      <c r="A3096" s="12" t="s">
        <v>101</v>
      </c>
      <c r="B3096" s="13">
        <v>42950.0</v>
      </c>
      <c r="C3096" s="12">
        <v>42953.0</v>
      </c>
      <c r="D3096" s="14">
        <v>578.6</v>
      </c>
      <c r="E3096" s="24">
        <v>42856.68733796296</v>
      </c>
      <c r="F3096" s="16">
        <v>94.0</v>
      </c>
      <c r="G3096" s="17" t="s">
        <v>25</v>
      </c>
      <c r="H3096" s="14">
        <v>60.26</v>
      </c>
      <c r="I3096" s="14">
        <f t="shared" si="1"/>
        <v>538.176</v>
      </c>
      <c r="J3096" s="18">
        <v>4.0</v>
      </c>
      <c r="K3096" s="17">
        <v>6.0</v>
      </c>
      <c r="L3096" s="19">
        <v>3.0</v>
      </c>
      <c r="M3096" s="19" t="e">
        <v>#REF!</v>
      </c>
      <c r="N3096" s="17">
        <v>5.0</v>
      </c>
      <c r="O3096" s="17" t="s">
        <v>66</v>
      </c>
      <c r="P3096" s="17">
        <v>3.0</v>
      </c>
      <c r="Q3096" s="17">
        <v>5.0</v>
      </c>
      <c r="R3096" s="17">
        <v>3.0</v>
      </c>
      <c r="S3096" s="7">
        <f t="shared" si="2"/>
        <v>8</v>
      </c>
      <c r="T3096" s="20">
        <v>17.28</v>
      </c>
      <c r="U3096" s="14">
        <f t="shared" si="164"/>
        <v>23.144</v>
      </c>
      <c r="V3096" s="21" t="s">
        <v>39</v>
      </c>
      <c r="W3096" s="35">
        <f>VLOOKUP(A3096,airbnb_listings_orlando!C:Q,14,0)</f>
        <v>259</v>
      </c>
      <c r="X3096" s="35">
        <f>VLOOKUP(A3096,airbnb_listings_orlando!C:Q,15,0)</f>
        <v>6</v>
      </c>
      <c r="Y3096" s="11">
        <f t="shared" si="4"/>
        <v>192.8666667</v>
      </c>
      <c r="AA3096" s="11"/>
    </row>
    <row r="3097">
      <c r="A3097" s="12" t="s">
        <v>101</v>
      </c>
      <c r="B3097" s="13">
        <v>42947.0</v>
      </c>
      <c r="C3097" s="12">
        <v>42949.0</v>
      </c>
      <c r="D3097" s="14">
        <v>489.93</v>
      </c>
      <c r="E3097" s="24">
        <v>42918.37568287037</v>
      </c>
      <c r="F3097" s="16">
        <v>29.0</v>
      </c>
      <c r="G3097" s="17" t="s">
        <v>25</v>
      </c>
      <c r="H3097" s="14">
        <v>46.82</v>
      </c>
      <c r="I3097" s="14">
        <f t="shared" si="1"/>
        <v>455.1828</v>
      </c>
      <c r="J3097" s="18">
        <v>4.0</v>
      </c>
      <c r="K3097" s="17">
        <v>6.0</v>
      </c>
      <c r="L3097" s="19">
        <v>3.0</v>
      </c>
      <c r="M3097" s="19" t="e">
        <v>#REF!</v>
      </c>
      <c r="N3097" s="17">
        <v>5.0</v>
      </c>
      <c r="O3097" s="17" t="s">
        <v>66</v>
      </c>
      <c r="P3097" s="17">
        <v>2.0</v>
      </c>
      <c r="Q3097" s="17">
        <v>4.0</v>
      </c>
      <c r="R3097" s="17">
        <v>2.0</v>
      </c>
      <c r="S3097" s="7">
        <f t="shared" si="2"/>
        <v>6</v>
      </c>
      <c r="T3097" s="20">
        <v>15.15</v>
      </c>
      <c r="U3097" s="14">
        <f t="shared" si="164"/>
        <v>19.5972</v>
      </c>
      <c r="V3097" s="21" t="s">
        <v>39</v>
      </c>
      <c r="W3097" s="35">
        <f>VLOOKUP(A3097,airbnb_listings_orlando!C:Q,14,0)</f>
        <v>259</v>
      </c>
      <c r="X3097" s="35">
        <f>VLOOKUP(A3097,airbnb_listings_orlando!C:Q,15,0)</f>
        <v>6</v>
      </c>
      <c r="Y3097" s="11">
        <f t="shared" si="4"/>
        <v>244.965</v>
      </c>
      <c r="AA3097" s="11"/>
    </row>
    <row r="3098">
      <c r="A3098" s="12" t="s">
        <v>101</v>
      </c>
      <c r="B3098" s="13">
        <v>42918.0</v>
      </c>
      <c r="C3098" s="12">
        <v>42925.0</v>
      </c>
      <c r="D3098" s="14">
        <v>1596.39</v>
      </c>
      <c r="E3098" s="24">
        <v>42880.69556712963</v>
      </c>
      <c r="F3098" s="16">
        <v>38.0</v>
      </c>
      <c r="G3098" s="17" t="s">
        <v>25</v>
      </c>
      <c r="H3098" s="14">
        <v>206.77</v>
      </c>
      <c r="I3098" s="14">
        <f t="shared" si="1"/>
        <v>1483.1744</v>
      </c>
      <c r="J3098" s="18">
        <v>4.0</v>
      </c>
      <c r="K3098" s="17">
        <v>6.0</v>
      </c>
      <c r="L3098" s="19">
        <v>3.0</v>
      </c>
      <c r="M3098" s="19" t="e">
        <v>#REF!</v>
      </c>
      <c r="N3098" s="17">
        <v>5.0</v>
      </c>
      <c r="O3098" s="17" t="s">
        <v>66</v>
      </c>
      <c r="P3098" s="17">
        <v>7.0</v>
      </c>
      <c r="Q3098" s="17">
        <v>2.0</v>
      </c>
      <c r="R3098" s="17">
        <v>2.0</v>
      </c>
      <c r="S3098" s="7">
        <f t="shared" si="2"/>
        <v>4</v>
      </c>
      <c r="T3098" s="20">
        <v>49.36</v>
      </c>
      <c r="U3098" s="14">
        <f t="shared" si="164"/>
        <v>63.8556</v>
      </c>
      <c r="V3098" s="21" t="s">
        <v>39</v>
      </c>
      <c r="W3098" s="35">
        <f>VLOOKUP(A3098,airbnb_listings_orlando!C:Q,14,0)</f>
        <v>259</v>
      </c>
      <c r="X3098" s="35">
        <f>VLOOKUP(A3098,airbnb_listings_orlando!C:Q,15,0)</f>
        <v>6</v>
      </c>
      <c r="Y3098" s="11">
        <f t="shared" si="4"/>
        <v>228.0557143</v>
      </c>
      <c r="AA3098" s="11"/>
    </row>
    <row r="3099">
      <c r="A3099" s="12" t="s">
        <v>101</v>
      </c>
      <c r="B3099" s="13">
        <v>42907.0</v>
      </c>
      <c r="C3099" s="12">
        <v>42913.0</v>
      </c>
      <c r="D3099" s="14">
        <v>1023.89</v>
      </c>
      <c r="E3099" s="24">
        <v>42835.439155092594</v>
      </c>
      <c r="F3099" s="16">
        <v>72.0</v>
      </c>
      <c r="G3099" s="17" t="s">
        <v>25</v>
      </c>
      <c r="H3099" s="14">
        <v>129.53</v>
      </c>
      <c r="I3099" s="14">
        <f t="shared" si="1"/>
        <v>955.8744</v>
      </c>
      <c r="J3099" s="18">
        <v>4.0</v>
      </c>
      <c r="K3099" s="17">
        <v>6.0</v>
      </c>
      <c r="L3099" s="19">
        <v>3.0</v>
      </c>
      <c r="M3099" s="19" t="e">
        <v>#REF!</v>
      </c>
      <c r="N3099" s="17">
        <v>5.0</v>
      </c>
      <c r="O3099" s="17" t="s">
        <v>66</v>
      </c>
      <c r="P3099" s="17">
        <v>6.0</v>
      </c>
      <c r="Q3099" s="17">
        <v>2.0</v>
      </c>
      <c r="R3099" s="17">
        <v>2.0</v>
      </c>
      <c r="S3099" s="7">
        <f t="shared" si="2"/>
        <v>4</v>
      </c>
      <c r="T3099" s="20">
        <v>27.06</v>
      </c>
      <c r="U3099" s="14">
        <f t="shared" si="164"/>
        <v>40.9556</v>
      </c>
      <c r="V3099" s="21" t="s">
        <v>39</v>
      </c>
      <c r="W3099" s="35">
        <f>VLOOKUP(A3099,airbnb_listings_orlando!C:Q,14,0)</f>
        <v>259</v>
      </c>
      <c r="X3099" s="35">
        <f>VLOOKUP(A3099,airbnb_listings_orlando!C:Q,15,0)</f>
        <v>6</v>
      </c>
      <c r="Y3099" s="11">
        <f t="shared" si="4"/>
        <v>170.6483333</v>
      </c>
      <c r="AA3099" s="11"/>
    </row>
    <row r="3100">
      <c r="A3100" s="12" t="s">
        <v>101</v>
      </c>
      <c r="B3100" s="13">
        <v>42841.0</v>
      </c>
      <c r="C3100" s="12">
        <v>42847.0</v>
      </c>
      <c r="D3100" s="14">
        <v>1076.85</v>
      </c>
      <c r="E3100" s="24">
        <v>42740.38396990741</v>
      </c>
      <c r="F3100" s="16">
        <v>101.0</v>
      </c>
      <c r="G3100" s="17" t="s">
        <v>25</v>
      </c>
      <c r="H3100" s="14">
        <v>133.0</v>
      </c>
      <c r="I3100" s="14">
        <f t="shared" si="1"/>
        <v>1009.606</v>
      </c>
      <c r="J3100" s="18">
        <v>4.0</v>
      </c>
      <c r="K3100" s="17">
        <v>6.0</v>
      </c>
      <c r="L3100" s="19">
        <v>3.0</v>
      </c>
      <c r="M3100" s="19" t="e">
        <v>#REF!</v>
      </c>
      <c r="N3100" s="17">
        <v>5.0</v>
      </c>
      <c r="O3100" s="17" t="s">
        <v>66</v>
      </c>
      <c r="P3100" s="17">
        <v>6.0</v>
      </c>
      <c r="Q3100" s="17">
        <v>6.0</v>
      </c>
      <c r="R3100" s="17">
        <v>0.0</v>
      </c>
      <c r="S3100" s="7">
        <f t="shared" si="2"/>
        <v>6</v>
      </c>
      <c r="T3100" s="20">
        <v>24.17</v>
      </c>
      <c r="U3100" s="14">
        <f t="shared" si="164"/>
        <v>43.074</v>
      </c>
      <c r="V3100" s="21" t="s">
        <v>39</v>
      </c>
      <c r="W3100" s="35">
        <f>VLOOKUP(A3100,airbnb_listings_orlando!C:Q,14,0)</f>
        <v>259</v>
      </c>
      <c r="X3100" s="35">
        <f>VLOOKUP(A3100,airbnb_listings_orlando!C:Q,15,0)</f>
        <v>6</v>
      </c>
      <c r="Y3100" s="11">
        <f t="shared" si="4"/>
        <v>179.475</v>
      </c>
      <c r="AA3100" s="11"/>
    </row>
    <row r="3101">
      <c r="A3101" s="12" t="s">
        <v>101</v>
      </c>
      <c r="B3101" s="13">
        <v>42838.0</v>
      </c>
      <c r="C3101" s="12">
        <v>42841.0</v>
      </c>
      <c r="D3101" s="14">
        <v>611.11</v>
      </c>
      <c r="E3101" s="24">
        <v>42781.4106712963</v>
      </c>
      <c r="F3101" s="16">
        <v>57.0</v>
      </c>
      <c r="G3101" s="17" t="s">
        <v>25</v>
      </c>
      <c r="H3101" s="14">
        <v>60.26</v>
      </c>
      <c r="I3101" s="14">
        <f t="shared" si="1"/>
        <v>569.3856</v>
      </c>
      <c r="J3101" s="18">
        <v>4.0</v>
      </c>
      <c r="K3101" s="17">
        <v>6.0</v>
      </c>
      <c r="L3101" s="19">
        <v>3.0</v>
      </c>
      <c r="M3101" s="19" t="e">
        <v>#REF!</v>
      </c>
      <c r="N3101" s="17">
        <v>5.0</v>
      </c>
      <c r="O3101" s="17" t="s">
        <v>66</v>
      </c>
      <c r="P3101" s="17">
        <v>3.0</v>
      </c>
      <c r="Q3101" s="17">
        <v>4.0</v>
      </c>
      <c r="R3101" s="17">
        <v>1.0</v>
      </c>
      <c r="S3101" s="7">
        <f t="shared" si="2"/>
        <v>5</v>
      </c>
      <c r="T3101" s="20">
        <v>17.28</v>
      </c>
      <c r="U3101" s="14">
        <f t="shared" si="164"/>
        <v>24.4444</v>
      </c>
      <c r="V3101" s="21" t="s">
        <v>39</v>
      </c>
      <c r="W3101" s="35">
        <f>VLOOKUP(A3101,airbnb_listings_orlando!C:Q,14,0)</f>
        <v>259</v>
      </c>
      <c r="X3101" s="35">
        <f>VLOOKUP(A3101,airbnb_listings_orlando!C:Q,15,0)</f>
        <v>6</v>
      </c>
      <c r="Y3101" s="11">
        <f t="shared" si="4"/>
        <v>203.7033333</v>
      </c>
      <c r="AA3101" s="11"/>
    </row>
    <row r="3102">
      <c r="A3102" s="12" t="s">
        <v>101</v>
      </c>
      <c r="B3102" s="13">
        <v>42811.0</v>
      </c>
      <c r="C3102" s="12">
        <v>42813.0</v>
      </c>
      <c r="D3102" s="14">
        <v>535.44</v>
      </c>
      <c r="E3102" s="24">
        <v>42789.6003587963</v>
      </c>
      <c r="F3102" s="16">
        <v>22.0</v>
      </c>
      <c r="G3102" s="17" t="s">
        <v>25</v>
      </c>
      <c r="H3102" s="14">
        <v>49.83</v>
      </c>
      <c r="I3102" s="14">
        <f t="shared" si="1"/>
        <v>498.8824</v>
      </c>
      <c r="J3102" s="18">
        <v>4.0</v>
      </c>
      <c r="K3102" s="17">
        <v>6.0</v>
      </c>
      <c r="L3102" s="19">
        <v>3.0</v>
      </c>
      <c r="M3102" s="19" t="e">
        <v>#REF!</v>
      </c>
      <c r="N3102" s="17">
        <v>5.0</v>
      </c>
      <c r="O3102" s="17" t="s">
        <v>66</v>
      </c>
      <c r="P3102" s="17">
        <v>2.0</v>
      </c>
      <c r="Q3102" s="17">
        <v>4.0</v>
      </c>
      <c r="R3102" s="17">
        <v>0.0</v>
      </c>
      <c r="S3102" s="7">
        <f t="shared" si="2"/>
        <v>4</v>
      </c>
      <c r="T3102" s="20">
        <v>15.14</v>
      </c>
      <c r="U3102" s="14">
        <f t="shared" si="164"/>
        <v>21.4176</v>
      </c>
      <c r="V3102" s="21" t="s">
        <v>39</v>
      </c>
      <c r="W3102" s="35">
        <f>VLOOKUP(A3102,airbnb_listings_orlando!C:Q,14,0)</f>
        <v>259</v>
      </c>
      <c r="X3102" s="35">
        <f>VLOOKUP(A3102,airbnb_listings_orlando!C:Q,15,0)</f>
        <v>6</v>
      </c>
      <c r="Y3102" s="11">
        <f t="shared" si="4"/>
        <v>267.72</v>
      </c>
      <c r="AA3102" s="11"/>
    </row>
    <row r="3103">
      <c r="A3103" s="12" t="s">
        <v>101</v>
      </c>
      <c r="B3103" s="13">
        <v>42761.0</v>
      </c>
      <c r="C3103" s="12">
        <v>42763.0</v>
      </c>
      <c r="D3103" s="14">
        <v>535.44</v>
      </c>
      <c r="E3103" s="24">
        <v>42745.59378472222</v>
      </c>
      <c r="F3103" s="16">
        <v>16.0</v>
      </c>
      <c r="G3103" s="17" t="s">
        <v>25</v>
      </c>
      <c r="H3103" s="14">
        <v>49.83</v>
      </c>
      <c r="I3103" s="14">
        <f t="shared" si="1"/>
        <v>498.8824</v>
      </c>
      <c r="J3103" s="18">
        <v>4.0</v>
      </c>
      <c r="K3103" s="17">
        <v>6.0</v>
      </c>
      <c r="L3103" s="19">
        <v>3.0</v>
      </c>
      <c r="M3103" s="19" t="e">
        <v>#REF!</v>
      </c>
      <c r="N3103" s="17">
        <v>5.0</v>
      </c>
      <c r="O3103" s="17" t="s">
        <v>66</v>
      </c>
      <c r="P3103" s="17">
        <v>2.0</v>
      </c>
      <c r="Q3103" s="17">
        <v>6.0</v>
      </c>
      <c r="R3103" s="17">
        <v>0.0</v>
      </c>
      <c r="S3103" s="7">
        <f t="shared" si="2"/>
        <v>6</v>
      </c>
      <c r="T3103" s="20">
        <v>15.14</v>
      </c>
      <c r="U3103" s="14">
        <f t="shared" si="164"/>
        <v>21.4176</v>
      </c>
      <c r="V3103" s="21" t="s">
        <v>39</v>
      </c>
      <c r="W3103" s="35">
        <f>VLOOKUP(A3103,airbnb_listings_orlando!C:Q,14,0)</f>
        <v>259</v>
      </c>
      <c r="X3103" s="35">
        <f>VLOOKUP(A3103,airbnb_listings_orlando!C:Q,15,0)</f>
        <v>6</v>
      </c>
      <c r="Y3103" s="11">
        <f t="shared" si="4"/>
        <v>267.72</v>
      </c>
      <c r="AA3103" s="11"/>
    </row>
    <row r="3104">
      <c r="A3104" s="12" t="s">
        <v>101</v>
      </c>
      <c r="B3104" s="13">
        <v>42753.0</v>
      </c>
      <c r="C3104" s="12">
        <v>42761.0</v>
      </c>
      <c r="D3104" s="14">
        <v>1867.0</v>
      </c>
      <c r="E3104" s="24">
        <v>42625.591412037036</v>
      </c>
      <c r="F3104" s="16">
        <v>128.0</v>
      </c>
      <c r="G3104" s="17" t="s">
        <v>25</v>
      </c>
      <c r="H3104" s="14">
        <v>272.0</v>
      </c>
      <c r="I3104" s="14">
        <f t="shared" si="1"/>
        <v>1792.32</v>
      </c>
      <c r="J3104" s="18">
        <v>4.0</v>
      </c>
      <c r="K3104" s="17">
        <v>6.0</v>
      </c>
      <c r="L3104" s="19">
        <v>3.0</v>
      </c>
      <c r="M3104" s="19" t="e">
        <v>#REF!</v>
      </c>
      <c r="N3104" s="17">
        <v>5.0</v>
      </c>
      <c r="O3104" s="17" t="s">
        <v>66</v>
      </c>
      <c r="P3104" s="17">
        <v>8.0</v>
      </c>
      <c r="Q3104" s="17">
        <v>2.0</v>
      </c>
      <c r="R3104" s="17">
        <v>4.0</v>
      </c>
      <c r="S3104" s="7">
        <f t="shared" si="2"/>
        <v>6</v>
      </c>
      <c r="T3104" s="20">
        <v>0.0</v>
      </c>
      <c r="U3104" s="14">
        <f t="shared" si="164"/>
        <v>74.68</v>
      </c>
      <c r="V3104" s="21" t="s">
        <v>39</v>
      </c>
      <c r="W3104" s="35">
        <f>VLOOKUP(A3104,airbnb_listings_orlando!C:Q,14,0)</f>
        <v>259</v>
      </c>
      <c r="X3104" s="35">
        <f>VLOOKUP(A3104,airbnb_listings_orlando!C:Q,15,0)</f>
        <v>6</v>
      </c>
      <c r="Y3104" s="11">
        <f t="shared" si="4"/>
        <v>233.375</v>
      </c>
      <c r="AA3104" s="11"/>
    </row>
    <row r="3105">
      <c r="A3105" s="12" t="s">
        <v>101</v>
      </c>
      <c r="B3105" s="13">
        <v>42728.0</v>
      </c>
      <c r="C3105" s="25">
        <v>42733.0</v>
      </c>
      <c r="D3105" s="14">
        <v>1209.1</v>
      </c>
      <c r="E3105" s="24">
        <v>42619.712534722225</v>
      </c>
      <c r="F3105" s="16">
        <v>109.0</v>
      </c>
      <c r="G3105" s="17" t="s">
        <v>25</v>
      </c>
      <c r="H3105" s="14">
        <v>190.0</v>
      </c>
      <c r="I3105" s="14">
        <f t="shared" si="1"/>
        <v>1160.736</v>
      </c>
      <c r="J3105" s="18">
        <v>4.0</v>
      </c>
      <c r="K3105" s="17">
        <v>6.0</v>
      </c>
      <c r="L3105" s="19">
        <v>3.0</v>
      </c>
      <c r="M3105" s="19" t="e">
        <v>#REF!</v>
      </c>
      <c r="N3105" s="17">
        <v>5.0</v>
      </c>
      <c r="O3105" s="17" t="s">
        <v>66</v>
      </c>
      <c r="P3105" s="17">
        <v>5.0</v>
      </c>
      <c r="Q3105" s="17">
        <v>7.0</v>
      </c>
      <c r="R3105" s="17">
        <v>0.0</v>
      </c>
      <c r="S3105" s="7">
        <f t="shared" si="2"/>
        <v>7</v>
      </c>
      <c r="T3105" s="20">
        <v>0.0</v>
      </c>
      <c r="U3105" s="14">
        <f t="shared" si="164"/>
        <v>48.364</v>
      </c>
      <c r="V3105" s="21" t="s">
        <v>39</v>
      </c>
      <c r="W3105" s="35">
        <f>VLOOKUP(A3105,airbnb_listings_orlando!C:Q,14,0)</f>
        <v>259</v>
      </c>
      <c r="X3105" s="35">
        <f>VLOOKUP(A3105,airbnb_listings_orlando!C:Q,15,0)</f>
        <v>6</v>
      </c>
      <c r="Y3105" s="11">
        <f t="shared" si="4"/>
        <v>241.82</v>
      </c>
      <c r="AA3105" s="11"/>
    </row>
    <row r="3106">
      <c r="A3106" s="12" t="s">
        <v>101</v>
      </c>
      <c r="B3106" s="13">
        <v>42719.0</v>
      </c>
      <c r="C3106" s="25">
        <v>42724.0</v>
      </c>
      <c r="D3106" s="14">
        <v>1022.65</v>
      </c>
      <c r="E3106" s="24">
        <v>42625.59018518519</v>
      </c>
      <c r="F3106" s="16">
        <v>94.0</v>
      </c>
      <c r="G3106" s="17" t="s">
        <v>25</v>
      </c>
      <c r="H3106" s="14">
        <v>157.0</v>
      </c>
      <c r="I3106" s="14">
        <f t="shared" si="1"/>
        <v>981.744</v>
      </c>
      <c r="J3106" s="18">
        <v>4.0</v>
      </c>
      <c r="K3106" s="17">
        <v>6.0</v>
      </c>
      <c r="L3106" s="19">
        <v>3.0</v>
      </c>
      <c r="M3106" s="19" t="e">
        <v>#REF!</v>
      </c>
      <c r="N3106" s="17">
        <v>5.0</v>
      </c>
      <c r="O3106" s="17" t="s">
        <v>66</v>
      </c>
      <c r="P3106" s="17">
        <v>5.0</v>
      </c>
      <c r="Q3106" s="17">
        <v>2.0</v>
      </c>
      <c r="R3106" s="17">
        <v>2.0</v>
      </c>
      <c r="S3106" s="7">
        <f t="shared" si="2"/>
        <v>4</v>
      </c>
      <c r="T3106" s="20">
        <v>0.0</v>
      </c>
      <c r="U3106" s="14">
        <f t="shared" si="164"/>
        <v>40.906</v>
      </c>
      <c r="V3106" s="21" t="s">
        <v>39</v>
      </c>
      <c r="W3106" s="35">
        <f>VLOOKUP(A3106,airbnb_listings_orlando!C:Q,14,0)</f>
        <v>259</v>
      </c>
      <c r="X3106" s="35">
        <f>VLOOKUP(A3106,airbnb_listings_orlando!C:Q,15,0)</f>
        <v>6</v>
      </c>
      <c r="Y3106" s="11">
        <f t="shared" si="4"/>
        <v>204.53</v>
      </c>
      <c r="AA3106" s="11"/>
    </row>
    <row r="3107">
      <c r="A3107" s="12" t="s">
        <v>101</v>
      </c>
      <c r="B3107" s="13">
        <v>42697.0</v>
      </c>
      <c r="C3107" s="25">
        <v>42700.0</v>
      </c>
      <c r="D3107" s="14">
        <v>779.7</v>
      </c>
      <c r="E3107" s="24">
        <v>42632.72075231482</v>
      </c>
      <c r="F3107" s="16">
        <v>65.0</v>
      </c>
      <c r="G3107" s="17" t="s">
        <v>25</v>
      </c>
      <c r="H3107" s="14">
        <v>114.0</v>
      </c>
      <c r="I3107" s="14">
        <f t="shared" si="1"/>
        <v>748.512</v>
      </c>
      <c r="J3107" s="18">
        <v>4.0</v>
      </c>
      <c r="K3107" s="17">
        <v>6.0</v>
      </c>
      <c r="L3107" s="19">
        <v>3.0</v>
      </c>
      <c r="M3107" s="19" t="e">
        <v>#REF!</v>
      </c>
      <c r="N3107" s="17">
        <v>5.0</v>
      </c>
      <c r="O3107" s="17" t="s">
        <v>66</v>
      </c>
      <c r="P3107" s="17">
        <v>3.0</v>
      </c>
      <c r="Q3107" s="17">
        <v>4.0</v>
      </c>
      <c r="R3107" s="17">
        <v>1.0</v>
      </c>
      <c r="S3107" s="7">
        <f t="shared" si="2"/>
        <v>5</v>
      </c>
      <c r="T3107" s="20">
        <v>0.0</v>
      </c>
      <c r="U3107" s="14">
        <f t="shared" si="164"/>
        <v>31.188</v>
      </c>
      <c r="V3107" s="21" t="s">
        <v>39</v>
      </c>
      <c r="W3107" s="35">
        <f>VLOOKUP(A3107,airbnb_listings_orlando!C:Q,14,0)</f>
        <v>259</v>
      </c>
      <c r="X3107" s="35">
        <f>VLOOKUP(A3107,airbnb_listings_orlando!C:Q,15,0)</f>
        <v>6</v>
      </c>
      <c r="Y3107" s="11">
        <f t="shared" si="4"/>
        <v>259.9</v>
      </c>
      <c r="AA3107" s="11"/>
    </row>
    <row r="3108">
      <c r="A3108" s="12" t="s">
        <v>101</v>
      </c>
      <c r="B3108" s="13">
        <v>42646.0</v>
      </c>
      <c r="C3108" s="25">
        <v>42653.0</v>
      </c>
      <c r="D3108" s="14">
        <v>1203.45</v>
      </c>
      <c r="E3108" s="24">
        <v>42619.7112037037</v>
      </c>
      <c r="F3108" s="16">
        <v>27.0</v>
      </c>
      <c r="G3108" s="17" t="s">
        <v>25</v>
      </c>
      <c r="H3108" s="14">
        <v>189.0</v>
      </c>
      <c r="I3108" s="14">
        <f t="shared" si="1"/>
        <v>1155.312</v>
      </c>
      <c r="J3108" s="18">
        <v>4.0</v>
      </c>
      <c r="K3108" s="17">
        <v>6.0</v>
      </c>
      <c r="L3108" s="19">
        <v>3.0</v>
      </c>
      <c r="M3108" s="19" t="e">
        <v>#REF!</v>
      </c>
      <c r="N3108" s="17">
        <v>5.0</v>
      </c>
      <c r="O3108" s="17" t="s">
        <v>66</v>
      </c>
      <c r="P3108" s="17">
        <v>7.0</v>
      </c>
      <c r="Q3108" s="17">
        <v>4.0</v>
      </c>
      <c r="R3108" s="17">
        <v>3.0</v>
      </c>
      <c r="S3108" s="7">
        <f t="shared" si="2"/>
        <v>7</v>
      </c>
      <c r="T3108" s="20">
        <v>0.0</v>
      </c>
      <c r="U3108" s="14">
        <f t="shared" si="164"/>
        <v>48.138</v>
      </c>
      <c r="V3108" s="21" t="s">
        <v>39</v>
      </c>
      <c r="W3108" s="35">
        <f>VLOOKUP(A3108,airbnb_listings_orlando!C:Q,14,0)</f>
        <v>259</v>
      </c>
      <c r="X3108" s="35">
        <f>VLOOKUP(A3108,airbnb_listings_orlando!C:Q,15,0)</f>
        <v>6</v>
      </c>
      <c r="Y3108" s="11">
        <f t="shared" si="4"/>
        <v>171.9214286</v>
      </c>
      <c r="AA3108" s="11"/>
    </row>
    <row r="3109">
      <c r="A3109" s="12" t="s">
        <v>101</v>
      </c>
      <c r="B3109" s="13">
        <v>42636.0</v>
      </c>
      <c r="C3109" s="12">
        <v>42638.0</v>
      </c>
      <c r="D3109" s="14">
        <v>409.06</v>
      </c>
      <c r="E3109" s="24">
        <v>42636.67438657407</v>
      </c>
      <c r="F3109" s="16">
        <v>0.0</v>
      </c>
      <c r="G3109" s="17" t="s">
        <v>25</v>
      </c>
      <c r="H3109" s="14">
        <v>48.4</v>
      </c>
      <c r="I3109" s="14">
        <f t="shared" si="1"/>
        <v>392.6976</v>
      </c>
      <c r="J3109" s="18">
        <v>4.0</v>
      </c>
      <c r="K3109" s="17">
        <v>6.0</v>
      </c>
      <c r="L3109" s="19">
        <v>3.0</v>
      </c>
      <c r="M3109" s="19" t="e">
        <v>#REF!</v>
      </c>
      <c r="N3109" s="17">
        <v>5.0</v>
      </c>
      <c r="O3109" s="17" t="s">
        <v>66</v>
      </c>
      <c r="P3109" s="17">
        <v>2.0</v>
      </c>
      <c r="Q3109" s="17">
        <v>8.0</v>
      </c>
      <c r="R3109" s="17">
        <v>0.0</v>
      </c>
      <c r="S3109" s="7">
        <f t="shared" si="2"/>
        <v>8</v>
      </c>
      <c r="T3109" s="20">
        <v>0.0</v>
      </c>
      <c r="U3109" s="14">
        <f t="shared" si="164"/>
        <v>16.3624</v>
      </c>
      <c r="V3109" s="21" t="s">
        <v>39</v>
      </c>
      <c r="W3109" s="35">
        <f>VLOOKUP(A3109,airbnb_listings_orlando!C:Q,14,0)</f>
        <v>259</v>
      </c>
      <c r="X3109" s="35">
        <f>VLOOKUP(A3109,airbnb_listings_orlando!C:Q,15,0)</f>
        <v>6</v>
      </c>
      <c r="Y3109" s="11">
        <f t="shared" si="4"/>
        <v>204.53</v>
      </c>
      <c r="AA3109" s="11"/>
    </row>
    <row r="3110">
      <c r="A3110" s="12" t="s">
        <v>101</v>
      </c>
      <c r="B3110" s="13">
        <v>43385.0</v>
      </c>
      <c r="C3110" s="25">
        <v>43401.0</v>
      </c>
      <c r="D3110" s="14">
        <v>2513.06</v>
      </c>
      <c r="E3110" s="24">
        <v>43276.5234375</v>
      </c>
      <c r="F3110" s="16">
        <v>109.0</v>
      </c>
      <c r="G3110" s="17" t="s">
        <v>25</v>
      </c>
      <c r="H3110" s="14">
        <v>388.8</v>
      </c>
      <c r="I3110" s="14">
        <f t="shared" si="1"/>
        <v>2387.407</v>
      </c>
      <c r="J3110" s="18">
        <v>4.0</v>
      </c>
      <c r="K3110" s="17">
        <v>6.0</v>
      </c>
      <c r="L3110" s="19">
        <v>3.0</v>
      </c>
      <c r="M3110" s="19" t="e">
        <v>#REF!</v>
      </c>
      <c r="N3110" s="17">
        <v>5.0</v>
      </c>
      <c r="O3110" s="17" t="s">
        <v>66</v>
      </c>
      <c r="P3110" s="17">
        <v>16.0</v>
      </c>
      <c r="Q3110" s="17">
        <v>2.0</v>
      </c>
      <c r="R3110" s="17">
        <v>0.0</v>
      </c>
      <c r="S3110" s="7">
        <f t="shared" si="2"/>
        <v>2</v>
      </c>
      <c r="T3110" s="20">
        <v>0.0</v>
      </c>
      <c r="U3110" s="14">
        <f>D3110*5%</f>
        <v>125.653</v>
      </c>
      <c r="V3110" s="21" t="s">
        <v>50</v>
      </c>
      <c r="W3110" s="35">
        <f>VLOOKUP(A3110,airbnb_listings_orlando!C:Q,14,0)</f>
        <v>259</v>
      </c>
      <c r="X3110" s="35">
        <f>VLOOKUP(A3110,airbnb_listings_orlando!C:Q,15,0)</f>
        <v>6</v>
      </c>
      <c r="Y3110" s="11">
        <f t="shared" si="4"/>
        <v>157.06625</v>
      </c>
      <c r="AA3110" s="11"/>
    </row>
    <row r="3111">
      <c r="A3111" s="12" t="s">
        <v>102</v>
      </c>
      <c r="B3111" s="13">
        <v>43463.0</v>
      </c>
      <c r="C3111" s="12">
        <v>43469.0</v>
      </c>
      <c r="D3111" s="14">
        <v>1696.53</v>
      </c>
      <c r="E3111" s="24">
        <v>43374.8978587963</v>
      </c>
      <c r="F3111" s="16">
        <v>89.0</v>
      </c>
      <c r="G3111" s="17" t="s">
        <v>25</v>
      </c>
      <c r="H3111" s="14">
        <v>240.04</v>
      </c>
      <c r="I3111" s="14">
        <f t="shared" si="1"/>
        <v>1576.1988</v>
      </c>
      <c r="J3111" s="18">
        <v>4.0</v>
      </c>
      <c r="K3111" s="17">
        <v>6.0</v>
      </c>
      <c r="L3111" s="19">
        <v>3.0</v>
      </c>
      <c r="M3111" s="19">
        <v>38.0</v>
      </c>
      <c r="N3111" s="17">
        <v>5.0</v>
      </c>
      <c r="O3111" s="17" t="s">
        <v>62</v>
      </c>
      <c r="P3111" s="17">
        <v>6.0</v>
      </c>
      <c r="Q3111" s="17">
        <v>6.0</v>
      </c>
      <c r="R3111" s="17">
        <v>2.0</v>
      </c>
      <c r="S3111" s="7">
        <f t="shared" si="2"/>
        <v>8</v>
      </c>
      <c r="T3111" s="20">
        <v>52.47</v>
      </c>
      <c r="U3111" s="14">
        <f t="shared" ref="U3111:U3164" si="165">D3111*4%</f>
        <v>67.8612</v>
      </c>
      <c r="V3111" s="21" t="s">
        <v>26</v>
      </c>
      <c r="W3111" s="35">
        <f>VLOOKUP(A3111,airbnb_listings_orlando!C:Q,14,0)</f>
        <v>65</v>
      </c>
      <c r="X3111" s="35">
        <f>VLOOKUP(A3111,airbnb_listings_orlando!C:Q,15,0)</f>
        <v>6</v>
      </c>
      <c r="Y3111" s="11">
        <f t="shared" si="4"/>
        <v>282.755</v>
      </c>
      <c r="AA3111" s="11"/>
    </row>
    <row r="3112">
      <c r="A3112" s="12" t="s">
        <v>102</v>
      </c>
      <c r="B3112" s="13">
        <v>43453.0</v>
      </c>
      <c r="C3112" s="25">
        <v>43458.0</v>
      </c>
      <c r="D3112" s="14">
        <v>921.5</v>
      </c>
      <c r="E3112" s="24">
        <v>43439.709178240744</v>
      </c>
      <c r="F3112" s="16">
        <v>14.0</v>
      </c>
      <c r="G3112" s="17" t="s">
        <v>25</v>
      </c>
      <c r="H3112" s="14">
        <v>118.05</v>
      </c>
      <c r="I3112" s="14">
        <f t="shared" si="1"/>
        <v>856.14</v>
      </c>
      <c r="J3112" s="18">
        <v>4.0</v>
      </c>
      <c r="K3112" s="17">
        <v>6.0</v>
      </c>
      <c r="L3112" s="19">
        <v>3.0</v>
      </c>
      <c r="M3112" s="19">
        <v>38.0</v>
      </c>
      <c r="N3112" s="17">
        <v>5.0</v>
      </c>
      <c r="O3112" s="17" t="s">
        <v>62</v>
      </c>
      <c r="P3112" s="17">
        <v>5.0</v>
      </c>
      <c r="Q3112" s="17">
        <v>7.0</v>
      </c>
      <c r="R3112" s="17">
        <v>1.0</v>
      </c>
      <c r="S3112" s="7">
        <f t="shared" si="2"/>
        <v>8</v>
      </c>
      <c r="T3112" s="20">
        <v>28.5</v>
      </c>
      <c r="U3112" s="14">
        <f t="shared" si="165"/>
        <v>36.86</v>
      </c>
      <c r="V3112" s="21" t="s">
        <v>26</v>
      </c>
      <c r="W3112" s="35">
        <f>VLOOKUP(A3112,airbnb_listings_orlando!C:Q,14,0)</f>
        <v>65</v>
      </c>
      <c r="X3112" s="35">
        <f>VLOOKUP(A3112,airbnb_listings_orlando!C:Q,15,0)</f>
        <v>6</v>
      </c>
      <c r="Y3112" s="11">
        <f t="shared" si="4"/>
        <v>184.3</v>
      </c>
      <c r="AA3112" s="11"/>
    </row>
    <row r="3113">
      <c r="A3113" s="12" t="s">
        <v>102</v>
      </c>
      <c r="B3113" s="13">
        <v>43448.0</v>
      </c>
      <c r="C3113" s="25">
        <v>43451.0</v>
      </c>
      <c r="D3113" s="14">
        <v>593.64</v>
      </c>
      <c r="E3113" s="15">
        <v>43401.67261574074</v>
      </c>
      <c r="F3113" s="16">
        <v>47.0</v>
      </c>
      <c r="G3113" s="17" t="s">
        <v>25</v>
      </c>
      <c r="H3113" s="14">
        <v>66.44</v>
      </c>
      <c r="I3113" s="14">
        <f t="shared" si="1"/>
        <v>551.5344</v>
      </c>
      <c r="J3113" s="18">
        <v>4.0</v>
      </c>
      <c r="K3113" s="17">
        <v>6.0</v>
      </c>
      <c r="L3113" s="19">
        <v>3.0</v>
      </c>
      <c r="M3113" s="19">
        <v>38.0</v>
      </c>
      <c r="N3113" s="17">
        <v>5.0</v>
      </c>
      <c r="O3113" s="17" t="s">
        <v>62</v>
      </c>
      <c r="P3113" s="17">
        <v>3.0</v>
      </c>
      <c r="Q3113" s="17">
        <v>8.0</v>
      </c>
      <c r="R3113" s="17">
        <v>0.0</v>
      </c>
      <c r="S3113" s="7">
        <f t="shared" si="2"/>
        <v>8</v>
      </c>
      <c r="T3113" s="20">
        <v>18.36</v>
      </c>
      <c r="U3113" s="14">
        <f t="shared" si="165"/>
        <v>23.7456</v>
      </c>
      <c r="V3113" s="21" t="s">
        <v>26</v>
      </c>
      <c r="W3113" s="35">
        <f>VLOOKUP(A3113,airbnb_listings_orlando!C:Q,14,0)</f>
        <v>65</v>
      </c>
      <c r="X3113" s="35">
        <f>VLOOKUP(A3113,airbnb_listings_orlando!C:Q,15,0)</f>
        <v>6</v>
      </c>
      <c r="Y3113" s="11">
        <f t="shared" si="4"/>
        <v>197.88</v>
      </c>
      <c r="AA3113" s="11"/>
    </row>
    <row r="3114">
      <c r="A3114" s="12" t="s">
        <v>102</v>
      </c>
      <c r="B3114" s="13">
        <v>43432.0</v>
      </c>
      <c r="C3114" s="12">
        <v>43441.0</v>
      </c>
      <c r="D3114" s="14">
        <v>1480.22</v>
      </c>
      <c r="E3114" s="15">
        <v>43425.64528935185</v>
      </c>
      <c r="F3114" s="16">
        <v>7.0</v>
      </c>
      <c r="G3114" s="17" t="s">
        <v>25</v>
      </c>
      <c r="H3114" s="14">
        <v>205.99</v>
      </c>
      <c r="I3114" s="14">
        <f t="shared" si="1"/>
        <v>1375.2312</v>
      </c>
      <c r="J3114" s="18">
        <v>4.0</v>
      </c>
      <c r="K3114" s="17">
        <v>6.0</v>
      </c>
      <c r="L3114" s="19">
        <v>3.0</v>
      </c>
      <c r="M3114" s="19">
        <v>38.0</v>
      </c>
      <c r="N3114" s="17">
        <v>5.0</v>
      </c>
      <c r="O3114" s="17" t="s">
        <v>62</v>
      </c>
      <c r="P3114" s="17">
        <v>9.0</v>
      </c>
      <c r="Q3114" s="17">
        <v>4.0</v>
      </c>
      <c r="R3114" s="17">
        <v>1.0</v>
      </c>
      <c r="S3114" s="7">
        <f t="shared" si="2"/>
        <v>5</v>
      </c>
      <c r="T3114" s="20">
        <v>45.78</v>
      </c>
      <c r="U3114" s="14">
        <f t="shared" si="165"/>
        <v>59.2088</v>
      </c>
      <c r="V3114" s="21" t="s">
        <v>26</v>
      </c>
      <c r="W3114" s="35">
        <f>VLOOKUP(A3114,airbnb_listings_orlando!C:Q,14,0)</f>
        <v>65</v>
      </c>
      <c r="X3114" s="35">
        <f>VLOOKUP(A3114,airbnb_listings_orlando!C:Q,15,0)</f>
        <v>6</v>
      </c>
      <c r="Y3114" s="11">
        <f t="shared" si="4"/>
        <v>164.4688889</v>
      </c>
      <c r="AA3114" s="11"/>
    </row>
    <row r="3115">
      <c r="A3115" s="12" t="s">
        <v>102</v>
      </c>
      <c r="B3115" s="13">
        <v>43424.0</v>
      </c>
      <c r="C3115" s="25">
        <v>43428.0</v>
      </c>
      <c r="D3115" s="14">
        <v>728.47</v>
      </c>
      <c r="E3115" s="15">
        <v>43401.44517361111</v>
      </c>
      <c r="F3115" s="16">
        <v>23.0</v>
      </c>
      <c r="G3115" s="17" t="s">
        <v>25</v>
      </c>
      <c r="H3115" s="14">
        <v>87.66</v>
      </c>
      <c r="I3115" s="14">
        <f t="shared" si="1"/>
        <v>676.8012</v>
      </c>
      <c r="J3115" s="18">
        <v>4.0</v>
      </c>
      <c r="K3115" s="17">
        <v>6.0</v>
      </c>
      <c r="L3115" s="19">
        <v>3.0</v>
      </c>
      <c r="M3115" s="19">
        <v>38.0</v>
      </c>
      <c r="N3115" s="17">
        <v>5.0</v>
      </c>
      <c r="O3115" s="17" t="s">
        <v>62</v>
      </c>
      <c r="P3115" s="17">
        <v>4.0</v>
      </c>
      <c r="Q3115" s="17">
        <v>4.0</v>
      </c>
      <c r="R3115" s="17">
        <v>2.0</v>
      </c>
      <c r="S3115" s="7">
        <f t="shared" si="2"/>
        <v>6</v>
      </c>
      <c r="T3115" s="20">
        <v>22.53</v>
      </c>
      <c r="U3115" s="14">
        <f t="shared" si="165"/>
        <v>29.1388</v>
      </c>
      <c r="V3115" s="21" t="s">
        <v>26</v>
      </c>
      <c r="W3115" s="35">
        <f>VLOOKUP(A3115,airbnb_listings_orlando!C:Q,14,0)</f>
        <v>65</v>
      </c>
      <c r="X3115" s="35">
        <f>VLOOKUP(A3115,airbnb_listings_orlando!C:Q,15,0)</f>
        <v>6</v>
      </c>
      <c r="Y3115" s="11">
        <f t="shared" si="4"/>
        <v>182.1175</v>
      </c>
      <c r="AA3115" s="11"/>
    </row>
    <row r="3116">
      <c r="A3116" s="12" t="s">
        <v>102</v>
      </c>
      <c r="B3116" s="13">
        <v>43377.0</v>
      </c>
      <c r="C3116" s="25">
        <v>43388.0</v>
      </c>
      <c r="D3116" s="14">
        <v>1651.0</v>
      </c>
      <c r="E3116" s="24">
        <v>43196.96194444445</v>
      </c>
      <c r="F3116" s="16">
        <v>181.0</v>
      </c>
      <c r="G3116" s="17" t="s">
        <v>25</v>
      </c>
      <c r="H3116" s="14">
        <v>231.99</v>
      </c>
      <c r="I3116" s="14">
        <f t="shared" si="1"/>
        <v>1533.96</v>
      </c>
      <c r="J3116" s="18">
        <v>4.0</v>
      </c>
      <c r="K3116" s="17">
        <v>6.0</v>
      </c>
      <c r="L3116" s="19">
        <v>3.0</v>
      </c>
      <c r="M3116" s="19">
        <v>38.0</v>
      </c>
      <c r="N3116" s="17">
        <v>5.0</v>
      </c>
      <c r="O3116" s="17" t="s">
        <v>62</v>
      </c>
      <c r="P3116" s="17">
        <v>11.0</v>
      </c>
      <c r="Q3116" s="17">
        <v>8.0</v>
      </c>
      <c r="R3116" s="17">
        <v>0.0</v>
      </c>
      <c r="S3116" s="7">
        <f t="shared" si="2"/>
        <v>8</v>
      </c>
      <c r="T3116" s="20">
        <v>51.0</v>
      </c>
      <c r="U3116" s="14">
        <f t="shared" si="165"/>
        <v>66.04</v>
      </c>
      <c r="V3116" s="21" t="s">
        <v>26</v>
      </c>
      <c r="W3116" s="35">
        <f>VLOOKUP(A3116,airbnb_listings_orlando!C:Q,14,0)</f>
        <v>65</v>
      </c>
      <c r="X3116" s="35">
        <f>VLOOKUP(A3116,airbnb_listings_orlando!C:Q,15,0)</f>
        <v>6</v>
      </c>
      <c r="Y3116" s="11">
        <f t="shared" si="4"/>
        <v>150.0909091</v>
      </c>
      <c r="AA3116" s="11"/>
    </row>
    <row r="3117">
      <c r="A3117" s="12" t="s">
        <v>102</v>
      </c>
      <c r="B3117" s="13">
        <v>43328.0</v>
      </c>
      <c r="C3117" s="12">
        <v>43334.0</v>
      </c>
      <c r="D3117" s="14">
        <v>1010.0</v>
      </c>
      <c r="E3117" s="24">
        <v>43130.9496875</v>
      </c>
      <c r="F3117" s="16">
        <v>198.0</v>
      </c>
      <c r="G3117" s="17" t="s">
        <v>25</v>
      </c>
      <c r="H3117" s="14">
        <v>132.22</v>
      </c>
      <c r="I3117" s="14">
        <f t="shared" si="1"/>
        <v>938.6</v>
      </c>
      <c r="J3117" s="18">
        <v>4.0</v>
      </c>
      <c r="K3117" s="17">
        <v>6.0</v>
      </c>
      <c r="L3117" s="19">
        <v>3.0</v>
      </c>
      <c r="M3117" s="19">
        <v>38.0</v>
      </c>
      <c r="N3117" s="17">
        <v>5.0</v>
      </c>
      <c r="O3117" s="17" t="s">
        <v>62</v>
      </c>
      <c r="P3117" s="17">
        <v>6.0</v>
      </c>
      <c r="Q3117" s="17">
        <v>3.0</v>
      </c>
      <c r="R3117" s="17">
        <v>4.0</v>
      </c>
      <c r="S3117" s="7">
        <f t="shared" si="2"/>
        <v>7</v>
      </c>
      <c r="T3117" s="20">
        <v>31.0</v>
      </c>
      <c r="U3117" s="14">
        <f t="shared" si="165"/>
        <v>40.4</v>
      </c>
      <c r="V3117" s="21" t="s">
        <v>26</v>
      </c>
      <c r="W3117" s="35">
        <f>VLOOKUP(A3117,airbnb_listings_orlando!C:Q,14,0)</f>
        <v>65</v>
      </c>
      <c r="X3117" s="35">
        <f>VLOOKUP(A3117,airbnb_listings_orlando!C:Q,15,0)</f>
        <v>6</v>
      </c>
      <c r="Y3117" s="11">
        <f t="shared" si="4"/>
        <v>168.3333333</v>
      </c>
      <c r="AA3117" s="11"/>
    </row>
    <row r="3118">
      <c r="A3118" s="12" t="s">
        <v>102</v>
      </c>
      <c r="B3118" s="13">
        <v>43324.0</v>
      </c>
      <c r="C3118" s="12">
        <v>43328.0</v>
      </c>
      <c r="D3118" s="14">
        <v>712.95</v>
      </c>
      <c r="E3118" s="24">
        <v>43265.54418981481</v>
      </c>
      <c r="F3118" s="16">
        <v>59.0</v>
      </c>
      <c r="G3118" s="17" t="s">
        <v>25</v>
      </c>
      <c r="H3118" s="14">
        <v>85.22</v>
      </c>
      <c r="I3118" s="14">
        <f t="shared" si="1"/>
        <v>662.382</v>
      </c>
      <c r="J3118" s="18">
        <v>4.0</v>
      </c>
      <c r="K3118" s="17">
        <v>6.0</v>
      </c>
      <c r="L3118" s="19">
        <v>3.0</v>
      </c>
      <c r="M3118" s="19">
        <v>38.0</v>
      </c>
      <c r="N3118" s="17">
        <v>5.0</v>
      </c>
      <c r="O3118" s="17" t="s">
        <v>62</v>
      </c>
      <c r="P3118" s="17">
        <v>4.0</v>
      </c>
      <c r="Q3118" s="17">
        <v>6.0</v>
      </c>
      <c r="R3118" s="17">
        <v>1.0</v>
      </c>
      <c r="S3118" s="7">
        <f t="shared" si="2"/>
        <v>7</v>
      </c>
      <c r="T3118" s="20">
        <v>22.05</v>
      </c>
      <c r="U3118" s="14">
        <f t="shared" si="165"/>
        <v>28.518</v>
      </c>
      <c r="V3118" s="21" t="s">
        <v>26</v>
      </c>
      <c r="W3118" s="35">
        <f>VLOOKUP(A3118,airbnb_listings_orlando!C:Q,14,0)</f>
        <v>65</v>
      </c>
      <c r="X3118" s="35">
        <f>VLOOKUP(A3118,airbnb_listings_orlando!C:Q,15,0)</f>
        <v>6</v>
      </c>
      <c r="Y3118" s="11">
        <f t="shared" si="4"/>
        <v>178.2375</v>
      </c>
      <c r="AA3118" s="11"/>
    </row>
    <row r="3119">
      <c r="A3119" s="12" t="s">
        <v>102</v>
      </c>
      <c r="B3119" s="13">
        <v>43316.0</v>
      </c>
      <c r="C3119" s="12">
        <v>43323.0</v>
      </c>
      <c r="D3119" s="14">
        <v>1105.0</v>
      </c>
      <c r="E3119" s="24">
        <v>43108.91711805556</v>
      </c>
      <c r="F3119" s="16">
        <v>208.0</v>
      </c>
      <c r="G3119" s="17" t="s">
        <v>25</v>
      </c>
      <c r="H3119" s="14">
        <v>146.52</v>
      </c>
      <c r="I3119" s="14">
        <f t="shared" si="1"/>
        <v>1026.8</v>
      </c>
      <c r="J3119" s="18">
        <v>4.0</v>
      </c>
      <c r="K3119" s="17">
        <v>6.0</v>
      </c>
      <c r="L3119" s="19">
        <v>3.0</v>
      </c>
      <c r="M3119" s="19">
        <v>38.0</v>
      </c>
      <c r="N3119" s="17">
        <v>5.0</v>
      </c>
      <c r="O3119" s="17" t="s">
        <v>62</v>
      </c>
      <c r="P3119" s="17">
        <v>7.0</v>
      </c>
      <c r="Q3119" s="17">
        <v>6.0</v>
      </c>
      <c r="R3119" s="17">
        <v>1.0</v>
      </c>
      <c r="S3119" s="7">
        <f t="shared" si="2"/>
        <v>7</v>
      </c>
      <c r="T3119" s="20">
        <v>34.0</v>
      </c>
      <c r="U3119" s="14">
        <f t="shared" si="165"/>
        <v>44.2</v>
      </c>
      <c r="V3119" s="21" t="s">
        <v>26</v>
      </c>
      <c r="W3119" s="35">
        <f>VLOOKUP(A3119,airbnb_listings_orlando!C:Q,14,0)</f>
        <v>65</v>
      </c>
      <c r="X3119" s="35">
        <f>VLOOKUP(A3119,airbnb_listings_orlando!C:Q,15,0)</f>
        <v>6</v>
      </c>
      <c r="Y3119" s="11">
        <f t="shared" si="4"/>
        <v>157.8571429</v>
      </c>
      <c r="AA3119" s="11"/>
    </row>
    <row r="3120">
      <c r="A3120" s="12" t="s">
        <v>102</v>
      </c>
      <c r="B3120" s="13">
        <v>43309.0</v>
      </c>
      <c r="C3120" s="12">
        <v>43311.0</v>
      </c>
      <c r="D3120" s="14">
        <v>400.61</v>
      </c>
      <c r="E3120" s="24">
        <v>43301.95768518518</v>
      </c>
      <c r="F3120" s="16">
        <v>8.0</v>
      </c>
      <c r="G3120" s="17" t="s">
        <v>25</v>
      </c>
      <c r="H3120" s="14">
        <v>36.06</v>
      </c>
      <c r="I3120" s="14">
        <f t="shared" si="1"/>
        <v>372.1956</v>
      </c>
      <c r="J3120" s="18">
        <v>4.0</v>
      </c>
      <c r="K3120" s="17">
        <v>6.0</v>
      </c>
      <c r="L3120" s="19">
        <v>3.0</v>
      </c>
      <c r="M3120" s="19" t="e">
        <v>#N/A</v>
      </c>
      <c r="N3120" s="17">
        <v>5.0</v>
      </c>
      <c r="O3120" s="17" t="s">
        <v>62</v>
      </c>
      <c r="P3120" s="17">
        <v>2.0</v>
      </c>
      <c r="Q3120" s="17">
        <v>4.0</v>
      </c>
      <c r="R3120" s="17">
        <v>3.0</v>
      </c>
      <c r="S3120" s="7">
        <f t="shared" si="2"/>
        <v>7</v>
      </c>
      <c r="T3120" s="20">
        <v>12.39</v>
      </c>
      <c r="U3120" s="14">
        <f t="shared" si="165"/>
        <v>16.0244</v>
      </c>
      <c r="V3120" s="21" t="s">
        <v>26</v>
      </c>
      <c r="W3120" s="35">
        <f>VLOOKUP(A3120,airbnb_listings_orlando!C:Q,14,0)</f>
        <v>65</v>
      </c>
      <c r="X3120" s="35">
        <f>VLOOKUP(A3120,airbnb_listings_orlando!C:Q,15,0)</f>
        <v>6</v>
      </c>
      <c r="Y3120" s="11">
        <f t="shared" si="4"/>
        <v>200.305</v>
      </c>
      <c r="AA3120" s="11"/>
    </row>
    <row r="3121">
      <c r="A3121" s="12" t="s">
        <v>102</v>
      </c>
      <c r="B3121" s="13">
        <v>43287.0</v>
      </c>
      <c r="C3121" s="12">
        <v>43295.0</v>
      </c>
      <c r="D3121" s="14">
        <v>1402.62</v>
      </c>
      <c r="E3121" s="24">
        <v>43205.59164351852</v>
      </c>
      <c r="F3121" s="16">
        <v>82.0</v>
      </c>
      <c r="G3121" s="17" t="s">
        <v>25</v>
      </c>
      <c r="H3121" s="14">
        <v>193.77</v>
      </c>
      <c r="I3121" s="14">
        <f t="shared" si="1"/>
        <v>1303.1352</v>
      </c>
      <c r="J3121" s="18">
        <v>4.0</v>
      </c>
      <c r="K3121" s="17">
        <v>6.0</v>
      </c>
      <c r="L3121" s="19">
        <v>3.0</v>
      </c>
      <c r="M3121" s="19" t="e">
        <v>#N/A</v>
      </c>
      <c r="N3121" s="17">
        <v>5.0</v>
      </c>
      <c r="O3121" s="17" t="s">
        <v>62</v>
      </c>
      <c r="P3121" s="17">
        <v>8.0</v>
      </c>
      <c r="Q3121" s="17">
        <v>2.0</v>
      </c>
      <c r="R3121" s="17">
        <v>3.0</v>
      </c>
      <c r="S3121" s="7">
        <f t="shared" si="2"/>
        <v>5</v>
      </c>
      <c r="T3121" s="20">
        <v>43.38</v>
      </c>
      <c r="U3121" s="14">
        <f t="shared" si="165"/>
        <v>56.1048</v>
      </c>
      <c r="V3121" s="21" t="s">
        <v>26</v>
      </c>
      <c r="W3121" s="35">
        <f>VLOOKUP(A3121,airbnb_listings_orlando!C:Q,14,0)</f>
        <v>65</v>
      </c>
      <c r="X3121" s="35">
        <f>VLOOKUP(A3121,airbnb_listings_orlando!C:Q,15,0)</f>
        <v>6</v>
      </c>
      <c r="Y3121" s="11">
        <f t="shared" si="4"/>
        <v>175.3275</v>
      </c>
      <c r="AA3121" s="11"/>
    </row>
    <row r="3122">
      <c r="A3122" s="12" t="s">
        <v>102</v>
      </c>
      <c r="B3122" s="13">
        <v>43279.0</v>
      </c>
      <c r="C3122" s="12">
        <v>43284.0</v>
      </c>
      <c r="D3122" s="14">
        <v>1073.0</v>
      </c>
      <c r="E3122" s="24">
        <v>43164.85716435185</v>
      </c>
      <c r="F3122" s="16">
        <v>115.0</v>
      </c>
      <c r="G3122" s="17" t="s">
        <v>25</v>
      </c>
      <c r="H3122" s="14">
        <v>141.89</v>
      </c>
      <c r="I3122" s="14">
        <f t="shared" si="1"/>
        <v>997.08</v>
      </c>
      <c r="J3122" s="18">
        <v>4.0</v>
      </c>
      <c r="K3122" s="17">
        <v>6.0</v>
      </c>
      <c r="L3122" s="19">
        <v>3.0</v>
      </c>
      <c r="M3122" s="19" t="e">
        <v>#N/A</v>
      </c>
      <c r="N3122" s="17">
        <v>5.0</v>
      </c>
      <c r="O3122" s="17" t="s">
        <v>62</v>
      </c>
      <c r="P3122" s="17">
        <v>5.0</v>
      </c>
      <c r="Q3122" s="17">
        <v>6.0</v>
      </c>
      <c r="R3122" s="17">
        <v>2.0</v>
      </c>
      <c r="S3122" s="7">
        <f t="shared" si="2"/>
        <v>8</v>
      </c>
      <c r="T3122" s="20">
        <v>33.0</v>
      </c>
      <c r="U3122" s="14">
        <f t="shared" si="165"/>
        <v>42.92</v>
      </c>
      <c r="V3122" s="21" t="s">
        <v>26</v>
      </c>
      <c r="W3122" s="35">
        <f>VLOOKUP(A3122,airbnb_listings_orlando!C:Q,14,0)</f>
        <v>65</v>
      </c>
      <c r="X3122" s="35">
        <f>VLOOKUP(A3122,airbnb_listings_orlando!C:Q,15,0)</f>
        <v>6</v>
      </c>
      <c r="Y3122" s="11">
        <f t="shared" si="4"/>
        <v>214.6</v>
      </c>
      <c r="AA3122" s="11"/>
    </row>
    <row r="3123">
      <c r="A3123" s="12" t="s">
        <v>102</v>
      </c>
      <c r="B3123" s="13">
        <v>43277.0</v>
      </c>
      <c r="C3123" s="12">
        <v>43279.0</v>
      </c>
      <c r="D3123" s="14">
        <v>419.0</v>
      </c>
      <c r="E3123" s="15">
        <v>43020.61232638889</v>
      </c>
      <c r="F3123" s="16">
        <v>257.0</v>
      </c>
      <c r="G3123" s="17" t="s">
        <v>25</v>
      </c>
      <c r="H3123" s="14">
        <v>32.71</v>
      </c>
      <c r="I3123" s="14">
        <f t="shared" si="1"/>
        <v>383.24</v>
      </c>
      <c r="J3123" s="18">
        <v>4.0</v>
      </c>
      <c r="K3123" s="17">
        <v>6.0</v>
      </c>
      <c r="L3123" s="19">
        <v>3.0</v>
      </c>
      <c r="M3123" s="19" t="e">
        <v>#N/A</v>
      </c>
      <c r="N3123" s="17">
        <v>5.0</v>
      </c>
      <c r="O3123" s="17" t="s">
        <v>62</v>
      </c>
      <c r="P3123" s="17">
        <v>2.0</v>
      </c>
      <c r="Q3123" s="17">
        <v>4.0</v>
      </c>
      <c r="R3123" s="17">
        <v>3.0</v>
      </c>
      <c r="S3123" s="7">
        <f t="shared" si="2"/>
        <v>7</v>
      </c>
      <c r="T3123" s="20">
        <v>19.0</v>
      </c>
      <c r="U3123" s="14">
        <f t="shared" si="165"/>
        <v>16.76</v>
      </c>
      <c r="V3123" s="21" t="s">
        <v>26</v>
      </c>
      <c r="W3123" s="35">
        <f>VLOOKUP(A3123,airbnb_listings_orlando!C:Q,14,0)</f>
        <v>65</v>
      </c>
      <c r="X3123" s="35">
        <f>VLOOKUP(A3123,airbnb_listings_orlando!C:Q,15,0)</f>
        <v>6</v>
      </c>
      <c r="Y3123" s="11">
        <f t="shared" si="4"/>
        <v>209.5</v>
      </c>
      <c r="AA3123" s="11"/>
    </row>
    <row r="3124">
      <c r="A3124" s="12" t="s">
        <v>102</v>
      </c>
      <c r="B3124" s="13">
        <v>43261.0</v>
      </c>
      <c r="C3124" s="12">
        <v>43263.0</v>
      </c>
      <c r="D3124" s="14">
        <v>422.0</v>
      </c>
      <c r="E3124" s="24">
        <v>43245.30427083333</v>
      </c>
      <c r="F3124" s="16">
        <v>16.0</v>
      </c>
      <c r="G3124" s="17" t="s">
        <v>25</v>
      </c>
      <c r="H3124" s="14">
        <v>39.48</v>
      </c>
      <c r="I3124" s="14">
        <f t="shared" si="1"/>
        <v>392.12</v>
      </c>
      <c r="J3124" s="18">
        <v>4.0</v>
      </c>
      <c r="K3124" s="17">
        <v>6.0</v>
      </c>
      <c r="L3124" s="19">
        <v>3.0</v>
      </c>
      <c r="M3124" s="19" t="e">
        <v>#REF!</v>
      </c>
      <c r="N3124" s="17">
        <v>5.0</v>
      </c>
      <c r="O3124" s="17" t="s">
        <v>62</v>
      </c>
      <c r="P3124" s="17">
        <v>2.0</v>
      </c>
      <c r="Q3124" s="17">
        <v>4.0</v>
      </c>
      <c r="R3124" s="17">
        <v>4.0</v>
      </c>
      <c r="S3124" s="7">
        <f t="shared" si="2"/>
        <v>8</v>
      </c>
      <c r="T3124" s="20">
        <v>13.0</v>
      </c>
      <c r="U3124" s="14">
        <f t="shared" si="165"/>
        <v>16.88</v>
      </c>
      <c r="V3124" s="21" t="s">
        <v>26</v>
      </c>
      <c r="W3124" s="35">
        <f>VLOOKUP(A3124,airbnb_listings_orlando!C:Q,14,0)</f>
        <v>65</v>
      </c>
      <c r="X3124" s="35">
        <f>VLOOKUP(A3124,airbnb_listings_orlando!C:Q,15,0)</f>
        <v>6</v>
      </c>
      <c r="Y3124" s="11">
        <f t="shared" si="4"/>
        <v>211</v>
      </c>
      <c r="AA3124" s="11"/>
    </row>
    <row r="3125">
      <c r="A3125" s="12" t="s">
        <v>102</v>
      </c>
      <c r="B3125" s="13">
        <v>43254.0</v>
      </c>
      <c r="C3125" s="12">
        <v>43261.0</v>
      </c>
      <c r="D3125" s="14">
        <v>1169.0</v>
      </c>
      <c r="E3125" s="24">
        <v>43182.80716435185</v>
      </c>
      <c r="F3125" s="16">
        <v>72.0</v>
      </c>
      <c r="G3125" s="17" t="s">
        <v>25</v>
      </c>
      <c r="H3125" s="14">
        <v>156.03</v>
      </c>
      <c r="I3125" s="14">
        <f t="shared" si="1"/>
        <v>1086.24</v>
      </c>
      <c r="J3125" s="18">
        <v>4.0</v>
      </c>
      <c r="K3125" s="17">
        <v>6.0</v>
      </c>
      <c r="L3125" s="19">
        <v>3.0</v>
      </c>
      <c r="M3125" s="19" t="e">
        <v>#REF!</v>
      </c>
      <c r="N3125" s="17">
        <v>5.0</v>
      </c>
      <c r="O3125" s="17" t="s">
        <v>62</v>
      </c>
      <c r="P3125" s="17">
        <v>7.0</v>
      </c>
      <c r="Q3125" s="17">
        <v>4.0</v>
      </c>
      <c r="R3125" s="17">
        <v>0.0</v>
      </c>
      <c r="S3125" s="7">
        <f t="shared" si="2"/>
        <v>4</v>
      </c>
      <c r="T3125" s="20">
        <v>36.0</v>
      </c>
      <c r="U3125" s="14">
        <f t="shared" si="165"/>
        <v>46.76</v>
      </c>
      <c r="V3125" s="21" t="s">
        <v>26</v>
      </c>
      <c r="W3125" s="35">
        <f>VLOOKUP(A3125,airbnb_listings_orlando!C:Q,14,0)</f>
        <v>65</v>
      </c>
      <c r="X3125" s="35">
        <f>VLOOKUP(A3125,airbnb_listings_orlando!C:Q,15,0)</f>
        <v>6</v>
      </c>
      <c r="Y3125" s="11">
        <f t="shared" si="4"/>
        <v>167</v>
      </c>
      <c r="AA3125" s="11"/>
    </row>
    <row r="3126">
      <c r="A3126" s="12" t="s">
        <v>102</v>
      </c>
      <c r="B3126" s="13">
        <v>43243.0</v>
      </c>
      <c r="C3126" s="12">
        <v>43254.0</v>
      </c>
      <c r="D3126" s="14">
        <v>1662.0</v>
      </c>
      <c r="E3126" s="24">
        <v>43144.8669212963</v>
      </c>
      <c r="F3126" s="16">
        <v>99.0</v>
      </c>
      <c r="G3126" s="17" t="s">
        <v>25</v>
      </c>
      <c r="H3126" s="14">
        <v>234.06</v>
      </c>
      <c r="I3126" s="14">
        <f t="shared" si="1"/>
        <v>1544.52</v>
      </c>
      <c r="J3126" s="18">
        <v>4.0</v>
      </c>
      <c r="K3126" s="17">
        <v>6.0</v>
      </c>
      <c r="L3126" s="19">
        <v>3.0</v>
      </c>
      <c r="M3126" s="19" t="e">
        <v>#REF!</v>
      </c>
      <c r="N3126" s="17">
        <v>5.0</v>
      </c>
      <c r="O3126" s="17" t="s">
        <v>62</v>
      </c>
      <c r="P3126" s="17">
        <v>11.0</v>
      </c>
      <c r="Q3126" s="17">
        <v>6.0</v>
      </c>
      <c r="R3126" s="17">
        <v>1.0</v>
      </c>
      <c r="S3126" s="7">
        <f t="shared" si="2"/>
        <v>7</v>
      </c>
      <c r="T3126" s="20">
        <v>51.0</v>
      </c>
      <c r="U3126" s="14">
        <f t="shared" si="165"/>
        <v>66.48</v>
      </c>
      <c r="V3126" s="21" t="s">
        <v>26</v>
      </c>
      <c r="W3126" s="35">
        <f>VLOOKUP(A3126,airbnb_listings_orlando!C:Q,14,0)</f>
        <v>65</v>
      </c>
      <c r="X3126" s="35">
        <f>VLOOKUP(A3126,airbnb_listings_orlando!C:Q,15,0)</f>
        <v>6</v>
      </c>
      <c r="Y3126" s="11">
        <f t="shared" si="4"/>
        <v>151.0909091</v>
      </c>
      <c r="AA3126" s="11"/>
    </row>
    <row r="3127">
      <c r="A3127" s="12" t="s">
        <v>102</v>
      </c>
      <c r="B3127" s="13">
        <v>43228.0</v>
      </c>
      <c r="C3127" s="12">
        <v>43233.0</v>
      </c>
      <c r="D3127" s="14">
        <v>858.0</v>
      </c>
      <c r="E3127" s="24">
        <v>43122.835486111115</v>
      </c>
      <c r="F3127" s="16">
        <v>106.0</v>
      </c>
      <c r="G3127" s="17" t="s">
        <v>25</v>
      </c>
      <c r="H3127" s="14">
        <v>107.59</v>
      </c>
      <c r="I3127" s="14">
        <f t="shared" si="1"/>
        <v>796.68</v>
      </c>
      <c r="J3127" s="18">
        <v>4.0</v>
      </c>
      <c r="K3127" s="17">
        <v>6.0</v>
      </c>
      <c r="L3127" s="19">
        <v>3.0</v>
      </c>
      <c r="M3127" s="19" t="e">
        <v>#REF!</v>
      </c>
      <c r="N3127" s="17">
        <v>5.0</v>
      </c>
      <c r="O3127" s="17" t="s">
        <v>62</v>
      </c>
      <c r="P3127" s="17">
        <v>5.0</v>
      </c>
      <c r="Q3127" s="17">
        <v>6.0</v>
      </c>
      <c r="R3127" s="17">
        <v>1.0</v>
      </c>
      <c r="S3127" s="7">
        <f t="shared" si="2"/>
        <v>7</v>
      </c>
      <c r="T3127" s="20">
        <v>27.0</v>
      </c>
      <c r="U3127" s="14">
        <f t="shared" si="165"/>
        <v>34.32</v>
      </c>
      <c r="V3127" s="21" t="s">
        <v>26</v>
      </c>
      <c r="W3127" s="35">
        <f>VLOOKUP(A3127,airbnb_listings_orlando!C:Q,14,0)</f>
        <v>65</v>
      </c>
      <c r="X3127" s="35">
        <f>VLOOKUP(A3127,airbnb_listings_orlando!C:Q,15,0)</f>
        <v>6</v>
      </c>
      <c r="Y3127" s="11">
        <f t="shared" si="4"/>
        <v>171.6</v>
      </c>
      <c r="AA3127" s="11"/>
    </row>
    <row r="3128">
      <c r="A3128" s="12" t="s">
        <v>102</v>
      </c>
      <c r="B3128" s="13">
        <v>43195.0</v>
      </c>
      <c r="C3128" s="12">
        <v>43199.0</v>
      </c>
      <c r="D3128" s="14">
        <v>779.0</v>
      </c>
      <c r="E3128" s="24">
        <v>43118.54074074074</v>
      </c>
      <c r="F3128" s="16">
        <v>77.0</v>
      </c>
      <c r="G3128" s="17" t="s">
        <v>25</v>
      </c>
      <c r="H3128" s="14">
        <v>95.71</v>
      </c>
      <c r="I3128" s="14">
        <f t="shared" si="1"/>
        <v>723.84</v>
      </c>
      <c r="J3128" s="18">
        <v>4.0</v>
      </c>
      <c r="K3128" s="17">
        <v>6.0</v>
      </c>
      <c r="L3128" s="19">
        <v>3.0</v>
      </c>
      <c r="M3128" s="19" t="e">
        <v>#REF!</v>
      </c>
      <c r="N3128" s="17">
        <v>5.0</v>
      </c>
      <c r="O3128" s="17" t="s">
        <v>62</v>
      </c>
      <c r="P3128" s="17">
        <v>4.0</v>
      </c>
      <c r="Q3128" s="17">
        <v>8.0</v>
      </c>
      <c r="R3128" s="17">
        <v>0.0</v>
      </c>
      <c r="S3128" s="7">
        <f t="shared" si="2"/>
        <v>8</v>
      </c>
      <c r="T3128" s="20">
        <v>24.0</v>
      </c>
      <c r="U3128" s="14">
        <f t="shared" si="165"/>
        <v>31.16</v>
      </c>
      <c r="V3128" s="21" t="s">
        <v>26</v>
      </c>
      <c r="W3128" s="35">
        <f>VLOOKUP(A3128,airbnb_listings_orlando!C:Q,14,0)</f>
        <v>65</v>
      </c>
      <c r="X3128" s="35">
        <f>VLOOKUP(A3128,airbnb_listings_orlando!C:Q,15,0)</f>
        <v>6</v>
      </c>
      <c r="Y3128" s="11">
        <f t="shared" si="4"/>
        <v>194.75</v>
      </c>
      <c r="AA3128" s="11"/>
    </row>
    <row r="3129">
      <c r="A3129" s="12" t="s">
        <v>102</v>
      </c>
      <c r="B3129" s="13">
        <v>43190.0</v>
      </c>
      <c r="C3129" s="12">
        <v>43195.0</v>
      </c>
      <c r="D3129" s="14">
        <v>903.0</v>
      </c>
      <c r="E3129" s="24">
        <v>42992.66327546296</v>
      </c>
      <c r="F3129" s="16">
        <v>198.0</v>
      </c>
      <c r="G3129" s="17" t="s">
        <v>25</v>
      </c>
      <c r="H3129" s="14">
        <v>117.87</v>
      </c>
      <c r="I3129" s="14">
        <f t="shared" si="1"/>
        <v>838.88</v>
      </c>
      <c r="J3129" s="18">
        <v>4.0</v>
      </c>
      <c r="K3129" s="17">
        <v>6.0</v>
      </c>
      <c r="L3129" s="19">
        <v>3.0</v>
      </c>
      <c r="M3129" s="19" t="e">
        <v>#REF!</v>
      </c>
      <c r="N3129" s="17">
        <v>5.0</v>
      </c>
      <c r="O3129" s="17" t="s">
        <v>62</v>
      </c>
      <c r="P3129" s="17">
        <v>5.0</v>
      </c>
      <c r="Q3129" s="17">
        <v>4.0</v>
      </c>
      <c r="R3129" s="17">
        <v>4.0</v>
      </c>
      <c r="S3129" s="7">
        <f t="shared" si="2"/>
        <v>8</v>
      </c>
      <c r="T3129" s="20">
        <v>28.0</v>
      </c>
      <c r="U3129" s="14">
        <f t="shared" si="165"/>
        <v>36.12</v>
      </c>
      <c r="V3129" s="21" t="s">
        <v>26</v>
      </c>
      <c r="W3129" s="35">
        <f>VLOOKUP(A3129,airbnb_listings_orlando!C:Q,14,0)</f>
        <v>65</v>
      </c>
      <c r="X3129" s="35">
        <f>VLOOKUP(A3129,airbnb_listings_orlando!C:Q,15,0)</f>
        <v>6</v>
      </c>
      <c r="Y3129" s="11">
        <f t="shared" si="4"/>
        <v>180.6</v>
      </c>
      <c r="AA3129" s="11"/>
    </row>
    <row r="3130">
      <c r="A3130" s="12" t="s">
        <v>102</v>
      </c>
      <c r="B3130" s="13">
        <v>43180.0</v>
      </c>
      <c r="C3130" s="12">
        <v>43183.0</v>
      </c>
      <c r="D3130" s="14">
        <v>617.0</v>
      </c>
      <c r="E3130" s="24">
        <v>43122.555625</v>
      </c>
      <c r="F3130" s="16">
        <v>58.0</v>
      </c>
      <c r="G3130" s="17" t="s">
        <v>25</v>
      </c>
      <c r="H3130" s="14">
        <v>70.2</v>
      </c>
      <c r="I3130" s="14">
        <f t="shared" si="1"/>
        <v>573.32</v>
      </c>
      <c r="J3130" s="18">
        <v>4.0</v>
      </c>
      <c r="K3130" s="17">
        <v>6.0</v>
      </c>
      <c r="L3130" s="19">
        <v>3.0</v>
      </c>
      <c r="M3130" s="19" t="e">
        <v>#REF!</v>
      </c>
      <c r="N3130" s="17">
        <v>5.0</v>
      </c>
      <c r="O3130" s="17" t="s">
        <v>62</v>
      </c>
      <c r="P3130" s="17">
        <v>3.0</v>
      </c>
      <c r="Q3130" s="17">
        <v>3.0</v>
      </c>
      <c r="R3130" s="17">
        <v>3.0</v>
      </c>
      <c r="S3130" s="7">
        <f t="shared" si="2"/>
        <v>6</v>
      </c>
      <c r="T3130" s="20">
        <v>19.0</v>
      </c>
      <c r="U3130" s="14">
        <f t="shared" si="165"/>
        <v>24.68</v>
      </c>
      <c r="V3130" s="21" t="s">
        <v>26</v>
      </c>
      <c r="W3130" s="35">
        <f>VLOOKUP(A3130,airbnb_listings_orlando!C:Q,14,0)</f>
        <v>65</v>
      </c>
      <c r="X3130" s="35">
        <f>VLOOKUP(A3130,airbnb_listings_orlando!C:Q,15,0)</f>
        <v>6</v>
      </c>
      <c r="Y3130" s="11">
        <f t="shared" si="4"/>
        <v>205.6666667</v>
      </c>
      <c r="AA3130" s="11"/>
    </row>
    <row r="3131">
      <c r="A3131" s="12" t="s">
        <v>102</v>
      </c>
      <c r="B3131" s="13">
        <v>43163.0</v>
      </c>
      <c r="C3131" s="12">
        <v>43171.0</v>
      </c>
      <c r="D3131" s="14">
        <v>1426.0</v>
      </c>
      <c r="E3131" s="15">
        <v>43096.44179398148</v>
      </c>
      <c r="F3131" s="16">
        <v>67.0</v>
      </c>
      <c r="G3131" s="17" t="s">
        <v>25</v>
      </c>
      <c r="H3131" s="14">
        <v>197.74</v>
      </c>
      <c r="I3131" s="14">
        <f t="shared" si="1"/>
        <v>1324.96</v>
      </c>
      <c r="J3131" s="18">
        <v>4.0</v>
      </c>
      <c r="K3131" s="17">
        <v>6.0</v>
      </c>
      <c r="L3131" s="19">
        <v>3.0</v>
      </c>
      <c r="M3131" s="19" t="e">
        <v>#REF!</v>
      </c>
      <c r="N3131" s="17">
        <v>5.0</v>
      </c>
      <c r="O3131" s="17" t="s">
        <v>62</v>
      </c>
      <c r="P3131" s="17">
        <v>8.0</v>
      </c>
      <c r="Q3131" s="17">
        <v>5.0</v>
      </c>
      <c r="R3131" s="17">
        <v>0.0</v>
      </c>
      <c r="S3131" s="7">
        <f t="shared" si="2"/>
        <v>5</v>
      </c>
      <c r="T3131" s="20">
        <v>44.0</v>
      </c>
      <c r="U3131" s="14">
        <f t="shared" si="165"/>
        <v>57.04</v>
      </c>
      <c r="V3131" s="21" t="s">
        <v>26</v>
      </c>
      <c r="W3131" s="35">
        <f>VLOOKUP(A3131,airbnb_listings_orlando!C:Q,14,0)</f>
        <v>65</v>
      </c>
      <c r="X3131" s="35">
        <f>VLOOKUP(A3131,airbnb_listings_orlando!C:Q,15,0)</f>
        <v>6</v>
      </c>
      <c r="Y3131" s="11">
        <f t="shared" si="4"/>
        <v>178.25</v>
      </c>
      <c r="AA3131" s="11"/>
    </row>
    <row r="3132">
      <c r="A3132" s="12" t="s">
        <v>102</v>
      </c>
      <c r="B3132" s="13">
        <v>43149.0</v>
      </c>
      <c r="C3132" s="12">
        <v>43153.0</v>
      </c>
      <c r="D3132" s="14">
        <v>712.0</v>
      </c>
      <c r="E3132" s="24">
        <v>43075.4705787037</v>
      </c>
      <c r="F3132" s="16">
        <v>74.0</v>
      </c>
      <c r="G3132" s="17" t="s">
        <v>25</v>
      </c>
      <c r="H3132" s="14">
        <v>86.09</v>
      </c>
      <c r="I3132" s="14">
        <f t="shared" si="1"/>
        <v>661.52</v>
      </c>
      <c r="J3132" s="18">
        <v>4.0</v>
      </c>
      <c r="K3132" s="17">
        <v>6.0</v>
      </c>
      <c r="L3132" s="19">
        <v>3.0</v>
      </c>
      <c r="M3132" s="19" t="e">
        <v>#REF!</v>
      </c>
      <c r="N3132" s="17">
        <v>5.0</v>
      </c>
      <c r="O3132" s="17" t="s">
        <v>62</v>
      </c>
      <c r="P3132" s="17">
        <v>4.0</v>
      </c>
      <c r="Q3132" s="17">
        <v>4.0</v>
      </c>
      <c r="R3132" s="17">
        <v>1.0</v>
      </c>
      <c r="S3132" s="7">
        <f t="shared" si="2"/>
        <v>5</v>
      </c>
      <c r="T3132" s="20">
        <v>22.0</v>
      </c>
      <c r="U3132" s="14">
        <f t="shared" si="165"/>
        <v>28.48</v>
      </c>
      <c r="V3132" s="21" t="s">
        <v>26</v>
      </c>
      <c r="W3132" s="35">
        <f>VLOOKUP(A3132,airbnb_listings_orlando!C:Q,14,0)</f>
        <v>65</v>
      </c>
      <c r="X3132" s="35">
        <f>VLOOKUP(A3132,airbnb_listings_orlando!C:Q,15,0)</f>
        <v>6</v>
      </c>
      <c r="Y3132" s="11">
        <f t="shared" si="4"/>
        <v>178</v>
      </c>
      <c r="AA3132" s="11"/>
    </row>
    <row r="3133">
      <c r="A3133" s="12" t="s">
        <v>102</v>
      </c>
      <c r="B3133" s="13">
        <v>43147.0</v>
      </c>
      <c r="C3133" s="12">
        <v>43149.0</v>
      </c>
      <c r="D3133" s="14">
        <v>409.0</v>
      </c>
      <c r="E3133" s="24">
        <v>42964.6403587963</v>
      </c>
      <c r="F3133" s="16">
        <v>183.0</v>
      </c>
      <c r="G3133" s="17" t="s">
        <v>25</v>
      </c>
      <c r="H3133" s="14">
        <v>40.04</v>
      </c>
      <c r="I3133" s="14">
        <f t="shared" si="1"/>
        <v>379.64</v>
      </c>
      <c r="J3133" s="18">
        <v>4.0</v>
      </c>
      <c r="K3133" s="17">
        <v>6.0</v>
      </c>
      <c r="L3133" s="19">
        <v>3.0</v>
      </c>
      <c r="M3133" s="19" t="e">
        <v>#REF!</v>
      </c>
      <c r="N3133" s="17">
        <v>5.0</v>
      </c>
      <c r="O3133" s="17" t="s">
        <v>62</v>
      </c>
      <c r="P3133" s="17">
        <v>2.0</v>
      </c>
      <c r="Q3133" s="17">
        <v>8.0</v>
      </c>
      <c r="R3133" s="17">
        <v>0.0</v>
      </c>
      <c r="S3133" s="7">
        <f t="shared" si="2"/>
        <v>8</v>
      </c>
      <c r="T3133" s="20">
        <v>13.0</v>
      </c>
      <c r="U3133" s="14">
        <f t="shared" si="165"/>
        <v>16.36</v>
      </c>
      <c r="V3133" s="21" t="s">
        <v>26</v>
      </c>
      <c r="W3133" s="35">
        <f>VLOOKUP(A3133,airbnb_listings_orlando!C:Q,14,0)</f>
        <v>65</v>
      </c>
      <c r="X3133" s="35">
        <f>VLOOKUP(A3133,airbnb_listings_orlando!C:Q,15,0)</f>
        <v>6</v>
      </c>
      <c r="Y3133" s="11">
        <f t="shared" si="4"/>
        <v>204.5</v>
      </c>
      <c r="AA3133" s="11"/>
    </row>
    <row r="3134">
      <c r="A3134" s="12" t="s">
        <v>102</v>
      </c>
      <c r="B3134" s="13">
        <v>43139.0</v>
      </c>
      <c r="C3134" s="12">
        <v>43146.0</v>
      </c>
      <c r="D3134" s="14">
        <v>1151.0</v>
      </c>
      <c r="E3134" s="15">
        <v>43020.40206018519</v>
      </c>
      <c r="F3134" s="16">
        <v>119.0</v>
      </c>
      <c r="G3134" s="17" t="s">
        <v>25</v>
      </c>
      <c r="H3134" s="14">
        <v>154.76</v>
      </c>
      <c r="I3134" s="14">
        <f t="shared" si="1"/>
        <v>1068.96</v>
      </c>
      <c r="J3134" s="18">
        <v>4.0</v>
      </c>
      <c r="K3134" s="17">
        <v>6.0</v>
      </c>
      <c r="L3134" s="19">
        <v>3.0</v>
      </c>
      <c r="M3134" s="19" t="e">
        <v>#REF!</v>
      </c>
      <c r="N3134" s="17">
        <v>5.0</v>
      </c>
      <c r="O3134" s="17" t="s">
        <v>62</v>
      </c>
      <c r="P3134" s="17">
        <v>7.0</v>
      </c>
      <c r="Q3134" s="17">
        <v>5.0</v>
      </c>
      <c r="R3134" s="17">
        <v>0.0</v>
      </c>
      <c r="S3134" s="7">
        <f t="shared" si="2"/>
        <v>5</v>
      </c>
      <c r="T3134" s="20">
        <v>36.0</v>
      </c>
      <c r="U3134" s="14">
        <f t="shared" si="165"/>
        <v>46.04</v>
      </c>
      <c r="V3134" s="21" t="s">
        <v>26</v>
      </c>
      <c r="W3134" s="35">
        <f>VLOOKUP(A3134,airbnb_listings_orlando!C:Q,14,0)</f>
        <v>65</v>
      </c>
      <c r="X3134" s="35">
        <f>VLOOKUP(A3134,airbnb_listings_orlando!C:Q,15,0)</f>
        <v>6</v>
      </c>
      <c r="Y3134" s="11">
        <f t="shared" si="4"/>
        <v>164.4285714</v>
      </c>
      <c r="AA3134" s="11"/>
    </row>
    <row r="3135">
      <c r="A3135" s="12" t="s">
        <v>102</v>
      </c>
      <c r="B3135" s="13">
        <v>43129.0</v>
      </c>
      <c r="C3135" s="12">
        <v>43139.0</v>
      </c>
      <c r="D3135" s="14">
        <v>1993.0</v>
      </c>
      <c r="E3135" s="15">
        <v>43064.88880787037</v>
      </c>
      <c r="F3135" s="16">
        <v>65.0</v>
      </c>
      <c r="G3135" s="17" t="s">
        <v>25</v>
      </c>
      <c r="H3135" s="14">
        <v>256.32</v>
      </c>
      <c r="I3135" s="14">
        <f t="shared" si="1"/>
        <v>1860.28</v>
      </c>
      <c r="J3135" s="18">
        <v>4.0</v>
      </c>
      <c r="K3135" s="17">
        <v>6.0</v>
      </c>
      <c r="L3135" s="19">
        <v>3.0</v>
      </c>
      <c r="M3135" s="19" t="e">
        <v>#REF!</v>
      </c>
      <c r="N3135" s="17">
        <v>5.0</v>
      </c>
      <c r="O3135" s="17" t="s">
        <v>62</v>
      </c>
      <c r="P3135" s="17">
        <v>10.0</v>
      </c>
      <c r="Q3135" s="17">
        <v>6.0</v>
      </c>
      <c r="R3135" s="17">
        <v>2.0</v>
      </c>
      <c r="S3135" s="7">
        <f t="shared" si="2"/>
        <v>8</v>
      </c>
      <c r="T3135" s="20">
        <v>53.0</v>
      </c>
      <c r="U3135" s="14">
        <f t="shared" si="165"/>
        <v>79.72</v>
      </c>
      <c r="V3135" s="21" t="s">
        <v>26</v>
      </c>
      <c r="W3135" s="35">
        <f>VLOOKUP(A3135,airbnb_listings_orlando!C:Q,14,0)</f>
        <v>65</v>
      </c>
      <c r="X3135" s="35">
        <f>VLOOKUP(A3135,airbnb_listings_orlando!C:Q,15,0)</f>
        <v>6</v>
      </c>
      <c r="Y3135" s="11">
        <f t="shared" si="4"/>
        <v>199.3</v>
      </c>
      <c r="AA3135" s="11"/>
    </row>
    <row r="3136">
      <c r="A3136" s="12" t="s">
        <v>102</v>
      </c>
      <c r="B3136" s="13">
        <v>43122.0</v>
      </c>
      <c r="C3136" s="12">
        <v>43127.0</v>
      </c>
      <c r="D3136" s="14">
        <v>1091.0</v>
      </c>
      <c r="E3136" s="15">
        <v>43081.59473379629</v>
      </c>
      <c r="F3136" s="16">
        <v>41.0</v>
      </c>
      <c r="G3136" s="17" t="s">
        <v>25</v>
      </c>
      <c r="H3136" s="14">
        <v>144.46</v>
      </c>
      <c r="I3136" s="14">
        <f t="shared" si="1"/>
        <v>1013.36</v>
      </c>
      <c r="J3136" s="18">
        <v>4.0</v>
      </c>
      <c r="K3136" s="17">
        <v>6.0</v>
      </c>
      <c r="L3136" s="19">
        <v>3.0</v>
      </c>
      <c r="M3136" s="19" t="e">
        <v>#REF!</v>
      </c>
      <c r="N3136" s="17">
        <v>5.0</v>
      </c>
      <c r="O3136" s="17" t="s">
        <v>62</v>
      </c>
      <c r="P3136" s="17">
        <v>5.0</v>
      </c>
      <c r="Q3136" s="17">
        <v>5.0</v>
      </c>
      <c r="R3136" s="17">
        <v>0.0</v>
      </c>
      <c r="S3136" s="7">
        <f t="shared" si="2"/>
        <v>5</v>
      </c>
      <c r="T3136" s="20">
        <v>34.0</v>
      </c>
      <c r="U3136" s="14">
        <f t="shared" si="165"/>
        <v>43.64</v>
      </c>
      <c r="V3136" s="21" t="s">
        <v>26</v>
      </c>
      <c r="W3136" s="35">
        <f>VLOOKUP(A3136,airbnb_listings_orlando!C:Q,14,0)</f>
        <v>65</v>
      </c>
      <c r="X3136" s="35">
        <f>VLOOKUP(A3136,airbnb_listings_orlando!C:Q,15,0)</f>
        <v>6</v>
      </c>
      <c r="Y3136" s="11">
        <f t="shared" si="4"/>
        <v>218.2</v>
      </c>
      <c r="AA3136" s="11"/>
    </row>
    <row r="3137">
      <c r="A3137" s="12" t="s">
        <v>102</v>
      </c>
      <c r="B3137" s="13">
        <v>43105.0</v>
      </c>
      <c r="C3137" s="12">
        <v>43107.0</v>
      </c>
      <c r="D3137" s="14">
        <v>578.12</v>
      </c>
      <c r="E3137" s="24">
        <v>43046.12501157408</v>
      </c>
      <c r="F3137" s="16">
        <v>59.0</v>
      </c>
      <c r="G3137" s="17" t="s">
        <v>25</v>
      </c>
      <c r="H3137" s="14">
        <v>64.88</v>
      </c>
      <c r="I3137" s="14">
        <f t="shared" si="1"/>
        <v>536.9952</v>
      </c>
      <c r="J3137" s="18">
        <v>4.0</v>
      </c>
      <c r="K3137" s="17">
        <v>6.0</v>
      </c>
      <c r="L3137" s="19">
        <v>3.0</v>
      </c>
      <c r="M3137" s="19" t="e">
        <v>#REF!</v>
      </c>
      <c r="N3137" s="17">
        <v>5.0</v>
      </c>
      <c r="O3137" s="17" t="s">
        <v>62</v>
      </c>
      <c r="P3137" s="17">
        <v>2.0</v>
      </c>
      <c r="Q3137" s="17">
        <v>6.0</v>
      </c>
      <c r="R3137" s="17">
        <v>0.0</v>
      </c>
      <c r="S3137" s="7">
        <f t="shared" si="2"/>
        <v>6</v>
      </c>
      <c r="T3137" s="20">
        <v>18.0</v>
      </c>
      <c r="U3137" s="14">
        <f t="shared" si="165"/>
        <v>23.1248</v>
      </c>
      <c r="V3137" s="21" t="s">
        <v>26</v>
      </c>
      <c r="W3137" s="35">
        <f>VLOOKUP(A3137,airbnb_listings_orlando!C:Q,14,0)</f>
        <v>65</v>
      </c>
      <c r="X3137" s="35">
        <f>VLOOKUP(A3137,airbnb_listings_orlando!C:Q,15,0)</f>
        <v>6</v>
      </c>
      <c r="Y3137" s="11">
        <f t="shared" si="4"/>
        <v>289.06</v>
      </c>
      <c r="AA3137" s="11"/>
    </row>
    <row r="3138">
      <c r="A3138" s="12" t="s">
        <v>102</v>
      </c>
      <c r="B3138" s="13">
        <v>43086.0</v>
      </c>
      <c r="C3138" s="25">
        <v>43096.0</v>
      </c>
      <c r="D3138" s="14">
        <v>1686.0</v>
      </c>
      <c r="E3138" s="24">
        <v>42905.79638888889</v>
      </c>
      <c r="F3138" s="16">
        <v>181.0</v>
      </c>
      <c r="G3138" s="17" t="s">
        <v>25</v>
      </c>
      <c r="H3138" s="14">
        <v>241.9</v>
      </c>
      <c r="I3138" s="14">
        <f t="shared" si="1"/>
        <v>1566.56</v>
      </c>
      <c r="J3138" s="18">
        <v>4.0</v>
      </c>
      <c r="K3138" s="17">
        <v>6.0</v>
      </c>
      <c r="L3138" s="19">
        <v>3.0</v>
      </c>
      <c r="M3138" s="19" t="e">
        <v>#REF!</v>
      </c>
      <c r="N3138" s="17">
        <v>5.0</v>
      </c>
      <c r="O3138" s="17" t="s">
        <v>62</v>
      </c>
      <c r="P3138" s="17">
        <v>10.0</v>
      </c>
      <c r="Q3138" s="17">
        <v>6.0</v>
      </c>
      <c r="R3138" s="17">
        <v>1.0</v>
      </c>
      <c r="S3138" s="7">
        <f t="shared" si="2"/>
        <v>7</v>
      </c>
      <c r="T3138" s="20">
        <v>52.0</v>
      </c>
      <c r="U3138" s="14">
        <f t="shared" si="165"/>
        <v>67.44</v>
      </c>
      <c r="V3138" s="21" t="s">
        <v>26</v>
      </c>
      <c r="W3138" s="35">
        <f>VLOOKUP(A3138,airbnb_listings_orlando!C:Q,14,0)</f>
        <v>65</v>
      </c>
      <c r="X3138" s="35">
        <f>VLOOKUP(A3138,airbnb_listings_orlando!C:Q,15,0)</f>
        <v>6</v>
      </c>
      <c r="Y3138" s="11">
        <f t="shared" si="4"/>
        <v>168.6</v>
      </c>
      <c r="AA3138" s="11"/>
    </row>
    <row r="3139">
      <c r="A3139" s="12" t="s">
        <v>102</v>
      </c>
      <c r="B3139" s="13">
        <v>43080.0</v>
      </c>
      <c r="C3139" s="25">
        <v>43086.0</v>
      </c>
      <c r="D3139" s="14">
        <v>1005.02</v>
      </c>
      <c r="E3139" s="24">
        <v>43042.13033564815</v>
      </c>
      <c r="F3139" s="16">
        <v>38.0</v>
      </c>
      <c r="G3139" s="17" t="s">
        <v>25</v>
      </c>
      <c r="H3139" s="14">
        <v>132.28</v>
      </c>
      <c r="I3139" s="14">
        <f t="shared" si="1"/>
        <v>933.8192</v>
      </c>
      <c r="J3139" s="18">
        <v>4.0</v>
      </c>
      <c r="K3139" s="17">
        <v>6.0</v>
      </c>
      <c r="L3139" s="19">
        <v>3.0</v>
      </c>
      <c r="M3139" s="19" t="e">
        <v>#REF!</v>
      </c>
      <c r="N3139" s="17">
        <v>5.0</v>
      </c>
      <c r="O3139" s="17" t="s">
        <v>62</v>
      </c>
      <c r="P3139" s="17">
        <v>6.0</v>
      </c>
      <c r="Q3139" s="17">
        <v>3.0</v>
      </c>
      <c r="R3139" s="17">
        <v>3.0</v>
      </c>
      <c r="S3139" s="7">
        <f t="shared" si="2"/>
        <v>6</v>
      </c>
      <c r="T3139" s="20">
        <v>31.0</v>
      </c>
      <c r="U3139" s="14">
        <f t="shared" si="165"/>
        <v>40.2008</v>
      </c>
      <c r="V3139" s="21" t="s">
        <v>26</v>
      </c>
      <c r="W3139" s="35">
        <f>VLOOKUP(A3139,airbnb_listings_orlando!C:Q,14,0)</f>
        <v>65</v>
      </c>
      <c r="X3139" s="35">
        <f>VLOOKUP(A3139,airbnb_listings_orlando!C:Q,15,0)</f>
        <v>6</v>
      </c>
      <c r="Y3139" s="11">
        <f t="shared" si="4"/>
        <v>167.5033333</v>
      </c>
      <c r="AA3139" s="11"/>
    </row>
    <row r="3140">
      <c r="A3140" s="12" t="s">
        <v>102</v>
      </c>
      <c r="B3140" s="13">
        <v>43071.0</v>
      </c>
      <c r="C3140" s="25">
        <v>43079.0</v>
      </c>
      <c r="D3140" s="14">
        <v>1049.0</v>
      </c>
      <c r="E3140" s="24">
        <v>42942.633043981485</v>
      </c>
      <c r="F3140" s="16">
        <v>129.0</v>
      </c>
      <c r="G3140" s="17" t="s">
        <v>25</v>
      </c>
      <c r="H3140" s="14">
        <v>141.38</v>
      </c>
      <c r="I3140" s="14">
        <f t="shared" si="1"/>
        <v>975.04</v>
      </c>
      <c r="J3140" s="18">
        <v>4.0</v>
      </c>
      <c r="K3140" s="17">
        <v>6.0</v>
      </c>
      <c r="L3140" s="19">
        <v>3.0</v>
      </c>
      <c r="M3140" s="19" t="e">
        <v>#REF!</v>
      </c>
      <c r="N3140" s="17">
        <v>5.0</v>
      </c>
      <c r="O3140" s="17" t="s">
        <v>62</v>
      </c>
      <c r="P3140" s="17">
        <v>8.0</v>
      </c>
      <c r="Q3140" s="17">
        <v>4.0</v>
      </c>
      <c r="R3140" s="17">
        <v>3.0</v>
      </c>
      <c r="S3140" s="7">
        <f t="shared" si="2"/>
        <v>7</v>
      </c>
      <c r="T3140" s="20">
        <v>32.0</v>
      </c>
      <c r="U3140" s="14">
        <f t="shared" si="165"/>
        <v>41.96</v>
      </c>
      <c r="V3140" s="21" t="s">
        <v>26</v>
      </c>
      <c r="W3140" s="35">
        <f>VLOOKUP(A3140,airbnb_listings_orlando!C:Q,14,0)</f>
        <v>65</v>
      </c>
      <c r="X3140" s="35">
        <f>VLOOKUP(A3140,airbnb_listings_orlando!C:Q,15,0)</f>
        <v>6</v>
      </c>
      <c r="Y3140" s="11">
        <f t="shared" si="4"/>
        <v>131.125</v>
      </c>
      <c r="AA3140" s="11"/>
    </row>
    <row r="3141">
      <c r="A3141" s="12" t="s">
        <v>102</v>
      </c>
      <c r="B3141" s="13">
        <v>43056.0</v>
      </c>
      <c r="C3141" s="25">
        <v>43064.0</v>
      </c>
      <c r="D3141" s="14">
        <v>1048.01</v>
      </c>
      <c r="E3141" s="24">
        <v>42912.688888888886</v>
      </c>
      <c r="F3141" s="16">
        <v>144.0</v>
      </c>
      <c r="G3141" s="17" t="s">
        <v>25</v>
      </c>
      <c r="H3141" s="14">
        <v>141.38</v>
      </c>
      <c r="I3141" s="14">
        <f t="shared" si="1"/>
        <v>974.0896</v>
      </c>
      <c r="J3141" s="18">
        <v>4.0</v>
      </c>
      <c r="K3141" s="17">
        <v>6.0</v>
      </c>
      <c r="L3141" s="19">
        <v>3.0</v>
      </c>
      <c r="M3141" s="19" t="e">
        <v>#REF!</v>
      </c>
      <c r="N3141" s="17">
        <v>5.0</v>
      </c>
      <c r="O3141" s="17" t="s">
        <v>62</v>
      </c>
      <c r="P3141" s="17">
        <v>8.0</v>
      </c>
      <c r="Q3141" s="17">
        <v>8.0</v>
      </c>
      <c r="R3141" s="17">
        <v>0.0</v>
      </c>
      <c r="S3141" s="7">
        <f t="shared" si="2"/>
        <v>8</v>
      </c>
      <c r="T3141" s="20">
        <v>32.0</v>
      </c>
      <c r="U3141" s="14">
        <f t="shared" si="165"/>
        <v>41.9204</v>
      </c>
      <c r="V3141" s="21" t="s">
        <v>26</v>
      </c>
      <c r="W3141" s="35">
        <f>VLOOKUP(A3141,airbnb_listings_orlando!C:Q,14,0)</f>
        <v>65</v>
      </c>
      <c r="X3141" s="35">
        <f>VLOOKUP(A3141,airbnb_listings_orlando!C:Q,15,0)</f>
        <v>6</v>
      </c>
      <c r="Y3141" s="11">
        <f t="shared" si="4"/>
        <v>131.00125</v>
      </c>
      <c r="AA3141" s="11"/>
    </row>
    <row r="3142">
      <c r="A3142" s="12" t="s">
        <v>102</v>
      </c>
      <c r="B3142" s="13">
        <v>43039.0</v>
      </c>
      <c r="C3142" s="25">
        <v>43053.0</v>
      </c>
      <c r="D3142" s="14">
        <v>1746.0</v>
      </c>
      <c r="E3142" s="24">
        <v>42890.89649305555</v>
      </c>
      <c r="F3142" s="16">
        <v>149.0</v>
      </c>
      <c r="G3142" s="17" t="s">
        <v>25</v>
      </c>
      <c r="H3142" s="14">
        <v>250.82</v>
      </c>
      <c r="I3142" s="14">
        <f t="shared" si="1"/>
        <v>1622.16</v>
      </c>
      <c r="J3142" s="18">
        <v>4.0</v>
      </c>
      <c r="K3142" s="17">
        <v>6.0</v>
      </c>
      <c r="L3142" s="19">
        <v>3.0</v>
      </c>
      <c r="M3142" s="19" t="e">
        <v>#REF!</v>
      </c>
      <c r="N3142" s="17">
        <v>5.0</v>
      </c>
      <c r="O3142" s="17" t="s">
        <v>62</v>
      </c>
      <c r="P3142" s="17">
        <v>14.0</v>
      </c>
      <c r="Q3142" s="17">
        <v>3.0</v>
      </c>
      <c r="R3142" s="17">
        <v>3.0</v>
      </c>
      <c r="S3142" s="7">
        <f t="shared" si="2"/>
        <v>6</v>
      </c>
      <c r="T3142" s="20">
        <v>54.0</v>
      </c>
      <c r="U3142" s="14">
        <f t="shared" si="165"/>
        <v>69.84</v>
      </c>
      <c r="V3142" s="21" t="s">
        <v>26</v>
      </c>
      <c r="W3142" s="35">
        <f>VLOOKUP(A3142,airbnb_listings_orlando!C:Q,14,0)</f>
        <v>65</v>
      </c>
      <c r="X3142" s="35">
        <f>VLOOKUP(A3142,airbnb_listings_orlando!C:Q,15,0)</f>
        <v>6</v>
      </c>
      <c r="Y3142" s="11">
        <f t="shared" si="4"/>
        <v>124.7142857</v>
      </c>
      <c r="AA3142" s="11"/>
    </row>
    <row r="3143">
      <c r="A3143" s="12" t="s">
        <v>102</v>
      </c>
      <c r="B3143" s="13">
        <v>43035.0</v>
      </c>
      <c r="C3143" s="25">
        <v>43038.0</v>
      </c>
      <c r="D3143" s="14">
        <v>482.0</v>
      </c>
      <c r="E3143" s="24">
        <v>42887.500497685185</v>
      </c>
      <c r="F3143" s="16">
        <v>148.0</v>
      </c>
      <c r="G3143" s="17" t="s">
        <v>25</v>
      </c>
      <c r="H3143" s="14">
        <v>51.91</v>
      </c>
      <c r="I3143" s="14">
        <f t="shared" si="1"/>
        <v>447.72</v>
      </c>
      <c r="J3143" s="18">
        <v>4.0</v>
      </c>
      <c r="K3143" s="17">
        <v>6.0</v>
      </c>
      <c r="L3143" s="19">
        <v>3.0</v>
      </c>
      <c r="M3143" s="19" t="e">
        <v>#REF!</v>
      </c>
      <c r="N3143" s="17">
        <v>5.0</v>
      </c>
      <c r="O3143" s="17" t="s">
        <v>62</v>
      </c>
      <c r="P3143" s="17">
        <v>3.0</v>
      </c>
      <c r="Q3143" s="17">
        <v>8.0</v>
      </c>
      <c r="R3143" s="17">
        <v>0.0</v>
      </c>
      <c r="S3143" s="7">
        <f t="shared" si="2"/>
        <v>8</v>
      </c>
      <c r="T3143" s="20">
        <v>15.0</v>
      </c>
      <c r="U3143" s="14">
        <f t="shared" si="165"/>
        <v>19.28</v>
      </c>
      <c r="V3143" s="21" t="s">
        <v>26</v>
      </c>
      <c r="W3143" s="35">
        <f>VLOOKUP(A3143,airbnb_listings_orlando!C:Q,14,0)</f>
        <v>65</v>
      </c>
      <c r="X3143" s="35">
        <f>VLOOKUP(A3143,airbnb_listings_orlando!C:Q,15,0)</f>
        <v>6</v>
      </c>
      <c r="Y3143" s="11">
        <f t="shared" si="4"/>
        <v>160.6666667</v>
      </c>
      <c r="AA3143" s="11"/>
    </row>
    <row r="3144">
      <c r="A3144" s="12" t="s">
        <v>102</v>
      </c>
      <c r="B3144" s="13">
        <v>43032.0</v>
      </c>
      <c r="C3144" s="25">
        <v>43034.0</v>
      </c>
      <c r="D3144" s="14">
        <v>451.4</v>
      </c>
      <c r="E3144" s="24">
        <v>42999.40814814815</v>
      </c>
      <c r="F3144" s="16">
        <v>33.0</v>
      </c>
      <c r="G3144" s="17" t="s">
        <v>25</v>
      </c>
      <c r="H3144" s="14">
        <v>0.02</v>
      </c>
      <c r="I3144" s="14">
        <f t="shared" si="1"/>
        <v>420.344</v>
      </c>
      <c r="J3144" s="18">
        <v>4.0</v>
      </c>
      <c r="K3144" s="17">
        <v>6.0</v>
      </c>
      <c r="L3144" s="19">
        <v>3.0</v>
      </c>
      <c r="M3144" s="19" t="e">
        <v>#REF!</v>
      </c>
      <c r="N3144" s="17">
        <v>5.0</v>
      </c>
      <c r="O3144" s="17" t="s">
        <v>62</v>
      </c>
      <c r="P3144" s="17">
        <v>2.0</v>
      </c>
      <c r="Q3144" s="17">
        <v>7.0</v>
      </c>
      <c r="R3144" s="17">
        <v>0.0</v>
      </c>
      <c r="S3144" s="7">
        <f t="shared" si="2"/>
        <v>7</v>
      </c>
      <c r="T3144" s="20">
        <v>13.0</v>
      </c>
      <c r="U3144" s="14">
        <f t="shared" si="165"/>
        <v>18.056</v>
      </c>
      <c r="V3144" s="21" t="s">
        <v>26</v>
      </c>
      <c r="W3144" s="35">
        <f>VLOOKUP(A3144,airbnb_listings_orlando!C:Q,14,0)</f>
        <v>65</v>
      </c>
      <c r="X3144" s="35">
        <f>VLOOKUP(A3144,airbnb_listings_orlando!C:Q,15,0)</f>
        <v>6</v>
      </c>
      <c r="Y3144" s="11">
        <f t="shared" si="4"/>
        <v>225.7</v>
      </c>
      <c r="AA3144" s="11"/>
    </row>
    <row r="3145">
      <c r="A3145" s="12" t="s">
        <v>102</v>
      </c>
      <c r="B3145" s="13">
        <v>43026.0</v>
      </c>
      <c r="C3145" s="25">
        <v>43030.0</v>
      </c>
      <c r="D3145" s="14">
        <v>594.0</v>
      </c>
      <c r="E3145" s="24">
        <v>42932.82491898148</v>
      </c>
      <c r="F3145" s="16">
        <v>94.0</v>
      </c>
      <c r="G3145" s="17" t="s">
        <v>25</v>
      </c>
      <c r="H3145" s="14">
        <v>69.87</v>
      </c>
      <c r="I3145" s="14">
        <f t="shared" si="1"/>
        <v>552.24</v>
      </c>
      <c r="J3145" s="18">
        <v>4.0</v>
      </c>
      <c r="K3145" s="17">
        <v>6.0</v>
      </c>
      <c r="L3145" s="19">
        <v>3.0</v>
      </c>
      <c r="M3145" s="19" t="e">
        <v>#REF!</v>
      </c>
      <c r="N3145" s="17">
        <v>5.0</v>
      </c>
      <c r="O3145" s="17" t="s">
        <v>62</v>
      </c>
      <c r="P3145" s="17">
        <v>4.0</v>
      </c>
      <c r="Q3145" s="17">
        <v>4.0</v>
      </c>
      <c r="R3145" s="17">
        <v>2.0</v>
      </c>
      <c r="S3145" s="7">
        <f t="shared" si="2"/>
        <v>6</v>
      </c>
      <c r="T3145" s="20">
        <v>18.0</v>
      </c>
      <c r="U3145" s="14">
        <f t="shared" si="165"/>
        <v>23.76</v>
      </c>
      <c r="V3145" s="21" t="s">
        <v>26</v>
      </c>
      <c r="W3145" s="35">
        <f>VLOOKUP(A3145,airbnb_listings_orlando!C:Q,14,0)</f>
        <v>65</v>
      </c>
      <c r="X3145" s="35">
        <f>VLOOKUP(A3145,airbnb_listings_orlando!C:Q,15,0)</f>
        <v>6</v>
      </c>
      <c r="Y3145" s="11">
        <f t="shared" si="4"/>
        <v>148.5</v>
      </c>
      <c r="AA3145" s="11"/>
    </row>
    <row r="3146">
      <c r="A3146" s="12" t="s">
        <v>102</v>
      </c>
      <c r="B3146" s="13">
        <v>43007.0</v>
      </c>
      <c r="C3146" s="12">
        <v>43009.0</v>
      </c>
      <c r="D3146" s="14">
        <v>349.0</v>
      </c>
      <c r="E3146" s="24">
        <v>42928.85810185185</v>
      </c>
      <c r="F3146" s="16">
        <v>79.0</v>
      </c>
      <c r="G3146" s="17" t="s">
        <v>25</v>
      </c>
      <c r="H3146" s="14">
        <v>30.72</v>
      </c>
      <c r="I3146" s="14">
        <f t="shared" si="1"/>
        <v>324.04</v>
      </c>
      <c r="J3146" s="18">
        <v>4.0</v>
      </c>
      <c r="K3146" s="17">
        <v>6.0</v>
      </c>
      <c r="L3146" s="19">
        <v>3.0</v>
      </c>
      <c r="M3146" s="19" t="e">
        <v>#REF!</v>
      </c>
      <c r="N3146" s="17">
        <v>5.0</v>
      </c>
      <c r="O3146" s="17" t="s">
        <v>62</v>
      </c>
      <c r="P3146" s="17">
        <v>2.0</v>
      </c>
      <c r="Q3146" s="17">
        <v>8.0</v>
      </c>
      <c r="R3146" s="17">
        <v>0.0</v>
      </c>
      <c r="S3146" s="7">
        <f t="shared" si="2"/>
        <v>8</v>
      </c>
      <c r="T3146" s="20">
        <v>11.0</v>
      </c>
      <c r="U3146" s="14">
        <f t="shared" si="165"/>
        <v>13.96</v>
      </c>
      <c r="V3146" s="21" t="s">
        <v>26</v>
      </c>
      <c r="W3146" s="35">
        <f>VLOOKUP(A3146,airbnb_listings_orlando!C:Q,14,0)</f>
        <v>65</v>
      </c>
      <c r="X3146" s="35">
        <f>VLOOKUP(A3146,airbnb_listings_orlando!C:Q,15,0)</f>
        <v>6</v>
      </c>
      <c r="Y3146" s="11">
        <f t="shared" si="4"/>
        <v>174.5</v>
      </c>
      <c r="AA3146" s="11"/>
    </row>
    <row r="3147">
      <c r="A3147" s="12" t="s">
        <v>102</v>
      </c>
      <c r="B3147" s="13">
        <v>43003.0</v>
      </c>
      <c r="C3147" s="12">
        <v>43007.0</v>
      </c>
      <c r="D3147" s="14">
        <v>582.0</v>
      </c>
      <c r="E3147" s="24">
        <v>42907.685625</v>
      </c>
      <c r="F3147" s="16">
        <v>96.0</v>
      </c>
      <c r="G3147" s="17" t="s">
        <v>25</v>
      </c>
      <c r="H3147" s="14">
        <v>67.61</v>
      </c>
      <c r="I3147" s="14">
        <f t="shared" si="1"/>
        <v>540.72</v>
      </c>
      <c r="J3147" s="18">
        <v>4.0</v>
      </c>
      <c r="K3147" s="17">
        <v>6.0</v>
      </c>
      <c r="L3147" s="19">
        <v>3.0</v>
      </c>
      <c r="M3147" s="19" t="e">
        <v>#REF!</v>
      </c>
      <c r="N3147" s="17">
        <v>5.0</v>
      </c>
      <c r="O3147" s="17" t="s">
        <v>62</v>
      </c>
      <c r="P3147" s="17">
        <v>4.0</v>
      </c>
      <c r="Q3147" s="17">
        <v>3.0</v>
      </c>
      <c r="R3147" s="17">
        <v>0.0</v>
      </c>
      <c r="S3147" s="7">
        <f t="shared" si="2"/>
        <v>3</v>
      </c>
      <c r="T3147" s="20">
        <v>18.0</v>
      </c>
      <c r="U3147" s="14">
        <f t="shared" si="165"/>
        <v>23.28</v>
      </c>
      <c r="V3147" s="21" t="s">
        <v>26</v>
      </c>
      <c r="W3147" s="35">
        <f>VLOOKUP(A3147,airbnb_listings_orlando!C:Q,14,0)</f>
        <v>65</v>
      </c>
      <c r="X3147" s="35">
        <f>VLOOKUP(A3147,airbnb_listings_orlando!C:Q,15,0)</f>
        <v>6</v>
      </c>
      <c r="Y3147" s="11">
        <f t="shared" si="4"/>
        <v>145.5</v>
      </c>
      <c r="AA3147" s="11"/>
    </row>
    <row r="3148">
      <c r="A3148" s="12" t="s">
        <v>102</v>
      </c>
      <c r="B3148" s="13">
        <v>42991.0</v>
      </c>
      <c r="C3148" s="12">
        <v>43002.0</v>
      </c>
      <c r="D3148" s="14">
        <v>1397.0</v>
      </c>
      <c r="E3148" s="24">
        <v>42906.36362268519</v>
      </c>
      <c r="F3148" s="16">
        <v>85.0</v>
      </c>
      <c r="G3148" s="17" t="s">
        <v>25</v>
      </c>
      <c r="H3148" s="14">
        <v>196.1</v>
      </c>
      <c r="I3148" s="14">
        <f t="shared" si="1"/>
        <v>1298.12</v>
      </c>
      <c r="J3148" s="18">
        <v>4.0</v>
      </c>
      <c r="K3148" s="17">
        <v>6.0</v>
      </c>
      <c r="L3148" s="19">
        <v>3.0</v>
      </c>
      <c r="M3148" s="19" t="e">
        <v>#REF!</v>
      </c>
      <c r="N3148" s="17">
        <v>5.0</v>
      </c>
      <c r="O3148" s="17" t="s">
        <v>62</v>
      </c>
      <c r="P3148" s="17">
        <v>11.0</v>
      </c>
      <c r="Q3148" s="17">
        <v>5.0</v>
      </c>
      <c r="R3148" s="17">
        <v>2.0</v>
      </c>
      <c r="S3148" s="7">
        <f t="shared" si="2"/>
        <v>7</v>
      </c>
      <c r="T3148" s="20">
        <v>43.0</v>
      </c>
      <c r="U3148" s="14">
        <f t="shared" si="165"/>
        <v>55.88</v>
      </c>
      <c r="V3148" s="21" t="s">
        <v>26</v>
      </c>
      <c r="W3148" s="35">
        <f>VLOOKUP(A3148,airbnb_listings_orlando!C:Q,14,0)</f>
        <v>65</v>
      </c>
      <c r="X3148" s="35">
        <f>VLOOKUP(A3148,airbnb_listings_orlando!C:Q,15,0)</f>
        <v>6</v>
      </c>
      <c r="Y3148" s="11">
        <f t="shared" si="4"/>
        <v>127</v>
      </c>
      <c r="AA3148" s="11"/>
    </row>
    <row r="3149">
      <c r="A3149" s="12" t="s">
        <v>102</v>
      </c>
      <c r="B3149" s="13">
        <v>42987.0</v>
      </c>
      <c r="C3149" s="12">
        <v>42989.0</v>
      </c>
      <c r="D3149" s="14">
        <v>414.61</v>
      </c>
      <c r="E3149" s="24">
        <v>42985.65236111111</v>
      </c>
      <c r="F3149" s="16">
        <v>2.0</v>
      </c>
      <c r="G3149" s="17" t="s">
        <v>25</v>
      </c>
      <c r="H3149" s="14">
        <v>29.9</v>
      </c>
      <c r="I3149" s="14">
        <f t="shared" si="1"/>
        <v>376.0256</v>
      </c>
      <c r="J3149" s="18">
        <v>4.0</v>
      </c>
      <c r="K3149" s="17">
        <v>6.0</v>
      </c>
      <c r="L3149" s="19">
        <v>3.0</v>
      </c>
      <c r="M3149" s="19" t="e">
        <v>#REF!</v>
      </c>
      <c r="N3149" s="17">
        <v>5.0</v>
      </c>
      <c r="O3149" s="17" t="s">
        <v>62</v>
      </c>
      <c r="P3149" s="17">
        <v>2.0</v>
      </c>
      <c r="Q3149" s="17">
        <v>4.0</v>
      </c>
      <c r="R3149" s="17">
        <v>3.0</v>
      </c>
      <c r="S3149" s="7">
        <f t="shared" si="2"/>
        <v>7</v>
      </c>
      <c r="T3149" s="20">
        <v>22.0</v>
      </c>
      <c r="U3149" s="14">
        <f t="shared" si="165"/>
        <v>16.5844</v>
      </c>
      <c r="V3149" s="21" t="s">
        <v>26</v>
      </c>
      <c r="W3149" s="35">
        <f>VLOOKUP(A3149,airbnb_listings_orlando!C:Q,14,0)</f>
        <v>65</v>
      </c>
      <c r="X3149" s="35">
        <f>VLOOKUP(A3149,airbnb_listings_orlando!C:Q,15,0)</f>
        <v>6</v>
      </c>
      <c r="Y3149" s="11">
        <f t="shared" si="4"/>
        <v>207.305</v>
      </c>
      <c r="AA3149" s="11"/>
    </row>
    <row r="3150">
      <c r="A3150" s="12" t="s">
        <v>102</v>
      </c>
      <c r="B3150" s="13">
        <v>42970.0</v>
      </c>
      <c r="C3150" s="12">
        <v>42986.0</v>
      </c>
      <c r="D3150" s="14">
        <v>1979.0</v>
      </c>
      <c r="E3150" s="24">
        <v>42880.369363425925</v>
      </c>
      <c r="F3150" s="16">
        <v>90.0</v>
      </c>
      <c r="G3150" s="17" t="s">
        <v>25</v>
      </c>
      <c r="H3150" s="14">
        <v>287.7</v>
      </c>
      <c r="I3150" s="14">
        <f t="shared" si="1"/>
        <v>1838.84</v>
      </c>
      <c r="J3150" s="18">
        <v>4.0</v>
      </c>
      <c r="K3150" s="17">
        <v>6.0</v>
      </c>
      <c r="L3150" s="19">
        <v>3.0</v>
      </c>
      <c r="M3150" s="19" t="e">
        <v>#REF!</v>
      </c>
      <c r="N3150" s="17">
        <v>5.0</v>
      </c>
      <c r="O3150" s="17" t="s">
        <v>62</v>
      </c>
      <c r="P3150" s="17">
        <v>16.0</v>
      </c>
      <c r="Q3150" s="17">
        <v>4.0</v>
      </c>
      <c r="R3150" s="17">
        <v>0.0</v>
      </c>
      <c r="S3150" s="7">
        <f t="shared" si="2"/>
        <v>4</v>
      </c>
      <c r="T3150" s="20">
        <v>61.0</v>
      </c>
      <c r="U3150" s="14">
        <f t="shared" si="165"/>
        <v>79.16</v>
      </c>
      <c r="V3150" s="21" t="s">
        <v>26</v>
      </c>
      <c r="W3150" s="35">
        <f>VLOOKUP(A3150,airbnb_listings_orlando!C:Q,14,0)</f>
        <v>65</v>
      </c>
      <c r="X3150" s="35">
        <f>VLOOKUP(A3150,airbnb_listings_orlando!C:Q,15,0)</f>
        <v>6</v>
      </c>
      <c r="Y3150" s="11">
        <f t="shared" si="4"/>
        <v>123.6875</v>
      </c>
      <c r="AA3150" s="11"/>
    </row>
    <row r="3151">
      <c r="A3151" s="12" t="s">
        <v>102</v>
      </c>
      <c r="B3151" s="13">
        <v>42966.0</v>
      </c>
      <c r="C3151" s="12">
        <v>42968.0</v>
      </c>
      <c r="D3151" s="14">
        <v>349.0</v>
      </c>
      <c r="E3151" s="24">
        <v>42883.57989583333</v>
      </c>
      <c r="F3151" s="16">
        <v>83.0</v>
      </c>
      <c r="G3151" s="17" t="s">
        <v>25</v>
      </c>
      <c r="H3151" s="14">
        <v>30.72</v>
      </c>
      <c r="I3151" s="14">
        <f t="shared" si="1"/>
        <v>324.04</v>
      </c>
      <c r="J3151" s="18">
        <v>4.0</v>
      </c>
      <c r="K3151" s="17">
        <v>6.0</v>
      </c>
      <c r="L3151" s="19">
        <v>3.0</v>
      </c>
      <c r="M3151" s="19" t="e">
        <v>#REF!</v>
      </c>
      <c r="N3151" s="17">
        <v>5.0</v>
      </c>
      <c r="O3151" s="17" t="s">
        <v>62</v>
      </c>
      <c r="P3151" s="17">
        <v>2.0</v>
      </c>
      <c r="Q3151" s="17">
        <v>7.0</v>
      </c>
      <c r="R3151" s="17">
        <v>1.0</v>
      </c>
      <c r="S3151" s="7">
        <f t="shared" si="2"/>
        <v>8</v>
      </c>
      <c r="T3151" s="20">
        <v>11.0</v>
      </c>
      <c r="U3151" s="14">
        <f t="shared" si="165"/>
        <v>13.96</v>
      </c>
      <c r="V3151" s="21" t="s">
        <v>26</v>
      </c>
      <c r="W3151" s="35">
        <f>VLOOKUP(A3151,airbnb_listings_orlando!C:Q,14,0)</f>
        <v>65</v>
      </c>
      <c r="X3151" s="35">
        <f>VLOOKUP(A3151,airbnb_listings_orlando!C:Q,15,0)</f>
        <v>6</v>
      </c>
      <c r="Y3151" s="11">
        <f t="shared" si="4"/>
        <v>174.5</v>
      </c>
      <c r="AA3151" s="11"/>
    </row>
    <row r="3152">
      <c r="A3152" s="12" t="s">
        <v>102</v>
      </c>
      <c r="B3152" s="13">
        <v>42962.0</v>
      </c>
      <c r="C3152" s="12">
        <v>42964.0</v>
      </c>
      <c r="D3152" s="14">
        <v>349.0</v>
      </c>
      <c r="E3152" s="24">
        <v>42899.37414351852</v>
      </c>
      <c r="F3152" s="16">
        <v>63.0</v>
      </c>
      <c r="G3152" s="17" t="s">
        <v>25</v>
      </c>
      <c r="H3152" s="14">
        <v>30.72</v>
      </c>
      <c r="I3152" s="14">
        <f t="shared" si="1"/>
        <v>324.04</v>
      </c>
      <c r="J3152" s="18">
        <v>4.0</v>
      </c>
      <c r="K3152" s="17">
        <v>6.0</v>
      </c>
      <c r="L3152" s="19">
        <v>3.0</v>
      </c>
      <c r="M3152" s="19" t="e">
        <v>#REF!</v>
      </c>
      <c r="N3152" s="17">
        <v>5.0</v>
      </c>
      <c r="O3152" s="17" t="s">
        <v>62</v>
      </c>
      <c r="P3152" s="17">
        <v>2.0</v>
      </c>
      <c r="Q3152" s="17">
        <v>6.0</v>
      </c>
      <c r="R3152" s="17">
        <v>0.0</v>
      </c>
      <c r="S3152" s="7">
        <f t="shared" si="2"/>
        <v>6</v>
      </c>
      <c r="T3152" s="20">
        <v>11.0</v>
      </c>
      <c r="U3152" s="14">
        <f t="shared" si="165"/>
        <v>13.96</v>
      </c>
      <c r="V3152" s="21" t="s">
        <v>26</v>
      </c>
      <c r="W3152" s="35">
        <f>VLOOKUP(A3152,airbnb_listings_orlando!C:Q,14,0)</f>
        <v>65</v>
      </c>
      <c r="X3152" s="35">
        <f>VLOOKUP(A3152,airbnb_listings_orlando!C:Q,15,0)</f>
        <v>6</v>
      </c>
      <c r="Y3152" s="11">
        <f t="shared" si="4"/>
        <v>174.5</v>
      </c>
      <c r="AA3152" s="11"/>
    </row>
    <row r="3153">
      <c r="A3153" s="12" t="s">
        <v>102</v>
      </c>
      <c r="B3153" s="13">
        <v>42960.0</v>
      </c>
      <c r="C3153" s="12">
        <v>42962.0</v>
      </c>
      <c r="D3153" s="14">
        <v>349.0</v>
      </c>
      <c r="E3153" s="24">
        <v>42953.44287037037</v>
      </c>
      <c r="F3153" s="16">
        <v>7.0</v>
      </c>
      <c r="G3153" s="17" t="s">
        <v>25</v>
      </c>
      <c r="H3153" s="14">
        <v>30.72</v>
      </c>
      <c r="I3153" s="14">
        <f t="shared" si="1"/>
        <v>324.04</v>
      </c>
      <c r="J3153" s="18">
        <v>4.0</v>
      </c>
      <c r="K3153" s="17">
        <v>6.0</v>
      </c>
      <c r="L3153" s="19">
        <v>3.0</v>
      </c>
      <c r="M3153" s="19" t="e">
        <v>#REF!</v>
      </c>
      <c r="N3153" s="17">
        <v>5.0</v>
      </c>
      <c r="O3153" s="17" t="s">
        <v>62</v>
      </c>
      <c r="P3153" s="17">
        <v>2.0</v>
      </c>
      <c r="Q3153" s="17">
        <v>6.0</v>
      </c>
      <c r="R3153" s="17">
        <v>0.0</v>
      </c>
      <c r="S3153" s="7">
        <f t="shared" si="2"/>
        <v>6</v>
      </c>
      <c r="T3153" s="20">
        <v>11.0</v>
      </c>
      <c r="U3153" s="14">
        <f t="shared" si="165"/>
        <v>13.96</v>
      </c>
      <c r="V3153" s="21" t="s">
        <v>26</v>
      </c>
      <c r="W3153" s="35">
        <f>VLOOKUP(A3153,airbnb_listings_orlando!C:Q,14,0)</f>
        <v>65</v>
      </c>
      <c r="X3153" s="35">
        <f>VLOOKUP(A3153,airbnb_listings_orlando!C:Q,15,0)</f>
        <v>6</v>
      </c>
      <c r="Y3153" s="11">
        <f t="shared" si="4"/>
        <v>174.5</v>
      </c>
      <c r="AA3153" s="11"/>
    </row>
    <row r="3154">
      <c r="A3154" s="12" t="s">
        <v>102</v>
      </c>
      <c r="B3154" s="13">
        <v>42951.0</v>
      </c>
      <c r="C3154" s="12">
        <v>42953.0</v>
      </c>
      <c r="D3154" s="14">
        <v>364.0</v>
      </c>
      <c r="E3154" s="24">
        <v>42891.79373842593</v>
      </c>
      <c r="F3154" s="16">
        <v>60.0</v>
      </c>
      <c r="G3154" s="17" t="s">
        <v>25</v>
      </c>
      <c r="H3154" s="14">
        <v>33.74</v>
      </c>
      <c r="I3154" s="14">
        <f t="shared" si="1"/>
        <v>338.44</v>
      </c>
      <c r="J3154" s="18">
        <v>4.0</v>
      </c>
      <c r="K3154" s="17">
        <v>6.0</v>
      </c>
      <c r="L3154" s="19">
        <v>3.0</v>
      </c>
      <c r="M3154" s="19" t="e">
        <v>#REF!</v>
      </c>
      <c r="N3154" s="17">
        <v>5.0</v>
      </c>
      <c r="O3154" s="17" t="s">
        <v>62</v>
      </c>
      <c r="P3154" s="17">
        <v>2.0</v>
      </c>
      <c r="Q3154" s="17">
        <v>5.0</v>
      </c>
      <c r="R3154" s="17">
        <v>3.0</v>
      </c>
      <c r="S3154" s="7">
        <f t="shared" si="2"/>
        <v>8</v>
      </c>
      <c r="T3154" s="20">
        <v>11.0</v>
      </c>
      <c r="U3154" s="14">
        <f t="shared" si="165"/>
        <v>14.56</v>
      </c>
      <c r="V3154" s="21" t="s">
        <v>26</v>
      </c>
      <c r="W3154" s="35">
        <f>VLOOKUP(A3154,airbnb_listings_orlando!C:Q,14,0)</f>
        <v>65</v>
      </c>
      <c r="X3154" s="35">
        <f>VLOOKUP(A3154,airbnb_listings_orlando!C:Q,15,0)</f>
        <v>6</v>
      </c>
      <c r="Y3154" s="11">
        <f t="shared" si="4"/>
        <v>182</v>
      </c>
      <c r="AA3154" s="11"/>
    </row>
    <row r="3155">
      <c r="A3155" s="12" t="s">
        <v>102</v>
      </c>
      <c r="B3155" s="13">
        <v>42946.0</v>
      </c>
      <c r="C3155" s="12">
        <v>42950.0</v>
      </c>
      <c r="D3155" s="14">
        <v>607.0</v>
      </c>
      <c r="E3155" s="24">
        <v>42897.70275462963</v>
      </c>
      <c r="F3155" s="16">
        <v>49.0</v>
      </c>
      <c r="G3155" s="17" t="s">
        <v>25</v>
      </c>
      <c r="H3155" s="14">
        <v>71.69</v>
      </c>
      <c r="I3155" s="14">
        <f t="shared" si="1"/>
        <v>563.72</v>
      </c>
      <c r="J3155" s="18">
        <v>4.0</v>
      </c>
      <c r="K3155" s="17">
        <v>6.0</v>
      </c>
      <c r="L3155" s="19">
        <v>3.0</v>
      </c>
      <c r="M3155" s="19" t="e">
        <v>#REF!</v>
      </c>
      <c r="N3155" s="17">
        <v>5.0</v>
      </c>
      <c r="O3155" s="17" t="s">
        <v>62</v>
      </c>
      <c r="P3155" s="17">
        <v>4.0</v>
      </c>
      <c r="Q3155" s="17">
        <v>7.0</v>
      </c>
      <c r="R3155" s="17">
        <v>0.0</v>
      </c>
      <c r="S3155" s="7">
        <f t="shared" si="2"/>
        <v>7</v>
      </c>
      <c r="T3155" s="20">
        <v>19.0</v>
      </c>
      <c r="U3155" s="14">
        <f t="shared" si="165"/>
        <v>24.28</v>
      </c>
      <c r="V3155" s="21" t="s">
        <v>26</v>
      </c>
      <c r="W3155" s="35">
        <f>VLOOKUP(A3155,airbnb_listings_orlando!C:Q,14,0)</f>
        <v>65</v>
      </c>
      <c r="X3155" s="35">
        <f>VLOOKUP(A3155,airbnb_listings_orlando!C:Q,15,0)</f>
        <v>6</v>
      </c>
      <c r="Y3155" s="11">
        <f t="shared" si="4"/>
        <v>151.75</v>
      </c>
      <c r="AA3155" s="11"/>
    </row>
    <row r="3156">
      <c r="A3156" s="12" t="s">
        <v>102</v>
      </c>
      <c r="B3156" s="13">
        <v>42944.0</v>
      </c>
      <c r="C3156" s="12">
        <v>42946.0</v>
      </c>
      <c r="D3156" s="14">
        <v>359.0</v>
      </c>
      <c r="E3156" s="24">
        <v>42902.36063657407</v>
      </c>
      <c r="F3156" s="16">
        <v>42.0</v>
      </c>
      <c r="G3156" s="17" t="s">
        <v>25</v>
      </c>
      <c r="H3156" s="14">
        <v>32.61</v>
      </c>
      <c r="I3156" s="14">
        <f t="shared" si="1"/>
        <v>333.64</v>
      </c>
      <c r="J3156" s="18">
        <v>4.0</v>
      </c>
      <c r="K3156" s="17">
        <v>6.0</v>
      </c>
      <c r="L3156" s="19">
        <v>3.0</v>
      </c>
      <c r="M3156" s="19" t="e">
        <v>#REF!</v>
      </c>
      <c r="N3156" s="17">
        <v>5.0</v>
      </c>
      <c r="O3156" s="17" t="s">
        <v>62</v>
      </c>
      <c r="P3156" s="17">
        <v>2.0</v>
      </c>
      <c r="Q3156" s="17">
        <v>8.0</v>
      </c>
      <c r="R3156" s="17">
        <v>0.0</v>
      </c>
      <c r="S3156" s="7">
        <f t="shared" si="2"/>
        <v>8</v>
      </c>
      <c r="T3156" s="20">
        <v>11.0</v>
      </c>
      <c r="U3156" s="14">
        <f t="shared" si="165"/>
        <v>14.36</v>
      </c>
      <c r="V3156" s="21" t="s">
        <v>26</v>
      </c>
      <c r="W3156" s="35">
        <f>VLOOKUP(A3156,airbnb_listings_orlando!C:Q,14,0)</f>
        <v>65</v>
      </c>
      <c r="X3156" s="35">
        <f>VLOOKUP(A3156,airbnb_listings_orlando!C:Q,15,0)</f>
        <v>6</v>
      </c>
      <c r="Y3156" s="11">
        <f t="shared" si="4"/>
        <v>179.5</v>
      </c>
      <c r="AA3156" s="11"/>
    </row>
    <row r="3157">
      <c r="A3157" s="12" t="s">
        <v>102</v>
      </c>
      <c r="B3157" s="13">
        <v>42939.0</v>
      </c>
      <c r="C3157" s="12">
        <v>42944.0</v>
      </c>
      <c r="D3157" s="14">
        <v>698.01</v>
      </c>
      <c r="E3157" s="24">
        <v>42869.38114583334</v>
      </c>
      <c r="F3157" s="16">
        <v>70.0</v>
      </c>
      <c r="G3157" s="17" t="s">
        <v>25</v>
      </c>
      <c r="H3157" s="14">
        <v>85.45</v>
      </c>
      <c r="I3157" s="14">
        <f t="shared" si="1"/>
        <v>648.0896</v>
      </c>
      <c r="J3157" s="18">
        <v>4.0</v>
      </c>
      <c r="K3157" s="17">
        <v>6.0</v>
      </c>
      <c r="L3157" s="19">
        <v>3.0</v>
      </c>
      <c r="M3157" s="19" t="e">
        <v>#REF!</v>
      </c>
      <c r="N3157" s="17">
        <v>5.0</v>
      </c>
      <c r="O3157" s="17" t="s">
        <v>62</v>
      </c>
      <c r="P3157" s="17">
        <v>5.0</v>
      </c>
      <c r="Q3157" s="17">
        <v>1.0</v>
      </c>
      <c r="R3157" s="17">
        <v>0.0</v>
      </c>
      <c r="S3157" s="7">
        <f t="shared" si="2"/>
        <v>1</v>
      </c>
      <c r="T3157" s="20">
        <v>22.0</v>
      </c>
      <c r="U3157" s="14">
        <f t="shared" si="165"/>
        <v>27.9204</v>
      </c>
      <c r="V3157" s="21" t="s">
        <v>26</v>
      </c>
      <c r="W3157" s="35">
        <f>VLOOKUP(A3157,airbnb_listings_orlando!C:Q,14,0)</f>
        <v>65</v>
      </c>
      <c r="X3157" s="35">
        <f>VLOOKUP(A3157,airbnb_listings_orlando!C:Q,15,0)</f>
        <v>6</v>
      </c>
      <c r="Y3157" s="11">
        <f t="shared" si="4"/>
        <v>139.602</v>
      </c>
      <c r="AA3157" s="11"/>
    </row>
    <row r="3158">
      <c r="A3158" s="12" t="s">
        <v>102</v>
      </c>
      <c r="B3158" s="13">
        <v>42934.0</v>
      </c>
      <c r="C3158" s="12">
        <v>42936.0</v>
      </c>
      <c r="D3158" s="14">
        <v>349.0</v>
      </c>
      <c r="E3158" s="24">
        <v>42887.366435185184</v>
      </c>
      <c r="F3158" s="16">
        <v>47.0</v>
      </c>
      <c r="G3158" s="17" t="s">
        <v>25</v>
      </c>
      <c r="H3158" s="14">
        <v>30.72</v>
      </c>
      <c r="I3158" s="14">
        <f t="shared" si="1"/>
        <v>324.04</v>
      </c>
      <c r="J3158" s="18">
        <v>4.0</v>
      </c>
      <c r="K3158" s="17">
        <v>6.0</v>
      </c>
      <c r="L3158" s="19">
        <v>3.0</v>
      </c>
      <c r="M3158" s="19" t="e">
        <v>#REF!</v>
      </c>
      <c r="N3158" s="17">
        <v>5.0</v>
      </c>
      <c r="O3158" s="17" t="s">
        <v>62</v>
      </c>
      <c r="P3158" s="17">
        <v>2.0</v>
      </c>
      <c r="Q3158" s="17">
        <v>6.0</v>
      </c>
      <c r="R3158" s="17">
        <v>2.0</v>
      </c>
      <c r="S3158" s="7">
        <f t="shared" si="2"/>
        <v>8</v>
      </c>
      <c r="T3158" s="20">
        <v>11.0</v>
      </c>
      <c r="U3158" s="14">
        <f t="shared" si="165"/>
        <v>13.96</v>
      </c>
      <c r="V3158" s="21" t="s">
        <v>26</v>
      </c>
      <c r="W3158" s="35">
        <f>VLOOKUP(A3158,airbnb_listings_orlando!C:Q,14,0)</f>
        <v>65</v>
      </c>
      <c r="X3158" s="35">
        <f>VLOOKUP(A3158,airbnb_listings_orlando!C:Q,15,0)</f>
        <v>6</v>
      </c>
      <c r="Y3158" s="11">
        <f t="shared" si="4"/>
        <v>174.5</v>
      </c>
      <c r="AA3158" s="11"/>
    </row>
    <row r="3159">
      <c r="A3159" s="12" t="s">
        <v>102</v>
      </c>
      <c r="B3159" s="13">
        <v>42929.0</v>
      </c>
      <c r="C3159" s="12">
        <v>42934.0</v>
      </c>
      <c r="D3159" s="14">
        <v>757.0</v>
      </c>
      <c r="E3159" s="24">
        <v>42881.36090277778</v>
      </c>
      <c r="F3159" s="16">
        <v>48.0</v>
      </c>
      <c r="G3159" s="17" t="s">
        <v>25</v>
      </c>
      <c r="H3159" s="14">
        <v>95.57</v>
      </c>
      <c r="I3159" s="14">
        <f t="shared" si="1"/>
        <v>703.72</v>
      </c>
      <c r="J3159" s="18">
        <v>4.0</v>
      </c>
      <c r="K3159" s="17">
        <v>6.0</v>
      </c>
      <c r="L3159" s="19">
        <v>3.0</v>
      </c>
      <c r="M3159" s="19" t="e">
        <v>#REF!</v>
      </c>
      <c r="N3159" s="17">
        <v>5.0</v>
      </c>
      <c r="O3159" s="17" t="s">
        <v>62</v>
      </c>
      <c r="P3159" s="17">
        <v>5.0</v>
      </c>
      <c r="Q3159" s="17">
        <v>6.0</v>
      </c>
      <c r="R3159" s="17">
        <v>2.0</v>
      </c>
      <c r="S3159" s="7">
        <f t="shared" si="2"/>
        <v>8</v>
      </c>
      <c r="T3159" s="20">
        <v>23.0</v>
      </c>
      <c r="U3159" s="14">
        <f t="shared" si="165"/>
        <v>30.28</v>
      </c>
      <c r="V3159" s="21" t="s">
        <v>26</v>
      </c>
      <c r="W3159" s="35">
        <f>VLOOKUP(A3159,airbnb_listings_orlando!C:Q,14,0)</f>
        <v>65</v>
      </c>
      <c r="X3159" s="35">
        <f>VLOOKUP(A3159,airbnb_listings_orlando!C:Q,15,0)</f>
        <v>6</v>
      </c>
      <c r="Y3159" s="11">
        <f t="shared" si="4"/>
        <v>151.4</v>
      </c>
      <c r="AA3159" s="11"/>
    </row>
    <row r="3160">
      <c r="A3160" s="12" t="s">
        <v>102</v>
      </c>
      <c r="B3160" s="13">
        <v>42926.0</v>
      </c>
      <c r="C3160" s="12">
        <v>42929.0</v>
      </c>
      <c r="D3160" s="14">
        <v>466.0</v>
      </c>
      <c r="E3160" s="24">
        <v>42912.808657407404</v>
      </c>
      <c r="F3160" s="16">
        <v>14.0</v>
      </c>
      <c r="G3160" s="17" t="s">
        <v>25</v>
      </c>
      <c r="H3160" s="14">
        <v>49.76</v>
      </c>
      <c r="I3160" s="14">
        <f t="shared" si="1"/>
        <v>433.36</v>
      </c>
      <c r="J3160" s="18">
        <v>4.0</v>
      </c>
      <c r="K3160" s="17">
        <v>6.0</v>
      </c>
      <c r="L3160" s="19">
        <v>3.0</v>
      </c>
      <c r="M3160" s="19" t="e">
        <v>#REF!</v>
      </c>
      <c r="N3160" s="17">
        <v>5.0</v>
      </c>
      <c r="O3160" s="17" t="s">
        <v>62</v>
      </c>
      <c r="P3160" s="17">
        <v>3.0</v>
      </c>
      <c r="Q3160" s="17">
        <v>8.0</v>
      </c>
      <c r="R3160" s="17">
        <v>0.0</v>
      </c>
      <c r="S3160" s="7">
        <f t="shared" si="2"/>
        <v>8</v>
      </c>
      <c r="T3160" s="20">
        <v>14.0</v>
      </c>
      <c r="U3160" s="14">
        <f t="shared" si="165"/>
        <v>18.64</v>
      </c>
      <c r="V3160" s="21" t="s">
        <v>26</v>
      </c>
      <c r="W3160" s="35">
        <f>VLOOKUP(A3160,airbnb_listings_orlando!C:Q,14,0)</f>
        <v>65</v>
      </c>
      <c r="X3160" s="35">
        <f>VLOOKUP(A3160,airbnb_listings_orlando!C:Q,15,0)</f>
        <v>6</v>
      </c>
      <c r="Y3160" s="11">
        <f t="shared" si="4"/>
        <v>155.3333333</v>
      </c>
      <c r="AA3160" s="11"/>
    </row>
    <row r="3161">
      <c r="A3161" s="12" t="s">
        <v>102</v>
      </c>
      <c r="B3161" s="13">
        <v>42922.0</v>
      </c>
      <c r="C3161" s="12">
        <v>42926.0</v>
      </c>
      <c r="D3161" s="14">
        <v>582.0</v>
      </c>
      <c r="E3161" s="24">
        <v>42869.375439814816</v>
      </c>
      <c r="F3161" s="16">
        <v>53.0</v>
      </c>
      <c r="G3161" s="17" t="s">
        <v>25</v>
      </c>
      <c r="H3161" s="14">
        <v>67.61</v>
      </c>
      <c r="I3161" s="14">
        <f t="shared" si="1"/>
        <v>540.72</v>
      </c>
      <c r="J3161" s="18">
        <v>4.0</v>
      </c>
      <c r="K3161" s="17">
        <v>6.0</v>
      </c>
      <c r="L3161" s="19">
        <v>3.0</v>
      </c>
      <c r="M3161" s="19" t="e">
        <v>#REF!</v>
      </c>
      <c r="N3161" s="17">
        <v>5.0</v>
      </c>
      <c r="O3161" s="17" t="s">
        <v>62</v>
      </c>
      <c r="P3161" s="17">
        <v>4.0</v>
      </c>
      <c r="Q3161" s="17">
        <v>3.0</v>
      </c>
      <c r="R3161" s="17">
        <v>4.0</v>
      </c>
      <c r="S3161" s="7">
        <f t="shared" si="2"/>
        <v>7</v>
      </c>
      <c r="T3161" s="20">
        <v>18.0</v>
      </c>
      <c r="U3161" s="14">
        <f t="shared" si="165"/>
        <v>23.28</v>
      </c>
      <c r="V3161" s="21" t="s">
        <v>26</v>
      </c>
      <c r="W3161" s="35">
        <f>VLOOKUP(A3161,airbnb_listings_orlando!C:Q,14,0)</f>
        <v>65</v>
      </c>
      <c r="X3161" s="35">
        <f>VLOOKUP(A3161,airbnb_listings_orlando!C:Q,15,0)</f>
        <v>6</v>
      </c>
      <c r="Y3161" s="11">
        <f t="shared" si="4"/>
        <v>145.5</v>
      </c>
      <c r="AA3161" s="11"/>
    </row>
    <row r="3162">
      <c r="A3162" s="12" t="s">
        <v>102</v>
      </c>
      <c r="B3162" s="13">
        <v>42920.0</v>
      </c>
      <c r="C3162" s="12">
        <v>42922.0</v>
      </c>
      <c r="D3162" s="14">
        <v>349.0</v>
      </c>
      <c r="E3162" s="24">
        <v>42907.88222222222</v>
      </c>
      <c r="F3162" s="16">
        <v>13.0</v>
      </c>
      <c r="G3162" s="17" t="s">
        <v>25</v>
      </c>
      <c r="H3162" s="14">
        <v>30.72</v>
      </c>
      <c r="I3162" s="14">
        <f t="shared" si="1"/>
        <v>324.04</v>
      </c>
      <c r="J3162" s="18">
        <v>4.0</v>
      </c>
      <c r="K3162" s="17">
        <v>6.0</v>
      </c>
      <c r="L3162" s="19">
        <v>3.0</v>
      </c>
      <c r="M3162" s="19" t="e">
        <v>#REF!</v>
      </c>
      <c r="N3162" s="17">
        <v>5.0</v>
      </c>
      <c r="O3162" s="17" t="s">
        <v>62</v>
      </c>
      <c r="P3162" s="17">
        <v>2.0</v>
      </c>
      <c r="Q3162" s="17">
        <v>5.0</v>
      </c>
      <c r="R3162" s="17">
        <v>2.0</v>
      </c>
      <c r="S3162" s="7">
        <f t="shared" si="2"/>
        <v>7</v>
      </c>
      <c r="T3162" s="20">
        <v>11.0</v>
      </c>
      <c r="U3162" s="14">
        <f t="shared" si="165"/>
        <v>13.96</v>
      </c>
      <c r="V3162" s="21" t="s">
        <v>26</v>
      </c>
      <c r="W3162" s="35">
        <f>VLOOKUP(A3162,airbnb_listings_orlando!C:Q,14,0)</f>
        <v>65</v>
      </c>
      <c r="X3162" s="35">
        <f>VLOOKUP(A3162,airbnb_listings_orlando!C:Q,15,0)</f>
        <v>6</v>
      </c>
      <c r="Y3162" s="11">
        <f t="shared" si="4"/>
        <v>174.5</v>
      </c>
      <c r="AA3162" s="11"/>
    </row>
    <row r="3163">
      <c r="A3163" s="12" t="s">
        <v>102</v>
      </c>
      <c r="B3163" s="13">
        <v>42881.0</v>
      </c>
      <c r="C3163" s="12">
        <v>42884.0</v>
      </c>
      <c r="D3163" s="14">
        <v>466.0</v>
      </c>
      <c r="E3163" s="24">
        <v>42866.469143518516</v>
      </c>
      <c r="F3163" s="16">
        <v>15.0</v>
      </c>
      <c r="G3163" s="17" t="s">
        <v>25</v>
      </c>
      <c r="H3163" s="14">
        <v>49.76</v>
      </c>
      <c r="I3163" s="14">
        <f t="shared" si="1"/>
        <v>433.36</v>
      </c>
      <c r="J3163" s="18">
        <v>4.0</v>
      </c>
      <c r="K3163" s="17">
        <v>6.0</v>
      </c>
      <c r="L3163" s="19">
        <v>3.0</v>
      </c>
      <c r="M3163" s="19" t="e">
        <v>#REF!</v>
      </c>
      <c r="N3163" s="17">
        <v>5.0</v>
      </c>
      <c r="O3163" s="17" t="s">
        <v>62</v>
      </c>
      <c r="P3163" s="17">
        <v>3.0</v>
      </c>
      <c r="Q3163" s="17">
        <v>5.0</v>
      </c>
      <c r="R3163" s="17">
        <v>3.0</v>
      </c>
      <c r="S3163" s="7">
        <f t="shared" si="2"/>
        <v>8</v>
      </c>
      <c r="T3163" s="20">
        <v>14.0</v>
      </c>
      <c r="U3163" s="14">
        <f t="shared" si="165"/>
        <v>18.64</v>
      </c>
      <c r="V3163" s="21" t="s">
        <v>26</v>
      </c>
      <c r="W3163" s="35">
        <f>VLOOKUP(A3163,airbnb_listings_orlando!C:Q,14,0)</f>
        <v>65</v>
      </c>
      <c r="X3163" s="35">
        <f>VLOOKUP(A3163,airbnb_listings_orlando!C:Q,15,0)</f>
        <v>6</v>
      </c>
      <c r="Y3163" s="11">
        <f t="shared" si="4"/>
        <v>155.3333333</v>
      </c>
      <c r="AA3163" s="11"/>
    </row>
    <row r="3164">
      <c r="A3164" s="12" t="s">
        <v>102</v>
      </c>
      <c r="B3164" s="13">
        <v>42696.0</v>
      </c>
      <c r="C3164" s="25">
        <v>42700.0</v>
      </c>
      <c r="D3164" s="14">
        <v>1034.0</v>
      </c>
      <c r="E3164" s="24">
        <v>42681.40305555556</v>
      </c>
      <c r="F3164" s="16">
        <v>15.0</v>
      </c>
      <c r="G3164" s="17" t="s">
        <v>25</v>
      </c>
      <c r="H3164" s="14">
        <v>176.0</v>
      </c>
      <c r="I3164" s="14">
        <f t="shared" si="1"/>
        <v>992.64</v>
      </c>
      <c r="J3164" s="18">
        <v>4.0</v>
      </c>
      <c r="K3164" s="17">
        <v>6.0</v>
      </c>
      <c r="L3164" s="19">
        <v>3.0</v>
      </c>
      <c r="M3164" s="19" t="e">
        <v>#REF!</v>
      </c>
      <c r="N3164" s="17">
        <v>5.0</v>
      </c>
      <c r="O3164" s="17" t="s">
        <v>62</v>
      </c>
      <c r="P3164" s="17">
        <v>4.0</v>
      </c>
      <c r="Q3164" s="17">
        <v>7.0</v>
      </c>
      <c r="R3164" s="17">
        <v>0.0</v>
      </c>
      <c r="S3164" s="7">
        <f t="shared" si="2"/>
        <v>7</v>
      </c>
      <c r="T3164" s="20">
        <v>0.0</v>
      </c>
      <c r="U3164" s="14">
        <f t="shared" si="165"/>
        <v>41.36</v>
      </c>
      <c r="V3164" s="21" t="s">
        <v>26</v>
      </c>
      <c r="W3164" s="35">
        <f>VLOOKUP(A3164,airbnb_listings_orlando!C:Q,14,0)</f>
        <v>65</v>
      </c>
      <c r="X3164" s="35">
        <f>VLOOKUP(A3164,airbnb_listings_orlando!C:Q,15,0)</f>
        <v>6</v>
      </c>
      <c r="Y3164" s="11">
        <f t="shared" si="4"/>
        <v>258.5</v>
      </c>
      <c r="AA3164" s="11"/>
    </row>
    <row r="3165">
      <c r="A3165" s="12" t="s">
        <v>102</v>
      </c>
      <c r="B3165" s="13">
        <v>43296.0</v>
      </c>
      <c r="C3165" s="12">
        <v>43302.0</v>
      </c>
      <c r="D3165" s="14">
        <v>1564.02</v>
      </c>
      <c r="E3165" s="24">
        <v>43169.15924768519</v>
      </c>
      <c r="F3165" s="16">
        <v>127.0</v>
      </c>
      <c r="G3165" s="17" t="s">
        <v>25</v>
      </c>
      <c r="H3165" s="14">
        <v>228.0</v>
      </c>
      <c r="I3165" s="14">
        <f t="shared" si="1"/>
        <v>1564.02</v>
      </c>
      <c r="J3165" s="18">
        <v>4.0</v>
      </c>
      <c r="K3165" s="17">
        <v>6.0</v>
      </c>
      <c r="L3165" s="19">
        <v>3.0</v>
      </c>
      <c r="M3165" s="19" t="e">
        <v>#REF!</v>
      </c>
      <c r="N3165" s="17">
        <v>5.0</v>
      </c>
      <c r="O3165" s="17" t="s">
        <v>62</v>
      </c>
      <c r="P3165" s="17">
        <v>6.0</v>
      </c>
      <c r="Q3165" s="17">
        <v>6.0</v>
      </c>
      <c r="R3165" s="17">
        <v>0.0</v>
      </c>
      <c r="S3165" s="7">
        <f t="shared" si="2"/>
        <v>6</v>
      </c>
      <c r="T3165" s="20">
        <v>0.0</v>
      </c>
      <c r="U3165" s="14">
        <v>0.0</v>
      </c>
      <c r="V3165" s="21" t="s">
        <v>37</v>
      </c>
      <c r="W3165" s="35">
        <f>VLOOKUP(A3165,airbnb_listings_orlando!C:Q,14,0)</f>
        <v>65</v>
      </c>
      <c r="X3165" s="35">
        <f>VLOOKUP(A3165,airbnb_listings_orlando!C:Q,15,0)</f>
        <v>6</v>
      </c>
      <c r="Y3165" s="11">
        <f t="shared" si="4"/>
        <v>260.67</v>
      </c>
      <c r="AA3165" s="11"/>
    </row>
    <row r="3166">
      <c r="A3166" s="12" t="s">
        <v>102</v>
      </c>
      <c r="B3166" s="13">
        <v>43263.0</v>
      </c>
      <c r="C3166" s="12">
        <v>43277.0</v>
      </c>
      <c r="D3166" s="14">
        <v>2515.7</v>
      </c>
      <c r="E3166" s="24">
        <v>43128.48768518519</v>
      </c>
      <c r="F3166" s="16">
        <v>135.0</v>
      </c>
      <c r="G3166" s="17" t="s">
        <v>25</v>
      </c>
      <c r="H3166" s="14">
        <v>295.28</v>
      </c>
      <c r="I3166" s="14">
        <f t="shared" si="1"/>
        <v>2446.77</v>
      </c>
      <c r="J3166" s="18">
        <v>4.0</v>
      </c>
      <c r="K3166" s="17">
        <v>6.0</v>
      </c>
      <c r="L3166" s="19">
        <v>3.0</v>
      </c>
      <c r="M3166" s="19" t="e">
        <v>#REF!</v>
      </c>
      <c r="N3166" s="17">
        <v>5.0</v>
      </c>
      <c r="O3166" s="17" t="s">
        <v>62</v>
      </c>
      <c r="P3166" s="17">
        <v>14.0</v>
      </c>
      <c r="Q3166" s="17">
        <v>4.0</v>
      </c>
      <c r="R3166" s="17">
        <v>2.0</v>
      </c>
      <c r="S3166" s="7">
        <f t="shared" si="2"/>
        <v>6</v>
      </c>
      <c r="T3166" s="20">
        <v>68.93</v>
      </c>
      <c r="U3166" s="14">
        <v>0.0</v>
      </c>
      <c r="V3166" s="21" t="s">
        <v>37</v>
      </c>
      <c r="W3166" s="35">
        <f>VLOOKUP(A3166,airbnb_listings_orlando!C:Q,14,0)</f>
        <v>65</v>
      </c>
      <c r="X3166" s="35">
        <f>VLOOKUP(A3166,airbnb_listings_orlando!C:Q,15,0)</f>
        <v>6</v>
      </c>
      <c r="Y3166" s="11">
        <f t="shared" si="4"/>
        <v>179.6928571</v>
      </c>
      <c r="AA3166" s="11"/>
    </row>
    <row r="3167">
      <c r="A3167" s="12" t="s">
        <v>102</v>
      </c>
      <c r="B3167" s="13">
        <v>43218.0</v>
      </c>
      <c r="C3167" s="12">
        <v>43222.0</v>
      </c>
      <c r="D3167" s="14">
        <v>911.16</v>
      </c>
      <c r="E3167" s="24">
        <v>43211.67175925926</v>
      </c>
      <c r="F3167" s="16">
        <v>7.0</v>
      </c>
      <c r="G3167" s="17" t="s">
        <v>25</v>
      </c>
      <c r="H3167" s="14">
        <v>108.0</v>
      </c>
      <c r="I3167" s="14">
        <f t="shared" si="1"/>
        <v>911.16</v>
      </c>
      <c r="J3167" s="18">
        <v>4.0</v>
      </c>
      <c r="K3167" s="17">
        <v>6.0</v>
      </c>
      <c r="L3167" s="19">
        <v>3.0</v>
      </c>
      <c r="M3167" s="19" t="e">
        <v>#REF!</v>
      </c>
      <c r="N3167" s="17">
        <v>5.0</v>
      </c>
      <c r="O3167" s="17" t="s">
        <v>62</v>
      </c>
      <c r="P3167" s="17">
        <v>4.0</v>
      </c>
      <c r="Q3167" s="17">
        <v>2.0</v>
      </c>
      <c r="R3167" s="17">
        <v>2.0</v>
      </c>
      <c r="S3167" s="7">
        <f t="shared" si="2"/>
        <v>4</v>
      </c>
      <c r="T3167" s="20">
        <v>0.0</v>
      </c>
      <c r="U3167" s="14">
        <v>0.0</v>
      </c>
      <c r="V3167" s="21" t="s">
        <v>37</v>
      </c>
      <c r="W3167" s="35">
        <f>VLOOKUP(A3167,airbnb_listings_orlando!C:Q,14,0)</f>
        <v>65</v>
      </c>
      <c r="X3167" s="35">
        <f>VLOOKUP(A3167,airbnb_listings_orlando!C:Q,15,0)</f>
        <v>6</v>
      </c>
      <c r="Y3167" s="11">
        <f t="shared" si="4"/>
        <v>227.79</v>
      </c>
      <c r="AA3167" s="11"/>
    </row>
    <row r="3168">
      <c r="A3168" s="12" t="s">
        <v>102</v>
      </c>
      <c r="B3168" s="13">
        <v>43172.0</v>
      </c>
      <c r="C3168" s="12">
        <v>43177.0</v>
      </c>
      <c r="D3168" s="14">
        <v>1047.0</v>
      </c>
      <c r="E3168" s="24">
        <v>43103.88957175926</v>
      </c>
      <c r="F3168" s="16">
        <v>69.0</v>
      </c>
      <c r="G3168" s="17" t="s">
        <v>25</v>
      </c>
      <c r="H3168" s="14">
        <v>121.22</v>
      </c>
      <c r="I3168" s="14">
        <f t="shared" si="1"/>
        <v>1018</v>
      </c>
      <c r="J3168" s="18">
        <v>4.0</v>
      </c>
      <c r="K3168" s="17">
        <v>6.0</v>
      </c>
      <c r="L3168" s="19">
        <v>3.0</v>
      </c>
      <c r="M3168" s="19" t="e">
        <v>#REF!</v>
      </c>
      <c r="N3168" s="17">
        <v>5.0</v>
      </c>
      <c r="O3168" s="17" t="s">
        <v>62</v>
      </c>
      <c r="P3168" s="17">
        <v>5.0</v>
      </c>
      <c r="Q3168" s="17">
        <v>5.0</v>
      </c>
      <c r="R3168" s="17">
        <v>0.0</v>
      </c>
      <c r="S3168" s="7">
        <f t="shared" si="2"/>
        <v>5</v>
      </c>
      <c r="T3168" s="20">
        <v>29.0</v>
      </c>
      <c r="U3168" s="14">
        <v>0.0</v>
      </c>
      <c r="V3168" s="21" t="s">
        <v>37</v>
      </c>
      <c r="W3168" s="35">
        <f>VLOOKUP(A3168,airbnb_listings_orlando!C:Q,14,0)</f>
        <v>65</v>
      </c>
      <c r="X3168" s="35">
        <f>VLOOKUP(A3168,airbnb_listings_orlando!C:Q,15,0)</f>
        <v>6</v>
      </c>
      <c r="Y3168" s="11">
        <f t="shared" si="4"/>
        <v>209.4</v>
      </c>
      <c r="AA3168" s="11"/>
    </row>
    <row r="3169">
      <c r="A3169" s="12" t="s">
        <v>102</v>
      </c>
      <c r="B3169" s="13">
        <v>43159.0</v>
      </c>
      <c r="C3169" s="12">
        <v>43163.0</v>
      </c>
      <c r="D3169" s="14">
        <v>902.99</v>
      </c>
      <c r="E3169" s="24">
        <v>43109.81775462963</v>
      </c>
      <c r="F3169" s="16">
        <v>50.0</v>
      </c>
      <c r="G3169" s="17" t="s">
        <v>25</v>
      </c>
      <c r="H3169" s="14">
        <v>117.0</v>
      </c>
      <c r="I3169" s="14">
        <f t="shared" si="1"/>
        <v>902.99</v>
      </c>
      <c r="J3169" s="18">
        <v>4.0</v>
      </c>
      <c r="K3169" s="17">
        <v>6.0</v>
      </c>
      <c r="L3169" s="19">
        <v>3.0</v>
      </c>
      <c r="M3169" s="19" t="e">
        <v>#REF!</v>
      </c>
      <c r="N3169" s="17">
        <v>5.0</v>
      </c>
      <c r="O3169" s="17" t="s">
        <v>62</v>
      </c>
      <c r="P3169" s="17">
        <v>4.0</v>
      </c>
      <c r="Q3169" s="17">
        <v>1.0</v>
      </c>
      <c r="R3169" s="17">
        <v>0.0</v>
      </c>
      <c r="S3169" s="7">
        <f t="shared" si="2"/>
        <v>1</v>
      </c>
      <c r="T3169" s="20">
        <v>0.0</v>
      </c>
      <c r="U3169" s="14">
        <v>0.0</v>
      </c>
      <c r="V3169" s="21" t="s">
        <v>37</v>
      </c>
      <c r="W3169" s="35">
        <f>VLOOKUP(A3169,airbnb_listings_orlando!C:Q,14,0)</f>
        <v>65</v>
      </c>
      <c r="X3169" s="35">
        <f>VLOOKUP(A3169,airbnb_listings_orlando!C:Q,15,0)</f>
        <v>6</v>
      </c>
      <c r="Y3169" s="11">
        <f t="shared" si="4"/>
        <v>225.7475</v>
      </c>
      <c r="AA3169" s="11"/>
    </row>
    <row r="3170">
      <c r="A3170" s="12" t="s">
        <v>102</v>
      </c>
      <c r="B3170" s="13">
        <v>43108.0</v>
      </c>
      <c r="C3170" s="12">
        <v>43113.0</v>
      </c>
      <c r="D3170" s="14">
        <v>1133.97</v>
      </c>
      <c r="E3170" s="15">
        <v>43020.60550925926</v>
      </c>
      <c r="F3170" s="16">
        <v>88.0</v>
      </c>
      <c r="G3170" s="17" t="s">
        <v>25</v>
      </c>
      <c r="H3170" s="14">
        <v>170.0</v>
      </c>
      <c r="I3170" s="14">
        <f t="shared" si="1"/>
        <v>1133.97</v>
      </c>
      <c r="J3170" s="18">
        <v>4.0</v>
      </c>
      <c r="K3170" s="17">
        <v>6.0</v>
      </c>
      <c r="L3170" s="19">
        <v>3.0</v>
      </c>
      <c r="M3170" s="19" t="e">
        <v>#REF!</v>
      </c>
      <c r="N3170" s="17">
        <v>5.0</v>
      </c>
      <c r="O3170" s="17" t="s">
        <v>62</v>
      </c>
      <c r="P3170" s="17">
        <v>5.0</v>
      </c>
      <c r="Q3170" s="17">
        <v>1.0</v>
      </c>
      <c r="R3170" s="17">
        <v>0.0</v>
      </c>
      <c r="S3170" s="7">
        <f t="shared" si="2"/>
        <v>1</v>
      </c>
      <c r="T3170" s="20">
        <v>0.0</v>
      </c>
      <c r="U3170" s="14">
        <v>0.0</v>
      </c>
      <c r="V3170" s="21" t="s">
        <v>37</v>
      </c>
      <c r="W3170" s="35">
        <f>VLOOKUP(A3170,airbnb_listings_orlando!C:Q,14,0)</f>
        <v>65</v>
      </c>
      <c r="X3170" s="35">
        <f>VLOOKUP(A3170,airbnb_listings_orlando!C:Q,15,0)</f>
        <v>6</v>
      </c>
      <c r="Y3170" s="11">
        <f t="shared" si="4"/>
        <v>226.794</v>
      </c>
      <c r="AA3170" s="11"/>
    </row>
    <row r="3171">
      <c r="A3171" s="12" t="s">
        <v>102</v>
      </c>
      <c r="B3171" s="13">
        <v>43010.0</v>
      </c>
      <c r="C3171" s="25">
        <v>43026.0</v>
      </c>
      <c r="D3171" s="14">
        <v>0.0</v>
      </c>
      <c r="E3171" s="24">
        <v>42892.44611111111</v>
      </c>
      <c r="F3171" s="16">
        <v>118.0</v>
      </c>
      <c r="G3171" s="17" t="s">
        <v>25</v>
      </c>
      <c r="H3171" s="14">
        <v>0.0</v>
      </c>
      <c r="I3171" s="14">
        <f t="shared" si="1"/>
        <v>0</v>
      </c>
      <c r="J3171" s="18">
        <v>4.0</v>
      </c>
      <c r="K3171" s="17">
        <v>6.0</v>
      </c>
      <c r="L3171" s="19">
        <v>3.0</v>
      </c>
      <c r="M3171" s="19" t="e">
        <v>#REF!</v>
      </c>
      <c r="N3171" s="17">
        <v>5.0</v>
      </c>
      <c r="O3171" s="17" t="s">
        <v>62</v>
      </c>
      <c r="P3171" s="17">
        <v>16.0</v>
      </c>
      <c r="Q3171" s="17">
        <v>2.0</v>
      </c>
      <c r="R3171" s="17">
        <v>0.0</v>
      </c>
      <c r="S3171" s="7">
        <f t="shared" si="2"/>
        <v>2</v>
      </c>
      <c r="T3171" s="20">
        <v>0.0</v>
      </c>
      <c r="U3171" s="14">
        <v>0.0</v>
      </c>
      <c r="V3171" s="21" t="s">
        <v>37</v>
      </c>
      <c r="W3171" s="35">
        <f>VLOOKUP(A3171,airbnb_listings_orlando!C:Q,14,0)</f>
        <v>65</v>
      </c>
      <c r="X3171" s="35">
        <f>VLOOKUP(A3171,airbnb_listings_orlando!C:Q,15,0)</f>
        <v>6</v>
      </c>
      <c r="Y3171" s="11">
        <f t="shared" si="4"/>
        <v>0</v>
      </c>
      <c r="AA3171" s="11"/>
    </row>
    <row r="3172">
      <c r="A3172" s="12" t="s">
        <v>102</v>
      </c>
      <c r="B3172" s="13">
        <v>42889.0</v>
      </c>
      <c r="C3172" s="12">
        <v>42905.0</v>
      </c>
      <c r="D3172" s="14">
        <v>2272.38</v>
      </c>
      <c r="E3172" s="24">
        <v>42818.421944444446</v>
      </c>
      <c r="F3172" s="16">
        <v>71.0</v>
      </c>
      <c r="G3172" s="17" t="s">
        <v>25</v>
      </c>
      <c r="H3172" s="14">
        <v>304.49</v>
      </c>
      <c r="I3172" s="14">
        <f t="shared" si="1"/>
        <v>2202.12</v>
      </c>
      <c r="J3172" s="18">
        <v>4.0</v>
      </c>
      <c r="K3172" s="17">
        <v>6.0</v>
      </c>
      <c r="L3172" s="19">
        <v>3.0</v>
      </c>
      <c r="M3172" s="19" t="e">
        <v>#REF!</v>
      </c>
      <c r="N3172" s="17">
        <v>5.0</v>
      </c>
      <c r="O3172" s="17" t="s">
        <v>62</v>
      </c>
      <c r="P3172" s="17">
        <v>16.0</v>
      </c>
      <c r="Q3172" s="17">
        <v>8.0</v>
      </c>
      <c r="R3172" s="17">
        <v>0.0</v>
      </c>
      <c r="S3172" s="7">
        <f t="shared" si="2"/>
        <v>8</v>
      </c>
      <c r="T3172" s="20">
        <v>70.26</v>
      </c>
      <c r="U3172" s="14">
        <v>0.0</v>
      </c>
      <c r="V3172" s="21" t="s">
        <v>37</v>
      </c>
      <c r="W3172" s="35">
        <f>VLOOKUP(A3172,airbnb_listings_orlando!C:Q,14,0)</f>
        <v>65</v>
      </c>
      <c r="X3172" s="35">
        <f>VLOOKUP(A3172,airbnb_listings_orlando!C:Q,15,0)</f>
        <v>6</v>
      </c>
      <c r="Y3172" s="11">
        <f t="shared" si="4"/>
        <v>142.02375</v>
      </c>
      <c r="AA3172" s="11"/>
    </row>
    <row r="3173">
      <c r="A3173" s="12" t="s">
        <v>102</v>
      </c>
      <c r="B3173" s="13">
        <v>42790.0</v>
      </c>
      <c r="C3173" s="12">
        <v>42802.0</v>
      </c>
      <c r="D3173" s="14">
        <v>120.0</v>
      </c>
      <c r="E3173" s="24">
        <v>42752.50283564815</v>
      </c>
      <c r="F3173" s="16">
        <v>38.0</v>
      </c>
      <c r="G3173" s="17" t="s">
        <v>25</v>
      </c>
      <c r="H3173" s="14">
        <v>0.0</v>
      </c>
      <c r="I3173" s="14">
        <f t="shared" si="1"/>
        <v>120</v>
      </c>
      <c r="J3173" s="18">
        <v>4.0</v>
      </c>
      <c r="K3173" s="17">
        <v>6.0</v>
      </c>
      <c r="L3173" s="19">
        <v>3.0</v>
      </c>
      <c r="M3173" s="19" t="e">
        <v>#REF!</v>
      </c>
      <c r="N3173" s="17">
        <v>5.0</v>
      </c>
      <c r="O3173" s="17" t="s">
        <v>62</v>
      </c>
      <c r="P3173" s="17">
        <v>12.0</v>
      </c>
      <c r="Q3173" s="17">
        <v>2.0</v>
      </c>
      <c r="R3173" s="17">
        <v>0.0</v>
      </c>
      <c r="S3173" s="7">
        <f t="shared" si="2"/>
        <v>2</v>
      </c>
      <c r="T3173" s="20">
        <v>0.0</v>
      </c>
      <c r="U3173" s="14">
        <v>0.0</v>
      </c>
      <c r="V3173" s="21" t="s">
        <v>37</v>
      </c>
      <c r="W3173" s="35">
        <f>VLOOKUP(A3173,airbnb_listings_orlando!C:Q,14,0)</f>
        <v>65</v>
      </c>
      <c r="X3173" s="35">
        <f>VLOOKUP(A3173,airbnb_listings_orlando!C:Q,15,0)</f>
        <v>6</v>
      </c>
      <c r="Y3173" s="11">
        <f t="shared" si="4"/>
        <v>10</v>
      </c>
      <c r="AA3173" s="11"/>
    </row>
    <row r="3174">
      <c r="A3174" s="12" t="s">
        <v>102</v>
      </c>
      <c r="B3174" s="13">
        <v>42743.0</v>
      </c>
      <c r="C3174" s="12">
        <v>42783.0</v>
      </c>
      <c r="D3174" s="14">
        <v>6700.71</v>
      </c>
      <c r="E3174" s="24">
        <v>42742.7337962963</v>
      </c>
      <c r="F3174" s="16">
        <v>1.0</v>
      </c>
      <c r="G3174" s="17" t="s">
        <v>25</v>
      </c>
      <c r="H3174" s="14">
        <v>944.29</v>
      </c>
      <c r="I3174" s="14">
        <f t="shared" si="1"/>
        <v>6551.62</v>
      </c>
      <c r="J3174" s="18">
        <v>4.0</v>
      </c>
      <c r="K3174" s="17">
        <v>6.0</v>
      </c>
      <c r="L3174" s="19">
        <v>3.0</v>
      </c>
      <c r="M3174" s="19" t="e">
        <v>#REF!</v>
      </c>
      <c r="N3174" s="17">
        <v>5.0</v>
      </c>
      <c r="O3174" s="17" t="s">
        <v>62</v>
      </c>
      <c r="P3174" s="17">
        <v>40.0</v>
      </c>
      <c r="Q3174" s="17">
        <v>7.0</v>
      </c>
      <c r="R3174" s="17">
        <v>1.0</v>
      </c>
      <c r="S3174" s="7">
        <f t="shared" si="2"/>
        <v>8</v>
      </c>
      <c r="T3174" s="20">
        <v>149.09</v>
      </c>
      <c r="U3174" s="14">
        <v>0.0</v>
      </c>
      <c r="V3174" s="21" t="s">
        <v>37</v>
      </c>
      <c r="W3174" s="35">
        <f>VLOOKUP(A3174,airbnb_listings_orlando!C:Q,14,0)</f>
        <v>65</v>
      </c>
      <c r="X3174" s="35">
        <f>VLOOKUP(A3174,airbnb_listings_orlando!C:Q,15,0)</f>
        <v>6</v>
      </c>
      <c r="Y3174" s="11">
        <f t="shared" si="4"/>
        <v>167.51775</v>
      </c>
      <c r="AA3174" s="11"/>
    </row>
    <row r="3175">
      <c r="A3175" s="12" t="s">
        <v>102</v>
      </c>
      <c r="B3175" s="13">
        <v>42674.0</v>
      </c>
      <c r="C3175" s="25">
        <v>42690.0</v>
      </c>
      <c r="D3175" s="14">
        <v>120.0</v>
      </c>
      <c r="E3175" s="24">
        <v>42620.69417824074</v>
      </c>
      <c r="F3175" s="16">
        <v>54.0</v>
      </c>
      <c r="G3175" s="17" t="s">
        <v>25</v>
      </c>
      <c r="H3175" s="14">
        <v>0.0</v>
      </c>
      <c r="I3175" s="14">
        <f t="shared" si="1"/>
        <v>120</v>
      </c>
      <c r="J3175" s="18">
        <v>4.0</v>
      </c>
      <c r="K3175" s="17">
        <v>6.0</v>
      </c>
      <c r="L3175" s="19">
        <v>3.0</v>
      </c>
      <c r="M3175" s="19" t="e">
        <v>#REF!</v>
      </c>
      <c r="N3175" s="17">
        <v>5.0</v>
      </c>
      <c r="O3175" s="17" t="s">
        <v>62</v>
      </c>
      <c r="P3175" s="17">
        <v>16.0</v>
      </c>
      <c r="Q3175" s="17">
        <v>4.0</v>
      </c>
      <c r="R3175" s="17">
        <v>0.0</v>
      </c>
      <c r="S3175" s="7">
        <f t="shared" si="2"/>
        <v>4</v>
      </c>
      <c r="T3175" s="20">
        <v>0.0</v>
      </c>
      <c r="U3175" s="14">
        <v>0.0</v>
      </c>
      <c r="V3175" s="21" t="s">
        <v>37</v>
      </c>
      <c r="W3175" s="35">
        <f>VLOOKUP(A3175,airbnb_listings_orlando!C:Q,14,0)</f>
        <v>65</v>
      </c>
      <c r="X3175" s="35">
        <f>VLOOKUP(A3175,airbnb_listings_orlando!C:Q,15,0)</f>
        <v>6</v>
      </c>
      <c r="Y3175" s="11">
        <f t="shared" si="4"/>
        <v>7.5</v>
      </c>
      <c r="AA3175" s="11"/>
    </row>
    <row r="3176">
      <c r="A3176" s="12" t="s">
        <v>102</v>
      </c>
      <c r="B3176" s="13">
        <v>42671.0</v>
      </c>
      <c r="C3176" s="25">
        <v>42673.0</v>
      </c>
      <c r="D3176" s="14">
        <v>508.63</v>
      </c>
      <c r="E3176" s="15">
        <v>42670.40083333333</v>
      </c>
      <c r="F3176" s="16">
        <v>1.0</v>
      </c>
      <c r="G3176" s="17" t="s">
        <v>25</v>
      </c>
      <c r="H3176" s="14">
        <v>54.0</v>
      </c>
      <c r="I3176" s="14">
        <f t="shared" si="1"/>
        <v>508.63</v>
      </c>
      <c r="J3176" s="18">
        <v>4.0</v>
      </c>
      <c r="K3176" s="17">
        <v>6.0</v>
      </c>
      <c r="L3176" s="19">
        <v>3.0</v>
      </c>
      <c r="M3176" s="19" t="e">
        <v>#REF!</v>
      </c>
      <c r="N3176" s="17">
        <v>5.0</v>
      </c>
      <c r="O3176" s="17" t="s">
        <v>62</v>
      </c>
      <c r="P3176" s="17">
        <v>2.0</v>
      </c>
      <c r="Q3176" s="17">
        <v>4.0</v>
      </c>
      <c r="R3176" s="17">
        <v>0.0</v>
      </c>
      <c r="S3176" s="7">
        <f t="shared" si="2"/>
        <v>4</v>
      </c>
      <c r="T3176" s="20">
        <v>0.0</v>
      </c>
      <c r="U3176" s="14">
        <v>0.0</v>
      </c>
      <c r="V3176" s="21" t="s">
        <v>37</v>
      </c>
      <c r="W3176" s="35">
        <f>VLOOKUP(A3176,airbnb_listings_orlando!C:Q,14,0)</f>
        <v>65</v>
      </c>
      <c r="X3176" s="35">
        <f>VLOOKUP(A3176,airbnb_listings_orlando!C:Q,15,0)</f>
        <v>6</v>
      </c>
      <c r="Y3176" s="11">
        <f t="shared" si="4"/>
        <v>254.315</v>
      </c>
      <c r="AA3176" s="11"/>
    </row>
    <row r="3177">
      <c r="A3177" s="12" t="s">
        <v>102</v>
      </c>
      <c r="B3177" s="13">
        <v>42665.0</v>
      </c>
      <c r="C3177" s="25">
        <v>42667.0</v>
      </c>
      <c r="D3177" s="14">
        <v>508.63</v>
      </c>
      <c r="E3177" s="15">
        <v>42665.32027777778</v>
      </c>
      <c r="F3177" s="16">
        <v>0.0</v>
      </c>
      <c r="G3177" s="17" t="s">
        <v>25</v>
      </c>
      <c r="H3177" s="14">
        <v>54.0</v>
      </c>
      <c r="I3177" s="14">
        <f t="shared" si="1"/>
        <v>508.63</v>
      </c>
      <c r="J3177" s="18">
        <v>4.0</v>
      </c>
      <c r="K3177" s="17">
        <v>6.0</v>
      </c>
      <c r="L3177" s="19">
        <v>3.0</v>
      </c>
      <c r="M3177" s="19" t="e">
        <v>#REF!</v>
      </c>
      <c r="N3177" s="17">
        <v>5.0</v>
      </c>
      <c r="O3177" s="17" t="s">
        <v>62</v>
      </c>
      <c r="P3177" s="17">
        <v>2.0</v>
      </c>
      <c r="Q3177" s="17">
        <v>6.0</v>
      </c>
      <c r="R3177" s="17">
        <v>0.0</v>
      </c>
      <c r="S3177" s="7">
        <f t="shared" si="2"/>
        <v>6</v>
      </c>
      <c r="T3177" s="20">
        <v>0.0</v>
      </c>
      <c r="U3177" s="14">
        <v>0.0</v>
      </c>
      <c r="V3177" s="21" t="s">
        <v>37</v>
      </c>
      <c r="W3177" s="35">
        <f>VLOOKUP(A3177,airbnb_listings_orlando!C:Q,14,0)</f>
        <v>65</v>
      </c>
      <c r="X3177" s="35">
        <f>VLOOKUP(A3177,airbnb_listings_orlando!C:Q,15,0)</f>
        <v>6</v>
      </c>
      <c r="Y3177" s="11">
        <f t="shared" si="4"/>
        <v>254.315</v>
      </c>
      <c r="AA3177" s="11"/>
    </row>
    <row r="3178">
      <c r="A3178" s="12" t="s">
        <v>102</v>
      </c>
      <c r="B3178" s="13">
        <v>43458.0</v>
      </c>
      <c r="C3178" s="25">
        <v>43463.0</v>
      </c>
      <c r="D3178" s="14">
        <v>1337.67</v>
      </c>
      <c r="E3178" s="24">
        <v>43195.387557870374</v>
      </c>
      <c r="F3178" s="16">
        <v>263.0</v>
      </c>
      <c r="G3178" s="17" t="s">
        <v>25</v>
      </c>
      <c r="H3178" s="14">
        <v>166.37</v>
      </c>
      <c r="I3178" s="14">
        <f t="shared" si="1"/>
        <v>1256.1799</v>
      </c>
      <c r="J3178" s="18">
        <v>4.0</v>
      </c>
      <c r="K3178" s="17">
        <v>6.0</v>
      </c>
      <c r="L3178" s="19">
        <v>3.0</v>
      </c>
      <c r="M3178" s="19" t="e">
        <v>#REF!</v>
      </c>
      <c r="N3178" s="17">
        <v>5.0</v>
      </c>
      <c r="O3178" s="17" t="s">
        <v>62</v>
      </c>
      <c r="P3178" s="17">
        <v>5.0</v>
      </c>
      <c r="Q3178" s="17">
        <v>6.0</v>
      </c>
      <c r="R3178" s="17">
        <v>1.0</v>
      </c>
      <c r="S3178" s="7">
        <f t="shared" si="2"/>
        <v>7</v>
      </c>
      <c r="T3178" s="20">
        <v>41.36</v>
      </c>
      <c r="U3178" s="14">
        <f>D3178*3%</f>
        <v>40.1301</v>
      </c>
      <c r="V3178" s="21" t="s">
        <v>39</v>
      </c>
      <c r="W3178" s="35">
        <f>VLOOKUP(A3178,airbnb_listings_orlando!C:Q,14,0)</f>
        <v>65</v>
      </c>
      <c r="X3178" s="35">
        <f>VLOOKUP(A3178,airbnb_listings_orlando!C:Q,15,0)</f>
        <v>6</v>
      </c>
      <c r="Y3178" s="11">
        <f t="shared" si="4"/>
        <v>267.534</v>
      </c>
      <c r="AA3178" s="11"/>
    </row>
    <row r="3179">
      <c r="A3179" s="12" t="s">
        <v>102</v>
      </c>
      <c r="B3179" s="13">
        <v>43334.0</v>
      </c>
      <c r="C3179" s="12">
        <v>43346.0</v>
      </c>
      <c r="D3179" s="14">
        <v>1843.01</v>
      </c>
      <c r="E3179" s="24">
        <v>43248.160266203704</v>
      </c>
      <c r="F3179" s="16">
        <v>86.0</v>
      </c>
      <c r="G3179" s="17" t="s">
        <v>25</v>
      </c>
      <c r="H3179" s="14">
        <v>239.42</v>
      </c>
      <c r="I3179" s="14">
        <f t="shared" si="1"/>
        <v>1712.3096</v>
      </c>
      <c r="J3179" s="18">
        <v>4.0</v>
      </c>
      <c r="K3179" s="17">
        <v>6.0</v>
      </c>
      <c r="L3179" s="19">
        <v>3.0</v>
      </c>
      <c r="M3179" s="19" t="e">
        <v>#REF!</v>
      </c>
      <c r="N3179" s="17">
        <v>5.0</v>
      </c>
      <c r="O3179" s="17" t="s">
        <v>62</v>
      </c>
      <c r="P3179" s="17">
        <v>12.0</v>
      </c>
      <c r="Q3179" s="17">
        <v>2.0</v>
      </c>
      <c r="R3179" s="17">
        <v>0.0</v>
      </c>
      <c r="S3179" s="7">
        <f t="shared" si="2"/>
        <v>2</v>
      </c>
      <c r="T3179" s="20">
        <v>56.98</v>
      </c>
      <c r="U3179" s="14">
        <f>D3179*4%</f>
        <v>73.7204</v>
      </c>
      <c r="V3179" s="21" t="s">
        <v>39</v>
      </c>
      <c r="W3179" s="35">
        <f>VLOOKUP(A3179,airbnb_listings_orlando!C:Q,14,0)</f>
        <v>65</v>
      </c>
      <c r="X3179" s="35">
        <f>VLOOKUP(A3179,airbnb_listings_orlando!C:Q,15,0)</f>
        <v>6</v>
      </c>
      <c r="Y3179" s="11">
        <f t="shared" si="4"/>
        <v>153.5841667</v>
      </c>
      <c r="AA3179" s="11"/>
    </row>
    <row r="3180">
      <c r="A3180" s="12" t="s">
        <v>102</v>
      </c>
      <c r="B3180" s="13">
        <v>43311.0</v>
      </c>
      <c r="C3180" s="12">
        <v>43316.0</v>
      </c>
      <c r="D3180" s="14">
        <v>891.78</v>
      </c>
      <c r="E3180" s="24">
        <v>43274.55347222222</v>
      </c>
      <c r="F3180" s="16">
        <v>37.0</v>
      </c>
      <c r="G3180" s="17" t="s">
        <v>25</v>
      </c>
      <c r="H3180" s="14">
        <v>101.92</v>
      </c>
      <c r="I3180" s="14">
        <f t="shared" si="1"/>
        <v>837.4566</v>
      </c>
      <c r="J3180" s="18">
        <v>4.0</v>
      </c>
      <c r="K3180" s="17">
        <v>6.0</v>
      </c>
      <c r="L3180" s="19">
        <v>3.0</v>
      </c>
      <c r="M3180" s="19" t="e">
        <v>#REF!</v>
      </c>
      <c r="N3180" s="17">
        <v>5.0</v>
      </c>
      <c r="O3180" s="17" t="s">
        <v>62</v>
      </c>
      <c r="P3180" s="17">
        <v>5.0</v>
      </c>
      <c r="Q3180" s="17">
        <v>2.0</v>
      </c>
      <c r="R3180" s="17">
        <v>0.0</v>
      </c>
      <c r="S3180" s="7">
        <f t="shared" si="2"/>
        <v>2</v>
      </c>
      <c r="T3180" s="20">
        <v>27.57</v>
      </c>
      <c r="U3180" s="14">
        <f t="shared" ref="U3180:U3186" si="166">D3180*3%</f>
        <v>26.7534</v>
      </c>
      <c r="V3180" s="21" t="s">
        <v>39</v>
      </c>
      <c r="W3180" s="35">
        <f>VLOOKUP(A3180,airbnb_listings_orlando!C:Q,14,0)</f>
        <v>65</v>
      </c>
      <c r="X3180" s="35">
        <f>VLOOKUP(A3180,airbnb_listings_orlando!C:Q,15,0)</f>
        <v>6</v>
      </c>
      <c r="Y3180" s="11">
        <f t="shared" si="4"/>
        <v>178.356</v>
      </c>
      <c r="AA3180" s="11"/>
    </row>
    <row r="3181">
      <c r="A3181" s="12" t="s">
        <v>102</v>
      </c>
      <c r="B3181" s="13">
        <v>43302.0</v>
      </c>
      <c r="C3181" s="12">
        <v>43309.0</v>
      </c>
      <c r="D3181" s="14">
        <v>1172.18</v>
      </c>
      <c r="E3181" s="24">
        <v>43191.90447916667</v>
      </c>
      <c r="F3181" s="16">
        <v>111.0</v>
      </c>
      <c r="G3181" s="17" t="s">
        <v>25</v>
      </c>
      <c r="H3181" s="14">
        <v>116.4</v>
      </c>
      <c r="I3181" s="14">
        <f t="shared" si="1"/>
        <v>1075.3346</v>
      </c>
      <c r="J3181" s="18">
        <v>4.0</v>
      </c>
      <c r="K3181" s="17">
        <v>6.0</v>
      </c>
      <c r="L3181" s="19">
        <v>3.0</v>
      </c>
      <c r="M3181" s="19" t="e">
        <v>#REF!</v>
      </c>
      <c r="N3181" s="17">
        <v>5.0</v>
      </c>
      <c r="O3181" s="17" t="s">
        <v>62</v>
      </c>
      <c r="P3181" s="17">
        <v>7.0</v>
      </c>
      <c r="Q3181" s="17">
        <v>2.0</v>
      </c>
      <c r="R3181" s="17">
        <v>3.0</v>
      </c>
      <c r="S3181" s="7">
        <f t="shared" si="2"/>
        <v>5</v>
      </c>
      <c r="T3181" s="20">
        <v>61.68</v>
      </c>
      <c r="U3181" s="14">
        <f t="shared" si="166"/>
        <v>35.1654</v>
      </c>
      <c r="V3181" s="21" t="s">
        <v>39</v>
      </c>
      <c r="W3181" s="35">
        <f>VLOOKUP(A3181,airbnb_listings_orlando!C:Q,14,0)</f>
        <v>65</v>
      </c>
      <c r="X3181" s="35">
        <f>VLOOKUP(A3181,airbnb_listings_orlando!C:Q,15,0)</f>
        <v>6</v>
      </c>
      <c r="Y3181" s="11">
        <f t="shared" si="4"/>
        <v>167.4542857</v>
      </c>
      <c r="AA3181" s="11"/>
    </row>
    <row r="3182">
      <c r="A3182" s="12" t="s">
        <v>102</v>
      </c>
      <c r="B3182" s="13">
        <v>43224.0</v>
      </c>
      <c r="C3182" s="12">
        <v>43227.0</v>
      </c>
      <c r="D3182" s="14">
        <v>594.52</v>
      </c>
      <c r="E3182" s="24">
        <v>43140.71917824074</v>
      </c>
      <c r="F3182" s="16">
        <v>84.0</v>
      </c>
      <c r="G3182" s="17" t="s">
        <v>25</v>
      </c>
      <c r="H3182" s="14">
        <v>58.94</v>
      </c>
      <c r="I3182" s="14">
        <f t="shared" si="1"/>
        <v>558.3044</v>
      </c>
      <c r="J3182" s="18">
        <v>4.0</v>
      </c>
      <c r="K3182" s="17">
        <v>6.0</v>
      </c>
      <c r="L3182" s="19">
        <v>3.0</v>
      </c>
      <c r="M3182" s="19" t="e">
        <v>#REF!</v>
      </c>
      <c r="N3182" s="17">
        <v>5.0</v>
      </c>
      <c r="O3182" s="17" t="s">
        <v>62</v>
      </c>
      <c r="P3182" s="17">
        <v>3.0</v>
      </c>
      <c r="Q3182" s="17">
        <v>4.0</v>
      </c>
      <c r="R3182" s="17">
        <v>2.0</v>
      </c>
      <c r="S3182" s="7">
        <f t="shared" si="2"/>
        <v>6</v>
      </c>
      <c r="T3182" s="20">
        <v>18.38</v>
      </c>
      <c r="U3182" s="14">
        <f t="shared" si="166"/>
        <v>17.8356</v>
      </c>
      <c r="V3182" s="21" t="s">
        <v>39</v>
      </c>
      <c r="W3182" s="35">
        <f>VLOOKUP(A3182,airbnb_listings_orlando!C:Q,14,0)</f>
        <v>65</v>
      </c>
      <c r="X3182" s="35">
        <f>VLOOKUP(A3182,airbnb_listings_orlando!C:Q,15,0)</f>
        <v>6</v>
      </c>
      <c r="Y3182" s="11">
        <f t="shared" si="4"/>
        <v>198.1733333</v>
      </c>
      <c r="AA3182" s="11"/>
    </row>
    <row r="3183">
      <c r="A3183" s="12" t="s">
        <v>102</v>
      </c>
      <c r="B3183" s="13">
        <v>43212.0</v>
      </c>
      <c r="C3183" s="12">
        <v>43218.0</v>
      </c>
      <c r="D3183" s="14">
        <v>1034.9</v>
      </c>
      <c r="E3183" s="24">
        <v>43012.406851851854</v>
      </c>
      <c r="F3183" s="16">
        <v>200.0</v>
      </c>
      <c r="G3183" s="17" t="s">
        <v>25</v>
      </c>
      <c r="H3183" s="14">
        <v>123.6</v>
      </c>
      <c r="I3183" s="14">
        <f t="shared" si="1"/>
        <v>971.853</v>
      </c>
      <c r="J3183" s="18">
        <v>4.0</v>
      </c>
      <c r="K3183" s="17">
        <v>6.0</v>
      </c>
      <c r="L3183" s="19">
        <v>3.0</v>
      </c>
      <c r="M3183" s="19" t="e">
        <v>#REF!</v>
      </c>
      <c r="N3183" s="17">
        <v>5.0</v>
      </c>
      <c r="O3183" s="17" t="s">
        <v>62</v>
      </c>
      <c r="P3183" s="17">
        <v>6.0</v>
      </c>
      <c r="Q3183" s="17">
        <v>4.0</v>
      </c>
      <c r="R3183" s="17">
        <v>2.0</v>
      </c>
      <c r="S3183" s="7">
        <f t="shared" si="2"/>
        <v>6</v>
      </c>
      <c r="T3183" s="20">
        <v>32.0</v>
      </c>
      <c r="U3183" s="14">
        <f t="shared" si="166"/>
        <v>31.047</v>
      </c>
      <c r="V3183" s="21" t="s">
        <v>39</v>
      </c>
      <c r="W3183" s="35">
        <f>VLOOKUP(A3183,airbnb_listings_orlando!C:Q,14,0)</f>
        <v>65</v>
      </c>
      <c r="X3183" s="35">
        <f>VLOOKUP(A3183,airbnb_listings_orlando!C:Q,15,0)</f>
        <v>6</v>
      </c>
      <c r="Y3183" s="11">
        <f t="shared" si="4"/>
        <v>172.4833333</v>
      </c>
      <c r="AA3183" s="11"/>
    </row>
    <row r="3184">
      <c r="A3184" s="12" t="s">
        <v>102</v>
      </c>
      <c r="B3184" s="13">
        <v>43199.0</v>
      </c>
      <c r="C3184" s="12">
        <v>43211.0</v>
      </c>
      <c r="D3184" s="14">
        <v>1886.95</v>
      </c>
      <c r="E3184" s="24">
        <v>43106.36230324074</v>
      </c>
      <c r="F3184" s="16">
        <v>93.0</v>
      </c>
      <c r="G3184" s="17" t="s">
        <v>25</v>
      </c>
      <c r="H3184" s="14">
        <v>204.84</v>
      </c>
      <c r="I3184" s="14">
        <f t="shared" si="1"/>
        <v>1731.0415</v>
      </c>
      <c r="J3184" s="18">
        <v>4.0</v>
      </c>
      <c r="K3184" s="17">
        <v>6.0</v>
      </c>
      <c r="L3184" s="19">
        <v>3.0</v>
      </c>
      <c r="M3184" s="19" t="e">
        <v>#REF!</v>
      </c>
      <c r="N3184" s="17">
        <v>5.0</v>
      </c>
      <c r="O3184" s="17" t="s">
        <v>62</v>
      </c>
      <c r="P3184" s="17">
        <v>12.0</v>
      </c>
      <c r="Q3184" s="17">
        <v>3.0</v>
      </c>
      <c r="R3184" s="17">
        <v>5.0</v>
      </c>
      <c r="S3184" s="7">
        <f t="shared" si="2"/>
        <v>8</v>
      </c>
      <c r="T3184" s="20">
        <v>99.3</v>
      </c>
      <c r="U3184" s="14">
        <f t="shared" si="166"/>
        <v>56.6085</v>
      </c>
      <c r="V3184" s="21" t="s">
        <v>39</v>
      </c>
      <c r="W3184" s="35">
        <f>VLOOKUP(A3184,airbnb_listings_orlando!C:Q,14,0)</f>
        <v>65</v>
      </c>
      <c r="X3184" s="35">
        <f>VLOOKUP(A3184,airbnb_listings_orlando!C:Q,15,0)</f>
        <v>6</v>
      </c>
      <c r="Y3184" s="11">
        <f t="shared" si="4"/>
        <v>157.2458333</v>
      </c>
      <c r="AA3184" s="11"/>
    </row>
    <row r="3185">
      <c r="A3185" s="12" t="s">
        <v>102</v>
      </c>
      <c r="B3185" s="13">
        <v>43188.0</v>
      </c>
      <c r="C3185" s="12">
        <v>43190.0</v>
      </c>
      <c r="D3185" s="14">
        <v>478.92</v>
      </c>
      <c r="E3185" s="24">
        <v>43121.96090277778</v>
      </c>
      <c r="F3185" s="16">
        <v>67.0</v>
      </c>
      <c r="G3185" s="17" t="s">
        <v>25</v>
      </c>
      <c r="H3185" s="14">
        <v>42.23</v>
      </c>
      <c r="I3185" s="14">
        <f t="shared" si="1"/>
        <v>449.7424</v>
      </c>
      <c r="J3185" s="18">
        <v>4.0</v>
      </c>
      <c r="K3185" s="17">
        <v>6.0</v>
      </c>
      <c r="L3185" s="19">
        <v>3.0</v>
      </c>
      <c r="M3185" s="19" t="e">
        <v>#REF!</v>
      </c>
      <c r="N3185" s="17">
        <v>5.0</v>
      </c>
      <c r="O3185" s="17" t="s">
        <v>62</v>
      </c>
      <c r="P3185" s="17">
        <v>2.0</v>
      </c>
      <c r="Q3185" s="17">
        <v>3.0</v>
      </c>
      <c r="R3185" s="17">
        <v>5.0</v>
      </c>
      <c r="S3185" s="7">
        <f t="shared" si="2"/>
        <v>8</v>
      </c>
      <c r="T3185" s="20">
        <v>14.81</v>
      </c>
      <c r="U3185" s="14">
        <f t="shared" si="166"/>
        <v>14.3676</v>
      </c>
      <c r="V3185" s="21" t="s">
        <v>39</v>
      </c>
      <c r="W3185" s="35">
        <f>VLOOKUP(A3185,airbnb_listings_orlando!C:Q,14,0)</f>
        <v>65</v>
      </c>
      <c r="X3185" s="35">
        <f>VLOOKUP(A3185,airbnb_listings_orlando!C:Q,15,0)</f>
        <v>6</v>
      </c>
      <c r="Y3185" s="11">
        <f t="shared" si="4"/>
        <v>239.46</v>
      </c>
      <c r="AA3185" s="11"/>
    </row>
    <row r="3186">
      <c r="A3186" s="12" t="s">
        <v>102</v>
      </c>
      <c r="B3186" s="13">
        <v>43183.0</v>
      </c>
      <c r="C3186" s="12">
        <v>43187.0</v>
      </c>
      <c r="D3186" s="14">
        <v>803.7</v>
      </c>
      <c r="E3186" s="15">
        <v>43082.72646990741</v>
      </c>
      <c r="F3186" s="16">
        <v>101.0</v>
      </c>
      <c r="G3186" s="17" t="s">
        <v>25</v>
      </c>
      <c r="H3186" s="14">
        <v>80.23</v>
      </c>
      <c r="I3186" s="14">
        <f t="shared" si="1"/>
        <v>746.449</v>
      </c>
      <c r="J3186" s="18">
        <v>4.0</v>
      </c>
      <c r="K3186" s="17">
        <v>6.0</v>
      </c>
      <c r="L3186" s="19">
        <v>3.0</v>
      </c>
      <c r="M3186" s="19" t="e">
        <v>#REF!</v>
      </c>
      <c r="N3186" s="17">
        <v>5.0</v>
      </c>
      <c r="O3186" s="17" t="s">
        <v>62</v>
      </c>
      <c r="P3186" s="17">
        <v>4.0</v>
      </c>
      <c r="Q3186" s="17">
        <v>5.0</v>
      </c>
      <c r="R3186" s="17">
        <v>0.0</v>
      </c>
      <c r="S3186" s="7">
        <f t="shared" si="2"/>
        <v>5</v>
      </c>
      <c r="T3186" s="20">
        <v>33.14</v>
      </c>
      <c r="U3186" s="14">
        <f t="shared" si="166"/>
        <v>24.111</v>
      </c>
      <c r="V3186" s="21" t="s">
        <v>39</v>
      </c>
      <c r="W3186" s="35">
        <f>VLOOKUP(A3186,airbnb_listings_orlando!C:Q,14,0)</f>
        <v>65</v>
      </c>
      <c r="X3186" s="35">
        <f>VLOOKUP(A3186,airbnb_listings_orlando!C:Q,15,0)</f>
        <v>6</v>
      </c>
      <c r="Y3186" s="11">
        <f t="shared" si="4"/>
        <v>200.925</v>
      </c>
      <c r="AA3186" s="11"/>
    </row>
    <row r="3187">
      <c r="A3187" s="12" t="s">
        <v>102</v>
      </c>
      <c r="B3187" s="13">
        <v>43154.0</v>
      </c>
      <c r="C3187" s="12">
        <v>43158.0</v>
      </c>
      <c r="D3187" s="14">
        <v>704.62</v>
      </c>
      <c r="E3187" s="24">
        <v>42964.66478009259</v>
      </c>
      <c r="F3187" s="16">
        <v>190.0</v>
      </c>
      <c r="G3187" s="17" t="s">
        <v>25</v>
      </c>
      <c r="H3187" s="14">
        <v>77.86</v>
      </c>
      <c r="I3187" s="14">
        <f t="shared" si="1"/>
        <v>654.6552</v>
      </c>
      <c r="J3187" s="18">
        <v>4.0</v>
      </c>
      <c r="K3187" s="17">
        <v>6.0</v>
      </c>
      <c r="L3187" s="19">
        <v>3.0</v>
      </c>
      <c r="M3187" s="19" t="e">
        <v>#REF!</v>
      </c>
      <c r="N3187" s="17">
        <v>5.0</v>
      </c>
      <c r="O3187" s="17" t="s">
        <v>62</v>
      </c>
      <c r="P3187" s="17">
        <v>4.0</v>
      </c>
      <c r="Q3187" s="17">
        <v>6.0</v>
      </c>
      <c r="R3187" s="17">
        <v>2.0</v>
      </c>
      <c r="S3187" s="7">
        <f t="shared" si="2"/>
        <v>8</v>
      </c>
      <c r="T3187" s="20">
        <v>21.78</v>
      </c>
      <c r="U3187" s="14">
        <f t="shared" ref="U3187:U3206" si="167">D3187*4%</f>
        <v>28.1848</v>
      </c>
      <c r="V3187" s="21" t="s">
        <v>39</v>
      </c>
      <c r="W3187" s="35">
        <f>VLOOKUP(A3187,airbnb_listings_orlando!C:Q,14,0)</f>
        <v>65</v>
      </c>
      <c r="X3187" s="35">
        <f>VLOOKUP(A3187,airbnb_listings_orlando!C:Q,15,0)</f>
        <v>6</v>
      </c>
      <c r="Y3187" s="11">
        <f t="shared" si="4"/>
        <v>176.155</v>
      </c>
      <c r="AA3187" s="11"/>
    </row>
    <row r="3188">
      <c r="A3188" s="12" t="s">
        <v>102</v>
      </c>
      <c r="B3188" s="13">
        <v>43096.0</v>
      </c>
      <c r="C3188" s="12">
        <v>43105.0</v>
      </c>
      <c r="D3188" s="14">
        <v>1827.66</v>
      </c>
      <c r="E3188" s="24">
        <v>42892.73173611111</v>
      </c>
      <c r="F3188" s="16">
        <v>204.0</v>
      </c>
      <c r="G3188" s="17" t="s">
        <v>25</v>
      </c>
      <c r="H3188" s="14">
        <v>199.6</v>
      </c>
      <c r="I3188" s="14">
        <f t="shared" si="1"/>
        <v>1658.3836</v>
      </c>
      <c r="J3188" s="18">
        <v>4.0</v>
      </c>
      <c r="K3188" s="17">
        <v>6.0</v>
      </c>
      <c r="L3188" s="19">
        <v>3.0</v>
      </c>
      <c r="M3188" s="19" t="e">
        <v>#REF!</v>
      </c>
      <c r="N3188" s="17">
        <v>5.0</v>
      </c>
      <c r="O3188" s="17" t="s">
        <v>62</v>
      </c>
      <c r="P3188" s="17">
        <v>9.0</v>
      </c>
      <c r="Q3188" s="17">
        <v>8.0</v>
      </c>
      <c r="R3188" s="17">
        <v>0.0</v>
      </c>
      <c r="S3188" s="7">
        <f t="shared" si="2"/>
        <v>8</v>
      </c>
      <c r="T3188" s="20">
        <v>96.17</v>
      </c>
      <c r="U3188" s="14">
        <f t="shared" si="167"/>
        <v>73.1064</v>
      </c>
      <c r="V3188" s="21" t="s">
        <v>39</v>
      </c>
      <c r="W3188" s="35">
        <f>VLOOKUP(A3188,airbnb_listings_orlando!C:Q,14,0)</f>
        <v>65</v>
      </c>
      <c r="X3188" s="35">
        <f>VLOOKUP(A3188,airbnb_listings_orlando!C:Q,15,0)</f>
        <v>6</v>
      </c>
      <c r="Y3188" s="11">
        <f t="shared" si="4"/>
        <v>203.0733333</v>
      </c>
      <c r="AA3188" s="11"/>
    </row>
    <row r="3189">
      <c r="A3189" s="12" t="s">
        <v>102</v>
      </c>
      <c r="B3189" s="13">
        <v>42953.0</v>
      </c>
      <c r="C3189" s="12">
        <v>42960.0</v>
      </c>
      <c r="D3189" s="14">
        <v>1133.99</v>
      </c>
      <c r="E3189" s="24">
        <v>42865.404444444444</v>
      </c>
      <c r="F3189" s="16">
        <v>88.0</v>
      </c>
      <c r="G3189" s="17" t="s">
        <v>25</v>
      </c>
      <c r="H3189" s="14">
        <v>139.93</v>
      </c>
      <c r="I3189" s="14">
        <f t="shared" si="1"/>
        <v>1053.5704</v>
      </c>
      <c r="J3189" s="18">
        <v>4.0</v>
      </c>
      <c r="K3189" s="17">
        <v>6.0</v>
      </c>
      <c r="L3189" s="19">
        <v>3.0</v>
      </c>
      <c r="M3189" s="19" t="e">
        <v>#REF!</v>
      </c>
      <c r="N3189" s="17">
        <v>5.0</v>
      </c>
      <c r="O3189" s="17" t="s">
        <v>62</v>
      </c>
      <c r="P3189" s="17">
        <v>7.0</v>
      </c>
      <c r="Q3189" s="17">
        <v>6.0</v>
      </c>
      <c r="R3189" s="17">
        <v>2.0</v>
      </c>
      <c r="S3189" s="7">
        <f t="shared" si="2"/>
        <v>8</v>
      </c>
      <c r="T3189" s="20">
        <v>35.06</v>
      </c>
      <c r="U3189" s="14">
        <f t="shared" si="167"/>
        <v>45.3596</v>
      </c>
      <c r="V3189" s="21" t="s">
        <v>39</v>
      </c>
      <c r="W3189" s="35">
        <f>VLOOKUP(A3189,airbnb_listings_orlando!C:Q,14,0)</f>
        <v>65</v>
      </c>
      <c r="X3189" s="35">
        <f>VLOOKUP(A3189,airbnb_listings_orlando!C:Q,15,0)</f>
        <v>6</v>
      </c>
      <c r="Y3189" s="11">
        <f t="shared" si="4"/>
        <v>161.9985714</v>
      </c>
      <c r="AA3189" s="11"/>
    </row>
    <row r="3190">
      <c r="A3190" s="12" t="s">
        <v>102</v>
      </c>
      <c r="B3190" s="13">
        <v>42936.0</v>
      </c>
      <c r="C3190" s="12">
        <v>42939.0</v>
      </c>
      <c r="D3190" s="14">
        <v>677.1</v>
      </c>
      <c r="E3190" s="24">
        <v>42866.422118055554</v>
      </c>
      <c r="F3190" s="16">
        <v>70.0</v>
      </c>
      <c r="G3190" s="17" t="s">
        <v>25</v>
      </c>
      <c r="H3190" s="14">
        <v>73.88</v>
      </c>
      <c r="I3190" s="14">
        <f t="shared" si="1"/>
        <v>629.086</v>
      </c>
      <c r="J3190" s="18">
        <v>4.0</v>
      </c>
      <c r="K3190" s="17">
        <v>6.0</v>
      </c>
      <c r="L3190" s="19">
        <v>3.0</v>
      </c>
      <c r="M3190" s="19" t="e">
        <v>#REF!</v>
      </c>
      <c r="N3190" s="17">
        <v>5.0</v>
      </c>
      <c r="O3190" s="17" t="s">
        <v>62</v>
      </c>
      <c r="P3190" s="17">
        <v>3.0</v>
      </c>
      <c r="Q3190" s="17">
        <v>6.0</v>
      </c>
      <c r="R3190" s="17">
        <v>1.0</v>
      </c>
      <c r="S3190" s="7">
        <f t="shared" si="2"/>
        <v>7</v>
      </c>
      <c r="T3190" s="20">
        <v>20.93</v>
      </c>
      <c r="U3190" s="14">
        <f t="shared" si="167"/>
        <v>27.084</v>
      </c>
      <c r="V3190" s="21" t="s">
        <v>39</v>
      </c>
      <c r="W3190" s="35">
        <f>VLOOKUP(A3190,airbnb_listings_orlando!C:Q,14,0)</f>
        <v>65</v>
      </c>
      <c r="X3190" s="35">
        <f>VLOOKUP(A3190,airbnb_listings_orlando!C:Q,15,0)</f>
        <v>6</v>
      </c>
      <c r="Y3190" s="11">
        <f t="shared" si="4"/>
        <v>225.7</v>
      </c>
      <c r="AA3190" s="11"/>
    </row>
    <row r="3191">
      <c r="A3191" s="12" t="s">
        <v>102</v>
      </c>
      <c r="B3191" s="13">
        <v>42916.0</v>
      </c>
      <c r="C3191" s="12">
        <v>42920.0</v>
      </c>
      <c r="D3191" s="14">
        <v>853.25</v>
      </c>
      <c r="E3191" s="24">
        <v>42871.38421296296</v>
      </c>
      <c r="F3191" s="16">
        <v>45.0</v>
      </c>
      <c r="G3191" s="17" t="s">
        <v>25</v>
      </c>
      <c r="H3191" s="14">
        <v>99.34</v>
      </c>
      <c r="I3191" s="14">
        <f t="shared" si="1"/>
        <v>792.74</v>
      </c>
      <c r="J3191" s="18">
        <v>4.0</v>
      </c>
      <c r="K3191" s="17">
        <v>6.0</v>
      </c>
      <c r="L3191" s="19">
        <v>3.0</v>
      </c>
      <c r="M3191" s="19" t="e">
        <v>#REF!</v>
      </c>
      <c r="N3191" s="17">
        <v>5.0</v>
      </c>
      <c r="O3191" s="17" t="s">
        <v>62</v>
      </c>
      <c r="P3191" s="17">
        <v>4.0</v>
      </c>
      <c r="Q3191" s="17">
        <v>2.0</v>
      </c>
      <c r="R3191" s="17">
        <v>2.0</v>
      </c>
      <c r="S3191" s="7">
        <f t="shared" si="2"/>
        <v>4</v>
      </c>
      <c r="T3191" s="20">
        <v>26.38</v>
      </c>
      <c r="U3191" s="14">
        <f t="shared" si="167"/>
        <v>34.13</v>
      </c>
      <c r="V3191" s="21" t="s">
        <v>39</v>
      </c>
      <c r="W3191" s="35">
        <f>VLOOKUP(A3191,airbnb_listings_orlando!C:Q,14,0)</f>
        <v>65</v>
      </c>
      <c r="X3191" s="35">
        <f>VLOOKUP(A3191,airbnb_listings_orlando!C:Q,15,0)</f>
        <v>6</v>
      </c>
      <c r="Y3191" s="11">
        <f t="shared" si="4"/>
        <v>213.3125</v>
      </c>
      <c r="AA3191" s="11"/>
    </row>
    <row r="3192">
      <c r="A3192" s="12" t="s">
        <v>102</v>
      </c>
      <c r="B3192" s="13">
        <v>42912.0</v>
      </c>
      <c r="C3192" s="12">
        <v>42916.0</v>
      </c>
      <c r="D3192" s="14">
        <v>704.62</v>
      </c>
      <c r="E3192" s="24">
        <v>42905.956979166665</v>
      </c>
      <c r="F3192" s="16">
        <v>7.0</v>
      </c>
      <c r="G3192" s="17" t="s">
        <v>25</v>
      </c>
      <c r="H3192" s="14">
        <v>77.86</v>
      </c>
      <c r="I3192" s="14">
        <f t="shared" si="1"/>
        <v>654.6552</v>
      </c>
      <c r="J3192" s="18">
        <v>4.0</v>
      </c>
      <c r="K3192" s="17">
        <v>6.0</v>
      </c>
      <c r="L3192" s="19">
        <v>3.0</v>
      </c>
      <c r="M3192" s="19" t="e">
        <v>#REF!</v>
      </c>
      <c r="N3192" s="17">
        <v>5.0</v>
      </c>
      <c r="O3192" s="17" t="s">
        <v>62</v>
      </c>
      <c r="P3192" s="17">
        <v>4.0</v>
      </c>
      <c r="Q3192" s="17">
        <v>4.0</v>
      </c>
      <c r="R3192" s="17">
        <v>2.0</v>
      </c>
      <c r="S3192" s="7">
        <f t="shared" si="2"/>
        <v>6</v>
      </c>
      <c r="T3192" s="20">
        <v>21.78</v>
      </c>
      <c r="U3192" s="14">
        <f t="shared" si="167"/>
        <v>28.1848</v>
      </c>
      <c r="V3192" s="21" t="s">
        <v>39</v>
      </c>
      <c r="W3192" s="35">
        <f>VLOOKUP(A3192,airbnb_listings_orlando!C:Q,14,0)</f>
        <v>65</v>
      </c>
      <c r="X3192" s="35">
        <f>VLOOKUP(A3192,airbnb_listings_orlando!C:Q,15,0)</f>
        <v>6</v>
      </c>
      <c r="Y3192" s="11">
        <f t="shared" si="4"/>
        <v>176.155</v>
      </c>
      <c r="AA3192" s="11"/>
    </row>
    <row r="3193">
      <c r="A3193" s="12" t="s">
        <v>102</v>
      </c>
      <c r="B3193" s="13">
        <v>42907.0</v>
      </c>
      <c r="C3193" s="12">
        <v>42912.0</v>
      </c>
      <c r="D3193" s="14">
        <v>847.74</v>
      </c>
      <c r="E3193" s="24">
        <v>42864.620416666665</v>
      </c>
      <c r="F3193" s="16">
        <v>43.0</v>
      </c>
      <c r="G3193" s="17" t="s">
        <v>25</v>
      </c>
      <c r="H3193" s="14">
        <v>98.55</v>
      </c>
      <c r="I3193" s="14">
        <f t="shared" si="1"/>
        <v>787.6204</v>
      </c>
      <c r="J3193" s="18">
        <v>4.0</v>
      </c>
      <c r="K3193" s="17">
        <v>6.0</v>
      </c>
      <c r="L3193" s="19">
        <v>3.0</v>
      </c>
      <c r="M3193" s="19" t="e">
        <v>#REF!</v>
      </c>
      <c r="N3193" s="17">
        <v>5.0</v>
      </c>
      <c r="O3193" s="17" t="s">
        <v>62</v>
      </c>
      <c r="P3193" s="17">
        <v>5.0</v>
      </c>
      <c r="Q3193" s="17">
        <v>3.0</v>
      </c>
      <c r="R3193" s="17">
        <v>4.0</v>
      </c>
      <c r="S3193" s="7">
        <f t="shared" si="2"/>
        <v>7</v>
      </c>
      <c r="T3193" s="20">
        <v>26.21</v>
      </c>
      <c r="U3193" s="14">
        <f t="shared" si="167"/>
        <v>33.9096</v>
      </c>
      <c r="V3193" s="21" t="s">
        <v>39</v>
      </c>
      <c r="W3193" s="35">
        <f>VLOOKUP(A3193,airbnb_listings_orlando!C:Q,14,0)</f>
        <v>65</v>
      </c>
      <c r="X3193" s="35">
        <f>VLOOKUP(A3193,airbnb_listings_orlando!C:Q,15,0)</f>
        <v>6</v>
      </c>
      <c r="Y3193" s="11">
        <f t="shared" si="4"/>
        <v>169.548</v>
      </c>
      <c r="AA3193" s="11"/>
    </row>
    <row r="3194">
      <c r="A3194" s="12" t="s">
        <v>102</v>
      </c>
      <c r="B3194" s="13">
        <v>42874.0</v>
      </c>
      <c r="C3194" s="12">
        <v>42876.0</v>
      </c>
      <c r="D3194" s="14">
        <v>429.38</v>
      </c>
      <c r="E3194" s="24">
        <v>42847.88679398148</v>
      </c>
      <c r="F3194" s="16">
        <v>27.0</v>
      </c>
      <c r="G3194" s="17" t="s">
        <v>25</v>
      </c>
      <c r="H3194" s="14">
        <v>38.06</v>
      </c>
      <c r="I3194" s="14">
        <f t="shared" si="1"/>
        <v>398.9248</v>
      </c>
      <c r="J3194" s="18">
        <v>4.0</v>
      </c>
      <c r="K3194" s="17">
        <v>6.0</v>
      </c>
      <c r="L3194" s="19">
        <v>3.0</v>
      </c>
      <c r="M3194" s="19" t="e">
        <v>#REF!</v>
      </c>
      <c r="N3194" s="17">
        <v>5.0</v>
      </c>
      <c r="O3194" s="17" t="s">
        <v>62</v>
      </c>
      <c r="P3194" s="17">
        <v>2.0</v>
      </c>
      <c r="Q3194" s="17">
        <v>6.0</v>
      </c>
      <c r="R3194" s="17">
        <v>0.0</v>
      </c>
      <c r="S3194" s="7">
        <f t="shared" si="2"/>
        <v>6</v>
      </c>
      <c r="T3194" s="20">
        <v>13.28</v>
      </c>
      <c r="U3194" s="14">
        <f t="shared" si="167"/>
        <v>17.1752</v>
      </c>
      <c r="V3194" s="21" t="s">
        <v>39</v>
      </c>
      <c r="W3194" s="35">
        <f>VLOOKUP(A3194,airbnb_listings_orlando!C:Q,14,0)</f>
        <v>65</v>
      </c>
      <c r="X3194" s="35">
        <f>VLOOKUP(A3194,airbnb_listings_orlando!C:Q,15,0)</f>
        <v>6</v>
      </c>
      <c r="Y3194" s="11">
        <f t="shared" si="4"/>
        <v>214.69</v>
      </c>
      <c r="AA3194" s="11"/>
    </row>
    <row r="3195">
      <c r="A3195" s="12" t="s">
        <v>102</v>
      </c>
      <c r="B3195" s="13">
        <v>42840.0</v>
      </c>
      <c r="C3195" s="12">
        <v>42847.0</v>
      </c>
      <c r="D3195" s="14">
        <v>1239.67</v>
      </c>
      <c r="E3195" s="24">
        <v>42767.400925925926</v>
      </c>
      <c r="F3195" s="16">
        <v>73.0</v>
      </c>
      <c r="G3195" s="17" t="s">
        <v>25</v>
      </c>
      <c r="H3195" s="14">
        <v>146.94</v>
      </c>
      <c r="I3195" s="14">
        <f t="shared" si="1"/>
        <v>1155.0332</v>
      </c>
      <c r="J3195" s="18">
        <v>4.0</v>
      </c>
      <c r="K3195" s="17">
        <v>6.0</v>
      </c>
      <c r="L3195" s="19">
        <v>3.0</v>
      </c>
      <c r="M3195" s="19" t="e">
        <v>#REF!</v>
      </c>
      <c r="N3195" s="17">
        <v>5.0</v>
      </c>
      <c r="O3195" s="17" t="s">
        <v>62</v>
      </c>
      <c r="P3195" s="17">
        <v>7.0</v>
      </c>
      <c r="Q3195" s="17">
        <v>4.0</v>
      </c>
      <c r="R3195" s="17">
        <v>2.0</v>
      </c>
      <c r="S3195" s="7">
        <f t="shared" si="2"/>
        <v>6</v>
      </c>
      <c r="T3195" s="20">
        <v>35.05</v>
      </c>
      <c r="U3195" s="14">
        <f t="shared" si="167"/>
        <v>49.5868</v>
      </c>
      <c r="V3195" s="21" t="s">
        <v>39</v>
      </c>
      <c r="W3195" s="35">
        <f>VLOOKUP(A3195,airbnb_listings_orlando!C:Q,14,0)</f>
        <v>65</v>
      </c>
      <c r="X3195" s="35">
        <f>VLOOKUP(A3195,airbnb_listings_orlando!C:Q,15,0)</f>
        <v>6</v>
      </c>
      <c r="Y3195" s="11">
        <f t="shared" si="4"/>
        <v>177.0957143</v>
      </c>
      <c r="AA3195" s="11"/>
    </row>
    <row r="3196">
      <c r="A3196" s="12" t="s">
        <v>102</v>
      </c>
      <c r="B3196" s="13">
        <v>42835.0</v>
      </c>
      <c r="C3196" s="12">
        <v>42840.0</v>
      </c>
      <c r="D3196" s="14">
        <v>925.39</v>
      </c>
      <c r="E3196" s="24">
        <v>42822.3878587963</v>
      </c>
      <c r="F3196" s="16">
        <v>13.0</v>
      </c>
      <c r="G3196" s="17" t="s">
        <v>25</v>
      </c>
      <c r="H3196" s="14">
        <v>103.6</v>
      </c>
      <c r="I3196" s="14">
        <f t="shared" si="1"/>
        <v>862.2044</v>
      </c>
      <c r="J3196" s="18">
        <v>4.0</v>
      </c>
      <c r="K3196" s="17">
        <v>6.0</v>
      </c>
      <c r="L3196" s="19">
        <v>3.0</v>
      </c>
      <c r="M3196" s="19" t="e">
        <v>#REF!</v>
      </c>
      <c r="N3196" s="17">
        <v>5.0</v>
      </c>
      <c r="O3196" s="17" t="s">
        <v>62</v>
      </c>
      <c r="P3196" s="17">
        <v>5.0</v>
      </c>
      <c r="Q3196" s="17">
        <v>7.0</v>
      </c>
      <c r="R3196" s="17">
        <v>0.0</v>
      </c>
      <c r="S3196" s="7">
        <f t="shared" si="2"/>
        <v>7</v>
      </c>
      <c r="T3196" s="20">
        <v>26.17</v>
      </c>
      <c r="U3196" s="14">
        <f t="shared" si="167"/>
        <v>37.0156</v>
      </c>
      <c r="V3196" s="21" t="s">
        <v>39</v>
      </c>
      <c r="W3196" s="35">
        <f>VLOOKUP(A3196,airbnb_listings_orlando!C:Q,14,0)</f>
        <v>65</v>
      </c>
      <c r="X3196" s="35">
        <f>VLOOKUP(A3196,airbnb_listings_orlando!C:Q,15,0)</f>
        <v>6</v>
      </c>
      <c r="Y3196" s="11">
        <f t="shared" si="4"/>
        <v>185.078</v>
      </c>
      <c r="AA3196" s="11"/>
    </row>
    <row r="3197">
      <c r="A3197" s="12" t="s">
        <v>102</v>
      </c>
      <c r="B3197" s="13">
        <v>42832.0</v>
      </c>
      <c r="C3197" s="12">
        <v>42835.0</v>
      </c>
      <c r="D3197" s="14">
        <v>611.11</v>
      </c>
      <c r="E3197" s="24">
        <v>42822.39126157408</v>
      </c>
      <c r="F3197" s="16">
        <v>10.0</v>
      </c>
      <c r="G3197" s="17" t="s">
        <v>25</v>
      </c>
      <c r="H3197" s="14">
        <v>60.26</v>
      </c>
      <c r="I3197" s="14">
        <f t="shared" si="1"/>
        <v>569.3856</v>
      </c>
      <c r="J3197" s="18">
        <v>4.0</v>
      </c>
      <c r="K3197" s="17">
        <v>6.0</v>
      </c>
      <c r="L3197" s="19">
        <v>3.0</v>
      </c>
      <c r="M3197" s="19" t="e">
        <v>#REF!</v>
      </c>
      <c r="N3197" s="17">
        <v>5.0</v>
      </c>
      <c r="O3197" s="17" t="s">
        <v>62</v>
      </c>
      <c r="P3197" s="17">
        <v>3.0</v>
      </c>
      <c r="Q3197" s="17">
        <v>4.0</v>
      </c>
      <c r="R3197" s="17">
        <v>2.0</v>
      </c>
      <c r="S3197" s="7">
        <f t="shared" si="2"/>
        <v>6</v>
      </c>
      <c r="T3197" s="20">
        <v>17.28</v>
      </c>
      <c r="U3197" s="14">
        <f t="shared" si="167"/>
        <v>24.4444</v>
      </c>
      <c r="V3197" s="21" t="s">
        <v>39</v>
      </c>
      <c r="W3197" s="35">
        <f>VLOOKUP(A3197,airbnb_listings_orlando!C:Q,14,0)</f>
        <v>65</v>
      </c>
      <c r="X3197" s="35">
        <f>VLOOKUP(A3197,airbnb_listings_orlando!C:Q,15,0)</f>
        <v>6</v>
      </c>
      <c r="Y3197" s="11">
        <f t="shared" si="4"/>
        <v>203.7033333</v>
      </c>
      <c r="AA3197" s="11"/>
    </row>
    <row r="3198">
      <c r="A3198" s="12" t="s">
        <v>102</v>
      </c>
      <c r="B3198" s="13">
        <v>42825.0</v>
      </c>
      <c r="C3198" s="12">
        <v>42832.0</v>
      </c>
      <c r="D3198" s="14">
        <v>1251.31</v>
      </c>
      <c r="E3198" s="24">
        <v>42769.5021875</v>
      </c>
      <c r="F3198" s="16">
        <v>56.0</v>
      </c>
      <c r="G3198" s="17" t="s">
        <v>25</v>
      </c>
      <c r="H3198" s="14">
        <v>148.54</v>
      </c>
      <c r="I3198" s="14">
        <f t="shared" si="1"/>
        <v>1165.8776</v>
      </c>
      <c r="J3198" s="18">
        <v>4.0</v>
      </c>
      <c r="K3198" s="17">
        <v>6.0</v>
      </c>
      <c r="L3198" s="19">
        <v>3.0</v>
      </c>
      <c r="M3198" s="19" t="e">
        <v>#REF!</v>
      </c>
      <c r="N3198" s="17">
        <v>5.0</v>
      </c>
      <c r="O3198" s="17" t="s">
        <v>62</v>
      </c>
      <c r="P3198" s="17">
        <v>7.0</v>
      </c>
      <c r="Q3198" s="17">
        <v>2.0</v>
      </c>
      <c r="R3198" s="17">
        <v>2.0</v>
      </c>
      <c r="S3198" s="7">
        <f t="shared" si="2"/>
        <v>4</v>
      </c>
      <c r="T3198" s="20">
        <v>35.38</v>
      </c>
      <c r="U3198" s="14">
        <f t="shared" si="167"/>
        <v>50.0524</v>
      </c>
      <c r="V3198" s="21" t="s">
        <v>39</v>
      </c>
      <c r="W3198" s="35">
        <f>VLOOKUP(A3198,airbnb_listings_orlando!C:Q,14,0)</f>
        <v>65</v>
      </c>
      <c r="X3198" s="35">
        <f>VLOOKUP(A3198,airbnb_listings_orlando!C:Q,15,0)</f>
        <v>6</v>
      </c>
      <c r="Y3198" s="11">
        <f t="shared" si="4"/>
        <v>178.7585714</v>
      </c>
      <c r="AA3198" s="11"/>
    </row>
    <row r="3199">
      <c r="A3199" s="12" t="s">
        <v>102</v>
      </c>
      <c r="B3199" s="13">
        <v>42818.0</v>
      </c>
      <c r="C3199" s="12">
        <v>42820.0</v>
      </c>
      <c r="D3199" s="14">
        <v>477.24</v>
      </c>
      <c r="E3199" s="24">
        <v>42802.36204861111</v>
      </c>
      <c r="F3199" s="16">
        <v>16.0</v>
      </c>
      <c r="G3199" s="17" t="s">
        <v>25</v>
      </c>
      <c r="H3199" s="14">
        <v>41.8</v>
      </c>
      <c r="I3199" s="14">
        <f t="shared" si="1"/>
        <v>444.6504</v>
      </c>
      <c r="J3199" s="18">
        <v>4.0</v>
      </c>
      <c r="K3199" s="17">
        <v>6.0</v>
      </c>
      <c r="L3199" s="19">
        <v>3.0</v>
      </c>
      <c r="M3199" s="19" t="e">
        <v>#REF!</v>
      </c>
      <c r="N3199" s="17">
        <v>5.0</v>
      </c>
      <c r="O3199" s="17" t="s">
        <v>62</v>
      </c>
      <c r="P3199" s="17">
        <v>2.0</v>
      </c>
      <c r="Q3199" s="17">
        <v>3.0</v>
      </c>
      <c r="R3199" s="17">
        <v>3.0</v>
      </c>
      <c r="S3199" s="7">
        <f t="shared" si="2"/>
        <v>6</v>
      </c>
      <c r="T3199" s="20">
        <v>13.5</v>
      </c>
      <c r="U3199" s="14">
        <f t="shared" si="167"/>
        <v>19.0896</v>
      </c>
      <c r="V3199" s="21" t="s">
        <v>39</v>
      </c>
      <c r="W3199" s="35">
        <f>VLOOKUP(A3199,airbnb_listings_orlando!C:Q,14,0)</f>
        <v>65</v>
      </c>
      <c r="X3199" s="35">
        <f>VLOOKUP(A3199,airbnb_listings_orlando!C:Q,15,0)</f>
        <v>6</v>
      </c>
      <c r="Y3199" s="11">
        <f t="shared" si="4"/>
        <v>238.62</v>
      </c>
      <c r="AA3199" s="11"/>
    </row>
    <row r="3200">
      <c r="A3200" s="12" t="s">
        <v>102</v>
      </c>
      <c r="B3200" s="13">
        <v>42808.0</v>
      </c>
      <c r="C3200" s="12">
        <v>42812.0</v>
      </c>
      <c r="D3200" s="14">
        <v>814.8</v>
      </c>
      <c r="E3200" s="24">
        <v>42753.439930555556</v>
      </c>
      <c r="F3200" s="16">
        <v>55.0</v>
      </c>
      <c r="G3200" s="17" t="s">
        <v>25</v>
      </c>
      <c r="H3200" s="14">
        <v>88.35</v>
      </c>
      <c r="I3200" s="14">
        <f t="shared" si="1"/>
        <v>759.168</v>
      </c>
      <c r="J3200" s="18">
        <v>4.0</v>
      </c>
      <c r="K3200" s="17">
        <v>6.0</v>
      </c>
      <c r="L3200" s="19">
        <v>3.0</v>
      </c>
      <c r="M3200" s="19" t="e">
        <v>#REF!</v>
      </c>
      <c r="N3200" s="17">
        <v>5.0</v>
      </c>
      <c r="O3200" s="17" t="s">
        <v>62</v>
      </c>
      <c r="P3200" s="17">
        <v>4.0</v>
      </c>
      <c r="Q3200" s="17">
        <v>4.0</v>
      </c>
      <c r="R3200" s="17">
        <v>0.0</v>
      </c>
      <c r="S3200" s="7">
        <f t="shared" si="2"/>
        <v>4</v>
      </c>
      <c r="T3200" s="20">
        <v>23.04</v>
      </c>
      <c r="U3200" s="14">
        <f t="shared" si="167"/>
        <v>32.592</v>
      </c>
      <c r="V3200" s="21" t="s">
        <v>39</v>
      </c>
      <c r="W3200" s="35">
        <f>VLOOKUP(A3200,airbnb_listings_orlando!C:Q,14,0)</f>
        <v>65</v>
      </c>
      <c r="X3200" s="35">
        <f>VLOOKUP(A3200,airbnb_listings_orlando!C:Q,15,0)</f>
        <v>6</v>
      </c>
      <c r="Y3200" s="11">
        <f t="shared" si="4"/>
        <v>203.7</v>
      </c>
      <c r="AA3200" s="11"/>
    </row>
    <row r="3201">
      <c r="A3201" s="12" t="s">
        <v>102</v>
      </c>
      <c r="B3201" s="13">
        <v>42802.0</v>
      </c>
      <c r="C3201" s="12">
        <v>42808.0</v>
      </c>
      <c r="D3201" s="14">
        <v>1152.36</v>
      </c>
      <c r="E3201" s="24">
        <v>42747.432233796295</v>
      </c>
      <c r="F3201" s="16">
        <v>55.0</v>
      </c>
      <c r="G3201" s="17" t="s">
        <v>25</v>
      </c>
      <c r="H3201" s="14">
        <v>134.89</v>
      </c>
      <c r="I3201" s="14">
        <f t="shared" si="1"/>
        <v>1073.6756</v>
      </c>
      <c r="J3201" s="18">
        <v>4.0</v>
      </c>
      <c r="K3201" s="17">
        <v>6.0</v>
      </c>
      <c r="L3201" s="19">
        <v>3.0</v>
      </c>
      <c r="M3201" s="19" t="e">
        <v>#REF!</v>
      </c>
      <c r="N3201" s="17">
        <v>5.0</v>
      </c>
      <c r="O3201" s="17" t="s">
        <v>62</v>
      </c>
      <c r="P3201" s="17">
        <v>6.0</v>
      </c>
      <c r="Q3201" s="17">
        <v>4.0</v>
      </c>
      <c r="R3201" s="17">
        <v>0.0</v>
      </c>
      <c r="S3201" s="7">
        <f t="shared" si="2"/>
        <v>4</v>
      </c>
      <c r="T3201" s="20">
        <v>32.59</v>
      </c>
      <c r="U3201" s="14">
        <f t="shared" si="167"/>
        <v>46.0944</v>
      </c>
      <c r="V3201" s="21" t="s">
        <v>39</v>
      </c>
      <c r="W3201" s="35">
        <f>VLOOKUP(A3201,airbnb_listings_orlando!C:Q,14,0)</f>
        <v>65</v>
      </c>
      <c r="X3201" s="35">
        <f>VLOOKUP(A3201,airbnb_listings_orlando!C:Q,15,0)</f>
        <v>6</v>
      </c>
      <c r="Y3201" s="11">
        <f t="shared" si="4"/>
        <v>192.06</v>
      </c>
      <c r="AA3201" s="11"/>
    </row>
    <row r="3202">
      <c r="A3202" s="12" t="s">
        <v>102</v>
      </c>
      <c r="B3202" s="13">
        <v>42786.0</v>
      </c>
      <c r="C3202" s="12">
        <v>42788.0</v>
      </c>
      <c r="D3202" s="14">
        <v>453.96</v>
      </c>
      <c r="E3202" s="24">
        <v>42755.39177083333</v>
      </c>
      <c r="F3202" s="16">
        <v>31.0</v>
      </c>
      <c r="G3202" s="17" t="s">
        <v>25</v>
      </c>
      <c r="H3202" s="14">
        <v>38.59</v>
      </c>
      <c r="I3202" s="14">
        <f t="shared" si="1"/>
        <v>422.9616</v>
      </c>
      <c r="J3202" s="18">
        <v>4.0</v>
      </c>
      <c r="K3202" s="17">
        <v>6.0</v>
      </c>
      <c r="L3202" s="19">
        <v>3.0</v>
      </c>
      <c r="M3202" s="19" t="e">
        <v>#REF!</v>
      </c>
      <c r="N3202" s="17">
        <v>5.0</v>
      </c>
      <c r="O3202" s="17" t="s">
        <v>62</v>
      </c>
      <c r="P3202" s="17">
        <v>2.0</v>
      </c>
      <c r="Q3202" s="17">
        <v>4.0</v>
      </c>
      <c r="R3202" s="17">
        <v>2.0</v>
      </c>
      <c r="S3202" s="7">
        <f t="shared" si="2"/>
        <v>6</v>
      </c>
      <c r="T3202" s="20">
        <v>12.84</v>
      </c>
      <c r="U3202" s="14">
        <f t="shared" si="167"/>
        <v>18.1584</v>
      </c>
      <c r="V3202" s="21" t="s">
        <v>39</v>
      </c>
      <c r="W3202" s="35">
        <f>VLOOKUP(A3202,airbnb_listings_orlando!C:Q,14,0)</f>
        <v>65</v>
      </c>
      <c r="X3202" s="35">
        <f>VLOOKUP(A3202,airbnb_listings_orlando!C:Q,15,0)</f>
        <v>6</v>
      </c>
      <c r="Y3202" s="11">
        <f t="shared" si="4"/>
        <v>226.98</v>
      </c>
      <c r="AA3202" s="11"/>
    </row>
    <row r="3203">
      <c r="A3203" s="12" t="s">
        <v>102</v>
      </c>
      <c r="B3203" s="13">
        <v>42783.0</v>
      </c>
      <c r="C3203" s="12">
        <v>42786.0</v>
      </c>
      <c r="D3203" s="14">
        <v>670.11</v>
      </c>
      <c r="E3203" s="24">
        <v>42755.64538194444</v>
      </c>
      <c r="F3203" s="16">
        <v>28.0</v>
      </c>
      <c r="G3203" s="17" t="s">
        <v>25</v>
      </c>
      <c r="H3203" s="14">
        <v>60.26</v>
      </c>
      <c r="I3203" s="14">
        <f t="shared" si="1"/>
        <v>626.0256</v>
      </c>
      <c r="J3203" s="18">
        <v>4.0</v>
      </c>
      <c r="K3203" s="17">
        <v>6.0</v>
      </c>
      <c r="L3203" s="19">
        <v>3.0</v>
      </c>
      <c r="M3203" s="19" t="e">
        <v>#REF!</v>
      </c>
      <c r="N3203" s="17">
        <v>5.0</v>
      </c>
      <c r="O3203" s="17" t="s">
        <v>62</v>
      </c>
      <c r="P3203" s="17">
        <v>3.0</v>
      </c>
      <c r="Q3203" s="17">
        <v>4.0</v>
      </c>
      <c r="R3203" s="17">
        <v>4.0</v>
      </c>
      <c r="S3203" s="7">
        <f t="shared" si="2"/>
        <v>8</v>
      </c>
      <c r="T3203" s="20">
        <v>17.28</v>
      </c>
      <c r="U3203" s="14">
        <f t="shared" si="167"/>
        <v>26.8044</v>
      </c>
      <c r="V3203" s="21" t="s">
        <v>39</v>
      </c>
      <c r="W3203" s="35">
        <f>VLOOKUP(A3203,airbnb_listings_orlando!C:Q,14,0)</f>
        <v>65</v>
      </c>
      <c r="X3203" s="35">
        <f>VLOOKUP(A3203,airbnb_listings_orlando!C:Q,15,0)</f>
        <v>6</v>
      </c>
      <c r="Y3203" s="11">
        <f t="shared" si="4"/>
        <v>223.37</v>
      </c>
      <c r="AA3203" s="11"/>
    </row>
    <row r="3204">
      <c r="A3204" s="12" t="s">
        <v>102</v>
      </c>
      <c r="B3204" s="13">
        <v>42721.0</v>
      </c>
      <c r="C3204" s="25">
        <v>42733.0</v>
      </c>
      <c r="D3204" s="14">
        <v>2499.39</v>
      </c>
      <c r="E3204" s="24">
        <v>42619.70982638889</v>
      </c>
      <c r="F3204" s="16">
        <v>102.0</v>
      </c>
      <c r="G3204" s="17" t="s">
        <v>25</v>
      </c>
      <c r="H3204" s="14">
        <v>399.98</v>
      </c>
      <c r="I3204" s="14">
        <f t="shared" si="1"/>
        <v>2399.4144</v>
      </c>
      <c r="J3204" s="18">
        <v>4.0</v>
      </c>
      <c r="K3204" s="17">
        <v>6.0</v>
      </c>
      <c r="L3204" s="19">
        <v>3.0</v>
      </c>
      <c r="M3204" s="19" t="e">
        <v>#REF!</v>
      </c>
      <c r="N3204" s="17">
        <v>5.0</v>
      </c>
      <c r="O3204" s="17" t="s">
        <v>62</v>
      </c>
      <c r="P3204" s="17">
        <v>12.0</v>
      </c>
      <c r="Q3204" s="17">
        <v>2.0</v>
      </c>
      <c r="R3204" s="17">
        <v>0.0</v>
      </c>
      <c r="S3204" s="7">
        <f t="shared" si="2"/>
        <v>2</v>
      </c>
      <c r="T3204" s="20">
        <v>0.0</v>
      </c>
      <c r="U3204" s="14">
        <f t="shared" si="167"/>
        <v>99.9756</v>
      </c>
      <c r="V3204" s="21" t="s">
        <v>39</v>
      </c>
      <c r="W3204" s="35">
        <f>VLOOKUP(A3204,airbnb_listings_orlando!C:Q,14,0)</f>
        <v>65</v>
      </c>
      <c r="X3204" s="35">
        <f>VLOOKUP(A3204,airbnb_listings_orlando!C:Q,15,0)</f>
        <v>6</v>
      </c>
      <c r="Y3204" s="11">
        <f t="shared" si="4"/>
        <v>208.2825</v>
      </c>
      <c r="AA3204" s="11"/>
    </row>
    <row r="3205">
      <c r="A3205" s="12" t="s">
        <v>102</v>
      </c>
      <c r="B3205" s="13">
        <v>42657.0</v>
      </c>
      <c r="C3205" s="25">
        <v>42659.0</v>
      </c>
      <c r="D3205" s="14">
        <v>440.7</v>
      </c>
      <c r="E3205" s="24">
        <v>42619.707708333335</v>
      </c>
      <c r="F3205" s="16">
        <v>38.0</v>
      </c>
      <c r="G3205" s="17" t="s">
        <v>25</v>
      </c>
      <c r="H3205" s="14">
        <v>54.0</v>
      </c>
      <c r="I3205" s="14">
        <f t="shared" si="1"/>
        <v>423.072</v>
      </c>
      <c r="J3205" s="18">
        <v>4.0</v>
      </c>
      <c r="K3205" s="17">
        <v>6.0</v>
      </c>
      <c r="L3205" s="19">
        <v>3.0</v>
      </c>
      <c r="M3205" s="19" t="e">
        <v>#REF!</v>
      </c>
      <c r="N3205" s="17">
        <v>5.0</v>
      </c>
      <c r="O3205" s="17" t="s">
        <v>62</v>
      </c>
      <c r="P3205" s="17">
        <v>2.0</v>
      </c>
      <c r="Q3205" s="17">
        <v>8.0</v>
      </c>
      <c r="R3205" s="17">
        <v>0.0</v>
      </c>
      <c r="S3205" s="7">
        <f t="shared" si="2"/>
        <v>8</v>
      </c>
      <c r="T3205" s="20">
        <v>0.0</v>
      </c>
      <c r="U3205" s="14">
        <f t="shared" si="167"/>
        <v>17.628</v>
      </c>
      <c r="V3205" s="21" t="s">
        <v>39</v>
      </c>
      <c r="W3205" s="35">
        <f>VLOOKUP(A3205,airbnb_listings_orlando!C:Q,14,0)</f>
        <v>65</v>
      </c>
      <c r="X3205" s="35">
        <f>VLOOKUP(A3205,airbnb_listings_orlando!C:Q,15,0)</f>
        <v>6</v>
      </c>
      <c r="Y3205" s="11">
        <f t="shared" si="4"/>
        <v>220.35</v>
      </c>
      <c r="AA3205" s="11"/>
    </row>
    <row r="3206">
      <c r="A3206" s="12" t="s">
        <v>102</v>
      </c>
      <c r="B3206" s="13">
        <v>42650.0</v>
      </c>
      <c r="C3206" s="25">
        <v>42655.0</v>
      </c>
      <c r="D3206" s="14">
        <v>819.25</v>
      </c>
      <c r="E3206" s="24">
        <v>42647.56375</v>
      </c>
      <c r="F3206" s="16">
        <v>3.0</v>
      </c>
      <c r="G3206" s="17" t="s">
        <v>25</v>
      </c>
      <c r="H3206" s="14">
        <v>121.0</v>
      </c>
      <c r="I3206" s="14">
        <f t="shared" si="1"/>
        <v>786.48</v>
      </c>
      <c r="J3206" s="18">
        <v>4.0</v>
      </c>
      <c r="K3206" s="17">
        <v>6.0</v>
      </c>
      <c r="L3206" s="19">
        <v>3.0</v>
      </c>
      <c r="M3206" s="19" t="e">
        <v>#REF!</v>
      </c>
      <c r="N3206" s="17">
        <v>5.0</v>
      </c>
      <c r="O3206" s="17" t="s">
        <v>62</v>
      </c>
      <c r="P3206" s="17">
        <v>5.0</v>
      </c>
      <c r="Q3206" s="17">
        <v>3.0</v>
      </c>
      <c r="R3206" s="17">
        <v>2.0</v>
      </c>
      <c r="S3206" s="7">
        <f t="shared" si="2"/>
        <v>5</v>
      </c>
      <c r="T3206" s="20">
        <v>0.0</v>
      </c>
      <c r="U3206" s="14">
        <f t="shared" si="167"/>
        <v>32.77</v>
      </c>
      <c r="V3206" s="21" t="s">
        <v>39</v>
      </c>
      <c r="W3206" s="35">
        <f>VLOOKUP(A3206,airbnb_listings_orlando!C:Q,14,0)</f>
        <v>65</v>
      </c>
      <c r="X3206" s="35">
        <f>VLOOKUP(A3206,airbnb_listings_orlando!C:Q,15,0)</f>
        <v>6</v>
      </c>
      <c r="Y3206" s="11">
        <f t="shared" si="4"/>
        <v>163.85</v>
      </c>
      <c r="AA3206" s="11"/>
    </row>
    <row r="3207">
      <c r="A3207" s="12" t="s">
        <v>102</v>
      </c>
      <c r="B3207" s="13">
        <v>43396.0</v>
      </c>
      <c r="C3207" s="25">
        <v>43403.0</v>
      </c>
      <c r="D3207" s="14">
        <v>135.0</v>
      </c>
      <c r="E3207" s="24">
        <v>43271.49482638889</v>
      </c>
      <c r="F3207" s="16">
        <v>125.0</v>
      </c>
      <c r="G3207" s="17" t="s">
        <v>25</v>
      </c>
      <c r="H3207" s="14">
        <v>0.0</v>
      </c>
      <c r="I3207" s="14">
        <f t="shared" si="1"/>
        <v>135</v>
      </c>
      <c r="J3207" s="18">
        <v>4.0</v>
      </c>
      <c r="K3207" s="17">
        <v>6.0</v>
      </c>
      <c r="L3207" s="19">
        <v>3.0</v>
      </c>
      <c r="M3207" s="19" t="e">
        <v>#REF!</v>
      </c>
      <c r="N3207" s="17">
        <v>5.0</v>
      </c>
      <c r="O3207" s="17" t="s">
        <v>62</v>
      </c>
      <c r="P3207" s="17">
        <v>7.0</v>
      </c>
      <c r="Q3207" s="17">
        <v>2.0</v>
      </c>
      <c r="R3207" s="17">
        <v>0.0</v>
      </c>
      <c r="S3207" s="7">
        <f t="shared" si="2"/>
        <v>2</v>
      </c>
      <c r="T3207" s="20">
        <v>0.0</v>
      </c>
      <c r="U3207" s="14">
        <v>0.0</v>
      </c>
      <c r="V3207" s="21" t="s">
        <v>40</v>
      </c>
      <c r="W3207" s="35">
        <f>VLOOKUP(A3207,airbnb_listings_orlando!C:Q,14,0)</f>
        <v>65</v>
      </c>
      <c r="X3207" s="35">
        <f>VLOOKUP(A3207,airbnb_listings_orlando!C:Q,15,0)</f>
        <v>6</v>
      </c>
      <c r="Y3207" s="11">
        <f t="shared" si="4"/>
        <v>19.28571429</v>
      </c>
      <c r="AA3207" s="11"/>
    </row>
    <row r="3208">
      <c r="A3208" s="12" t="s">
        <v>102</v>
      </c>
      <c r="B3208" s="13">
        <v>43233.0</v>
      </c>
      <c r="C3208" s="12">
        <v>43242.0</v>
      </c>
      <c r="D3208" s="14">
        <v>135.0</v>
      </c>
      <c r="E3208" s="24">
        <v>43149.937106481484</v>
      </c>
      <c r="F3208" s="16">
        <v>84.0</v>
      </c>
      <c r="G3208" s="17" t="s">
        <v>25</v>
      </c>
      <c r="H3208" s="14">
        <v>0.0</v>
      </c>
      <c r="I3208" s="14">
        <f t="shared" si="1"/>
        <v>135</v>
      </c>
      <c r="J3208" s="18">
        <v>4.0</v>
      </c>
      <c r="K3208" s="17">
        <v>6.0</v>
      </c>
      <c r="L3208" s="19">
        <v>3.0</v>
      </c>
      <c r="M3208" s="19" t="e">
        <v>#REF!</v>
      </c>
      <c r="N3208" s="17">
        <v>5.0</v>
      </c>
      <c r="O3208" s="17" t="s">
        <v>62</v>
      </c>
      <c r="P3208" s="17">
        <v>9.0</v>
      </c>
      <c r="Q3208" s="17">
        <v>2.0</v>
      </c>
      <c r="R3208" s="17">
        <v>0.0</v>
      </c>
      <c r="S3208" s="7">
        <f t="shared" si="2"/>
        <v>2</v>
      </c>
      <c r="T3208" s="20">
        <v>0.0</v>
      </c>
      <c r="U3208" s="14">
        <v>0.0</v>
      </c>
      <c r="V3208" s="21" t="s">
        <v>40</v>
      </c>
      <c r="W3208" s="35">
        <f>VLOOKUP(A3208,airbnb_listings_orlando!C:Q,14,0)</f>
        <v>65</v>
      </c>
      <c r="X3208" s="35">
        <f>VLOOKUP(A3208,airbnb_listings_orlando!C:Q,15,0)</f>
        <v>6</v>
      </c>
      <c r="Y3208" s="11">
        <f t="shared" si="4"/>
        <v>15</v>
      </c>
      <c r="AA3208" s="11"/>
    </row>
    <row r="3209">
      <c r="A3209" s="12" t="s">
        <v>102</v>
      </c>
      <c r="B3209" s="13">
        <v>43475.0</v>
      </c>
      <c r="C3209" s="12">
        <v>43491.0</v>
      </c>
      <c r="D3209" s="14">
        <v>3252.46</v>
      </c>
      <c r="E3209" s="24">
        <v>43440.50769675926</v>
      </c>
      <c r="F3209" s="16">
        <v>35.0</v>
      </c>
      <c r="G3209" s="17" t="s">
        <v>25</v>
      </c>
      <c r="H3209" s="14">
        <v>0.0</v>
      </c>
      <c r="I3209" s="14">
        <f t="shared" si="1"/>
        <v>3122.3616</v>
      </c>
      <c r="J3209" s="18">
        <v>4.0</v>
      </c>
      <c r="K3209" s="17">
        <v>6.0</v>
      </c>
      <c r="L3209" s="19">
        <v>3.0</v>
      </c>
      <c r="M3209" s="19" t="e">
        <v>#REF!</v>
      </c>
      <c r="N3209" s="17">
        <v>5.0</v>
      </c>
      <c r="O3209" s="17" t="s">
        <v>62</v>
      </c>
      <c r="P3209" s="17">
        <v>16.0</v>
      </c>
      <c r="Q3209" s="17">
        <v>8.0</v>
      </c>
      <c r="R3209" s="17">
        <v>0.0</v>
      </c>
      <c r="S3209" s="7">
        <f t="shared" si="2"/>
        <v>8</v>
      </c>
      <c r="T3209" s="20">
        <v>0.0</v>
      </c>
      <c r="U3209" s="14">
        <f t="shared" ref="U3209:U3210" si="168">D3209*4%</f>
        <v>130.0984</v>
      </c>
      <c r="V3209" s="21" t="s">
        <v>50</v>
      </c>
      <c r="W3209" s="35">
        <f>VLOOKUP(A3209,airbnb_listings_orlando!C:Q,14,0)</f>
        <v>65</v>
      </c>
      <c r="X3209" s="35">
        <f>VLOOKUP(A3209,airbnb_listings_orlando!C:Q,15,0)</f>
        <v>6</v>
      </c>
      <c r="Y3209" s="11">
        <f t="shared" si="4"/>
        <v>203.27875</v>
      </c>
      <c r="AA3209" s="11"/>
    </row>
    <row r="3210">
      <c r="A3210" s="12" t="s">
        <v>102</v>
      </c>
      <c r="B3210" s="13">
        <v>43409.0</v>
      </c>
      <c r="C3210" s="25">
        <v>43423.0</v>
      </c>
      <c r="D3210" s="14">
        <v>2118.8</v>
      </c>
      <c r="E3210" s="24">
        <v>43329.46648148148</v>
      </c>
      <c r="F3210" s="16">
        <v>80.0</v>
      </c>
      <c r="G3210" s="17" t="s">
        <v>25</v>
      </c>
      <c r="H3210" s="14">
        <v>322.0</v>
      </c>
      <c r="I3210" s="14">
        <f t="shared" si="1"/>
        <v>2034.048</v>
      </c>
      <c r="J3210" s="18">
        <v>4.0</v>
      </c>
      <c r="K3210" s="17">
        <v>6.0</v>
      </c>
      <c r="L3210" s="19">
        <v>3.0</v>
      </c>
      <c r="M3210" s="19" t="e">
        <v>#REF!</v>
      </c>
      <c r="N3210" s="17">
        <v>5.0</v>
      </c>
      <c r="O3210" s="17" t="s">
        <v>62</v>
      </c>
      <c r="P3210" s="17">
        <v>14.0</v>
      </c>
      <c r="Q3210" s="17">
        <v>2.0</v>
      </c>
      <c r="R3210" s="17">
        <v>0.0</v>
      </c>
      <c r="S3210" s="7">
        <f t="shared" si="2"/>
        <v>2</v>
      </c>
      <c r="T3210" s="20">
        <v>0.0</v>
      </c>
      <c r="U3210" s="14">
        <f t="shared" si="168"/>
        <v>84.752</v>
      </c>
      <c r="V3210" s="21" t="s">
        <v>50</v>
      </c>
      <c r="W3210" s="35">
        <f>VLOOKUP(A3210,airbnb_listings_orlando!C:Q,14,0)</f>
        <v>65</v>
      </c>
      <c r="X3210" s="35">
        <f>VLOOKUP(A3210,airbnb_listings_orlando!C:Q,15,0)</f>
        <v>6</v>
      </c>
      <c r="Y3210" s="11">
        <f t="shared" si="4"/>
        <v>151.3428571</v>
      </c>
      <c r="AA3210" s="11"/>
    </row>
    <row r="3211">
      <c r="A3211" s="12" t="s">
        <v>102</v>
      </c>
      <c r="B3211" s="13">
        <v>43390.0</v>
      </c>
      <c r="C3211" s="25">
        <v>43396.0</v>
      </c>
      <c r="D3211" s="14">
        <v>1078.87</v>
      </c>
      <c r="E3211" s="24">
        <v>43276.524409722224</v>
      </c>
      <c r="F3211" s="16">
        <v>114.0</v>
      </c>
      <c r="G3211" s="17" t="s">
        <v>25</v>
      </c>
      <c r="H3211" s="14">
        <v>145.8</v>
      </c>
      <c r="I3211" s="14">
        <f t="shared" si="1"/>
        <v>1024.9265</v>
      </c>
      <c r="J3211" s="18">
        <v>4.0</v>
      </c>
      <c r="K3211" s="17">
        <v>6.0</v>
      </c>
      <c r="L3211" s="19">
        <v>3.0</v>
      </c>
      <c r="M3211" s="19" t="e">
        <v>#REF!</v>
      </c>
      <c r="N3211" s="17">
        <v>5.0</v>
      </c>
      <c r="O3211" s="17" t="s">
        <v>62</v>
      </c>
      <c r="P3211" s="17">
        <v>6.0</v>
      </c>
      <c r="Q3211" s="17">
        <v>2.0</v>
      </c>
      <c r="R3211" s="17">
        <v>0.0</v>
      </c>
      <c r="S3211" s="7">
        <f t="shared" si="2"/>
        <v>2</v>
      </c>
      <c r="T3211" s="20">
        <v>0.0</v>
      </c>
      <c r="U3211" s="14">
        <f>D3211*5%</f>
        <v>53.9435</v>
      </c>
      <c r="V3211" s="21" t="s">
        <v>50</v>
      </c>
      <c r="W3211" s="35">
        <f>VLOOKUP(A3211,airbnb_listings_orlando!C:Q,14,0)</f>
        <v>65</v>
      </c>
      <c r="X3211" s="35">
        <f>VLOOKUP(A3211,airbnb_listings_orlando!C:Q,15,0)</f>
        <v>6</v>
      </c>
      <c r="Y3211" s="11">
        <f t="shared" si="4"/>
        <v>179.8116667</v>
      </c>
      <c r="AA3211" s="11"/>
    </row>
    <row r="3212">
      <c r="A3212" s="12" t="s">
        <v>103</v>
      </c>
      <c r="B3212" s="13">
        <v>43487.0</v>
      </c>
      <c r="C3212" s="12">
        <v>43490.0</v>
      </c>
      <c r="D3212" s="14">
        <v>1088.34</v>
      </c>
      <c r="E3212" s="15">
        <v>43399.63805555556</v>
      </c>
      <c r="F3212" s="16">
        <v>88.0</v>
      </c>
      <c r="G3212" s="17" t="s">
        <v>25</v>
      </c>
      <c r="H3212" s="14">
        <v>33.66</v>
      </c>
      <c r="I3212" s="14">
        <f t="shared" si="1"/>
        <v>1011.1464</v>
      </c>
      <c r="J3212" s="18">
        <v>6.0</v>
      </c>
      <c r="K3212" s="17">
        <v>8.0</v>
      </c>
      <c r="L3212" s="19">
        <v>5.0</v>
      </c>
      <c r="M3212" s="19">
        <v>68.0</v>
      </c>
      <c r="N3212" s="17">
        <v>5.0</v>
      </c>
      <c r="O3212" s="17" t="s">
        <v>66</v>
      </c>
      <c r="P3212" s="17">
        <v>3.0</v>
      </c>
      <c r="Q3212" s="17">
        <v>5.0</v>
      </c>
      <c r="R3212" s="17">
        <v>0.0</v>
      </c>
      <c r="S3212" s="7">
        <f t="shared" si="2"/>
        <v>5</v>
      </c>
      <c r="T3212" s="20">
        <v>33.66</v>
      </c>
      <c r="U3212" s="14">
        <f t="shared" ref="U3212:U3301" si="169">D3212*4%</f>
        <v>43.5336</v>
      </c>
      <c r="V3212" s="21" t="s">
        <v>26</v>
      </c>
      <c r="W3212" s="35">
        <f>VLOOKUP(A3212,airbnb_listings_orlando!C:Q,14,0)</f>
        <v>102</v>
      </c>
      <c r="X3212" s="35">
        <f>VLOOKUP(A3212,airbnb_listings_orlando!C:Q,15,0)</f>
        <v>6</v>
      </c>
      <c r="Y3212" s="11">
        <f t="shared" si="4"/>
        <v>362.78</v>
      </c>
      <c r="AA3212" s="11"/>
    </row>
    <row r="3213">
      <c r="A3213" s="12" t="s">
        <v>103</v>
      </c>
      <c r="B3213" s="13">
        <v>43483.0</v>
      </c>
      <c r="C3213" s="12">
        <v>43487.0</v>
      </c>
      <c r="D3213" s="14">
        <v>1638.33</v>
      </c>
      <c r="E3213" s="24">
        <v>43163.90738425926</v>
      </c>
      <c r="F3213" s="16">
        <v>320.0</v>
      </c>
      <c r="G3213" s="17" t="s">
        <v>25</v>
      </c>
      <c r="H3213" s="14">
        <v>212.88</v>
      </c>
      <c r="I3213" s="14">
        <f t="shared" si="1"/>
        <v>1522.1268</v>
      </c>
      <c r="J3213" s="18">
        <v>6.0</v>
      </c>
      <c r="K3213" s="17">
        <v>8.0</v>
      </c>
      <c r="L3213" s="19">
        <v>5.0</v>
      </c>
      <c r="M3213" s="19">
        <v>68.0</v>
      </c>
      <c r="N3213" s="17">
        <v>5.0</v>
      </c>
      <c r="O3213" s="17" t="s">
        <v>66</v>
      </c>
      <c r="P3213" s="17">
        <v>4.0</v>
      </c>
      <c r="Q3213" s="17">
        <v>11.0</v>
      </c>
      <c r="R3213" s="17">
        <v>0.0</v>
      </c>
      <c r="S3213" s="7">
        <f t="shared" si="2"/>
        <v>11</v>
      </c>
      <c r="T3213" s="20">
        <v>50.67</v>
      </c>
      <c r="U3213" s="14">
        <f t="shared" si="169"/>
        <v>65.5332</v>
      </c>
      <c r="V3213" s="21" t="s">
        <v>26</v>
      </c>
      <c r="W3213" s="35">
        <f>VLOOKUP(A3213,airbnb_listings_orlando!C:Q,14,0)</f>
        <v>102</v>
      </c>
      <c r="X3213" s="35">
        <f>VLOOKUP(A3213,airbnb_listings_orlando!C:Q,15,0)</f>
        <v>6</v>
      </c>
      <c r="Y3213" s="11">
        <f t="shared" si="4"/>
        <v>409.5825</v>
      </c>
      <c r="AA3213" s="11"/>
    </row>
    <row r="3214">
      <c r="A3214" s="12" t="s">
        <v>103</v>
      </c>
      <c r="B3214" s="13">
        <v>43478.0</v>
      </c>
      <c r="C3214" s="12">
        <v>43481.0</v>
      </c>
      <c r="D3214" s="14">
        <v>1001.05</v>
      </c>
      <c r="E3214" s="15">
        <v>43460.75101851852</v>
      </c>
      <c r="F3214" s="16">
        <v>18.0</v>
      </c>
      <c r="G3214" s="17" t="s">
        <v>25</v>
      </c>
      <c r="H3214" s="14">
        <v>112.57</v>
      </c>
      <c r="I3214" s="14">
        <f t="shared" si="1"/>
        <v>930.048</v>
      </c>
      <c r="J3214" s="18">
        <v>6.0</v>
      </c>
      <c r="K3214" s="17">
        <v>8.0</v>
      </c>
      <c r="L3214" s="19">
        <v>5.0</v>
      </c>
      <c r="M3214" s="19">
        <v>68.0</v>
      </c>
      <c r="N3214" s="17">
        <v>5.0</v>
      </c>
      <c r="O3214" s="17" t="s">
        <v>66</v>
      </c>
      <c r="P3214" s="17">
        <v>3.0</v>
      </c>
      <c r="Q3214" s="17">
        <v>3.0</v>
      </c>
      <c r="R3214" s="17">
        <v>0.0</v>
      </c>
      <c r="S3214" s="7">
        <f t="shared" si="2"/>
        <v>3</v>
      </c>
      <c r="T3214" s="20">
        <v>30.96</v>
      </c>
      <c r="U3214" s="14">
        <f t="shared" si="169"/>
        <v>40.042</v>
      </c>
      <c r="V3214" s="21" t="s">
        <v>26</v>
      </c>
      <c r="W3214" s="35">
        <f>VLOOKUP(A3214,airbnb_listings_orlando!C:Q,14,0)</f>
        <v>102</v>
      </c>
      <c r="X3214" s="35">
        <f>VLOOKUP(A3214,airbnb_listings_orlando!C:Q,15,0)</f>
        <v>6</v>
      </c>
      <c r="Y3214" s="11">
        <f t="shared" si="4"/>
        <v>333.6833333</v>
      </c>
      <c r="AA3214" s="11"/>
    </row>
    <row r="3215">
      <c r="A3215" s="12" t="s">
        <v>103</v>
      </c>
      <c r="B3215" s="13">
        <v>43469.0</v>
      </c>
      <c r="C3215" s="12">
        <v>43472.0</v>
      </c>
      <c r="D3215" s="14">
        <v>1146.54</v>
      </c>
      <c r="E3215" s="24">
        <v>43299.35896990741</v>
      </c>
      <c r="F3215" s="16">
        <v>170.0</v>
      </c>
      <c r="G3215" s="17" t="s">
        <v>25</v>
      </c>
      <c r="H3215" s="14">
        <v>128.65</v>
      </c>
      <c r="I3215" s="14">
        <f t="shared" si="1"/>
        <v>1058.4784</v>
      </c>
      <c r="J3215" s="18">
        <v>6.0</v>
      </c>
      <c r="K3215" s="17">
        <v>8.0</v>
      </c>
      <c r="L3215" s="19">
        <v>5.0</v>
      </c>
      <c r="M3215" s="19">
        <v>68.0</v>
      </c>
      <c r="N3215" s="17">
        <v>5.0</v>
      </c>
      <c r="O3215" s="17" t="s">
        <v>66</v>
      </c>
      <c r="P3215" s="17">
        <v>3.0</v>
      </c>
      <c r="Q3215" s="17">
        <v>8.0</v>
      </c>
      <c r="R3215" s="17">
        <v>1.0</v>
      </c>
      <c r="S3215" s="7">
        <f t="shared" si="2"/>
        <v>9</v>
      </c>
      <c r="T3215" s="20">
        <v>42.2</v>
      </c>
      <c r="U3215" s="14">
        <f t="shared" si="169"/>
        <v>45.8616</v>
      </c>
      <c r="V3215" s="21" t="s">
        <v>26</v>
      </c>
      <c r="W3215" s="35">
        <f>VLOOKUP(A3215,airbnb_listings_orlando!C:Q,14,0)</f>
        <v>102</v>
      </c>
      <c r="X3215" s="35">
        <f>VLOOKUP(A3215,airbnb_listings_orlando!C:Q,15,0)</f>
        <v>6</v>
      </c>
      <c r="Y3215" s="11">
        <f t="shared" si="4"/>
        <v>382.18</v>
      </c>
      <c r="AA3215" s="11"/>
    </row>
    <row r="3216">
      <c r="A3216" s="12" t="s">
        <v>103</v>
      </c>
      <c r="B3216" s="13">
        <v>43463.0</v>
      </c>
      <c r="C3216" s="12">
        <v>43468.0</v>
      </c>
      <c r="D3216" s="14">
        <v>1984.19</v>
      </c>
      <c r="E3216" s="24">
        <v>43137.474652777775</v>
      </c>
      <c r="F3216" s="16">
        <v>326.0</v>
      </c>
      <c r="G3216" s="17" t="s">
        <v>25</v>
      </c>
      <c r="H3216" s="14">
        <v>272.94</v>
      </c>
      <c r="I3216" s="14">
        <f t="shared" si="1"/>
        <v>1849.0224</v>
      </c>
      <c r="J3216" s="18">
        <v>6.0</v>
      </c>
      <c r="K3216" s="17">
        <v>8.0</v>
      </c>
      <c r="L3216" s="19">
        <v>5.0</v>
      </c>
      <c r="M3216" s="19">
        <v>68.0</v>
      </c>
      <c r="N3216" s="17">
        <v>5.0</v>
      </c>
      <c r="O3216" s="17" t="s">
        <v>66</v>
      </c>
      <c r="P3216" s="17">
        <v>5.0</v>
      </c>
      <c r="Q3216" s="17">
        <v>8.0</v>
      </c>
      <c r="R3216" s="17">
        <v>4.0</v>
      </c>
      <c r="S3216" s="7">
        <f t="shared" si="2"/>
        <v>12</v>
      </c>
      <c r="T3216" s="20">
        <v>55.8</v>
      </c>
      <c r="U3216" s="14">
        <f t="shared" si="169"/>
        <v>79.3676</v>
      </c>
      <c r="V3216" s="21" t="s">
        <v>26</v>
      </c>
      <c r="W3216" s="35">
        <f>VLOOKUP(A3216,airbnb_listings_orlando!C:Q,14,0)</f>
        <v>102</v>
      </c>
      <c r="X3216" s="35">
        <f>VLOOKUP(A3216,airbnb_listings_orlando!C:Q,15,0)</f>
        <v>6</v>
      </c>
      <c r="Y3216" s="11">
        <f t="shared" si="4"/>
        <v>396.838</v>
      </c>
      <c r="AA3216" s="11"/>
    </row>
    <row r="3217">
      <c r="A3217" s="12" t="s">
        <v>103</v>
      </c>
      <c r="B3217" s="13">
        <v>43447.0</v>
      </c>
      <c r="C3217" s="25">
        <v>43450.0</v>
      </c>
      <c r="D3217" s="14">
        <v>1225.44</v>
      </c>
      <c r="E3217" s="24">
        <v>43412.694398148145</v>
      </c>
      <c r="F3217" s="16">
        <v>35.0</v>
      </c>
      <c r="G3217" s="17" t="s">
        <v>25</v>
      </c>
      <c r="H3217" s="14">
        <v>151.26</v>
      </c>
      <c r="I3217" s="14">
        <f t="shared" si="1"/>
        <v>1141.8624</v>
      </c>
      <c r="J3217" s="18">
        <v>6.0</v>
      </c>
      <c r="K3217" s="17">
        <v>8.0</v>
      </c>
      <c r="L3217" s="19">
        <v>5.0</v>
      </c>
      <c r="M3217" s="19">
        <v>68.0</v>
      </c>
      <c r="N3217" s="17">
        <v>5.0</v>
      </c>
      <c r="O3217" s="17" t="s">
        <v>66</v>
      </c>
      <c r="P3217" s="17">
        <v>3.0</v>
      </c>
      <c r="Q3217" s="17">
        <v>12.0</v>
      </c>
      <c r="R3217" s="17">
        <v>0.0</v>
      </c>
      <c r="S3217" s="7">
        <f t="shared" si="2"/>
        <v>12</v>
      </c>
      <c r="T3217" s="20">
        <v>34.56</v>
      </c>
      <c r="U3217" s="14">
        <f t="shared" si="169"/>
        <v>49.0176</v>
      </c>
      <c r="V3217" s="21" t="s">
        <v>26</v>
      </c>
      <c r="W3217" s="35">
        <f>VLOOKUP(A3217,airbnb_listings_orlando!C:Q,14,0)</f>
        <v>102</v>
      </c>
      <c r="X3217" s="35">
        <f>VLOOKUP(A3217,airbnb_listings_orlando!C:Q,15,0)</f>
        <v>6</v>
      </c>
      <c r="Y3217" s="11">
        <f t="shared" si="4"/>
        <v>408.48</v>
      </c>
      <c r="AA3217" s="11"/>
    </row>
    <row r="3218">
      <c r="A3218" s="12" t="s">
        <v>103</v>
      </c>
      <c r="B3218" s="13">
        <v>43443.0</v>
      </c>
      <c r="C3218" s="25">
        <v>43446.0</v>
      </c>
      <c r="D3218" s="14">
        <v>1059.24</v>
      </c>
      <c r="E3218" s="24">
        <v>43413.16861111111</v>
      </c>
      <c r="F3218" s="16">
        <v>30.0</v>
      </c>
      <c r="G3218" s="17" t="s">
        <v>25</v>
      </c>
      <c r="H3218" s="14">
        <v>121.73</v>
      </c>
      <c r="I3218" s="14">
        <f t="shared" si="1"/>
        <v>984.1104</v>
      </c>
      <c r="J3218" s="18">
        <v>6.0</v>
      </c>
      <c r="K3218" s="17">
        <v>8.0</v>
      </c>
      <c r="L3218" s="19">
        <v>5.0</v>
      </c>
      <c r="M3218" s="19">
        <v>68.0</v>
      </c>
      <c r="N3218" s="17">
        <v>5.0</v>
      </c>
      <c r="O3218" s="17" t="s">
        <v>66</v>
      </c>
      <c r="P3218" s="17">
        <v>3.0</v>
      </c>
      <c r="Q3218" s="17">
        <v>6.0</v>
      </c>
      <c r="R3218" s="17">
        <v>0.0</v>
      </c>
      <c r="S3218" s="7">
        <f t="shared" si="2"/>
        <v>6</v>
      </c>
      <c r="T3218" s="20">
        <v>32.76</v>
      </c>
      <c r="U3218" s="14">
        <f t="shared" si="169"/>
        <v>42.3696</v>
      </c>
      <c r="V3218" s="21" t="s">
        <v>26</v>
      </c>
      <c r="W3218" s="35">
        <f>VLOOKUP(A3218,airbnb_listings_orlando!C:Q,14,0)</f>
        <v>102</v>
      </c>
      <c r="X3218" s="35">
        <f>VLOOKUP(A3218,airbnb_listings_orlando!C:Q,15,0)</f>
        <v>6</v>
      </c>
      <c r="Y3218" s="11">
        <f t="shared" si="4"/>
        <v>353.08</v>
      </c>
      <c r="AA3218" s="11"/>
    </row>
    <row r="3219">
      <c r="A3219" s="12" t="s">
        <v>103</v>
      </c>
      <c r="B3219" s="13">
        <v>43397.0</v>
      </c>
      <c r="C3219" s="25">
        <v>43401.0</v>
      </c>
      <c r="D3219" s="14">
        <v>1402.0</v>
      </c>
      <c r="E3219" s="24">
        <v>43242.537627314814</v>
      </c>
      <c r="F3219" s="16">
        <v>155.0</v>
      </c>
      <c r="G3219" s="17" t="s">
        <v>25</v>
      </c>
      <c r="H3219" s="14">
        <v>176.04</v>
      </c>
      <c r="I3219" s="14">
        <f t="shared" si="1"/>
        <v>1302.92</v>
      </c>
      <c r="J3219" s="18">
        <v>6.0</v>
      </c>
      <c r="K3219" s="17">
        <v>8.0</v>
      </c>
      <c r="L3219" s="19">
        <v>5.0</v>
      </c>
      <c r="M3219" s="19">
        <v>68.0</v>
      </c>
      <c r="N3219" s="17">
        <v>5.0</v>
      </c>
      <c r="O3219" s="17" t="s">
        <v>66</v>
      </c>
      <c r="P3219" s="17">
        <v>4.0</v>
      </c>
      <c r="Q3219" s="17">
        <v>7.0</v>
      </c>
      <c r="R3219" s="17">
        <v>0.0</v>
      </c>
      <c r="S3219" s="7">
        <f t="shared" si="2"/>
        <v>7</v>
      </c>
      <c r="T3219" s="20">
        <v>43.0</v>
      </c>
      <c r="U3219" s="14">
        <f t="shared" si="169"/>
        <v>56.08</v>
      </c>
      <c r="V3219" s="21" t="s">
        <v>26</v>
      </c>
      <c r="W3219" s="35">
        <f>VLOOKUP(A3219,airbnb_listings_orlando!C:Q,14,0)</f>
        <v>102</v>
      </c>
      <c r="X3219" s="35">
        <f>VLOOKUP(A3219,airbnb_listings_orlando!C:Q,15,0)</f>
        <v>6</v>
      </c>
      <c r="Y3219" s="11">
        <f t="shared" si="4"/>
        <v>350.5</v>
      </c>
      <c r="AA3219" s="11"/>
    </row>
    <row r="3220">
      <c r="A3220" s="12" t="s">
        <v>103</v>
      </c>
      <c r="B3220" s="13">
        <v>43379.0</v>
      </c>
      <c r="C3220" s="25">
        <v>43387.0</v>
      </c>
      <c r="D3220" s="14">
        <v>2695.26</v>
      </c>
      <c r="E3220" s="24">
        <v>43169.6027662037</v>
      </c>
      <c r="F3220" s="16">
        <v>210.0</v>
      </c>
      <c r="G3220" s="17" t="s">
        <v>25</v>
      </c>
      <c r="H3220" s="14">
        <v>379.6</v>
      </c>
      <c r="I3220" s="14">
        <f t="shared" si="1"/>
        <v>2504.4496</v>
      </c>
      <c r="J3220" s="18">
        <v>6.0</v>
      </c>
      <c r="K3220" s="17">
        <v>8.0</v>
      </c>
      <c r="L3220" s="19">
        <v>5.0</v>
      </c>
      <c r="M3220" s="19">
        <v>68.0</v>
      </c>
      <c r="N3220" s="17">
        <v>5.0</v>
      </c>
      <c r="O3220" s="17" t="s">
        <v>66</v>
      </c>
      <c r="P3220" s="17">
        <v>8.0</v>
      </c>
      <c r="Q3220" s="17">
        <v>8.0</v>
      </c>
      <c r="R3220" s="17">
        <v>0.0</v>
      </c>
      <c r="S3220" s="7">
        <f t="shared" si="2"/>
        <v>8</v>
      </c>
      <c r="T3220" s="20">
        <v>83.0</v>
      </c>
      <c r="U3220" s="14">
        <f t="shared" si="169"/>
        <v>107.8104</v>
      </c>
      <c r="V3220" s="21" t="s">
        <v>26</v>
      </c>
      <c r="W3220" s="35">
        <f>VLOOKUP(A3220,airbnb_listings_orlando!C:Q,14,0)</f>
        <v>102</v>
      </c>
      <c r="X3220" s="35">
        <f>VLOOKUP(A3220,airbnb_listings_orlando!C:Q,15,0)</f>
        <v>6</v>
      </c>
      <c r="Y3220" s="11">
        <f t="shared" si="4"/>
        <v>336.9075</v>
      </c>
      <c r="AA3220" s="11"/>
    </row>
    <row r="3221">
      <c r="A3221" s="12" t="s">
        <v>103</v>
      </c>
      <c r="B3221" s="13">
        <v>43373.0</v>
      </c>
      <c r="C3221" s="12">
        <v>43377.0</v>
      </c>
      <c r="D3221" s="14">
        <v>899.14</v>
      </c>
      <c r="E3221" s="24">
        <v>43370.84106481481</v>
      </c>
      <c r="F3221" s="16">
        <v>3.0</v>
      </c>
      <c r="G3221" s="17" t="s">
        <v>25</v>
      </c>
      <c r="H3221" s="14">
        <v>96.52</v>
      </c>
      <c r="I3221" s="14">
        <f t="shared" si="1"/>
        <v>835.3644</v>
      </c>
      <c r="J3221" s="18">
        <v>6.0</v>
      </c>
      <c r="K3221" s="17">
        <v>8.0</v>
      </c>
      <c r="L3221" s="19">
        <v>5.0</v>
      </c>
      <c r="M3221" s="19">
        <v>68.0</v>
      </c>
      <c r="N3221" s="17">
        <v>5.0</v>
      </c>
      <c r="O3221" s="17" t="s">
        <v>66</v>
      </c>
      <c r="P3221" s="17">
        <v>4.0</v>
      </c>
      <c r="Q3221" s="17">
        <v>6.0</v>
      </c>
      <c r="R3221" s="17">
        <v>0.0</v>
      </c>
      <c r="S3221" s="7">
        <f t="shared" si="2"/>
        <v>6</v>
      </c>
      <c r="T3221" s="20">
        <v>27.81</v>
      </c>
      <c r="U3221" s="14">
        <f t="shared" si="169"/>
        <v>35.9656</v>
      </c>
      <c r="V3221" s="21" t="s">
        <v>26</v>
      </c>
      <c r="W3221" s="35">
        <f>VLOOKUP(A3221,airbnb_listings_orlando!C:Q,14,0)</f>
        <v>102</v>
      </c>
      <c r="X3221" s="35">
        <f>VLOOKUP(A3221,airbnb_listings_orlando!C:Q,15,0)</f>
        <v>6</v>
      </c>
      <c r="Y3221" s="11">
        <f t="shared" si="4"/>
        <v>224.785</v>
      </c>
      <c r="AA3221" s="11"/>
    </row>
    <row r="3222">
      <c r="A3222" s="12" t="s">
        <v>103</v>
      </c>
      <c r="B3222" s="13">
        <v>43371.0</v>
      </c>
      <c r="C3222" s="12">
        <v>43373.0</v>
      </c>
      <c r="D3222" s="14">
        <v>546.11</v>
      </c>
      <c r="E3222" s="24">
        <v>43361.94733796296</v>
      </c>
      <c r="F3222" s="16">
        <v>10.0</v>
      </c>
      <c r="G3222" s="17" t="s">
        <v>25</v>
      </c>
      <c r="H3222" s="14">
        <v>40.96</v>
      </c>
      <c r="I3222" s="14">
        <f t="shared" si="1"/>
        <v>507.3756</v>
      </c>
      <c r="J3222" s="18">
        <v>6.0</v>
      </c>
      <c r="K3222" s="17">
        <v>8.0</v>
      </c>
      <c r="L3222" s="19">
        <v>5.0</v>
      </c>
      <c r="M3222" s="19">
        <v>68.0</v>
      </c>
      <c r="N3222" s="17">
        <v>5.0</v>
      </c>
      <c r="O3222" s="17" t="s">
        <v>66</v>
      </c>
      <c r="P3222" s="17">
        <v>2.0</v>
      </c>
      <c r="Q3222" s="17">
        <v>8.0</v>
      </c>
      <c r="R3222" s="17">
        <v>0.0</v>
      </c>
      <c r="S3222" s="7">
        <f t="shared" si="2"/>
        <v>8</v>
      </c>
      <c r="T3222" s="20">
        <v>16.89</v>
      </c>
      <c r="U3222" s="14">
        <f t="shared" si="169"/>
        <v>21.8444</v>
      </c>
      <c r="V3222" s="21" t="s">
        <v>26</v>
      </c>
      <c r="W3222" s="35">
        <f>VLOOKUP(A3222,airbnb_listings_orlando!C:Q,14,0)</f>
        <v>102</v>
      </c>
      <c r="X3222" s="35">
        <f>VLOOKUP(A3222,airbnb_listings_orlando!C:Q,15,0)</f>
        <v>6</v>
      </c>
      <c r="Y3222" s="11">
        <f t="shared" si="4"/>
        <v>273.055</v>
      </c>
      <c r="AA3222" s="11"/>
    </row>
    <row r="3223">
      <c r="A3223" s="12" t="s">
        <v>103</v>
      </c>
      <c r="B3223" s="13">
        <v>43368.0</v>
      </c>
      <c r="C3223" s="12">
        <v>43370.0</v>
      </c>
      <c r="D3223" s="14">
        <v>546.11</v>
      </c>
      <c r="E3223" s="24">
        <v>43364.51724537037</v>
      </c>
      <c r="F3223" s="16">
        <v>4.0</v>
      </c>
      <c r="G3223" s="17" t="s">
        <v>25</v>
      </c>
      <c r="H3223" s="14">
        <v>40.96</v>
      </c>
      <c r="I3223" s="14">
        <f t="shared" si="1"/>
        <v>507.3756</v>
      </c>
      <c r="J3223" s="18">
        <v>6.0</v>
      </c>
      <c r="K3223" s="17">
        <v>8.0</v>
      </c>
      <c r="L3223" s="19">
        <v>5.0</v>
      </c>
      <c r="M3223" s="19">
        <v>68.0</v>
      </c>
      <c r="N3223" s="17">
        <v>5.0</v>
      </c>
      <c r="O3223" s="17" t="s">
        <v>66</v>
      </c>
      <c r="P3223" s="17">
        <v>2.0</v>
      </c>
      <c r="Q3223" s="17">
        <v>8.0</v>
      </c>
      <c r="R3223" s="17">
        <v>2.0</v>
      </c>
      <c r="S3223" s="7">
        <f t="shared" si="2"/>
        <v>10</v>
      </c>
      <c r="T3223" s="20">
        <v>16.89</v>
      </c>
      <c r="U3223" s="14">
        <f t="shared" si="169"/>
        <v>21.8444</v>
      </c>
      <c r="V3223" s="21" t="s">
        <v>26</v>
      </c>
      <c r="W3223" s="35">
        <f>VLOOKUP(A3223,airbnb_listings_orlando!C:Q,14,0)</f>
        <v>102</v>
      </c>
      <c r="X3223" s="35">
        <f>VLOOKUP(A3223,airbnb_listings_orlando!C:Q,15,0)</f>
        <v>6</v>
      </c>
      <c r="Y3223" s="11">
        <f t="shared" si="4"/>
        <v>273.055</v>
      </c>
      <c r="AA3223" s="11"/>
    </row>
    <row r="3224">
      <c r="A3224" s="12" t="s">
        <v>103</v>
      </c>
      <c r="B3224" s="13">
        <v>43364.0</v>
      </c>
      <c r="C3224" s="12">
        <v>43366.0</v>
      </c>
      <c r="D3224" s="14">
        <v>643.1</v>
      </c>
      <c r="E3224" s="24">
        <v>43355.107615740744</v>
      </c>
      <c r="F3224" s="16">
        <v>9.0</v>
      </c>
      <c r="G3224" s="17" t="s">
        <v>25</v>
      </c>
      <c r="H3224" s="14">
        <v>56.22</v>
      </c>
      <c r="I3224" s="14">
        <f t="shared" si="1"/>
        <v>597.486</v>
      </c>
      <c r="J3224" s="18">
        <v>6.0</v>
      </c>
      <c r="K3224" s="17">
        <v>8.0</v>
      </c>
      <c r="L3224" s="19">
        <v>5.0</v>
      </c>
      <c r="M3224" s="19">
        <v>68.0</v>
      </c>
      <c r="N3224" s="17">
        <v>5.0</v>
      </c>
      <c r="O3224" s="17" t="s">
        <v>66</v>
      </c>
      <c r="P3224" s="17">
        <v>2.0</v>
      </c>
      <c r="Q3224" s="17">
        <v>7.0</v>
      </c>
      <c r="R3224" s="17">
        <v>4.0</v>
      </c>
      <c r="S3224" s="7">
        <f t="shared" si="2"/>
        <v>11</v>
      </c>
      <c r="T3224" s="20">
        <v>19.89</v>
      </c>
      <c r="U3224" s="14">
        <f t="shared" si="169"/>
        <v>25.724</v>
      </c>
      <c r="V3224" s="21" t="s">
        <v>26</v>
      </c>
      <c r="W3224" s="35">
        <f>VLOOKUP(A3224,airbnb_listings_orlando!C:Q,14,0)</f>
        <v>102</v>
      </c>
      <c r="X3224" s="35">
        <f>VLOOKUP(A3224,airbnb_listings_orlando!C:Q,15,0)</f>
        <v>6</v>
      </c>
      <c r="Y3224" s="11">
        <f t="shared" si="4"/>
        <v>321.55</v>
      </c>
      <c r="AA3224" s="11"/>
    </row>
    <row r="3225">
      <c r="A3225" s="12" t="s">
        <v>103</v>
      </c>
      <c r="B3225" s="13">
        <v>43357.0</v>
      </c>
      <c r="C3225" s="12">
        <v>43359.0</v>
      </c>
      <c r="D3225" s="14">
        <v>881.95</v>
      </c>
      <c r="E3225" s="24">
        <v>43181.79980324074</v>
      </c>
      <c r="F3225" s="16">
        <v>176.0</v>
      </c>
      <c r="G3225" s="17" t="s">
        <v>25</v>
      </c>
      <c r="H3225" s="14">
        <v>84.07</v>
      </c>
      <c r="I3225" s="14">
        <f t="shared" si="1"/>
        <v>821.622</v>
      </c>
      <c r="J3225" s="18">
        <v>6.0</v>
      </c>
      <c r="K3225" s="17">
        <v>8.0</v>
      </c>
      <c r="L3225" s="19">
        <v>5.0</v>
      </c>
      <c r="M3225" s="19">
        <v>68.0</v>
      </c>
      <c r="N3225" s="17">
        <v>5.0</v>
      </c>
      <c r="O3225" s="17" t="s">
        <v>66</v>
      </c>
      <c r="P3225" s="17">
        <v>2.0</v>
      </c>
      <c r="Q3225" s="17">
        <v>6.0</v>
      </c>
      <c r="R3225" s="17">
        <v>3.0</v>
      </c>
      <c r="S3225" s="7">
        <f t="shared" si="2"/>
        <v>9</v>
      </c>
      <c r="T3225" s="20">
        <v>25.05</v>
      </c>
      <c r="U3225" s="14">
        <f t="shared" si="169"/>
        <v>35.278</v>
      </c>
      <c r="V3225" s="21" t="s">
        <v>26</v>
      </c>
      <c r="W3225" s="35">
        <f>VLOOKUP(A3225,airbnb_listings_orlando!C:Q,14,0)</f>
        <v>102</v>
      </c>
      <c r="X3225" s="35">
        <f>VLOOKUP(A3225,airbnb_listings_orlando!C:Q,15,0)</f>
        <v>6</v>
      </c>
      <c r="Y3225" s="11">
        <f t="shared" si="4"/>
        <v>440.975</v>
      </c>
      <c r="AA3225" s="11"/>
    </row>
    <row r="3226">
      <c r="A3226" s="12" t="s">
        <v>103</v>
      </c>
      <c r="B3226" s="13">
        <v>43349.0</v>
      </c>
      <c r="C3226" s="12">
        <v>43353.0</v>
      </c>
      <c r="D3226" s="14">
        <v>1665.93</v>
      </c>
      <c r="E3226" s="24">
        <v>43153.72353009259</v>
      </c>
      <c r="F3226" s="16">
        <v>196.0</v>
      </c>
      <c r="G3226" s="17" t="s">
        <v>25</v>
      </c>
      <c r="H3226" s="14">
        <v>197.72</v>
      </c>
      <c r="I3226" s="14">
        <f t="shared" si="1"/>
        <v>1552.2228</v>
      </c>
      <c r="J3226" s="18">
        <v>6.0</v>
      </c>
      <c r="K3226" s="17">
        <v>8.0</v>
      </c>
      <c r="L3226" s="19">
        <v>5.0</v>
      </c>
      <c r="M3226" s="19">
        <v>68.0</v>
      </c>
      <c r="N3226" s="17">
        <v>5.0</v>
      </c>
      <c r="O3226" s="17" t="s">
        <v>66</v>
      </c>
      <c r="P3226" s="17">
        <v>4.0</v>
      </c>
      <c r="Q3226" s="17">
        <v>9.0</v>
      </c>
      <c r="R3226" s="17">
        <v>3.0</v>
      </c>
      <c r="S3226" s="7">
        <f t="shared" si="2"/>
        <v>12</v>
      </c>
      <c r="T3226" s="20">
        <v>47.07</v>
      </c>
      <c r="U3226" s="14">
        <f t="shared" si="169"/>
        <v>66.6372</v>
      </c>
      <c r="V3226" s="21" t="s">
        <v>26</v>
      </c>
      <c r="W3226" s="35">
        <f>VLOOKUP(A3226,airbnb_listings_orlando!C:Q,14,0)</f>
        <v>102</v>
      </c>
      <c r="X3226" s="35">
        <f>VLOOKUP(A3226,airbnb_listings_orlando!C:Q,15,0)</f>
        <v>6</v>
      </c>
      <c r="Y3226" s="11">
        <f t="shared" si="4"/>
        <v>416.4825</v>
      </c>
      <c r="AA3226" s="11"/>
    </row>
    <row r="3227">
      <c r="A3227" s="12" t="s">
        <v>103</v>
      </c>
      <c r="B3227" s="13">
        <v>43343.0</v>
      </c>
      <c r="C3227" s="12">
        <v>43346.0</v>
      </c>
      <c r="D3227" s="14">
        <v>1146.54</v>
      </c>
      <c r="E3227" s="24">
        <v>43339.95082175926</v>
      </c>
      <c r="F3227" s="16">
        <v>4.0</v>
      </c>
      <c r="G3227" s="17" t="s">
        <v>25</v>
      </c>
      <c r="H3227" s="14">
        <v>135.47</v>
      </c>
      <c r="I3227" s="14">
        <f t="shared" si="1"/>
        <v>1065.2184</v>
      </c>
      <c r="J3227" s="18">
        <v>6.0</v>
      </c>
      <c r="K3227" s="17">
        <v>8.0</v>
      </c>
      <c r="L3227" s="19">
        <v>5.0</v>
      </c>
      <c r="M3227" s="19">
        <v>68.0</v>
      </c>
      <c r="N3227" s="17">
        <v>5.0</v>
      </c>
      <c r="O3227" s="17" t="s">
        <v>66</v>
      </c>
      <c r="P3227" s="17">
        <v>3.0</v>
      </c>
      <c r="Q3227" s="17">
        <v>6.0</v>
      </c>
      <c r="R3227" s="17">
        <v>6.0</v>
      </c>
      <c r="S3227" s="7">
        <f t="shared" si="2"/>
        <v>12</v>
      </c>
      <c r="T3227" s="20">
        <v>35.46</v>
      </c>
      <c r="U3227" s="14">
        <f t="shared" si="169"/>
        <v>45.8616</v>
      </c>
      <c r="V3227" s="21" t="s">
        <v>26</v>
      </c>
      <c r="W3227" s="35">
        <f>VLOOKUP(A3227,airbnb_listings_orlando!C:Q,14,0)</f>
        <v>102</v>
      </c>
      <c r="X3227" s="35">
        <f>VLOOKUP(A3227,airbnb_listings_orlando!C:Q,15,0)</f>
        <v>6</v>
      </c>
      <c r="Y3227" s="11">
        <f t="shared" si="4"/>
        <v>382.18</v>
      </c>
      <c r="AA3227" s="11"/>
    </row>
    <row r="3228">
      <c r="A3228" s="12" t="s">
        <v>103</v>
      </c>
      <c r="B3228" s="13">
        <v>43331.0</v>
      </c>
      <c r="C3228" s="12">
        <v>43335.0</v>
      </c>
      <c r="D3228" s="14">
        <v>1029.19</v>
      </c>
      <c r="E3228" s="24">
        <v>43328.14771990741</v>
      </c>
      <c r="F3228" s="16">
        <v>3.0</v>
      </c>
      <c r="G3228" s="17" t="s">
        <v>25</v>
      </c>
      <c r="H3228" s="14">
        <v>117.0</v>
      </c>
      <c r="I3228" s="14">
        <f t="shared" si="1"/>
        <v>956.1924</v>
      </c>
      <c r="J3228" s="18">
        <v>6.0</v>
      </c>
      <c r="K3228" s="17">
        <v>8.0</v>
      </c>
      <c r="L3228" s="19">
        <v>5.0</v>
      </c>
      <c r="M3228" s="19">
        <v>68.0</v>
      </c>
      <c r="N3228" s="17">
        <v>5.0</v>
      </c>
      <c r="O3228" s="17" t="s">
        <v>66</v>
      </c>
      <c r="P3228" s="17">
        <v>4.0</v>
      </c>
      <c r="Q3228" s="17">
        <v>2.0</v>
      </c>
      <c r="R3228" s="17">
        <v>3.0</v>
      </c>
      <c r="S3228" s="7">
        <f t="shared" si="2"/>
        <v>5</v>
      </c>
      <c r="T3228" s="20">
        <v>31.83</v>
      </c>
      <c r="U3228" s="14">
        <f t="shared" si="169"/>
        <v>41.1676</v>
      </c>
      <c r="V3228" s="21" t="s">
        <v>26</v>
      </c>
      <c r="W3228" s="35">
        <f>VLOOKUP(A3228,airbnb_listings_orlando!C:Q,14,0)</f>
        <v>102</v>
      </c>
      <c r="X3228" s="35">
        <f>VLOOKUP(A3228,airbnb_listings_orlando!C:Q,15,0)</f>
        <v>6</v>
      </c>
      <c r="Y3228" s="11">
        <f t="shared" si="4"/>
        <v>257.2975</v>
      </c>
      <c r="AA3228" s="11"/>
    </row>
    <row r="3229">
      <c r="A3229" s="12" t="s">
        <v>103</v>
      </c>
      <c r="B3229" s="13">
        <v>43323.0</v>
      </c>
      <c r="C3229" s="12">
        <v>43330.0</v>
      </c>
      <c r="D3229" s="14">
        <v>2637.62</v>
      </c>
      <c r="E3229" s="24">
        <v>43133.97378472222</v>
      </c>
      <c r="F3229" s="16">
        <v>190.0</v>
      </c>
      <c r="G3229" s="17" t="s">
        <v>25</v>
      </c>
      <c r="H3229" s="14">
        <v>336.05</v>
      </c>
      <c r="I3229" s="14">
        <f t="shared" si="1"/>
        <v>2458.3352</v>
      </c>
      <c r="J3229" s="18">
        <v>6.0</v>
      </c>
      <c r="K3229" s="17">
        <v>8.0</v>
      </c>
      <c r="L3229" s="19">
        <v>5.0</v>
      </c>
      <c r="M3229" s="19">
        <v>68.0</v>
      </c>
      <c r="N3229" s="17">
        <v>5.0</v>
      </c>
      <c r="O3229" s="17" t="s">
        <v>66</v>
      </c>
      <c r="P3229" s="17">
        <v>7.0</v>
      </c>
      <c r="Q3229" s="17">
        <v>6.0</v>
      </c>
      <c r="R3229" s="17">
        <v>4.0</v>
      </c>
      <c r="S3229" s="7">
        <f t="shared" si="2"/>
        <v>10</v>
      </c>
      <c r="T3229" s="20">
        <v>73.78</v>
      </c>
      <c r="U3229" s="14">
        <f t="shared" si="169"/>
        <v>105.5048</v>
      </c>
      <c r="V3229" s="21" t="s">
        <v>26</v>
      </c>
      <c r="W3229" s="35">
        <f>VLOOKUP(A3229,airbnb_listings_orlando!C:Q,14,0)</f>
        <v>102</v>
      </c>
      <c r="X3229" s="35">
        <f>VLOOKUP(A3229,airbnb_listings_orlando!C:Q,15,0)</f>
        <v>6</v>
      </c>
      <c r="Y3229" s="11">
        <f t="shared" si="4"/>
        <v>376.8028571</v>
      </c>
      <c r="AA3229" s="11"/>
    </row>
    <row r="3230">
      <c r="A3230" s="12" t="s">
        <v>103</v>
      </c>
      <c r="B3230" s="13">
        <v>43313.0</v>
      </c>
      <c r="C3230" s="12">
        <v>43321.0</v>
      </c>
      <c r="D3230" s="14">
        <v>2467.0</v>
      </c>
      <c r="E3230" s="24">
        <v>43215.881423611114</v>
      </c>
      <c r="F3230" s="16">
        <v>98.0</v>
      </c>
      <c r="G3230" s="17" t="s">
        <v>25</v>
      </c>
      <c r="H3230" s="14">
        <v>342.48</v>
      </c>
      <c r="I3230" s="14">
        <f t="shared" si="1"/>
        <v>2292.32</v>
      </c>
      <c r="J3230" s="18">
        <v>6.0</v>
      </c>
      <c r="K3230" s="17">
        <v>8.0</v>
      </c>
      <c r="L3230" s="19">
        <v>5.0</v>
      </c>
      <c r="M3230" s="19" t="e">
        <v>#N/A</v>
      </c>
      <c r="N3230" s="17">
        <v>5.0</v>
      </c>
      <c r="O3230" s="17" t="s">
        <v>66</v>
      </c>
      <c r="P3230" s="17">
        <v>8.0</v>
      </c>
      <c r="Q3230" s="17">
        <v>1.0</v>
      </c>
      <c r="R3230" s="17">
        <v>0.0</v>
      </c>
      <c r="S3230" s="7">
        <f t="shared" si="2"/>
        <v>1</v>
      </c>
      <c r="T3230" s="20">
        <v>76.0</v>
      </c>
      <c r="U3230" s="14">
        <f t="shared" si="169"/>
        <v>98.68</v>
      </c>
      <c r="V3230" s="21" t="s">
        <v>26</v>
      </c>
      <c r="W3230" s="35">
        <f>VLOOKUP(A3230,airbnb_listings_orlando!C:Q,14,0)</f>
        <v>102</v>
      </c>
      <c r="X3230" s="35">
        <f>VLOOKUP(A3230,airbnb_listings_orlando!C:Q,15,0)</f>
        <v>6</v>
      </c>
      <c r="Y3230" s="11">
        <f t="shared" si="4"/>
        <v>308.375</v>
      </c>
      <c r="AA3230" s="11"/>
    </row>
    <row r="3231">
      <c r="A3231" s="12" t="s">
        <v>103</v>
      </c>
      <c r="B3231" s="13">
        <v>43299.0</v>
      </c>
      <c r="C3231" s="12">
        <v>43302.0</v>
      </c>
      <c r="D3231" s="14">
        <v>1318.0</v>
      </c>
      <c r="E3231" s="24">
        <v>43191.39703703704</v>
      </c>
      <c r="F3231" s="16">
        <v>108.0</v>
      </c>
      <c r="G3231" s="17" t="s">
        <v>25</v>
      </c>
      <c r="H3231" s="14">
        <v>162.22</v>
      </c>
      <c r="I3231" s="14">
        <f t="shared" si="1"/>
        <v>1224.28</v>
      </c>
      <c r="J3231" s="18">
        <v>6.0</v>
      </c>
      <c r="K3231" s="17">
        <v>8.0</v>
      </c>
      <c r="L3231" s="19">
        <v>5.0</v>
      </c>
      <c r="M3231" s="19" t="e">
        <v>#N/A</v>
      </c>
      <c r="N3231" s="17">
        <v>5.0</v>
      </c>
      <c r="O3231" s="17" t="s">
        <v>66</v>
      </c>
      <c r="P3231" s="17">
        <v>3.0</v>
      </c>
      <c r="Q3231" s="17">
        <v>8.0</v>
      </c>
      <c r="R3231" s="17">
        <v>3.0</v>
      </c>
      <c r="S3231" s="7">
        <f t="shared" si="2"/>
        <v>11</v>
      </c>
      <c r="T3231" s="20">
        <v>41.0</v>
      </c>
      <c r="U3231" s="14">
        <f t="shared" si="169"/>
        <v>52.72</v>
      </c>
      <c r="V3231" s="21" t="s">
        <v>26</v>
      </c>
      <c r="W3231" s="35">
        <f>VLOOKUP(A3231,airbnb_listings_orlando!C:Q,14,0)</f>
        <v>102</v>
      </c>
      <c r="X3231" s="35">
        <f>VLOOKUP(A3231,airbnb_listings_orlando!C:Q,15,0)</f>
        <v>6</v>
      </c>
      <c r="Y3231" s="11">
        <f t="shared" si="4"/>
        <v>439.3333333</v>
      </c>
      <c r="AA3231" s="11"/>
    </row>
    <row r="3232">
      <c r="A3232" s="12" t="s">
        <v>103</v>
      </c>
      <c r="B3232" s="13">
        <v>43282.0</v>
      </c>
      <c r="C3232" s="12">
        <v>43296.0</v>
      </c>
      <c r="D3232" s="14">
        <v>4368.88</v>
      </c>
      <c r="E3232" s="24">
        <v>42964.46944444445</v>
      </c>
      <c r="F3232" s="16">
        <v>318.0</v>
      </c>
      <c r="G3232" s="17" t="s">
        <v>25</v>
      </c>
      <c r="H3232" s="14">
        <v>642.67</v>
      </c>
      <c r="I3232" s="14">
        <f t="shared" si="1"/>
        <v>4059.0048</v>
      </c>
      <c r="J3232" s="18">
        <v>6.0</v>
      </c>
      <c r="K3232" s="17">
        <v>8.0</v>
      </c>
      <c r="L3232" s="19">
        <v>5.0</v>
      </c>
      <c r="M3232" s="19" t="e">
        <v>#N/A</v>
      </c>
      <c r="N3232" s="17">
        <v>5.0</v>
      </c>
      <c r="O3232" s="17" t="s">
        <v>66</v>
      </c>
      <c r="P3232" s="17">
        <v>14.0</v>
      </c>
      <c r="Q3232" s="17">
        <v>8.0</v>
      </c>
      <c r="R3232" s="17">
        <v>2.0</v>
      </c>
      <c r="S3232" s="7">
        <f t="shared" si="2"/>
        <v>10</v>
      </c>
      <c r="T3232" s="20">
        <v>135.12</v>
      </c>
      <c r="U3232" s="14">
        <f t="shared" si="169"/>
        <v>174.7552</v>
      </c>
      <c r="V3232" s="21" t="s">
        <v>26</v>
      </c>
      <c r="W3232" s="35">
        <f>VLOOKUP(A3232,airbnb_listings_orlando!C:Q,14,0)</f>
        <v>102</v>
      </c>
      <c r="X3232" s="35">
        <f>VLOOKUP(A3232,airbnb_listings_orlando!C:Q,15,0)</f>
        <v>6</v>
      </c>
      <c r="Y3232" s="11">
        <f t="shared" si="4"/>
        <v>312.0628571</v>
      </c>
      <c r="AA3232" s="11"/>
    </row>
    <row r="3233">
      <c r="A3233" s="12" t="s">
        <v>103</v>
      </c>
      <c r="B3233" s="13">
        <v>43267.0</v>
      </c>
      <c r="C3233" s="12">
        <v>43275.0</v>
      </c>
      <c r="D3233" s="14">
        <v>2695.0</v>
      </c>
      <c r="E3233" s="24">
        <v>43144.58849537037</v>
      </c>
      <c r="F3233" s="16">
        <v>123.0</v>
      </c>
      <c r="G3233" s="17" t="s">
        <v>25</v>
      </c>
      <c r="H3233" s="14">
        <v>379.36</v>
      </c>
      <c r="I3233" s="14">
        <f t="shared" si="1"/>
        <v>2504.2</v>
      </c>
      <c r="J3233" s="18">
        <v>6.0</v>
      </c>
      <c r="K3233" s="17">
        <v>8.0</v>
      </c>
      <c r="L3233" s="19">
        <v>5.0</v>
      </c>
      <c r="M3233" s="19" t="e">
        <v>#N/A</v>
      </c>
      <c r="N3233" s="17">
        <v>5.0</v>
      </c>
      <c r="O3233" s="17" t="s">
        <v>66</v>
      </c>
      <c r="P3233" s="17">
        <v>8.0</v>
      </c>
      <c r="Q3233" s="17">
        <v>9.0</v>
      </c>
      <c r="R3233" s="17">
        <v>1.0</v>
      </c>
      <c r="S3233" s="7">
        <f t="shared" si="2"/>
        <v>10</v>
      </c>
      <c r="T3233" s="20">
        <v>83.0</v>
      </c>
      <c r="U3233" s="14">
        <f t="shared" si="169"/>
        <v>107.8</v>
      </c>
      <c r="V3233" s="21" t="s">
        <v>26</v>
      </c>
      <c r="W3233" s="35">
        <f>VLOOKUP(A3233,airbnb_listings_orlando!C:Q,14,0)</f>
        <v>102</v>
      </c>
      <c r="X3233" s="35">
        <f>VLOOKUP(A3233,airbnb_listings_orlando!C:Q,15,0)</f>
        <v>6</v>
      </c>
      <c r="Y3233" s="11">
        <f t="shared" si="4"/>
        <v>336.875</v>
      </c>
      <c r="AA3233" s="11"/>
    </row>
    <row r="3234">
      <c r="A3234" s="12" t="s">
        <v>103</v>
      </c>
      <c r="B3234" s="13">
        <v>43260.0</v>
      </c>
      <c r="C3234" s="12">
        <v>43264.0</v>
      </c>
      <c r="D3234" s="14">
        <v>1522.0</v>
      </c>
      <c r="E3234" s="24">
        <v>43135.98519675926</v>
      </c>
      <c r="F3234" s="16">
        <v>125.0</v>
      </c>
      <c r="G3234" s="17" t="s">
        <v>25</v>
      </c>
      <c r="H3234" s="14">
        <v>194.64</v>
      </c>
      <c r="I3234" s="14">
        <f t="shared" si="1"/>
        <v>1414.12</v>
      </c>
      <c r="J3234" s="18">
        <v>6.0</v>
      </c>
      <c r="K3234" s="17">
        <v>8.0</v>
      </c>
      <c r="L3234" s="19">
        <v>5.0</v>
      </c>
      <c r="M3234" s="19" t="e">
        <v>#REF!</v>
      </c>
      <c r="N3234" s="17">
        <v>5.0</v>
      </c>
      <c r="O3234" s="17" t="s">
        <v>66</v>
      </c>
      <c r="P3234" s="17">
        <v>4.0</v>
      </c>
      <c r="Q3234" s="17">
        <v>1.0</v>
      </c>
      <c r="R3234" s="17">
        <v>0.0</v>
      </c>
      <c r="S3234" s="7">
        <f t="shared" si="2"/>
        <v>1</v>
      </c>
      <c r="T3234" s="20">
        <v>47.0</v>
      </c>
      <c r="U3234" s="14">
        <f t="shared" si="169"/>
        <v>60.88</v>
      </c>
      <c r="V3234" s="21" t="s">
        <v>26</v>
      </c>
      <c r="W3234" s="35">
        <f>VLOOKUP(A3234,airbnb_listings_orlando!C:Q,14,0)</f>
        <v>102</v>
      </c>
      <c r="X3234" s="35">
        <f>VLOOKUP(A3234,airbnb_listings_orlando!C:Q,15,0)</f>
        <v>6</v>
      </c>
      <c r="Y3234" s="11">
        <f t="shared" si="4"/>
        <v>380.5</v>
      </c>
      <c r="AA3234" s="11"/>
    </row>
    <row r="3235">
      <c r="A3235" s="12" t="s">
        <v>103</v>
      </c>
      <c r="B3235" s="13">
        <v>43250.0</v>
      </c>
      <c r="C3235" s="12">
        <v>43258.0</v>
      </c>
      <c r="D3235" s="14">
        <v>2695.0</v>
      </c>
      <c r="E3235" s="24">
        <v>43163.48075231481</v>
      </c>
      <c r="F3235" s="16">
        <v>87.0</v>
      </c>
      <c r="G3235" s="17" t="s">
        <v>25</v>
      </c>
      <c r="H3235" s="14">
        <v>379.47</v>
      </c>
      <c r="I3235" s="14">
        <f t="shared" si="1"/>
        <v>2504.2</v>
      </c>
      <c r="J3235" s="18">
        <v>6.0</v>
      </c>
      <c r="K3235" s="17">
        <v>8.0</v>
      </c>
      <c r="L3235" s="19">
        <v>5.0</v>
      </c>
      <c r="M3235" s="19" t="e">
        <v>#REF!</v>
      </c>
      <c r="N3235" s="17">
        <v>5.0</v>
      </c>
      <c r="O3235" s="17" t="s">
        <v>66</v>
      </c>
      <c r="P3235" s="17">
        <v>8.0</v>
      </c>
      <c r="Q3235" s="17">
        <v>6.0</v>
      </c>
      <c r="R3235" s="17">
        <v>4.0</v>
      </c>
      <c r="S3235" s="7">
        <f t="shared" si="2"/>
        <v>10</v>
      </c>
      <c r="T3235" s="20">
        <v>83.0</v>
      </c>
      <c r="U3235" s="14">
        <f t="shared" si="169"/>
        <v>107.8</v>
      </c>
      <c r="V3235" s="21" t="s">
        <v>26</v>
      </c>
      <c r="W3235" s="35">
        <f>VLOOKUP(A3235,airbnb_listings_orlando!C:Q,14,0)</f>
        <v>102</v>
      </c>
      <c r="X3235" s="35">
        <f>VLOOKUP(A3235,airbnb_listings_orlando!C:Q,15,0)</f>
        <v>6</v>
      </c>
      <c r="Y3235" s="11">
        <f t="shared" si="4"/>
        <v>336.875</v>
      </c>
      <c r="AA3235" s="11"/>
    </row>
    <row r="3236">
      <c r="A3236" s="12" t="s">
        <v>103</v>
      </c>
      <c r="B3236" s="13">
        <v>43245.0</v>
      </c>
      <c r="C3236" s="12">
        <v>43248.0</v>
      </c>
      <c r="D3236" s="14">
        <v>1196.01</v>
      </c>
      <c r="E3236" s="24">
        <v>43172.540717592594</v>
      </c>
      <c r="F3236" s="16">
        <v>73.0</v>
      </c>
      <c r="G3236" s="17" t="s">
        <v>25</v>
      </c>
      <c r="H3236" s="14">
        <v>143.24</v>
      </c>
      <c r="I3236" s="14">
        <f t="shared" si="1"/>
        <v>1111.1696</v>
      </c>
      <c r="J3236" s="18">
        <v>6.0</v>
      </c>
      <c r="K3236" s="17">
        <v>8.0</v>
      </c>
      <c r="L3236" s="19">
        <v>5.0</v>
      </c>
      <c r="M3236" s="19" t="e">
        <v>#REF!</v>
      </c>
      <c r="N3236" s="17">
        <v>5.0</v>
      </c>
      <c r="O3236" s="17" t="s">
        <v>66</v>
      </c>
      <c r="P3236" s="17">
        <v>3.0</v>
      </c>
      <c r="Q3236" s="17">
        <v>9.0</v>
      </c>
      <c r="R3236" s="17">
        <v>3.0</v>
      </c>
      <c r="S3236" s="7">
        <f t="shared" si="2"/>
        <v>12</v>
      </c>
      <c r="T3236" s="20">
        <v>37.0</v>
      </c>
      <c r="U3236" s="14">
        <f t="shared" si="169"/>
        <v>47.8404</v>
      </c>
      <c r="V3236" s="21" t="s">
        <v>26</v>
      </c>
      <c r="W3236" s="35">
        <f>VLOOKUP(A3236,airbnb_listings_orlando!C:Q,14,0)</f>
        <v>102</v>
      </c>
      <c r="X3236" s="35">
        <f>VLOOKUP(A3236,airbnb_listings_orlando!C:Q,15,0)</f>
        <v>6</v>
      </c>
      <c r="Y3236" s="11">
        <f t="shared" si="4"/>
        <v>398.67</v>
      </c>
      <c r="AA3236" s="11"/>
    </row>
    <row r="3237">
      <c r="A3237" s="12" t="s">
        <v>103</v>
      </c>
      <c r="B3237" s="13">
        <v>43236.0</v>
      </c>
      <c r="C3237" s="12">
        <v>43241.0</v>
      </c>
      <c r="D3237" s="14">
        <v>2038.8</v>
      </c>
      <c r="E3237" s="24">
        <v>43119.80472222222</v>
      </c>
      <c r="F3237" s="16">
        <v>117.0</v>
      </c>
      <c r="G3237" s="17" t="s">
        <v>25</v>
      </c>
      <c r="H3237" s="14">
        <v>246.03</v>
      </c>
      <c r="I3237" s="14">
        <f t="shared" si="1"/>
        <v>1900.248</v>
      </c>
      <c r="J3237" s="18">
        <v>6.0</v>
      </c>
      <c r="K3237" s="17">
        <v>8.0</v>
      </c>
      <c r="L3237" s="19">
        <v>5.0</v>
      </c>
      <c r="M3237" s="19" t="e">
        <v>#REF!</v>
      </c>
      <c r="N3237" s="17">
        <v>5.0</v>
      </c>
      <c r="O3237" s="17" t="s">
        <v>66</v>
      </c>
      <c r="P3237" s="17">
        <v>5.0</v>
      </c>
      <c r="Q3237" s="17">
        <v>6.0</v>
      </c>
      <c r="R3237" s="17">
        <v>4.0</v>
      </c>
      <c r="S3237" s="7">
        <f t="shared" si="2"/>
        <v>10</v>
      </c>
      <c r="T3237" s="20">
        <v>57.0</v>
      </c>
      <c r="U3237" s="14">
        <f t="shared" si="169"/>
        <v>81.552</v>
      </c>
      <c r="V3237" s="21" t="s">
        <v>26</v>
      </c>
      <c r="W3237" s="35">
        <f>VLOOKUP(A3237,airbnb_listings_orlando!C:Q,14,0)</f>
        <v>102</v>
      </c>
      <c r="X3237" s="35">
        <f>VLOOKUP(A3237,airbnb_listings_orlando!C:Q,15,0)</f>
        <v>6</v>
      </c>
      <c r="Y3237" s="11">
        <f t="shared" si="4"/>
        <v>407.76</v>
      </c>
      <c r="AA3237" s="11"/>
    </row>
    <row r="3238">
      <c r="A3238" s="12" t="s">
        <v>103</v>
      </c>
      <c r="B3238" s="13">
        <v>43231.0</v>
      </c>
      <c r="C3238" s="12">
        <v>43233.0</v>
      </c>
      <c r="D3238" s="14">
        <v>810.0</v>
      </c>
      <c r="E3238" s="24">
        <v>43190.57813657408</v>
      </c>
      <c r="F3238" s="16">
        <v>41.0</v>
      </c>
      <c r="G3238" s="17" t="s">
        <v>25</v>
      </c>
      <c r="H3238" s="14">
        <v>82.55</v>
      </c>
      <c r="I3238" s="14">
        <f t="shared" si="1"/>
        <v>752.6</v>
      </c>
      <c r="J3238" s="18">
        <v>6.0</v>
      </c>
      <c r="K3238" s="17">
        <v>8.0</v>
      </c>
      <c r="L3238" s="19">
        <v>5.0</v>
      </c>
      <c r="M3238" s="19" t="e">
        <v>#REF!</v>
      </c>
      <c r="N3238" s="17">
        <v>5.0</v>
      </c>
      <c r="O3238" s="17" t="s">
        <v>66</v>
      </c>
      <c r="P3238" s="17">
        <v>2.0</v>
      </c>
      <c r="Q3238" s="17">
        <v>2.0</v>
      </c>
      <c r="R3238" s="17">
        <v>0.0</v>
      </c>
      <c r="S3238" s="7">
        <f t="shared" si="2"/>
        <v>2</v>
      </c>
      <c r="T3238" s="20">
        <v>25.0</v>
      </c>
      <c r="U3238" s="14">
        <f t="shared" si="169"/>
        <v>32.4</v>
      </c>
      <c r="V3238" s="21" t="s">
        <v>26</v>
      </c>
      <c r="W3238" s="35">
        <f>VLOOKUP(A3238,airbnb_listings_orlando!C:Q,14,0)</f>
        <v>102</v>
      </c>
      <c r="X3238" s="35">
        <f>VLOOKUP(A3238,airbnb_listings_orlando!C:Q,15,0)</f>
        <v>6</v>
      </c>
      <c r="Y3238" s="11">
        <f t="shared" si="4"/>
        <v>405</v>
      </c>
      <c r="AA3238" s="11"/>
    </row>
    <row r="3239">
      <c r="A3239" s="12" t="s">
        <v>103</v>
      </c>
      <c r="B3239" s="13">
        <v>43221.0</v>
      </c>
      <c r="C3239" s="12">
        <v>43227.0</v>
      </c>
      <c r="D3239" s="14">
        <v>2174.0</v>
      </c>
      <c r="E3239" s="24">
        <v>43135.8975462963</v>
      </c>
      <c r="F3239" s="16">
        <v>86.0</v>
      </c>
      <c r="G3239" s="17" t="s">
        <v>25</v>
      </c>
      <c r="H3239" s="14">
        <v>297.43</v>
      </c>
      <c r="I3239" s="14">
        <f t="shared" si="1"/>
        <v>2020.04</v>
      </c>
      <c r="J3239" s="18">
        <v>6.0</v>
      </c>
      <c r="K3239" s="17">
        <v>8.0</v>
      </c>
      <c r="L3239" s="19">
        <v>5.0</v>
      </c>
      <c r="M3239" s="19" t="e">
        <v>#REF!</v>
      </c>
      <c r="N3239" s="17">
        <v>5.0</v>
      </c>
      <c r="O3239" s="17" t="s">
        <v>66</v>
      </c>
      <c r="P3239" s="17">
        <v>6.0</v>
      </c>
      <c r="Q3239" s="17">
        <v>6.0</v>
      </c>
      <c r="R3239" s="17">
        <v>4.0</v>
      </c>
      <c r="S3239" s="7">
        <f t="shared" si="2"/>
        <v>10</v>
      </c>
      <c r="T3239" s="20">
        <v>67.0</v>
      </c>
      <c r="U3239" s="14">
        <f t="shared" si="169"/>
        <v>86.96</v>
      </c>
      <c r="V3239" s="21" t="s">
        <v>26</v>
      </c>
      <c r="W3239" s="35">
        <f>VLOOKUP(A3239,airbnb_listings_orlando!C:Q,14,0)</f>
        <v>102</v>
      </c>
      <c r="X3239" s="35">
        <f>VLOOKUP(A3239,airbnb_listings_orlando!C:Q,15,0)</f>
        <v>6</v>
      </c>
      <c r="Y3239" s="11">
        <f t="shared" si="4"/>
        <v>362.3333333</v>
      </c>
      <c r="AA3239" s="11"/>
    </row>
    <row r="3240">
      <c r="A3240" s="12" t="s">
        <v>103</v>
      </c>
      <c r="B3240" s="13">
        <v>43215.0</v>
      </c>
      <c r="C3240" s="12">
        <v>43219.0</v>
      </c>
      <c r="D3240" s="14">
        <v>1274.0</v>
      </c>
      <c r="E3240" s="24">
        <v>43137.848078703704</v>
      </c>
      <c r="F3240" s="16">
        <v>78.0</v>
      </c>
      <c r="G3240" s="17" t="s">
        <v>25</v>
      </c>
      <c r="H3240" s="14">
        <v>155.94</v>
      </c>
      <c r="I3240" s="14">
        <f t="shared" si="1"/>
        <v>1184.04</v>
      </c>
      <c r="J3240" s="18">
        <v>6.0</v>
      </c>
      <c r="K3240" s="17">
        <v>8.0</v>
      </c>
      <c r="L3240" s="19">
        <v>5.0</v>
      </c>
      <c r="M3240" s="19" t="e">
        <v>#REF!</v>
      </c>
      <c r="N3240" s="17">
        <v>5.0</v>
      </c>
      <c r="O3240" s="17" t="s">
        <v>66</v>
      </c>
      <c r="P3240" s="17">
        <v>4.0</v>
      </c>
      <c r="Q3240" s="17">
        <v>10.0</v>
      </c>
      <c r="R3240" s="17">
        <v>0.0</v>
      </c>
      <c r="S3240" s="7">
        <f t="shared" si="2"/>
        <v>10</v>
      </c>
      <c r="T3240" s="20">
        <v>39.0</v>
      </c>
      <c r="U3240" s="14">
        <f t="shared" si="169"/>
        <v>50.96</v>
      </c>
      <c r="V3240" s="21" t="s">
        <v>26</v>
      </c>
      <c r="W3240" s="35">
        <f>VLOOKUP(A3240,airbnb_listings_orlando!C:Q,14,0)</f>
        <v>102</v>
      </c>
      <c r="X3240" s="35">
        <f>VLOOKUP(A3240,airbnb_listings_orlando!C:Q,15,0)</f>
        <v>6</v>
      </c>
      <c r="Y3240" s="11">
        <f t="shared" si="4"/>
        <v>318.5</v>
      </c>
      <c r="AA3240" s="11"/>
    </row>
    <row r="3241">
      <c r="A3241" s="12" t="s">
        <v>103</v>
      </c>
      <c r="B3241" s="13">
        <v>43204.0</v>
      </c>
      <c r="C3241" s="12">
        <v>43211.0</v>
      </c>
      <c r="D3241" s="14">
        <v>2385.0</v>
      </c>
      <c r="E3241" s="24">
        <v>43128.4515625</v>
      </c>
      <c r="F3241" s="16">
        <v>76.0</v>
      </c>
      <c r="G3241" s="17" t="s">
        <v>25</v>
      </c>
      <c r="H3241" s="14">
        <v>329.98</v>
      </c>
      <c r="I3241" s="14">
        <f t="shared" si="1"/>
        <v>2215.6</v>
      </c>
      <c r="J3241" s="18">
        <v>6.0</v>
      </c>
      <c r="K3241" s="17">
        <v>8.0</v>
      </c>
      <c r="L3241" s="19">
        <v>5.0</v>
      </c>
      <c r="M3241" s="19" t="e">
        <v>#REF!</v>
      </c>
      <c r="N3241" s="17">
        <v>5.0</v>
      </c>
      <c r="O3241" s="17" t="s">
        <v>66</v>
      </c>
      <c r="P3241" s="17">
        <v>7.0</v>
      </c>
      <c r="Q3241" s="17">
        <v>4.0</v>
      </c>
      <c r="R3241" s="17">
        <v>2.0</v>
      </c>
      <c r="S3241" s="7">
        <f t="shared" si="2"/>
        <v>6</v>
      </c>
      <c r="T3241" s="20">
        <v>74.0</v>
      </c>
      <c r="U3241" s="14">
        <f t="shared" si="169"/>
        <v>95.4</v>
      </c>
      <c r="V3241" s="21" t="s">
        <v>26</v>
      </c>
      <c r="W3241" s="35">
        <f>VLOOKUP(A3241,airbnb_listings_orlando!C:Q,14,0)</f>
        <v>102</v>
      </c>
      <c r="X3241" s="35">
        <f>VLOOKUP(A3241,airbnb_listings_orlando!C:Q,15,0)</f>
        <v>6</v>
      </c>
      <c r="Y3241" s="11">
        <f t="shared" si="4"/>
        <v>340.7142857</v>
      </c>
      <c r="AA3241" s="11"/>
    </row>
    <row r="3242">
      <c r="A3242" s="12" t="s">
        <v>103</v>
      </c>
      <c r="B3242" s="13">
        <v>43197.0</v>
      </c>
      <c r="C3242" s="12">
        <v>43203.0</v>
      </c>
      <c r="D3242" s="14">
        <v>2174.0</v>
      </c>
      <c r="E3242" s="24">
        <v>43159.8500462963</v>
      </c>
      <c r="F3242" s="16">
        <v>38.0</v>
      </c>
      <c r="G3242" s="17" t="s">
        <v>25</v>
      </c>
      <c r="H3242" s="14">
        <v>297.43</v>
      </c>
      <c r="I3242" s="14">
        <f t="shared" si="1"/>
        <v>2020.04</v>
      </c>
      <c r="J3242" s="18">
        <v>6.0</v>
      </c>
      <c r="K3242" s="17">
        <v>8.0</v>
      </c>
      <c r="L3242" s="19">
        <v>5.0</v>
      </c>
      <c r="M3242" s="19" t="e">
        <v>#REF!</v>
      </c>
      <c r="N3242" s="17">
        <v>5.0</v>
      </c>
      <c r="O3242" s="17" t="s">
        <v>66</v>
      </c>
      <c r="P3242" s="17">
        <v>6.0</v>
      </c>
      <c r="Q3242" s="17">
        <v>4.0</v>
      </c>
      <c r="R3242" s="17">
        <v>4.0</v>
      </c>
      <c r="S3242" s="7">
        <f t="shared" si="2"/>
        <v>8</v>
      </c>
      <c r="T3242" s="20">
        <v>67.0</v>
      </c>
      <c r="U3242" s="14">
        <f t="shared" si="169"/>
        <v>86.96</v>
      </c>
      <c r="V3242" s="21" t="s">
        <v>26</v>
      </c>
      <c r="W3242" s="35">
        <f>VLOOKUP(A3242,airbnb_listings_orlando!C:Q,14,0)</f>
        <v>102</v>
      </c>
      <c r="X3242" s="35">
        <f>VLOOKUP(A3242,airbnb_listings_orlando!C:Q,15,0)</f>
        <v>6</v>
      </c>
      <c r="Y3242" s="11">
        <f t="shared" si="4"/>
        <v>362.3333333</v>
      </c>
      <c r="AA3242" s="11"/>
    </row>
    <row r="3243">
      <c r="A3243" s="12" t="s">
        <v>103</v>
      </c>
      <c r="B3243" s="13">
        <v>43185.0</v>
      </c>
      <c r="C3243" s="12">
        <v>43190.0</v>
      </c>
      <c r="D3243" s="14">
        <v>2376.0</v>
      </c>
      <c r="E3243" s="15">
        <v>43087.51443287037</v>
      </c>
      <c r="F3243" s="16">
        <v>98.0</v>
      </c>
      <c r="G3243" s="17" t="s">
        <v>25</v>
      </c>
      <c r="H3243" s="14">
        <v>328.46</v>
      </c>
      <c r="I3243" s="14">
        <f t="shared" si="1"/>
        <v>2206.96</v>
      </c>
      <c r="J3243" s="18">
        <v>6.0</v>
      </c>
      <c r="K3243" s="17">
        <v>8.0</v>
      </c>
      <c r="L3243" s="19">
        <v>5.0</v>
      </c>
      <c r="M3243" s="19" t="e">
        <v>#REF!</v>
      </c>
      <c r="N3243" s="17">
        <v>5.0</v>
      </c>
      <c r="O3243" s="17" t="s">
        <v>66</v>
      </c>
      <c r="P3243" s="17">
        <v>5.0</v>
      </c>
      <c r="Q3243" s="17">
        <v>6.0</v>
      </c>
      <c r="R3243" s="17">
        <v>3.0</v>
      </c>
      <c r="S3243" s="7">
        <f t="shared" si="2"/>
        <v>9</v>
      </c>
      <c r="T3243" s="20">
        <v>74.0</v>
      </c>
      <c r="U3243" s="14">
        <f t="shared" si="169"/>
        <v>95.04</v>
      </c>
      <c r="V3243" s="21" t="s">
        <v>26</v>
      </c>
      <c r="W3243" s="35">
        <f>VLOOKUP(A3243,airbnb_listings_orlando!C:Q,14,0)</f>
        <v>102</v>
      </c>
      <c r="X3243" s="35">
        <f>VLOOKUP(A3243,airbnb_listings_orlando!C:Q,15,0)</f>
        <v>6</v>
      </c>
      <c r="Y3243" s="11">
        <f t="shared" si="4"/>
        <v>475.2</v>
      </c>
      <c r="AA3243" s="11"/>
    </row>
    <row r="3244">
      <c r="A3244" s="12" t="s">
        <v>103</v>
      </c>
      <c r="B3244" s="13">
        <v>43179.0</v>
      </c>
      <c r="C3244" s="12">
        <v>43184.0</v>
      </c>
      <c r="D3244" s="14">
        <v>2376.99</v>
      </c>
      <c r="E3244" s="24">
        <v>43147.61487268518</v>
      </c>
      <c r="F3244" s="16">
        <v>32.0</v>
      </c>
      <c r="G3244" s="17" t="s">
        <v>25</v>
      </c>
      <c r="H3244" s="14">
        <v>328.65</v>
      </c>
      <c r="I3244" s="14">
        <f t="shared" si="1"/>
        <v>2207.9104</v>
      </c>
      <c r="J3244" s="18">
        <v>6.0</v>
      </c>
      <c r="K3244" s="17">
        <v>8.0</v>
      </c>
      <c r="L3244" s="19">
        <v>5.0</v>
      </c>
      <c r="M3244" s="19" t="e">
        <v>#REF!</v>
      </c>
      <c r="N3244" s="17">
        <v>5.0</v>
      </c>
      <c r="O3244" s="17" t="s">
        <v>66</v>
      </c>
      <c r="P3244" s="17">
        <v>5.0</v>
      </c>
      <c r="Q3244" s="17">
        <v>8.0</v>
      </c>
      <c r="R3244" s="17">
        <v>0.0</v>
      </c>
      <c r="S3244" s="7">
        <f t="shared" si="2"/>
        <v>8</v>
      </c>
      <c r="T3244" s="20">
        <v>74.0</v>
      </c>
      <c r="U3244" s="14">
        <f t="shared" si="169"/>
        <v>95.0796</v>
      </c>
      <c r="V3244" s="21" t="s">
        <v>26</v>
      </c>
      <c r="W3244" s="35">
        <f>VLOOKUP(A3244,airbnb_listings_orlando!C:Q,14,0)</f>
        <v>102</v>
      </c>
      <c r="X3244" s="35">
        <f>VLOOKUP(A3244,airbnb_listings_orlando!C:Q,15,0)</f>
        <v>6</v>
      </c>
      <c r="Y3244" s="11">
        <f t="shared" si="4"/>
        <v>475.398</v>
      </c>
      <c r="AA3244" s="11"/>
    </row>
    <row r="3245">
      <c r="A3245" s="12" t="s">
        <v>103</v>
      </c>
      <c r="B3245" s="13">
        <v>43169.0</v>
      </c>
      <c r="C3245" s="12">
        <v>43174.0</v>
      </c>
      <c r="D3245" s="14">
        <v>2377.0</v>
      </c>
      <c r="E3245" s="24">
        <v>43125.944016203706</v>
      </c>
      <c r="F3245" s="16">
        <v>44.0</v>
      </c>
      <c r="G3245" s="17" t="s">
        <v>25</v>
      </c>
      <c r="H3245" s="14">
        <v>328.46</v>
      </c>
      <c r="I3245" s="14">
        <f t="shared" si="1"/>
        <v>2207.92</v>
      </c>
      <c r="J3245" s="18">
        <v>6.0</v>
      </c>
      <c r="K3245" s="17">
        <v>8.0</v>
      </c>
      <c r="L3245" s="19">
        <v>5.0</v>
      </c>
      <c r="M3245" s="19" t="e">
        <v>#REF!</v>
      </c>
      <c r="N3245" s="17">
        <v>5.0</v>
      </c>
      <c r="O3245" s="17" t="s">
        <v>66</v>
      </c>
      <c r="P3245" s="17">
        <v>5.0</v>
      </c>
      <c r="Q3245" s="17">
        <v>5.0</v>
      </c>
      <c r="R3245" s="17">
        <v>2.0</v>
      </c>
      <c r="S3245" s="7">
        <f t="shared" si="2"/>
        <v>7</v>
      </c>
      <c r="T3245" s="20">
        <v>74.0</v>
      </c>
      <c r="U3245" s="14">
        <f t="shared" si="169"/>
        <v>95.08</v>
      </c>
      <c r="V3245" s="21" t="s">
        <v>26</v>
      </c>
      <c r="W3245" s="35">
        <f>VLOOKUP(A3245,airbnb_listings_orlando!C:Q,14,0)</f>
        <v>102</v>
      </c>
      <c r="X3245" s="35">
        <f>VLOOKUP(A3245,airbnb_listings_orlando!C:Q,15,0)</f>
        <v>6</v>
      </c>
      <c r="Y3245" s="11">
        <f t="shared" si="4"/>
        <v>475.4</v>
      </c>
      <c r="AA3245" s="11"/>
    </row>
    <row r="3246">
      <c r="A3246" s="12" t="s">
        <v>103</v>
      </c>
      <c r="B3246" s="13">
        <v>43163.0</v>
      </c>
      <c r="C3246" s="12">
        <v>43166.0</v>
      </c>
      <c r="D3246" s="14">
        <v>1513.01</v>
      </c>
      <c r="E3246" s="24">
        <v>43157.0912962963</v>
      </c>
      <c r="F3246" s="16">
        <v>6.0</v>
      </c>
      <c r="G3246" s="17" t="s">
        <v>25</v>
      </c>
      <c r="H3246" s="14">
        <v>192.94</v>
      </c>
      <c r="I3246" s="14">
        <f t="shared" si="1"/>
        <v>1405.4896</v>
      </c>
      <c r="J3246" s="18">
        <v>6.0</v>
      </c>
      <c r="K3246" s="17">
        <v>8.0</v>
      </c>
      <c r="L3246" s="19">
        <v>5.0</v>
      </c>
      <c r="M3246" s="19" t="e">
        <v>#REF!</v>
      </c>
      <c r="N3246" s="17">
        <v>5.0</v>
      </c>
      <c r="O3246" s="17" t="s">
        <v>66</v>
      </c>
      <c r="P3246" s="17">
        <v>3.0</v>
      </c>
      <c r="Q3246" s="17">
        <v>8.0</v>
      </c>
      <c r="R3246" s="17">
        <v>0.0</v>
      </c>
      <c r="S3246" s="7">
        <f t="shared" si="2"/>
        <v>8</v>
      </c>
      <c r="T3246" s="20">
        <v>47.0</v>
      </c>
      <c r="U3246" s="14">
        <f t="shared" si="169"/>
        <v>60.5204</v>
      </c>
      <c r="V3246" s="21" t="s">
        <v>26</v>
      </c>
      <c r="W3246" s="35">
        <f>VLOOKUP(A3246,airbnb_listings_orlando!C:Q,14,0)</f>
        <v>102</v>
      </c>
      <c r="X3246" s="35">
        <f>VLOOKUP(A3246,airbnb_listings_orlando!C:Q,15,0)</f>
        <v>6</v>
      </c>
      <c r="Y3246" s="11">
        <f t="shared" si="4"/>
        <v>504.3366667</v>
      </c>
      <c r="AA3246" s="11"/>
    </row>
    <row r="3247">
      <c r="A3247" s="12" t="s">
        <v>103</v>
      </c>
      <c r="B3247" s="13">
        <v>43155.0</v>
      </c>
      <c r="C3247" s="12">
        <v>43157.0</v>
      </c>
      <c r="D3247" s="14">
        <v>849.4</v>
      </c>
      <c r="E3247" s="24">
        <v>42984.475023148145</v>
      </c>
      <c r="F3247" s="16">
        <v>171.0</v>
      </c>
      <c r="G3247" s="17" t="s">
        <v>25</v>
      </c>
      <c r="H3247" s="14">
        <v>82.98</v>
      </c>
      <c r="I3247" s="14">
        <f t="shared" si="1"/>
        <v>790.424</v>
      </c>
      <c r="J3247" s="18">
        <v>6.0</v>
      </c>
      <c r="K3247" s="17">
        <v>8.0</v>
      </c>
      <c r="L3247" s="19">
        <v>5.0</v>
      </c>
      <c r="M3247" s="19" t="e">
        <v>#REF!</v>
      </c>
      <c r="N3247" s="17">
        <v>5.0</v>
      </c>
      <c r="O3247" s="17" t="s">
        <v>66</v>
      </c>
      <c r="P3247" s="17">
        <v>2.0</v>
      </c>
      <c r="Q3247" s="17">
        <v>8.0</v>
      </c>
      <c r="R3247" s="17">
        <v>0.0</v>
      </c>
      <c r="S3247" s="7">
        <f t="shared" si="2"/>
        <v>8</v>
      </c>
      <c r="T3247" s="20">
        <v>25.0</v>
      </c>
      <c r="U3247" s="14">
        <f t="shared" si="169"/>
        <v>33.976</v>
      </c>
      <c r="V3247" s="21" t="s">
        <v>26</v>
      </c>
      <c r="W3247" s="35">
        <f>VLOOKUP(A3247,airbnb_listings_orlando!C:Q,14,0)</f>
        <v>102</v>
      </c>
      <c r="X3247" s="35">
        <f>VLOOKUP(A3247,airbnb_listings_orlando!C:Q,15,0)</f>
        <v>6</v>
      </c>
      <c r="Y3247" s="11">
        <f t="shared" si="4"/>
        <v>424.7</v>
      </c>
      <c r="AA3247" s="11"/>
    </row>
    <row r="3248">
      <c r="A3248" s="12" t="s">
        <v>103</v>
      </c>
      <c r="B3248" s="13">
        <v>43148.0</v>
      </c>
      <c r="C3248" s="12">
        <v>43152.0</v>
      </c>
      <c r="D3248" s="14">
        <v>1401.0</v>
      </c>
      <c r="E3248" s="24">
        <v>42893.40461805555</v>
      </c>
      <c r="F3248" s="16">
        <v>255.0</v>
      </c>
      <c r="G3248" s="17" t="s">
        <v>25</v>
      </c>
      <c r="H3248" s="14">
        <v>176.86</v>
      </c>
      <c r="I3248" s="14">
        <f t="shared" si="1"/>
        <v>1301.96</v>
      </c>
      <c r="J3248" s="18">
        <v>6.0</v>
      </c>
      <c r="K3248" s="17">
        <v>8.0</v>
      </c>
      <c r="L3248" s="19">
        <v>5.0</v>
      </c>
      <c r="M3248" s="19" t="e">
        <v>#REF!</v>
      </c>
      <c r="N3248" s="17">
        <v>5.0</v>
      </c>
      <c r="O3248" s="17" t="s">
        <v>66</v>
      </c>
      <c r="P3248" s="17">
        <v>4.0</v>
      </c>
      <c r="Q3248" s="17">
        <v>8.0</v>
      </c>
      <c r="R3248" s="17">
        <v>3.0</v>
      </c>
      <c r="S3248" s="7">
        <f t="shared" si="2"/>
        <v>11</v>
      </c>
      <c r="T3248" s="20">
        <v>43.0</v>
      </c>
      <c r="U3248" s="14">
        <f t="shared" si="169"/>
        <v>56.04</v>
      </c>
      <c r="V3248" s="21" t="s">
        <v>26</v>
      </c>
      <c r="W3248" s="35">
        <f>VLOOKUP(A3248,airbnb_listings_orlando!C:Q,14,0)</f>
        <v>102</v>
      </c>
      <c r="X3248" s="35">
        <f>VLOOKUP(A3248,airbnb_listings_orlando!C:Q,15,0)</f>
        <v>6</v>
      </c>
      <c r="Y3248" s="11">
        <f t="shared" si="4"/>
        <v>350.25</v>
      </c>
      <c r="AA3248" s="11"/>
    </row>
    <row r="3249">
      <c r="A3249" s="12" t="s">
        <v>103</v>
      </c>
      <c r="B3249" s="13">
        <v>43138.0</v>
      </c>
      <c r="C3249" s="12">
        <v>43143.0</v>
      </c>
      <c r="D3249" s="14">
        <v>1698.0</v>
      </c>
      <c r="E3249" s="24">
        <v>43041.55027777778</v>
      </c>
      <c r="F3249" s="16">
        <v>97.0</v>
      </c>
      <c r="G3249" s="17" t="s">
        <v>25</v>
      </c>
      <c r="H3249" s="14">
        <v>222.68</v>
      </c>
      <c r="I3249" s="14">
        <f t="shared" si="1"/>
        <v>1577.08</v>
      </c>
      <c r="J3249" s="18">
        <v>6.0</v>
      </c>
      <c r="K3249" s="17">
        <v>8.0</v>
      </c>
      <c r="L3249" s="19">
        <v>5.0</v>
      </c>
      <c r="M3249" s="19" t="e">
        <v>#REF!</v>
      </c>
      <c r="N3249" s="17">
        <v>5.0</v>
      </c>
      <c r="O3249" s="17" t="s">
        <v>66</v>
      </c>
      <c r="P3249" s="17">
        <v>5.0</v>
      </c>
      <c r="Q3249" s="17">
        <v>10.0</v>
      </c>
      <c r="R3249" s="17">
        <v>0.0</v>
      </c>
      <c r="S3249" s="7">
        <f t="shared" si="2"/>
        <v>10</v>
      </c>
      <c r="T3249" s="20">
        <v>53.0</v>
      </c>
      <c r="U3249" s="14">
        <f t="shared" si="169"/>
        <v>67.92</v>
      </c>
      <c r="V3249" s="21" t="s">
        <v>26</v>
      </c>
      <c r="W3249" s="35">
        <f>VLOOKUP(A3249,airbnb_listings_orlando!C:Q,14,0)</f>
        <v>102</v>
      </c>
      <c r="X3249" s="35">
        <f>VLOOKUP(A3249,airbnb_listings_orlando!C:Q,15,0)</f>
        <v>6</v>
      </c>
      <c r="Y3249" s="11">
        <f t="shared" si="4"/>
        <v>339.6</v>
      </c>
      <c r="AA3249" s="11"/>
    </row>
    <row r="3250">
      <c r="A3250" s="12" t="s">
        <v>103</v>
      </c>
      <c r="B3250" s="13">
        <v>43132.0</v>
      </c>
      <c r="C3250" s="12">
        <v>43136.0</v>
      </c>
      <c r="D3250" s="14">
        <v>1491.12</v>
      </c>
      <c r="E3250" s="24">
        <v>42914.39618055556</v>
      </c>
      <c r="F3250" s="16">
        <v>218.0</v>
      </c>
      <c r="G3250" s="17" t="s">
        <v>25</v>
      </c>
      <c r="H3250" s="14">
        <v>176.86</v>
      </c>
      <c r="I3250" s="14">
        <f t="shared" si="1"/>
        <v>1388.4752</v>
      </c>
      <c r="J3250" s="18">
        <v>6.0</v>
      </c>
      <c r="K3250" s="17">
        <v>8.0</v>
      </c>
      <c r="L3250" s="19">
        <v>5.0</v>
      </c>
      <c r="M3250" s="19" t="e">
        <v>#REF!</v>
      </c>
      <c r="N3250" s="17">
        <v>5.0</v>
      </c>
      <c r="O3250" s="17" t="s">
        <v>66</v>
      </c>
      <c r="P3250" s="17">
        <v>4.0</v>
      </c>
      <c r="Q3250" s="17">
        <v>5.0</v>
      </c>
      <c r="R3250" s="17">
        <v>2.0</v>
      </c>
      <c r="S3250" s="7">
        <f t="shared" si="2"/>
        <v>7</v>
      </c>
      <c r="T3250" s="20">
        <v>43.0</v>
      </c>
      <c r="U3250" s="14">
        <f t="shared" si="169"/>
        <v>59.6448</v>
      </c>
      <c r="V3250" s="21" t="s">
        <v>26</v>
      </c>
      <c r="W3250" s="35">
        <f>VLOOKUP(A3250,airbnb_listings_orlando!C:Q,14,0)</f>
        <v>102</v>
      </c>
      <c r="X3250" s="35">
        <f>VLOOKUP(A3250,airbnb_listings_orlando!C:Q,15,0)</f>
        <v>6</v>
      </c>
      <c r="Y3250" s="11">
        <f t="shared" si="4"/>
        <v>372.78</v>
      </c>
      <c r="AA3250" s="11"/>
    </row>
    <row r="3251">
      <c r="A3251" s="12" t="s">
        <v>103</v>
      </c>
      <c r="B3251" s="13">
        <v>43120.0</v>
      </c>
      <c r="C3251" s="12">
        <v>43131.0</v>
      </c>
      <c r="D3251" s="14">
        <v>4303.8</v>
      </c>
      <c r="E3251" s="24">
        <v>43046.3846412037</v>
      </c>
      <c r="F3251" s="16">
        <v>74.0</v>
      </c>
      <c r="G3251" s="17" t="s">
        <v>25</v>
      </c>
      <c r="H3251" s="14">
        <v>595.61</v>
      </c>
      <c r="I3251" s="14">
        <f t="shared" si="1"/>
        <v>4005.648</v>
      </c>
      <c r="J3251" s="18">
        <v>6.0</v>
      </c>
      <c r="K3251" s="17">
        <v>8.0</v>
      </c>
      <c r="L3251" s="19">
        <v>5.0</v>
      </c>
      <c r="M3251" s="19" t="e">
        <v>#REF!</v>
      </c>
      <c r="N3251" s="17">
        <v>5.0</v>
      </c>
      <c r="O3251" s="17" t="s">
        <v>66</v>
      </c>
      <c r="P3251" s="17">
        <v>11.0</v>
      </c>
      <c r="Q3251" s="17">
        <v>4.0</v>
      </c>
      <c r="R3251" s="17">
        <v>3.0</v>
      </c>
      <c r="S3251" s="7">
        <f t="shared" si="2"/>
        <v>7</v>
      </c>
      <c r="T3251" s="20">
        <v>126.0</v>
      </c>
      <c r="U3251" s="14">
        <f t="shared" si="169"/>
        <v>172.152</v>
      </c>
      <c r="V3251" s="21" t="s">
        <v>26</v>
      </c>
      <c r="W3251" s="35">
        <f>VLOOKUP(A3251,airbnb_listings_orlando!C:Q,14,0)</f>
        <v>102</v>
      </c>
      <c r="X3251" s="35">
        <f>VLOOKUP(A3251,airbnb_listings_orlando!C:Q,15,0)</f>
        <v>6</v>
      </c>
      <c r="Y3251" s="11">
        <f t="shared" si="4"/>
        <v>391.2545455</v>
      </c>
      <c r="AA3251" s="11"/>
    </row>
    <row r="3252">
      <c r="A3252" s="12" t="s">
        <v>103</v>
      </c>
      <c r="B3252" s="13">
        <v>43098.0</v>
      </c>
      <c r="C3252" s="12">
        <v>43101.0</v>
      </c>
      <c r="D3252" s="14">
        <v>1104.01</v>
      </c>
      <c r="E3252" s="15">
        <v>43052.62278935185</v>
      </c>
      <c r="F3252" s="16">
        <v>46.0</v>
      </c>
      <c r="G3252" s="17" t="s">
        <v>25</v>
      </c>
      <c r="H3252" s="14">
        <v>129.89</v>
      </c>
      <c r="I3252" s="14">
        <f t="shared" si="1"/>
        <v>1025.8496</v>
      </c>
      <c r="J3252" s="18">
        <v>6.0</v>
      </c>
      <c r="K3252" s="17">
        <v>8.0</v>
      </c>
      <c r="L3252" s="19">
        <v>5.0</v>
      </c>
      <c r="M3252" s="19" t="e">
        <v>#REF!</v>
      </c>
      <c r="N3252" s="17">
        <v>5.0</v>
      </c>
      <c r="O3252" s="17" t="s">
        <v>66</v>
      </c>
      <c r="P3252" s="17">
        <v>3.0</v>
      </c>
      <c r="Q3252" s="17">
        <v>11.0</v>
      </c>
      <c r="R3252" s="17">
        <v>0.0</v>
      </c>
      <c r="S3252" s="7">
        <f t="shared" si="2"/>
        <v>11</v>
      </c>
      <c r="T3252" s="20">
        <v>34.0</v>
      </c>
      <c r="U3252" s="14">
        <f t="shared" si="169"/>
        <v>44.1604</v>
      </c>
      <c r="V3252" s="21" t="s">
        <v>26</v>
      </c>
      <c r="W3252" s="35">
        <f>VLOOKUP(A3252,airbnb_listings_orlando!C:Q,14,0)</f>
        <v>102</v>
      </c>
      <c r="X3252" s="35">
        <f>VLOOKUP(A3252,airbnb_listings_orlando!C:Q,15,0)</f>
        <v>6</v>
      </c>
      <c r="Y3252" s="11">
        <f t="shared" si="4"/>
        <v>368.0033333</v>
      </c>
      <c r="AA3252" s="11"/>
    </row>
    <row r="3253">
      <c r="A3253" s="12" t="s">
        <v>103</v>
      </c>
      <c r="B3253" s="13">
        <v>43093.0</v>
      </c>
      <c r="C3253" s="25">
        <v>43096.0</v>
      </c>
      <c r="D3253" s="14">
        <v>1511.0</v>
      </c>
      <c r="E3253" s="15">
        <v>43061.89643518518</v>
      </c>
      <c r="F3253" s="16">
        <v>32.0</v>
      </c>
      <c r="G3253" s="17" t="s">
        <v>25</v>
      </c>
      <c r="H3253" s="14">
        <v>193.56</v>
      </c>
      <c r="I3253" s="14">
        <f t="shared" si="1"/>
        <v>1403.56</v>
      </c>
      <c r="J3253" s="18">
        <v>6.0</v>
      </c>
      <c r="K3253" s="17">
        <v>8.0</v>
      </c>
      <c r="L3253" s="19">
        <v>5.0</v>
      </c>
      <c r="M3253" s="19" t="e">
        <v>#REF!</v>
      </c>
      <c r="N3253" s="17">
        <v>5.0</v>
      </c>
      <c r="O3253" s="17" t="s">
        <v>66</v>
      </c>
      <c r="P3253" s="17">
        <v>3.0</v>
      </c>
      <c r="Q3253" s="17">
        <v>8.0</v>
      </c>
      <c r="R3253" s="17">
        <v>1.0</v>
      </c>
      <c r="S3253" s="7">
        <f t="shared" si="2"/>
        <v>9</v>
      </c>
      <c r="T3253" s="20">
        <v>47.0</v>
      </c>
      <c r="U3253" s="14">
        <f t="shared" si="169"/>
        <v>60.44</v>
      </c>
      <c r="V3253" s="21" t="s">
        <v>26</v>
      </c>
      <c r="W3253" s="35">
        <f>VLOOKUP(A3253,airbnb_listings_orlando!C:Q,14,0)</f>
        <v>102</v>
      </c>
      <c r="X3253" s="35">
        <f>VLOOKUP(A3253,airbnb_listings_orlando!C:Q,15,0)</f>
        <v>6</v>
      </c>
      <c r="Y3253" s="11">
        <f t="shared" si="4"/>
        <v>503.6666667</v>
      </c>
      <c r="AA3253" s="11"/>
    </row>
    <row r="3254">
      <c r="A3254" s="12" t="s">
        <v>103</v>
      </c>
      <c r="B3254" s="13">
        <v>43085.0</v>
      </c>
      <c r="C3254" s="25">
        <v>43092.0</v>
      </c>
      <c r="D3254" s="14">
        <v>2439.4</v>
      </c>
      <c r="E3254" s="24">
        <v>42972.803622685184</v>
      </c>
      <c r="F3254" s="16">
        <v>113.0</v>
      </c>
      <c r="G3254" s="17" t="s">
        <v>25</v>
      </c>
      <c r="H3254" s="14">
        <v>316.46</v>
      </c>
      <c r="I3254" s="14">
        <f t="shared" si="1"/>
        <v>2270.824</v>
      </c>
      <c r="J3254" s="18">
        <v>6.0</v>
      </c>
      <c r="K3254" s="17">
        <v>8.0</v>
      </c>
      <c r="L3254" s="19">
        <v>5.0</v>
      </c>
      <c r="M3254" s="19" t="e">
        <v>#REF!</v>
      </c>
      <c r="N3254" s="17">
        <v>5.0</v>
      </c>
      <c r="O3254" s="17" t="s">
        <v>66</v>
      </c>
      <c r="P3254" s="17">
        <v>7.0</v>
      </c>
      <c r="Q3254" s="17">
        <v>12.0</v>
      </c>
      <c r="R3254" s="17">
        <v>0.0</v>
      </c>
      <c r="S3254" s="7">
        <f t="shared" si="2"/>
        <v>12</v>
      </c>
      <c r="T3254" s="20">
        <v>71.0</v>
      </c>
      <c r="U3254" s="14">
        <f t="shared" si="169"/>
        <v>97.576</v>
      </c>
      <c r="V3254" s="21" t="s">
        <v>26</v>
      </c>
      <c r="W3254" s="35">
        <f>VLOOKUP(A3254,airbnb_listings_orlando!C:Q,14,0)</f>
        <v>102</v>
      </c>
      <c r="X3254" s="35">
        <f>VLOOKUP(A3254,airbnb_listings_orlando!C:Q,15,0)</f>
        <v>6</v>
      </c>
      <c r="Y3254" s="11">
        <f t="shared" si="4"/>
        <v>348.4857143</v>
      </c>
      <c r="AA3254" s="11"/>
    </row>
    <row r="3255">
      <c r="A3255" s="12" t="s">
        <v>103</v>
      </c>
      <c r="B3255" s="13">
        <v>43071.0</v>
      </c>
      <c r="C3255" s="12">
        <v>43073.0</v>
      </c>
      <c r="D3255" s="14">
        <v>849.4</v>
      </c>
      <c r="E3255" s="24">
        <v>43004.38693287037</v>
      </c>
      <c r="F3255" s="16">
        <v>67.0</v>
      </c>
      <c r="G3255" s="17" t="s">
        <v>25</v>
      </c>
      <c r="H3255" s="14">
        <v>82.98</v>
      </c>
      <c r="I3255" s="14">
        <f t="shared" si="1"/>
        <v>790.424</v>
      </c>
      <c r="J3255" s="18">
        <v>6.0</v>
      </c>
      <c r="K3255" s="17">
        <v>8.0</v>
      </c>
      <c r="L3255" s="19">
        <v>5.0</v>
      </c>
      <c r="M3255" s="19" t="e">
        <v>#REF!</v>
      </c>
      <c r="N3255" s="17">
        <v>5.0</v>
      </c>
      <c r="O3255" s="17" t="s">
        <v>66</v>
      </c>
      <c r="P3255" s="17">
        <v>2.0</v>
      </c>
      <c r="Q3255" s="17">
        <v>6.0</v>
      </c>
      <c r="R3255" s="17">
        <v>4.0</v>
      </c>
      <c r="S3255" s="7">
        <f t="shared" si="2"/>
        <v>10</v>
      </c>
      <c r="T3255" s="20">
        <v>25.0</v>
      </c>
      <c r="U3255" s="14">
        <f t="shared" si="169"/>
        <v>33.976</v>
      </c>
      <c r="V3255" s="21" t="s">
        <v>26</v>
      </c>
      <c r="W3255" s="35">
        <f>VLOOKUP(A3255,airbnb_listings_orlando!C:Q,14,0)</f>
        <v>102</v>
      </c>
      <c r="X3255" s="35">
        <f>VLOOKUP(A3255,airbnb_listings_orlando!C:Q,15,0)</f>
        <v>6</v>
      </c>
      <c r="Y3255" s="11">
        <f t="shared" si="4"/>
        <v>424.7</v>
      </c>
      <c r="AA3255" s="11"/>
    </row>
    <row r="3256">
      <c r="A3256" s="12" t="s">
        <v>103</v>
      </c>
      <c r="B3256" s="13">
        <v>43062.0</v>
      </c>
      <c r="C3256" s="25">
        <v>43066.0</v>
      </c>
      <c r="D3256" s="14">
        <v>1401.0</v>
      </c>
      <c r="E3256" s="24">
        <v>42842.36115740741</v>
      </c>
      <c r="F3256" s="16">
        <v>220.0</v>
      </c>
      <c r="G3256" s="17" t="s">
        <v>25</v>
      </c>
      <c r="H3256" s="14">
        <v>176.86</v>
      </c>
      <c r="I3256" s="14">
        <f t="shared" si="1"/>
        <v>1301.96</v>
      </c>
      <c r="J3256" s="18">
        <v>6.0</v>
      </c>
      <c r="K3256" s="17">
        <v>8.0</v>
      </c>
      <c r="L3256" s="19">
        <v>5.0</v>
      </c>
      <c r="M3256" s="19" t="e">
        <v>#REF!</v>
      </c>
      <c r="N3256" s="17">
        <v>5.0</v>
      </c>
      <c r="O3256" s="17" t="s">
        <v>66</v>
      </c>
      <c r="P3256" s="17">
        <v>4.0</v>
      </c>
      <c r="Q3256" s="17">
        <v>9.0</v>
      </c>
      <c r="R3256" s="17">
        <v>1.0</v>
      </c>
      <c r="S3256" s="7">
        <f t="shared" si="2"/>
        <v>10</v>
      </c>
      <c r="T3256" s="20">
        <v>43.0</v>
      </c>
      <c r="U3256" s="14">
        <f t="shared" si="169"/>
        <v>56.04</v>
      </c>
      <c r="V3256" s="21" t="s">
        <v>26</v>
      </c>
      <c r="W3256" s="35">
        <f>VLOOKUP(A3256,airbnb_listings_orlando!C:Q,14,0)</f>
        <v>102</v>
      </c>
      <c r="X3256" s="35">
        <f>VLOOKUP(A3256,airbnb_listings_orlando!C:Q,15,0)</f>
        <v>6</v>
      </c>
      <c r="Y3256" s="11">
        <f t="shared" si="4"/>
        <v>350.25</v>
      </c>
      <c r="AA3256" s="11"/>
    </row>
    <row r="3257">
      <c r="A3257" s="12" t="s">
        <v>103</v>
      </c>
      <c r="B3257" s="13">
        <v>43056.0</v>
      </c>
      <c r="C3257" s="25">
        <v>43058.0</v>
      </c>
      <c r="D3257" s="14">
        <v>807.0</v>
      </c>
      <c r="E3257" s="24">
        <v>42997.5690625</v>
      </c>
      <c r="F3257" s="16">
        <v>59.0</v>
      </c>
      <c r="G3257" s="17" t="s">
        <v>25</v>
      </c>
      <c r="H3257" s="14">
        <v>82.98</v>
      </c>
      <c r="I3257" s="14">
        <f t="shared" si="1"/>
        <v>749.72</v>
      </c>
      <c r="J3257" s="18">
        <v>6.0</v>
      </c>
      <c r="K3257" s="17">
        <v>8.0</v>
      </c>
      <c r="L3257" s="19">
        <v>5.0</v>
      </c>
      <c r="M3257" s="19" t="e">
        <v>#REF!</v>
      </c>
      <c r="N3257" s="17">
        <v>5.0</v>
      </c>
      <c r="O3257" s="17" t="s">
        <v>66</v>
      </c>
      <c r="P3257" s="17">
        <v>2.0</v>
      </c>
      <c r="Q3257" s="17">
        <v>6.0</v>
      </c>
      <c r="R3257" s="17">
        <v>0.0</v>
      </c>
      <c r="S3257" s="7">
        <f t="shared" si="2"/>
        <v>6</v>
      </c>
      <c r="T3257" s="20">
        <v>25.0</v>
      </c>
      <c r="U3257" s="14">
        <f t="shared" si="169"/>
        <v>32.28</v>
      </c>
      <c r="V3257" s="21" t="s">
        <v>26</v>
      </c>
      <c r="W3257" s="35">
        <f>VLOOKUP(A3257,airbnb_listings_orlando!C:Q,14,0)</f>
        <v>102</v>
      </c>
      <c r="X3257" s="35">
        <f>VLOOKUP(A3257,airbnb_listings_orlando!C:Q,15,0)</f>
        <v>6</v>
      </c>
      <c r="Y3257" s="11">
        <f t="shared" si="4"/>
        <v>403.5</v>
      </c>
      <c r="AA3257" s="11"/>
    </row>
    <row r="3258">
      <c r="A3258" s="12" t="s">
        <v>103</v>
      </c>
      <c r="B3258" s="13">
        <v>43045.0</v>
      </c>
      <c r="C3258" s="25">
        <v>43054.0</v>
      </c>
      <c r="D3258" s="14">
        <v>2646.01</v>
      </c>
      <c r="E3258" s="24">
        <v>42807.391493055555</v>
      </c>
      <c r="F3258" s="16">
        <v>238.0</v>
      </c>
      <c r="G3258" s="17" t="s">
        <v>25</v>
      </c>
      <c r="H3258" s="14">
        <v>372.14</v>
      </c>
      <c r="I3258" s="14">
        <f t="shared" si="1"/>
        <v>2458.1696</v>
      </c>
      <c r="J3258" s="18">
        <v>6.0</v>
      </c>
      <c r="K3258" s="17">
        <v>8.0</v>
      </c>
      <c r="L3258" s="19">
        <v>5.0</v>
      </c>
      <c r="M3258" s="19" t="e">
        <v>#REF!</v>
      </c>
      <c r="N3258" s="17">
        <v>5.0</v>
      </c>
      <c r="O3258" s="17" t="s">
        <v>66</v>
      </c>
      <c r="P3258" s="17">
        <v>9.0</v>
      </c>
      <c r="Q3258" s="17">
        <v>2.0</v>
      </c>
      <c r="R3258" s="17">
        <v>3.0</v>
      </c>
      <c r="S3258" s="7">
        <f t="shared" si="2"/>
        <v>5</v>
      </c>
      <c r="T3258" s="20">
        <v>82.0</v>
      </c>
      <c r="U3258" s="14">
        <f t="shared" si="169"/>
        <v>105.8404</v>
      </c>
      <c r="V3258" s="21" t="s">
        <v>26</v>
      </c>
      <c r="W3258" s="35">
        <f>VLOOKUP(A3258,airbnb_listings_orlando!C:Q,14,0)</f>
        <v>102</v>
      </c>
      <c r="X3258" s="35">
        <f>VLOOKUP(A3258,airbnb_listings_orlando!C:Q,15,0)</f>
        <v>6</v>
      </c>
      <c r="Y3258" s="11">
        <f t="shared" si="4"/>
        <v>294.0011111</v>
      </c>
      <c r="AA3258" s="11"/>
    </row>
    <row r="3259">
      <c r="A3259" s="12" t="s">
        <v>103</v>
      </c>
      <c r="B3259" s="13">
        <v>43040.0</v>
      </c>
      <c r="C3259" s="12">
        <v>43044.0</v>
      </c>
      <c r="D3259" s="14">
        <v>1481.0</v>
      </c>
      <c r="E3259" s="24">
        <v>42796.39171296296</v>
      </c>
      <c r="F3259" s="16">
        <v>244.0</v>
      </c>
      <c r="G3259" s="17" t="s">
        <v>25</v>
      </c>
      <c r="H3259" s="14">
        <v>176.86</v>
      </c>
      <c r="I3259" s="14">
        <f t="shared" si="1"/>
        <v>1378.76</v>
      </c>
      <c r="J3259" s="18">
        <v>6.0</v>
      </c>
      <c r="K3259" s="17">
        <v>8.0</v>
      </c>
      <c r="L3259" s="19">
        <v>5.0</v>
      </c>
      <c r="M3259" s="19" t="e">
        <v>#REF!</v>
      </c>
      <c r="N3259" s="17">
        <v>5.0</v>
      </c>
      <c r="O3259" s="17" t="s">
        <v>66</v>
      </c>
      <c r="P3259" s="17">
        <v>4.0</v>
      </c>
      <c r="Q3259" s="17">
        <v>9.0</v>
      </c>
      <c r="R3259" s="17">
        <v>0.0</v>
      </c>
      <c r="S3259" s="7">
        <f t="shared" si="2"/>
        <v>9</v>
      </c>
      <c r="T3259" s="20">
        <v>43.0</v>
      </c>
      <c r="U3259" s="14">
        <f t="shared" si="169"/>
        <v>59.24</v>
      </c>
      <c r="V3259" s="21" t="s">
        <v>26</v>
      </c>
      <c r="W3259" s="35">
        <f>VLOOKUP(A3259,airbnb_listings_orlando!C:Q,14,0)</f>
        <v>102</v>
      </c>
      <c r="X3259" s="35">
        <f>VLOOKUP(A3259,airbnb_listings_orlando!C:Q,15,0)</f>
        <v>6</v>
      </c>
      <c r="Y3259" s="11">
        <f t="shared" si="4"/>
        <v>370.25</v>
      </c>
      <c r="AA3259" s="11"/>
    </row>
    <row r="3260">
      <c r="A3260" s="12" t="s">
        <v>103</v>
      </c>
      <c r="B3260" s="13">
        <v>43034.0</v>
      </c>
      <c r="C3260" s="25">
        <v>43037.0</v>
      </c>
      <c r="D3260" s="14">
        <v>1104.01</v>
      </c>
      <c r="E3260" s="24">
        <v>42948.82630787037</v>
      </c>
      <c r="F3260" s="16">
        <v>86.0</v>
      </c>
      <c r="G3260" s="17" t="s">
        <v>25</v>
      </c>
      <c r="H3260" s="14">
        <v>129.92</v>
      </c>
      <c r="I3260" s="14">
        <f t="shared" si="1"/>
        <v>1025.8496</v>
      </c>
      <c r="J3260" s="18">
        <v>6.0</v>
      </c>
      <c r="K3260" s="17">
        <v>8.0</v>
      </c>
      <c r="L3260" s="19">
        <v>5.0</v>
      </c>
      <c r="M3260" s="19" t="e">
        <v>#REF!</v>
      </c>
      <c r="N3260" s="17">
        <v>5.0</v>
      </c>
      <c r="O3260" s="17" t="s">
        <v>66</v>
      </c>
      <c r="P3260" s="17">
        <v>3.0</v>
      </c>
      <c r="Q3260" s="17">
        <v>10.0</v>
      </c>
      <c r="R3260" s="17">
        <v>0.0</v>
      </c>
      <c r="S3260" s="7">
        <f t="shared" si="2"/>
        <v>10</v>
      </c>
      <c r="T3260" s="20">
        <v>34.0</v>
      </c>
      <c r="U3260" s="14">
        <f t="shared" si="169"/>
        <v>44.1604</v>
      </c>
      <c r="V3260" s="21" t="s">
        <v>26</v>
      </c>
      <c r="W3260" s="35">
        <f>VLOOKUP(A3260,airbnb_listings_orlando!C:Q,14,0)</f>
        <v>102</v>
      </c>
      <c r="X3260" s="35">
        <f>VLOOKUP(A3260,airbnb_listings_orlando!C:Q,15,0)</f>
        <v>6</v>
      </c>
      <c r="Y3260" s="11">
        <f t="shared" si="4"/>
        <v>368.0033333</v>
      </c>
      <c r="AA3260" s="11"/>
    </row>
    <row r="3261">
      <c r="A3261" s="12" t="s">
        <v>103</v>
      </c>
      <c r="B3261" s="13">
        <v>43011.0</v>
      </c>
      <c r="C3261" s="25">
        <v>43018.0</v>
      </c>
      <c r="D3261" s="14">
        <v>2291.0</v>
      </c>
      <c r="E3261" s="24">
        <v>42816.40127314815</v>
      </c>
      <c r="F3261" s="16">
        <v>195.0</v>
      </c>
      <c r="G3261" s="17" t="s">
        <v>25</v>
      </c>
      <c r="H3261" s="14">
        <v>316.46</v>
      </c>
      <c r="I3261" s="14">
        <f t="shared" si="1"/>
        <v>2128.36</v>
      </c>
      <c r="J3261" s="18">
        <v>6.0</v>
      </c>
      <c r="K3261" s="17">
        <v>8.0</v>
      </c>
      <c r="L3261" s="19">
        <v>5.0</v>
      </c>
      <c r="M3261" s="19" t="e">
        <v>#REF!</v>
      </c>
      <c r="N3261" s="17">
        <v>5.0</v>
      </c>
      <c r="O3261" s="17" t="s">
        <v>66</v>
      </c>
      <c r="P3261" s="17">
        <v>7.0</v>
      </c>
      <c r="Q3261" s="17">
        <v>6.0</v>
      </c>
      <c r="R3261" s="17">
        <v>4.0</v>
      </c>
      <c r="S3261" s="7">
        <f t="shared" si="2"/>
        <v>10</v>
      </c>
      <c r="T3261" s="20">
        <v>71.0</v>
      </c>
      <c r="U3261" s="14">
        <f t="shared" si="169"/>
        <v>91.64</v>
      </c>
      <c r="V3261" s="21" t="s">
        <v>26</v>
      </c>
      <c r="W3261" s="35">
        <f>VLOOKUP(A3261,airbnb_listings_orlando!C:Q,14,0)</f>
        <v>102</v>
      </c>
      <c r="X3261" s="35">
        <f>VLOOKUP(A3261,airbnb_listings_orlando!C:Q,15,0)</f>
        <v>6</v>
      </c>
      <c r="Y3261" s="11">
        <f t="shared" si="4"/>
        <v>327.2857143</v>
      </c>
      <c r="AA3261" s="11"/>
    </row>
    <row r="3262">
      <c r="A3262" s="12" t="s">
        <v>103</v>
      </c>
      <c r="B3262" s="13">
        <v>43001.0</v>
      </c>
      <c r="C3262" s="12">
        <v>43009.0</v>
      </c>
      <c r="D3262" s="14">
        <v>2588.0</v>
      </c>
      <c r="E3262" s="24">
        <v>42937.414606481485</v>
      </c>
      <c r="F3262" s="16">
        <v>64.0</v>
      </c>
      <c r="G3262" s="17" t="s">
        <v>25</v>
      </c>
      <c r="H3262" s="14">
        <v>363.39</v>
      </c>
      <c r="I3262" s="14">
        <f t="shared" si="1"/>
        <v>2404.48</v>
      </c>
      <c r="J3262" s="18">
        <v>6.0</v>
      </c>
      <c r="K3262" s="17">
        <v>8.0</v>
      </c>
      <c r="L3262" s="19">
        <v>5.0</v>
      </c>
      <c r="M3262" s="19" t="e">
        <v>#REF!</v>
      </c>
      <c r="N3262" s="17">
        <v>5.0</v>
      </c>
      <c r="O3262" s="17" t="s">
        <v>66</v>
      </c>
      <c r="P3262" s="17">
        <v>8.0</v>
      </c>
      <c r="Q3262" s="17">
        <v>5.0</v>
      </c>
      <c r="R3262" s="17">
        <v>0.0</v>
      </c>
      <c r="S3262" s="7">
        <f t="shared" si="2"/>
        <v>5</v>
      </c>
      <c r="T3262" s="20">
        <v>80.0</v>
      </c>
      <c r="U3262" s="14">
        <f t="shared" si="169"/>
        <v>103.52</v>
      </c>
      <c r="V3262" s="21" t="s">
        <v>26</v>
      </c>
      <c r="W3262" s="35">
        <f>VLOOKUP(A3262,airbnb_listings_orlando!C:Q,14,0)</f>
        <v>102</v>
      </c>
      <c r="X3262" s="35">
        <f>VLOOKUP(A3262,airbnb_listings_orlando!C:Q,15,0)</f>
        <v>6</v>
      </c>
      <c r="Y3262" s="11">
        <f t="shared" si="4"/>
        <v>323.5</v>
      </c>
      <c r="AA3262" s="11"/>
    </row>
    <row r="3263">
      <c r="A3263" s="12" t="s">
        <v>103</v>
      </c>
      <c r="B3263" s="13">
        <v>42992.0</v>
      </c>
      <c r="C3263" s="12">
        <v>42999.0</v>
      </c>
      <c r="D3263" s="14">
        <v>2291.0</v>
      </c>
      <c r="E3263" s="24">
        <v>42878.4934375</v>
      </c>
      <c r="F3263" s="16">
        <v>114.0</v>
      </c>
      <c r="G3263" s="17" t="s">
        <v>25</v>
      </c>
      <c r="H3263" s="14">
        <v>316.46</v>
      </c>
      <c r="I3263" s="14">
        <f t="shared" si="1"/>
        <v>2128.36</v>
      </c>
      <c r="J3263" s="18">
        <v>6.0</v>
      </c>
      <c r="K3263" s="17">
        <v>8.0</v>
      </c>
      <c r="L3263" s="19">
        <v>5.0</v>
      </c>
      <c r="M3263" s="19" t="e">
        <v>#REF!</v>
      </c>
      <c r="N3263" s="17">
        <v>5.0</v>
      </c>
      <c r="O3263" s="17" t="s">
        <v>66</v>
      </c>
      <c r="P3263" s="17">
        <v>7.0</v>
      </c>
      <c r="Q3263" s="17">
        <v>11.0</v>
      </c>
      <c r="R3263" s="17">
        <v>0.0</v>
      </c>
      <c r="S3263" s="7">
        <f t="shared" si="2"/>
        <v>11</v>
      </c>
      <c r="T3263" s="20">
        <v>71.0</v>
      </c>
      <c r="U3263" s="14">
        <f t="shared" si="169"/>
        <v>91.64</v>
      </c>
      <c r="V3263" s="21" t="s">
        <v>26</v>
      </c>
      <c r="W3263" s="35">
        <f>VLOOKUP(A3263,airbnb_listings_orlando!C:Q,14,0)</f>
        <v>102</v>
      </c>
      <c r="X3263" s="35">
        <f>VLOOKUP(A3263,airbnb_listings_orlando!C:Q,15,0)</f>
        <v>6</v>
      </c>
      <c r="Y3263" s="11">
        <f t="shared" si="4"/>
        <v>327.2857143</v>
      </c>
      <c r="AA3263" s="11"/>
    </row>
    <row r="3264">
      <c r="A3264" s="12" t="s">
        <v>103</v>
      </c>
      <c r="B3264" s="13">
        <v>42972.0</v>
      </c>
      <c r="C3264" s="12">
        <v>42981.0</v>
      </c>
      <c r="D3264" s="14">
        <v>2869.5</v>
      </c>
      <c r="E3264" s="24">
        <v>42849.42655092593</v>
      </c>
      <c r="F3264" s="16">
        <v>123.0</v>
      </c>
      <c r="G3264" s="17" t="s">
        <v>25</v>
      </c>
      <c r="H3264" s="14">
        <v>418.39</v>
      </c>
      <c r="I3264" s="14">
        <f t="shared" si="1"/>
        <v>2674.72</v>
      </c>
      <c r="J3264" s="18">
        <v>6.0</v>
      </c>
      <c r="K3264" s="17">
        <v>8.0</v>
      </c>
      <c r="L3264" s="19">
        <v>5.0</v>
      </c>
      <c r="M3264" s="19" t="e">
        <v>#REF!</v>
      </c>
      <c r="N3264" s="17">
        <v>5.0</v>
      </c>
      <c r="O3264" s="17" t="s">
        <v>66</v>
      </c>
      <c r="P3264" s="17">
        <v>9.0</v>
      </c>
      <c r="Q3264" s="17">
        <v>8.0</v>
      </c>
      <c r="R3264" s="17">
        <v>2.0</v>
      </c>
      <c r="S3264" s="7">
        <f t="shared" si="2"/>
        <v>10</v>
      </c>
      <c r="T3264" s="20">
        <v>80.0</v>
      </c>
      <c r="U3264" s="14">
        <f t="shared" si="169"/>
        <v>114.78</v>
      </c>
      <c r="V3264" s="21" t="s">
        <v>26</v>
      </c>
      <c r="W3264" s="35">
        <f>VLOOKUP(A3264,airbnb_listings_orlando!C:Q,14,0)</f>
        <v>102</v>
      </c>
      <c r="X3264" s="35">
        <f>VLOOKUP(A3264,airbnb_listings_orlando!C:Q,15,0)</f>
        <v>6</v>
      </c>
      <c r="Y3264" s="11">
        <f t="shared" si="4"/>
        <v>318.8333333</v>
      </c>
      <c r="AA3264" s="11"/>
    </row>
    <row r="3265">
      <c r="A3265" s="12" t="s">
        <v>103</v>
      </c>
      <c r="B3265" s="13">
        <v>42947.0</v>
      </c>
      <c r="C3265" s="12">
        <v>42952.0</v>
      </c>
      <c r="D3265" s="14">
        <v>1767.0</v>
      </c>
      <c r="E3265" s="24">
        <v>42871.36991898148</v>
      </c>
      <c r="F3265" s="16">
        <v>76.0</v>
      </c>
      <c r="G3265" s="17" t="s">
        <v>25</v>
      </c>
      <c r="H3265" s="14">
        <v>233.77</v>
      </c>
      <c r="I3265" s="14">
        <f t="shared" si="1"/>
        <v>1641.32</v>
      </c>
      <c r="J3265" s="18">
        <v>6.0</v>
      </c>
      <c r="K3265" s="17">
        <v>8.0</v>
      </c>
      <c r="L3265" s="19">
        <v>5.0</v>
      </c>
      <c r="M3265" s="19" t="e">
        <v>#REF!</v>
      </c>
      <c r="N3265" s="17">
        <v>5.0</v>
      </c>
      <c r="O3265" s="17" t="s">
        <v>66</v>
      </c>
      <c r="P3265" s="17">
        <v>5.0</v>
      </c>
      <c r="Q3265" s="17">
        <v>4.0</v>
      </c>
      <c r="R3265" s="17">
        <v>3.0</v>
      </c>
      <c r="S3265" s="7">
        <f t="shared" si="2"/>
        <v>7</v>
      </c>
      <c r="T3265" s="20">
        <v>55.0</v>
      </c>
      <c r="U3265" s="14">
        <f t="shared" si="169"/>
        <v>70.68</v>
      </c>
      <c r="V3265" s="21" t="s">
        <v>26</v>
      </c>
      <c r="W3265" s="35">
        <f>VLOOKUP(A3265,airbnb_listings_orlando!C:Q,14,0)</f>
        <v>102</v>
      </c>
      <c r="X3265" s="35">
        <f>VLOOKUP(A3265,airbnb_listings_orlando!C:Q,15,0)</f>
        <v>6</v>
      </c>
      <c r="Y3265" s="11">
        <f t="shared" si="4"/>
        <v>353.4</v>
      </c>
      <c r="AA3265" s="11"/>
    </row>
    <row r="3266">
      <c r="A3266" s="12" t="s">
        <v>103</v>
      </c>
      <c r="B3266" s="13">
        <v>42940.0</v>
      </c>
      <c r="C3266" s="12">
        <v>42943.0</v>
      </c>
      <c r="D3266" s="14">
        <v>1313.0</v>
      </c>
      <c r="E3266" s="24">
        <v>42827.55236111111</v>
      </c>
      <c r="F3266" s="16">
        <v>113.0</v>
      </c>
      <c r="G3266" s="17" t="s">
        <v>25</v>
      </c>
      <c r="H3266" s="14">
        <v>162.27</v>
      </c>
      <c r="I3266" s="14">
        <f t="shared" si="1"/>
        <v>1219.48</v>
      </c>
      <c r="J3266" s="18">
        <v>6.0</v>
      </c>
      <c r="K3266" s="17">
        <v>8.0</v>
      </c>
      <c r="L3266" s="19">
        <v>5.0</v>
      </c>
      <c r="M3266" s="19" t="e">
        <v>#REF!</v>
      </c>
      <c r="N3266" s="17">
        <v>5.0</v>
      </c>
      <c r="O3266" s="17" t="s">
        <v>66</v>
      </c>
      <c r="P3266" s="17">
        <v>3.0</v>
      </c>
      <c r="Q3266" s="17">
        <v>12.0</v>
      </c>
      <c r="R3266" s="17">
        <v>0.0</v>
      </c>
      <c r="S3266" s="7">
        <f t="shared" si="2"/>
        <v>12</v>
      </c>
      <c r="T3266" s="20">
        <v>41.0</v>
      </c>
      <c r="U3266" s="14">
        <f t="shared" si="169"/>
        <v>52.52</v>
      </c>
      <c r="V3266" s="21" t="s">
        <v>26</v>
      </c>
      <c r="W3266" s="35">
        <f>VLOOKUP(A3266,airbnb_listings_orlando!C:Q,14,0)</f>
        <v>102</v>
      </c>
      <c r="X3266" s="35">
        <f>VLOOKUP(A3266,airbnb_listings_orlando!C:Q,15,0)</f>
        <v>6</v>
      </c>
      <c r="Y3266" s="11">
        <f t="shared" si="4"/>
        <v>437.6666667</v>
      </c>
      <c r="AA3266" s="11"/>
    </row>
    <row r="3267">
      <c r="A3267" s="12" t="s">
        <v>103</v>
      </c>
      <c r="B3267" s="13">
        <v>42937.0</v>
      </c>
      <c r="C3267" s="12">
        <v>42939.0</v>
      </c>
      <c r="D3267" s="14">
        <v>741.01</v>
      </c>
      <c r="E3267" s="24">
        <v>42926.78905092592</v>
      </c>
      <c r="F3267" s="16">
        <v>11.0</v>
      </c>
      <c r="G3267" s="17" t="s">
        <v>25</v>
      </c>
      <c r="H3267" s="14">
        <v>72.55</v>
      </c>
      <c r="I3267" s="14">
        <f t="shared" si="1"/>
        <v>688.3696</v>
      </c>
      <c r="J3267" s="18">
        <v>6.0</v>
      </c>
      <c r="K3267" s="17">
        <v>8.0</v>
      </c>
      <c r="L3267" s="19">
        <v>5.0</v>
      </c>
      <c r="M3267" s="19" t="e">
        <v>#REF!</v>
      </c>
      <c r="N3267" s="17">
        <v>5.0</v>
      </c>
      <c r="O3267" s="17" t="s">
        <v>66</v>
      </c>
      <c r="P3267" s="17">
        <v>2.0</v>
      </c>
      <c r="Q3267" s="17">
        <v>5.0</v>
      </c>
      <c r="R3267" s="17">
        <v>5.0</v>
      </c>
      <c r="S3267" s="7">
        <f t="shared" si="2"/>
        <v>10</v>
      </c>
      <c r="T3267" s="20">
        <v>23.0</v>
      </c>
      <c r="U3267" s="14">
        <f t="shared" si="169"/>
        <v>29.6404</v>
      </c>
      <c r="V3267" s="21" t="s">
        <v>26</v>
      </c>
      <c r="W3267" s="35">
        <f>VLOOKUP(A3267,airbnb_listings_orlando!C:Q,14,0)</f>
        <v>102</v>
      </c>
      <c r="X3267" s="35">
        <f>VLOOKUP(A3267,airbnb_listings_orlando!C:Q,15,0)</f>
        <v>6</v>
      </c>
      <c r="Y3267" s="11">
        <f t="shared" si="4"/>
        <v>370.505</v>
      </c>
      <c r="AA3267" s="11"/>
    </row>
    <row r="3268">
      <c r="A3268" s="12" t="s">
        <v>103</v>
      </c>
      <c r="B3268" s="13">
        <v>42933.0</v>
      </c>
      <c r="C3268" s="12">
        <v>42937.0</v>
      </c>
      <c r="D3268" s="14">
        <v>1570.0</v>
      </c>
      <c r="E3268" s="24">
        <v>42873.54193287037</v>
      </c>
      <c r="F3268" s="16">
        <v>60.0</v>
      </c>
      <c r="G3268" s="17" t="s">
        <v>25</v>
      </c>
      <c r="H3268" s="14">
        <v>202.67</v>
      </c>
      <c r="I3268" s="14">
        <f t="shared" si="1"/>
        <v>1458.2</v>
      </c>
      <c r="J3268" s="18">
        <v>6.0</v>
      </c>
      <c r="K3268" s="17">
        <v>8.0</v>
      </c>
      <c r="L3268" s="19">
        <v>5.0</v>
      </c>
      <c r="M3268" s="19" t="e">
        <v>#REF!</v>
      </c>
      <c r="N3268" s="17">
        <v>5.0</v>
      </c>
      <c r="O3268" s="17" t="s">
        <v>66</v>
      </c>
      <c r="P3268" s="17">
        <v>4.0</v>
      </c>
      <c r="Q3268" s="17">
        <v>7.0</v>
      </c>
      <c r="R3268" s="17">
        <v>2.0</v>
      </c>
      <c r="S3268" s="7">
        <f t="shared" si="2"/>
        <v>9</v>
      </c>
      <c r="T3268" s="20">
        <v>49.0</v>
      </c>
      <c r="U3268" s="14">
        <f t="shared" si="169"/>
        <v>62.8</v>
      </c>
      <c r="V3268" s="21" t="s">
        <v>26</v>
      </c>
      <c r="W3268" s="35">
        <f>VLOOKUP(A3268,airbnb_listings_orlando!C:Q,14,0)</f>
        <v>102</v>
      </c>
      <c r="X3268" s="35">
        <f>VLOOKUP(A3268,airbnb_listings_orlando!C:Q,15,0)</f>
        <v>6</v>
      </c>
      <c r="Y3268" s="11">
        <f t="shared" si="4"/>
        <v>392.5</v>
      </c>
      <c r="AA3268" s="11"/>
    </row>
    <row r="3269">
      <c r="A3269" s="12" t="s">
        <v>103</v>
      </c>
      <c r="B3269" s="13">
        <v>42921.0</v>
      </c>
      <c r="C3269" s="12">
        <v>42924.0</v>
      </c>
      <c r="D3269" s="14">
        <v>1313.0</v>
      </c>
      <c r="E3269" s="24">
        <v>42882.02548611111</v>
      </c>
      <c r="F3269" s="16">
        <v>39.0</v>
      </c>
      <c r="G3269" s="17" t="s">
        <v>25</v>
      </c>
      <c r="H3269" s="14">
        <v>162.27</v>
      </c>
      <c r="I3269" s="14">
        <f t="shared" si="1"/>
        <v>1219.48</v>
      </c>
      <c r="J3269" s="18">
        <v>6.0</v>
      </c>
      <c r="K3269" s="17">
        <v>8.0</v>
      </c>
      <c r="L3269" s="19">
        <v>5.0</v>
      </c>
      <c r="M3269" s="19" t="e">
        <v>#REF!</v>
      </c>
      <c r="N3269" s="17">
        <v>5.0</v>
      </c>
      <c r="O3269" s="17" t="s">
        <v>66</v>
      </c>
      <c r="P3269" s="17">
        <v>3.0</v>
      </c>
      <c r="Q3269" s="17">
        <v>12.0</v>
      </c>
      <c r="R3269" s="17">
        <v>0.0</v>
      </c>
      <c r="S3269" s="7">
        <f t="shared" si="2"/>
        <v>12</v>
      </c>
      <c r="T3269" s="20">
        <v>41.0</v>
      </c>
      <c r="U3269" s="14">
        <f t="shared" si="169"/>
        <v>52.52</v>
      </c>
      <c r="V3269" s="21" t="s">
        <v>26</v>
      </c>
      <c r="W3269" s="35">
        <f>VLOOKUP(A3269,airbnb_listings_orlando!C:Q,14,0)</f>
        <v>102</v>
      </c>
      <c r="X3269" s="35">
        <f>VLOOKUP(A3269,airbnb_listings_orlando!C:Q,15,0)</f>
        <v>6</v>
      </c>
      <c r="Y3269" s="11">
        <f t="shared" si="4"/>
        <v>437.6666667</v>
      </c>
      <c r="AA3269" s="11"/>
    </row>
    <row r="3270">
      <c r="A3270" s="12" t="s">
        <v>103</v>
      </c>
      <c r="B3270" s="13">
        <v>42904.0</v>
      </c>
      <c r="C3270" s="12">
        <v>42909.0</v>
      </c>
      <c r="D3270" s="14">
        <v>1697.0</v>
      </c>
      <c r="E3270" s="24">
        <v>42863.360451388886</v>
      </c>
      <c r="F3270" s="16">
        <v>41.0</v>
      </c>
      <c r="G3270" s="17" t="s">
        <v>25</v>
      </c>
      <c r="H3270" s="14">
        <v>242.59</v>
      </c>
      <c r="I3270" s="14">
        <f t="shared" si="1"/>
        <v>1576.12</v>
      </c>
      <c r="J3270" s="18">
        <v>6.0</v>
      </c>
      <c r="K3270" s="17">
        <v>8.0</v>
      </c>
      <c r="L3270" s="19">
        <v>5.0</v>
      </c>
      <c r="M3270" s="19" t="e">
        <v>#REF!</v>
      </c>
      <c r="N3270" s="17">
        <v>5.0</v>
      </c>
      <c r="O3270" s="17" t="s">
        <v>66</v>
      </c>
      <c r="P3270" s="17">
        <v>5.0</v>
      </c>
      <c r="Q3270" s="17">
        <v>5.0</v>
      </c>
      <c r="R3270" s="17">
        <v>6.0</v>
      </c>
      <c r="S3270" s="7">
        <f t="shared" si="2"/>
        <v>11</v>
      </c>
      <c r="T3270" s="20">
        <v>53.0</v>
      </c>
      <c r="U3270" s="14">
        <f t="shared" si="169"/>
        <v>67.88</v>
      </c>
      <c r="V3270" s="21" t="s">
        <v>26</v>
      </c>
      <c r="W3270" s="35">
        <f>VLOOKUP(A3270,airbnb_listings_orlando!C:Q,14,0)</f>
        <v>102</v>
      </c>
      <c r="X3270" s="35">
        <f>VLOOKUP(A3270,airbnb_listings_orlando!C:Q,15,0)</f>
        <v>6</v>
      </c>
      <c r="Y3270" s="11">
        <f t="shared" si="4"/>
        <v>339.4</v>
      </c>
      <c r="AA3270" s="11"/>
    </row>
    <row r="3271">
      <c r="A3271" s="12" t="s">
        <v>103</v>
      </c>
      <c r="B3271" s="13">
        <v>42887.0</v>
      </c>
      <c r="C3271" s="12">
        <v>42890.0</v>
      </c>
      <c r="D3271" s="14">
        <v>1104.01</v>
      </c>
      <c r="E3271" s="24">
        <v>42801.498506944445</v>
      </c>
      <c r="F3271" s="16">
        <v>86.0</v>
      </c>
      <c r="G3271" s="17" t="s">
        <v>25</v>
      </c>
      <c r="H3271" s="14">
        <v>129.92</v>
      </c>
      <c r="I3271" s="14">
        <f t="shared" si="1"/>
        <v>1025.8496</v>
      </c>
      <c r="J3271" s="18">
        <v>6.0</v>
      </c>
      <c r="K3271" s="17">
        <v>8.0</v>
      </c>
      <c r="L3271" s="19">
        <v>5.0</v>
      </c>
      <c r="M3271" s="19" t="e">
        <v>#REF!</v>
      </c>
      <c r="N3271" s="17">
        <v>5.0</v>
      </c>
      <c r="O3271" s="17" t="s">
        <v>66</v>
      </c>
      <c r="P3271" s="17">
        <v>3.0</v>
      </c>
      <c r="Q3271" s="17">
        <v>12.0</v>
      </c>
      <c r="R3271" s="17">
        <v>0.0</v>
      </c>
      <c r="S3271" s="7">
        <f t="shared" si="2"/>
        <v>12</v>
      </c>
      <c r="T3271" s="20">
        <v>34.0</v>
      </c>
      <c r="U3271" s="14">
        <f t="shared" si="169"/>
        <v>44.1604</v>
      </c>
      <c r="V3271" s="21" t="s">
        <v>26</v>
      </c>
      <c r="W3271" s="35">
        <f>VLOOKUP(A3271,airbnb_listings_orlando!C:Q,14,0)</f>
        <v>102</v>
      </c>
      <c r="X3271" s="35">
        <f>VLOOKUP(A3271,airbnb_listings_orlando!C:Q,15,0)</f>
        <v>6</v>
      </c>
      <c r="Y3271" s="11">
        <f t="shared" si="4"/>
        <v>368.0033333</v>
      </c>
      <c r="AA3271" s="11"/>
    </row>
    <row r="3272">
      <c r="A3272" s="12" t="s">
        <v>103</v>
      </c>
      <c r="B3272" s="13">
        <v>42882.0</v>
      </c>
      <c r="C3272" s="12">
        <v>42886.0</v>
      </c>
      <c r="D3272" s="14">
        <v>1401.0</v>
      </c>
      <c r="E3272" s="24">
        <v>42803.71365740741</v>
      </c>
      <c r="F3272" s="16">
        <v>79.0</v>
      </c>
      <c r="G3272" s="17" t="s">
        <v>25</v>
      </c>
      <c r="H3272" s="14">
        <v>176.86</v>
      </c>
      <c r="I3272" s="14">
        <f t="shared" si="1"/>
        <v>1301.96</v>
      </c>
      <c r="J3272" s="18">
        <v>6.0</v>
      </c>
      <c r="K3272" s="17">
        <v>8.0</v>
      </c>
      <c r="L3272" s="19">
        <v>5.0</v>
      </c>
      <c r="M3272" s="19" t="e">
        <v>#REF!</v>
      </c>
      <c r="N3272" s="17">
        <v>5.0</v>
      </c>
      <c r="O3272" s="17" t="s">
        <v>66</v>
      </c>
      <c r="P3272" s="17">
        <v>4.0</v>
      </c>
      <c r="Q3272" s="17">
        <v>12.0</v>
      </c>
      <c r="R3272" s="17">
        <v>0.0</v>
      </c>
      <c r="S3272" s="7">
        <f t="shared" si="2"/>
        <v>12</v>
      </c>
      <c r="T3272" s="20">
        <v>43.0</v>
      </c>
      <c r="U3272" s="14">
        <f t="shared" si="169"/>
        <v>56.04</v>
      </c>
      <c r="V3272" s="21" t="s">
        <v>26</v>
      </c>
      <c r="W3272" s="35">
        <f>VLOOKUP(A3272,airbnb_listings_orlando!C:Q,14,0)</f>
        <v>102</v>
      </c>
      <c r="X3272" s="35">
        <f>VLOOKUP(A3272,airbnb_listings_orlando!C:Q,15,0)</f>
        <v>6</v>
      </c>
      <c r="Y3272" s="11">
        <f t="shared" si="4"/>
        <v>350.25</v>
      </c>
      <c r="AA3272" s="11"/>
    </row>
    <row r="3273">
      <c r="A3273" s="12" t="s">
        <v>103</v>
      </c>
      <c r="B3273" s="13">
        <v>42860.0</v>
      </c>
      <c r="C3273" s="12">
        <v>42880.0</v>
      </c>
      <c r="D3273" s="14">
        <v>6150.0</v>
      </c>
      <c r="E3273" s="24">
        <v>42744.38984953704</v>
      </c>
      <c r="F3273" s="16">
        <v>116.0</v>
      </c>
      <c r="G3273" s="17" t="s">
        <v>25</v>
      </c>
      <c r="H3273" s="14">
        <v>924.24</v>
      </c>
      <c r="I3273" s="14">
        <f t="shared" si="1"/>
        <v>5714</v>
      </c>
      <c r="J3273" s="18">
        <v>6.0</v>
      </c>
      <c r="K3273" s="17">
        <v>8.0</v>
      </c>
      <c r="L3273" s="19">
        <v>5.0</v>
      </c>
      <c r="M3273" s="19" t="e">
        <v>#REF!</v>
      </c>
      <c r="N3273" s="17">
        <v>5.0</v>
      </c>
      <c r="O3273" s="17" t="s">
        <v>66</v>
      </c>
      <c r="P3273" s="17">
        <v>20.0</v>
      </c>
      <c r="Q3273" s="17">
        <v>6.0</v>
      </c>
      <c r="R3273" s="17">
        <v>2.0</v>
      </c>
      <c r="S3273" s="7">
        <f t="shared" si="2"/>
        <v>8</v>
      </c>
      <c r="T3273" s="20">
        <v>190.0</v>
      </c>
      <c r="U3273" s="14">
        <f t="shared" si="169"/>
        <v>246</v>
      </c>
      <c r="V3273" s="21" t="s">
        <v>26</v>
      </c>
      <c r="W3273" s="35">
        <f>VLOOKUP(A3273,airbnb_listings_orlando!C:Q,14,0)</f>
        <v>102</v>
      </c>
      <c r="X3273" s="35">
        <f>VLOOKUP(A3273,airbnb_listings_orlando!C:Q,15,0)</f>
        <v>6</v>
      </c>
      <c r="Y3273" s="11">
        <f t="shared" si="4"/>
        <v>307.5</v>
      </c>
      <c r="AA3273" s="11"/>
    </row>
    <row r="3274">
      <c r="A3274" s="12" t="s">
        <v>103</v>
      </c>
      <c r="B3274" s="13">
        <v>42852.0</v>
      </c>
      <c r="C3274" s="12">
        <v>42856.0</v>
      </c>
      <c r="D3274" s="14">
        <v>1401.0</v>
      </c>
      <c r="E3274" s="15">
        <v>42700.910578703704</v>
      </c>
      <c r="F3274" s="16">
        <v>152.0</v>
      </c>
      <c r="G3274" s="17" t="s">
        <v>25</v>
      </c>
      <c r="H3274" s="14">
        <v>176.86</v>
      </c>
      <c r="I3274" s="14">
        <f t="shared" si="1"/>
        <v>1301.96</v>
      </c>
      <c r="J3274" s="18">
        <v>6.0</v>
      </c>
      <c r="K3274" s="17">
        <v>8.0</v>
      </c>
      <c r="L3274" s="19">
        <v>5.0</v>
      </c>
      <c r="M3274" s="19" t="e">
        <v>#REF!</v>
      </c>
      <c r="N3274" s="17">
        <v>5.0</v>
      </c>
      <c r="O3274" s="17" t="s">
        <v>66</v>
      </c>
      <c r="P3274" s="17">
        <v>4.0</v>
      </c>
      <c r="Q3274" s="17">
        <v>2.0</v>
      </c>
      <c r="R3274" s="17">
        <v>0.0</v>
      </c>
      <c r="S3274" s="7">
        <f t="shared" si="2"/>
        <v>2</v>
      </c>
      <c r="T3274" s="20">
        <v>43.0</v>
      </c>
      <c r="U3274" s="14">
        <f t="shared" si="169"/>
        <v>56.04</v>
      </c>
      <c r="V3274" s="21" t="s">
        <v>26</v>
      </c>
      <c r="W3274" s="35">
        <f>VLOOKUP(A3274,airbnb_listings_orlando!C:Q,14,0)</f>
        <v>102</v>
      </c>
      <c r="X3274" s="35">
        <f>VLOOKUP(A3274,airbnb_listings_orlando!C:Q,15,0)</f>
        <v>6</v>
      </c>
      <c r="Y3274" s="11">
        <f t="shared" si="4"/>
        <v>350.25</v>
      </c>
      <c r="AA3274" s="11"/>
    </row>
    <row r="3275">
      <c r="A3275" s="12" t="s">
        <v>103</v>
      </c>
      <c r="B3275" s="13">
        <v>42837.0</v>
      </c>
      <c r="C3275" s="12">
        <v>42841.0</v>
      </c>
      <c r="D3275" s="14">
        <v>1447.94</v>
      </c>
      <c r="E3275" s="24">
        <v>42627.39596064815</v>
      </c>
      <c r="F3275" s="16">
        <v>210.0</v>
      </c>
      <c r="G3275" s="17" t="s">
        <v>25</v>
      </c>
      <c r="H3275" s="14">
        <v>167.87</v>
      </c>
      <c r="I3275" s="14">
        <f t="shared" si="1"/>
        <v>1346.5824</v>
      </c>
      <c r="J3275" s="18">
        <v>6.0</v>
      </c>
      <c r="K3275" s="17">
        <v>8.0</v>
      </c>
      <c r="L3275" s="19">
        <v>5.0</v>
      </c>
      <c r="M3275" s="19" t="e">
        <v>#REF!</v>
      </c>
      <c r="N3275" s="17">
        <v>5.0</v>
      </c>
      <c r="O3275" s="17" t="s">
        <v>66</v>
      </c>
      <c r="P3275" s="17">
        <v>4.0</v>
      </c>
      <c r="Q3275" s="17">
        <v>8.0</v>
      </c>
      <c r="R3275" s="17">
        <v>0.0</v>
      </c>
      <c r="S3275" s="7">
        <f t="shared" si="2"/>
        <v>8</v>
      </c>
      <c r="T3275" s="20">
        <v>43.44</v>
      </c>
      <c r="U3275" s="14">
        <f t="shared" si="169"/>
        <v>57.9176</v>
      </c>
      <c r="V3275" s="21" t="s">
        <v>26</v>
      </c>
      <c r="W3275" s="35">
        <f>VLOOKUP(A3275,airbnb_listings_orlando!C:Q,14,0)</f>
        <v>102</v>
      </c>
      <c r="X3275" s="35">
        <f>VLOOKUP(A3275,airbnb_listings_orlando!C:Q,15,0)</f>
        <v>6</v>
      </c>
      <c r="Y3275" s="11">
        <f t="shared" si="4"/>
        <v>361.985</v>
      </c>
      <c r="AA3275" s="11"/>
    </row>
    <row r="3276">
      <c r="A3276" s="12" t="s">
        <v>103</v>
      </c>
      <c r="B3276" s="13">
        <v>42834.0</v>
      </c>
      <c r="C3276" s="12">
        <v>42836.0</v>
      </c>
      <c r="D3276" s="14">
        <v>816.2</v>
      </c>
      <c r="E3276" s="15">
        <v>42694.36704861111</v>
      </c>
      <c r="F3276" s="16">
        <v>140.0</v>
      </c>
      <c r="G3276" s="17" t="s">
        <v>25</v>
      </c>
      <c r="H3276" s="14">
        <v>110.0</v>
      </c>
      <c r="I3276" s="14">
        <f t="shared" si="1"/>
        <v>783.552</v>
      </c>
      <c r="J3276" s="18">
        <v>6.0</v>
      </c>
      <c r="K3276" s="17">
        <v>8.0</v>
      </c>
      <c r="L3276" s="19">
        <v>5.0</v>
      </c>
      <c r="M3276" s="19" t="e">
        <v>#REF!</v>
      </c>
      <c r="N3276" s="17">
        <v>5.0</v>
      </c>
      <c r="O3276" s="17" t="s">
        <v>66</v>
      </c>
      <c r="P3276" s="17">
        <v>2.0</v>
      </c>
      <c r="Q3276" s="17">
        <v>7.0</v>
      </c>
      <c r="R3276" s="17">
        <v>3.0</v>
      </c>
      <c r="S3276" s="7">
        <f t="shared" si="2"/>
        <v>10</v>
      </c>
      <c r="T3276" s="20">
        <v>0.0</v>
      </c>
      <c r="U3276" s="14">
        <f t="shared" si="169"/>
        <v>32.648</v>
      </c>
      <c r="V3276" s="21" t="s">
        <v>26</v>
      </c>
      <c r="W3276" s="35">
        <f>VLOOKUP(A3276,airbnb_listings_orlando!C:Q,14,0)</f>
        <v>102</v>
      </c>
      <c r="X3276" s="35">
        <f>VLOOKUP(A3276,airbnb_listings_orlando!C:Q,15,0)</f>
        <v>6</v>
      </c>
      <c r="Y3276" s="11">
        <f t="shared" si="4"/>
        <v>408.1</v>
      </c>
      <c r="AA3276" s="11"/>
    </row>
    <row r="3277">
      <c r="A3277" s="12" t="s">
        <v>103</v>
      </c>
      <c r="B3277" s="13">
        <v>42821.0</v>
      </c>
      <c r="C3277" s="12">
        <v>42825.0</v>
      </c>
      <c r="D3277" s="14">
        <v>1680.0</v>
      </c>
      <c r="E3277" s="24">
        <v>42807.39574074074</v>
      </c>
      <c r="F3277" s="16">
        <v>14.0</v>
      </c>
      <c r="G3277" s="17" t="s">
        <v>25</v>
      </c>
      <c r="H3277" s="14">
        <v>220.39</v>
      </c>
      <c r="I3277" s="14">
        <f t="shared" si="1"/>
        <v>1560.8</v>
      </c>
      <c r="J3277" s="18">
        <v>6.0</v>
      </c>
      <c r="K3277" s="17">
        <v>8.0</v>
      </c>
      <c r="L3277" s="19">
        <v>5.0</v>
      </c>
      <c r="M3277" s="19" t="e">
        <v>#REF!</v>
      </c>
      <c r="N3277" s="17">
        <v>5.0</v>
      </c>
      <c r="O3277" s="17" t="s">
        <v>66</v>
      </c>
      <c r="P3277" s="17">
        <v>4.0</v>
      </c>
      <c r="Q3277" s="17">
        <v>10.0</v>
      </c>
      <c r="R3277" s="17">
        <v>0.0</v>
      </c>
      <c r="S3277" s="7">
        <f t="shared" si="2"/>
        <v>10</v>
      </c>
      <c r="T3277" s="20">
        <v>52.0</v>
      </c>
      <c r="U3277" s="14">
        <f t="shared" si="169"/>
        <v>67.2</v>
      </c>
      <c r="V3277" s="21" t="s">
        <v>26</v>
      </c>
      <c r="W3277" s="35">
        <f>VLOOKUP(A3277,airbnb_listings_orlando!C:Q,14,0)</f>
        <v>102</v>
      </c>
      <c r="X3277" s="35">
        <f>VLOOKUP(A3277,airbnb_listings_orlando!C:Q,15,0)</f>
        <v>6</v>
      </c>
      <c r="Y3277" s="11">
        <f t="shared" si="4"/>
        <v>420</v>
      </c>
      <c r="AA3277" s="11"/>
    </row>
    <row r="3278">
      <c r="A3278" s="12" t="s">
        <v>103</v>
      </c>
      <c r="B3278" s="13">
        <v>42818.0</v>
      </c>
      <c r="C3278" s="12">
        <v>42820.0</v>
      </c>
      <c r="D3278" s="14">
        <v>947.0</v>
      </c>
      <c r="E3278" s="24">
        <v>42747.39539351852</v>
      </c>
      <c r="F3278" s="16">
        <v>71.0</v>
      </c>
      <c r="G3278" s="17" t="s">
        <v>25</v>
      </c>
      <c r="H3278" s="14">
        <v>105.35</v>
      </c>
      <c r="I3278" s="14">
        <f t="shared" si="1"/>
        <v>880.12</v>
      </c>
      <c r="J3278" s="18">
        <v>6.0</v>
      </c>
      <c r="K3278" s="17">
        <v>8.0</v>
      </c>
      <c r="L3278" s="19">
        <v>5.0</v>
      </c>
      <c r="M3278" s="19" t="e">
        <v>#REF!</v>
      </c>
      <c r="N3278" s="17">
        <v>5.0</v>
      </c>
      <c r="O3278" s="17" t="s">
        <v>66</v>
      </c>
      <c r="P3278" s="17">
        <v>2.0</v>
      </c>
      <c r="Q3278" s="17">
        <v>10.0</v>
      </c>
      <c r="R3278" s="17">
        <v>0.0</v>
      </c>
      <c r="S3278" s="7">
        <f t="shared" si="2"/>
        <v>10</v>
      </c>
      <c r="T3278" s="20">
        <v>29.0</v>
      </c>
      <c r="U3278" s="14">
        <f t="shared" si="169"/>
        <v>37.88</v>
      </c>
      <c r="V3278" s="21" t="s">
        <v>26</v>
      </c>
      <c r="W3278" s="35">
        <f>VLOOKUP(A3278,airbnb_listings_orlando!C:Q,14,0)</f>
        <v>102</v>
      </c>
      <c r="X3278" s="35">
        <f>VLOOKUP(A3278,airbnb_listings_orlando!C:Q,15,0)</f>
        <v>6</v>
      </c>
      <c r="Y3278" s="11">
        <f t="shared" si="4"/>
        <v>473.5</v>
      </c>
      <c r="AA3278" s="11"/>
    </row>
    <row r="3279">
      <c r="A3279" s="12" t="s">
        <v>103</v>
      </c>
      <c r="B3279" s="13">
        <v>42813.0</v>
      </c>
      <c r="C3279" s="12">
        <v>42817.0</v>
      </c>
      <c r="D3279" s="14">
        <v>1680.0</v>
      </c>
      <c r="E3279" s="24">
        <v>42805.372615740744</v>
      </c>
      <c r="F3279" s="16">
        <v>8.0</v>
      </c>
      <c r="G3279" s="17" t="s">
        <v>25</v>
      </c>
      <c r="H3279" s="14">
        <v>220.39</v>
      </c>
      <c r="I3279" s="14">
        <f t="shared" si="1"/>
        <v>1560.8</v>
      </c>
      <c r="J3279" s="18">
        <v>6.0</v>
      </c>
      <c r="K3279" s="17">
        <v>8.0</v>
      </c>
      <c r="L3279" s="19">
        <v>5.0</v>
      </c>
      <c r="M3279" s="19" t="e">
        <v>#REF!</v>
      </c>
      <c r="N3279" s="17">
        <v>5.0</v>
      </c>
      <c r="O3279" s="17" t="s">
        <v>66</v>
      </c>
      <c r="P3279" s="17">
        <v>4.0</v>
      </c>
      <c r="Q3279" s="17">
        <v>6.0</v>
      </c>
      <c r="R3279" s="17">
        <v>0.0</v>
      </c>
      <c r="S3279" s="7">
        <f t="shared" si="2"/>
        <v>6</v>
      </c>
      <c r="T3279" s="20">
        <v>52.0</v>
      </c>
      <c r="U3279" s="14">
        <f t="shared" si="169"/>
        <v>67.2</v>
      </c>
      <c r="V3279" s="21" t="s">
        <v>26</v>
      </c>
      <c r="W3279" s="35">
        <f>VLOOKUP(A3279,airbnb_listings_orlando!C:Q,14,0)</f>
        <v>102</v>
      </c>
      <c r="X3279" s="35">
        <f>VLOOKUP(A3279,airbnb_listings_orlando!C:Q,15,0)</f>
        <v>6</v>
      </c>
      <c r="Y3279" s="11">
        <f t="shared" si="4"/>
        <v>420</v>
      </c>
      <c r="AA3279" s="11"/>
    </row>
    <row r="3280">
      <c r="A3280" s="12" t="s">
        <v>103</v>
      </c>
      <c r="B3280" s="13">
        <v>42801.0</v>
      </c>
      <c r="C3280" s="12">
        <v>42806.0</v>
      </c>
      <c r="D3280" s="14">
        <v>2047.0</v>
      </c>
      <c r="E3280" s="24">
        <v>42753.410150462965</v>
      </c>
      <c r="F3280" s="16">
        <v>48.0</v>
      </c>
      <c r="G3280" s="17" t="s">
        <v>25</v>
      </c>
      <c r="H3280" s="14">
        <v>278.51</v>
      </c>
      <c r="I3280" s="14">
        <f t="shared" si="1"/>
        <v>1902.12</v>
      </c>
      <c r="J3280" s="18">
        <v>6.0</v>
      </c>
      <c r="K3280" s="17">
        <v>8.0</v>
      </c>
      <c r="L3280" s="19">
        <v>5.0</v>
      </c>
      <c r="M3280" s="19" t="e">
        <v>#REF!</v>
      </c>
      <c r="N3280" s="17">
        <v>5.0</v>
      </c>
      <c r="O3280" s="17" t="s">
        <v>66</v>
      </c>
      <c r="P3280" s="17">
        <v>5.0</v>
      </c>
      <c r="Q3280" s="17">
        <v>4.0</v>
      </c>
      <c r="R3280" s="17">
        <v>2.0</v>
      </c>
      <c r="S3280" s="7">
        <f t="shared" si="2"/>
        <v>6</v>
      </c>
      <c r="T3280" s="20">
        <v>63.0</v>
      </c>
      <c r="U3280" s="14">
        <f t="shared" si="169"/>
        <v>81.88</v>
      </c>
      <c r="V3280" s="21" t="s">
        <v>26</v>
      </c>
      <c r="W3280" s="35">
        <f>VLOOKUP(A3280,airbnb_listings_orlando!C:Q,14,0)</f>
        <v>102</v>
      </c>
      <c r="X3280" s="35">
        <f>VLOOKUP(A3280,airbnb_listings_orlando!C:Q,15,0)</f>
        <v>6</v>
      </c>
      <c r="Y3280" s="11">
        <f t="shared" si="4"/>
        <v>409.4</v>
      </c>
      <c r="AA3280" s="11"/>
    </row>
    <row r="3281">
      <c r="A3281" s="12" t="s">
        <v>103</v>
      </c>
      <c r="B3281" s="13">
        <v>42790.0</v>
      </c>
      <c r="C3281" s="12">
        <v>42793.0</v>
      </c>
      <c r="D3281" s="14">
        <v>1104.01</v>
      </c>
      <c r="E3281" s="24">
        <v>42634.661770833336</v>
      </c>
      <c r="F3281" s="16">
        <v>156.0</v>
      </c>
      <c r="G3281" s="17" t="s">
        <v>25</v>
      </c>
      <c r="H3281" s="14">
        <v>129.92</v>
      </c>
      <c r="I3281" s="14">
        <f t="shared" si="1"/>
        <v>1025.8496</v>
      </c>
      <c r="J3281" s="18">
        <v>6.0</v>
      </c>
      <c r="K3281" s="17">
        <v>8.0</v>
      </c>
      <c r="L3281" s="19">
        <v>5.0</v>
      </c>
      <c r="M3281" s="19" t="e">
        <v>#REF!</v>
      </c>
      <c r="N3281" s="17">
        <v>5.0</v>
      </c>
      <c r="O3281" s="17" t="s">
        <v>66</v>
      </c>
      <c r="P3281" s="17">
        <v>3.0</v>
      </c>
      <c r="Q3281" s="17">
        <v>12.0</v>
      </c>
      <c r="R3281" s="17">
        <v>0.0</v>
      </c>
      <c r="S3281" s="7">
        <f t="shared" si="2"/>
        <v>12</v>
      </c>
      <c r="T3281" s="20">
        <v>34.0</v>
      </c>
      <c r="U3281" s="14">
        <f t="shared" si="169"/>
        <v>44.1604</v>
      </c>
      <c r="V3281" s="21" t="s">
        <v>26</v>
      </c>
      <c r="W3281" s="35">
        <f>VLOOKUP(A3281,airbnb_listings_orlando!C:Q,14,0)</f>
        <v>102</v>
      </c>
      <c r="X3281" s="35">
        <f>VLOOKUP(A3281,airbnb_listings_orlando!C:Q,15,0)</f>
        <v>6</v>
      </c>
      <c r="Y3281" s="11">
        <f t="shared" si="4"/>
        <v>368.0033333</v>
      </c>
      <c r="AA3281" s="11"/>
    </row>
    <row r="3282">
      <c r="A3282" s="12" t="s">
        <v>103</v>
      </c>
      <c r="B3282" s="13">
        <v>42776.0</v>
      </c>
      <c r="C3282" s="12">
        <v>42779.0</v>
      </c>
      <c r="D3282" s="14">
        <v>1106.01</v>
      </c>
      <c r="E3282" s="24">
        <v>42633.390752314815</v>
      </c>
      <c r="F3282" s="16">
        <v>143.0</v>
      </c>
      <c r="G3282" s="17" t="s">
        <v>25</v>
      </c>
      <c r="H3282" s="14">
        <v>132.32</v>
      </c>
      <c r="I3282" s="14">
        <f t="shared" si="1"/>
        <v>1029.7696</v>
      </c>
      <c r="J3282" s="18">
        <v>6.0</v>
      </c>
      <c r="K3282" s="17">
        <v>8.0</v>
      </c>
      <c r="L3282" s="19">
        <v>5.0</v>
      </c>
      <c r="M3282" s="19" t="e">
        <v>#REF!</v>
      </c>
      <c r="N3282" s="17">
        <v>5.0</v>
      </c>
      <c r="O3282" s="17" t="s">
        <v>66</v>
      </c>
      <c r="P3282" s="17">
        <v>3.0</v>
      </c>
      <c r="Q3282" s="17">
        <v>7.0</v>
      </c>
      <c r="R3282" s="17">
        <v>0.0</v>
      </c>
      <c r="S3282" s="7">
        <f t="shared" si="2"/>
        <v>7</v>
      </c>
      <c r="T3282" s="20">
        <v>32.0</v>
      </c>
      <c r="U3282" s="14">
        <f t="shared" si="169"/>
        <v>44.2404</v>
      </c>
      <c r="V3282" s="21" t="s">
        <v>26</v>
      </c>
      <c r="W3282" s="35">
        <f>VLOOKUP(A3282,airbnb_listings_orlando!C:Q,14,0)</f>
        <v>102</v>
      </c>
      <c r="X3282" s="35">
        <f>VLOOKUP(A3282,airbnb_listings_orlando!C:Q,15,0)</f>
        <v>6</v>
      </c>
      <c r="Y3282" s="11">
        <f t="shared" si="4"/>
        <v>368.67</v>
      </c>
      <c r="AA3282" s="11"/>
    </row>
    <row r="3283">
      <c r="A3283" s="12" t="s">
        <v>103</v>
      </c>
      <c r="B3283" s="13">
        <v>42757.0</v>
      </c>
      <c r="C3283" s="12">
        <v>42771.0</v>
      </c>
      <c r="D3283" s="14">
        <v>4572.0</v>
      </c>
      <c r="E3283" s="24">
        <v>42633.71255787037</v>
      </c>
      <c r="F3283" s="16">
        <v>124.0</v>
      </c>
      <c r="G3283" s="17" t="s">
        <v>25</v>
      </c>
      <c r="H3283" s="14">
        <v>675.03</v>
      </c>
      <c r="I3283" s="14">
        <f t="shared" si="1"/>
        <v>4247.12</v>
      </c>
      <c r="J3283" s="18">
        <v>6.0</v>
      </c>
      <c r="K3283" s="17">
        <v>8.0</v>
      </c>
      <c r="L3283" s="19">
        <v>5.0</v>
      </c>
      <c r="M3283" s="19" t="e">
        <v>#REF!</v>
      </c>
      <c r="N3283" s="17">
        <v>5.0</v>
      </c>
      <c r="O3283" s="17" t="s">
        <v>66</v>
      </c>
      <c r="P3283" s="17">
        <v>14.0</v>
      </c>
      <c r="Q3283" s="17">
        <v>7.0</v>
      </c>
      <c r="R3283" s="17">
        <v>0.0</v>
      </c>
      <c r="S3283" s="7">
        <f t="shared" si="2"/>
        <v>7</v>
      </c>
      <c r="T3283" s="20">
        <v>142.0</v>
      </c>
      <c r="U3283" s="14">
        <f t="shared" si="169"/>
        <v>182.88</v>
      </c>
      <c r="V3283" s="21" t="s">
        <v>26</v>
      </c>
      <c r="W3283" s="35">
        <f>VLOOKUP(A3283,airbnb_listings_orlando!C:Q,14,0)</f>
        <v>102</v>
      </c>
      <c r="X3283" s="35">
        <f>VLOOKUP(A3283,airbnb_listings_orlando!C:Q,15,0)</f>
        <v>6</v>
      </c>
      <c r="Y3283" s="11">
        <f t="shared" si="4"/>
        <v>326.5714286</v>
      </c>
      <c r="AA3283" s="11"/>
    </row>
    <row r="3284">
      <c r="A3284" s="12" t="s">
        <v>103</v>
      </c>
      <c r="B3284" s="13">
        <v>42747.0</v>
      </c>
      <c r="C3284" s="12">
        <v>42753.0</v>
      </c>
      <c r="D3284" s="14">
        <v>2413.0</v>
      </c>
      <c r="E3284" s="15">
        <v>42656.44357638889</v>
      </c>
      <c r="F3284" s="16">
        <v>91.0</v>
      </c>
      <c r="G3284" s="17" t="s">
        <v>25</v>
      </c>
      <c r="H3284" s="14">
        <v>335.44</v>
      </c>
      <c r="I3284" s="14">
        <f t="shared" si="1"/>
        <v>2241.48</v>
      </c>
      <c r="J3284" s="18">
        <v>6.0</v>
      </c>
      <c r="K3284" s="17">
        <v>8.0</v>
      </c>
      <c r="L3284" s="19">
        <v>5.0</v>
      </c>
      <c r="M3284" s="19" t="e">
        <v>#REF!</v>
      </c>
      <c r="N3284" s="17">
        <v>5.0</v>
      </c>
      <c r="O3284" s="17" t="s">
        <v>66</v>
      </c>
      <c r="P3284" s="17">
        <v>6.0</v>
      </c>
      <c r="Q3284" s="17">
        <v>10.0</v>
      </c>
      <c r="R3284" s="17">
        <v>0.0</v>
      </c>
      <c r="S3284" s="7">
        <f t="shared" si="2"/>
        <v>10</v>
      </c>
      <c r="T3284" s="20">
        <v>75.0</v>
      </c>
      <c r="U3284" s="14">
        <f t="shared" si="169"/>
        <v>96.52</v>
      </c>
      <c r="V3284" s="21" t="s">
        <v>26</v>
      </c>
      <c r="W3284" s="35">
        <f>VLOOKUP(A3284,airbnb_listings_orlando!C:Q,14,0)</f>
        <v>102</v>
      </c>
      <c r="X3284" s="35">
        <f>VLOOKUP(A3284,airbnb_listings_orlando!C:Q,15,0)</f>
        <v>6</v>
      </c>
      <c r="Y3284" s="11">
        <f t="shared" si="4"/>
        <v>402.1666667</v>
      </c>
      <c r="AA3284" s="11"/>
    </row>
    <row r="3285">
      <c r="A3285" s="12" t="s">
        <v>103</v>
      </c>
      <c r="B3285" s="13">
        <v>42723.0</v>
      </c>
      <c r="C3285" s="25">
        <v>42725.0</v>
      </c>
      <c r="D3285" s="14">
        <v>927.0</v>
      </c>
      <c r="E3285" s="15">
        <v>42716.37732638889</v>
      </c>
      <c r="F3285" s="16">
        <v>7.0</v>
      </c>
      <c r="G3285" s="17" t="s">
        <v>25</v>
      </c>
      <c r="H3285" s="14">
        <v>136.0</v>
      </c>
      <c r="I3285" s="14">
        <f t="shared" si="1"/>
        <v>889.92</v>
      </c>
      <c r="J3285" s="18">
        <v>6.0</v>
      </c>
      <c r="K3285" s="17">
        <v>8.0</v>
      </c>
      <c r="L3285" s="19">
        <v>5.0</v>
      </c>
      <c r="M3285" s="19" t="e">
        <v>#REF!</v>
      </c>
      <c r="N3285" s="17">
        <v>5.0</v>
      </c>
      <c r="O3285" s="17" t="s">
        <v>66</v>
      </c>
      <c r="P3285" s="17">
        <v>2.0</v>
      </c>
      <c r="Q3285" s="17">
        <v>6.0</v>
      </c>
      <c r="R3285" s="17">
        <v>0.0</v>
      </c>
      <c r="S3285" s="7">
        <f t="shared" si="2"/>
        <v>6</v>
      </c>
      <c r="T3285" s="20">
        <v>0.0</v>
      </c>
      <c r="U3285" s="14">
        <f t="shared" si="169"/>
        <v>37.08</v>
      </c>
      <c r="V3285" s="21" t="s">
        <v>26</v>
      </c>
      <c r="W3285" s="35">
        <f>VLOOKUP(A3285,airbnb_listings_orlando!C:Q,14,0)</f>
        <v>102</v>
      </c>
      <c r="X3285" s="35">
        <f>VLOOKUP(A3285,airbnb_listings_orlando!C:Q,15,0)</f>
        <v>6</v>
      </c>
      <c r="Y3285" s="11">
        <f t="shared" si="4"/>
        <v>463.5</v>
      </c>
      <c r="AA3285" s="11"/>
    </row>
    <row r="3286">
      <c r="A3286" s="12" t="s">
        <v>103</v>
      </c>
      <c r="B3286" s="13">
        <v>42720.0</v>
      </c>
      <c r="C3286" s="25">
        <v>42722.0</v>
      </c>
      <c r="D3286" s="14">
        <v>831.11</v>
      </c>
      <c r="E3286" s="24">
        <v>42640.585069444445</v>
      </c>
      <c r="F3286" s="16">
        <v>80.0</v>
      </c>
      <c r="G3286" s="17" t="s">
        <v>25</v>
      </c>
      <c r="H3286" s="14">
        <v>110.0</v>
      </c>
      <c r="I3286" s="14">
        <f t="shared" si="1"/>
        <v>797.8656</v>
      </c>
      <c r="J3286" s="18">
        <v>6.0</v>
      </c>
      <c r="K3286" s="17">
        <v>8.0</v>
      </c>
      <c r="L3286" s="19">
        <v>5.0</v>
      </c>
      <c r="M3286" s="19" t="e">
        <v>#REF!</v>
      </c>
      <c r="N3286" s="17">
        <v>5.0</v>
      </c>
      <c r="O3286" s="17" t="s">
        <v>66</v>
      </c>
      <c r="P3286" s="17">
        <v>2.0</v>
      </c>
      <c r="Q3286" s="17">
        <v>12.0</v>
      </c>
      <c r="R3286" s="17">
        <v>0.0</v>
      </c>
      <c r="S3286" s="7">
        <f t="shared" si="2"/>
        <v>12</v>
      </c>
      <c r="T3286" s="20">
        <v>0.0</v>
      </c>
      <c r="U3286" s="14">
        <f t="shared" si="169"/>
        <v>33.2444</v>
      </c>
      <c r="V3286" s="21" t="s">
        <v>26</v>
      </c>
      <c r="W3286" s="35">
        <f>VLOOKUP(A3286,airbnb_listings_orlando!C:Q,14,0)</f>
        <v>102</v>
      </c>
      <c r="X3286" s="35">
        <f>VLOOKUP(A3286,airbnb_listings_orlando!C:Q,15,0)</f>
        <v>6</v>
      </c>
      <c r="Y3286" s="11">
        <f t="shared" si="4"/>
        <v>415.555</v>
      </c>
      <c r="AA3286" s="11"/>
    </row>
    <row r="3287">
      <c r="A3287" s="12" t="s">
        <v>103</v>
      </c>
      <c r="B3287" s="13">
        <v>42713.0</v>
      </c>
      <c r="C3287" s="25">
        <v>42715.0</v>
      </c>
      <c r="D3287" s="14">
        <v>831.11</v>
      </c>
      <c r="E3287" s="24">
        <v>42629.39988425926</v>
      </c>
      <c r="F3287" s="16">
        <v>84.0</v>
      </c>
      <c r="G3287" s="17" t="s">
        <v>25</v>
      </c>
      <c r="H3287" s="14">
        <v>110.0</v>
      </c>
      <c r="I3287" s="14">
        <f t="shared" si="1"/>
        <v>797.8656</v>
      </c>
      <c r="J3287" s="18">
        <v>6.0</v>
      </c>
      <c r="K3287" s="17">
        <v>8.0</v>
      </c>
      <c r="L3287" s="19">
        <v>5.0</v>
      </c>
      <c r="M3287" s="19" t="e">
        <v>#REF!</v>
      </c>
      <c r="N3287" s="17">
        <v>5.0</v>
      </c>
      <c r="O3287" s="17" t="s">
        <v>66</v>
      </c>
      <c r="P3287" s="17">
        <v>2.0</v>
      </c>
      <c r="Q3287" s="17">
        <v>8.0</v>
      </c>
      <c r="R3287" s="17">
        <v>0.0</v>
      </c>
      <c r="S3287" s="7">
        <f t="shared" si="2"/>
        <v>8</v>
      </c>
      <c r="T3287" s="20">
        <v>0.0</v>
      </c>
      <c r="U3287" s="14">
        <f t="shared" si="169"/>
        <v>33.2444</v>
      </c>
      <c r="V3287" s="21" t="s">
        <v>26</v>
      </c>
      <c r="W3287" s="35">
        <f>VLOOKUP(A3287,airbnb_listings_orlando!C:Q,14,0)</f>
        <v>102</v>
      </c>
      <c r="X3287" s="35">
        <f>VLOOKUP(A3287,airbnb_listings_orlando!C:Q,15,0)</f>
        <v>6</v>
      </c>
      <c r="Y3287" s="11">
        <f t="shared" si="4"/>
        <v>415.555</v>
      </c>
      <c r="AA3287" s="11"/>
    </row>
    <row r="3288">
      <c r="A3288" s="12" t="s">
        <v>103</v>
      </c>
      <c r="B3288" s="13">
        <v>42709.0</v>
      </c>
      <c r="C3288" s="12">
        <v>42713.0</v>
      </c>
      <c r="D3288" s="14">
        <v>1359.2</v>
      </c>
      <c r="E3288" s="24">
        <v>42709.57690972222</v>
      </c>
      <c r="F3288" s="16">
        <v>0.0</v>
      </c>
      <c r="G3288" s="17" t="s">
        <v>25</v>
      </c>
      <c r="H3288" s="14">
        <v>220.0</v>
      </c>
      <c r="I3288" s="14">
        <f t="shared" si="1"/>
        <v>1304.832</v>
      </c>
      <c r="J3288" s="18">
        <v>6.0</v>
      </c>
      <c r="K3288" s="17">
        <v>8.0</v>
      </c>
      <c r="L3288" s="19">
        <v>5.0</v>
      </c>
      <c r="M3288" s="19" t="e">
        <v>#REF!</v>
      </c>
      <c r="N3288" s="17">
        <v>5.0</v>
      </c>
      <c r="O3288" s="17" t="s">
        <v>66</v>
      </c>
      <c r="P3288" s="17">
        <v>4.0</v>
      </c>
      <c r="Q3288" s="17">
        <v>12.0</v>
      </c>
      <c r="R3288" s="17">
        <v>0.0</v>
      </c>
      <c r="S3288" s="7">
        <f t="shared" si="2"/>
        <v>12</v>
      </c>
      <c r="T3288" s="20">
        <v>0.0</v>
      </c>
      <c r="U3288" s="14">
        <f t="shared" si="169"/>
        <v>54.368</v>
      </c>
      <c r="V3288" s="21" t="s">
        <v>26</v>
      </c>
      <c r="W3288" s="35">
        <f>VLOOKUP(A3288,airbnb_listings_orlando!C:Q,14,0)</f>
        <v>102</v>
      </c>
      <c r="X3288" s="35">
        <f>VLOOKUP(A3288,airbnb_listings_orlando!C:Q,15,0)</f>
        <v>6</v>
      </c>
      <c r="Y3288" s="11">
        <f t="shared" si="4"/>
        <v>339.8</v>
      </c>
      <c r="AA3288" s="11"/>
    </row>
    <row r="3289">
      <c r="A3289" s="12" t="s">
        <v>103</v>
      </c>
      <c r="B3289" s="13">
        <v>42705.0</v>
      </c>
      <c r="C3289" s="12">
        <v>42708.0</v>
      </c>
      <c r="D3289" s="14">
        <v>1172.28</v>
      </c>
      <c r="E3289" s="15">
        <v>42673.94548611111</v>
      </c>
      <c r="F3289" s="16">
        <v>32.0</v>
      </c>
      <c r="G3289" s="17" t="s">
        <v>25</v>
      </c>
      <c r="H3289" s="14">
        <v>183.6</v>
      </c>
      <c r="I3289" s="14">
        <f t="shared" si="1"/>
        <v>1125.3888</v>
      </c>
      <c r="J3289" s="18">
        <v>6.0</v>
      </c>
      <c r="K3289" s="17">
        <v>8.0</v>
      </c>
      <c r="L3289" s="19">
        <v>5.0</v>
      </c>
      <c r="M3289" s="19" t="e">
        <v>#REF!</v>
      </c>
      <c r="N3289" s="17">
        <v>5.0</v>
      </c>
      <c r="O3289" s="17" t="s">
        <v>66</v>
      </c>
      <c r="P3289" s="17">
        <v>3.0</v>
      </c>
      <c r="Q3289" s="17">
        <v>8.0</v>
      </c>
      <c r="R3289" s="17">
        <v>0.0</v>
      </c>
      <c r="S3289" s="7">
        <f t="shared" si="2"/>
        <v>8</v>
      </c>
      <c r="T3289" s="20">
        <v>0.0</v>
      </c>
      <c r="U3289" s="14">
        <f t="shared" si="169"/>
        <v>46.8912</v>
      </c>
      <c r="V3289" s="21" t="s">
        <v>26</v>
      </c>
      <c r="W3289" s="35">
        <f>VLOOKUP(A3289,airbnb_listings_orlando!C:Q,14,0)</f>
        <v>102</v>
      </c>
      <c r="X3289" s="35">
        <f>VLOOKUP(A3289,airbnb_listings_orlando!C:Q,15,0)</f>
        <v>6</v>
      </c>
      <c r="Y3289" s="11">
        <f t="shared" si="4"/>
        <v>390.76</v>
      </c>
      <c r="AA3289" s="11"/>
    </row>
    <row r="3290">
      <c r="A3290" s="12" t="s">
        <v>103</v>
      </c>
      <c r="B3290" s="13">
        <v>42699.0</v>
      </c>
      <c r="C3290" s="25">
        <v>42701.0</v>
      </c>
      <c r="D3290" s="14">
        <v>927.0</v>
      </c>
      <c r="E3290" s="24">
        <v>42681.87878472222</v>
      </c>
      <c r="F3290" s="16">
        <v>18.0</v>
      </c>
      <c r="G3290" s="17" t="s">
        <v>25</v>
      </c>
      <c r="H3290" s="14">
        <v>136.0</v>
      </c>
      <c r="I3290" s="14">
        <f t="shared" si="1"/>
        <v>889.92</v>
      </c>
      <c r="J3290" s="18">
        <v>6.0</v>
      </c>
      <c r="K3290" s="17">
        <v>8.0</v>
      </c>
      <c r="L3290" s="19">
        <v>5.0</v>
      </c>
      <c r="M3290" s="19" t="e">
        <v>#REF!</v>
      </c>
      <c r="N3290" s="17">
        <v>5.0</v>
      </c>
      <c r="O3290" s="17" t="s">
        <v>66</v>
      </c>
      <c r="P3290" s="17">
        <v>2.0</v>
      </c>
      <c r="Q3290" s="17">
        <v>10.0</v>
      </c>
      <c r="R3290" s="17">
        <v>0.0</v>
      </c>
      <c r="S3290" s="7">
        <f t="shared" si="2"/>
        <v>10</v>
      </c>
      <c r="T3290" s="20">
        <v>0.0</v>
      </c>
      <c r="U3290" s="14">
        <f t="shared" si="169"/>
        <v>37.08</v>
      </c>
      <c r="V3290" s="21" t="s">
        <v>26</v>
      </c>
      <c r="W3290" s="35">
        <f>VLOOKUP(A3290,airbnb_listings_orlando!C:Q,14,0)</f>
        <v>102</v>
      </c>
      <c r="X3290" s="35">
        <f>VLOOKUP(A3290,airbnb_listings_orlando!C:Q,15,0)</f>
        <v>6</v>
      </c>
      <c r="Y3290" s="11">
        <f t="shared" si="4"/>
        <v>463.5</v>
      </c>
      <c r="AA3290" s="11"/>
    </row>
    <row r="3291">
      <c r="A3291" s="12" t="s">
        <v>103</v>
      </c>
      <c r="B3291" s="13">
        <v>42693.0</v>
      </c>
      <c r="C3291" s="25">
        <v>42698.0</v>
      </c>
      <c r="D3291" s="14">
        <v>1977.0</v>
      </c>
      <c r="E3291" s="15">
        <v>42653.71990740741</v>
      </c>
      <c r="F3291" s="16">
        <v>40.0</v>
      </c>
      <c r="G3291" s="17" t="s">
        <v>25</v>
      </c>
      <c r="H3291" s="14">
        <v>363.6</v>
      </c>
      <c r="I3291" s="14">
        <f t="shared" si="1"/>
        <v>1897.92</v>
      </c>
      <c r="J3291" s="18">
        <v>6.0</v>
      </c>
      <c r="K3291" s="17">
        <v>8.0</v>
      </c>
      <c r="L3291" s="19">
        <v>5.0</v>
      </c>
      <c r="M3291" s="19" t="e">
        <v>#REF!</v>
      </c>
      <c r="N3291" s="17">
        <v>5.0</v>
      </c>
      <c r="O3291" s="17" t="s">
        <v>66</v>
      </c>
      <c r="P3291" s="17">
        <v>5.0</v>
      </c>
      <c r="Q3291" s="17">
        <v>5.0</v>
      </c>
      <c r="R3291" s="17">
        <v>0.0</v>
      </c>
      <c r="S3291" s="7">
        <f t="shared" si="2"/>
        <v>5</v>
      </c>
      <c r="T3291" s="20">
        <v>0.0</v>
      </c>
      <c r="U3291" s="14">
        <f t="shared" si="169"/>
        <v>79.08</v>
      </c>
      <c r="V3291" s="21" t="s">
        <v>26</v>
      </c>
      <c r="W3291" s="35">
        <f>VLOOKUP(A3291,airbnb_listings_orlando!C:Q,14,0)</f>
        <v>102</v>
      </c>
      <c r="X3291" s="35">
        <f>VLOOKUP(A3291,airbnb_listings_orlando!C:Q,15,0)</f>
        <v>6</v>
      </c>
      <c r="Y3291" s="11">
        <f t="shared" si="4"/>
        <v>395.4</v>
      </c>
      <c r="AA3291" s="11"/>
    </row>
    <row r="3292">
      <c r="A3292" s="12" t="s">
        <v>103</v>
      </c>
      <c r="B3292" s="13">
        <v>42690.0</v>
      </c>
      <c r="C3292" s="25">
        <v>42693.0</v>
      </c>
      <c r="D3292" s="14">
        <v>1104.0</v>
      </c>
      <c r="E3292" s="15">
        <v>42655.48986111111</v>
      </c>
      <c r="F3292" s="16">
        <v>35.0</v>
      </c>
      <c r="G3292" s="17" t="s">
        <v>25</v>
      </c>
      <c r="H3292" s="14">
        <v>183.6</v>
      </c>
      <c r="I3292" s="14">
        <f t="shared" si="1"/>
        <v>1059.84</v>
      </c>
      <c r="J3292" s="18">
        <v>6.0</v>
      </c>
      <c r="K3292" s="17">
        <v>8.0</v>
      </c>
      <c r="L3292" s="19">
        <v>5.0</v>
      </c>
      <c r="M3292" s="19" t="e">
        <v>#REF!</v>
      </c>
      <c r="N3292" s="17">
        <v>5.0</v>
      </c>
      <c r="O3292" s="17" t="s">
        <v>66</v>
      </c>
      <c r="P3292" s="17">
        <v>3.0</v>
      </c>
      <c r="Q3292" s="17">
        <v>2.0</v>
      </c>
      <c r="R3292" s="17">
        <v>0.0</v>
      </c>
      <c r="S3292" s="7">
        <f t="shared" si="2"/>
        <v>2</v>
      </c>
      <c r="T3292" s="20">
        <v>0.0</v>
      </c>
      <c r="U3292" s="14">
        <f t="shared" si="169"/>
        <v>44.16</v>
      </c>
      <c r="V3292" s="21" t="s">
        <v>26</v>
      </c>
      <c r="W3292" s="35">
        <f>VLOOKUP(A3292,airbnb_listings_orlando!C:Q,14,0)</f>
        <v>102</v>
      </c>
      <c r="X3292" s="35">
        <f>VLOOKUP(A3292,airbnb_listings_orlando!C:Q,15,0)</f>
        <v>6</v>
      </c>
      <c r="Y3292" s="11">
        <f t="shared" si="4"/>
        <v>368</v>
      </c>
      <c r="AA3292" s="11"/>
    </row>
    <row r="3293">
      <c r="A3293" s="12" t="s">
        <v>103</v>
      </c>
      <c r="B3293" s="13">
        <v>42685.0</v>
      </c>
      <c r="C3293" s="25">
        <v>42687.0</v>
      </c>
      <c r="D3293" s="14">
        <v>856.92</v>
      </c>
      <c r="E3293" s="15">
        <v>42663.39292824074</v>
      </c>
      <c r="F3293" s="16">
        <v>22.0</v>
      </c>
      <c r="G3293" s="17" t="s">
        <v>25</v>
      </c>
      <c r="H3293" s="14">
        <v>122.4</v>
      </c>
      <c r="I3293" s="14">
        <f t="shared" si="1"/>
        <v>822.6432</v>
      </c>
      <c r="J3293" s="18">
        <v>6.0</v>
      </c>
      <c r="K3293" s="17">
        <v>8.0</v>
      </c>
      <c r="L3293" s="19">
        <v>5.0</v>
      </c>
      <c r="M3293" s="19" t="e">
        <v>#REF!</v>
      </c>
      <c r="N3293" s="17">
        <v>5.0</v>
      </c>
      <c r="O3293" s="17" t="s">
        <v>66</v>
      </c>
      <c r="P3293" s="17">
        <v>2.0</v>
      </c>
      <c r="Q3293" s="17">
        <v>12.0</v>
      </c>
      <c r="R3293" s="17">
        <v>0.0</v>
      </c>
      <c r="S3293" s="7">
        <f t="shared" si="2"/>
        <v>12</v>
      </c>
      <c r="T3293" s="20">
        <v>0.0</v>
      </c>
      <c r="U3293" s="14">
        <f t="shared" si="169"/>
        <v>34.2768</v>
      </c>
      <c r="V3293" s="21" t="s">
        <v>26</v>
      </c>
      <c r="W3293" s="35">
        <f>VLOOKUP(A3293,airbnb_listings_orlando!C:Q,14,0)</f>
        <v>102</v>
      </c>
      <c r="X3293" s="35">
        <f>VLOOKUP(A3293,airbnb_listings_orlando!C:Q,15,0)</f>
        <v>6</v>
      </c>
      <c r="Y3293" s="11">
        <f t="shared" si="4"/>
        <v>428.46</v>
      </c>
      <c r="AA3293" s="11"/>
    </row>
    <row r="3294">
      <c r="A3294" s="12" t="s">
        <v>103</v>
      </c>
      <c r="B3294" s="13">
        <v>42677.0</v>
      </c>
      <c r="C3294" s="12">
        <v>42680.0</v>
      </c>
      <c r="D3294" s="14">
        <v>1136.66</v>
      </c>
      <c r="E3294" s="24">
        <v>42646.44064814815</v>
      </c>
      <c r="F3294" s="16">
        <v>31.0</v>
      </c>
      <c r="G3294" s="17" t="s">
        <v>25</v>
      </c>
      <c r="H3294" s="14">
        <v>165.0</v>
      </c>
      <c r="I3294" s="14">
        <f t="shared" si="1"/>
        <v>1091.1936</v>
      </c>
      <c r="J3294" s="18">
        <v>6.0</v>
      </c>
      <c r="K3294" s="17">
        <v>8.0</v>
      </c>
      <c r="L3294" s="19">
        <v>5.0</v>
      </c>
      <c r="M3294" s="19" t="e">
        <v>#REF!</v>
      </c>
      <c r="N3294" s="17">
        <v>5.0</v>
      </c>
      <c r="O3294" s="17" t="s">
        <v>66</v>
      </c>
      <c r="P3294" s="17">
        <v>3.0</v>
      </c>
      <c r="Q3294" s="17">
        <v>12.0</v>
      </c>
      <c r="R3294" s="17">
        <v>0.0</v>
      </c>
      <c r="S3294" s="7">
        <f t="shared" si="2"/>
        <v>12</v>
      </c>
      <c r="T3294" s="20">
        <v>0.0</v>
      </c>
      <c r="U3294" s="14">
        <f t="shared" si="169"/>
        <v>45.4664</v>
      </c>
      <c r="V3294" s="21" t="s">
        <v>26</v>
      </c>
      <c r="W3294" s="35">
        <f>VLOOKUP(A3294,airbnb_listings_orlando!C:Q,14,0)</f>
        <v>102</v>
      </c>
      <c r="X3294" s="35">
        <f>VLOOKUP(A3294,airbnb_listings_orlando!C:Q,15,0)</f>
        <v>6</v>
      </c>
      <c r="Y3294" s="11">
        <f t="shared" si="4"/>
        <v>378.8866667</v>
      </c>
      <c r="AA3294" s="11"/>
    </row>
    <row r="3295">
      <c r="A3295" s="12" t="s">
        <v>103</v>
      </c>
      <c r="B3295" s="13">
        <v>42671.0</v>
      </c>
      <c r="C3295" s="25">
        <v>42674.0</v>
      </c>
      <c r="D3295" s="14">
        <v>1136.66</v>
      </c>
      <c r="E3295" s="24">
        <v>42646.438252314816</v>
      </c>
      <c r="F3295" s="16">
        <v>25.0</v>
      </c>
      <c r="G3295" s="17" t="s">
        <v>25</v>
      </c>
      <c r="H3295" s="14">
        <v>165.0</v>
      </c>
      <c r="I3295" s="14">
        <f t="shared" si="1"/>
        <v>1091.1936</v>
      </c>
      <c r="J3295" s="18">
        <v>6.0</v>
      </c>
      <c r="K3295" s="17">
        <v>8.0</v>
      </c>
      <c r="L3295" s="19">
        <v>5.0</v>
      </c>
      <c r="M3295" s="19" t="e">
        <v>#REF!</v>
      </c>
      <c r="N3295" s="17">
        <v>5.0</v>
      </c>
      <c r="O3295" s="17" t="s">
        <v>66</v>
      </c>
      <c r="P3295" s="17">
        <v>3.0</v>
      </c>
      <c r="Q3295" s="17">
        <v>8.0</v>
      </c>
      <c r="R3295" s="17">
        <v>0.0</v>
      </c>
      <c r="S3295" s="7">
        <f t="shared" si="2"/>
        <v>8</v>
      </c>
      <c r="T3295" s="20">
        <v>0.0</v>
      </c>
      <c r="U3295" s="14">
        <f t="shared" si="169"/>
        <v>45.4664</v>
      </c>
      <c r="V3295" s="21" t="s">
        <v>26</v>
      </c>
      <c r="W3295" s="35">
        <f>VLOOKUP(A3295,airbnb_listings_orlando!C:Q,14,0)</f>
        <v>102</v>
      </c>
      <c r="X3295" s="35">
        <f>VLOOKUP(A3295,airbnb_listings_orlando!C:Q,15,0)</f>
        <v>6</v>
      </c>
      <c r="Y3295" s="11">
        <f t="shared" si="4"/>
        <v>378.8866667</v>
      </c>
      <c r="AA3295" s="11"/>
    </row>
    <row r="3296">
      <c r="A3296" s="12" t="s">
        <v>103</v>
      </c>
      <c r="B3296" s="13">
        <v>42667.0</v>
      </c>
      <c r="C3296" s="25">
        <v>42669.0</v>
      </c>
      <c r="D3296" s="14">
        <v>856.92</v>
      </c>
      <c r="E3296" s="15">
        <v>42667.38615740741</v>
      </c>
      <c r="F3296" s="16">
        <v>0.0</v>
      </c>
      <c r="G3296" s="17" t="s">
        <v>25</v>
      </c>
      <c r="H3296" s="14">
        <v>122.4</v>
      </c>
      <c r="I3296" s="14">
        <f t="shared" si="1"/>
        <v>822.6432</v>
      </c>
      <c r="J3296" s="18">
        <v>6.0</v>
      </c>
      <c r="K3296" s="17">
        <v>8.0</v>
      </c>
      <c r="L3296" s="19">
        <v>5.0</v>
      </c>
      <c r="M3296" s="19" t="e">
        <v>#REF!</v>
      </c>
      <c r="N3296" s="17">
        <v>5.0</v>
      </c>
      <c r="O3296" s="17" t="s">
        <v>66</v>
      </c>
      <c r="P3296" s="17">
        <v>2.0</v>
      </c>
      <c r="Q3296" s="17">
        <v>2.0</v>
      </c>
      <c r="R3296" s="17">
        <v>0.0</v>
      </c>
      <c r="S3296" s="7">
        <f t="shared" si="2"/>
        <v>2</v>
      </c>
      <c r="T3296" s="20">
        <v>0.0</v>
      </c>
      <c r="U3296" s="14">
        <f t="shared" si="169"/>
        <v>34.2768</v>
      </c>
      <c r="V3296" s="21" t="s">
        <v>26</v>
      </c>
      <c r="W3296" s="35">
        <f>VLOOKUP(A3296,airbnb_listings_orlando!C:Q,14,0)</f>
        <v>102</v>
      </c>
      <c r="X3296" s="35">
        <f>VLOOKUP(A3296,airbnb_listings_orlando!C:Q,15,0)</f>
        <v>6</v>
      </c>
      <c r="Y3296" s="11">
        <f t="shared" si="4"/>
        <v>428.46</v>
      </c>
      <c r="AA3296" s="11"/>
    </row>
    <row r="3297">
      <c r="A3297" s="12" t="s">
        <v>103</v>
      </c>
      <c r="B3297" s="13">
        <v>42664.0</v>
      </c>
      <c r="C3297" s="25">
        <v>42667.0</v>
      </c>
      <c r="D3297" s="14">
        <v>1136.66</v>
      </c>
      <c r="E3297" s="24">
        <v>42626.6830787037</v>
      </c>
      <c r="F3297" s="16">
        <v>38.0</v>
      </c>
      <c r="G3297" s="17" t="s">
        <v>25</v>
      </c>
      <c r="H3297" s="14">
        <v>165.0</v>
      </c>
      <c r="I3297" s="14">
        <f t="shared" si="1"/>
        <v>1091.1936</v>
      </c>
      <c r="J3297" s="18">
        <v>6.0</v>
      </c>
      <c r="K3297" s="17">
        <v>8.0</v>
      </c>
      <c r="L3297" s="19">
        <v>5.0</v>
      </c>
      <c r="M3297" s="19" t="e">
        <v>#REF!</v>
      </c>
      <c r="N3297" s="17">
        <v>5.0</v>
      </c>
      <c r="O3297" s="17" t="s">
        <v>66</v>
      </c>
      <c r="P3297" s="17">
        <v>3.0</v>
      </c>
      <c r="Q3297" s="17">
        <v>11.0</v>
      </c>
      <c r="R3297" s="17">
        <v>0.0</v>
      </c>
      <c r="S3297" s="7">
        <f t="shared" si="2"/>
        <v>11</v>
      </c>
      <c r="T3297" s="20">
        <v>0.0</v>
      </c>
      <c r="U3297" s="14">
        <f t="shared" si="169"/>
        <v>45.4664</v>
      </c>
      <c r="V3297" s="21" t="s">
        <v>26</v>
      </c>
      <c r="W3297" s="35">
        <f>VLOOKUP(A3297,airbnb_listings_orlando!C:Q,14,0)</f>
        <v>102</v>
      </c>
      <c r="X3297" s="35">
        <f>VLOOKUP(A3297,airbnb_listings_orlando!C:Q,15,0)</f>
        <v>6</v>
      </c>
      <c r="Y3297" s="11">
        <f t="shared" si="4"/>
        <v>378.8866667</v>
      </c>
      <c r="AA3297" s="11"/>
    </row>
    <row r="3298">
      <c r="A3298" s="12" t="s">
        <v>103</v>
      </c>
      <c r="B3298" s="13">
        <v>42650.0</v>
      </c>
      <c r="C3298" s="12">
        <v>42652.0</v>
      </c>
      <c r="D3298" s="14">
        <v>831.11</v>
      </c>
      <c r="E3298" s="24">
        <v>42633.391909722224</v>
      </c>
      <c r="F3298" s="16">
        <v>17.0</v>
      </c>
      <c r="G3298" s="17" t="s">
        <v>25</v>
      </c>
      <c r="H3298" s="14">
        <v>110.0</v>
      </c>
      <c r="I3298" s="14">
        <f t="shared" si="1"/>
        <v>797.8656</v>
      </c>
      <c r="J3298" s="18">
        <v>6.0</v>
      </c>
      <c r="K3298" s="17">
        <v>8.0</v>
      </c>
      <c r="L3298" s="19">
        <v>5.0</v>
      </c>
      <c r="M3298" s="19" t="e">
        <v>#REF!</v>
      </c>
      <c r="N3298" s="17">
        <v>5.0</v>
      </c>
      <c r="O3298" s="17" t="s">
        <v>66</v>
      </c>
      <c r="P3298" s="17">
        <v>2.0</v>
      </c>
      <c r="Q3298" s="17">
        <v>7.0</v>
      </c>
      <c r="R3298" s="17">
        <v>0.0</v>
      </c>
      <c r="S3298" s="7">
        <f t="shared" si="2"/>
        <v>7</v>
      </c>
      <c r="T3298" s="20">
        <v>0.0</v>
      </c>
      <c r="U3298" s="14">
        <f t="shared" si="169"/>
        <v>33.2444</v>
      </c>
      <c r="V3298" s="21" t="s">
        <v>26</v>
      </c>
      <c r="W3298" s="35">
        <f>VLOOKUP(A3298,airbnb_listings_orlando!C:Q,14,0)</f>
        <v>102</v>
      </c>
      <c r="X3298" s="35">
        <f>VLOOKUP(A3298,airbnb_listings_orlando!C:Q,15,0)</f>
        <v>6</v>
      </c>
      <c r="Y3298" s="11">
        <f t="shared" si="4"/>
        <v>415.555</v>
      </c>
      <c r="AA3298" s="11"/>
    </row>
    <row r="3299">
      <c r="A3299" s="12" t="s">
        <v>103</v>
      </c>
      <c r="B3299" s="13">
        <v>42646.0</v>
      </c>
      <c r="C3299" s="12">
        <v>42650.0</v>
      </c>
      <c r="D3299" s="14">
        <v>1442.21</v>
      </c>
      <c r="E3299" s="24">
        <v>42632.43546296296</v>
      </c>
      <c r="F3299" s="16">
        <v>14.0</v>
      </c>
      <c r="G3299" s="17" t="s">
        <v>25</v>
      </c>
      <c r="H3299" s="14">
        <v>220.0</v>
      </c>
      <c r="I3299" s="14">
        <f t="shared" si="1"/>
        <v>1384.5216</v>
      </c>
      <c r="J3299" s="18">
        <v>6.0</v>
      </c>
      <c r="K3299" s="17">
        <v>8.0</v>
      </c>
      <c r="L3299" s="19">
        <v>5.0</v>
      </c>
      <c r="M3299" s="19" t="e">
        <v>#REF!</v>
      </c>
      <c r="N3299" s="17">
        <v>5.0</v>
      </c>
      <c r="O3299" s="17" t="s">
        <v>66</v>
      </c>
      <c r="P3299" s="17">
        <v>4.0</v>
      </c>
      <c r="Q3299" s="17">
        <v>6.0</v>
      </c>
      <c r="R3299" s="17">
        <v>0.0</v>
      </c>
      <c r="S3299" s="7">
        <f t="shared" si="2"/>
        <v>6</v>
      </c>
      <c r="T3299" s="20">
        <v>0.0</v>
      </c>
      <c r="U3299" s="14">
        <f t="shared" si="169"/>
        <v>57.6884</v>
      </c>
      <c r="V3299" s="21" t="s">
        <v>26</v>
      </c>
      <c r="W3299" s="35">
        <f>VLOOKUP(A3299,airbnb_listings_orlando!C:Q,14,0)</f>
        <v>102</v>
      </c>
      <c r="X3299" s="35">
        <f>VLOOKUP(A3299,airbnb_listings_orlando!C:Q,15,0)</f>
        <v>6</v>
      </c>
      <c r="Y3299" s="11">
        <f t="shared" si="4"/>
        <v>360.5525</v>
      </c>
      <c r="AA3299" s="11"/>
    </row>
    <row r="3300">
      <c r="A3300" s="12" t="s">
        <v>103</v>
      </c>
      <c r="B3300" s="13">
        <v>42643.0</v>
      </c>
      <c r="C3300" s="12">
        <v>42645.0</v>
      </c>
      <c r="D3300" s="14">
        <v>807.0</v>
      </c>
      <c r="E3300" s="24">
        <v>42640.582407407404</v>
      </c>
      <c r="F3300" s="16">
        <v>3.0</v>
      </c>
      <c r="G3300" s="17" t="s">
        <v>25</v>
      </c>
      <c r="H3300" s="14">
        <v>122.4</v>
      </c>
      <c r="I3300" s="14">
        <f t="shared" si="1"/>
        <v>774.72</v>
      </c>
      <c r="J3300" s="18">
        <v>6.0</v>
      </c>
      <c r="K3300" s="17">
        <v>8.0</v>
      </c>
      <c r="L3300" s="19">
        <v>5.0</v>
      </c>
      <c r="M3300" s="19" t="e">
        <v>#REF!</v>
      </c>
      <c r="N3300" s="17">
        <v>5.0</v>
      </c>
      <c r="O3300" s="17" t="s">
        <v>66</v>
      </c>
      <c r="P3300" s="17">
        <v>2.0</v>
      </c>
      <c r="Q3300" s="17">
        <v>11.0</v>
      </c>
      <c r="R3300" s="17">
        <v>0.0</v>
      </c>
      <c r="S3300" s="7">
        <f t="shared" si="2"/>
        <v>11</v>
      </c>
      <c r="T3300" s="20">
        <v>0.0</v>
      </c>
      <c r="U3300" s="14">
        <f t="shared" si="169"/>
        <v>32.28</v>
      </c>
      <c r="V3300" s="21" t="s">
        <v>26</v>
      </c>
      <c r="W3300" s="35">
        <f>VLOOKUP(A3300,airbnb_listings_orlando!C:Q,14,0)</f>
        <v>102</v>
      </c>
      <c r="X3300" s="35">
        <f>VLOOKUP(A3300,airbnb_listings_orlando!C:Q,15,0)</f>
        <v>6</v>
      </c>
      <c r="Y3300" s="11">
        <f t="shared" si="4"/>
        <v>403.5</v>
      </c>
      <c r="AA3300" s="11"/>
    </row>
    <row r="3301">
      <c r="A3301" s="12" t="s">
        <v>103</v>
      </c>
      <c r="B3301" s="13">
        <v>42638.0</v>
      </c>
      <c r="C3301" s="12">
        <v>42643.0</v>
      </c>
      <c r="D3301" s="14">
        <v>1693.0</v>
      </c>
      <c r="E3301" s="24">
        <v>42639.47474537037</v>
      </c>
      <c r="F3301" s="16">
        <v>0.0</v>
      </c>
      <c r="G3301" s="17" t="s">
        <v>25</v>
      </c>
      <c r="H3301" s="14">
        <v>306.0</v>
      </c>
      <c r="I3301" s="14">
        <f t="shared" si="1"/>
        <v>1625.28</v>
      </c>
      <c r="J3301" s="18">
        <v>6.0</v>
      </c>
      <c r="K3301" s="17">
        <v>8.0</v>
      </c>
      <c r="L3301" s="19">
        <v>5.0</v>
      </c>
      <c r="M3301" s="19" t="e">
        <v>#REF!</v>
      </c>
      <c r="N3301" s="17">
        <v>5.0</v>
      </c>
      <c r="O3301" s="17" t="s">
        <v>66</v>
      </c>
      <c r="P3301" s="17">
        <v>5.0</v>
      </c>
      <c r="Q3301" s="17">
        <v>2.0</v>
      </c>
      <c r="R3301" s="17">
        <v>0.0</v>
      </c>
      <c r="S3301" s="7">
        <f t="shared" si="2"/>
        <v>2</v>
      </c>
      <c r="T3301" s="20">
        <v>0.0</v>
      </c>
      <c r="U3301" s="14">
        <f t="shared" si="169"/>
        <v>67.72</v>
      </c>
      <c r="V3301" s="21" t="s">
        <v>26</v>
      </c>
      <c r="W3301" s="35">
        <f>VLOOKUP(A3301,airbnb_listings_orlando!C:Q,14,0)</f>
        <v>102</v>
      </c>
      <c r="X3301" s="35">
        <f>VLOOKUP(A3301,airbnb_listings_orlando!C:Q,15,0)</f>
        <v>6</v>
      </c>
      <c r="Y3301" s="11">
        <f t="shared" si="4"/>
        <v>338.6</v>
      </c>
      <c r="AA3301" s="11"/>
    </row>
    <row r="3302">
      <c r="A3302" s="12" t="s">
        <v>103</v>
      </c>
      <c r="B3302" s="13">
        <v>43435.0</v>
      </c>
      <c r="C3302" s="12">
        <v>43443.0</v>
      </c>
      <c r="D3302" s="14">
        <v>3322.41</v>
      </c>
      <c r="E3302" s="24">
        <v>43159.9525462963</v>
      </c>
      <c r="F3302" s="16">
        <v>276.0</v>
      </c>
      <c r="G3302" s="17" t="s">
        <v>25</v>
      </c>
      <c r="H3302" s="14">
        <v>472.0</v>
      </c>
      <c r="I3302" s="14">
        <f t="shared" si="1"/>
        <v>3322.41</v>
      </c>
      <c r="J3302" s="18">
        <v>6.0</v>
      </c>
      <c r="K3302" s="17">
        <v>8.0</v>
      </c>
      <c r="L3302" s="19">
        <v>5.0</v>
      </c>
      <c r="M3302" s="19" t="e">
        <v>#REF!</v>
      </c>
      <c r="N3302" s="17">
        <v>5.0</v>
      </c>
      <c r="O3302" s="17" t="s">
        <v>66</v>
      </c>
      <c r="P3302" s="17">
        <v>8.0</v>
      </c>
      <c r="Q3302" s="17">
        <v>5.0</v>
      </c>
      <c r="R3302" s="17">
        <v>1.0</v>
      </c>
      <c r="S3302" s="7">
        <f t="shared" si="2"/>
        <v>6</v>
      </c>
      <c r="T3302" s="20">
        <v>0.0</v>
      </c>
      <c r="U3302" s="14">
        <v>0.0</v>
      </c>
      <c r="V3302" s="21" t="s">
        <v>37</v>
      </c>
      <c r="W3302" s="35">
        <f>VLOOKUP(A3302,airbnb_listings_orlando!C:Q,14,0)</f>
        <v>102</v>
      </c>
      <c r="X3302" s="35">
        <f>VLOOKUP(A3302,airbnb_listings_orlando!C:Q,15,0)</f>
        <v>6</v>
      </c>
      <c r="Y3302" s="11">
        <f t="shared" si="4"/>
        <v>415.30125</v>
      </c>
      <c r="AA3302" s="11"/>
    </row>
    <row r="3303">
      <c r="A3303" s="12" t="s">
        <v>103</v>
      </c>
      <c r="B3303" s="13">
        <v>43175.0</v>
      </c>
      <c r="C3303" s="12">
        <v>43177.0</v>
      </c>
      <c r="D3303" s="14">
        <v>1139.5</v>
      </c>
      <c r="E3303" s="24">
        <v>43160.858402777776</v>
      </c>
      <c r="F3303" s="16">
        <v>15.0</v>
      </c>
      <c r="G3303" s="17" t="s">
        <v>25</v>
      </c>
      <c r="H3303" s="14">
        <v>119.72</v>
      </c>
      <c r="I3303" s="14">
        <f t="shared" si="1"/>
        <v>1104.27</v>
      </c>
      <c r="J3303" s="18">
        <v>6.0</v>
      </c>
      <c r="K3303" s="17">
        <v>8.0</v>
      </c>
      <c r="L3303" s="19">
        <v>5.0</v>
      </c>
      <c r="M3303" s="19" t="e">
        <v>#REF!</v>
      </c>
      <c r="N3303" s="17">
        <v>5.0</v>
      </c>
      <c r="O3303" s="17" t="s">
        <v>66</v>
      </c>
      <c r="P3303" s="17">
        <v>2.0</v>
      </c>
      <c r="Q3303" s="17">
        <v>10.0</v>
      </c>
      <c r="R3303" s="17">
        <v>2.0</v>
      </c>
      <c r="S3303" s="7">
        <f t="shared" si="2"/>
        <v>12</v>
      </c>
      <c r="T3303" s="20">
        <v>35.23</v>
      </c>
      <c r="U3303" s="14">
        <v>0.0</v>
      </c>
      <c r="V3303" s="21" t="s">
        <v>37</v>
      </c>
      <c r="W3303" s="35">
        <f>VLOOKUP(A3303,airbnb_listings_orlando!C:Q,14,0)</f>
        <v>102</v>
      </c>
      <c r="X3303" s="35">
        <f>VLOOKUP(A3303,airbnb_listings_orlando!C:Q,15,0)</f>
        <v>6</v>
      </c>
      <c r="Y3303" s="11">
        <f t="shared" si="4"/>
        <v>569.75</v>
      </c>
      <c r="AA3303" s="11"/>
    </row>
    <row r="3304">
      <c r="A3304" s="12" t="s">
        <v>103</v>
      </c>
      <c r="B3304" s="13">
        <v>43144.0</v>
      </c>
      <c r="C3304" s="12">
        <v>43148.0</v>
      </c>
      <c r="D3304" s="14">
        <v>1105.0</v>
      </c>
      <c r="E3304" s="24">
        <v>43137.37912037037</v>
      </c>
      <c r="F3304" s="16">
        <v>7.0</v>
      </c>
      <c r="G3304" s="17" t="s">
        <v>25</v>
      </c>
      <c r="H3304" s="14">
        <v>0.0</v>
      </c>
      <c r="I3304" s="14">
        <f t="shared" si="1"/>
        <v>1105</v>
      </c>
      <c r="J3304" s="18">
        <v>6.0</v>
      </c>
      <c r="K3304" s="17">
        <v>8.0</v>
      </c>
      <c r="L3304" s="19">
        <v>5.0</v>
      </c>
      <c r="M3304" s="19" t="e">
        <v>#REF!</v>
      </c>
      <c r="N3304" s="17">
        <v>5.0</v>
      </c>
      <c r="O3304" s="17" t="s">
        <v>66</v>
      </c>
      <c r="P3304" s="17">
        <v>4.0</v>
      </c>
      <c r="Q3304" s="17">
        <v>2.0</v>
      </c>
      <c r="R3304" s="17">
        <v>0.0</v>
      </c>
      <c r="S3304" s="7">
        <f t="shared" si="2"/>
        <v>2</v>
      </c>
      <c r="T3304" s="20">
        <v>0.0</v>
      </c>
      <c r="U3304" s="14">
        <v>0.0</v>
      </c>
      <c r="V3304" s="21" t="s">
        <v>37</v>
      </c>
      <c r="W3304" s="35">
        <f>VLOOKUP(A3304,airbnb_listings_orlando!C:Q,14,0)</f>
        <v>102</v>
      </c>
      <c r="X3304" s="35">
        <f>VLOOKUP(A3304,airbnb_listings_orlando!C:Q,15,0)</f>
        <v>6</v>
      </c>
      <c r="Y3304" s="11">
        <f t="shared" si="4"/>
        <v>276.25</v>
      </c>
      <c r="AA3304" s="11"/>
    </row>
    <row r="3305">
      <c r="A3305" s="12" t="s">
        <v>103</v>
      </c>
      <c r="B3305" s="13">
        <v>43101.0</v>
      </c>
      <c r="C3305" s="12">
        <v>43110.0</v>
      </c>
      <c r="D3305" s="14">
        <v>220.0</v>
      </c>
      <c r="E3305" s="24">
        <v>42779.38340277778</v>
      </c>
      <c r="F3305" s="16">
        <v>322.0</v>
      </c>
      <c r="G3305" s="17" t="s">
        <v>25</v>
      </c>
      <c r="H3305" s="14">
        <v>0.0</v>
      </c>
      <c r="I3305" s="14">
        <f t="shared" si="1"/>
        <v>220</v>
      </c>
      <c r="J3305" s="18">
        <v>6.0</v>
      </c>
      <c r="K3305" s="17">
        <v>8.0</v>
      </c>
      <c r="L3305" s="19">
        <v>5.0</v>
      </c>
      <c r="M3305" s="19" t="e">
        <v>#REF!</v>
      </c>
      <c r="N3305" s="17">
        <v>5.0</v>
      </c>
      <c r="O3305" s="17" t="s">
        <v>66</v>
      </c>
      <c r="P3305" s="17">
        <v>9.0</v>
      </c>
      <c r="Q3305" s="17">
        <v>2.0</v>
      </c>
      <c r="R3305" s="17">
        <v>0.0</v>
      </c>
      <c r="S3305" s="7">
        <f t="shared" si="2"/>
        <v>2</v>
      </c>
      <c r="T3305" s="20">
        <v>0.0</v>
      </c>
      <c r="U3305" s="14">
        <v>0.0</v>
      </c>
      <c r="V3305" s="21" t="s">
        <v>37</v>
      </c>
      <c r="W3305" s="35">
        <f>VLOOKUP(A3305,airbnb_listings_orlando!C:Q,14,0)</f>
        <v>102</v>
      </c>
      <c r="X3305" s="35">
        <f>VLOOKUP(A3305,airbnb_listings_orlando!C:Q,15,0)</f>
        <v>6</v>
      </c>
      <c r="Y3305" s="11">
        <f t="shared" si="4"/>
        <v>24.44444444</v>
      </c>
      <c r="AA3305" s="11"/>
    </row>
    <row r="3306">
      <c r="A3306" s="12" t="s">
        <v>103</v>
      </c>
      <c r="B3306" s="13">
        <v>42894.0</v>
      </c>
      <c r="C3306" s="12">
        <v>42904.0</v>
      </c>
      <c r="D3306" s="14">
        <v>3336.1</v>
      </c>
      <c r="E3306" s="24">
        <v>42744.518472222226</v>
      </c>
      <c r="F3306" s="16">
        <v>150.0</v>
      </c>
      <c r="G3306" s="17" t="s">
        <v>25</v>
      </c>
      <c r="H3306" s="14">
        <v>457.0</v>
      </c>
      <c r="I3306" s="14">
        <f t="shared" si="1"/>
        <v>3238.1</v>
      </c>
      <c r="J3306" s="18">
        <v>6.0</v>
      </c>
      <c r="K3306" s="17">
        <v>8.0</v>
      </c>
      <c r="L3306" s="19">
        <v>5.0</v>
      </c>
      <c r="M3306" s="19" t="e">
        <v>#REF!</v>
      </c>
      <c r="N3306" s="17">
        <v>5.0</v>
      </c>
      <c r="O3306" s="17" t="s">
        <v>66</v>
      </c>
      <c r="P3306" s="17">
        <v>10.0</v>
      </c>
      <c r="Q3306" s="17">
        <v>6.0</v>
      </c>
      <c r="R3306" s="17">
        <v>1.0</v>
      </c>
      <c r="S3306" s="7">
        <f t="shared" si="2"/>
        <v>7</v>
      </c>
      <c r="T3306" s="20">
        <v>98.0</v>
      </c>
      <c r="U3306" s="14">
        <v>0.0</v>
      </c>
      <c r="V3306" s="21" t="s">
        <v>37</v>
      </c>
      <c r="W3306" s="35">
        <f>VLOOKUP(A3306,airbnb_listings_orlando!C:Q,14,0)</f>
        <v>102</v>
      </c>
      <c r="X3306" s="35">
        <f>VLOOKUP(A3306,airbnb_listings_orlando!C:Q,15,0)</f>
        <v>6</v>
      </c>
      <c r="Y3306" s="11">
        <f t="shared" si="4"/>
        <v>333.61</v>
      </c>
      <c r="AA3306" s="11"/>
    </row>
    <row r="3307">
      <c r="A3307" s="12" t="s">
        <v>103</v>
      </c>
      <c r="B3307" s="13">
        <v>42845.0</v>
      </c>
      <c r="C3307" s="12">
        <v>42849.0</v>
      </c>
      <c r="D3307" s="14">
        <v>1528.43</v>
      </c>
      <c r="E3307" s="24">
        <v>42741.53412037037</v>
      </c>
      <c r="F3307" s="16">
        <v>104.0</v>
      </c>
      <c r="G3307" s="17" t="s">
        <v>25</v>
      </c>
      <c r="H3307" s="14">
        <v>220.0</v>
      </c>
      <c r="I3307" s="14">
        <f t="shared" si="1"/>
        <v>1528.43</v>
      </c>
      <c r="J3307" s="18">
        <v>6.0</v>
      </c>
      <c r="K3307" s="17">
        <v>8.0</v>
      </c>
      <c r="L3307" s="19">
        <v>5.0</v>
      </c>
      <c r="M3307" s="19" t="e">
        <v>#REF!</v>
      </c>
      <c r="N3307" s="17">
        <v>5.0</v>
      </c>
      <c r="O3307" s="17" t="s">
        <v>66</v>
      </c>
      <c r="P3307" s="17">
        <v>4.0</v>
      </c>
      <c r="Q3307" s="17">
        <v>10.0</v>
      </c>
      <c r="R3307" s="17">
        <v>0.0</v>
      </c>
      <c r="S3307" s="7">
        <f t="shared" si="2"/>
        <v>10</v>
      </c>
      <c r="T3307" s="20">
        <v>0.0</v>
      </c>
      <c r="U3307" s="14">
        <v>0.0</v>
      </c>
      <c r="V3307" s="21" t="s">
        <v>37</v>
      </c>
      <c r="W3307" s="35">
        <f>VLOOKUP(A3307,airbnb_listings_orlando!C:Q,14,0)</f>
        <v>102</v>
      </c>
      <c r="X3307" s="35">
        <f>VLOOKUP(A3307,airbnb_listings_orlando!C:Q,15,0)</f>
        <v>6</v>
      </c>
      <c r="Y3307" s="11">
        <f t="shared" si="4"/>
        <v>382.1075</v>
      </c>
      <c r="AA3307" s="11"/>
    </row>
    <row r="3308">
      <c r="A3308" s="12" t="s">
        <v>103</v>
      </c>
      <c r="B3308" s="13">
        <v>42810.0</v>
      </c>
      <c r="C3308" s="12">
        <v>42813.0</v>
      </c>
      <c r="D3308" s="14">
        <v>1435.8</v>
      </c>
      <c r="E3308" s="24">
        <v>42738.56898148148</v>
      </c>
      <c r="F3308" s="16">
        <v>72.0</v>
      </c>
      <c r="G3308" s="17" t="s">
        <v>25</v>
      </c>
      <c r="H3308" s="14">
        <v>165.17</v>
      </c>
      <c r="I3308" s="14">
        <f t="shared" si="1"/>
        <v>1403.44</v>
      </c>
      <c r="J3308" s="18">
        <v>6.0</v>
      </c>
      <c r="K3308" s="17">
        <v>8.0</v>
      </c>
      <c r="L3308" s="19">
        <v>5.0</v>
      </c>
      <c r="M3308" s="19" t="e">
        <v>#REF!</v>
      </c>
      <c r="N3308" s="17">
        <v>5.0</v>
      </c>
      <c r="O3308" s="17" t="s">
        <v>66</v>
      </c>
      <c r="P3308" s="17">
        <v>3.0</v>
      </c>
      <c r="Q3308" s="17">
        <v>6.0</v>
      </c>
      <c r="R3308" s="17">
        <v>3.0</v>
      </c>
      <c r="S3308" s="7">
        <f t="shared" si="2"/>
        <v>9</v>
      </c>
      <c r="T3308" s="20">
        <v>32.36</v>
      </c>
      <c r="U3308" s="14">
        <v>0.0</v>
      </c>
      <c r="V3308" s="21" t="s">
        <v>37</v>
      </c>
      <c r="W3308" s="35">
        <f>VLOOKUP(A3308,airbnb_listings_orlando!C:Q,14,0)</f>
        <v>102</v>
      </c>
      <c r="X3308" s="35">
        <f>VLOOKUP(A3308,airbnb_listings_orlando!C:Q,15,0)</f>
        <v>6</v>
      </c>
      <c r="Y3308" s="11">
        <f t="shared" si="4"/>
        <v>478.6</v>
      </c>
      <c r="AA3308" s="11"/>
    </row>
    <row r="3309">
      <c r="A3309" s="12" t="s">
        <v>103</v>
      </c>
      <c r="B3309" s="13">
        <v>42779.0</v>
      </c>
      <c r="C3309" s="12">
        <v>42788.0</v>
      </c>
      <c r="D3309" s="14">
        <v>220.0</v>
      </c>
      <c r="E3309" s="15">
        <v>42654.49151620371</v>
      </c>
      <c r="F3309" s="16">
        <v>125.0</v>
      </c>
      <c r="G3309" s="17" t="s">
        <v>25</v>
      </c>
      <c r="H3309" s="14">
        <v>0.0</v>
      </c>
      <c r="I3309" s="14">
        <f t="shared" si="1"/>
        <v>220</v>
      </c>
      <c r="J3309" s="18">
        <v>6.0</v>
      </c>
      <c r="K3309" s="17">
        <v>8.0</v>
      </c>
      <c r="L3309" s="19">
        <v>5.0</v>
      </c>
      <c r="M3309" s="19" t="e">
        <v>#REF!</v>
      </c>
      <c r="N3309" s="17">
        <v>5.0</v>
      </c>
      <c r="O3309" s="17" t="s">
        <v>66</v>
      </c>
      <c r="P3309" s="17">
        <v>9.0</v>
      </c>
      <c r="Q3309" s="17">
        <v>2.0</v>
      </c>
      <c r="R3309" s="17">
        <v>0.0</v>
      </c>
      <c r="S3309" s="7">
        <f t="shared" si="2"/>
        <v>2</v>
      </c>
      <c r="T3309" s="20">
        <v>0.0</v>
      </c>
      <c r="U3309" s="14">
        <v>0.0</v>
      </c>
      <c r="V3309" s="21" t="s">
        <v>37</v>
      </c>
      <c r="W3309" s="35">
        <f>VLOOKUP(A3309,airbnb_listings_orlando!C:Q,14,0)</f>
        <v>102</v>
      </c>
      <c r="X3309" s="35">
        <f>VLOOKUP(A3309,airbnb_listings_orlando!C:Q,15,0)</f>
        <v>6</v>
      </c>
      <c r="Y3309" s="11">
        <f t="shared" si="4"/>
        <v>24.44444444</v>
      </c>
      <c r="AA3309" s="11"/>
    </row>
    <row r="3310">
      <c r="A3310" s="12" t="s">
        <v>103</v>
      </c>
      <c r="B3310" s="13">
        <v>42755.0</v>
      </c>
      <c r="C3310" s="12">
        <v>42757.0</v>
      </c>
      <c r="D3310" s="14">
        <v>947.0</v>
      </c>
      <c r="E3310" s="24">
        <v>42646.535358796296</v>
      </c>
      <c r="F3310" s="16">
        <v>109.0</v>
      </c>
      <c r="G3310" s="17" t="s">
        <v>25</v>
      </c>
      <c r="H3310" s="14">
        <v>105.35</v>
      </c>
      <c r="I3310" s="14">
        <f t="shared" si="1"/>
        <v>918</v>
      </c>
      <c r="J3310" s="18">
        <v>6.0</v>
      </c>
      <c r="K3310" s="17">
        <v>8.0</v>
      </c>
      <c r="L3310" s="19">
        <v>5.0</v>
      </c>
      <c r="M3310" s="19" t="e">
        <v>#REF!</v>
      </c>
      <c r="N3310" s="17">
        <v>5.0</v>
      </c>
      <c r="O3310" s="17" t="s">
        <v>66</v>
      </c>
      <c r="P3310" s="17">
        <v>2.0</v>
      </c>
      <c r="Q3310" s="17">
        <v>10.0</v>
      </c>
      <c r="R3310" s="17">
        <v>0.0</v>
      </c>
      <c r="S3310" s="7">
        <f t="shared" si="2"/>
        <v>10</v>
      </c>
      <c r="T3310" s="20">
        <v>29.0</v>
      </c>
      <c r="U3310" s="14">
        <v>0.0</v>
      </c>
      <c r="V3310" s="21" t="s">
        <v>37</v>
      </c>
      <c r="W3310" s="35">
        <f>VLOOKUP(A3310,airbnb_listings_orlando!C:Q,14,0)</f>
        <v>102</v>
      </c>
      <c r="X3310" s="35">
        <f>VLOOKUP(A3310,airbnb_listings_orlando!C:Q,15,0)</f>
        <v>6</v>
      </c>
      <c r="Y3310" s="11">
        <f t="shared" si="4"/>
        <v>473.5</v>
      </c>
      <c r="AA3310" s="11"/>
    </row>
    <row r="3311">
      <c r="A3311" s="12" t="s">
        <v>103</v>
      </c>
      <c r="B3311" s="13">
        <v>42730.0</v>
      </c>
      <c r="C3311" s="12">
        <v>42747.0</v>
      </c>
      <c r="D3311" s="14">
        <v>220.0</v>
      </c>
      <c r="E3311" s="24">
        <v>42625.5828587963</v>
      </c>
      <c r="F3311" s="16">
        <v>105.0</v>
      </c>
      <c r="G3311" s="17" t="s">
        <v>25</v>
      </c>
      <c r="H3311" s="14">
        <v>0.0</v>
      </c>
      <c r="I3311" s="14">
        <f t="shared" si="1"/>
        <v>220</v>
      </c>
      <c r="J3311" s="18">
        <v>6.0</v>
      </c>
      <c r="K3311" s="17">
        <v>8.0</v>
      </c>
      <c r="L3311" s="19">
        <v>5.0</v>
      </c>
      <c r="M3311" s="19" t="e">
        <v>#REF!</v>
      </c>
      <c r="N3311" s="17">
        <v>5.0</v>
      </c>
      <c r="O3311" s="17" t="s">
        <v>66</v>
      </c>
      <c r="P3311" s="17">
        <v>17.0</v>
      </c>
      <c r="Q3311" s="17">
        <v>2.0</v>
      </c>
      <c r="R3311" s="17">
        <v>0.0</v>
      </c>
      <c r="S3311" s="7">
        <f t="shared" si="2"/>
        <v>2</v>
      </c>
      <c r="T3311" s="20">
        <v>0.0</v>
      </c>
      <c r="U3311" s="14">
        <v>0.0</v>
      </c>
      <c r="V3311" s="21" t="s">
        <v>37</v>
      </c>
      <c r="W3311" s="35">
        <f>VLOOKUP(A3311,airbnb_listings_orlando!C:Q,14,0)</f>
        <v>102</v>
      </c>
      <c r="X3311" s="35">
        <f>VLOOKUP(A3311,airbnb_listings_orlando!C:Q,15,0)</f>
        <v>6</v>
      </c>
      <c r="Y3311" s="11">
        <f t="shared" si="4"/>
        <v>12.94117647</v>
      </c>
      <c r="AA3311" s="11"/>
    </row>
    <row r="3312">
      <c r="A3312" s="12" t="s">
        <v>103</v>
      </c>
      <c r="B3312" s="13">
        <v>42629.0</v>
      </c>
      <c r="C3312" s="12">
        <v>42631.0</v>
      </c>
      <c r="D3312" s="14">
        <v>806.82</v>
      </c>
      <c r="E3312" s="24">
        <v>42636.65614583333</v>
      </c>
      <c r="F3312" s="16">
        <v>0.0</v>
      </c>
      <c r="G3312" s="17" t="s">
        <v>25</v>
      </c>
      <c r="H3312" s="14">
        <v>98.8</v>
      </c>
      <c r="I3312" s="14">
        <f t="shared" si="1"/>
        <v>806.82</v>
      </c>
      <c r="J3312" s="18">
        <v>6.0</v>
      </c>
      <c r="K3312" s="17">
        <v>8.0</v>
      </c>
      <c r="L3312" s="19">
        <v>5.0</v>
      </c>
      <c r="M3312" s="19" t="e">
        <v>#REF!</v>
      </c>
      <c r="N3312" s="17">
        <v>5.0</v>
      </c>
      <c r="O3312" s="17" t="s">
        <v>66</v>
      </c>
      <c r="P3312" s="17">
        <v>2.0</v>
      </c>
      <c r="Q3312" s="17">
        <v>5.0</v>
      </c>
      <c r="R3312" s="17">
        <v>0.0</v>
      </c>
      <c r="S3312" s="7">
        <f t="shared" si="2"/>
        <v>5</v>
      </c>
      <c r="T3312" s="20">
        <v>0.0</v>
      </c>
      <c r="U3312" s="14">
        <v>0.0</v>
      </c>
      <c r="V3312" s="21" t="s">
        <v>37</v>
      </c>
      <c r="W3312" s="35">
        <f>VLOOKUP(A3312,airbnb_listings_orlando!C:Q,14,0)</f>
        <v>102</v>
      </c>
      <c r="X3312" s="35">
        <f>VLOOKUP(A3312,airbnb_listings_orlando!C:Q,15,0)</f>
        <v>6</v>
      </c>
      <c r="Y3312" s="11">
        <f t="shared" si="4"/>
        <v>403.41</v>
      </c>
      <c r="AA3312" s="11"/>
    </row>
    <row r="3313">
      <c r="A3313" s="12" t="s">
        <v>103</v>
      </c>
      <c r="B3313" s="13">
        <v>43474.0</v>
      </c>
      <c r="C3313" s="12">
        <v>43478.0</v>
      </c>
      <c r="D3313" s="14">
        <v>1717.36</v>
      </c>
      <c r="E3313" s="24">
        <v>43204.50947916666</v>
      </c>
      <c r="F3313" s="16">
        <v>270.0</v>
      </c>
      <c r="G3313" s="17" t="s">
        <v>25</v>
      </c>
      <c r="H3313" s="14">
        <v>203.26</v>
      </c>
      <c r="I3313" s="14">
        <f t="shared" si="1"/>
        <v>1612.7392</v>
      </c>
      <c r="J3313" s="18">
        <v>6.0</v>
      </c>
      <c r="K3313" s="17">
        <v>8.0</v>
      </c>
      <c r="L3313" s="19">
        <v>5.0</v>
      </c>
      <c r="M3313" s="19" t="e">
        <v>#REF!</v>
      </c>
      <c r="N3313" s="17">
        <v>5.0</v>
      </c>
      <c r="O3313" s="17" t="s">
        <v>66</v>
      </c>
      <c r="P3313" s="17">
        <v>4.0</v>
      </c>
      <c r="Q3313" s="17">
        <v>8.0</v>
      </c>
      <c r="R3313" s="17">
        <v>4.0</v>
      </c>
      <c r="S3313" s="7">
        <f t="shared" si="2"/>
        <v>12</v>
      </c>
      <c r="T3313" s="20">
        <v>53.1</v>
      </c>
      <c r="U3313" s="14">
        <f t="shared" ref="U3313:U3318" si="170">D3313*3%</f>
        <v>51.5208</v>
      </c>
      <c r="V3313" s="21" t="s">
        <v>39</v>
      </c>
      <c r="W3313" s="35">
        <f>VLOOKUP(A3313,airbnb_listings_orlando!C:Q,14,0)</f>
        <v>102</v>
      </c>
      <c r="X3313" s="35">
        <f>VLOOKUP(A3313,airbnb_listings_orlando!C:Q,15,0)</f>
        <v>6</v>
      </c>
      <c r="Y3313" s="11">
        <f t="shared" si="4"/>
        <v>429.34</v>
      </c>
      <c r="AA3313" s="11"/>
    </row>
    <row r="3314">
      <c r="A3314" s="12" t="s">
        <v>103</v>
      </c>
      <c r="B3314" s="13">
        <v>43461.0</v>
      </c>
      <c r="C3314" s="25">
        <v>43463.0</v>
      </c>
      <c r="D3314" s="14">
        <v>1073.44</v>
      </c>
      <c r="E3314" s="24">
        <v>43341.58079861111</v>
      </c>
      <c r="F3314" s="16">
        <v>120.0</v>
      </c>
      <c r="G3314" s="17" t="s">
        <v>25</v>
      </c>
      <c r="H3314" s="14">
        <v>110.17</v>
      </c>
      <c r="I3314" s="14">
        <f t="shared" si="1"/>
        <v>1008.0468</v>
      </c>
      <c r="J3314" s="18">
        <v>6.0</v>
      </c>
      <c r="K3314" s="17">
        <v>8.0</v>
      </c>
      <c r="L3314" s="19">
        <v>5.0</v>
      </c>
      <c r="M3314" s="19" t="e">
        <v>#REF!</v>
      </c>
      <c r="N3314" s="17">
        <v>5.0</v>
      </c>
      <c r="O3314" s="17" t="s">
        <v>66</v>
      </c>
      <c r="P3314" s="17">
        <v>2.0</v>
      </c>
      <c r="Q3314" s="17">
        <v>10.0</v>
      </c>
      <c r="R3314" s="17">
        <v>2.0</v>
      </c>
      <c r="S3314" s="7">
        <f t="shared" si="2"/>
        <v>12</v>
      </c>
      <c r="T3314" s="20">
        <v>33.19</v>
      </c>
      <c r="U3314" s="14">
        <f t="shared" si="170"/>
        <v>32.2032</v>
      </c>
      <c r="V3314" s="21" t="s">
        <v>39</v>
      </c>
      <c r="W3314" s="35">
        <f>VLOOKUP(A3314,airbnb_listings_orlando!C:Q,14,0)</f>
        <v>102</v>
      </c>
      <c r="X3314" s="35">
        <f>VLOOKUP(A3314,airbnb_listings_orlando!C:Q,15,0)</f>
        <v>6</v>
      </c>
      <c r="Y3314" s="11">
        <f t="shared" si="4"/>
        <v>536.72</v>
      </c>
      <c r="AA3314" s="11"/>
    </row>
    <row r="3315">
      <c r="A3315" s="12" t="s">
        <v>103</v>
      </c>
      <c r="B3315" s="13">
        <v>43453.0</v>
      </c>
      <c r="C3315" s="25">
        <v>43460.0</v>
      </c>
      <c r="D3315" s="14">
        <v>3812.98</v>
      </c>
      <c r="E3315" s="24">
        <v>43111.527280092596</v>
      </c>
      <c r="F3315" s="16">
        <v>342.0</v>
      </c>
      <c r="G3315" s="17" t="s">
        <v>25</v>
      </c>
      <c r="H3315" s="14">
        <v>547.14</v>
      </c>
      <c r="I3315" s="14">
        <f t="shared" si="1"/>
        <v>3572.7206</v>
      </c>
      <c r="J3315" s="18">
        <v>6.0</v>
      </c>
      <c r="K3315" s="17">
        <v>8.0</v>
      </c>
      <c r="L3315" s="19">
        <v>5.0</v>
      </c>
      <c r="M3315" s="19" t="e">
        <v>#REF!</v>
      </c>
      <c r="N3315" s="17">
        <v>5.0</v>
      </c>
      <c r="O3315" s="17" t="s">
        <v>66</v>
      </c>
      <c r="P3315" s="17">
        <v>7.0</v>
      </c>
      <c r="Q3315" s="17">
        <v>6.0</v>
      </c>
      <c r="R3315" s="17">
        <v>2.0</v>
      </c>
      <c r="S3315" s="7">
        <f t="shared" si="2"/>
        <v>8</v>
      </c>
      <c r="T3315" s="20">
        <v>125.87</v>
      </c>
      <c r="U3315" s="14">
        <f t="shared" si="170"/>
        <v>114.3894</v>
      </c>
      <c r="V3315" s="21" t="s">
        <v>39</v>
      </c>
      <c r="W3315" s="35">
        <f>VLOOKUP(A3315,airbnb_listings_orlando!C:Q,14,0)</f>
        <v>102</v>
      </c>
      <c r="X3315" s="35">
        <f>VLOOKUP(A3315,airbnb_listings_orlando!C:Q,15,0)</f>
        <v>6</v>
      </c>
      <c r="Y3315" s="11">
        <f t="shared" si="4"/>
        <v>544.7114286</v>
      </c>
      <c r="AA3315" s="11"/>
    </row>
    <row r="3316">
      <c r="A3316" s="12" t="s">
        <v>103</v>
      </c>
      <c r="B3316" s="13">
        <v>43425.0</v>
      </c>
      <c r="C3316" s="25">
        <v>43429.0</v>
      </c>
      <c r="D3316" s="14">
        <v>1951.39</v>
      </c>
      <c r="E3316" s="24">
        <v>43320.80635416666</v>
      </c>
      <c r="F3316" s="16">
        <v>105.0</v>
      </c>
      <c r="G3316" s="17" t="s">
        <v>25</v>
      </c>
      <c r="H3316" s="14">
        <v>222.69</v>
      </c>
      <c r="I3316" s="14">
        <f t="shared" si="1"/>
        <v>1832.5183</v>
      </c>
      <c r="J3316" s="18">
        <v>6.0</v>
      </c>
      <c r="K3316" s="17">
        <v>8.0</v>
      </c>
      <c r="L3316" s="19">
        <v>5.0</v>
      </c>
      <c r="M3316" s="19" t="e">
        <v>#REF!</v>
      </c>
      <c r="N3316" s="17">
        <v>5.0</v>
      </c>
      <c r="O3316" s="17" t="s">
        <v>66</v>
      </c>
      <c r="P3316" s="17">
        <v>4.0</v>
      </c>
      <c r="Q3316" s="17">
        <v>9.0</v>
      </c>
      <c r="R3316" s="17">
        <v>3.0</v>
      </c>
      <c r="S3316" s="7">
        <f t="shared" si="2"/>
        <v>12</v>
      </c>
      <c r="T3316" s="20">
        <v>60.33</v>
      </c>
      <c r="U3316" s="14">
        <f t="shared" si="170"/>
        <v>58.5417</v>
      </c>
      <c r="V3316" s="21" t="s">
        <v>39</v>
      </c>
      <c r="W3316" s="35">
        <f>VLOOKUP(A3316,airbnb_listings_orlando!C:Q,14,0)</f>
        <v>102</v>
      </c>
      <c r="X3316" s="35">
        <f>VLOOKUP(A3316,airbnb_listings_orlando!C:Q,15,0)</f>
        <v>6</v>
      </c>
      <c r="Y3316" s="11">
        <f t="shared" si="4"/>
        <v>487.8475</v>
      </c>
      <c r="AA3316" s="11"/>
    </row>
    <row r="3317">
      <c r="A3317" s="12" t="s">
        <v>103</v>
      </c>
      <c r="B3317" s="13">
        <v>43407.0</v>
      </c>
      <c r="C3317" s="25">
        <v>43423.0</v>
      </c>
      <c r="D3317" s="14">
        <v>6051.73</v>
      </c>
      <c r="E3317" s="24">
        <v>43138.41967592593</v>
      </c>
      <c r="F3317" s="16">
        <v>269.0</v>
      </c>
      <c r="G3317" s="17" t="s">
        <v>25</v>
      </c>
      <c r="H3317" s="14">
        <v>601.23</v>
      </c>
      <c r="I3317" s="14">
        <f t="shared" si="1"/>
        <v>5553.2881</v>
      </c>
      <c r="J3317" s="18">
        <v>6.0</v>
      </c>
      <c r="K3317" s="17">
        <v>8.0</v>
      </c>
      <c r="L3317" s="19">
        <v>5.0</v>
      </c>
      <c r="M3317" s="19" t="e">
        <v>#REF!</v>
      </c>
      <c r="N3317" s="17">
        <v>5.0</v>
      </c>
      <c r="O3317" s="17" t="s">
        <v>66</v>
      </c>
      <c r="P3317" s="17">
        <v>16.0</v>
      </c>
      <c r="Q3317" s="17">
        <v>3.0</v>
      </c>
      <c r="R3317" s="17">
        <v>2.0</v>
      </c>
      <c r="S3317" s="7">
        <f t="shared" si="2"/>
        <v>5</v>
      </c>
      <c r="T3317" s="20">
        <v>316.89</v>
      </c>
      <c r="U3317" s="14">
        <f t="shared" si="170"/>
        <v>181.5519</v>
      </c>
      <c r="V3317" s="21" t="s">
        <v>39</v>
      </c>
      <c r="W3317" s="35">
        <f>VLOOKUP(A3317,airbnb_listings_orlando!C:Q,14,0)</f>
        <v>102</v>
      </c>
      <c r="X3317" s="35">
        <f>VLOOKUP(A3317,airbnb_listings_orlando!C:Q,15,0)</f>
        <v>6</v>
      </c>
      <c r="Y3317" s="11">
        <f t="shared" si="4"/>
        <v>378.233125</v>
      </c>
      <c r="AA3317" s="11"/>
    </row>
    <row r="3318">
      <c r="A3318" s="12" t="s">
        <v>103</v>
      </c>
      <c r="B3318" s="13">
        <v>43390.0</v>
      </c>
      <c r="C3318" s="25">
        <v>43394.0</v>
      </c>
      <c r="D3318" s="14">
        <v>1299.31</v>
      </c>
      <c r="E3318" s="24">
        <v>43136.87142361111</v>
      </c>
      <c r="F3318" s="16">
        <v>254.0</v>
      </c>
      <c r="G3318" s="17" t="s">
        <v>25</v>
      </c>
      <c r="H3318" s="14">
        <v>142.83</v>
      </c>
      <c r="I3318" s="14">
        <f t="shared" si="1"/>
        <v>1220.1607</v>
      </c>
      <c r="J3318" s="18">
        <v>6.0</v>
      </c>
      <c r="K3318" s="17">
        <v>8.0</v>
      </c>
      <c r="L3318" s="19">
        <v>5.0</v>
      </c>
      <c r="M3318" s="19" t="e">
        <v>#REF!</v>
      </c>
      <c r="N3318" s="17">
        <v>5.0</v>
      </c>
      <c r="O3318" s="17" t="s">
        <v>66</v>
      </c>
      <c r="P3318" s="17">
        <v>4.0</v>
      </c>
      <c r="Q3318" s="17">
        <v>6.0</v>
      </c>
      <c r="R3318" s="17">
        <v>2.0</v>
      </c>
      <c r="S3318" s="7">
        <f t="shared" si="2"/>
        <v>8</v>
      </c>
      <c r="T3318" s="20">
        <v>40.17</v>
      </c>
      <c r="U3318" s="14">
        <f t="shared" si="170"/>
        <v>38.9793</v>
      </c>
      <c r="V3318" s="21" t="s">
        <v>39</v>
      </c>
      <c r="W3318" s="35">
        <f>VLOOKUP(A3318,airbnb_listings_orlando!C:Q,14,0)</f>
        <v>102</v>
      </c>
      <c r="X3318" s="35">
        <f>VLOOKUP(A3318,airbnb_listings_orlando!C:Q,15,0)</f>
        <v>6</v>
      </c>
      <c r="Y3318" s="11">
        <f t="shared" si="4"/>
        <v>324.8275</v>
      </c>
      <c r="AA3318" s="11"/>
    </row>
    <row r="3319">
      <c r="A3319" s="12" t="s">
        <v>103</v>
      </c>
      <c r="B3319" s="13">
        <v>43337.0</v>
      </c>
      <c r="C3319" s="12">
        <v>43343.0</v>
      </c>
      <c r="D3319" s="14">
        <v>2064.31</v>
      </c>
      <c r="E3319" s="24">
        <v>43181.73819444444</v>
      </c>
      <c r="F3319" s="16">
        <v>156.0</v>
      </c>
      <c r="G3319" s="17" t="s">
        <v>25</v>
      </c>
      <c r="H3319" s="14">
        <v>253.42</v>
      </c>
      <c r="I3319" s="14">
        <f t="shared" si="1"/>
        <v>1917.9176</v>
      </c>
      <c r="J3319" s="18">
        <v>6.0</v>
      </c>
      <c r="K3319" s="17">
        <v>8.0</v>
      </c>
      <c r="L3319" s="19">
        <v>5.0</v>
      </c>
      <c r="M3319" s="19" t="e">
        <v>#REF!</v>
      </c>
      <c r="N3319" s="17">
        <v>5.0</v>
      </c>
      <c r="O3319" s="17" t="s">
        <v>66</v>
      </c>
      <c r="P3319" s="17">
        <v>6.0</v>
      </c>
      <c r="Q3319" s="17">
        <v>2.0</v>
      </c>
      <c r="R3319" s="17">
        <v>0.0</v>
      </c>
      <c r="S3319" s="7">
        <f t="shared" si="2"/>
        <v>2</v>
      </c>
      <c r="T3319" s="20">
        <v>63.82</v>
      </c>
      <c r="U3319" s="14">
        <f>D3319*4%</f>
        <v>82.5724</v>
      </c>
      <c r="V3319" s="21" t="s">
        <v>39</v>
      </c>
      <c r="W3319" s="35">
        <f>VLOOKUP(A3319,airbnb_listings_orlando!C:Q,14,0)</f>
        <v>102</v>
      </c>
      <c r="X3319" s="35">
        <f>VLOOKUP(A3319,airbnb_listings_orlando!C:Q,15,0)</f>
        <v>6</v>
      </c>
      <c r="Y3319" s="11">
        <f t="shared" si="4"/>
        <v>344.0516667</v>
      </c>
      <c r="AA3319" s="11"/>
    </row>
    <row r="3320">
      <c r="A3320" s="12" t="s">
        <v>103</v>
      </c>
      <c r="B3320" s="13">
        <v>43302.0</v>
      </c>
      <c r="C3320" s="12">
        <v>43311.0</v>
      </c>
      <c r="D3320" s="14">
        <v>2891.57</v>
      </c>
      <c r="E3320" s="24">
        <v>43189.95790509259</v>
      </c>
      <c r="F3320" s="16">
        <v>113.0</v>
      </c>
      <c r="G3320" s="17" t="s">
        <v>25</v>
      </c>
      <c r="H3320" s="14">
        <v>393.11</v>
      </c>
      <c r="I3320" s="14">
        <f t="shared" si="1"/>
        <v>2732.1829</v>
      </c>
      <c r="J3320" s="18">
        <v>6.0</v>
      </c>
      <c r="K3320" s="17">
        <v>8.0</v>
      </c>
      <c r="L3320" s="19">
        <v>5.0</v>
      </c>
      <c r="M3320" s="19" t="e">
        <v>#REF!</v>
      </c>
      <c r="N3320" s="17">
        <v>5.0</v>
      </c>
      <c r="O3320" s="17" t="s">
        <v>66</v>
      </c>
      <c r="P3320" s="17">
        <v>9.0</v>
      </c>
      <c r="Q3320" s="17">
        <v>2.0</v>
      </c>
      <c r="R3320" s="17">
        <v>0.0</v>
      </c>
      <c r="S3320" s="7">
        <f t="shared" si="2"/>
        <v>2</v>
      </c>
      <c r="T3320" s="20">
        <v>72.64</v>
      </c>
      <c r="U3320" s="14">
        <f t="shared" ref="U3320:U3322" si="171">D3320*3%</f>
        <v>86.7471</v>
      </c>
      <c r="V3320" s="21" t="s">
        <v>39</v>
      </c>
      <c r="W3320" s="35">
        <f>VLOOKUP(A3320,airbnb_listings_orlando!C:Q,14,0)</f>
        <v>102</v>
      </c>
      <c r="X3320" s="35">
        <f>VLOOKUP(A3320,airbnb_listings_orlando!C:Q,15,0)</f>
        <v>6</v>
      </c>
      <c r="Y3320" s="11">
        <f t="shared" si="4"/>
        <v>321.2855556</v>
      </c>
      <c r="AA3320" s="11"/>
    </row>
    <row r="3321">
      <c r="A3321" s="12" t="s">
        <v>103</v>
      </c>
      <c r="B3321" s="13">
        <v>43276.0</v>
      </c>
      <c r="C3321" s="12">
        <v>43280.0</v>
      </c>
      <c r="D3321" s="14">
        <v>1590.89</v>
      </c>
      <c r="E3321" s="24">
        <v>43174.72930555556</v>
      </c>
      <c r="F3321" s="16">
        <v>102.0</v>
      </c>
      <c r="G3321" s="17" t="s">
        <v>25</v>
      </c>
      <c r="H3321" s="14">
        <v>184.97</v>
      </c>
      <c r="I3321" s="14">
        <f t="shared" si="1"/>
        <v>1493.9733</v>
      </c>
      <c r="J3321" s="18">
        <v>6.0</v>
      </c>
      <c r="K3321" s="17">
        <v>8.0</v>
      </c>
      <c r="L3321" s="19">
        <v>5.0</v>
      </c>
      <c r="M3321" s="19" t="e">
        <v>#REF!</v>
      </c>
      <c r="N3321" s="17">
        <v>5.0</v>
      </c>
      <c r="O3321" s="17" t="s">
        <v>66</v>
      </c>
      <c r="P3321" s="17">
        <v>4.0</v>
      </c>
      <c r="Q3321" s="17">
        <v>10.0</v>
      </c>
      <c r="R3321" s="17">
        <v>0.0</v>
      </c>
      <c r="S3321" s="7">
        <f t="shared" si="2"/>
        <v>10</v>
      </c>
      <c r="T3321" s="20">
        <v>49.19</v>
      </c>
      <c r="U3321" s="14">
        <f t="shared" si="171"/>
        <v>47.7267</v>
      </c>
      <c r="V3321" s="21" t="s">
        <v>39</v>
      </c>
      <c r="W3321" s="35">
        <f>VLOOKUP(A3321,airbnb_listings_orlando!C:Q,14,0)</f>
        <v>102</v>
      </c>
      <c r="X3321" s="35">
        <f>VLOOKUP(A3321,airbnb_listings_orlando!C:Q,15,0)</f>
        <v>6</v>
      </c>
      <c r="Y3321" s="11">
        <f t="shared" si="4"/>
        <v>397.7225</v>
      </c>
      <c r="AA3321" s="11"/>
    </row>
    <row r="3322">
      <c r="A3322" s="12" t="s">
        <v>103</v>
      </c>
      <c r="B3322" s="13">
        <v>43190.0</v>
      </c>
      <c r="C3322" s="12">
        <v>43197.0</v>
      </c>
      <c r="D3322" s="14">
        <v>2701.74</v>
      </c>
      <c r="E3322" s="24">
        <v>42956.38648148148</v>
      </c>
      <c r="F3322" s="16">
        <v>234.0</v>
      </c>
      <c r="G3322" s="17" t="s">
        <v>25</v>
      </c>
      <c r="H3322" s="14">
        <v>304.56</v>
      </c>
      <c r="I3322" s="14">
        <f t="shared" si="1"/>
        <v>2537.1578</v>
      </c>
      <c r="J3322" s="18">
        <v>6.0</v>
      </c>
      <c r="K3322" s="17">
        <v>8.0</v>
      </c>
      <c r="L3322" s="19">
        <v>5.0</v>
      </c>
      <c r="M3322" s="19" t="e">
        <v>#REF!</v>
      </c>
      <c r="N3322" s="17">
        <v>5.0</v>
      </c>
      <c r="O3322" s="17" t="s">
        <v>66</v>
      </c>
      <c r="P3322" s="17">
        <v>7.0</v>
      </c>
      <c r="Q3322" s="17">
        <v>6.0</v>
      </c>
      <c r="R3322" s="17">
        <v>2.0</v>
      </c>
      <c r="S3322" s="7">
        <f t="shared" si="2"/>
        <v>8</v>
      </c>
      <c r="T3322" s="20">
        <v>83.53</v>
      </c>
      <c r="U3322" s="14">
        <f t="shared" si="171"/>
        <v>81.0522</v>
      </c>
      <c r="V3322" s="21" t="s">
        <v>39</v>
      </c>
      <c r="W3322" s="35">
        <f>VLOOKUP(A3322,airbnb_listings_orlando!C:Q,14,0)</f>
        <v>102</v>
      </c>
      <c r="X3322" s="35">
        <f>VLOOKUP(A3322,airbnb_listings_orlando!C:Q,15,0)</f>
        <v>6</v>
      </c>
      <c r="Y3322" s="11">
        <f t="shared" si="4"/>
        <v>385.9628571</v>
      </c>
      <c r="AA3322" s="11"/>
    </row>
    <row r="3323">
      <c r="A3323" s="12" t="s">
        <v>103</v>
      </c>
      <c r="B3323" s="13">
        <v>43078.0</v>
      </c>
      <c r="C3323" s="25">
        <v>43085.0</v>
      </c>
      <c r="D3323" s="14">
        <v>2521.18</v>
      </c>
      <c r="E3323" s="24">
        <v>42969.964780092596</v>
      </c>
      <c r="F3323" s="16">
        <v>109.0</v>
      </c>
      <c r="G3323" s="17" t="s">
        <v>25</v>
      </c>
      <c r="H3323" s="14">
        <v>291.44</v>
      </c>
      <c r="I3323" s="14">
        <f t="shared" si="1"/>
        <v>2342.3628</v>
      </c>
      <c r="J3323" s="18">
        <v>6.0</v>
      </c>
      <c r="K3323" s="17">
        <v>8.0</v>
      </c>
      <c r="L3323" s="19">
        <v>5.0</v>
      </c>
      <c r="M3323" s="19" t="e">
        <v>#REF!</v>
      </c>
      <c r="N3323" s="17">
        <v>5.0</v>
      </c>
      <c r="O3323" s="17" t="s">
        <v>66</v>
      </c>
      <c r="P3323" s="17">
        <v>7.0</v>
      </c>
      <c r="Q3323" s="17">
        <v>2.0</v>
      </c>
      <c r="R3323" s="17">
        <v>3.0</v>
      </c>
      <c r="S3323" s="7">
        <f t="shared" si="2"/>
        <v>5</v>
      </c>
      <c r="T3323" s="20">
        <v>77.97</v>
      </c>
      <c r="U3323" s="14">
        <f t="shared" ref="U3323:U3392" si="172">D3323*4%</f>
        <v>100.8472</v>
      </c>
      <c r="V3323" s="21" t="s">
        <v>39</v>
      </c>
      <c r="W3323" s="35">
        <f>VLOOKUP(A3323,airbnb_listings_orlando!C:Q,14,0)</f>
        <v>102</v>
      </c>
      <c r="X3323" s="35">
        <f>VLOOKUP(A3323,airbnb_listings_orlando!C:Q,15,0)</f>
        <v>6</v>
      </c>
      <c r="Y3323" s="11">
        <f t="shared" si="4"/>
        <v>360.1685714</v>
      </c>
      <c r="AA3323" s="11"/>
    </row>
    <row r="3324">
      <c r="A3324" s="12" t="s">
        <v>103</v>
      </c>
      <c r="B3324" s="13">
        <v>43027.0</v>
      </c>
      <c r="C3324" s="25">
        <v>43030.0</v>
      </c>
      <c r="D3324" s="14">
        <v>1151.08</v>
      </c>
      <c r="E3324" s="24">
        <v>42836.37747685185</v>
      </c>
      <c r="F3324" s="16">
        <v>191.0</v>
      </c>
      <c r="G3324" s="17" t="s">
        <v>25</v>
      </c>
      <c r="H3324" s="14">
        <v>123.74</v>
      </c>
      <c r="I3324" s="14">
        <f t="shared" si="1"/>
        <v>1070.6568</v>
      </c>
      <c r="J3324" s="18">
        <v>6.0</v>
      </c>
      <c r="K3324" s="17">
        <v>8.0</v>
      </c>
      <c r="L3324" s="19">
        <v>5.0</v>
      </c>
      <c r="M3324" s="19" t="e">
        <v>#REF!</v>
      </c>
      <c r="N3324" s="17">
        <v>5.0</v>
      </c>
      <c r="O3324" s="17" t="s">
        <v>66</v>
      </c>
      <c r="P3324" s="17">
        <v>3.0</v>
      </c>
      <c r="Q3324" s="17">
        <v>7.0</v>
      </c>
      <c r="R3324" s="17">
        <v>5.0</v>
      </c>
      <c r="S3324" s="7">
        <f t="shared" si="2"/>
        <v>12</v>
      </c>
      <c r="T3324" s="20">
        <v>34.38</v>
      </c>
      <c r="U3324" s="14">
        <f t="shared" si="172"/>
        <v>46.0432</v>
      </c>
      <c r="V3324" s="21" t="s">
        <v>39</v>
      </c>
      <c r="W3324" s="35">
        <f>VLOOKUP(A3324,airbnb_listings_orlando!C:Q,14,0)</f>
        <v>102</v>
      </c>
      <c r="X3324" s="35">
        <f>VLOOKUP(A3324,airbnb_listings_orlando!C:Q,15,0)</f>
        <v>6</v>
      </c>
      <c r="Y3324" s="11">
        <f t="shared" si="4"/>
        <v>383.6933333</v>
      </c>
      <c r="AA3324" s="11"/>
    </row>
    <row r="3325">
      <c r="A3325" s="12" t="s">
        <v>103</v>
      </c>
      <c r="B3325" s="13">
        <v>43020.0</v>
      </c>
      <c r="C3325" s="25">
        <v>43024.0</v>
      </c>
      <c r="D3325" s="14">
        <v>1453.26</v>
      </c>
      <c r="E3325" s="24">
        <v>42874.94767361111</v>
      </c>
      <c r="F3325" s="16">
        <v>146.0</v>
      </c>
      <c r="G3325" s="17" t="s">
        <v>25</v>
      </c>
      <c r="H3325" s="14">
        <v>166.08</v>
      </c>
      <c r="I3325" s="14">
        <f t="shared" si="1"/>
        <v>1350.1996</v>
      </c>
      <c r="J3325" s="18">
        <v>6.0</v>
      </c>
      <c r="K3325" s="17">
        <v>8.0</v>
      </c>
      <c r="L3325" s="19">
        <v>5.0</v>
      </c>
      <c r="M3325" s="19" t="e">
        <v>#REF!</v>
      </c>
      <c r="N3325" s="17">
        <v>5.0</v>
      </c>
      <c r="O3325" s="17" t="s">
        <v>66</v>
      </c>
      <c r="P3325" s="17">
        <v>4.0</v>
      </c>
      <c r="Q3325" s="17">
        <v>2.0</v>
      </c>
      <c r="R3325" s="17">
        <v>1.0</v>
      </c>
      <c r="S3325" s="7">
        <f t="shared" si="2"/>
        <v>3</v>
      </c>
      <c r="T3325" s="20">
        <v>44.93</v>
      </c>
      <c r="U3325" s="14">
        <f t="shared" si="172"/>
        <v>58.1304</v>
      </c>
      <c r="V3325" s="21" t="s">
        <v>39</v>
      </c>
      <c r="W3325" s="35">
        <f>VLOOKUP(A3325,airbnb_listings_orlando!C:Q,14,0)</f>
        <v>102</v>
      </c>
      <c r="X3325" s="35">
        <f>VLOOKUP(A3325,airbnb_listings_orlando!C:Q,15,0)</f>
        <v>6</v>
      </c>
      <c r="Y3325" s="11">
        <f t="shared" si="4"/>
        <v>363.315</v>
      </c>
      <c r="AA3325" s="11"/>
    </row>
    <row r="3326">
      <c r="A3326" s="12" t="s">
        <v>103</v>
      </c>
      <c r="B3326" s="13">
        <v>42960.0</v>
      </c>
      <c r="C3326" s="12">
        <v>42966.0</v>
      </c>
      <c r="D3326" s="14">
        <v>2060.9</v>
      </c>
      <c r="E3326" s="24">
        <v>42782.423055555555</v>
      </c>
      <c r="F3326" s="16">
        <v>178.0</v>
      </c>
      <c r="G3326" s="17" t="s">
        <v>25</v>
      </c>
      <c r="H3326" s="14">
        <v>256.14</v>
      </c>
      <c r="I3326" s="14">
        <f t="shared" si="1"/>
        <v>1916.914</v>
      </c>
      <c r="J3326" s="18">
        <v>6.0</v>
      </c>
      <c r="K3326" s="17">
        <v>8.0</v>
      </c>
      <c r="L3326" s="19">
        <v>5.0</v>
      </c>
      <c r="M3326" s="19" t="e">
        <v>#REF!</v>
      </c>
      <c r="N3326" s="17">
        <v>5.0</v>
      </c>
      <c r="O3326" s="17" t="s">
        <v>66</v>
      </c>
      <c r="P3326" s="17">
        <v>6.0</v>
      </c>
      <c r="Q3326" s="17">
        <v>5.0</v>
      </c>
      <c r="R3326" s="17">
        <v>7.0</v>
      </c>
      <c r="S3326" s="7">
        <f t="shared" si="2"/>
        <v>12</v>
      </c>
      <c r="T3326" s="20">
        <v>61.55</v>
      </c>
      <c r="U3326" s="14">
        <f t="shared" si="172"/>
        <v>82.436</v>
      </c>
      <c r="V3326" s="21" t="s">
        <v>39</v>
      </c>
      <c r="W3326" s="35">
        <f>VLOOKUP(A3326,airbnb_listings_orlando!C:Q,14,0)</f>
        <v>102</v>
      </c>
      <c r="X3326" s="35">
        <f>VLOOKUP(A3326,airbnb_listings_orlando!C:Q,15,0)</f>
        <v>6</v>
      </c>
      <c r="Y3326" s="11">
        <f t="shared" si="4"/>
        <v>343.4833333</v>
      </c>
      <c r="AA3326" s="11"/>
    </row>
    <row r="3327">
      <c r="A3327" s="12" t="s">
        <v>103</v>
      </c>
      <c r="B3327" s="13">
        <v>42952.0</v>
      </c>
      <c r="C3327" s="12">
        <v>42959.0</v>
      </c>
      <c r="D3327" s="14">
        <v>2363.98</v>
      </c>
      <c r="E3327" s="24">
        <v>42784.06760416667</v>
      </c>
      <c r="F3327" s="16">
        <v>168.0</v>
      </c>
      <c r="G3327" s="17" t="s">
        <v>25</v>
      </c>
      <c r="H3327" s="14">
        <v>300.28</v>
      </c>
      <c r="I3327" s="14">
        <f t="shared" si="1"/>
        <v>2198.8208</v>
      </c>
      <c r="J3327" s="18">
        <v>6.0</v>
      </c>
      <c r="K3327" s="17">
        <v>8.0</v>
      </c>
      <c r="L3327" s="19">
        <v>5.0</v>
      </c>
      <c r="M3327" s="19" t="e">
        <v>#REF!</v>
      </c>
      <c r="N3327" s="17">
        <v>5.0</v>
      </c>
      <c r="O3327" s="17" t="s">
        <v>66</v>
      </c>
      <c r="P3327" s="17">
        <v>7.0</v>
      </c>
      <c r="Q3327" s="17">
        <v>5.0</v>
      </c>
      <c r="R3327" s="17">
        <v>3.0</v>
      </c>
      <c r="S3327" s="7">
        <f t="shared" si="2"/>
        <v>8</v>
      </c>
      <c r="T3327" s="20">
        <v>70.6</v>
      </c>
      <c r="U3327" s="14">
        <f t="shared" si="172"/>
        <v>94.5592</v>
      </c>
      <c r="V3327" s="21" t="s">
        <v>39</v>
      </c>
      <c r="W3327" s="35">
        <f>VLOOKUP(A3327,airbnb_listings_orlando!C:Q,14,0)</f>
        <v>102</v>
      </c>
      <c r="X3327" s="35">
        <f>VLOOKUP(A3327,airbnb_listings_orlando!C:Q,15,0)</f>
        <v>6</v>
      </c>
      <c r="Y3327" s="11">
        <f t="shared" si="4"/>
        <v>337.7114286</v>
      </c>
      <c r="AA3327" s="11"/>
    </row>
    <row r="3328">
      <c r="A3328" s="12" t="s">
        <v>103</v>
      </c>
      <c r="B3328" s="13">
        <v>42944.0</v>
      </c>
      <c r="C3328" s="12">
        <v>42947.0</v>
      </c>
      <c r="D3328" s="14">
        <v>1365.19</v>
      </c>
      <c r="E3328" s="24">
        <v>42802.53556712963</v>
      </c>
      <c r="F3328" s="16">
        <v>142.0</v>
      </c>
      <c r="G3328" s="17" t="s">
        <v>25</v>
      </c>
      <c r="H3328" s="14">
        <v>153.14</v>
      </c>
      <c r="I3328" s="14">
        <f t="shared" si="1"/>
        <v>1268.2024</v>
      </c>
      <c r="J3328" s="18">
        <v>6.0</v>
      </c>
      <c r="K3328" s="17">
        <v>8.0</v>
      </c>
      <c r="L3328" s="19">
        <v>5.0</v>
      </c>
      <c r="M3328" s="19" t="e">
        <v>#REF!</v>
      </c>
      <c r="N3328" s="17">
        <v>5.0</v>
      </c>
      <c r="O3328" s="17" t="s">
        <v>66</v>
      </c>
      <c r="P3328" s="17">
        <v>3.0</v>
      </c>
      <c r="Q3328" s="17">
        <v>6.0</v>
      </c>
      <c r="R3328" s="17">
        <v>6.0</v>
      </c>
      <c r="S3328" s="7">
        <f t="shared" si="2"/>
        <v>12</v>
      </c>
      <c r="T3328" s="20">
        <v>42.38</v>
      </c>
      <c r="U3328" s="14">
        <f t="shared" si="172"/>
        <v>54.6076</v>
      </c>
      <c r="V3328" s="21" t="s">
        <v>39</v>
      </c>
      <c r="W3328" s="35">
        <f>VLOOKUP(A3328,airbnb_listings_orlando!C:Q,14,0)</f>
        <v>102</v>
      </c>
      <c r="X3328" s="35">
        <f>VLOOKUP(A3328,airbnb_listings_orlando!C:Q,15,0)</f>
        <v>6</v>
      </c>
      <c r="Y3328" s="11">
        <f t="shared" si="4"/>
        <v>455.0633333</v>
      </c>
      <c r="AA3328" s="11"/>
    </row>
    <row r="3329">
      <c r="A3329" s="12" t="s">
        <v>103</v>
      </c>
      <c r="B3329" s="13">
        <v>42925.0</v>
      </c>
      <c r="C3329" s="12">
        <v>42931.0</v>
      </c>
      <c r="D3329" s="14">
        <v>2477.21</v>
      </c>
      <c r="E3329" s="24">
        <v>42621.65300925926</v>
      </c>
      <c r="F3329" s="16">
        <v>304.0</v>
      </c>
      <c r="G3329" s="17" t="s">
        <v>25</v>
      </c>
      <c r="H3329" s="14">
        <v>315.89</v>
      </c>
      <c r="I3329" s="14">
        <f t="shared" si="1"/>
        <v>2301.3616</v>
      </c>
      <c r="J3329" s="18">
        <v>6.0</v>
      </c>
      <c r="K3329" s="17">
        <v>8.0</v>
      </c>
      <c r="L3329" s="19">
        <v>5.0</v>
      </c>
      <c r="M3329" s="19" t="e">
        <v>#REF!</v>
      </c>
      <c r="N3329" s="17">
        <v>5.0</v>
      </c>
      <c r="O3329" s="17" t="s">
        <v>66</v>
      </c>
      <c r="P3329" s="17">
        <v>6.0</v>
      </c>
      <c r="Q3329" s="17">
        <v>10.0</v>
      </c>
      <c r="R3329" s="17">
        <v>0.0</v>
      </c>
      <c r="S3329" s="7">
        <f t="shared" si="2"/>
        <v>10</v>
      </c>
      <c r="T3329" s="20">
        <v>76.76</v>
      </c>
      <c r="U3329" s="14">
        <f t="shared" si="172"/>
        <v>99.0884</v>
      </c>
      <c r="V3329" s="21" t="s">
        <v>39</v>
      </c>
      <c r="W3329" s="35">
        <f>VLOOKUP(A3329,airbnb_listings_orlando!C:Q,14,0)</f>
        <v>102</v>
      </c>
      <c r="X3329" s="35">
        <f>VLOOKUP(A3329,airbnb_listings_orlando!C:Q,15,0)</f>
        <v>6</v>
      </c>
      <c r="Y3329" s="11">
        <f t="shared" si="4"/>
        <v>412.8683333</v>
      </c>
      <c r="AA3329" s="11"/>
    </row>
    <row r="3330">
      <c r="A3330" s="12" t="s">
        <v>103</v>
      </c>
      <c r="B3330" s="13">
        <v>42912.0</v>
      </c>
      <c r="C3330" s="12">
        <v>42921.0</v>
      </c>
      <c r="D3330" s="14">
        <v>3256.67</v>
      </c>
      <c r="E3330" s="24">
        <v>42821.45528935185</v>
      </c>
      <c r="F3330" s="16">
        <v>91.0</v>
      </c>
      <c r="G3330" s="17" t="s">
        <v>25</v>
      </c>
      <c r="H3330" s="14">
        <v>430.08</v>
      </c>
      <c r="I3330" s="14">
        <f t="shared" si="1"/>
        <v>3028.9732</v>
      </c>
      <c r="J3330" s="18">
        <v>6.0</v>
      </c>
      <c r="K3330" s="17">
        <v>8.0</v>
      </c>
      <c r="L3330" s="19">
        <v>5.0</v>
      </c>
      <c r="M3330" s="19" t="e">
        <v>#REF!</v>
      </c>
      <c r="N3330" s="17">
        <v>5.0</v>
      </c>
      <c r="O3330" s="17" t="s">
        <v>66</v>
      </c>
      <c r="P3330" s="17">
        <v>9.0</v>
      </c>
      <c r="Q3330" s="17">
        <v>6.0</v>
      </c>
      <c r="R3330" s="17">
        <v>2.0</v>
      </c>
      <c r="S3330" s="7">
        <f t="shared" si="2"/>
        <v>8</v>
      </c>
      <c r="T3330" s="20">
        <v>97.43</v>
      </c>
      <c r="U3330" s="14">
        <f t="shared" si="172"/>
        <v>130.2668</v>
      </c>
      <c r="V3330" s="21" t="s">
        <v>39</v>
      </c>
      <c r="W3330" s="35">
        <f>VLOOKUP(A3330,airbnb_listings_orlando!C:Q,14,0)</f>
        <v>102</v>
      </c>
      <c r="X3330" s="35">
        <f>VLOOKUP(A3330,airbnb_listings_orlando!C:Q,15,0)</f>
        <v>6</v>
      </c>
      <c r="Y3330" s="11">
        <f t="shared" si="4"/>
        <v>361.8522222</v>
      </c>
      <c r="AA3330" s="11"/>
    </row>
    <row r="3331">
      <c r="A3331" s="12" t="s">
        <v>103</v>
      </c>
      <c r="B3331" s="13">
        <v>42909.0</v>
      </c>
      <c r="C3331" s="12">
        <v>42912.0</v>
      </c>
      <c r="D3331" s="14">
        <v>1217.82</v>
      </c>
      <c r="E3331" s="24">
        <v>42770.81045138889</v>
      </c>
      <c r="F3331" s="16">
        <v>139.0</v>
      </c>
      <c r="G3331" s="17" t="s">
        <v>25</v>
      </c>
      <c r="H3331" s="14">
        <v>123.53</v>
      </c>
      <c r="I3331" s="14">
        <f t="shared" si="1"/>
        <v>1134.5472</v>
      </c>
      <c r="J3331" s="18">
        <v>6.0</v>
      </c>
      <c r="K3331" s="17">
        <v>8.0</v>
      </c>
      <c r="L3331" s="19">
        <v>5.0</v>
      </c>
      <c r="M3331" s="19" t="e">
        <v>#REF!</v>
      </c>
      <c r="N3331" s="17">
        <v>5.0</v>
      </c>
      <c r="O3331" s="17" t="s">
        <v>66</v>
      </c>
      <c r="P3331" s="17">
        <v>3.0</v>
      </c>
      <c r="Q3331" s="17">
        <v>9.0</v>
      </c>
      <c r="R3331" s="17">
        <v>3.0</v>
      </c>
      <c r="S3331" s="7">
        <f t="shared" si="2"/>
        <v>12</v>
      </c>
      <c r="T3331" s="20">
        <v>34.56</v>
      </c>
      <c r="U3331" s="14">
        <f t="shared" si="172"/>
        <v>48.7128</v>
      </c>
      <c r="V3331" s="21" t="s">
        <v>39</v>
      </c>
      <c r="W3331" s="35">
        <f>VLOOKUP(A3331,airbnb_listings_orlando!C:Q,14,0)</f>
        <v>102</v>
      </c>
      <c r="X3331" s="35">
        <f>VLOOKUP(A3331,airbnb_listings_orlando!C:Q,15,0)</f>
        <v>6</v>
      </c>
      <c r="Y3331" s="11">
        <f t="shared" si="4"/>
        <v>405.94</v>
      </c>
      <c r="AA3331" s="11"/>
    </row>
    <row r="3332">
      <c r="A3332" s="12" t="s">
        <v>103</v>
      </c>
      <c r="B3332" s="13">
        <v>42826.0</v>
      </c>
      <c r="C3332" s="12">
        <v>42833.0</v>
      </c>
      <c r="D3332" s="14">
        <v>2472.97</v>
      </c>
      <c r="E3332" s="24">
        <v>42710.791296296295</v>
      </c>
      <c r="F3332" s="16">
        <v>116.0</v>
      </c>
      <c r="G3332" s="17" t="s">
        <v>25</v>
      </c>
      <c r="H3332" s="14">
        <v>318.23</v>
      </c>
      <c r="I3332" s="14">
        <f t="shared" si="1"/>
        <v>2318.4112</v>
      </c>
      <c r="J3332" s="18">
        <v>6.0</v>
      </c>
      <c r="K3332" s="17">
        <v>8.0</v>
      </c>
      <c r="L3332" s="19">
        <v>5.0</v>
      </c>
      <c r="M3332" s="19" t="e">
        <v>#REF!</v>
      </c>
      <c r="N3332" s="17">
        <v>5.0</v>
      </c>
      <c r="O3332" s="17" t="s">
        <v>66</v>
      </c>
      <c r="P3332" s="17">
        <v>7.0</v>
      </c>
      <c r="Q3332" s="17">
        <v>6.0</v>
      </c>
      <c r="R3332" s="17">
        <v>2.0</v>
      </c>
      <c r="S3332" s="7">
        <f t="shared" si="2"/>
        <v>8</v>
      </c>
      <c r="T3332" s="20">
        <v>55.64</v>
      </c>
      <c r="U3332" s="14">
        <f t="shared" si="172"/>
        <v>98.9188</v>
      </c>
      <c r="V3332" s="21" t="s">
        <v>39</v>
      </c>
      <c r="W3332" s="35">
        <f>VLOOKUP(A3332,airbnb_listings_orlando!C:Q,14,0)</f>
        <v>102</v>
      </c>
      <c r="X3332" s="35">
        <f>VLOOKUP(A3332,airbnb_listings_orlando!C:Q,15,0)</f>
        <v>6</v>
      </c>
      <c r="Y3332" s="11">
        <f t="shared" si="4"/>
        <v>353.2814286</v>
      </c>
      <c r="AA3332" s="11"/>
    </row>
    <row r="3333">
      <c r="A3333" s="12" t="s">
        <v>103</v>
      </c>
      <c r="B3333" s="13">
        <v>42727.0</v>
      </c>
      <c r="C3333" s="25">
        <v>42730.0</v>
      </c>
      <c r="D3333" s="14">
        <v>1401.2</v>
      </c>
      <c r="E3333" s="24">
        <v>42642.45686342593</v>
      </c>
      <c r="F3333" s="16">
        <v>85.0</v>
      </c>
      <c r="G3333" s="17" t="s">
        <v>25</v>
      </c>
      <c r="H3333" s="14">
        <v>204.0</v>
      </c>
      <c r="I3333" s="14">
        <f t="shared" si="1"/>
        <v>1345.152</v>
      </c>
      <c r="J3333" s="18">
        <v>6.0</v>
      </c>
      <c r="K3333" s="17">
        <v>8.0</v>
      </c>
      <c r="L3333" s="19">
        <v>5.0</v>
      </c>
      <c r="M3333" s="19" t="e">
        <v>#REF!</v>
      </c>
      <c r="N3333" s="17">
        <v>5.0</v>
      </c>
      <c r="O3333" s="17" t="s">
        <v>66</v>
      </c>
      <c r="P3333" s="17">
        <v>3.0</v>
      </c>
      <c r="Q3333" s="17">
        <v>9.0</v>
      </c>
      <c r="R3333" s="17">
        <v>2.0</v>
      </c>
      <c r="S3333" s="7">
        <f t="shared" si="2"/>
        <v>11</v>
      </c>
      <c r="T3333" s="20">
        <v>0.0</v>
      </c>
      <c r="U3333" s="14">
        <f t="shared" si="172"/>
        <v>56.048</v>
      </c>
      <c r="V3333" s="21" t="s">
        <v>39</v>
      </c>
      <c r="W3333" s="35">
        <f>VLOOKUP(A3333,airbnb_listings_orlando!C:Q,14,0)</f>
        <v>102</v>
      </c>
      <c r="X3333" s="35">
        <f>VLOOKUP(A3333,airbnb_listings_orlando!C:Q,15,0)</f>
        <v>6</v>
      </c>
      <c r="Y3333" s="11">
        <f t="shared" si="4"/>
        <v>467.0666667</v>
      </c>
      <c r="AA3333" s="11"/>
    </row>
    <row r="3334">
      <c r="A3334" s="12" t="s">
        <v>103</v>
      </c>
      <c r="B3334" s="13">
        <v>42655.0</v>
      </c>
      <c r="C3334" s="25">
        <v>42659.0</v>
      </c>
      <c r="D3334" s="14">
        <v>1491.6</v>
      </c>
      <c r="E3334" s="24">
        <v>42619.69907407407</v>
      </c>
      <c r="F3334" s="16">
        <v>36.0</v>
      </c>
      <c r="G3334" s="17" t="s">
        <v>25</v>
      </c>
      <c r="H3334" s="14">
        <v>220.0</v>
      </c>
      <c r="I3334" s="14">
        <f t="shared" si="1"/>
        <v>1431.936</v>
      </c>
      <c r="J3334" s="18">
        <v>6.0</v>
      </c>
      <c r="K3334" s="17">
        <v>8.0</v>
      </c>
      <c r="L3334" s="19">
        <v>5.0</v>
      </c>
      <c r="M3334" s="19" t="e">
        <v>#REF!</v>
      </c>
      <c r="N3334" s="17">
        <v>5.0</v>
      </c>
      <c r="O3334" s="17" t="s">
        <v>66</v>
      </c>
      <c r="P3334" s="17">
        <v>4.0</v>
      </c>
      <c r="Q3334" s="17">
        <v>7.0</v>
      </c>
      <c r="R3334" s="17">
        <v>0.0</v>
      </c>
      <c r="S3334" s="7">
        <f t="shared" si="2"/>
        <v>7</v>
      </c>
      <c r="T3334" s="20">
        <v>0.0</v>
      </c>
      <c r="U3334" s="14">
        <f t="shared" si="172"/>
        <v>59.664</v>
      </c>
      <c r="V3334" s="21" t="s">
        <v>39</v>
      </c>
      <c r="W3334" s="35">
        <f>VLOOKUP(A3334,airbnb_listings_orlando!C:Q,14,0)</f>
        <v>102</v>
      </c>
      <c r="X3334" s="35">
        <f>VLOOKUP(A3334,airbnb_listings_orlando!C:Q,15,0)</f>
        <v>6</v>
      </c>
      <c r="Y3334" s="11">
        <f t="shared" si="4"/>
        <v>372.9</v>
      </c>
      <c r="AA3334" s="11"/>
    </row>
    <row r="3335">
      <c r="A3335" s="12" t="s">
        <v>104</v>
      </c>
      <c r="B3335" s="13">
        <v>43467.0</v>
      </c>
      <c r="C3335" s="12">
        <v>43470.0</v>
      </c>
      <c r="D3335" s="14">
        <v>971.94</v>
      </c>
      <c r="E3335" s="24">
        <v>43409.691516203704</v>
      </c>
      <c r="F3335" s="16">
        <v>58.0</v>
      </c>
      <c r="G3335" s="17" t="s">
        <v>25</v>
      </c>
      <c r="H3335" s="14">
        <v>107.98</v>
      </c>
      <c r="I3335" s="14">
        <f t="shared" si="1"/>
        <v>903.0024</v>
      </c>
      <c r="J3335" s="18">
        <v>6.0</v>
      </c>
      <c r="K3335" s="17">
        <v>9.0</v>
      </c>
      <c r="L3335" s="19">
        <v>5.0</v>
      </c>
      <c r="M3335" s="19">
        <v>37.0</v>
      </c>
      <c r="N3335" s="17">
        <v>4.5</v>
      </c>
      <c r="O3335" s="17" t="s">
        <v>66</v>
      </c>
      <c r="P3335" s="17">
        <v>3.0</v>
      </c>
      <c r="Q3335" s="17">
        <v>6.0</v>
      </c>
      <c r="R3335" s="17">
        <v>0.0</v>
      </c>
      <c r="S3335" s="7">
        <f t="shared" si="2"/>
        <v>6</v>
      </c>
      <c r="T3335" s="20">
        <v>30.06</v>
      </c>
      <c r="U3335" s="14">
        <f t="shared" si="172"/>
        <v>38.8776</v>
      </c>
      <c r="V3335" s="21" t="s">
        <v>26</v>
      </c>
      <c r="W3335" s="35">
        <f>VLOOKUP(A3335,airbnb_listings_orlando!C:Q,14,0)</f>
        <v>53</v>
      </c>
      <c r="X3335" s="35">
        <f>VLOOKUP(A3335,airbnb_listings_orlando!C:Q,15,0)</f>
        <v>6</v>
      </c>
      <c r="Y3335" s="11">
        <f t="shared" si="4"/>
        <v>323.98</v>
      </c>
      <c r="AA3335" s="11"/>
    </row>
    <row r="3336">
      <c r="A3336" s="12" t="s">
        <v>104</v>
      </c>
      <c r="B3336" s="13">
        <v>43461.0</v>
      </c>
      <c r="C3336" s="12">
        <v>43466.0</v>
      </c>
      <c r="D3336" s="14">
        <v>2400.69</v>
      </c>
      <c r="E3336" s="24">
        <v>43185.37991898148</v>
      </c>
      <c r="F3336" s="16">
        <v>276.0</v>
      </c>
      <c r="G3336" s="17" t="s">
        <v>25</v>
      </c>
      <c r="H3336" s="14">
        <v>337.87</v>
      </c>
      <c r="I3336" s="14">
        <f t="shared" si="1"/>
        <v>2235.3624</v>
      </c>
      <c r="J3336" s="18">
        <v>6.0</v>
      </c>
      <c r="K3336" s="17">
        <v>9.0</v>
      </c>
      <c r="L3336" s="19">
        <v>5.0</v>
      </c>
      <c r="M3336" s="19">
        <v>37.0</v>
      </c>
      <c r="N3336" s="17">
        <v>4.5</v>
      </c>
      <c r="O3336" s="17" t="s">
        <v>66</v>
      </c>
      <c r="P3336" s="17">
        <v>5.0</v>
      </c>
      <c r="Q3336" s="17">
        <v>7.0</v>
      </c>
      <c r="R3336" s="17">
        <v>2.0</v>
      </c>
      <c r="S3336" s="7">
        <f t="shared" si="2"/>
        <v>9</v>
      </c>
      <c r="T3336" s="20">
        <v>69.3</v>
      </c>
      <c r="U3336" s="14">
        <f t="shared" si="172"/>
        <v>96.0276</v>
      </c>
      <c r="V3336" s="21" t="s">
        <v>26</v>
      </c>
      <c r="W3336" s="35">
        <f>VLOOKUP(A3336,airbnb_listings_orlando!C:Q,14,0)</f>
        <v>53</v>
      </c>
      <c r="X3336" s="35">
        <f>VLOOKUP(A3336,airbnb_listings_orlando!C:Q,15,0)</f>
        <v>6</v>
      </c>
      <c r="Y3336" s="11">
        <f t="shared" si="4"/>
        <v>480.138</v>
      </c>
      <c r="AA3336" s="11"/>
    </row>
    <row r="3337">
      <c r="A3337" s="12" t="s">
        <v>104</v>
      </c>
      <c r="B3337" s="13">
        <v>43446.0</v>
      </c>
      <c r="C3337" s="25">
        <v>43451.0</v>
      </c>
      <c r="D3337" s="14">
        <v>1227.6</v>
      </c>
      <c r="E3337" s="24">
        <v>43151.734131944446</v>
      </c>
      <c r="F3337" s="16">
        <v>295.0</v>
      </c>
      <c r="G3337" s="17" t="s">
        <v>25</v>
      </c>
      <c r="H3337" s="14">
        <v>153.86</v>
      </c>
      <c r="I3337" s="14">
        <f t="shared" si="1"/>
        <v>1146.096</v>
      </c>
      <c r="J3337" s="18">
        <v>6.0</v>
      </c>
      <c r="K3337" s="17">
        <v>9.0</v>
      </c>
      <c r="L3337" s="19">
        <v>5.0</v>
      </c>
      <c r="M3337" s="19">
        <v>37.0</v>
      </c>
      <c r="N3337" s="17">
        <v>4.5</v>
      </c>
      <c r="O3337" s="17" t="s">
        <v>66</v>
      </c>
      <c r="P3337" s="17">
        <v>5.0</v>
      </c>
      <c r="Q3337" s="17">
        <v>8.0</v>
      </c>
      <c r="R3337" s="17">
        <v>3.0</v>
      </c>
      <c r="S3337" s="7">
        <f t="shared" si="2"/>
        <v>11</v>
      </c>
      <c r="T3337" s="20">
        <v>32.4</v>
      </c>
      <c r="U3337" s="14">
        <f t="shared" si="172"/>
        <v>49.104</v>
      </c>
      <c r="V3337" s="21" t="s">
        <v>26</v>
      </c>
      <c r="W3337" s="35">
        <f>VLOOKUP(A3337,airbnb_listings_orlando!C:Q,14,0)</f>
        <v>53</v>
      </c>
      <c r="X3337" s="35">
        <f>VLOOKUP(A3337,airbnb_listings_orlando!C:Q,15,0)</f>
        <v>6</v>
      </c>
      <c r="Y3337" s="11">
        <f t="shared" si="4"/>
        <v>245.52</v>
      </c>
      <c r="AA3337" s="11"/>
    </row>
    <row r="3338">
      <c r="A3338" s="12" t="s">
        <v>104</v>
      </c>
      <c r="B3338" s="13">
        <v>43434.0</v>
      </c>
      <c r="C3338" s="12">
        <v>43436.0</v>
      </c>
      <c r="D3338" s="14">
        <v>773.31</v>
      </c>
      <c r="E3338" s="15">
        <v>43421.990648148145</v>
      </c>
      <c r="F3338" s="16">
        <v>13.0</v>
      </c>
      <c r="G3338" s="17" t="s">
        <v>25</v>
      </c>
      <c r="H3338" s="14">
        <v>78.97</v>
      </c>
      <c r="I3338" s="14">
        <f t="shared" si="1"/>
        <v>720.6876</v>
      </c>
      <c r="J3338" s="18">
        <v>6.0</v>
      </c>
      <c r="K3338" s="17">
        <v>9.0</v>
      </c>
      <c r="L3338" s="19">
        <v>5.0</v>
      </c>
      <c r="M3338" s="19">
        <v>37.0</v>
      </c>
      <c r="N3338" s="17">
        <v>4.5</v>
      </c>
      <c r="O3338" s="17" t="s">
        <v>66</v>
      </c>
      <c r="P3338" s="17">
        <v>2.0</v>
      </c>
      <c r="Q3338" s="17">
        <v>7.0</v>
      </c>
      <c r="R3338" s="17">
        <v>0.0</v>
      </c>
      <c r="S3338" s="7">
        <f t="shared" si="2"/>
        <v>7</v>
      </c>
      <c r="T3338" s="20">
        <v>21.69</v>
      </c>
      <c r="U3338" s="14">
        <f t="shared" si="172"/>
        <v>30.9324</v>
      </c>
      <c r="V3338" s="21" t="s">
        <v>26</v>
      </c>
      <c r="W3338" s="35">
        <f>VLOOKUP(A3338,airbnb_listings_orlando!C:Q,14,0)</f>
        <v>53</v>
      </c>
      <c r="X3338" s="35">
        <f>VLOOKUP(A3338,airbnb_listings_orlando!C:Q,15,0)</f>
        <v>6</v>
      </c>
      <c r="Y3338" s="11">
        <f t="shared" si="4"/>
        <v>386.655</v>
      </c>
      <c r="AA3338" s="11"/>
    </row>
    <row r="3339">
      <c r="A3339" s="12" t="s">
        <v>104</v>
      </c>
      <c r="B3339" s="13">
        <v>43431.0</v>
      </c>
      <c r="C3339" s="25">
        <v>43434.0</v>
      </c>
      <c r="D3339" s="14">
        <v>934.44</v>
      </c>
      <c r="E3339" s="15">
        <v>43430.45631944444</v>
      </c>
      <c r="F3339" s="16">
        <v>1.0</v>
      </c>
      <c r="G3339" s="17" t="s">
        <v>25</v>
      </c>
      <c r="H3339" s="14">
        <v>87.46</v>
      </c>
      <c r="I3339" s="14">
        <f t="shared" si="1"/>
        <v>871.5024</v>
      </c>
      <c r="J3339" s="18">
        <v>6.0</v>
      </c>
      <c r="K3339" s="17">
        <v>9.0</v>
      </c>
      <c r="L3339" s="19">
        <v>5.0</v>
      </c>
      <c r="M3339" s="19">
        <v>37.0</v>
      </c>
      <c r="N3339" s="17">
        <v>4.5</v>
      </c>
      <c r="O3339" s="17" t="s">
        <v>66</v>
      </c>
      <c r="P3339" s="17">
        <v>3.0</v>
      </c>
      <c r="Q3339" s="17">
        <v>6.0</v>
      </c>
      <c r="R3339" s="17">
        <v>0.0</v>
      </c>
      <c r="S3339" s="7">
        <f t="shared" si="2"/>
        <v>6</v>
      </c>
      <c r="T3339" s="20">
        <v>25.56</v>
      </c>
      <c r="U3339" s="14">
        <f t="shared" si="172"/>
        <v>37.3776</v>
      </c>
      <c r="V3339" s="21" t="s">
        <v>26</v>
      </c>
      <c r="W3339" s="35">
        <f>VLOOKUP(A3339,airbnb_listings_orlando!C:Q,14,0)</f>
        <v>53</v>
      </c>
      <c r="X3339" s="35">
        <f>VLOOKUP(A3339,airbnb_listings_orlando!C:Q,15,0)</f>
        <v>6</v>
      </c>
      <c r="Y3339" s="11">
        <f t="shared" si="4"/>
        <v>311.48</v>
      </c>
      <c r="AA3339" s="11"/>
    </row>
    <row r="3340">
      <c r="A3340" s="12" t="s">
        <v>104</v>
      </c>
      <c r="B3340" s="13">
        <v>43419.0</v>
      </c>
      <c r="C3340" s="25">
        <v>43422.0</v>
      </c>
      <c r="D3340" s="14">
        <v>807.04</v>
      </c>
      <c r="E3340" s="15">
        <v>43393.00111111111</v>
      </c>
      <c r="F3340" s="16">
        <v>26.0</v>
      </c>
      <c r="G3340" s="17" t="s">
        <v>25</v>
      </c>
      <c r="H3340" s="14">
        <v>82.03</v>
      </c>
      <c r="I3340" s="14">
        <f t="shared" si="1"/>
        <v>749.7984</v>
      </c>
      <c r="J3340" s="18">
        <v>6.0</v>
      </c>
      <c r="K3340" s="17">
        <v>9.0</v>
      </c>
      <c r="L3340" s="19">
        <v>5.0</v>
      </c>
      <c r="M3340" s="19">
        <v>37.0</v>
      </c>
      <c r="N3340" s="17">
        <v>4.5</v>
      </c>
      <c r="O3340" s="17" t="s">
        <v>66</v>
      </c>
      <c r="P3340" s="17">
        <v>3.0</v>
      </c>
      <c r="Q3340" s="17">
        <v>8.0</v>
      </c>
      <c r="R3340" s="17">
        <v>0.0</v>
      </c>
      <c r="S3340" s="7">
        <f t="shared" si="2"/>
        <v>8</v>
      </c>
      <c r="T3340" s="20">
        <v>24.96</v>
      </c>
      <c r="U3340" s="14">
        <f t="shared" si="172"/>
        <v>32.2816</v>
      </c>
      <c r="V3340" s="21" t="s">
        <v>26</v>
      </c>
      <c r="W3340" s="35">
        <f>VLOOKUP(A3340,airbnb_listings_orlando!C:Q,14,0)</f>
        <v>53</v>
      </c>
      <c r="X3340" s="35">
        <f>VLOOKUP(A3340,airbnb_listings_orlando!C:Q,15,0)</f>
        <v>6</v>
      </c>
      <c r="Y3340" s="11">
        <f t="shared" si="4"/>
        <v>269.0133333</v>
      </c>
      <c r="AA3340" s="11"/>
    </row>
    <row r="3341">
      <c r="A3341" s="12" t="s">
        <v>104</v>
      </c>
      <c r="B3341" s="13">
        <v>43413.0</v>
      </c>
      <c r="C3341" s="25">
        <v>43416.0</v>
      </c>
      <c r="D3341" s="14">
        <v>1059.24</v>
      </c>
      <c r="E3341" s="24">
        <v>43339.61090277778</v>
      </c>
      <c r="F3341" s="16">
        <v>74.0</v>
      </c>
      <c r="G3341" s="17" t="s">
        <v>25</v>
      </c>
      <c r="H3341" s="14">
        <v>121.73</v>
      </c>
      <c r="I3341" s="14">
        <f t="shared" si="1"/>
        <v>984.1104</v>
      </c>
      <c r="J3341" s="18">
        <v>6.0</v>
      </c>
      <c r="K3341" s="17">
        <v>9.0</v>
      </c>
      <c r="L3341" s="19">
        <v>5.0</v>
      </c>
      <c r="M3341" s="19">
        <v>37.0</v>
      </c>
      <c r="N3341" s="17">
        <v>4.5</v>
      </c>
      <c r="O3341" s="17" t="s">
        <v>66</v>
      </c>
      <c r="P3341" s="17">
        <v>3.0</v>
      </c>
      <c r="Q3341" s="17">
        <v>6.0</v>
      </c>
      <c r="R3341" s="17">
        <v>2.0</v>
      </c>
      <c r="S3341" s="7">
        <f t="shared" si="2"/>
        <v>8</v>
      </c>
      <c r="T3341" s="20">
        <v>32.76</v>
      </c>
      <c r="U3341" s="14">
        <f t="shared" si="172"/>
        <v>42.3696</v>
      </c>
      <c r="V3341" s="21" t="s">
        <v>26</v>
      </c>
      <c r="W3341" s="35">
        <f>VLOOKUP(A3341,airbnb_listings_orlando!C:Q,14,0)</f>
        <v>53</v>
      </c>
      <c r="X3341" s="35">
        <f>VLOOKUP(A3341,airbnb_listings_orlando!C:Q,15,0)</f>
        <v>6</v>
      </c>
      <c r="Y3341" s="11">
        <f t="shared" si="4"/>
        <v>353.08</v>
      </c>
      <c r="AA3341" s="11"/>
    </row>
    <row r="3342">
      <c r="A3342" s="12" t="s">
        <v>104</v>
      </c>
      <c r="B3342" s="13">
        <v>43397.0</v>
      </c>
      <c r="C3342" s="25">
        <v>43403.0</v>
      </c>
      <c r="D3342" s="14">
        <v>1426.23</v>
      </c>
      <c r="E3342" s="15">
        <v>43385.56621527778</v>
      </c>
      <c r="F3342" s="16">
        <v>12.0</v>
      </c>
      <c r="G3342" s="17" t="s">
        <v>25</v>
      </c>
      <c r="H3342" s="14">
        <v>161.27</v>
      </c>
      <c r="I3342" s="14">
        <f t="shared" si="1"/>
        <v>1328.4108</v>
      </c>
      <c r="J3342" s="18">
        <v>6.0</v>
      </c>
      <c r="K3342" s="17">
        <v>9.0</v>
      </c>
      <c r="L3342" s="19">
        <v>5.0</v>
      </c>
      <c r="M3342" s="19">
        <v>37.0</v>
      </c>
      <c r="N3342" s="17">
        <v>4.5</v>
      </c>
      <c r="O3342" s="17" t="s">
        <v>66</v>
      </c>
      <c r="P3342" s="17">
        <v>6.0</v>
      </c>
      <c r="Q3342" s="17">
        <v>1.0</v>
      </c>
      <c r="R3342" s="17">
        <v>0.0</v>
      </c>
      <c r="S3342" s="7">
        <f t="shared" si="2"/>
        <v>1</v>
      </c>
      <c r="T3342" s="20">
        <v>40.77</v>
      </c>
      <c r="U3342" s="14">
        <f t="shared" si="172"/>
        <v>57.0492</v>
      </c>
      <c r="V3342" s="21" t="s">
        <v>26</v>
      </c>
      <c r="W3342" s="35">
        <f>VLOOKUP(A3342,airbnb_listings_orlando!C:Q,14,0)</f>
        <v>53</v>
      </c>
      <c r="X3342" s="35">
        <f>VLOOKUP(A3342,airbnb_listings_orlando!C:Q,15,0)</f>
        <v>6</v>
      </c>
      <c r="Y3342" s="11">
        <f t="shared" si="4"/>
        <v>237.705</v>
      </c>
      <c r="AA3342" s="11"/>
    </row>
    <row r="3343">
      <c r="A3343" s="12" t="s">
        <v>104</v>
      </c>
      <c r="B3343" s="13">
        <v>43391.0</v>
      </c>
      <c r="C3343" s="25">
        <v>43395.0</v>
      </c>
      <c r="D3343" s="14">
        <v>1483.57</v>
      </c>
      <c r="E3343" s="24">
        <v>43311.858981481484</v>
      </c>
      <c r="F3343" s="16">
        <v>80.0</v>
      </c>
      <c r="G3343" s="17" t="s">
        <v>25</v>
      </c>
      <c r="H3343" s="14">
        <v>169.02</v>
      </c>
      <c r="I3343" s="14">
        <f t="shared" si="1"/>
        <v>1382.7972</v>
      </c>
      <c r="J3343" s="18">
        <v>6.0</v>
      </c>
      <c r="K3343" s="17">
        <v>9.0</v>
      </c>
      <c r="L3343" s="19">
        <v>5.0</v>
      </c>
      <c r="M3343" s="19">
        <v>37.0</v>
      </c>
      <c r="N3343" s="17">
        <v>4.5</v>
      </c>
      <c r="O3343" s="17" t="s">
        <v>66</v>
      </c>
      <c r="P3343" s="17">
        <v>4.0</v>
      </c>
      <c r="Q3343" s="17">
        <v>7.0</v>
      </c>
      <c r="R3343" s="17">
        <v>0.0</v>
      </c>
      <c r="S3343" s="7">
        <f t="shared" si="2"/>
        <v>7</v>
      </c>
      <c r="T3343" s="20">
        <v>41.43</v>
      </c>
      <c r="U3343" s="14">
        <f t="shared" si="172"/>
        <v>59.3428</v>
      </c>
      <c r="V3343" s="21" t="s">
        <v>26</v>
      </c>
      <c r="W3343" s="35">
        <f>VLOOKUP(A3343,airbnb_listings_orlando!C:Q,14,0)</f>
        <v>53</v>
      </c>
      <c r="X3343" s="35">
        <f>VLOOKUP(A3343,airbnb_listings_orlando!C:Q,15,0)</f>
        <v>6</v>
      </c>
      <c r="Y3343" s="11">
        <f t="shared" si="4"/>
        <v>370.8925</v>
      </c>
      <c r="AA3343" s="11"/>
    </row>
    <row r="3344">
      <c r="A3344" s="12" t="s">
        <v>104</v>
      </c>
      <c r="B3344" s="13">
        <v>43381.0</v>
      </c>
      <c r="C3344" s="25">
        <v>43387.0</v>
      </c>
      <c r="D3344" s="14">
        <v>1900.23</v>
      </c>
      <c r="E3344" s="24">
        <v>43304.72739583333</v>
      </c>
      <c r="F3344" s="16">
        <v>77.0</v>
      </c>
      <c r="G3344" s="17" t="s">
        <v>25</v>
      </c>
      <c r="H3344" s="14">
        <v>254.1</v>
      </c>
      <c r="I3344" s="14">
        <f t="shared" si="1"/>
        <v>1765.4508</v>
      </c>
      <c r="J3344" s="18">
        <v>6.0</v>
      </c>
      <c r="K3344" s="17">
        <v>9.0</v>
      </c>
      <c r="L3344" s="19">
        <v>5.0</v>
      </c>
      <c r="M3344" s="19">
        <v>37.0</v>
      </c>
      <c r="N3344" s="17">
        <v>4.5</v>
      </c>
      <c r="O3344" s="17" t="s">
        <v>66</v>
      </c>
      <c r="P3344" s="17">
        <v>6.0</v>
      </c>
      <c r="Q3344" s="17">
        <v>6.0</v>
      </c>
      <c r="R3344" s="17">
        <v>0.0</v>
      </c>
      <c r="S3344" s="7">
        <f t="shared" si="2"/>
        <v>6</v>
      </c>
      <c r="T3344" s="20">
        <v>58.77</v>
      </c>
      <c r="U3344" s="14">
        <f t="shared" si="172"/>
        <v>76.0092</v>
      </c>
      <c r="V3344" s="21" t="s">
        <v>26</v>
      </c>
      <c r="W3344" s="35">
        <f>VLOOKUP(A3344,airbnb_listings_orlando!C:Q,14,0)</f>
        <v>53</v>
      </c>
      <c r="X3344" s="35">
        <f>VLOOKUP(A3344,airbnb_listings_orlando!C:Q,15,0)</f>
        <v>6</v>
      </c>
      <c r="Y3344" s="11">
        <f t="shared" si="4"/>
        <v>316.705</v>
      </c>
      <c r="AA3344" s="11"/>
    </row>
    <row r="3345">
      <c r="A3345" s="12" t="s">
        <v>104</v>
      </c>
      <c r="B3345" s="13">
        <v>43330.0</v>
      </c>
      <c r="C3345" s="12">
        <v>43336.0</v>
      </c>
      <c r="D3345" s="14">
        <v>2071.62</v>
      </c>
      <c r="E3345" s="24">
        <v>43305.460011574076</v>
      </c>
      <c r="F3345" s="16">
        <v>25.0</v>
      </c>
      <c r="G3345" s="17" t="s">
        <v>25</v>
      </c>
      <c r="H3345" s="14">
        <v>277.73</v>
      </c>
      <c r="I3345" s="14">
        <f t="shared" si="1"/>
        <v>1921.3752</v>
      </c>
      <c r="J3345" s="18">
        <v>6.0</v>
      </c>
      <c r="K3345" s="17">
        <v>9.0</v>
      </c>
      <c r="L3345" s="19">
        <v>5.0</v>
      </c>
      <c r="M3345" s="19">
        <v>37.0</v>
      </c>
      <c r="N3345" s="17">
        <v>4.5</v>
      </c>
      <c r="O3345" s="17" t="s">
        <v>66</v>
      </c>
      <c r="P3345" s="17">
        <v>6.0</v>
      </c>
      <c r="Q3345" s="17">
        <v>6.0</v>
      </c>
      <c r="R3345" s="17">
        <v>4.0</v>
      </c>
      <c r="S3345" s="7">
        <f t="shared" si="2"/>
        <v>10</v>
      </c>
      <c r="T3345" s="20">
        <v>67.38</v>
      </c>
      <c r="U3345" s="14">
        <f t="shared" si="172"/>
        <v>82.8648</v>
      </c>
      <c r="V3345" s="21" t="s">
        <v>26</v>
      </c>
      <c r="W3345" s="35">
        <f>VLOOKUP(A3345,airbnb_listings_orlando!C:Q,14,0)</f>
        <v>53</v>
      </c>
      <c r="X3345" s="35">
        <f>VLOOKUP(A3345,airbnb_listings_orlando!C:Q,15,0)</f>
        <v>6</v>
      </c>
      <c r="Y3345" s="11">
        <f t="shared" si="4"/>
        <v>345.27</v>
      </c>
      <c r="AA3345" s="11"/>
    </row>
    <row r="3346">
      <c r="A3346" s="12" t="s">
        <v>104</v>
      </c>
      <c r="B3346" s="13">
        <v>43313.0</v>
      </c>
      <c r="C3346" s="12">
        <v>43317.0</v>
      </c>
      <c r="D3346" s="14">
        <v>1402.0</v>
      </c>
      <c r="E3346" s="24">
        <v>43181.917905092596</v>
      </c>
      <c r="F3346" s="16">
        <v>132.0</v>
      </c>
      <c r="G3346" s="17" t="s">
        <v>25</v>
      </c>
      <c r="H3346" s="14">
        <v>176.04</v>
      </c>
      <c r="I3346" s="14">
        <f t="shared" si="1"/>
        <v>1302.92</v>
      </c>
      <c r="J3346" s="18">
        <v>6.0</v>
      </c>
      <c r="K3346" s="17">
        <v>9.0</v>
      </c>
      <c r="L3346" s="19">
        <v>5.0</v>
      </c>
      <c r="M3346" s="19" t="e">
        <v>#N/A</v>
      </c>
      <c r="N3346" s="17">
        <v>4.5</v>
      </c>
      <c r="O3346" s="17" t="s">
        <v>66</v>
      </c>
      <c r="P3346" s="17">
        <v>4.0</v>
      </c>
      <c r="Q3346" s="17">
        <v>7.0</v>
      </c>
      <c r="R3346" s="17">
        <v>5.0</v>
      </c>
      <c r="S3346" s="7">
        <f t="shared" si="2"/>
        <v>12</v>
      </c>
      <c r="T3346" s="20">
        <v>43.0</v>
      </c>
      <c r="U3346" s="14">
        <f t="shared" si="172"/>
        <v>56.08</v>
      </c>
      <c r="V3346" s="21" t="s">
        <v>26</v>
      </c>
      <c r="W3346" s="35">
        <f>VLOOKUP(A3346,airbnb_listings_orlando!C:Q,14,0)</f>
        <v>53</v>
      </c>
      <c r="X3346" s="35">
        <f>VLOOKUP(A3346,airbnb_listings_orlando!C:Q,15,0)</f>
        <v>6</v>
      </c>
      <c r="Y3346" s="11">
        <f t="shared" si="4"/>
        <v>350.5</v>
      </c>
      <c r="AA3346" s="11"/>
    </row>
    <row r="3347">
      <c r="A3347" s="12" t="s">
        <v>104</v>
      </c>
      <c r="B3347" s="13">
        <v>43305.0</v>
      </c>
      <c r="C3347" s="12">
        <v>43312.0</v>
      </c>
      <c r="D3347" s="14">
        <v>2186.01</v>
      </c>
      <c r="E3347" s="24">
        <v>43198.42789351852</v>
      </c>
      <c r="F3347" s="16">
        <v>107.0</v>
      </c>
      <c r="G3347" s="17" t="s">
        <v>25</v>
      </c>
      <c r="H3347" s="14">
        <v>297.56</v>
      </c>
      <c r="I3347" s="14">
        <f t="shared" si="1"/>
        <v>2030.5696</v>
      </c>
      <c r="J3347" s="18">
        <v>6.0</v>
      </c>
      <c r="K3347" s="17">
        <v>9.0</v>
      </c>
      <c r="L3347" s="19">
        <v>5.0</v>
      </c>
      <c r="M3347" s="19" t="e">
        <v>#N/A</v>
      </c>
      <c r="N3347" s="17">
        <v>4.5</v>
      </c>
      <c r="O3347" s="17" t="s">
        <v>66</v>
      </c>
      <c r="P3347" s="17">
        <v>7.0</v>
      </c>
      <c r="Q3347" s="17">
        <v>6.0</v>
      </c>
      <c r="R3347" s="17">
        <v>6.0</v>
      </c>
      <c r="S3347" s="7">
        <f t="shared" si="2"/>
        <v>12</v>
      </c>
      <c r="T3347" s="20">
        <v>68.0</v>
      </c>
      <c r="U3347" s="14">
        <f t="shared" si="172"/>
        <v>87.4404</v>
      </c>
      <c r="V3347" s="21" t="s">
        <v>26</v>
      </c>
      <c r="W3347" s="35">
        <f>VLOOKUP(A3347,airbnb_listings_orlando!C:Q,14,0)</f>
        <v>53</v>
      </c>
      <c r="X3347" s="35">
        <f>VLOOKUP(A3347,airbnb_listings_orlando!C:Q,15,0)</f>
        <v>6</v>
      </c>
      <c r="Y3347" s="11">
        <f t="shared" si="4"/>
        <v>312.2871429</v>
      </c>
      <c r="AA3347" s="11"/>
    </row>
    <row r="3348">
      <c r="A3348" s="12" t="s">
        <v>104</v>
      </c>
      <c r="B3348" s="13">
        <v>43287.0</v>
      </c>
      <c r="C3348" s="12">
        <v>43289.0</v>
      </c>
      <c r="D3348" s="14">
        <v>957.39</v>
      </c>
      <c r="E3348" s="24">
        <v>43240.83576388889</v>
      </c>
      <c r="F3348" s="16">
        <v>47.0</v>
      </c>
      <c r="G3348" s="17" t="s">
        <v>25</v>
      </c>
      <c r="H3348" s="14">
        <v>105.7</v>
      </c>
      <c r="I3348" s="14">
        <f t="shared" si="1"/>
        <v>889.4844</v>
      </c>
      <c r="J3348" s="18">
        <v>6.0</v>
      </c>
      <c r="K3348" s="17">
        <v>9.0</v>
      </c>
      <c r="L3348" s="19">
        <v>5.0</v>
      </c>
      <c r="M3348" s="19" t="e">
        <v>#N/A</v>
      </c>
      <c r="N3348" s="17">
        <v>4.5</v>
      </c>
      <c r="O3348" s="17" t="s">
        <v>66</v>
      </c>
      <c r="P3348" s="17">
        <v>2.0</v>
      </c>
      <c r="Q3348" s="17">
        <v>8.0</v>
      </c>
      <c r="R3348" s="17">
        <v>0.0</v>
      </c>
      <c r="S3348" s="7">
        <f t="shared" si="2"/>
        <v>8</v>
      </c>
      <c r="T3348" s="20">
        <v>29.61</v>
      </c>
      <c r="U3348" s="14">
        <f t="shared" si="172"/>
        <v>38.2956</v>
      </c>
      <c r="V3348" s="21" t="s">
        <v>26</v>
      </c>
      <c r="W3348" s="35">
        <f>VLOOKUP(A3348,airbnb_listings_orlando!C:Q,14,0)</f>
        <v>53</v>
      </c>
      <c r="X3348" s="35">
        <f>VLOOKUP(A3348,airbnb_listings_orlando!C:Q,15,0)</f>
        <v>6</v>
      </c>
      <c r="Y3348" s="11">
        <f t="shared" si="4"/>
        <v>478.695</v>
      </c>
      <c r="AA3348" s="11"/>
    </row>
    <row r="3349">
      <c r="A3349" s="12" t="s">
        <v>104</v>
      </c>
      <c r="B3349" s="13">
        <v>43283.0</v>
      </c>
      <c r="C3349" s="12">
        <v>43287.0</v>
      </c>
      <c r="D3349" s="14">
        <v>1339.57</v>
      </c>
      <c r="E3349" s="24">
        <v>43279.9852662037</v>
      </c>
      <c r="F3349" s="16">
        <v>4.0</v>
      </c>
      <c r="G3349" s="17" t="s">
        <v>25</v>
      </c>
      <c r="H3349" s="14">
        <v>165.85</v>
      </c>
      <c r="I3349" s="14">
        <f t="shared" si="1"/>
        <v>1244.5572</v>
      </c>
      <c r="J3349" s="18">
        <v>6.0</v>
      </c>
      <c r="K3349" s="17">
        <v>9.0</v>
      </c>
      <c r="L3349" s="19">
        <v>5.0</v>
      </c>
      <c r="M3349" s="19" t="e">
        <v>#N/A</v>
      </c>
      <c r="N3349" s="17">
        <v>4.5</v>
      </c>
      <c r="O3349" s="17" t="s">
        <v>66</v>
      </c>
      <c r="P3349" s="17">
        <v>4.0</v>
      </c>
      <c r="Q3349" s="17">
        <v>8.0</v>
      </c>
      <c r="R3349" s="17">
        <v>0.0</v>
      </c>
      <c r="S3349" s="7">
        <f t="shared" si="2"/>
        <v>8</v>
      </c>
      <c r="T3349" s="20">
        <v>41.43</v>
      </c>
      <c r="U3349" s="14">
        <f t="shared" si="172"/>
        <v>53.5828</v>
      </c>
      <c r="V3349" s="21" t="s">
        <v>26</v>
      </c>
      <c r="W3349" s="35">
        <f>VLOOKUP(A3349,airbnb_listings_orlando!C:Q,14,0)</f>
        <v>53</v>
      </c>
      <c r="X3349" s="35">
        <f>VLOOKUP(A3349,airbnb_listings_orlando!C:Q,15,0)</f>
        <v>6</v>
      </c>
      <c r="Y3349" s="11">
        <f t="shared" si="4"/>
        <v>334.8925</v>
      </c>
      <c r="AA3349" s="11"/>
    </row>
    <row r="3350">
      <c r="A3350" s="12" t="s">
        <v>104</v>
      </c>
      <c r="B3350" s="13">
        <v>43265.0</v>
      </c>
      <c r="C3350" s="12">
        <v>43268.0</v>
      </c>
      <c r="D3350" s="14">
        <v>1010.0</v>
      </c>
      <c r="E3350" s="24">
        <v>43129.89880787037</v>
      </c>
      <c r="F3350" s="16">
        <v>136.0</v>
      </c>
      <c r="G3350" s="17" t="s">
        <v>25</v>
      </c>
      <c r="H3350" s="14">
        <v>114.22</v>
      </c>
      <c r="I3350" s="14">
        <f t="shared" si="1"/>
        <v>938.6</v>
      </c>
      <c r="J3350" s="18">
        <v>6.0</v>
      </c>
      <c r="K3350" s="17">
        <v>9.0</v>
      </c>
      <c r="L3350" s="19">
        <v>5.0</v>
      </c>
      <c r="M3350" s="19" t="e">
        <v>#N/A</v>
      </c>
      <c r="N3350" s="17">
        <v>4.5</v>
      </c>
      <c r="O3350" s="17" t="s">
        <v>66</v>
      </c>
      <c r="P3350" s="17">
        <v>3.0</v>
      </c>
      <c r="Q3350" s="17">
        <v>10.0</v>
      </c>
      <c r="R3350" s="17">
        <v>0.0</v>
      </c>
      <c r="S3350" s="7">
        <f t="shared" si="2"/>
        <v>10</v>
      </c>
      <c r="T3350" s="20">
        <v>31.0</v>
      </c>
      <c r="U3350" s="14">
        <f t="shared" si="172"/>
        <v>40.4</v>
      </c>
      <c r="V3350" s="21" t="s">
        <v>26</v>
      </c>
      <c r="W3350" s="35">
        <f>VLOOKUP(A3350,airbnb_listings_orlando!C:Q,14,0)</f>
        <v>53</v>
      </c>
      <c r="X3350" s="35">
        <f>VLOOKUP(A3350,airbnb_listings_orlando!C:Q,15,0)</f>
        <v>6</v>
      </c>
      <c r="Y3350" s="11">
        <f t="shared" si="4"/>
        <v>336.6666667</v>
      </c>
      <c r="AA3350" s="11"/>
    </row>
    <row r="3351">
      <c r="A3351" s="12" t="s">
        <v>104</v>
      </c>
      <c r="B3351" s="13">
        <v>43259.0</v>
      </c>
      <c r="C3351" s="12">
        <v>43261.0</v>
      </c>
      <c r="D3351" s="14">
        <v>870.0</v>
      </c>
      <c r="E3351" s="24">
        <v>43154.57693287037</v>
      </c>
      <c r="F3351" s="16">
        <v>105.0</v>
      </c>
      <c r="G3351" s="17" t="s">
        <v>25</v>
      </c>
      <c r="H3351" s="14">
        <v>91.6</v>
      </c>
      <c r="I3351" s="14">
        <f t="shared" si="1"/>
        <v>808.2</v>
      </c>
      <c r="J3351" s="18">
        <v>6.0</v>
      </c>
      <c r="K3351" s="17">
        <v>9.0</v>
      </c>
      <c r="L3351" s="19">
        <v>5.0</v>
      </c>
      <c r="M3351" s="19" t="e">
        <v>#REF!</v>
      </c>
      <c r="N3351" s="17">
        <v>4.5</v>
      </c>
      <c r="O3351" s="17" t="s">
        <v>66</v>
      </c>
      <c r="P3351" s="17">
        <v>2.0</v>
      </c>
      <c r="Q3351" s="17">
        <v>1.0</v>
      </c>
      <c r="R3351" s="17">
        <v>0.0</v>
      </c>
      <c r="S3351" s="7">
        <f t="shared" si="2"/>
        <v>1</v>
      </c>
      <c r="T3351" s="20">
        <v>27.0</v>
      </c>
      <c r="U3351" s="14">
        <f t="shared" si="172"/>
        <v>34.8</v>
      </c>
      <c r="V3351" s="21" t="s">
        <v>26</v>
      </c>
      <c r="W3351" s="35">
        <f>VLOOKUP(A3351,airbnb_listings_orlando!C:Q,14,0)</f>
        <v>53</v>
      </c>
      <c r="X3351" s="35">
        <f>VLOOKUP(A3351,airbnb_listings_orlando!C:Q,15,0)</f>
        <v>6</v>
      </c>
      <c r="Y3351" s="11">
        <f t="shared" si="4"/>
        <v>435</v>
      </c>
      <c r="AA3351" s="11"/>
    </row>
    <row r="3352">
      <c r="A3352" s="12" t="s">
        <v>104</v>
      </c>
      <c r="B3352" s="13">
        <v>43249.0</v>
      </c>
      <c r="C3352" s="12">
        <v>43256.0</v>
      </c>
      <c r="D3352" s="14">
        <v>2289.01</v>
      </c>
      <c r="E3352" s="24">
        <v>43156.87341435185</v>
      </c>
      <c r="F3352" s="16">
        <v>93.0</v>
      </c>
      <c r="G3352" s="17" t="s">
        <v>25</v>
      </c>
      <c r="H3352" s="14">
        <v>315.09</v>
      </c>
      <c r="I3352" s="14">
        <f t="shared" si="1"/>
        <v>2126.4496</v>
      </c>
      <c r="J3352" s="18">
        <v>6.0</v>
      </c>
      <c r="K3352" s="17">
        <v>9.0</v>
      </c>
      <c r="L3352" s="19">
        <v>5.0</v>
      </c>
      <c r="M3352" s="19" t="e">
        <v>#REF!</v>
      </c>
      <c r="N3352" s="17">
        <v>4.5</v>
      </c>
      <c r="O3352" s="17" t="s">
        <v>66</v>
      </c>
      <c r="P3352" s="17">
        <v>7.0</v>
      </c>
      <c r="Q3352" s="17">
        <v>5.0</v>
      </c>
      <c r="R3352" s="17">
        <v>3.0</v>
      </c>
      <c r="S3352" s="7">
        <f t="shared" si="2"/>
        <v>8</v>
      </c>
      <c r="T3352" s="20">
        <v>71.0</v>
      </c>
      <c r="U3352" s="14">
        <f t="shared" si="172"/>
        <v>91.5604</v>
      </c>
      <c r="V3352" s="21" t="s">
        <v>26</v>
      </c>
      <c r="W3352" s="35">
        <f>VLOOKUP(A3352,airbnb_listings_orlando!C:Q,14,0)</f>
        <v>53</v>
      </c>
      <c r="X3352" s="35">
        <f>VLOOKUP(A3352,airbnb_listings_orlando!C:Q,15,0)</f>
        <v>6</v>
      </c>
      <c r="Y3352" s="11">
        <f t="shared" si="4"/>
        <v>327.0014286</v>
      </c>
      <c r="AA3352" s="11"/>
    </row>
    <row r="3353">
      <c r="A3353" s="12" t="s">
        <v>104</v>
      </c>
      <c r="B3353" s="13">
        <v>43244.0</v>
      </c>
      <c r="C3353" s="12">
        <v>43248.0</v>
      </c>
      <c r="D3353" s="14">
        <v>1522.0</v>
      </c>
      <c r="E3353" s="24">
        <v>43145.761145833334</v>
      </c>
      <c r="F3353" s="16">
        <v>99.0</v>
      </c>
      <c r="G3353" s="17" t="s">
        <v>25</v>
      </c>
      <c r="H3353" s="14">
        <v>194.64</v>
      </c>
      <c r="I3353" s="14">
        <f t="shared" si="1"/>
        <v>1414.12</v>
      </c>
      <c r="J3353" s="18">
        <v>6.0</v>
      </c>
      <c r="K3353" s="17">
        <v>9.0</v>
      </c>
      <c r="L3353" s="19">
        <v>5.0</v>
      </c>
      <c r="M3353" s="19" t="e">
        <v>#REF!</v>
      </c>
      <c r="N3353" s="17">
        <v>4.5</v>
      </c>
      <c r="O3353" s="17" t="s">
        <v>66</v>
      </c>
      <c r="P3353" s="17">
        <v>4.0</v>
      </c>
      <c r="Q3353" s="17">
        <v>8.0</v>
      </c>
      <c r="R3353" s="17">
        <v>0.0</v>
      </c>
      <c r="S3353" s="7">
        <f t="shared" si="2"/>
        <v>8</v>
      </c>
      <c r="T3353" s="20">
        <v>47.0</v>
      </c>
      <c r="U3353" s="14">
        <f t="shared" si="172"/>
        <v>60.88</v>
      </c>
      <c r="V3353" s="21" t="s">
        <v>26</v>
      </c>
      <c r="W3353" s="35">
        <f>VLOOKUP(A3353,airbnb_listings_orlando!C:Q,14,0)</f>
        <v>53</v>
      </c>
      <c r="X3353" s="35">
        <f>VLOOKUP(A3353,airbnb_listings_orlando!C:Q,15,0)</f>
        <v>6</v>
      </c>
      <c r="Y3353" s="11">
        <f t="shared" si="4"/>
        <v>380.5</v>
      </c>
      <c r="AA3353" s="11"/>
    </row>
    <row r="3354">
      <c r="A3354" s="12" t="s">
        <v>104</v>
      </c>
      <c r="B3354" s="13">
        <v>43238.0</v>
      </c>
      <c r="C3354" s="12">
        <v>43240.0</v>
      </c>
      <c r="D3354" s="14">
        <v>823.8</v>
      </c>
      <c r="E3354" s="24">
        <v>43213.97083333333</v>
      </c>
      <c r="F3354" s="16">
        <v>25.0</v>
      </c>
      <c r="G3354" s="17" t="s">
        <v>25</v>
      </c>
      <c r="H3354" s="14">
        <v>82.55</v>
      </c>
      <c r="I3354" s="14">
        <f t="shared" si="1"/>
        <v>765.848</v>
      </c>
      <c r="J3354" s="18">
        <v>6.0</v>
      </c>
      <c r="K3354" s="17">
        <v>9.0</v>
      </c>
      <c r="L3354" s="19">
        <v>5.0</v>
      </c>
      <c r="M3354" s="19" t="e">
        <v>#REF!</v>
      </c>
      <c r="N3354" s="17">
        <v>4.5</v>
      </c>
      <c r="O3354" s="17" t="s">
        <v>66</v>
      </c>
      <c r="P3354" s="17">
        <v>2.0</v>
      </c>
      <c r="Q3354" s="17">
        <v>6.0</v>
      </c>
      <c r="R3354" s="17">
        <v>4.0</v>
      </c>
      <c r="S3354" s="7">
        <f t="shared" si="2"/>
        <v>10</v>
      </c>
      <c r="T3354" s="20">
        <v>25.0</v>
      </c>
      <c r="U3354" s="14">
        <f t="shared" si="172"/>
        <v>32.952</v>
      </c>
      <c r="V3354" s="21" t="s">
        <v>26</v>
      </c>
      <c r="W3354" s="35">
        <f>VLOOKUP(A3354,airbnb_listings_orlando!C:Q,14,0)</f>
        <v>53</v>
      </c>
      <c r="X3354" s="35">
        <f>VLOOKUP(A3354,airbnb_listings_orlando!C:Q,15,0)</f>
        <v>6</v>
      </c>
      <c r="Y3354" s="11">
        <f t="shared" si="4"/>
        <v>411.9</v>
      </c>
      <c r="AA3354" s="11"/>
    </row>
    <row r="3355">
      <c r="A3355" s="12" t="s">
        <v>104</v>
      </c>
      <c r="B3355" s="13">
        <v>43198.0</v>
      </c>
      <c r="C3355" s="12">
        <v>43205.0</v>
      </c>
      <c r="D3355" s="14">
        <v>2518.9</v>
      </c>
      <c r="E3355" s="24">
        <v>43046.74731481481</v>
      </c>
      <c r="F3355" s="16">
        <v>152.0</v>
      </c>
      <c r="G3355" s="17" t="s">
        <v>25</v>
      </c>
      <c r="H3355" s="14">
        <v>316.46</v>
      </c>
      <c r="I3355" s="14">
        <f t="shared" si="1"/>
        <v>2347.144</v>
      </c>
      <c r="J3355" s="18">
        <v>6.0</v>
      </c>
      <c r="K3355" s="17">
        <v>9.0</v>
      </c>
      <c r="L3355" s="19">
        <v>5.0</v>
      </c>
      <c r="M3355" s="19" t="e">
        <v>#REF!</v>
      </c>
      <c r="N3355" s="17">
        <v>4.5</v>
      </c>
      <c r="O3355" s="17" t="s">
        <v>66</v>
      </c>
      <c r="P3355" s="17">
        <v>7.0</v>
      </c>
      <c r="Q3355" s="17">
        <v>2.0</v>
      </c>
      <c r="R3355" s="17">
        <v>2.0</v>
      </c>
      <c r="S3355" s="7">
        <f t="shared" si="2"/>
        <v>4</v>
      </c>
      <c r="T3355" s="20">
        <v>71.0</v>
      </c>
      <c r="U3355" s="14">
        <f t="shared" si="172"/>
        <v>100.756</v>
      </c>
      <c r="V3355" s="21" t="s">
        <v>26</v>
      </c>
      <c r="W3355" s="35">
        <f>VLOOKUP(A3355,airbnb_listings_orlando!C:Q,14,0)</f>
        <v>53</v>
      </c>
      <c r="X3355" s="35">
        <f>VLOOKUP(A3355,airbnb_listings_orlando!C:Q,15,0)</f>
        <v>6</v>
      </c>
      <c r="Y3355" s="11">
        <f t="shared" si="4"/>
        <v>359.8428571</v>
      </c>
      <c r="AA3355" s="11"/>
    </row>
    <row r="3356">
      <c r="A3356" s="12" t="s">
        <v>104</v>
      </c>
      <c r="B3356" s="13">
        <v>43190.0</v>
      </c>
      <c r="C3356" s="12">
        <v>43196.0</v>
      </c>
      <c r="D3356" s="14">
        <v>2312.32</v>
      </c>
      <c r="E3356" s="24">
        <v>43016.89548611111</v>
      </c>
      <c r="F3356" s="16">
        <v>174.0</v>
      </c>
      <c r="G3356" s="17" t="s">
        <v>25</v>
      </c>
      <c r="H3356" s="14">
        <v>288.54</v>
      </c>
      <c r="I3356" s="14">
        <f t="shared" si="1"/>
        <v>2153.8272</v>
      </c>
      <c r="J3356" s="18">
        <v>6.0</v>
      </c>
      <c r="K3356" s="17">
        <v>9.0</v>
      </c>
      <c r="L3356" s="19">
        <v>5.0</v>
      </c>
      <c r="M3356" s="19" t="e">
        <v>#REF!</v>
      </c>
      <c r="N3356" s="17">
        <v>4.5</v>
      </c>
      <c r="O3356" s="17" t="s">
        <v>66</v>
      </c>
      <c r="P3356" s="17">
        <v>6.0</v>
      </c>
      <c r="Q3356" s="17">
        <v>6.0</v>
      </c>
      <c r="R3356" s="17">
        <v>5.0</v>
      </c>
      <c r="S3356" s="7">
        <f t="shared" si="2"/>
        <v>11</v>
      </c>
      <c r="T3356" s="20">
        <v>66.0</v>
      </c>
      <c r="U3356" s="14">
        <f t="shared" si="172"/>
        <v>92.4928</v>
      </c>
      <c r="V3356" s="21" t="s">
        <v>26</v>
      </c>
      <c r="W3356" s="35">
        <f>VLOOKUP(A3356,airbnb_listings_orlando!C:Q,14,0)</f>
        <v>53</v>
      </c>
      <c r="X3356" s="35">
        <f>VLOOKUP(A3356,airbnb_listings_orlando!C:Q,15,0)</f>
        <v>6</v>
      </c>
      <c r="Y3356" s="11">
        <f t="shared" si="4"/>
        <v>385.3866667</v>
      </c>
      <c r="AA3356" s="11"/>
    </row>
    <row r="3357">
      <c r="A3357" s="12" t="s">
        <v>104</v>
      </c>
      <c r="B3357" s="13">
        <v>43150.0</v>
      </c>
      <c r="C3357" s="12">
        <v>43160.0</v>
      </c>
      <c r="D3357" s="14">
        <v>1192.0</v>
      </c>
      <c r="E3357" s="15">
        <v>43051.37065972222</v>
      </c>
      <c r="F3357" s="16">
        <v>99.0</v>
      </c>
      <c r="G3357" s="17" t="s">
        <v>25</v>
      </c>
      <c r="H3357" s="14">
        <v>159.92</v>
      </c>
      <c r="I3357" s="14">
        <f t="shared" si="1"/>
        <v>1107.32</v>
      </c>
      <c r="J3357" s="18">
        <v>6.0</v>
      </c>
      <c r="K3357" s="17">
        <v>9.0</v>
      </c>
      <c r="L3357" s="19">
        <v>5.0</v>
      </c>
      <c r="M3357" s="19" t="e">
        <v>#REF!</v>
      </c>
      <c r="N3357" s="17">
        <v>4.5</v>
      </c>
      <c r="O3357" s="17" t="s">
        <v>66</v>
      </c>
      <c r="P3357" s="17">
        <v>10.0</v>
      </c>
      <c r="Q3357" s="17">
        <v>7.0</v>
      </c>
      <c r="R3357" s="17">
        <v>1.0</v>
      </c>
      <c r="S3357" s="7">
        <f t="shared" si="2"/>
        <v>8</v>
      </c>
      <c r="T3357" s="20">
        <v>37.0</v>
      </c>
      <c r="U3357" s="14">
        <f t="shared" si="172"/>
        <v>47.68</v>
      </c>
      <c r="V3357" s="21" t="s">
        <v>26</v>
      </c>
      <c r="W3357" s="35">
        <f>VLOOKUP(A3357,airbnb_listings_orlando!C:Q,14,0)</f>
        <v>53</v>
      </c>
      <c r="X3357" s="35">
        <f>VLOOKUP(A3357,airbnb_listings_orlando!C:Q,15,0)</f>
        <v>6</v>
      </c>
      <c r="Y3357" s="11">
        <f t="shared" si="4"/>
        <v>119.2</v>
      </c>
      <c r="AA3357" s="11"/>
    </row>
    <row r="3358">
      <c r="A3358" s="12" t="s">
        <v>104</v>
      </c>
      <c r="B3358" s="13">
        <v>43139.0</v>
      </c>
      <c r="C3358" s="12">
        <v>43148.0</v>
      </c>
      <c r="D3358" s="14">
        <v>3152.0</v>
      </c>
      <c r="E3358" s="15">
        <v>43083.73972222222</v>
      </c>
      <c r="F3358" s="16">
        <v>56.0</v>
      </c>
      <c r="G3358" s="17" t="s">
        <v>25</v>
      </c>
      <c r="H3358" s="14">
        <v>451.63</v>
      </c>
      <c r="I3358" s="14">
        <f t="shared" si="1"/>
        <v>2928.92</v>
      </c>
      <c r="J3358" s="18">
        <v>6.0</v>
      </c>
      <c r="K3358" s="17">
        <v>9.0</v>
      </c>
      <c r="L3358" s="19">
        <v>5.0</v>
      </c>
      <c r="M3358" s="19" t="e">
        <v>#REF!</v>
      </c>
      <c r="N3358" s="17">
        <v>4.5</v>
      </c>
      <c r="O3358" s="17" t="s">
        <v>66</v>
      </c>
      <c r="P3358" s="17">
        <v>9.0</v>
      </c>
      <c r="Q3358" s="17">
        <v>8.0</v>
      </c>
      <c r="R3358" s="17">
        <v>0.0</v>
      </c>
      <c r="S3358" s="7">
        <f t="shared" si="2"/>
        <v>8</v>
      </c>
      <c r="T3358" s="20">
        <v>97.0</v>
      </c>
      <c r="U3358" s="14">
        <f t="shared" si="172"/>
        <v>126.08</v>
      </c>
      <c r="V3358" s="21" t="s">
        <v>26</v>
      </c>
      <c r="W3358" s="35">
        <f>VLOOKUP(A3358,airbnb_listings_orlando!C:Q,14,0)</f>
        <v>53</v>
      </c>
      <c r="X3358" s="35">
        <f>VLOOKUP(A3358,airbnb_listings_orlando!C:Q,15,0)</f>
        <v>6</v>
      </c>
      <c r="Y3358" s="11">
        <f t="shared" si="4"/>
        <v>350.2222222</v>
      </c>
      <c r="AA3358" s="11"/>
    </row>
    <row r="3359">
      <c r="A3359" s="12" t="s">
        <v>104</v>
      </c>
      <c r="B3359" s="13">
        <v>43116.0</v>
      </c>
      <c r="C3359" s="12">
        <v>43122.0</v>
      </c>
      <c r="D3359" s="14">
        <v>2545.51</v>
      </c>
      <c r="E3359" s="15">
        <v>43050.412256944444</v>
      </c>
      <c r="F3359" s="16">
        <v>66.0</v>
      </c>
      <c r="G3359" s="17" t="s">
        <v>25</v>
      </c>
      <c r="H3359" s="14">
        <v>335.44</v>
      </c>
      <c r="I3359" s="14">
        <f t="shared" si="1"/>
        <v>2368.6896</v>
      </c>
      <c r="J3359" s="18">
        <v>6.0</v>
      </c>
      <c r="K3359" s="17">
        <v>9.0</v>
      </c>
      <c r="L3359" s="19">
        <v>5.0</v>
      </c>
      <c r="M3359" s="19" t="e">
        <v>#REF!</v>
      </c>
      <c r="N3359" s="17">
        <v>4.5</v>
      </c>
      <c r="O3359" s="17" t="s">
        <v>66</v>
      </c>
      <c r="P3359" s="17">
        <v>6.0</v>
      </c>
      <c r="Q3359" s="17">
        <v>9.0</v>
      </c>
      <c r="R3359" s="17">
        <v>2.0</v>
      </c>
      <c r="S3359" s="7">
        <f t="shared" si="2"/>
        <v>11</v>
      </c>
      <c r="T3359" s="20">
        <v>75.0</v>
      </c>
      <c r="U3359" s="14">
        <f t="shared" si="172"/>
        <v>101.8204</v>
      </c>
      <c r="V3359" s="21" t="s">
        <v>26</v>
      </c>
      <c r="W3359" s="35">
        <f>VLOOKUP(A3359,airbnb_listings_orlando!C:Q,14,0)</f>
        <v>53</v>
      </c>
      <c r="X3359" s="35">
        <f>VLOOKUP(A3359,airbnb_listings_orlando!C:Q,15,0)</f>
        <v>6</v>
      </c>
      <c r="Y3359" s="11">
        <f t="shared" si="4"/>
        <v>424.2516667</v>
      </c>
      <c r="AA3359" s="11"/>
    </row>
    <row r="3360">
      <c r="A3360" s="12" t="s">
        <v>104</v>
      </c>
      <c r="B3360" s="13">
        <v>43107.0</v>
      </c>
      <c r="C3360" s="12">
        <v>43115.0</v>
      </c>
      <c r="D3360" s="14">
        <v>3147.0</v>
      </c>
      <c r="E3360" s="24">
        <v>43005.42023148148</v>
      </c>
      <c r="F3360" s="16">
        <v>102.0</v>
      </c>
      <c r="G3360" s="17" t="s">
        <v>25</v>
      </c>
      <c r="H3360" s="14">
        <v>451.68</v>
      </c>
      <c r="I3360" s="14">
        <f t="shared" si="1"/>
        <v>2924.12</v>
      </c>
      <c r="J3360" s="18">
        <v>6.0</v>
      </c>
      <c r="K3360" s="17">
        <v>9.0</v>
      </c>
      <c r="L3360" s="19">
        <v>5.0</v>
      </c>
      <c r="M3360" s="19" t="e">
        <v>#REF!</v>
      </c>
      <c r="N3360" s="17">
        <v>4.5</v>
      </c>
      <c r="O3360" s="17" t="s">
        <v>66</v>
      </c>
      <c r="P3360" s="17">
        <v>8.0</v>
      </c>
      <c r="Q3360" s="17">
        <v>10.0</v>
      </c>
      <c r="R3360" s="17">
        <v>2.0</v>
      </c>
      <c r="S3360" s="7">
        <f t="shared" si="2"/>
        <v>12</v>
      </c>
      <c r="T3360" s="20">
        <v>97.0</v>
      </c>
      <c r="U3360" s="14">
        <f t="shared" si="172"/>
        <v>125.88</v>
      </c>
      <c r="V3360" s="21" t="s">
        <v>26</v>
      </c>
      <c r="W3360" s="35">
        <f>VLOOKUP(A3360,airbnb_listings_orlando!C:Q,14,0)</f>
        <v>53</v>
      </c>
      <c r="X3360" s="35">
        <f>VLOOKUP(A3360,airbnb_listings_orlando!C:Q,15,0)</f>
        <v>6</v>
      </c>
      <c r="Y3360" s="11">
        <f t="shared" si="4"/>
        <v>393.375</v>
      </c>
      <c r="AA3360" s="11"/>
    </row>
    <row r="3361">
      <c r="A3361" s="12" t="s">
        <v>104</v>
      </c>
      <c r="B3361" s="13">
        <v>43089.0</v>
      </c>
      <c r="C3361" s="25">
        <v>43093.0</v>
      </c>
      <c r="D3361" s="14">
        <v>1742.64</v>
      </c>
      <c r="E3361" s="24">
        <v>42976.818715277775</v>
      </c>
      <c r="F3361" s="16">
        <v>113.0</v>
      </c>
      <c r="G3361" s="17" t="s">
        <v>25</v>
      </c>
      <c r="H3361" s="14">
        <v>284.8</v>
      </c>
      <c r="I3361" s="14">
        <f t="shared" si="1"/>
        <v>1672.9344</v>
      </c>
      <c r="J3361" s="18">
        <v>6.0</v>
      </c>
      <c r="K3361" s="17">
        <v>9.0</v>
      </c>
      <c r="L3361" s="19">
        <v>5.0</v>
      </c>
      <c r="M3361" s="19" t="e">
        <v>#REF!</v>
      </c>
      <c r="N3361" s="17">
        <v>4.5</v>
      </c>
      <c r="O3361" s="17" t="s">
        <v>66</v>
      </c>
      <c r="P3361" s="17">
        <v>4.0</v>
      </c>
      <c r="Q3361" s="17">
        <v>4.0</v>
      </c>
      <c r="R3361" s="17">
        <v>4.0</v>
      </c>
      <c r="S3361" s="7">
        <f t="shared" si="2"/>
        <v>8</v>
      </c>
      <c r="T3361" s="20">
        <v>0.0</v>
      </c>
      <c r="U3361" s="14">
        <f t="shared" si="172"/>
        <v>69.7056</v>
      </c>
      <c r="V3361" s="21" t="s">
        <v>26</v>
      </c>
      <c r="W3361" s="35">
        <f>VLOOKUP(A3361,airbnb_listings_orlando!C:Q,14,0)</f>
        <v>53</v>
      </c>
      <c r="X3361" s="35">
        <f>VLOOKUP(A3361,airbnb_listings_orlando!C:Q,15,0)</f>
        <v>6</v>
      </c>
      <c r="Y3361" s="11">
        <f t="shared" si="4"/>
        <v>435.66</v>
      </c>
      <c r="AA3361" s="11"/>
    </row>
    <row r="3362">
      <c r="A3362" s="12" t="s">
        <v>104</v>
      </c>
      <c r="B3362" s="13">
        <v>43079.0</v>
      </c>
      <c r="C3362" s="25">
        <v>43087.0</v>
      </c>
      <c r="D3362" s="14">
        <v>2762.88</v>
      </c>
      <c r="E3362" s="24">
        <v>43007.513287037036</v>
      </c>
      <c r="F3362" s="16">
        <v>72.0</v>
      </c>
      <c r="G3362" s="17" t="s">
        <v>25</v>
      </c>
      <c r="H3362" s="14">
        <v>363.39</v>
      </c>
      <c r="I3362" s="14">
        <f t="shared" si="1"/>
        <v>2572.3648</v>
      </c>
      <c r="J3362" s="18">
        <v>6.0</v>
      </c>
      <c r="K3362" s="17">
        <v>9.0</v>
      </c>
      <c r="L3362" s="19">
        <v>5.0</v>
      </c>
      <c r="M3362" s="19" t="e">
        <v>#REF!</v>
      </c>
      <c r="N3362" s="17">
        <v>4.5</v>
      </c>
      <c r="O3362" s="17" t="s">
        <v>66</v>
      </c>
      <c r="P3362" s="17">
        <v>8.0</v>
      </c>
      <c r="Q3362" s="17">
        <v>9.0</v>
      </c>
      <c r="R3362" s="17">
        <v>3.0</v>
      </c>
      <c r="S3362" s="7">
        <f t="shared" si="2"/>
        <v>12</v>
      </c>
      <c r="T3362" s="20">
        <v>80.0</v>
      </c>
      <c r="U3362" s="14">
        <f t="shared" si="172"/>
        <v>110.5152</v>
      </c>
      <c r="V3362" s="21" t="s">
        <v>26</v>
      </c>
      <c r="W3362" s="35">
        <f>VLOOKUP(A3362,airbnb_listings_orlando!C:Q,14,0)</f>
        <v>53</v>
      </c>
      <c r="X3362" s="35">
        <f>VLOOKUP(A3362,airbnb_listings_orlando!C:Q,15,0)</f>
        <v>6</v>
      </c>
      <c r="Y3362" s="11">
        <f t="shared" si="4"/>
        <v>345.36</v>
      </c>
      <c r="AA3362" s="11"/>
    </row>
    <row r="3363">
      <c r="A3363" s="12" t="s">
        <v>104</v>
      </c>
      <c r="B3363" s="13">
        <v>43058.0</v>
      </c>
      <c r="C3363" s="25">
        <v>43064.0</v>
      </c>
      <c r="D3363" s="14">
        <v>2553.33</v>
      </c>
      <c r="E3363" s="24">
        <v>43012.39357638889</v>
      </c>
      <c r="F3363" s="16">
        <v>46.0</v>
      </c>
      <c r="G3363" s="17" t="s">
        <v>25</v>
      </c>
      <c r="H3363" s="14">
        <v>517.51</v>
      </c>
      <c r="I3363" s="14">
        <f t="shared" si="1"/>
        <v>2526.1968</v>
      </c>
      <c r="J3363" s="18">
        <v>6.0</v>
      </c>
      <c r="K3363" s="17">
        <v>9.0</v>
      </c>
      <c r="L3363" s="19">
        <v>5.0</v>
      </c>
      <c r="M3363" s="19" t="e">
        <v>#REF!</v>
      </c>
      <c r="N3363" s="17">
        <v>4.5</v>
      </c>
      <c r="O3363" s="17" t="s">
        <v>66</v>
      </c>
      <c r="P3363" s="17">
        <v>6.0</v>
      </c>
      <c r="Q3363" s="17">
        <v>7.0</v>
      </c>
      <c r="R3363" s="17">
        <v>0.0</v>
      </c>
      <c r="S3363" s="7">
        <f t="shared" si="2"/>
        <v>7</v>
      </c>
      <c r="T3363" s="20">
        <v>-75.0</v>
      </c>
      <c r="U3363" s="14">
        <f t="shared" si="172"/>
        <v>102.1332</v>
      </c>
      <c r="V3363" s="21" t="s">
        <v>26</v>
      </c>
      <c r="W3363" s="35">
        <f>VLOOKUP(A3363,airbnb_listings_orlando!C:Q,14,0)</f>
        <v>53</v>
      </c>
      <c r="X3363" s="35">
        <f>VLOOKUP(A3363,airbnb_listings_orlando!C:Q,15,0)</f>
        <v>6</v>
      </c>
      <c r="Y3363" s="11">
        <f t="shared" si="4"/>
        <v>425.555</v>
      </c>
      <c r="AA3363" s="11"/>
    </row>
    <row r="3364">
      <c r="A3364" s="12" t="s">
        <v>104</v>
      </c>
      <c r="B3364" s="13">
        <v>43056.0</v>
      </c>
      <c r="C3364" s="25">
        <v>43058.0</v>
      </c>
      <c r="D3364" s="14">
        <v>807.0</v>
      </c>
      <c r="E3364" s="24">
        <v>43007.408541666664</v>
      </c>
      <c r="F3364" s="16">
        <v>49.0</v>
      </c>
      <c r="G3364" s="17" t="s">
        <v>25</v>
      </c>
      <c r="H3364" s="14">
        <v>82.98</v>
      </c>
      <c r="I3364" s="14">
        <f t="shared" si="1"/>
        <v>749.72</v>
      </c>
      <c r="J3364" s="18">
        <v>6.0</v>
      </c>
      <c r="K3364" s="17">
        <v>9.0</v>
      </c>
      <c r="L3364" s="19">
        <v>5.0</v>
      </c>
      <c r="M3364" s="19" t="e">
        <v>#REF!</v>
      </c>
      <c r="N3364" s="17">
        <v>4.5</v>
      </c>
      <c r="O3364" s="17" t="s">
        <v>66</v>
      </c>
      <c r="P3364" s="17">
        <v>2.0</v>
      </c>
      <c r="Q3364" s="17">
        <v>8.0</v>
      </c>
      <c r="R3364" s="17">
        <v>0.0</v>
      </c>
      <c r="S3364" s="7">
        <f t="shared" si="2"/>
        <v>8</v>
      </c>
      <c r="T3364" s="20">
        <v>25.0</v>
      </c>
      <c r="U3364" s="14">
        <f t="shared" si="172"/>
        <v>32.28</v>
      </c>
      <c r="V3364" s="21" t="s">
        <v>26</v>
      </c>
      <c r="W3364" s="35">
        <f>VLOOKUP(A3364,airbnb_listings_orlando!C:Q,14,0)</f>
        <v>53</v>
      </c>
      <c r="X3364" s="35">
        <f>VLOOKUP(A3364,airbnb_listings_orlando!C:Q,15,0)</f>
        <v>6</v>
      </c>
      <c r="Y3364" s="11">
        <f t="shared" si="4"/>
        <v>403.5</v>
      </c>
      <c r="AA3364" s="11"/>
    </row>
    <row r="3365">
      <c r="A3365" s="12" t="s">
        <v>104</v>
      </c>
      <c r="B3365" s="13">
        <v>43049.0</v>
      </c>
      <c r="C3365" s="25">
        <v>43052.0</v>
      </c>
      <c r="D3365" s="14">
        <v>1104.01</v>
      </c>
      <c r="E3365" s="24">
        <v>43005.60586805556</v>
      </c>
      <c r="F3365" s="16">
        <v>44.0</v>
      </c>
      <c r="G3365" s="17" t="s">
        <v>25</v>
      </c>
      <c r="H3365" s="14">
        <v>129.92</v>
      </c>
      <c r="I3365" s="14">
        <f t="shared" si="1"/>
        <v>1025.8496</v>
      </c>
      <c r="J3365" s="18">
        <v>6.0</v>
      </c>
      <c r="K3365" s="17">
        <v>9.0</v>
      </c>
      <c r="L3365" s="19">
        <v>5.0</v>
      </c>
      <c r="M3365" s="19" t="e">
        <v>#REF!</v>
      </c>
      <c r="N3365" s="17">
        <v>4.5</v>
      </c>
      <c r="O3365" s="17" t="s">
        <v>66</v>
      </c>
      <c r="P3365" s="17">
        <v>3.0</v>
      </c>
      <c r="Q3365" s="17">
        <v>6.0</v>
      </c>
      <c r="R3365" s="17">
        <v>5.0</v>
      </c>
      <c r="S3365" s="7">
        <f t="shared" si="2"/>
        <v>11</v>
      </c>
      <c r="T3365" s="20">
        <v>34.0</v>
      </c>
      <c r="U3365" s="14">
        <f t="shared" si="172"/>
        <v>44.1604</v>
      </c>
      <c r="V3365" s="21" t="s">
        <v>26</v>
      </c>
      <c r="W3365" s="35">
        <f>VLOOKUP(A3365,airbnb_listings_orlando!C:Q,14,0)</f>
        <v>53</v>
      </c>
      <c r="X3365" s="35">
        <f>VLOOKUP(A3365,airbnb_listings_orlando!C:Q,15,0)</f>
        <v>6</v>
      </c>
      <c r="Y3365" s="11">
        <f t="shared" si="4"/>
        <v>368.0033333</v>
      </c>
      <c r="AA3365" s="11"/>
    </row>
    <row r="3366">
      <c r="A3366" s="12" t="s">
        <v>104</v>
      </c>
      <c r="B3366" s="13">
        <v>43036.0</v>
      </c>
      <c r="C3366" s="12">
        <v>43041.0</v>
      </c>
      <c r="D3366" s="14">
        <v>1698.0</v>
      </c>
      <c r="E3366" s="24">
        <v>42960.39792824074</v>
      </c>
      <c r="F3366" s="16">
        <v>76.0</v>
      </c>
      <c r="G3366" s="17" t="s">
        <v>25</v>
      </c>
      <c r="H3366" s="14">
        <v>222.59</v>
      </c>
      <c r="I3366" s="14">
        <f t="shared" si="1"/>
        <v>1577.08</v>
      </c>
      <c r="J3366" s="18">
        <v>6.0</v>
      </c>
      <c r="K3366" s="17">
        <v>9.0</v>
      </c>
      <c r="L3366" s="19">
        <v>5.0</v>
      </c>
      <c r="M3366" s="19" t="e">
        <v>#REF!</v>
      </c>
      <c r="N3366" s="17">
        <v>4.5</v>
      </c>
      <c r="O3366" s="17" t="s">
        <v>66</v>
      </c>
      <c r="P3366" s="17">
        <v>5.0</v>
      </c>
      <c r="Q3366" s="17">
        <v>6.0</v>
      </c>
      <c r="R3366" s="17">
        <v>2.0</v>
      </c>
      <c r="S3366" s="7">
        <f t="shared" si="2"/>
        <v>8</v>
      </c>
      <c r="T3366" s="20">
        <v>53.0</v>
      </c>
      <c r="U3366" s="14">
        <f t="shared" si="172"/>
        <v>67.92</v>
      </c>
      <c r="V3366" s="21" t="s">
        <v>26</v>
      </c>
      <c r="W3366" s="35">
        <f>VLOOKUP(A3366,airbnb_listings_orlando!C:Q,14,0)</f>
        <v>53</v>
      </c>
      <c r="X3366" s="35">
        <f>VLOOKUP(A3366,airbnb_listings_orlando!C:Q,15,0)</f>
        <v>6</v>
      </c>
      <c r="Y3366" s="11">
        <f t="shared" si="4"/>
        <v>339.6</v>
      </c>
      <c r="AA3366" s="11"/>
    </row>
    <row r="3367">
      <c r="A3367" s="12" t="s">
        <v>104</v>
      </c>
      <c r="B3367" s="13">
        <v>43034.0</v>
      </c>
      <c r="C3367" s="25">
        <v>43036.0</v>
      </c>
      <c r="D3367" s="14">
        <v>807.0</v>
      </c>
      <c r="E3367" s="24">
        <v>42965.603946759256</v>
      </c>
      <c r="F3367" s="16">
        <v>69.0</v>
      </c>
      <c r="G3367" s="17" t="s">
        <v>25</v>
      </c>
      <c r="H3367" s="14">
        <v>82.98</v>
      </c>
      <c r="I3367" s="14">
        <f t="shared" si="1"/>
        <v>749.72</v>
      </c>
      <c r="J3367" s="18">
        <v>6.0</v>
      </c>
      <c r="K3367" s="17">
        <v>9.0</v>
      </c>
      <c r="L3367" s="19">
        <v>5.0</v>
      </c>
      <c r="M3367" s="19" t="e">
        <v>#REF!</v>
      </c>
      <c r="N3367" s="17">
        <v>4.5</v>
      </c>
      <c r="O3367" s="17" t="s">
        <v>66</v>
      </c>
      <c r="P3367" s="17">
        <v>2.0</v>
      </c>
      <c r="Q3367" s="17">
        <v>6.0</v>
      </c>
      <c r="R3367" s="17">
        <v>0.0</v>
      </c>
      <c r="S3367" s="7">
        <f t="shared" si="2"/>
        <v>6</v>
      </c>
      <c r="T3367" s="20">
        <v>25.0</v>
      </c>
      <c r="U3367" s="14">
        <f t="shared" si="172"/>
        <v>32.28</v>
      </c>
      <c r="V3367" s="21" t="s">
        <v>26</v>
      </c>
      <c r="W3367" s="35">
        <f>VLOOKUP(A3367,airbnb_listings_orlando!C:Q,14,0)</f>
        <v>53</v>
      </c>
      <c r="X3367" s="35">
        <f>VLOOKUP(A3367,airbnb_listings_orlando!C:Q,15,0)</f>
        <v>6</v>
      </c>
      <c r="Y3367" s="11">
        <f t="shared" si="4"/>
        <v>403.5</v>
      </c>
      <c r="AA3367" s="11"/>
    </row>
    <row r="3368">
      <c r="A3368" s="12" t="s">
        <v>104</v>
      </c>
      <c r="B3368" s="13">
        <v>43028.0</v>
      </c>
      <c r="C3368" s="25">
        <v>43032.0</v>
      </c>
      <c r="D3368" s="14">
        <v>1485.8</v>
      </c>
      <c r="E3368" s="24">
        <v>42997.43712962963</v>
      </c>
      <c r="F3368" s="16">
        <v>31.0</v>
      </c>
      <c r="G3368" s="17" t="s">
        <v>25</v>
      </c>
      <c r="H3368" s="14">
        <v>176.86</v>
      </c>
      <c r="I3368" s="14">
        <f t="shared" si="1"/>
        <v>1383.368</v>
      </c>
      <c r="J3368" s="18">
        <v>6.0</v>
      </c>
      <c r="K3368" s="17">
        <v>9.0</v>
      </c>
      <c r="L3368" s="19">
        <v>5.0</v>
      </c>
      <c r="M3368" s="19" t="e">
        <v>#REF!</v>
      </c>
      <c r="N3368" s="17">
        <v>4.5</v>
      </c>
      <c r="O3368" s="17" t="s">
        <v>66</v>
      </c>
      <c r="P3368" s="17">
        <v>4.0</v>
      </c>
      <c r="Q3368" s="17">
        <v>11.0</v>
      </c>
      <c r="R3368" s="17">
        <v>0.0</v>
      </c>
      <c r="S3368" s="7">
        <f t="shared" si="2"/>
        <v>11</v>
      </c>
      <c r="T3368" s="20">
        <v>43.0</v>
      </c>
      <c r="U3368" s="14">
        <f t="shared" si="172"/>
        <v>59.432</v>
      </c>
      <c r="V3368" s="21" t="s">
        <v>26</v>
      </c>
      <c r="W3368" s="35">
        <f>VLOOKUP(A3368,airbnb_listings_orlando!C:Q,14,0)</f>
        <v>53</v>
      </c>
      <c r="X3368" s="35">
        <f>VLOOKUP(A3368,airbnb_listings_orlando!C:Q,15,0)</f>
        <v>6</v>
      </c>
      <c r="Y3368" s="11">
        <f t="shared" si="4"/>
        <v>371.45</v>
      </c>
      <c r="AA3368" s="11"/>
    </row>
    <row r="3369">
      <c r="A3369" s="12" t="s">
        <v>104</v>
      </c>
      <c r="B3369" s="13">
        <v>43014.0</v>
      </c>
      <c r="C3369" s="12">
        <v>43016.0</v>
      </c>
      <c r="D3369" s="14">
        <v>807.0</v>
      </c>
      <c r="E3369" s="24">
        <v>42996.449016203704</v>
      </c>
      <c r="F3369" s="16">
        <v>18.0</v>
      </c>
      <c r="G3369" s="17" t="s">
        <v>25</v>
      </c>
      <c r="H3369" s="14">
        <v>81.78</v>
      </c>
      <c r="I3369" s="14">
        <f t="shared" si="1"/>
        <v>748.72</v>
      </c>
      <c r="J3369" s="18">
        <v>6.0</v>
      </c>
      <c r="K3369" s="17">
        <v>9.0</v>
      </c>
      <c r="L3369" s="19">
        <v>5.0</v>
      </c>
      <c r="M3369" s="19" t="e">
        <v>#REF!</v>
      </c>
      <c r="N3369" s="17">
        <v>4.5</v>
      </c>
      <c r="O3369" s="17" t="s">
        <v>66</v>
      </c>
      <c r="P3369" s="17">
        <v>2.0</v>
      </c>
      <c r="Q3369" s="17">
        <v>5.0</v>
      </c>
      <c r="R3369" s="17">
        <v>2.0</v>
      </c>
      <c r="S3369" s="7">
        <f t="shared" si="2"/>
        <v>7</v>
      </c>
      <c r="T3369" s="20">
        <v>26.0</v>
      </c>
      <c r="U3369" s="14">
        <f t="shared" si="172"/>
        <v>32.28</v>
      </c>
      <c r="V3369" s="21" t="s">
        <v>26</v>
      </c>
      <c r="W3369" s="35">
        <f>VLOOKUP(A3369,airbnb_listings_orlando!C:Q,14,0)</f>
        <v>53</v>
      </c>
      <c r="X3369" s="35">
        <f>VLOOKUP(A3369,airbnb_listings_orlando!C:Q,15,0)</f>
        <v>6</v>
      </c>
      <c r="Y3369" s="11">
        <f t="shared" si="4"/>
        <v>403.5</v>
      </c>
      <c r="AA3369" s="11"/>
    </row>
    <row r="3370">
      <c r="A3370" s="12" t="s">
        <v>104</v>
      </c>
      <c r="B3370" s="13">
        <v>43007.0</v>
      </c>
      <c r="C3370" s="12">
        <v>43009.0</v>
      </c>
      <c r="D3370" s="14">
        <v>807.0</v>
      </c>
      <c r="E3370" s="24">
        <v>43003.611296296294</v>
      </c>
      <c r="F3370" s="16">
        <v>4.0</v>
      </c>
      <c r="G3370" s="17" t="s">
        <v>25</v>
      </c>
      <c r="H3370" s="14">
        <v>82.98</v>
      </c>
      <c r="I3370" s="14">
        <f t="shared" si="1"/>
        <v>749.72</v>
      </c>
      <c r="J3370" s="18">
        <v>6.0</v>
      </c>
      <c r="K3370" s="17">
        <v>9.0</v>
      </c>
      <c r="L3370" s="19">
        <v>5.0</v>
      </c>
      <c r="M3370" s="19" t="e">
        <v>#REF!</v>
      </c>
      <c r="N3370" s="17">
        <v>4.5</v>
      </c>
      <c r="O3370" s="17" t="s">
        <v>66</v>
      </c>
      <c r="P3370" s="17">
        <v>2.0</v>
      </c>
      <c r="Q3370" s="17">
        <v>10.0</v>
      </c>
      <c r="R3370" s="17">
        <v>0.0</v>
      </c>
      <c r="S3370" s="7">
        <f t="shared" si="2"/>
        <v>10</v>
      </c>
      <c r="T3370" s="20">
        <v>25.0</v>
      </c>
      <c r="U3370" s="14">
        <f t="shared" si="172"/>
        <v>32.28</v>
      </c>
      <c r="V3370" s="21" t="s">
        <v>26</v>
      </c>
      <c r="W3370" s="35">
        <f>VLOOKUP(A3370,airbnb_listings_orlando!C:Q,14,0)</f>
        <v>53</v>
      </c>
      <c r="X3370" s="35">
        <f>VLOOKUP(A3370,airbnb_listings_orlando!C:Q,15,0)</f>
        <v>6</v>
      </c>
      <c r="Y3370" s="11">
        <f t="shared" si="4"/>
        <v>403.5</v>
      </c>
      <c r="AA3370" s="11"/>
    </row>
    <row r="3371">
      <c r="A3371" s="12" t="s">
        <v>104</v>
      </c>
      <c r="B3371" s="13">
        <v>43000.0</v>
      </c>
      <c r="C3371" s="12">
        <v>43003.0</v>
      </c>
      <c r="D3371" s="14">
        <v>1104.01</v>
      </c>
      <c r="E3371" s="24">
        <v>42959.88458333333</v>
      </c>
      <c r="F3371" s="16">
        <v>41.0</v>
      </c>
      <c r="G3371" s="17" t="s">
        <v>25</v>
      </c>
      <c r="H3371" s="14">
        <v>129.92</v>
      </c>
      <c r="I3371" s="14">
        <f t="shared" si="1"/>
        <v>1025.8496</v>
      </c>
      <c r="J3371" s="18">
        <v>6.0</v>
      </c>
      <c r="K3371" s="17">
        <v>9.0</v>
      </c>
      <c r="L3371" s="19">
        <v>5.0</v>
      </c>
      <c r="M3371" s="19" t="e">
        <v>#REF!</v>
      </c>
      <c r="N3371" s="17">
        <v>4.5</v>
      </c>
      <c r="O3371" s="17" t="s">
        <v>66</v>
      </c>
      <c r="P3371" s="17">
        <v>3.0</v>
      </c>
      <c r="Q3371" s="17">
        <v>6.0</v>
      </c>
      <c r="R3371" s="17">
        <v>0.0</v>
      </c>
      <c r="S3371" s="7">
        <f t="shared" si="2"/>
        <v>6</v>
      </c>
      <c r="T3371" s="20">
        <v>34.0</v>
      </c>
      <c r="U3371" s="14">
        <f t="shared" si="172"/>
        <v>44.1604</v>
      </c>
      <c r="V3371" s="21" t="s">
        <v>26</v>
      </c>
      <c r="W3371" s="35">
        <f>VLOOKUP(A3371,airbnb_listings_orlando!C:Q,14,0)</f>
        <v>53</v>
      </c>
      <c r="X3371" s="35">
        <f>VLOOKUP(A3371,airbnb_listings_orlando!C:Q,15,0)</f>
        <v>6</v>
      </c>
      <c r="Y3371" s="11">
        <f t="shared" si="4"/>
        <v>368.0033333</v>
      </c>
      <c r="AA3371" s="11"/>
    </row>
    <row r="3372">
      <c r="A3372" s="12" t="s">
        <v>104</v>
      </c>
      <c r="B3372" s="13">
        <v>42993.0</v>
      </c>
      <c r="C3372" s="12">
        <v>42997.0</v>
      </c>
      <c r="D3372" s="14">
        <v>1386.51</v>
      </c>
      <c r="E3372" s="24">
        <v>42966.70116898148</v>
      </c>
      <c r="F3372" s="16">
        <v>27.0</v>
      </c>
      <c r="G3372" s="17" t="s">
        <v>25</v>
      </c>
      <c r="H3372" s="14">
        <v>174.12</v>
      </c>
      <c r="I3372" s="14">
        <f t="shared" si="1"/>
        <v>1288.0496</v>
      </c>
      <c r="J3372" s="18">
        <v>6.0</v>
      </c>
      <c r="K3372" s="17">
        <v>9.0</v>
      </c>
      <c r="L3372" s="19">
        <v>5.0</v>
      </c>
      <c r="M3372" s="19" t="e">
        <v>#REF!</v>
      </c>
      <c r="N3372" s="17">
        <v>4.5</v>
      </c>
      <c r="O3372" s="17" t="s">
        <v>66</v>
      </c>
      <c r="P3372" s="17">
        <v>4.0</v>
      </c>
      <c r="Q3372" s="17">
        <v>5.0</v>
      </c>
      <c r="R3372" s="17">
        <v>0.0</v>
      </c>
      <c r="S3372" s="7">
        <f t="shared" si="2"/>
        <v>5</v>
      </c>
      <c r="T3372" s="20">
        <v>43.0</v>
      </c>
      <c r="U3372" s="14">
        <f t="shared" si="172"/>
        <v>55.4604</v>
      </c>
      <c r="V3372" s="21" t="s">
        <v>26</v>
      </c>
      <c r="W3372" s="35">
        <f>VLOOKUP(A3372,airbnb_listings_orlando!C:Q,14,0)</f>
        <v>53</v>
      </c>
      <c r="X3372" s="35">
        <f>VLOOKUP(A3372,airbnb_listings_orlando!C:Q,15,0)</f>
        <v>6</v>
      </c>
      <c r="Y3372" s="11">
        <f t="shared" si="4"/>
        <v>346.6275</v>
      </c>
      <c r="AA3372" s="11"/>
    </row>
    <row r="3373">
      <c r="A3373" s="12" t="s">
        <v>104</v>
      </c>
      <c r="B3373" s="13">
        <v>42987.0</v>
      </c>
      <c r="C3373" s="12">
        <v>42989.0</v>
      </c>
      <c r="D3373" s="14">
        <v>807.0</v>
      </c>
      <c r="E3373" s="24">
        <v>42985.47982638889</v>
      </c>
      <c r="F3373" s="16">
        <v>2.0</v>
      </c>
      <c r="G3373" s="17" t="s">
        <v>25</v>
      </c>
      <c r="H3373" s="14">
        <v>82.98</v>
      </c>
      <c r="I3373" s="14">
        <f t="shared" si="1"/>
        <v>749.72</v>
      </c>
      <c r="J3373" s="18">
        <v>6.0</v>
      </c>
      <c r="K3373" s="17">
        <v>9.0</v>
      </c>
      <c r="L3373" s="19">
        <v>5.0</v>
      </c>
      <c r="M3373" s="19" t="e">
        <v>#REF!</v>
      </c>
      <c r="N3373" s="17">
        <v>4.5</v>
      </c>
      <c r="O3373" s="17" t="s">
        <v>66</v>
      </c>
      <c r="P3373" s="17">
        <v>2.0</v>
      </c>
      <c r="Q3373" s="17">
        <v>4.0</v>
      </c>
      <c r="R3373" s="17">
        <v>3.0</v>
      </c>
      <c r="S3373" s="7">
        <f t="shared" si="2"/>
        <v>7</v>
      </c>
      <c r="T3373" s="20">
        <v>25.0</v>
      </c>
      <c r="U3373" s="14">
        <f t="shared" si="172"/>
        <v>32.28</v>
      </c>
      <c r="V3373" s="21" t="s">
        <v>26</v>
      </c>
      <c r="W3373" s="35">
        <f>VLOOKUP(A3373,airbnb_listings_orlando!C:Q,14,0)</f>
        <v>53</v>
      </c>
      <c r="X3373" s="35">
        <f>VLOOKUP(A3373,airbnb_listings_orlando!C:Q,15,0)</f>
        <v>6</v>
      </c>
      <c r="Y3373" s="11">
        <f t="shared" si="4"/>
        <v>403.5</v>
      </c>
      <c r="AA3373" s="11"/>
    </row>
    <row r="3374">
      <c r="A3374" s="12" t="s">
        <v>104</v>
      </c>
      <c r="B3374" s="13">
        <v>42964.0</v>
      </c>
      <c r="C3374" s="12">
        <v>42984.0</v>
      </c>
      <c r="D3374" s="14">
        <v>6150.07</v>
      </c>
      <c r="E3374" s="24">
        <v>42852.54540509259</v>
      </c>
      <c r="F3374" s="16">
        <v>112.0</v>
      </c>
      <c r="G3374" s="17" t="s">
        <v>25</v>
      </c>
      <c r="H3374" s="14">
        <v>924.24</v>
      </c>
      <c r="I3374" s="14">
        <f t="shared" si="1"/>
        <v>5714.0672</v>
      </c>
      <c r="J3374" s="18">
        <v>6.0</v>
      </c>
      <c r="K3374" s="17">
        <v>9.0</v>
      </c>
      <c r="L3374" s="19">
        <v>5.0</v>
      </c>
      <c r="M3374" s="19" t="e">
        <v>#REF!</v>
      </c>
      <c r="N3374" s="17">
        <v>4.5</v>
      </c>
      <c r="O3374" s="17" t="s">
        <v>66</v>
      </c>
      <c r="P3374" s="17">
        <v>20.0</v>
      </c>
      <c r="Q3374" s="17">
        <v>9.0</v>
      </c>
      <c r="R3374" s="17">
        <v>3.0</v>
      </c>
      <c r="S3374" s="7">
        <f t="shared" si="2"/>
        <v>12</v>
      </c>
      <c r="T3374" s="20">
        <v>190.0</v>
      </c>
      <c r="U3374" s="14">
        <f t="shared" si="172"/>
        <v>246.0028</v>
      </c>
      <c r="V3374" s="21" t="s">
        <v>26</v>
      </c>
      <c r="W3374" s="35">
        <f>VLOOKUP(A3374,airbnb_listings_orlando!C:Q,14,0)</f>
        <v>53</v>
      </c>
      <c r="X3374" s="35">
        <f>VLOOKUP(A3374,airbnb_listings_orlando!C:Q,15,0)</f>
        <v>6</v>
      </c>
      <c r="Y3374" s="11">
        <f t="shared" si="4"/>
        <v>307.5035</v>
      </c>
      <c r="AA3374" s="11"/>
    </row>
    <row r="3375">
      <c r="A3375" s="12" t="s">
        <v>104</v>
      </c>
      <c r="B3375" s="13">
        <v>42951.0</v>
      </c>
      <c r="C3375" s="12">
        <v>42954.0</v>
      </c>
      <c r="D3375" s="14">
        <v>1104.01</v>
      </c>
      <c r="E3375" s="24">
        <v>42814.37626157407</v>
      </c>
      <c r="F3375" s="16">
        <v>137.0</v>
      </c>
      <c r="G3375" s="17" t="s">
        <v>25</v>
      </c>
      <c r="H3375" s="14">
        <v>129.92</v>
      </c>
      <c r="I3375" s="14">
        <f t="shared" si="1"/>
        <v>1025.8496</v>
      </c>
      <c r="J3375" s="18">
        <v>6.0</v>
      </c>
      <c r="K3375" s="17">
        <v>9.0</v>
      </c>
      <c r="L3375" s="19">
        <v>5.0</v>
      </c>
      <c r="M3375" s="19" t="e">
        <v>#REF!</v>
      </c>
      <c r="N3375" s="17">
        <v>4.5</v>
      </c>
      <c r="O3375" s="17" t="s">
        <v>66</v>
      </c>
      <c r="P3375" s="17">
        <v>3.0</v>
      </c>
      <c r="Q3375" s="17">
        <v>12.0</v>
      </c>
      <c r="R3375" s="17">
        <v>0.0</v>
      </c>
      <c r="S3375" s="7">
        <f t="shared" si="2"/>
        <v>12</v>
      </c>
      <c r="T3375" s="20">
        <v>34.0</v>
      </c>
      <c r="U3375" s="14">
        <f t="shared" si="172"/>
        <v>44.1604</v>
      </c>
      <c r="V3375" s="21" t="s">
        <v>26</v>
      </c>
      <c r="W3375" s="35">
        <f>VLOOKUP(A3375,airbnb_listings_orlando!C:Q,14,0)</f>
        <v>53</v>
      </c>
      <c r="X3375" s="35">
        <f>VLOOKUP(A3375,airbnb_listings_orlando!C:Q,15,0)</f>
        <v>6</v>
      </c>
      <c r="Y3375" s="11">
        <f t="shared" si="4"/>
        <v>368.0033333</v>
      </c>
      <c r="AA3375" s="11"/>
    </row>
    <row r="3376">
      <c r="A3376" s="12" t="s">
        <v>104</v>
      </c>
      <c r="B3376" s="13">
        <v>42947.0</v>
      </c>
      <c r="C3376" s="12">
        <v>42951.0</v>
      </c>
      <c r="D3376" s="14">
        <v>1471.0</v>
      </c>
      <c r="E3376" s="24">
        <v>42932.382256944446</v>
      </c>
      <c r="F3376" s="16">
        <v>15.0</v>
      </c>
      <c r="G3376" s="17" t="s">
        <v>25</v>
      </c>
      <c r="H3376" s="14">
        <v>188.04</v>
      </c>
      <c r="I3376" s="14">
        <f t="shared" si="1"/>
        <v>1367.16</v>
      </c>
      <c r="J3376" s="18">
        <v>6.0</v>
      </c>
      <c r="K3376" s="17">
        <v>9.0</v>
      </c>
      <c r="L3376" s="19">
        <v>5.0</v>
      </c>
      <c r="M3376" s="19" t="e">
        <v>#REF!</v>
      </c>
      <c r="N3376" s="17">
        <v>4.5</v>
      </c>
      <c r="O3376" s="17" t="s">
        <v>66</v>
      </c>
      <c r="P3376" s="17">
        <v>4.0</v>
      </c>
      <c r="Q3376" s="17">
        <v>4.0</v>
      </c>
      <c r="R3376" s="17">
        <v>1.0</v>
      </c>
      <c r="S3376" s="7">
        <f t="shared" si="2"/>
        <v>5</v>
      </c>
      <c r="T3376" s="20">
        <v>45.0</v>
      </c>
      <c r="U3376" s="14">
        <f t="shared" si="172"/>
        <v>58.84</v>
      </c>
      <c r="V3376" s="21" t="s">
        <v>26</v>
      </c>
      <c r="W3376" s="35">
        <f>VLOOKUP(A3376,airbnb_listings_orlando!C:Q,14,0)</f>
        <v>53</v>
      </c>
      <c r="X3376" s="35">
        <f>VLOOKUP(A3376,airbnb_listings_orlando!C:Q,15,0)</f>
        <v>6</v>
      </c>
      <c r="Y3376" s="11">
        <f t="shared" si="4"/>
        <v>367.75</v>
      </c>
      <c r="AA3376" s="11"/>
    </row>
    <row r="3377">
      <c r="A3377" s="12" t="s">
        <v>104</v>
      </c>
      <c r="B3377" s="13">
        <v>42933.0</v>
      </c>
      <c r="C3377" s="12">
        <v>42944.0</v>
      </c>
      <c r="D3377" s="14">
        <v>4247.0</v>
      </c>
      <c r="E3377" s="24">
        <v>42831.421111111114</v>
      </c>
      <c r="F3377" s="16">
        <v>102.0</v>
      </c>
      <c r="G3377" s="17" t="s">
        <v>25</v>
      </c>
      <c r="H3377" s="14">
        <v>624.83</v>
      </c>
      <c r="I3377" s="14">
        <f t="shared" si="1"/>
        <v>3946.12</v>
      </c>
      <c r="J3377" s="18">
        <v>6.0</v>
      </c>
      <c r="K3377" s="17">
        <v>9.0</v>
      </c>
      <c r="L3377" s="19">
        <v>5.0</v>
      </c>
      <c r="M3377" s="19" t="e">
        <v>#REF!</v>
      </c>
      <c r="N3377" s="17">
        <v>4.5</v>
      </c>
      <c r="O3377" s="17" t="s">
        <v>66</v>
      </c>
      <c r="P3377" s="17">
        <v>11.0</v>
      </c>
      <c r="Q3377" s="17">
        <v>6.0</v>
      </c>
      <c r="R3377" s="17">
        <v>4.0</v>
      </c>
      <c r="S3377" s="7">
        <f t="shared" si="2"/>
        <v>10</v>
      </c>
      <c r="T3377" s="20">
        <v>131.0</v>
      </c>
      <c r="U3377" s="14">
        <f t="shared" si="172"/>
        <v>169.88</v>
      </c>
      <c r="V3377" s="21" t="s">
        <v>26</v>
      </c>
      <c r="W3377" s="35">
        <f>VLOOKUP(A3377,airbnb_listings_orlando!C:Q,14,0)</f>
        <v>53</v>
      </c>
      <c r="X3377" s="35">
        <f>VLOOKUP(A3377,airbnb_listings_orlando!C:Q,15,0)</f>
        <v>6</v>
      </c>
      <c r="Y3377" s="11">
        <f t="shared" si="4"/>
        <v>386.0909091</v>
      </c>
      <c r="AA3377" s="11"/>
    </row>
    <row r="3378">
      <c r="A3378" s="12" t="s">
        <v>104</v>
      </c>
      <c r="B3378" s="13">
        <v>42930.0</v>
      </c>
      <c r="C3378" s="12">
        <v>42933.0</v>
      </c>
      <c r="D3378" s="14">
        <v>1313.0</v>
      </c>
      <c r="E3378" s="24">
        <v>42800.40462962963</v>
      </c>
      <c r="F3378" s="16">
        <v>130.0</v>
      </c>
      <c r="G3378" s="17" t="s">
        <v>25</v>
      </c>
      <c r="H3378" s="14">
        <v>162.27</v>
      </c>
      <c r="I3378" s="14">
        <f t="shared" si="1"/>
        <v>1219.48</v>
      </c>
      <c r="J3378" s="18">
        <v>6.0</v>
      </c>
      <c r="K3378" s="17">
        <v>9.0</v>
      </c>
      <c r="L3378" s="19">
        <v>5.0</v>
      </c>
      <c r="M3378" s="19" t="e">
        <v>#REF!</v>
      </c>
      <c r="N3378" s="17">
        <v>4.5</v>
      </c>
      <c r="O3378" s="17" t="s">
        <v>66</v>
      </c>
      <c r="P3378" s="17">
        <v>3.0</v>
      </c>
      <c r="Q3378" s="17">
        <v>8.0</v>
      </c>
      <c r="R3378" s="17">
        <v>0.0</v>
      </c>
      <c r="S3378" s="7">
        <f t="shared" si="2"/>
        <v>8</v>
      </c>
      <c r="T3378" s="20">
        <v>41.0</v>
      </c>
      <c r="U3378" s="14">
        <f t="shared" si="172"/>
        <v>52.52</v>
      </c>
      <c r="V3378" s="21" t="s">
        <v>26</v>
      </c>
      <c r="W3378" s="35">
        <f>VLOOKUP(A3378,airbnb_listings_orlando!C:Q,14,0)</f>
        <v>53</v>
      </c>
      <c r="X3378" s="35">
        <f>VLOOKUP(A3378,airbnb_listings_orlando!C:Q,15,0)</f>
        <v>6</v>
      </c>
      <c r="Y3378" s="11">
        <f t="shared" si="4"/>
        <v>437.6666667</v>
      </c>
      <c r="AA3378" s="11"/>
    </row>
    <row r="3379">
      <c r="A3379" s="12" t="s">
        <v>104</v>
      </c>
      <c r="B3379" s="13">
        <v>42926.0</v>
      </c>
      <c r="C3379" s="12">
        <v>42929.0</v>
      </c>
      <c r="D3379" s="14">
        <v>1313.0</v>
      </c>
      <c r="E3379" s="24">
        <v>42923.40184027778</v>
      </c>
      <c r="F3379" s="16">
        <v>3.0</v>
      </c>
      <c r="G3379" s="17" t="s">
        <v>25</v>
      </c>
      <c r="H3379" s="14">
        <v>162.27</v>
      </c>
      <c r="I3379" s="14">
        <f t="shared" si="1"/>
        <v>1219.48</v>
      </c>
      <c r="J3379" s="18">
        <v>6.0</v>
      </c>
      <c r="K3379" s="17">
        <v>9.0</v>
      </c>
      <c r="L3379" s="19">
        <v>5.0</v>
      </c>
      <c r="M3379" s="19" t="e">
        <v>#REF!</v>
      </c>
      <c r="N3379" s="17">
        <v>4.5</v>
      </c>
      <c r="O3379" s="17" t="s">
        <v>66</v>
      </c>
      <c r="P3379" s="17">
        <v>3.0</v>
      </c>
      <c r="Q3379" s="17">
        <v>2.0</v>
      </c>
      <c r="R3379" s="17">
        <v>3.0</v>
      </c>
      <c r="S3379" s="7">
        <f t="shared" si="2"/>
        <v>5</v>
      </c>
      <c r="T3379" s="20">
        <v>41.0</v>
      </c>
      <c r="U3379" s="14">
        <f t="shared" si="172"/>
        <v>52.52</v>
      </c>
      <c r="V3379" s="21" t="s">
        <v>26</v>
      </c>
      <c r="W3379" s="35">
        <f>VLOOKUP(A3379,airbnb_listings_orlando!C:Q,14,0)</f>
        <v>53</v>
      </c>
      <c r="X3379" s="35">
        <f>VLOOKUP(A3379,airbnb_listings_orlando!C:Q,15,0)</f>
        <v>6</v>
      </c>
      <c r="Y3379" s="11">
        <f t="shared" si="4"/>
        <v>437.6666667</v>
      </c>
      <c r="AA3379" s="11"/>
    </row>
    <row r="3380">
      <c r="A3380" s="12" t="s">
        <v>104</v>
      </c>
      <c r="B3380" s="13">
        <v>42911.0</v>
      </c>
      <c r="C3380" s="12">
        <v>42914.0</v>
      </c>
      <c r="D3380" s="14">
        <v>1164.01</v>
      </c>
      <c r="E3380" s="24">
        <v>42905.56980324074</v>
      </c>
      <c r="F3380" s="16">
        <v>6.0</v>
      </c>
      <c r="G3380" s="17" t="s">
        <v>25</v>
      </c>
      <c r="H3380" s="14">
        <v>129.92</v>
      </c>
      <c r="I3380" s="14">
        <f t="shared" si="1"/>
        <v>1083.4496</v>
      </c>
      <c r="J3380" s="18">
        <v>6.0</v>
      </c>
      <c r="K3380" s="17">
        <v>9.0</v>
      </c>
      <c r="L3380" s="19">
        <v>5.0</v>
      </c>
      <c r="M3380" s="19" t="e">
        <v>#REF!</v>
      </c>
      <c r="N3380" s="17">
        <v>4.5</v>
      </c>
      <c r="O3380" s="17" t="s">
        <v>66</v>
      </c>
      <c r="P3380" s="17">
        <v>3.0</v>
      </c>
      <c r="Q3380" s="17">
        <v>4.0</v>
      </c>
      <c r="R3380" s="17">
        <v>0.0</v>
      </c>
      <c r="S3380" s="7">
        <f t="shared" si="2"/>
        <v>4</v>
      </c>
      <c r="T3380" s="20">
        <v>34.0</v>
      </c>
      <c r="U3380" s="14">
        <f t="shared" si="172"/>
        <v>46.5604</v>
      </c>
      <c r="V3380" s="21" t="s">
        <v>26</v>
      </c>
      <c r="W3380" s="35">
        <f>VLOOKUP(A3380,airbnb_listings_orlando!C:Q,14,0)</f>
        <v>53</v>
      </c>
      <c r="X3380" s="35">
        <f>VLOOKUP(A3380,airbnb_listings_orlando!C:Q,15,0)</f>
        <v>6</v>
      </c>
      <c r="Y3380" s="11">
        <f t="shared" si="4"/>
        <v>388.0033333</v>
      </c>
      <c r="AA3380" s="11"/>
    </row>
    <row r="3381">
      <c r="A3381" s="12" t="s">
        <v>104</v>
      </c>
      <c r="B3381" s="13">
        <v>42897.0</v>
      </c>
      <c r="C3381" s="12">
        <v>42903.0</v>
      </c>
      <c r="D3381" s="14">
        <v>2113.98</v>
      </c>
      <c r="E3381" s="24">
        <v>42844.37054398148</v>
      </c>
      <c r="F3381" s="16">
        <v>53.0</v>
      </c>
      <c r="G3381" s="17" t="s">
        <v>25</v>
      </c>
      <c r="H3381" s="14">
        <v>269.52</v>
      </c>
      <c r="I3381" s="14">
        <f t="shared" si="1"/>
        <v>1967.4208</v>
      </c>
      <c r="J3381" s="18">
        <v>6.0</v>
      </c>
      <c r="K3381" s="17">
        <v>9.0</v>
      </c>
      <c r="L3381" s="19">
        <v>5.0</v>
      </c>
      <c r="M3381" s="19" t="e">
        <v>#REF!</v>
      </c>
      <c r="N3381" s="17">
        <v>4.5</v>
      </c>
      <c r="O3381" s="17" t="s">
        <v>66</v>
      </c>
      <c r="P3381" s="17">
        <v>6.0</v>
      </c>
      <c r="Q3381" s="17">
        <v>7.0</v>
      </c>
      <c r="R3381" s="17">
        <v>4.0</v>
      </c>
      <c r="S3381" s="7">
        <f t="shared" si="2"/>
        <v>11</v>
      </c>
      <c r="T3381" s="20">
        <v>62.0</v>
      </c>
      <c r="U3381" s="14">
        <f t="shared" si="172"/>
        <v>84.5592</v>
      </c>
      <c r="V3381" s="21" t="s">
        <v>26</v>
      </c>
      <c r="W3381" s="35">
        <f>VLOOKUP(A3381,airbnb_listings_orlando!C:Q,14,0)</f>
        <v>53</v>
      </c>
      <c r="X3381" s="35">
        <f>VLOOKUP(A3381,airbnb_listings_orlando!C:Q,15,0)</f>
        <v>6</v>
      </c>
      <c r="Y3381" s="11">
        <f t="shared" si="4"/>
        <v>352.33</v>
      </c>
      <c r="AA3381" s="11"/>
    </row>
    <row r="3382">
      <c r="A3382" s="12" t="s">
        <v>104</v>
      </c>
      <c r="B3382" s="13">
        <v>42895.0</v>
      </c>
      <c r="C3382" s="12">
        <v>42897.0</v>
      </c>
      <c r="D3382" s="14">
        <v>807.0</v>
      </c>
      <c r="E3382" s="24">
        <v>42872.37265046296</v>
      </c>
      <c r="F3382" s="16">
        <v>23.0</v>
      </c>
      <c r="G3382" s="17" t="s">
        <v>25</v>
      </c>
      <c r="H3382" s="14">
        <v>82.98</v>
      </c>
      <c r="I3382" s="14">
        <f t="shared" si="1"/>
        <v>749.72</v>
      </c>
      <c r="J3382" s="18">
        <v>6.0</v>
      </c>
      <c r="K3382" s="17">
        <v>9.0</v>
      </c>
      <c r="L3382" s="19">
        <v>5.0</v>
      </c>
      <c r="M3382" s="19" t="e">
        <v>#REF!</v>
      </c>
      <c r="N3382" s="17">
        <v>4.5</v>
      </c>
      <c r="O3382" s="17" t="s">
        <v>66</v>
      </c>
      <c r="P3382" s="17">
        <v>2.0</v>
      </c>
      <c r="Q3382" s="17">
        <v>12.0</v>
      </c>
      <c r="R3382" s="17">
        <v>0.0</v>
      </c>
      <c r="S3382" s="7">
        <f t="shared" si="2"/>
        <v>12</v>
      </c>
      <c r="T3382" s="20">
        <v>25.0</v>
      </c>
      <c r="U3382" s="14">
        <f t="shared" si="172"/>
        <v>32.28</v>
      </c>
      <c r="V3382" s="21" t="s">
        <v>26</v>
      </c>
      <c r="W3382" s="35">
        <f>VLOOKUP(A3382,airbnb_listings_orlando!C:Q,14,0)</f>
        <v>53</v>
      </c>
      <c r="X3382" s="35">
        <f>VLOOKUP(A3382,airbnb_listings_orlando!C:Q,15,0)</f>
        <v>6</v>
      </c>
      <c r="Y3382" s="11">
        <f t="shared" si="4"/>
        <v>403.5</v>
      </c>
      <c r="AA3382" s="11"/>
    </row>
    <row r="3383">
      <c r="A3383" s="12" t="s">
        <v>104</v>
      </c>
      <c r="B3383" s="13">
        <v>42862.0</v>
      </c>
      <c r="C3383" s="12">
        <v>42864.0</v>
      </c>
      <c r="D3383" s="14">
        <v>807.0</v>
      </c>
      <c r="E3383" s="24">
        <v>42857.36938657407</v>
      </c>
      <c r="F3383" s="16">
        <v>5.0</v>
      </c>
      <c r="G3383" s="17" t="s">
        <v>25</v>
      </c>
      <c r="H3383" s="14">
        <v>82.98</v>
      </c>
      <c r="I3383" s="14">
        <f t="shared" si="1"/>
        <v>749.72</v>
      </c>
      <c r="J3383" s="18">
        <v>6.0</v>
      </c>
      <c r="K3383" s="17">
        <v>9.0</v>
      </c>
      <c r="L3383" s="19">
        <v>5.0</v>
      </c>
      <c r="M3383" s="19" t="e">
        <v>#REF!</v>
      </c>
      <c r="N3383" s="17">
        <v>4.5</v>
      </c>
      <c r="O3383" s="17" t="s">
        <v>66</v>
      </c>
      <c r="P3383" s="17">
        <v>2.0</v>
      </c>
      <c r="Q3383" s="17">
        <v>6.0</v>
      </c>
      <c r="R3383" s="17">
        <v>4.0</v>
      </c>
      <c r="S3383" s="7">
        <f t="shared" si="2"/>
        <v>10</v>
      </c>
      <c r="T3383" s="20">
        <v>25.0</v>
      </c>
      <c r="U3383" s="14">
        <f t="shared" si="172"/>
        <v>32.28</v>
      </c>
      <c r="V3383" s="21" t="s">
        <v>26</v>
      </c>
      <c r="W3383" s="35">
        <f>VLOOKUP(A3383,airbnb_listings_orlando!C:Q,14,0)</f>
        <v>53</v>
      </c>
      <c r="X3383" s="35">
        <f>VLOOKUP(A3383,airbnb_listings_orlando!C:Q,15,0)</f>
        <v>6</v>
      </c>
      <c r="Y3383" s="11">
        <f t="shared" si="4"/>
        <v>403.5</v>
      </c>
      <c r="AA3383" s="11"/>
    </row>
    <row r="3384">
      <c r="A3384" s="12" t="s">
        <v>104</v>
      </c>
      <c r="B3384" s="13">
        <v>42851.0</v>
      </c>
      <c r="C3384" s="12">
        <v>42862.0</v>
      </c>
      <c r="D3384" s="14">
        <v>3478.0</v>
      </c>
      <c r="E3384" s="24">
        <v>42807.390081018515</v>
      </c>
      <c r="F3384" s="16">
        <v>44.0</v>
      </c>
      <c r="G3384" s="17" t="s">
        <v>25</v>
      </c>
      <c r="H3384" s="14">
        <v>503.01</v>
      </c>
      <c r="I3384" s="14">
        <f t="shared" si="1"/>
        <v>3230.88</v>
      </c>
      <c r="J3384" s="18">
        <v>6.0</v>
      </c>
      <c r="K3384" s="17">
        <v>9.0</v>
      </c>
      <c r="L3384" s="19">
        <v>5.0</v>
      </c>
      <c r="M3384" s="19" t="e">
        <v>#REF!</v>
      </c>
      <c r="N3384" s="17">
        <v>4.5</v>
      </c>
      <c r="O3384" s="17" t="s">
        <v>66</v>
      </c>
      <c r="P3384" s="17">
        <v>11.0</v>
      </c>
      <c r="Q3384" s="17">
        <v>12.0</v>
      </c>
      <c r="R3384" s="17">
        <v>0.0</v>
      </c>
      <c r="S3384" s="7">
        <f t="shared" si="2"/>
        <v>12</v>
      </c>
      <c r="T3384" s="20">
        <v>108.0</v>
      </c>
      <c r="U3384" s="14">
        <f t="shared" si="172"/>
        <v>139.12</v>
      </c>
      <c r="V3384" s="21" t="s">
        <v>26</v>
      </c>
      <c r="W3384" s="35">
        <f>VLOOKUP(A3384,airbnb_listings_orlando!C:Q,14,0)</f>
        <v>53</v>
      </c>
      <c r="X3384" s="35">
        <f>VLOOKUP(A3384,airbnb_listings_orlando!C:Q,15,0)</f>
        <v>6</v>
      </c>
      <c r="Y3384" s="11">
        <f t="shared" si="4"/>
        <v>316.1818182</v>
      </c>
      <c r="AA3384" s="11"/>
    </row>
    <row r="3385">
      <c r="A3385" s="12" t="s">
        <v>104</v>
      </c>
      <c r="B3385" s="13">
        <v>42845.0</v>
      </c>
      <c r="C3385" s="12">
        <v>42849.0</v>
      </c>
      <c r="D3385" s="14">
        <v>1415.32</v>
      </c>
      <c r="E3385" s="24">
        <v>42796.39046296296</v>
      </c>
      <c r="F3385" s="16">
        <v>49.0</v>
      </c>
      <c r="G3385" s="17" t="s">
        <v>25</v>
      </c>
      <c r="H3385" s="14">
        <v>187.66</v>
      </c>
      <c r="I3385" s="14">
        <f t="shared" si="1"/>
        <v>1324.7072</v>
      </c>
      <c r="J3385" s="18">
        <v>6.0</v>
      </c>
      <c r="K3385" s="17">
        <v>9.0</v>
      </c>
      <c r="L3385" s="19">
        <v>5.0</v>
      </c>
      <c r="M3385" s="19" t="e">
        <v>#REF!</v>
      </c>
      <c r="N3385" s="17">
        <v>4.5</v>
      </c>
      <c r="O3385" s="17" t="s">
        <v>66</v>
      </c>
      <c r="P3385" s="17">
        <v>4.0</v>
      </c>
      <c r="Q3385" s="17">
        <v>5.0</v>
      </c>
      <c r="R3385" s="17">
        <v>0.0</v>
      </c>
      <c r="S3385" s="7">
        <f t="shared" si="2"/>
        <v>5</v>
      </c>
      <c r="T3385" s="20">
        <v>34.0</v>
      </c>
      <c r="U3385" s="14">
        <f t="shared" si="172"/>
        <v>56.6128</v>
      </c>
      <c r="V3385" s="21" t="s">
        <v>26</v>
      </c>
      <c r="W3385" s="35">
        <f>VLOOKUP(A3385,airbnb_listings_orlando!C:Q,14,0)</f>
        <v>53</v>
      </c>
      <c r="X3385" s="35">
        <f>VLOOKUP(A3385,airbnb_listings_orlando!C:Q,15,0)</f>
        <v>6</v>
      </c>
      <c r="Y3385" s="11">
        <f t="shared" si="4"/>
        <v>353.83</v>
      </c>
      <c r="AA3385" s="11"/>
    </row>
    <row r="3386">
      <c r="A3386" s="12" t="s">
        <v>104</v>
      </c>
      <c r="B3386" s="13">
        <v>42817.0</v>
      </c>
      <c r="C3386" s="12">
        <v>42822.0</v>
      </c>
      <c r="D3386" s="14">
        <v>2047.0</v>
      </c>
      <c r="E3386" s="24">
        <v>42801.40509259259</v>
      </c>
      <c r="F3386" s="16">
        <v>16.0</v>
      </c>
      <c r="G3386" s="17" t="s">
        <v>25</v>
      </c>
      <c r="H3386" s="14">
        <v>278.51</v>
      </c>
      <c r="I3386" s="14">
        <f t="shared" si="1"/>
        <v>1902.12</v>
      </c>
      <c r="J3386" s="18">
        <v>6.0</v>
      </c>
      <c r="K3386" s="17">
        <v>9.0</v>
      </c>
      <c r="L3386" s="19">
        <v>5.0</v>
      </c>
      <c r="M3386" s="19" t="e">
        <v>#REF!</v>
      </c>
      <c r="N3386" s="17">
        <v>4.5</v>
      </c>
      <c r="O3386" s="17" t="s">
        <v>66</v>
      </c>
      <c r="P3386" s="17">
        <v>5.0</v>
      </c>
      <c r="Q3386" s="17">
        <v>6.0</v>
      </c>
      <c r="R3386" s="17">
        <v>0.0</v>
      </c>
      <c r="S3386" s="7">
        <f t="shared" si="2"/>
        <v>6</v>
      </c>
      <c r="T3386" s="20">
        <v>63.0</v>
      </c>
      <c r="U3386" s="14">
        <f t="shared" si="172"/>
        <v>81.88</v>
      </c>
      <c r="V3386" s="21" t="s">
        <v>26</v>
      </c>
      <c r="W3386" s="35">
        <f>VLOOKUP(A3386,airbnb_listings_orlando!C:Q,14,0)</f>
        <v>53</v>
      </c>
      <c r="X3386" s="35">
        <f>VLOOKUP(A3386,airbnb_listings_orlando!C:Q,15,0)</f>
        <v>6</v>
      </c>
      <c r="Y3386" s="11">
        <f t="shared" si="4"/>
        <v>409.4</v>
      </c>
      <c r="AA3386" s="11"/>
    </row>
    <row r="3387">
      <c r="A3387" s="12" t="s">
        <v>104</v>
      </c>
      <c r="B3387" s="13">
        <v>42776.0</v>
      </c>
      <c r="C3387" s="12">
        <v>42778.0</v>
      </c>
      <c r="D3387" s="14">
        <v>807.0</v>
      </c>
      <c r="E3387" s="24">
        <v>42750.54335648148</v>
      </c>
      <c r="F3387" s="16">
        <v>26.0</v>
      </c>
      <c r="G3387" s="17" t="s">
        <v>25</v>
      </c>
      <c r="H3387" s="14">
        <v>82.98</v>
      </c>
      <c r="I3387" s="14">
        <f t="shared" si="1"/>
        <v>749.72</v>
      </c>
      <c r="J3387" s="18">
        <v>6.0</v>
      </c>
      <c r="K3387" s="17">
        <v>9.0</v>
      </c>
      <c r="L3387" s="19">
        <v>5.0</v>
      </c>
      <c r="M3387" s="19" t="e">
        <v>#REF!</v>
      </c>
      <c r="N3387" s="17">
        <v>4.5</v>
      </c>
      <c r="O3387" s="17" t="s">
        <v>66</v>
      </c>
      <c r="P3387" s="17">
        <v>2.0</v>
      </c>
      <c r="Q3387" s="17">
        <v>2.0</v>
      </c>
      <c r="R3387" s="17">
        <v>0.0</v>
      </c>
      <c r="S3387" s="7">
        <f t="shared" si="2"/>
        <v>2</v>
      </c>
      <c r="T3387" s="20">
        <v>25.0</v>
      </c>
      <c r="U3387" s="14">
        <f t="shared" si="172"/>
        <v>32.28</v>
      </c>
      <c r="V3387" s="21" t="s">
        <v>26</v>
      </c>
      <c r="W3387" s="35">
        <f>VLOOKUP(A3387,airbnb_listings_orlando!C:Q,14,0)</f>
        <v>53</v>
      </c>
      <c r="X3387" s="35">
        <f>VLOOKUP(A3387,airbnb_listings_orlando!C:Q,15,0)</f>
        <v>6</v>
      </c>
      <c r="Y3387" s="11">
        <f t="shared" si="4"/>
        <v>403.5</v>
      </c>
      <c r="AA3387" s="11"/>
    </row>
    <row r="3388">
      <c r="A3388" s="12" t="s">
        <v>104</v>
      </c>
      <c r="B3388" s="13">
        <v>42742.0</v>
      </c>
      <c r="C3388" s="12">
        <v>42749.0</v>
      </c>
      <c r="D3388" s="14">
        <v>2780.0</v>
      </c>
      <c r="E3388" s="15">
        <v>42717.4121875</v>
      </c>
      <c r="F3388" s="16">
        <v>25.0</v>
      </c>
      <c r="G3388" s="17" t="s">
        <v>25</v>
      </c>
      <c r="H3388" s="14">
        <v>393.55</v>
      </c>
      <c r="I3388" s="14">
        <f t="shared" si="1"/>
        <v>2582.8</v>
      </c>
      <c r="J3388" s="18">
        <v>6.0</v>
      </c>
      <c r="K3388" s="17">
        <v>9.0</v>
      </c>
      <c r="L3388" s="19">
        <v>5.0</v>
      </c>
      <c r="M3388" s="19" t="e">
        <v>#REF!</v>
      </c>
      <c r="N3388" s="17">
        <v>4.5</v>
      </c>
      <c r="O3388" s="17" t="s">
        <v>66</v>
      </c>
      <c r="P3388" s="17">
        <v>7.0</v>
      </c>
      <c r="Q3388" s="17">
        <v>6.0</v>
      </c>
      <c r="R3388" s="17">
        <v>0.0</v>
      </c>
      <c r="S3388" s="7">
        <f t="shared" si="2"/>
        <v>6</v>
      </c>
      <c r="T3388" s="20">
        <v>86.0</v>
      </c>
      <c r="U3388" s="14">
        <f t="shared" si="172"/>
        <v>111.2</v>
      </c>
      <c r="V3388" s="21" t="s">
        <v>26</v>
      </c>
      <c r="W3388" s="35">
        <f>VLOOKUP(A3388,airbnb_listings_orlando!C:Q,14,0)</f>
        <v>53</v>
      </c>
      <c r="X3388" s="35">
        <f>VLOOKUP(A3388,airbnb_listings_orlando!C:Q,15,0)</f>
        <v>6</v>
      </c>
      <c r="Y3388" s="11">
        <f t="shared" si="4"/>
        <v>397.1428571</v>
      </c>
      <c r="AA3388" s="11"/>
    </row>
    <row r="3389">
      <c r="A3389" s="12" t="s">
        <v>104</v>
      </c>
      <c r="B3389" s="13">
        <v>42727.0</v>
      </c>
      <c r="C3389" s="25">
        <v>42730.0</v>
      </c>
      <c r="D3389" s="14">
        <v>1413.96</v>
      </c>
      <c r="E3389" s="15">
        <v>42671.49936342592</v>
      </c>
      <c r="F3389" s="16">
        <v>56.0</v>
      </c>
      <c r="G3389" s="17" t="s">
        <v>25</v>
      </c>
      <c r="H3389" s="14">
        <v>229.2</v>
      </c>
      <c r="I3389" s="14">
        <f t="shared" si="1"/>
        <v>1357.4016</v>
      </c>
      <c r="J3389" s="18">
        <v>6.0</v>
      </c>
      <c r="K3389" s="17">
        <v>9.0</v>
      </c>
      <c r="L3389" s="19">
        <v>5.0</v>
      </c>
      <c r="M3389" s="19" t="e">
        <v>#REF!</v>
      </c>
      <c r="N3389" s="17">
        <v>4.5</v>
      </c>
      <c r="O3389" s="17" t="s">
        <v>66</v>
      </c>
      <c r="P3389" s="17">
        <v>3.0</v>
      </c>
      <c r="Q3389" s="17">
        <v>12.0</v>
      </c>
      <c r="R3389" s="17">
        <v>0.0</v>
      </c>
      <c r="S3389" s="7">
        <f t="shared" si="2"/>
        <v>12</v>
      </c>
      <c r="T3389" s="20">
        <v>0.0</v>
      </c>
      <c r="U3389" s="14">
        <f t="shared" si="172"/>
        <v>56.5584</v>
      </c>
      <c r="V3389" s="21" t="s">
        <v>26</v>
      </c>
      <c r="W3389" s="35">
        <f>VLOOKUP(A3389,airbnb_listings_orlando!C:Q,14,0)</f>
        <v>53</v>
      </c>
      <c r="X3389" s="35">
        <f>VLOOKUP(A3389,airbnb_listings_orlando!C:Q,15,0)</f>
        <v>6</v>
      </c>
      <c r="Y3389" s="11">
        <f t="shared" si="4"/>
        <v>471.32</v>
      </c>
      <c r="AA3389" s="11"/>
    </row>
    <row r="3390">
      <c r="A3390" s="12" t="s">
        <v>104</v>
      </c>
      <c r="B3390" s="13">
        <v>42704.0</v>
      </c>
      <c r="C3390" s="25">
        <v>42727.0</v>
      </c>
      <c r="D3390" s="14">
        <v>7080.5</v>
      </c>
      <c r="E3390" s="24">
        <v>42683.376539351855</v>
      </c>
      <c r="F3390" s="16">
        <v>21.0</v>
      </c>
      <c r="G3390" s="17" t="s">
        <v>25</v>
      </c>
      <c r="H3390" s="14">
        <v>1331.0</v>
      </c>
      <c r="I3390" s="14">
        <f t="shared" si="1"/>
        <v>6797.28</v>
      </c>
      <c r="J3390" s="18">
        <v>6.0</v>
      </c>
      <c r="K3390" s="17">
        <v>9.0</v>
      </c>
      <c r="L3390" s="19">
        <v>5.0</v>
      </c>
      <c r="M3390" s="19" t="e">
        <v>#REF!</v>
      </c>
      <c r="N3390" s="17">
        <v>4.5</v>
      </c>
      <c r="O3390" s="17" t="s">
        <v>66</v>
      </c>
      <c r="P3390" s="17">
        <v>23.0</v>
      </c>
      <c r="Q3390" s="17">
        <v>12.0</v>
      </c>
      <c r="R3390" s="17">
        <v>0.0</v>
      </c>
      <c r="S3390" s="7">
        <f t="shared" si="2"/>
        <v>12</v>
      </c>
      <c r="T3390" s="20">
        <v>0.0</v>
      </c>
      <c r="U3390" s="14">
        <f t="shared" si="172"/>
        <v>283.22</v>
      </c>
      <c r="V3390" s="21" t="s">
        <v>26</v>
      </c>
      <c r="W3390" s="35">
        <f>VLOOKUP(A3390,airbnb_listings_orlando!C:Q,14,0)</f>
        <v>53</v>
      </c>
      <c r="X3390" s="35">
        <f>VLOOKUP(A3390,airbnb_listings_orlando!C:Q,15,0)</f>
        <v>6</v>
      </c>
      <c r="Y3390" s="11">
        <f t="shared" si="4"/>
        <v>307.8478261</v>
      </c>
      <c r="AA3390" s="11"/>
    </row>
    <row r="3391">
      <c r="A3391" s="12" t="s">
        <v>104</v>
      </c>
      <c r="B3391" s="13">
        <v>42691.0</v>
      </c>
      <c r="C3391" s="25">
        <v>42695.0</v>
      </c>
      <c r="D3391" s="14">
        <v>1425.04</v>
      </c>
      <c r="E3391" s="24">
        <v>42679.58923611111</v>
      </c>
      <c r="F3391" s="16">
        <v>12.0</v>
      </c>
      <c r="G3391" s="17" t="s">
        <v>25</v>
      </c>
      <c r="H3391" s="14">
        <v>232.8</v>
      </c>
      <c r="I3391" s="14">
        <f t="shared" si="1"/>
        <v>1368.0384</v>
      </c>
      <c r="J3391" s="18">
        <v>6.0</v>
      </c>
      <c r="K3391" s="17">
        <v>9.0</v>
      </c>
      <c r="L3391" s="19">
        <v>5.0</v>
      </c>
      <c r="M3391" s="19" t="e">
        <v>#REF!</v>
      </c>
      <c r="N3391" s="17">
        <v>4.5</v>
      </c>
      <c r="O3391" s="17" t="s">
        <v>66</v>
      </c>
      <c r="P3391" s="17">
        <v>4.0</v>
      </c>
      <c r="Q3391" s="17">
        <v>12.0</v>
      </c>
      <c r="R3391" s="17">
        <v>0.0</v>
      </c>
      <c r="S3391" s="7">
        <f t="shared" si="2"/>
        <v>12</v>
      </c>
      <c r="T3391" s="20">
        <v>0.0</v>
      </c>
      <c r="U3391" s="14">
        <f t="shared" si="172"/>
        <v>57.0016</v>
      </c>
      <c r="V3391" s="21" t="s">
        <v>26</v>
      </c>
      <c r="W3391" s="35">
        <f>VLOOKUP(A3391,airbnb_listings_orlando!C:Q,14,0)</f>
        <v>53</v>
      </c>
      <c r="X3391" s="35">
        <f>VLOOKUP(A3391,airbnb_listings_orlando!C:Q,15,0)</f>
        <v>6</v>
      </c>
      <c r="Y3391" s="11">
        <f t="shared" si="4"/>
        <v>356.26</v>
      </c>
      <c r="AA3391" s="11"/>
    </row>
    <row r="3392">
      <c r="A3392" s="12" t="s">
        <v>104</v>
      </c>
      <c r="B3392" s="13">
        <v>42685.0</v>
      </c>
      <c r="C3392" s="25">
        <v>42687.0</v>
      </c>
      <c r="D3392" s="14">
        <v>831.11</v>
      </c>
      <c r="E3392" s="24">
        <v>42642.45517361111</v>
      </c>
      <c r="F3392" s="16">
        <v>43.0</v>
      </c>
      <c r="G3392" s="17" t="s">
        <v>25</v>
      </c>
      <c r="H3392" s="14">
        <v>110.0</v>
      </c>
      <c r="I3392" s="14">
        <f t="shared" si="1"/>
        <v>797.8656</v>
      </c>
      <c r="J3392" s="18">
        <v>6.0</v>
      </c>
      <c r="K3392" s="17">
        <v>9.0</v>
      </c>
      <c r="L3392" s="19">
        <v>5.0</v>
      </c>
      <c r="M3392" s="19" t="e">
        <v>#REF!</v>
      </c>
      <c r="N3392" s="17">
        <v>4.5</v>
      </c>
      <c r="O3392" s="17" t="s">
        <v>66</v>
      </c>
      <c r="P3392" s="17">
        <v>2.0</v>
      </c>
      <c r="Q3392" s="17">
        <v>12.0</v>
      </c>
      <c r="R3392" s="17">
        <v>0.0</v>
      </c>
      <c r="S3392" s="7">
        <f t="shared" si="2"/>
        <v>12</v>
      </c>
      <c r="T3392" s="20">
        <v>0.0</v>
      </c>
      <c r="U3392" s="14">
        <f t="shared" si="172"/>
        <v>33.2444</v>
      </c>
      <c r="V3392" s="21" t="s">
        <v>26</v>
      </c>
      <c r="W3392" s="35">
        <f>VLOOKUP(A3392,airbnb_listings_orlando!C:Q,14,0)</f>
        <v>53</v>
      </c>
      <c r="X3392" s="35">
        <f>VLOOKUP(A3392,airbnb_listings_orlando!C:Q,15,0)</f>
        <v>6</v>
      </c>
      <c r="Y3392" s="11">
        <f t="shared" si="4"/>
        <v>415.555</v>
      </c>
      <c r="AA3392" s="11"/>
    </row>
    <row r="3393">
      <c r="A3393" s="12" t="s">
        <v>104</v>
      </c>
      <c r="B3393" s="13">
        <v>43454.0</v>
      </c>
      <c r="C3393" s="25">
        <v>43461.0</v>
      </c>
      <c r="D3393" s="14">
        <v>3621.61</v>
      </c>
      <c r="E3393" s="24">
        <v>43202.44118055556</v>
      </c>
      <c r="F3393" s="16">
        <v>252.0</v>
      </c>
      <c r="G3393" s="17" t="s">
        <v>25</v>
      </c>
      <c r="H3393" s="14">
        <v>558.63</v>
      </c>
      <c r="I3393" s="14">
        <f t="shared" si="1"/>
        <v>3621.61</v>
      </c>
      <c r="J3393" s="18">
        <v>6.0</v>
      </c>
      <c r="K3393" s="17">
        <v>9.0</v>
      </c>
      <c r="L3393" s="19">
        <v>5.0</v>
      </c>
      <c r="M3393" s="19" t="e">
        <v>#REF!</v>
      </c>
      <c r="N3393" s="17">
        <v>4.5</v>
      </c>
      <c r="O3393" s="17" t="s">
        <v>66</v>
      </c>
      <c r="P3393" s="17">
        <v>7.0</v>
      </c>
      <c r="Q3393" s="17">
        <v>3.0</v>
      </c>
      <c r="R3393" s="17">
        <v>2.0</v>
      </c>
      <c r="S3393" s="7">
        <f t="shared" si="2"/>
        <v>5</v>
      </c>
      <c r="T3393" s="20">
        <v>0.0</v>
      </c>
      <c r="U3393" s="14">
        <v>0.0</v>
      </c>
      <c r="V3393" s="21" t="s">
        <v>37</v>
      </c>
      <c r="W3393" s="35">
        <f>VLOOKUP(A3393,airbnb_listings_orlando!C:Q,14,0)</f>
        <v>53</v>
      </c>
      <c r="X3393" s="35">
        <f>VLOOKUP(A3393,airbnb_listings_orlando!C:Q,15,0)</f>
        <v>6</v>
      </c>
      <c r="Y3393" s="11">
        <f t="shared" si="4"/>
        <v>517.3728571</v>
      </c>
      <c r="AA3393" s="11"/>
    </row>
    <row r="3394">
      <c r="A3394" s="12" t="s">
        <v>104</v>
      </c>
      <c r="B3394" s="13">
        <v>43371.0</v>
      </c>
      <c r="C3394" s="12">
        <v>43374.0</v>
      </c>
      <c r="D3394" s="14">
        <v>1245.66</v>
      </c>
      <c r="E3394" s="24">
        <v>43368.73033564815</v>
      </c>
      <c r="F3394" s="16">
        <v>3.0</v>
      </c>
      <c r="G3394" s="17" t="s">
        <v>25</v>
      </c>
      <c r="H3394" s="14">
        <v>156.06</v>
      </c>
      <c r="I3394" s="14">
        <f t="shared" si="1"/>
        <v>1245.66</v>
      </c>
      <c r="J3394" s="18">
        <v>6.0</v>
      </c>
      <c r="K3394" s="17">
        <v>9.0</v>
      </c>
      <c r="L3394" s="19">
        <v>5.0</v>
      </c>
      <c r="M3394" s="19" t="e">
        <v>#REF!</v>
      </c>
      <c r="N3394" s="17">
        <v>4.5</v>
      </c>
      <c r="O3394" s="17" t="s">
        <v>66</v>
      </c>
      <c r="P3394" s="17">
        <v>3.0</v>
      </c>
      <c r="Q3394" s="17">
        <v>5.0</v>
      </c>
      <c r="R3394" s="17">
        <v>0.0</v>
      </c>
      <c r="S3394" s="7">
        <f t="shared" si="2"/>
        <v>5</v>
      </c>
      <c r="T3394" s="20">
        <v>0.0</v>
      </c>
      <c r="U3394" s="14">
        <v>0.0</v>
      </c>
      <c r="V3394" s="21" t="s">
        <v>37</v>
      </c>
      <c r="W3394" s="35">
        <f>VLOOKUP(A3394,airbnb_listings_orlando!C:Q,14,0)</f>
        <v>53</v>
      </c>
      <c r="X3394" s="35">
        <f>VLOOKUP(A3394,airbnb_listings_orlando!C:Q,15,0)</f>
        <v>6</v>
      </c>
      <c r="Y3394" s="11">
        <f t="shared" si="4"/>
        <v>415.22</v>
      </c>
      <c r="AA3394" s="11"/>
    </row>
    <row r="3395">
      <c r="A3395" s="12" t="s">
        <v>104</v>
      </c>
      <c r="B3395" s="13">
        <v>43295.0</v>
      </c>
      <c r="C3395" s="12">
        <v>43304.0</v>
      </c>
      <c r="D3395" s="14">
        <v>2836.36</v>
      </c>
      <c r="E3395" s="24">
        <v>43201.74916666667</v>
      </c>
      <c r="F3395" s="16">
        <v>94.0</v>
      </c>
      <c r="G3395" s="17" t="s">
        <v>25</v>
      </c>
      <c r="H3395" s="14">
        <v>365.02</v>
      </c>
      <c r="I3395" s="14">
        <f t="shared" si="1"/>
        <v>2748.67</v>
      </c>
      <c r="J3395" s="18">
        <v>6.0</v>
      </c>
      <c r="K3395" s="17">
        <v>9.0</v>
      </c>
      <c r="L3395" s="19">
        <v>5.0</v>
      </c>
      <c r="M3395" s="19" t="e">
        <v>#REF!</v>
      </c>
      <c r="N3395" s="17">
        <v>4.5</v>
      </c>
      <c r="O3395" s="17" t="s">
        <v>66</v>
      </c>
      <c r="P3395" s="17">
        <v>9.0</v>
      </c>
      <c r="Q3395" s="17">
        <v>7.0</v>
      </c>
      <c r="R3395" s="17">
        <v>3.0</v>
      </c>
      <c r="S3395" s="7">
        <f t="shared" si="2"/>
        <v>10</v>
      </c>
      <c r="T3395" s="20">
        <v>87.69</v>
      </c>
      <c r="U3395" s="14">
        <v>0.0</v>
      </c>
      <c r="V3395" s="21" t="s">
        <v>37</v>
      </c>
      <c r="W3395" s="35">
        <f>VLOOKUP(A3395,airbnb_listings_orlando!C:Q,14,0)</f>
        <v>53</v>
      </c>
      <c r="X3395" s="35">
        <f>VLOOKUP(A3395,airbnb_listings_orlando!C:Q,15,0)</f>
        <v>6</v>
      </c>
      <c r="Y3395" s="11">
        <f t="shared" si="4"/>
        <v>315.1511111</v>
      </c>
      <c r="AA3395" s="11"/>
    </row>
    <row r="3396">
      <c r="A3396" s="12" t="s">
        <v>104</v>
      </c>
      <c r="B3396" s="13">
        <v>43212.0</v>
      </c>
      <c r="C3396" s="12">
        <v>43228.0</v>
      </c>
      <c r="D3396" s="14">
        <v>5518.36</v>
      </c>
      <c r="E3396" s="15">
        <v>43097.579201388886</v>
      </c>
      <c r="F3396" s="16">
        <v>115.0</v>
      </c>
      <c r="G3396" s="17" t="s">
        <v>25</v>
      </c>
      <c r="H3396" s="14">
        <v>880.0</v>
      </c>
      <c r="I3396" s="14">
        <f t="shared" si="1"/>
        <v>5518.36</v>
      </c>
      <c r="J3396" s="18">
        <v>6.0</v>
      </c>
      <c r="K3396" s="17">
        <v>9.0</v>
      </c>
      <c r="L3396" s="19">
        <v>5.0</v>
      </c>
      <c r="M3396" s="19" t="e">
        <v>#REF!</v>
      </c>
      <c r="N3396" s="17">
        <v>4.5</v>
      </c>
      <c r="O3396" s="17" t="s">
        <v>66</v>
      </c>
      <c r="P3396" s="17">
        <v>16.0</v>
      </c>
      <c r="Q3396" s="17">
        <v>12.0</v>
      </c>
      <c r="R3396" s="17">
        <v>0.0</v>
      </c>
      <c r="S3396" s="7">
        <f t="shared" si="2"/>
        <v>12</v>
      </c>
      <c r="T3396" s="20">
        <v>0.0</v>
      </c>
      <c r="U3396" s="14">
        <v>0.0</v>
      </c>
      <c r="V3396" s="21" t="s">
        <v>37</v>
      </c>
      <c r="W3396" s="35">
        <f>VLOOKUP(A3396,airbnb_listings_orlando!C:Q,14,0)</f>
        <v>53</v>
      </c>
      <c r="X3396" s="35">
        <f>VLOOKUP(A3396,airbnb_listings_orlando!C:Q,15,0)</f>
        <v>6</v>
      </c>
      <c r="Y3396" s="11">
        <f t="shared" si="4"/>
        <v>344.8975</v>
      </c>
      <c r="AA3396" s="11"/>
    </row>
    <row r="3397">
      <c r="A3397" s="12" t="s">
        <v>104</v>
      </c>
      <c r="B3397" s="13">
        <v>43168.0</v>
      </c>
      <c r="C3397" s="12">
        <v>43177.0</v>
      </c>
      <c r="D3397" s="14">
        <v>4167.48</v>
      </c>
      <c r="E3397" s="15">
        <v>43062.584652777776</v>
      </c>
      <c r="F3397" s="16">
        <v>106.0</v>
      </c>
      <c r="G3397" s="17" t="s">
        <v>25</v>
      </c>
      <c r="H3397" s="14">
        <v>465.84</v>
      </c>
      <c r="I3397" s="14">
        <f t="shared" si="1"/>
        <v>3948.18</v>
      </c>
      <c r="J3397" s="18">
        <v>6.0</v>
      </c>
      <c r="K3397" s="17">
        <v>9.0</v>
      </c>
      <c r="L3397" s="19">
        <v>5.0</v>
      </c>
      <c r="M3397" s="19" t="e">
        <v>#REF!</v>
      </c>
      <c r="N3397" s="17">
        <v>4.5</v>
      </c>
      <c r="O3397" s="17" t="s">
        <v>66</v>
      </c>
      <c r="P3397" s="17">
        <v>9.0</v>
      </c>
      <c r="Q3397" s="17">
        <v>5.0</v>
      </c>
      <c r="R3397" s="17">
        <v>2.0</v>
      </c>
      <c r="S3397" s="7">
        <f t="shared" si="2"/>
        <v>7</v>
      </c>
      <c r="T3397" s="20">
        <v>219.3</v>
      </c>
      <c r="U3397" s="14">
        <v>0.0</v>
      </c>
      <c r="V3397" s="21" t="s">
        <v>37</v>
      </c>
      <c r="W3397" s="35">
        <f>VLOOKUP(A3397,airbnb_listings_orlando!C:Q,14,0)</f>
        <v>53</v>
      </c>
      <c r="X3397" s="35">
        <f>VLOOKUP(A3397,airbnb_listings_orlando!C:Q,15,0)</f>
        <v>6</v>
      </c>
      <c r="Y3397" s="11">
        <f t="shared" si="4"/>
        <v>463.0533333</v>
      </c>
      <c r="AA3397" s="11"/>
    </row>
    <row r="3398">
      <c r="A3398" s="12" t="s">
        <v>104</v>
      </c>
      <c r="B3398" s="13">
        <v>43148.0</v>
      </c>
      <c r="C3398" s="12">
        <v>43150.0</v>
      </c>
      <c r="D3398" s="14">
        <v>919.31</v>
      </c>
      <c r="E3398" s="24">
        <v>43107.82299768519</v>
      </c>
      <c r="F3398" s="16">
        <v>41.0</v>
      </c>
      <c r="G3398" s="17" t="s">
        <v>25</v>
      </c>
      <c r="H3398" s="14">
        <v>87.9</v>
      </c>
      <c r="I3398" s="14">
        <f t="shared" si="1"/>
        <v>890.89</v>
      </c>
      <c r="J3398" s="18">
        <v>6.0</v>
      </c>
      <c r="K3398" s="17">
        <v>9.0</v>
      </c>
      <c r="L3398" s="19">
        <v>5.0</v>
      </c>
      <c r="M3398" s="19" t="e">
        <v>#REF!</v>
      </c>
      <c r="N3398" s="17">
        <v>4.5</v>
      </c>
      <c r="O3398" s="17" t="s">
        <v>66</v>
      </c>
      <c r="P3398" s="17">
        <v>2.0</v>
      </c>
      <c r="Q3398" s="17">
        <v>12.0</v>
      </c>
      <c r="R3398" s="17">
        <v>0.0</v>
      </c>
      <c r="S3398" s="7">
        <f t="shared" si="2"/>
        <v>12</v>
      </c>
      <c r="T3398" s="20">
        <v>28.42</v>
      </c>
      <c r="U3398" s="14">
        <v>0.0</v>
      </c>
      <c r="V3398" s="21" t="s">
        <v>37</v>
      </c>
      <c r="W3398" s="35">
        <f>VLOOKUP(A3398,airbnb_listings_orlando!C:Q,14,0)</f>
        <v>53</v>
      </c>
      <c r="X3398" s="35">
        <f>VLOOKUP(A3398,airbnb_listings_orlando!C:Q,15,0)</f>
        <v>6</v>
      </c>
      <c r="Y3398" s="11">
        <f t="shared" si="4"/>
        <v>459.655</v>
      </c>
      <c r="AA3398" s="11"/>
    </row>
    <row r="3399">
      <c r="A3399" s="12" t="s">
        <v>104</v>
      </c>
      <c r="B3399" s="13">
        <v>43125.0</v>
      </c>
      <c r="C3399" s="12">
        <v>43135.0</v>
      </c>
      <c r="D3399" s="14">
        <v>3947.39</v>
      </c>
      <c r="E3399" s="15">
        <v>43065.844826388886</v>
      </c>
      <c r="F3399" s="16">
        <v>60.0</v>
      </c>
      <c r="G3399" s="17" t="s">
        <v>25</v>
      </c>
      <c r="H3399" s="14">
        <v>578.0</v>
      </c>
      <c r="I3399" s="14">
        <f t="shared" si="1"/>
        <v>3947.39</v>
      </c>
      <c r="J3399" s="18">
        <v>6.0</v>
      </c>
      <c r="K3399" s="17">
        <v>9.0</v>
      </c>
      <c r="L3399" s="19">
        <v>5.0</v>
      </c>
      <c r="M3399" s="19" t="e">
        <v>#REF!</v>
      </c>
      <c r="N3399" s="17">
        <v>4.5</v>
      </c>
      <c r="O3399" s="17" t="s">
        <v>66</v>
      </c>
      <c r="P3399" s="17">
        <v>10.0</v>
      </c>
      <c r="Q3399" s="17">
        <v>6.0</v>
      </c>
      <c r="R3399" s="17">
        <v>3.0</v>
      </c>
      <c r="S3399" s="7">
        <f t="shared" si="2"/>
        <v>9</v>
      </c>
      <c r="T3399" s="20">
        <v>0.0</v>
      </c>
      <c r="U3399" s="14">
        <v>0.0</v>
      </c>
      <c r="V3399" s="21" t="s">
        <v>37</v>
      </c>
      <c r="W3399" s="35">
        <f>VLOOKUP(A3399,airbnb_listings_orlando!C:Q,14,0)</f>
        <v>53</v>
      </c>
      <c r="X3399" s="35">
        <f>VLOOKUP(A3399,airbnb_listings_orlando!C:Q,15,0)</f>
        <v>6</v>
      </c>
      <c r="Y3399" s="11">
        <f t="shared" si="4"/>
        <v>394.739</v>
      </c>
      <c r="AA3399" s="11"/>
    </row>
    <row r="3400">
      <c r="A3400" s="12" t="s">
        <v>104</v>
      </c>
      <c r="B3400" s="13">
        <v>43094.0</v>
      </c>
      <c r="C3400" s="12">
        <v>43106.0</v>
      </c>
      <c r="D3400" s="14">
        <v>4023.58</v>
      </c>
      <c r="E3400" s="24">
        <v>42829.361354166664</v>
      </c>
      <c r="F3400" s="16">
        <v>265.0</v>
      </c>
      <c r="G3400" s="17" t="s">
        <v>25</v>
      </c>
      <c r="H3400" s="14">
        <v>637.2</v>
      </c>
      <c r="I3400" s="14">
        <f t="shared" si="1"/>
        <v>4023.58</v>
      </c>
      <c r="J3400" s="18">
        <v>6.0</v>
      </c>
      <c r="K3400" s="17">
        <v>9.0</v>
      </c>
      <c r="L3400" s="19">
        <v>5.0</v>
      </c>
      <c r="M3400" s="19" t="e">
        <v>#REF!</v>
      </c>
      <c r="N3400" s="17">
        <v>4.5</v>
      </c>
      <c r="O3400" s="17" t="s">
        <v>66</v>
      </c>
      <c r="P3400" s="17">
        <v>12.0</v>
      </c>
      <c r="Q3400" s="17">
        <v>1.0</v>
      </c>
      <c r="R3400" s="17">
        <v>0.0</v>
      </c>
      <c r="S3400" s="7">
        <f t="shared" si="2"/>
        <v>1</v>
      </c>
      <c r="T3400" s="20">
        <v>0.0</v>
      </c>
      <c r="U3400" s="14">
        <v>0.0</v>
      </c>
      <c r="V3400" s="21" t="s">
        <v>37</v>
      </c>
      <c r="W3400" s="35">
        <f>VLOOKUP(A3400,airbnb_listings_orlando!C:Q,14,0)</f>
        <v>53</v>
      </c>
      <c r="X3400" s="35">
        <f>VLOOKUP(A3400,airbnb_listings_orlando!C:Q,15,0)</f>
        <v>6</v>
      </c>
      <c r="Y3400" s="11">
        <f t="shared" si="4"/>
        <v>335.2983333</v>
      </c>
      <c r="AA3400" s="11"/>
    </row>
    <row r="3401">
      <c r="A3401" s="12" t="s">
        <v>104</v>
      </c>
      <c r="B3401" s="13">
        <v>43017.0</v>
      </c>
      <c r="C3401" s="25">
        <v>43025.0</v>
      </c>
      <c r="D3401" s="14">
        <v>2759.48</v>
      </c>
      <c r="E3401" s="24">
        <v>42989.63415509259</v>
      </c>
      <c r="F3401" s="16">
        <v>28.0</v>
      </c>
      <c r="G3401" s="17" t="s">
        <v>25</v>
      </c>
      <c r="H3401" s="14">
        <v>418.0</v>
      </c>
      <c r="I3401" s="14">
        <f t="shared" si="1"/>
        <v>2759.48</v>
      </c>
      <c r="J3401" s="18">
        <v>6.0</v>
      </c>
      <c r="K3401" s="17">
        <v>9.0</v>
      </c>
      <c r="L3401" s="19">
        <v>5.0</v>
      </c>
      <c r="M3401" s="19" t="e">
        <v>#REF!</v>
      </c>
      <c r="N3401" s="17">
        <v>4.5</v>
      </c>
      <c r="O3401" s="17" t="s">
        <v>66</v>
      </c>
      <c r="P3401" s="17">
        <v>8.0</v>
      </c>
      <c r="Q3401" s="17">
        <v>3.0</v>
      </c>
      <c r="R3401" s="17">
        <v>0.0</v>
      </c>
      <c r="S3401" s="7">
        <f t="shared" si="2"/>
        <v>3</v>
      </c>
      <c r="T3401" s="20">
        <v>0.0</v>
      </c>
      <c r="U3401" s="14">
        <v>0.0</v>
      </c>
      <c r="V3401" s="21" t="s">
        <v>37</v>
      </c>
      <c r="W3401" s="35">
        <f>VLOOKUP(A3401,airbnb_listings_orlando!C:Q,14,0)</f>
        <v>53</v>
      </c>
      <c r="X3401" s="35">
        <f>VLOOKUP(A3401,airbnb_listings_orlando!C:Q,15,0)</f>
        <v>6</v>
      </c>
      <c r="Y3401" s="11">
        <f t="shared" si="4"/>
        <v>344.935</v>
      </c>
      <c r="AA3401" s="11"/>
    </row>
    <row r="3402">
      <c r="A3402" s="12" t="s">
        <v>104</v>
      </c>
      <c r="B3402" s="13">
        <v>42919.0</v>
      </c>
      <c r="C3402" s="12">
        <v>42922.0</v>
      </c>
      <c r="D3402" s="14">
        <v>1365.18</v>
      </c>
      <c r="E3402" s="24">
        <v>42860.636469907404</v>
      </c>
      <c r="F3402" s="16">
        <v>59.0</v>
      </c>
      <c r="G3402" s="17" t="s">
        <v>25</v>
      </c>
      <c r="H3402" s="14">
        <v>153.35</v>
      </c>
      <c r="I3402" s="14">
        <f t="shared" si="1"/>
        <v>1322.97</v>
      </c>
      <c r="J3402" s="18">
        <v>6.0</v>
      </c>
      <c r="K3402" s="17">
        <v>9.0</v>
      </c>
      <c r="L3402" s="19">
        <v>5.0</v>
      </c>
      <c r="M3402" s="19" t="e">
        <v>#REF!</v>
      </c>
      <c r="N3402" s="17">
        <v>4.5</v>
      </c>
      <c r="O3402" s="17" t="s">
        <v>66</v>
      </c>
      <c r="P3402" s="17">
        <v>3.0</v>
      </c>
      <c r="Q3402" s="17">
        <v>4.0</v>
      </c>
      <c r="R3402" s="17">
        <v>5.0</v>
      </c>
      <c r="S3402" s="7">
        <f t="shared" si="2"/>
        <v>9</v>
      </c>
      <c r="T3402" s="20">
        <v>42.21</v>
      </c>
      <c r="U3402" s="14">
        <v>0.0</v>
      </c>
      <c r="V3402" s="21" t="s">
        <v>37</v>
      </c>
      <c r="W3402" s="35">
        <f>VLOOKUP(A3402,airbnb_listings_orlando!C:Q,14,0)</f>
        <v>53</v>
      </c>
      <c r="X3402" s="35">
        <f>VLOOKUP(A3402,airbnb_listings_orlando!C:Q,15,0)</f>
        <v>6</v>
      </c>
      <c r="Y3402" s="11">
        <f t="shared" si="4"/>
        <v>455.06</v>
      </c>
      <c r="AA3402" s="11"/>
    </row>
    <row r="3403">
      <c r="A3403" s="12" t="s">
        <v>104</v>
      </c>
      <c r="B3403" s="13">
        <v>42916.0</v>
      </c>
      <c r="C3403" s="12">
        <v>42919.0</v>
      </c>
      <c r="D3403" s="14">
        <v>1244.0</v>
      </c>
      <c r="E3403" s="24">
        <v>42887.35619212963</v>
      </c>
      <c r="F3403" s="16">
        <v>29.0</v>
      </c>
      <c r="G3403" s="17" t="s">
        <v>25</v>
      </c>
      <c r="H3403" s="14">
        <v>152.29</v>
      </c>
      <c r="I3403" s="14">
        <f t="shared" si="1"/>
        <v>1206</v>
      </c>
      <c r="J3403" s="18">
        <v>6.0</v>
      </c>
      <c r="K3403" s="17">
        <v>9.0</v>
      </c>
      <c r="L3403" s="19">
        <v>5.0</v>
      </c>
      <c r="M3403" s="19" t="e">
        <v>#REF!</v>
      </c>
      <c r="N3403" s="17">
        <v>4.5</v>
      </c>
      <c r="O3403" s="17" t="s">
        <v>66</v>
      </c>
      <c r="P3403" s="17">
        <v>3.0</v>
      </c>
      <c r="Q3403" s="17">
        <v>11.0</v>
      </c>
      <c r="R3403" s="17">
        <v>1.0</v>
      </c>
      <c r="S3403" s="7">
        <f t="shared" si="2"/>
        <v>12</v>
      </c>
      <c r="T3403" s="20">
        <v>38.0</v>
      </c>
      <c r="U3403" s="14">
        <v>0.0</v>
      </c>
      <c r="V3403" s="21" t="s">
        <v>37</v>
      </c>
      <c r="W3403" s="35">
        <f>VLOOKUP(A3403,airbnb_listings_orlando!C:Q,14,0)</f>
        <v>53</v>
      </c>
      <c r="X3403" s="35">
        <f>VLOOKUP(A3403,airbnb_listings_orlando!C:Q,15,0)</f>
        <v>6</v>
      </c>
      <c r="Y3403" s="11">
        <f t="shared" si="4"/>
        <v>414.6666667</v>
      </c>
      <c r="AA3403" s="11"/>
    </row>
    <row r="3404">
      <c r="A3404" s="12" t="s">
        <v>104</v>
      </c>
      <c r="B3404" s="13">
        <v>42903.0</v>
      </c>
      <c r="C3404" s="12">
        <v>42911.0</v>
      </c>
      <c r="D3404" s="14">
        <v>2383.31</v>
      </c>
      <c r="E3404" s="15">
        <v>42694.67922453704</v>
      </c>
      <c r="F3404" s="16">
        <v>209.0</v>
      </c>
      <c r="G3404" s="17" t="s">
        <v>25</v>
      </c>
      <c r="H3404" s="14">
        <v>348.05</v>
      </c>
      <c r="I3404" s="14">
        <f t="shared" si="1"/>
        <v>2327.31</v>
      </c>
      <c r="J3404" s="18">
        <v>6.0</v>
      </c>
      <c r="K3404" s="17">
        <v>9.0</v>
      </c>
      <c r="L3404" s="19">
        <v>5.0</v>
      </c>
      <c r="M3404" s="19" t="e">
        <v>#REF!</v>
      </c>
      <c r="N3404" s="17">
        <v>4.5</v>
      </c>
      <c r="O3404" s="17" t="s">
        <v>66</v>
      </c>
      <c r="P3404" s="17">
        <v>8.0</v>
      </c>
      <c r="Q3404" s="17">
        <v>10.0</v>
      </c>
      <c r="R3404" s="17">
        <v>0.0</v>
      </c>
      <c r="S3404" s="7">
        <f t="shared" si="2"/>
        <v>10</v>
      </c>
      <c r="T3404" s="20">
        <v>56.0</v>
      </c>
      <c r="U3404" s="14">
        <v>0.0</v>
      </c>
      <c r="V3404" s="21" t="s">
        <v>37</v>
      </c>
      <c r="W3404" s="35">
        <f>VLOOKUP(A3404,airbnb_listings_orlando!C:Q,14,0)</f>
        <v>53</v>
      </c>
      <c r="X3404" s="35">
        <f>VLOOKUP(A3404,airbnb_listings_orlando!C:Q,15,0)</f>
        <v>6</v>
      </c>
      <c r="Y3404" s="11">
        <f t="shared" si="4"/>
        <v>297.91375</v>
      </c>
      <c r="AA3404" s="11"/>
    </row>
    <row r="3405">
      <c r="A3405" s="12" t="s">
        <v>104</v>
      </c>
      <c r="B3405" s="13">
        <v>42834.0</v>
      </c>
      <c r="C3405" s="12">
        <v>42843.0</v>
      </c>
      <c r="D3405" s="14">
        <v>0.0</v>
      </c>
      <c r="E3405" s="24">
        <v>42625.58184027778</v>
      </c>
      <c r="F3405" s="16">
        <v>209.0</v>
      </c>
      <c r="G3405" s="17" t="s">
        <v>25</v>
      </c>
      <c r="H3405" s="14">
        <v>0.0</v>
      </c>
      <c r="I3405" s="14">
        <f t="shared" si="1"/>
        <v>0</v>
      </c>
      <c r="J3405" s="18">
        <v>6.0</v>
      </c>
      <c r="K3405" s="17">
        <v>9.0</v>
      </c>
      <c r="L3405" s="19">
        <v>5.0</v>
      </c>
      <c r="M3405" s="19" t="e">
        <v>#REF!</v>
      </c>
      <c r="N3405" s="17">
        <v>4.5</v>
      </c>
      <c r="O3405" s="17" t="s">
        <v>66</v>
      </c>
      <c r="P3405" s="17">
        <v>9.0</v>
      </c>
      <c r="Q3405" s="17">
        <v>2.0</v>
      </c>
      <c r="R3405" s="17">
        <v>0.0</v>
      </c>
      <c r="S3405" s="7">
        <f t="shared" si="2"/>
        <v>2</v>
      </c>
      <c r="T3405" s="20">
        <v>0.0</v>
      </c>
      <c r="U3405" s="14">
        <v>0.0</v>
      </c>
      <c r="V3405" s="21" t="s">
        <v>37</v>
      </c>
      <c r="W3405" s="35">
        <f>VLOOKUP(A3405,airbnb_listings_orlando!C:Q,14,0)</f>
        <v>53</v>
      </c>
      <c r="X3405" s="35">
        <f>VLOOKUP(A3405,airbnb_listings_orlando!C:Q,15,0)</f>
        <v>6</v>
      </c>
      <c r="Y3405" s="11">
        <f t="shared" si="4"/>
        <v>0</v>
      </c>
      <c r="AA3405" s="11"/>
    </row>
    <row r="3406">
      <c r="A3406" s="12" t="s">
        <v>104</v>
      </c>
      <c r="B3406" s="13">
        <v>42825.0</v>
      </c>
      <c r="C3406" s="12">
        <v>42828.0</v>
      </c>
      <c r="D3406" s="14">
        <v>1174.0</v>
      </c>
      <c r="E3406" s="24">
        <v>42800.402337962965</v>
      </c>
      <c r="F3406" s="16">
        <v>25.0</v>
      </c>
      <c r="G3406" s="17" t="s">
        <v>25</v>
      </c>
      <c r="H3406" s="14">
        <v>141.1</v>
      </c>
      <c r="I3406" s="14">
        <f t="shared" si="1"/>
        <v>1138</v>
      </c>
      <c r="J3406" s="18">
        <v>6.0</v>
      </c>
      <c r="K3406" s="17">
        <v>9.0</v>
      </c>
      <c r="L3406" s="19">
        <v>5.0</v>
      </c>
      <c r="M3406" s="19" t="e">
        <v>#REF!</v>
      </c>
      <c r="N3406" s="17">
        <v>4.5</v>
      </c>
      <c r="O3406" s="17" t="s">
        <v>66</v>
      </c>
      <c r="P3406" s="17">
        <v>3.0</v>
      </c>
      <c r="Q3406" s="17">
        <v>4.0</v>
      </c>
      <c r="R3406" s="17">
        <v>3.0</v>
      </c>
      <c r="S3406" s="7">
        <f t="shared" si="2"/>
        <v>7</v>
      </c>
      <c r="T3406" s="20">
        <v>36.0</v>
      </c>
      <c r="U3406" s="14">
        <v>0.0</v>
      </c>
      <c r="V3406" s="21" t="s">
        <v>37</v>
      </c>
      <c r="W3406" s="35">
        <f>VLOOKUP(A3406,airbnb_listings_orlando!C:Q,14,0)</f>
        <v>53</v>
      </c>
      <c r="X3406" s="35">
        <f>VLOOKUP(A3406,airbnb_listings_orlando!C:Q,15,0)</f>
        <v>6</v>
      </c>
      <c r="Y3406" s="11">
        <f t="shared" si="4"/>
        <v>391.3333333</v>
      </c>
      <c r="AA3406" s="11"/>
    </row>
    <row r="3407">
      <c r="A3407" s="12" t="s">
        <v>104</v>
      </c>
      <c r="B3407" s="13">
        <v>42768.0</v>
      </c>
      <c r="C3407" s="12">
        <v>42774.0</v>
      </c>
      <c r="D3407" s="14">
        <v>2155.92</v>
      </c>
      <c r="E3407" s="15">
        <v>42654.53900462963</v>
      </c>
      <c r="F3407" s="16">
        <v>114.0</v>
      </c>
      <c r="G3407" s="17" t="s">
        <v>25</v>
      </c>
      <c r="H3407" s="14">
        <v>330.0</v>
      </c>
      <c r="I3407" s="14">
        <f t="shared" si="1"/>
        <v>2155.92</v>
      </c>
      <c r="J3407" s="18">
        <v>6.0</v>
      </c>
      <c r="K3407" s="17">
        <v>9.0</v>
      </c>
      <c r="L3407" s="19">
        <v>5.0</v>
      </c>
      <c r="M3407" s="19" t="e">
        <v>#REF!</v>
      </c>
      <c r="N3407" s="17">
        <v>4.5</v>
      </c>
      <c r="O3407" s="17" t="s">
        <v>66</v>
      </c>
      <c r="P3407" s="17">
        <v>6.0</v>
      </c>
      <c r="Q3407" s="17">
        <v>6.0</v>
      </c>
      <c r="R3407" s="17">
        <v>0.0</v>
      </c>
      <c r="S3407" s="7">
        <f t="shared" si="2"/>
        <v>6</v>
      </c>
      <c r="T3407" s="20">
        <v>0.0</v>
      </c>
      <c r="U3407" s="14">
        <v>0.0</v>
      </c>
      <c r="V3407" s="21" t="s">
        <v>37</v>
      </c>
      <c r="W3407" s="35">
        <f>VLOOKUP(A3407,airbnb_listings_orlando!C:Q,14,0)</f>
        <v>53</v>
      </c>
      <c r="X3407" s="35">
        <f>VLOOKUP(A3407,airbnb_listings_orlando!C:Q,15,0)</f>
        <v>6</v>
      </c>
      <c r="Y3407" s="11">
        <f t="shared" si="4"/>
        <v>359.32</v>
      </c>
      <c r="AA3407" s="11"/>
    </row>
    <row r="3408">
      <c r="A3408" s="12" t="s">
        <v>104</v>
      </c>
      <c r="B3408" s="13">
        <v>42750.0</v>
      </c>
      <c r="C3408" s="12">
        <v>42754.0</v>
      </c>
      <c r="D3408" s="14">
        <v>1537.06</v>
      </c>
      <c r="E3408" s="24">
        <v>42744.56413194445</v>
      </c>
      <c r="F3408" s="16">
        <v>6.0</v>
      </c>
      <c r="G3408" s="17" t="s">
        <v>25</v>
      </c>
      <c r="H3408" s="14">
        <v>211.3</v>
      </c>
      <c r="I3408" s="14">
        <f t="shared" si="1"/>
        <v>1537.06</v>
      </c>
      <c r="J3408" s="18">
        <v>6.0</v>
      </c>
      <c r="K3408" s="17">
        <v>9.0</v>
      </c>
      <c r="L3408" s="19">
        <v>5.0</v>
      </c>
      <c r="M3408" s="19" t="e">
        <v>#REF!</v>
      </c>
      <c r="N3408" s="17">
        <v>4.5</v>
      </c>
      <c r="O3408" s="17" t="s">
        <v>66</v>
      </c>
      <c r="P3408" s="17">
        <v>4.0</v>
      </c>
      <c r="Q3408" s="17">
        <v>2.0</v>
      </c>
      <c r="R3408" s="17">
        <v>3.0</v>
      </c>
      <c r="S3408" s="7">
        <f t="shared" si="2"/>
        <v>5</v>
      </c>
      <c r="T3408" s="20">
        <v>0.0</v>
      </c>
      <c r="U3408" s="14">
        <v>0.0</v>
      </c>
      <c r="V3408" s="21" t="s">
        <v>37</v>
      </c>
      <c r="W3408" s="35">
        <f>VLOOKUP(A3408,airbnb_listings_orlando!C:Q,14,0)</f>
        <v>53</v>
      </c>
      <c r="X3408" s="35">
        <f>VLOOKUP(A3408,airbnb_listings_orlando!C:Q,15,0)</f>
        <v>6</v>
      </c>
      <c r="Y3408" s="11">
        <f t="shared" si="4"/>
        <v>384.265</v>
      </c>
      <c r="AA3408" s="11"/>
    </row>
    <row r="3409">
      <c r="A3409" s="12" t="s">
        <v>104</v>
      </c>
      <c r="B3409" s="13">
        <v>42736.0</v>
      </c>
      <c r="C3409" s="12">
        <v>42741.0</v>
      </c>
      <c r="D3409" s="14">
        <v>1180.0</v>
      </c>
      <c r="E3409" s="24">
        <v>42681.84204861111</v>
      </c>
      <c r="F3409" s="16">
        <v>55.0</v>
      </c>
      <c r="G3409" s="17" t="s">
        <v>25</v>
      </c>
      <c r="H3409" s="14">
        <v>0.0</v>
      </c>
      <c r="I3409" s="14">
        <f t="shared" si="1"/>
        <v>1180</v>
      </c>
      <c r="J3409" s="18">
        <v>6.0</v>
      </c>
      <c r="K3409" s="17">
        <v>9.0</v>
      </c>
      <c r="L3409" s="19">
        <v>5.0</v>
      </c>
      <c r="M3409" s="19" t="e">
        <v>#REF!</v>
      </c>
      <c r="N3409" s="17">
        <v>4.5</v>
      </c>
      <c r="O3409" s="17" t="s">
        <v>66</v>
      </c>
      <c r="P3409" s="17">
        <v>5.0</v>
      </c>
      <c r="Q3409" s="17">
        <v>2.0</v>
      </c>
      <c r="R3409" s="17">
        <v>0.0</v>
      </c>
      <c r="S3409" s="7">
        <f t="shared" si="2"/>
        <v>2</v>
      </c>
      <c r="T3409" s="20">
        <v>0.0</v>
      </c>
      <c r="U3409" s="14">
        <v>0.0</v>
      </c>
      <c r="V3409" s="21" t="s">
        <v>37</v>
      </c>
      <c r="W3409" s="35">
        <f>VLOOKUP(A3409,airbnb_listings_orlando!C:Q,14,0)</f>
        <v>53</v>
      </c>
      <c r="X3409" s="35">
        <f>VLOOKUP(A3409,airbnb_listings_orlando!C:Q,15,0)</f>
        <v>6</v>
      </c>
      <c r="Y3409" s="11">
        <f t="shared" si="4"/>
        <v>236</v>
      </c>
      <c r="AA3409" s="11"/>
    </row>
    <row r="3410">
      <c r="A3410" s="12" t="s">
        <v>104</v>
      </c>
      <c r="B3410" s="13">
        <v>42697.0</v>
      </c>
      <c r="C3410" s="25">
        <v>42700.0</v>
      </c>
      <c r="D3410" s="14">
        <v>1230.93</v>
      </c>
      <c r="E3410" s="15">
        <v>42671.64606481481</v>
      </c>
      <c r="F3410" s="16">
        <v>26.0</v>
      </c>
      <c r="G3410" s="17" t="s">
        <v>25</v>
      </c>
      <c r="H3410" s="14">
        <v>159.3</v>
      </c>
      <c r="I3410" s="14">
        <f t="shared" si="1"/>
        <v>1230.93</v>
      </c>
      <c r="J3410" s="18">
        <v>6.0</v>
      </c>
      <c r="K3410" s="17">
        <v>9.0</v>
      </c>
      <c r="L3410" s="19">
        <v>5.0</v>
      </c>
      <c r="M3410" s="19" t="e">
        <v>#REF!</v>
      </c>
      <c r="N3410" s="17">
        <v>4.5</v>
      </c>
      <c r="O3410" s="17" t="s">
        <v>66</v>
      </c>
      <c r="P3410" s="17">
        <v>3.0</v>
      </c>
      <c r="Q3410" s="17">
        <v>1.0</v>
      </c>
      <c r="R3410" s="17">
        <v>0.0</v>
      </c>
      <c r="S3410" s="7">
        <f t="shared" si="2"/>
        <v>1</v>
      </c>
      <c r="T3410" s="20">
        <v>0.0</v>
      </c>
      <c r="U3410" s="14">
        <v>0.0</v>
      </c>
      <c r="V3410" s="21" t="s">
        <v>37</v>
      </c>
      <c r="W3410" s="35">
        <f>VLOOKUP(A3410,airbnb_listings_orlando!C:Q,14,0)</f>
        <v>53</v>
      </c>
      <c r="X3410" s="35">
        <f>VLOOKUP(A3410,airbnb_listings_orlando!C:Q,15,0)</f>
        <v>6</v>
      </c>
      <c r="Y3410" s="11">
        <f t="shared" si="4"/>
        <v>410.31</v>
      </c>
      <c r="AA3410" s="11"/>
    </row>
    <row r="3411">
      <c r="A3411" s="12" t="s">
        <v>104</v>
      </c>
      <c r="B3411" s="13">
        <v>42678.0</v>
      </c>
      <c r="C3411" s="12">
        <v>42680.0</v>
      </c>
      <c r="D3411" s="14">
        <v>887.73</v>
      </c>
      <c r="E3411" s="15">
        <v>42662.44819444444</v>
      </c>
      <c r="F3411" s="16">
        <v>16.0</v>
      </c>
      <c r="G3411" s="17" t="s">
        <v>25</v>
      </c>
      <c r="H3411" s="14">
        <v>110.0</v>
      </c>
      <c r="I3411" s="14">
        <f t="shared" si="1"/>
        <v>887.73</v>
      </c>
      <c r="J3411" s="18">
        <v>6.0</v>
      </c>
      <c r="K3411" s="17">
        <v>9.0</v>
      </c>
      <c r="L3411" s="19">
        <v>5.0</v>
      </c>
      <c r="M3411" s="19" t="e">
        <v>#REF!</v>
      </c>
      <c r="N3411" s="17">
        <v>4.5</v>
      </c>
      <c r="O3411" s="17" t="s">
        <v>66</v>
      </c>
      <c r="P3411" s="17">
        <v>2.0</v>
      </c>
      <c r="Q3411" s="17">
        <v>8.0</v>
      </c>
      <c r="R3411" s="17">
        <v>4.0</v>
      </c>
      <c r="S3411" s="7">
        <f t="shared" si="2"/>
        <v>12</v>
      </c>
      <c r="T3411" s="20">
        <v>0.0</v>
      </c>
      <c r="U3411" s="14">
        <v>0.0</v>
      </c>
      <c r="V3411" s="21" t="s">
        <v>37</v>
      </c>
      <c r="W3411" s="35">
        <f>VLOOKUP(A3411,airbnb_listings_orlando!C:Q,14,0)</f>
        <v>53</v>
      </c>
      <c r="X3411" s="35">
        <f>VLOOKUP(A3411,airbnb_listings_orlando!C:Q,15,0)</f>
        <v>6</v>
      </c>
      <c r="Y3411" s="11">
        <f t="shared" si="4"/>
        <v>443.865</v>
      </c>
      <c r="AA3411" s="11"/>
    </row>
    <row r="3412">
      <c r="A3412" s="12" t="s">
        <v>104</v>
      </c>
      <c r="B3412" s="13">
        <v>43424.0</v>
      </c>
      <c r="C3412" s="25">
        <v>43429.0</v>
      </c>
      <c r="D3412" s="14">
        <v>2323.03</v>
      </c>
      <c r="E3412" s="24">
        <v>43378.72621527778</v>
      </c>
      <c r="F3412" s="16">
        <v>46.0</v>
      </c>
      <c r="G3412" s="17" t="s">
        <v>25</v>
      </c>
      <c r="H3412" s="14">
        <v>290.82</v>
      </c>
      <c r="I3412" s="14">
        <f t="shared" si="1"/>
        <v>2181.5191</v>
      </c>
      <c r="J3412" s="18">
        <v>6.0</v>
      </c>
      <c r="K3412" s="17">
        <v>9.0</v>
      </c>
      <c r="L3412" s="19">
        <v>5.0</v>
      </c>
      <c r="M3412" s="19" t="e">
        <v>#REF!</v>
      </c>
      <c r="N3412" s="17">
        <v>4.5</v>
      </c>
      <c r="O3412" s="17" t="s">
        <v>66</v>
      </c>
      <c r="P3412" s="17">
        <v>5.0</v>
      </c>
      <c r="Q3412" s="17">
        <v>5.0</v>
      </c>
      <c r="R3412" s="17">
        <v>3.0</v>
      </c>
      <c r="S3412" s="7">
        <f t="shared" si="2"/>
        <v>8</v>
      </c>
      <c r="T3412" s="20">
        <v>71.82</v>
      </c>
      <c r="U3412" s="14">
        <f>D3412*3%</f>
        <v>69.6909</v>
      </c>
      <c r="V3412" s="21" t="s">
        <v>39</v>
      </c>
      <c r="W3412" s="35">
        <f>VLOOKUP(A3412,airbnb_listings_orlando!C:Q,14,0)</f>
        <v>53</v>
      </c>
      <c r="X3412" s="35">
        <f>VLOOKUP(A3412,airbnb_listings_orlando!C:Q,15,0)</f>
        <v>6</v>
      </c>
      <c r="Y3412" s="11">
        <f t="shared" si="4"/>
        <v>464.606</v>
      </c>
      <c r="AA3412" s="11"/>
    </row>
    <row r="3413">
      <c r="A3413" s="12" t="s">
        <v>104</v>
      </c>
      <c r="B3413" s="13">
        <v>43378.0</v>
      </c>
      <c r="C3413" s="12">
        <v>43380.0</v>
      </c>
      <c r="D3413" s="14">
        <v>853.25</v>
      </c>
      <c r="E3413" s="24">
        <v>43312.59877314815</v>
      </c>
      <c r="F3413" s="16">
        <v>66.0</v>
      </c>
      <c r="G3413" s="17" t="s">
        <v>25</v>
      </c>
      <c r="H3413" s="14">
        <v>78.34</v>
      </c>
      <c r="I3413" s="14">
        <f t="shared" si="1"/>
        <v>792.74</v>
      </c>
      <c r="J3413" s="18">
        <v>6.0</v>
      </c>
      <c r="K3413" s="17">
        <v>9.0</v>
      </c>
      <c r="L3413" s="19">
        <v>5.0</v>
      </c>
      <c r="M3413" s="19" t="e">
        <v>#REF!</v>
      </c>
      <c r="N3413" s="17">
        <v>4.5</v>
      </c>
      <c r="O3413" s="17" t="s">
        <v>66</v>
      </c>
      <c r="P3413" s="17">
        <v>2.0</v>
      </c>
      <c r="Q3413" s="17">
        <v>7.0</v>
      </c>
      <c r="R3413" s="17">
        <v>0.0</v>
      </c>
      <c r="S3413" s="7">
        <f t="shared" si="2"/>
        <v>7</v>
      </c>
      <c r="T3413" s="20">
        <v>26.38</v>
      </c>
      <c r="U3413" s="14">
        <f t="shared" ref="U3413:U3416" si="173">D3413*4%</f>
        <v>34.13</v>
      </c>
      <c r="V3413" s="21" t="s">
        <v>39</v>
      </c>
      <c r="W3413" s="35">
        <f>VLOOKUP(A3413,airbnb_listings_orlando!C:Q,14,0)</f>
        <v>53</v>
      </c>
      <c r="X3413" s="35">
        <f>VLOOKUP(A3413,airbnb_listings_orlando!C:Q,15,0)</f>
        <v>6</v>
      </c>
      <c r="Y3413" s="11">
        <f t="shared" si="4"/>
        <v>426.625</v>
      </c>
      <c r="AA3413" s="11"/>
    </row>
    <row r="3414">
      <c r="A3414" s="12" t="s">
        <v>104</v>
      </c>
      <c r="B3414" s="13">
        <v>43342.0</v>
      </c>
      <c r="C3414" s="12">
        <v>43346.0</v>
      </c>
      <c r="D3414" s="14">
        <v>1458.78</v>
      </c>
      <c r="E3414" s="24">
        <v>43248.705555555556</v>
      </c>
      <c r="F3414" s="16">
        <v>94.0</v>
      </c>
      <c r="G3414" s="17" t="s">
        <v>25</v>
      </c>
      <c r="H3414" s="14">
        <v>165.88</v>
      </c>
      <c r="I3414" s="14">
        <f t="shared" si="1"/>
        <v>1355.3288</v>
      </c>
      <c r="J3414" s="18">
        <v>6.0</v>
      </c>
      <c r="K3414" s="17">
        <v>9.0</v>
      </c>
      <c r="L3414" s="19">
        <v>5.0</v>
      </c>
      <c r="M3414" s="19" t="e">
        <v>#REF!</v>
      </c>
      <c r="N3414" s="17">
        <v>4.5</v>
      </c>
      <c r="O3414" s="17" t="s">
        <v>66</v>
      </c>
      <c r="P3414" s="17">
        <v>4.0</v>
      </c>
      <c r="Q3414" s="17">
        <v>6.0</v>
      </c>
      <c r="R3414" s="17">
        <v>0.0</v>
      </c>
      <c r="S3414" s="7">
        <f t="shared" si="2"/>
        <v>6</v>
      </c>
      <c r="T3414" s="20">
        <v>45.1</v>
      </c>
      <c r="U3414" s="14">
        <f t="shared" si="173"/>
        <v>58.3512</v>
      </c>
      <c r="V3414" s="21" t="s">
        <v>39</v>
      </c>
      <c r="W3414" s="35">
        <f>VLOOKUP(A3414,airbnb_listings_orlando!C:Q,14,0)</f>
        <v>53</v>
      </c>
      <c r="X3414" s="35">
        <f>VLOOKUP(A3414,airbnb_listings_orlando!C:Q,15,0)</f>
        <v>6</v>
      </c>
      <c r="Y3414" s="11">
        <f t="shared" si="4"/>
        <v>364.695</v>
      </c>
      <c r="AA3414" s="11"/>
    </row>
    <row r="3415">
      <c r="A3415" s="12" t="s">
        <v>104</v>
      </c>
      <c r="B3415" s="13">
        <v>43323.0</v>
      </c>
      <c r="C3415" s="12">
        <v>43330.0</v>
      </c>
      <c r="D3415" s="14">
        <v>2261.1</v>
      </c>
      <c r="E3415" s="24">
        <v>43194.72268518519</v>
      </c>
      <c r="F3415" s="16">
        <v>129.0</v>
      </c>
      <c r="G3415" s="17" t="s">
        <v>25</v>
      </c>
      <c r="H3415" s="14">
        <v>291.46</v>
      </c>
      <c r="I3415" s="14">
        <f t="shared" si="1"/>
        <v>2108.746</v>
      </c>
      <c r="J3415" s="18">
        <v>6.0</v>
      </c>
      <c r="K3415" s="17">
        <v>9.0</v>
      </c>
      <c r="L3415" s="19">
        <v>5.0</v>
      </c>
      <c r="M3415" s="19" t="e">
        <v>#REF!</v>
      </c>
      <c r="N3415" s="17">
        <v>4.5</v>
      </c>
      <c r="O3415" s="17" t="s">
        <v>66</v>
      </c>
      <c r="P3415" s="17">
        <v>7.0</v>
      </c>
      <c r="Q3415" s="17">
        <v>8.0</v>
      </c>
      <c r="R3415" s="17">
        <v>4.0</v>
      </c>
      <c r="S3415" s="7">
        <f t="shared" si="2"/>
        <v>12</v>
      </c>
      <c r="T3415" s="20">
        <v>61.91</v>
      </c>
      <c r="U3415" s="14">
        <f t="shared" si="173"/>
        <v>90.444</v>
      </c>
      <c r="V3415" s="21" t="s">
        <v>39</v>
      </c>
      <c r="W3415" s="35">
        <f>VLOOKUP(A3415,airbnb_listings_orlando!C:Q,14,0)</f>
        <v>53</v>
      </c>
      <c r="X3415" s="35">
        <f>VLOOKUP(A3415,airbnb_listings_orlando!C:Q,15,0)</f>
        <v>6</v>
      </c>
      <c r="Y3415" s="11">
        <f t="shared" si="4"/>
        <v>323.0142857</v>
      </c>
      <c r="AA3415" s="11"/>
    </row>
    <row r="3416">
      <c r="A3416" s="12" t="s">
        <v>104</v>
      </c>
      <c r="B3416" s="13">
        <v>43318.0</v>
      </c>
      <c r="C3416" s="12">
        <v>43322.0</v>
      </c>
      <c r="D3416" s="14">
        <v>1598.46</v>
      </c>
      <c r="E3416" s="24">
        <v>43294.75659722222</v>
      </c>
      <c r="F3416" s="16">
        <v>24.0</v>
      </c>
      <c r="G3416" s="17" t="s">
        <v>25</v>
      </c>
      <c r="H3416" s="14">
        <v>162.07</v>
      </c>
      <c r="I3416" s="14">
        <f t="shared" si="1"/>
        <v>1485.1016</v>
      </c>
      <c r="J3416" s="18">
        <v>6.0</v>
      </c>
      <c r="K3416" s="17">
        <v>9.0</v>
      </c>
      <c r="L3416" s="19">
        <v>5.0</v>
      </c>
      <c r="M3416" s="19" t="e">
        <v>#REF!</v>
      </c>
      <c r="N3416" s="17">
        <v>4.5</v>
      </c>
      <c r="O3416" s="17" t="s">
        <v>66</v>
      </c>
      <c r="P3416" s="17">
        <v>4.0</v>
      </c>
      <c r="Q3416" s="17">
        <v>2.0</v>
      </c>
      <c r="R3416" s="17">
        <v>4.0</v>
      </c>
      <c r="S3416" s="7">
        <f t="shared" si="2"/>
        <v>6</v>
      </c>
      <c r="T3416" s="20">
        <v>49.42</v>
      </c>
      <c r="U3416" s="14">
        <f t="shared" si="173"/>
        <v>63.9384</v>
      </c>
      <c r="V3416" s="21" t="s">
        <v>39</v>
      </c>
      <c r="W3416" s="35">
        <f>VLOOKUP(A3416,airbnb_listings_orlando!C:Q,14,0)</f>
        <v>53</v>
      </c>
      <c r="X3416" s="35">
        <f>VLOOKUP(A3416,airbnb_listings_orlando!C:Q,15,0)</f>
        <v>6</v>
      </c>
      <c r="Y3416" s="11">
        <f t="shared" si="4"/>
        <v>399.615</v>
      </c>
      <c r="AA3416" s="11"/>
    </row>
    <row r="3417">
      <c r="A3417" s="12" t="s">
        <v>104</v>
      </c>
      <c r="B3417" s="13">
        <v>43289.0</v>
      </c>
      <c r="C3417" s="12">
        <v>43295.0</v>
      </c>
      <c r="D3417" s="14">
        <v>2139.14</v>
      </c>
      <c r="E3417" s="24">
        <v>43241.0696875</v>
      </c>
      <c r="F3417" s="16">
        <v>48.0</v>
      </c>
      <c r="G3417" s="17" t="s">
        <v>25</v>
      </c>
      <c r="H3417" s="14">
        <v>264.23</v>
      </c>
      <c r="I3417" s="14">
        <f t="shared" si="1"/>
        <v>2008.8258</v>
      </c>
      <c r="J3417" s="18">
        <v>6.0</v>
      </c>
      <c r="K3417" s="17">
        <v>9.0</v>
      </c>
      <c r="L3417" s="19">
        <v>5.0</v>
      </c>
      <c r="M3417" s="19" t="e">
        <v>#REF!</v>
      </c>
      <c r="N3417" s="17">
        <v>4.5</v>
      </c>
      <c r="O3417" s="17" t="s">
        <v>66</v>
      </c>
      <c r="P3417" s="17">
        <v>6.0</v>
      </c>
      <c r="Q3417" s="17">
        <v>12.0</v>
      </c>
      <c r="R3417" s="17">
        <v>0.0</v>
      </c>
      <c r="S3417" s="7">
        <f t="shared" si="2"/>
        <v>12</v>
      </c>
      <c r="T3417" s="20">
        <v>66.14</v>
      </c>
      <c r="U3417" s="14">
        <f t="shared" ref="U3417:U3423" si="174">D3417*3%</f>
        <v>64.1742</v>
      </c>
      <c r="V3417" s="21" t="s">
        <v>39</v>
      </c>
      <c r="W3417" s="35">
        <f>VLOOKUP(A3417,airbnb_listings_orlando!C:Q,14,0)</f>
        <v>53</v>
      </c>
      <c r="X3417" s="35">
        <f>VLOOKUP(A3417,airbnb_listings_orlando!C:Q,15,0)</f>
        <v>6</v>
      </c>
      <c r="Y3417" s="11">
        <f t="shared" si="4"/>
        <v>356.5233333</v>
      </c>
      <c r="AA3417" s="11"/>
    </row>
    <row r="3418">
      <c r="A3418" s="12" t="s">
        <v>104</v>
      </c>
      <c r="B3418" s="13">
        <v>43276.0</v>
      </c>
      <c r="C3418" s="12">
        <v>43283.0</v>
      </c>
      <c r="D3418" s="14">
        <v>2332.23</v>
      </c>
      <c r="E3418" s="24">
        <v>43191.40866898148</v>
      </c>
      <c r="F3418" s="16">
        <v>85.0</v>
      </c>
      <c r="G3418" s="17" t="s">
        <v>25</v>
      </c>
      <c r="H3418" s="14">
        <v>292.14</v>
      </c>
      <c r="I3418" s="14">
        <f t="shared" si="1"/>
        <v>2190.1531</v>
      </c>
      <c r="J3418" s="18">
        <v>6.0</v>
      </c>
      <c r="K3418" s="17">
        <v>9.0</v>
      </c>
      <c r="L3418" s="19">
        <v>5.0</v>
      </c>
      <c r="M3418" s="19" t="e">
        <v>#REF!</v>
      </c>
      <c r="N3418" s="17">
        <v>4.5</v>
      </c>
      <c r="O3418" s="17" t="s">
        <v>66</v>
      </c>
      <c r="P3418" s="17">
        <v>7.0</v>
      </c>
      <c r="Q3418" s="17">
        <v>12.0</v>
      </c>
      <c r="R3418" s="17">
        <v>0.0</v>
      </c>
      <c r="S3418" s="7">
        <f t="shared" si="2"/>
        <v>12</v>
      </c>
      <c r="T3418" s="20">
        <v>72.11</v>
      </c>
      <c r="U3418" s="14">
        <f t="shared" si="174"/>
        <v>69.9669</v>
      </c>
      <c r="V3418" s="21" t="s">
        <v>39</v>
      </c>
      <c r="W3418" s="35">
        <f>VLOOKUP(A3418,airbnb_listings_orlando!C:Q,14,0)</f>
        <v>53</v>
      </c>
      <c r="X3418" s="35">
        <f>VLOOKUP(A3418,airbnb_listings_orlando!C:Q,15,0)</f>
        <v>6</v>
      </c>
      <c r="Y3418" s="11">
        <f t="shared" si="4"/>
        <v>333.1757143</v>
      </c>
      <c r="AA3418" s="11"/>
    </row>
    <row r="3419">
      <c r="A3419" s="12" t="s">
        <v>104</v>
      </c>
      <c r="B3419" s="13">
        <v>43271.0</v>
      </c>
      <c r="C3419" s="12">
        <v>43276.0</v>
      </c>
      <c r="D3419" s="14">
        <v>1761.54</v>
      </c>
      <c r="E3419" s="24">
        <v>43201.691145833334</v>
      </c>
      <c r="F3419" s="16">
        <v>70.0</v>
      </c>
      <c r="G3419" s="17" t="s">
        <v>25</v>
      </c>
      <c r="H3419" s="14">
        <v>209.65</v>
      </c>
      <c r="I3419" s="14">
        <f t="shared" si="1"/>
        <v>1654.2338</v>
      </c>
      <c r="J3419" s="18">
        <v>6.0</v>
      </c>
      <c r="K3419" s="17">
        <v>9.0</v>
      </c>
      <c r="L3419" s="19">
        <v>5.0</v>
      </c>
      <c r="M3419" s="19" t="e">
        <v>#REF!</v>
      </c>
      <c r="N3419" s="17">
        <v>4.5</v>
      </c>
      <c r="O3419" s="17" t="s">
        <v>66</v>
      </c>
      <c r="P3419" s="17">
        <v>5.0</v>
      </c>
      <c r="Q3419" s="17">
        <v>2.0</v>
      </c>
      <c r="R3419" s="17">
        <v>0.0</v>
      </c>
      <c r="S3419" s="7">
        <f t="shared" si="2"/>
        <v>2</v>
      </c>
      <c r="T3419" s="20">
        <v>54.46</v>
      </c>
      <c r="U3419" s="14">
        <f t="shared" si="174"/>
        <v>52.8462</v>
      </c>
      <c r="V3419" s="21" t="s">
        <v>39</v>
      </c>
      <c r="W3419" s="35">
        <f>VLOOKUP(A3419,airbnb_listings_orlando!C:Q,14,0)</f>
        <v>53</v>
      </c>
      <c r="X3419" s="35">
        <f>VLOOKUP(A3419,airbnb_listings_orlando!C:Q,15,0)</f>
        <v>6</v>
      </c>
      <c r="Y3419" s="11">
        <f t="shared" si="4"/>
        <v>352.308</v>
      </c>
      <c r="AA3419" s="11"/>
    </row>
    <row r="3420">
      <c r="A3420" s="12" t="s">
        <v>104</v>
      </c>
      <c r="B3420" s="13">
        <v>43269.0</v>
      </c>
      <c r="C3420" s="12">
        <v>43271.0</v>
      </c>
      <c r="D3420" s="14">
        <v>853.25</v>
      </c>
      <c r="E3420" s="24">
        <v>43243.98457175926</v>
      </c>
      <c r="F3420" s="16">
        <v>26.0</v>
      </c>
      <c r="G3420" s="17" t="s">
        <v>25</v>
      </c>
      <c r="H3420" s="14">
        <v>78.34</v>
      </c>
      <c r="I3420" s="14">
        <f t="shared" si="1"/>
        <v>801.2725</v>
      </c>
      <c r="J3420" s="18">
        <v>6.0</v>
      </c>
      <c r="K3420" s="17">
        <v>9.0</v>
      </c>
      <c r="L3420" s="19">
        <v>5.0</v>
      </c>
      <c r="M3420" s="19" t="e">
        <v>#REF!</v>
      </c>
      <c r="N3420" s="17">
        <v>4.5</v>
      </c>
      <c r="O3420" s="17" t="s">
        <v>66</v>
      </c>
      <c r="P3420" s="17">
        <v>2.0</v>
      </c>
      <c r="Q3420" s="17">
        <v>12.0</v>
      </c>
      <c r="R3420" s="17">
        <v>0.0</v>
      </c>
      <c r="S3420" s="7">
        <f t="shared" si="2"/>
        <v>12</v>
      </c>
      <c r="T3420" s="20">
        <v>26.38</v>
      </c>
      <c r="U3420" s="14">
        <f t="shared" si="174"/>
        <v>25.5975</v>
      </c>
      <c r="V3420" s="21" t="s">
        <v>39</v>
      </c>
      <c r="W3420" s="35">
        <f>VLOOKUP(A3420,airbnb_listings_orlando!C:Q,14,0)</f>
        <v>53</v>
      </c>
      <c r="X3420" s="35">
        <f>VLOOKUP(A3420,airbnb_listings_orlando!C:Q,15,0)</f>
        <v>6</v>
      </c>
      <c r="Y3420" s="11">
        <f t="shared" si="4"/>
        <v>426.625</v>
      </c>
      <c r="AA3420" s="11"/>
    </row>
    <row r="3421">
      <c r="A3421" s="12" t="s">
        <v>104</v>
      </c>
      <c r="B3421" s="13">
        <v>43231.0</v>
      </c>
      <c r="C3421" s="12">
        <v>43233.0</v>
      </c>
      <c r="D3421" s="14">
        <v>853.25</v>
      </c>
      <c r="E3421" s="24">
        <v>43216.70710648148</v>
      </c>
      <c r="F3421" s="16">
        <v>15.0</v>
      </c>
      <c r="G3421" s="17" t="s">
        <v>25</v>
      </c>
      <c r="H3421" s="14">
        <v>78.34</v>
      </c>
      <c r="I3421" s="14">
        <f t="shared" si="1"/>
        <v>801.2725</v>
      </c>
      <c r="J3421" s="18">
        <v>6.0</v>
      </c>
      <c r="K3421" s="17">
        <v>9.0</v>
      </c>
      <c r="L3421" s="19">
        <v>5.0</v>
      </c>
      <c r="M3421" s="19" t="e">
        <v>#REF!</v>
      </c>
      <c r="N3421" s="17">
        <v>4.5</v>
      </c>
      <c r="O3421" s="17" t="s">
        <v>66</v>
      </c>
      <c r="P3421" s="17">
        <v>2.0</v>
      </c>
      <c r="Q3421" s="17">
        <v>6.0</v>
      </c>
      <c r="R3421" s="17">
        <v>4.0</v>
      </c>
      <c r="S3421" s="7">
        <f t="shared" si="2"/>
        <v>10</v>
      </c>
      <c r="T3421" s="20">
        <v>26.38</v>
      </c>
      <c r="U3421" s="14">
        <f t="shared" si="174"/>
        <v>25.5975</v>
      </c>
      <c r="V3421" s="21" t="s">
        <v>39</v>
      </c>
      <c r="W3421" s="35">
        <f>VLOOKUP(A3421,airbnb_listings_orlando!C:Q,14,0)</f>
        <v>53</v>
      </c>
      <c r="X3421" s="35">
        <f>VLOOKUP(A3421,airbnb_listings_orlando!C:Q,15,0)</f>
        <v>6</v>
      </c>
      <c r="Y3421" s="11">
        <f t="shared" si="4"/>
        <v>426.625</v>
      </c>
      <c r="AA3421" s="11"/>
    </row>
    <row r="3422">
      <c r="A3422" s="12" t="s">
        <v>104</v>
      </c>
      <c r="B3422" s="13">
        <v>43196.0</v>
      </c>
      <c r="C3422" s="12">
        <v>43198.0</v>
      </c>
      <c r="D3422" s="14">
        <v>985.37</v>
      </c>
      <c r="E3422" s="24">
        <v>43156.50295138889</v>
      </c>
      <c r="F3422" s="16">
        <v>40.0</v>
      </c>
      <c r="G3422" s="17" t="s">
        <v>25</v>
      </c>
      <c r="H3422" s="14">
        <v>87.9</v>
      </c>
      <c r="I3422" s="14">
        <f t="shared" si="1"/>
        <v>927.3889</v>
      </c>
      <c r="J3422" s="18">
        <v>6.0</v>
      </c>
      <c r="K3422" s="17">
        <v>9.0</v>
      </c>
      <c r="L3422" s="19">
        <v>5.0</v>
      </c>
      <c r="M3422" s="19" t="e">
        <v>#REF!</v>
      </c>
      <c r="N3422" s="17">
        <v>4.5</v>
      </c>
      <c r="O3422" s="17" t="s">
        <v>66</v>
      </c>
      <c r="P3422" s="17">
        <v>2.0</v>
      </c>
      <c r="Q3422" s="17">
        <v>9.0</v>
      </c>
      <c r="R3422" s="17">
        <v>3.0</v>
      </c>
      <c r="S3422" s="7">
        <f t="shared" si="2"/>
        <v>12</v>
      </c>
      <c r="T3422" s="20">
        <v>28.42</v>
      </c>
      <c r="U3422" s="14">
        <f t="shared" si="174"/>
        <v>29.5611</v>
      </c>
      <c r="V3422" s="21" t="s">
        <v>39</v>
      </c>
      <c r="W3422" s="35">
        <f>VLOOKUP(A3422,airbnb_listings_orlando!C:Q,14,0)</f>
        <v>53</v>
      </c>
      <c r="X3422" s="35">
        <f>VLOOKUP(A3422,airbnb_listings_orlando!C:Q,15,0)</f>
        <v>6</v>
      </c>
      <c r="Y3422" s="11">
        <f t="shared" si="4"/>
        <v>492.685</v>
      </c>
      <c r="AA3422" s="11"/>
    </row>
    <row r="3423">
      <c r="A3423" s="12" t="s">
        <v>104</v>
      </c>
      <c r="B3423" s="13">
        <v>43183.0</v>
      </c>
      <c r="C3423" s="12">
        <v>43190.0</v>
      </c>
      <c r="D3423" s="14">
        <v>3299.47</v>
      </c>
      <c r="E3423" s="15">
        <v>43051.40017361111</v>
      </c>
      <c r="F3423" s="16">
        <v>132.0</v>
      </c>
      <c r="G3423" s="17" t="s">
        <v>25</v>
      </c>
      <c r="H3423" s="14">
        <v>407.68</v>
      </c>
      <c r="I3423" s="14">
        <f t="shared" si="1"/>
        <v>3103.8859</v>
      </c>
      <c r="J3423" s="18">
        <v>6.0</v>
      </c>
      <c r="K3423" s="17">
        <v>9.0</v>
      </c>
      <c r="L3423" s="19">
        <v>5.0</v>
      </c>
      <c r="M3423" s="19" t="e">
        <v>#REF!</v>
      </c>
      <c r="N3423" s="17">
        <v>4.5</v>
      </c>
      <c r="O3423" s="17" t="s">
        <v>66</v>
      </c>
      <c r="P3423" s="17">
        <v>7.0</v>
      </c>
      <c r="Q3423" s="17">
        <v>8.0</v>
      </c>
      <c r="R3423" s="17">
        <v>4.0</v>
      </c>
      <c r="S3423" s="7">
        <f t="shared" si="2"/>
        <v>12</v>
      </c>
      <c r="T3423" s="20">
        <v>96.6</v>
      </c>
      <c r="U3423" s="14">
        <f t="shared" si="174"/>
        <v>98.9841</v>
      </c>
      <c r="V3423" s="21" t="s">
        <v>39</v>
      </c>
      <c r="W3423" s="35">
        <f>VLOOKUP(A3423,airbnb_listings_orlando!C:Q,14,0)</f>
        <v>53</v>
      </c>
      <c r="X3423" s="35">
        <f>VLOOKUP(A3423,airbnb_listings_orlando!C:Q,15,0)</f>
        <v>6</v>
      </c>
      <c r="Y3423" s="11">
        <f t="shared" si="4"/>
        <v>471.3528571</v>
      </c>
      <c r="AA3423" s="11"/>
    </row>
    <row r="3424">
      <c r="A3424" s="12" t="s">
        <v>104</v>
      </c>
      <c r="B3424" s="13">
        <v>43161.0</v>
      </c>
      <c r="C3424" s="12">
        <v>43163.0</v>
      </c>
      <c r="D3424" s="14">
        <v>1139.5</v>
      </c>
      <c r="E3424" s="24">
        <v>43123.644907407404</v>
      </c>
      <c r="F3424" s="16">
        <v>38.0</v>
      </c>
      <c r="G3424" s="17" t="s">
        <v>25</v>
      </c>
      <c r="H3424" s="14">
        <v>119.72</v>
      </c>
      <c r="I3424" s="14">
        <f t="shared" si="1"/>
        <v>1058.69</v>
      </c>
      <c r="J3424" s="18">
        <v>6.0</v>
      </c>
      <c r="K3424" s="17">
        <v>9.0</v>
      </c>
      <c r="L3424" s="19">
        <v>5.0</v>
      </c>
      <c r="M3424" s="19" t="e">
        <v>#REF!</v>
      </c>
      <c r="N3424" s="17">
        <v>4.5</v>
      </c>
      <c r="O3424" s="17" t="s">
        <v>66</v>
      </c>
      <c r="P3424" s="17">
        <v>2.0</v>
      </c>
      <c r="Q3424" s="17">
        <v>9.0</v>
      </c>
      <c r="R3424" s="17">
        <v>0.0</v>
      </c>
      <c r="S3424" s="7">
        <f t="shared" si="2"/>
        <v>9</v>
      </c>
      <c r="T3424" s="20">
        <v>35.23</v>
      </c>
      <c r="U3424" s="14">
        <f t="shared" ref="U3424:U3464" si="175">D3424*4%</f>
        <v>45.58</v>
      </c>
      <c r="V3424" s="21" t="s">
        <v>39</v>
      </c>
      <c r="W3424" s="35">
        <f>VLOOKUP(A3424,airbnb_listings_orlando!C:Q,14,0)</f>
        <v>53</v>
      </c>
      <c r="X3424" s="35">
        <f>VLOOKUP(A3424,airbnb_listings_orlando!C:Q,15,0)</f>
        <v>6</v>
      </c>
      <c r="Y3424" s="11">
        <f t="shared" si="4"/>
        <v>569.75</v>
      </c>
      <c r="AA3424" s="11"/>
    </row>
    <row r="3425">
      <c r="A3425" s="12" t="s">
        <v>104</v>
      </c>
      <c r="B3425" s="13">
        <v>43070.0</v>
      </c>
      <c r="C3425" s="12">
        <v>43075.0</v>
      </c>
      <c r="D3425" s="14">
        <v>1866.13</v>
      </c>
      <c r="E3425" s="15">
        <v>43035.53239583333</v>
      </c>
      <c r="F3425" s="16">
        <v>35.0</v>
      </c>
      <c r="G3425" s="17" t="s">
        <v>25</v>
      </c>
      <c r="H3425" s="14">
        <v>209.85</v>
      </c>
      <c r="I3425" s="14">
        <f t="shared" si="1"/>
        <v>1737.1948</v>
      </c>
      <c r="J3425" s="18">
        <v>6.0</v>
      </c>
      <c r="K3425" s="17">
        <v>9.0</v>
      </c>
      <c r="L3425" s="19">
        <v>5.0</v>
      </c>
      <c r="M3425" s="19" t="e">
        <v>#REF!</v>
      </c>
      <c r="N3425" s="17">
        <v>4.5</v>
      </c>
      <c r="O3425" s="17" t="s">
        <v>66</v>
      </c>
      <c r="P3425" s="17">
        <v>5.0</v>
      </c>
      <c r="Q3425" s="17">
        <v>8.0</v>
      </c>
      <c r="R3425" s="17">
        <v>4.0</v>
      </c>
      <c r="S3425" s="7">
        <f t="shared" si="2"/>
        <v>12</v>
      </c>
      <c r="T3425" s="20">
        <v>54.29</v>
      </c>
      <c r="U3425" s="14">
        <f t="shared" si="175"/>
        <v>74.6452</v>
      </c>
      <c r="V3425" s="21" t="s">
        <v>39</v>
      </c>
      <c r="W3425" s="35">
        <f>VLOOKUP(A3425,airbnb_listings_orlando!C:Q,14,0)</f>
        <v>53</v>
      </c>
      <c r="X3425" s="35">
        <f>VLOOKUP(A3425,airbnb_listings_orlando!C:Q,15,0)</f>
        <v>6</v>
      </c>
      <c r="Y3425" s="11">
        <f t="shared" si="4"/>
        <v>373.226</v>
      </c>
      <c r="AA3425" s="11"/>
    </row>
    <row r="3426">
      <c r="A3426" s="12" t="s">
        <v>104</v>
      </c>
      <c r="B3426" s="13">
        <v>43042.0</v>
      </c>
      <c r="C3426" s="12">
        <v>43044.0</v>
      </c>
      <c r="D3426" s="14">
        <v>847.74</v>
      </c>
      <c r="E3426" s="24">
        <v>43003.49387731482</v>
      </c>
      <c r="F3426" s="16">
        <v>39.0</v>
      </c>
      <c r="G3426" s="17" t="s">
        <v>25</v>
      </c>
      <c r="H3426" s="14">
        <v>78.55</v>
      </c>
      <c r="I3426" s="14">
        <f t="shared" si="1"/>
        <v>787.6204</v>
      </c>
      <c r="J3426" s="18">
        <v>6.0</v>
      </c>
      <c r="K3426" s="17">
        <v>9.0</v>
      </c>
      <c r="L3426" s="19">
        <v>5.0</v>
      </c>
      <c r="M3426" s="19" t="e">
        <v>#REF!</v>
      </c>
      <c r="N3426" s="17">
        <v>4.5</v>
      </c>
      <c r="O3426" s="17" t="s">
        <v>66</v>
      </c>
      <c r="P3426" s="17">
        <v>2.0</v>
      </c>
      <c r="Q3426" s="17">
        <v>8.0</v>
      </c>
      <c r="R3426" s="17">
        <v>0.0</v>
      </c>
      <c r="S3426" s="7">
        <f t="shared" si="2"/>
        <v>8</v>
      </c>
      <c r="T3426" s="20">
        <v>26.21</v>
      </c>
      <c r="U3426" s="14">
        <f t="shared" si="175"/>
        <v>33.9096</v>
      </c>
      <c r="V3426" s="21" t="s">
        <v>39</v>
      </c>
      <c r="W3426" s="35">
        <f>VLOOKUP(A3426,airbnb_listings_orlando!C:Q,14,0)</f>
        <v>53</v>
      </c>
      <c r="X3426" s="35">
        <f>VLOOKUP(A3426,airbnb_listings_orlando!C:Q,15,0)</f>
        <v>6</v>
      </c>
      <c r="Y3426" s="11">
        <f t="shared" si="4"/>
        <v>423.87</v>
      </c>
      <c r="AA3426" s="11"/>
    </row>
    <row r="3427">
      <c r="A3427" s="12" t="s">
        <v>104</v>
      </c>
      <c r="B3427" s="13">
        <v>42957.0</v>
      </c>
      <c r="C3427" s="12">
        <v>42960.0</v>
      </c>
      <c r="D3427" s="14">
        <v>1150.51</v>
      </c>
      <c r="E3427" s="24">
        <v>42941.95209490741</v>
      </c>
      <c r="F3427" s="16">
        <v>16.0</v>
      </c>
      <c r="G3427" s="17" t="s">
        <v>25</v>
      </c>
      <c r="H3427" s="14">
        <v>122.32</v>
      </c>
      <c r="I3427" s="14">
        <f t="shared" si="1"/>
        <v>1068.9196</v>
      </c>
      <c r="J3427" s="18">
        <v>6.0</v>
      </c>
      <c r="K3427" s="17">
        <v>9.0</v>
      </c>
      <c r="L3427" s="19">
        <v>5.0</v>
      </c>
      <c r="M3427" s="19" t="e">
        <v>#REF!</v>
      </c>
      <c r="N3427" s="17">
        <v>4.5</v>
      </c>
      <c r="O3427" s="17" t="s">
        <v>66</v>
      </c>
      <c r="P3427" s="17">
        <v>3.0</v>
      </c>
      <c r="Q3427" s="17">
        <v>4.0</v>
      </c>
      <c r="R3427" s="17">
        <v>5.0</v>
      </c>
      <c r="S3427" s="7">
        <f t="shared" si="2"/>
        <v>9</v>
      </c>
      <c r="T3427" s="20">
        <v>35.57</v>
      </c>
      <c r="U3427" s="14">
        <f t="shared" si="175"/>
        <v>46.0204</v>
      </c>
      <c r="V3427" s="21" t="s">
        <v>39</v>
      </c>
      <c r="W3427" s="35">
        <f>VLOOKUP(A3427,airbnb_listings_orlando!C:Q,14,0)</f>
        <v>53</v>
      </c>
      <c r="X3427" s="35">
        <f>VLOOKUP(A3427,airbnb_listings_orlando!C:Q,15,0)</f>
        <v>6</v>
      </c>
      <c r="Y3427" s="11">
        <f t="shared" si="4"/>
        <v>383.5033333</v>
      </c>
      <c r="AA3427" s="11"/>
    </row>
    <row r="3428">
      <c r="A3428" s="12" t="s">
        <v>104</v>
      </c>
      <c r="B3428" s="13">
        <v>42944.0</v>
      </c>
      <c r="C3428" s="12">
        <v>42946.0</v>
      </c>
      <c r="D3428" s="14">
        <v>990.87</v>
      </c>
      <c r="E3428" s="24">
        <v>42882.01113425926</v>
      </c>
      <c r="F3428" s="16">
        <v>62.0</v>
      </c>
      <c r="G3428" s="17" t="s">
        <v>25</v>
      </c>
      <c r="H3428" s="14">
        <v>99.24</v>
      </c>
      <c r="I3428" s="14">
        <f t="shared" si="1"/>
        <v>920.6052</v>
      </c>
      <c r="J3428" s="18">
        <v>6.0</v>
      </c>
      <c r="K3428" s="17">
        <v>9.0</v>
      </c>
      <c r="L3428" s="19">
        <v>5.0</v>
      </c>
      <c r="M3428" s="19" t="e">
        <v>#REF!</v>
      </c>
      <c r="N3428" s="17">
        <v>4.5</v>
      </c>
      <c r="O3428" s="17" t="s">
        <v>66</v>
      </c>
      <c r="P3428" s="17">
        <v>2.0</v>
      </c>
      <c r="Q3428" s="17">
        <v>8.0</v>
      </c>
      <c r="R3428" s="17">
        <v>4.0</v>
      </c>
      <c r="S3428" s="7">
        <f t="shared" si="2"/>
        <v>12</v>
      </c>
      <c r="T3428" s="20">
        <v>30.63</v>
      </c>
      <c r="U3428" s="14">
        <f t="shared" si="175"/>
        <v>39.6348</v>
      </c>
      <c r="V3428" s="21" t="s">
        <v>39</v>
      </c>
      <c r="W3428" s="35">
        <f>VLOOKUP(A3428,airbnb_listings_orlando!C:Q,14,0)</f>
        <v>53</v>
      </c>
      <c r="X3428" s="35">
        <f>VLOOKUP(A3428,airbnb_listings_orlando!C:Q,15,0)</f>
        <v>6</v>
      </c>
      <c r="Y3428" s="11">
        <f t="shared" si="4"/>
        <v>495.435</v>
      </c>
      <c r="AA3428" s="11"/>
    </row>
    <row r="3429">
      <c r="A3429" s="12" t="s">
        <v>104</v>
      </c>
      <c r="B3429" s="13">
        <v>42923.0</v>
      </c>
      <c r="C3429" s="12">
        <v>42926.0</v>
      </c>
      <c r="D3429" s="14">
        <v>1365.18</v>
      </c>
      <c r="E3429" s="24">
        <v>42851.394270833334</v>
      </c>
      <c r="F3429" s="16">
        <v>72.0</v>
      </c>
      <c r="G3429" s="17" t="s">
        <v>25</v>
      </c>
      <c r="H3429" s="14">
        <v>153.14</v>
      </c>
      <c r="I3429" s="14">
        <f t="shared" si="1"/>
        <v>1268.1928</v>
      </c>
      <c r="J3429" s="18">
        <v>6.0</v>
      </c>
      <c r="K3429" s="17">
        <v>9.0</v>
      </c>
      <c r="L3429" s="19">
        <v>5.0</v>
      </c>
      <c r="M3429" s="19" t="e">
        <v>#REF!</v>
      </c>
      <c r="N3429" s="17">
        <v>4.5</v>
      </c>
      <c r="O3429" s="17" t="s">
        <v>66</v>
      </c>
      <c r="P3429" s="17">
        <v>3.0</v>
      </c>
      <c r="Q3429" s="17">
        <v>5.0</v>
      </c>
      <c r="R3429" s="17">
        <v>3.0</v>
      </c>
      <c r="S3429" s="7">
        <f t="shared" si="2"/>
        <v>8</v>
      </c>
      <c r="T3429" s="20">
        <v>42.38</v>
      </c>
      <c r="U3429" s="14">
        <f t="shared" si="175"/>
        <v>54.6072</v>
      </c>
      <c r="V3429" s="21" t="s">
        <v>39</v>
      </c>
      <c r="W3429" s="35">
        <f>VLOOKUP(A3429,airbnb_listings_orlando!C:Q,14,0)</f>
        <v>53</v>
      </c>
      <c r="X3429" s="35">
        <f>VLOOKUP(A3429,airbnb_listings_orlando!C:Q,15,0)</f>
        <v>6</v>
      </c>
      <c r="Y3429" s="11">
        <f t="shared" si="4"/>
        <v>455.06</v>
      </c>
      <c r="AA3429" s="11"/>
    </row>
    <row r="3430">
      <c r="A3430" s="12" t="s">
        <v>104</v>
      </c>
      <c r="B3430" s="13">
        <v>42888.0</v>
      </c>
      <c r="C3430" s="12">
        <v>42892.0</v>
      </c>
      <c r="D3430" s="14">
        <v>1453.26</v>
      </c>
      <c r="E3430" s="24">
        <v>42857.42324074074</v>
      </c>
      <c r="F3430" s="16">
        <v>31.0</v>
      </c>
      <c r="G3430" s="17" t="s">
        <v>25</v>
      </c>
      <c r="H3430" s="14">
        <v>167.86</v>
      </c>
      <c r="I3430" s="14">
        <f t="shared" si="1"/>
        <v>1351.6796</v>
      </c>
      <c r="J3430" s="18">
        <v>6.0</v>
      </c>
      <c r="K3430" s="17">
        <v>9.0</v>
      </c>
      <c r="L3430" s="19">
        <v>5.0</v>
      </c>
      <c r="M3430" s="19" t="e">
        <v>#REF!</v>
      </c>
      <c r="N3430" s="17">
        <v>4.5</v>
      </c>
      <c r="O3430" s="17" t="s">
        <v>66</v>
      </c>
      <c r="P3430" s="17">
        <v>4.0</v>
      </c>
      <c r="Q3430" s="17">
        <v>8.0</v>
      </c>
      <c r="R3430" s="17">
        <v>0.0</v>
      </c>
      <c r="S3430" s="7">
        <f t="shared" si="2"/>
        <v>8</v>
      </c>
      <c r="T3430" s="20">
        <v>43.45</v>
      </c>
      <c r="U3430" s="14">
        <f t="shared" si="175"/>
        <v>58.1304</v>
      </c>
      <c r="V3430" s="21" t="s">
        <v>39</v>
      </c>
      <c r="W3430" s="35">
        <f>VLOOKUP(A3430,airbnb_listings_orlando!C:Q,14,0)</f>
        <v>53</v>
      </c>
      <c r="X3430" s="35">
        <f>VLOOKUP(A3430,airbnb_listings_orlando!C:Q,15,0)</f>
        <v>6</v>
      </c>
      <c r="Y3430" s="11">
        <f t="shared" si="4"/>
        <v>363.315</v>
      </c>
      <c r="AA3430" s="11"/>
    </row>
    <row r="3431">
      <c r="A3431" s="12" t="s">
        <v>104</v>
      </c>
      <c r="B3431" s="13">
        <v>42884.0</v>
      </c>
      <c r="C3431" s="12">
        <v>42886.0</v>
      </c>
      <c r="D3431" s="14">
        <v>900.16</v>
      </c>
      <c r="E3431" s="24">
        <v>42823.40335648148</v>
      </c>
      <c r="F3431" s="16">
        <v>61.0</v>
      </c>
      <c r="G3431" s="17" t="s">
        <v>25</v>
      </c>
      <c r="H3431" s="14">
        <v>78.55</v>
      </c>
      <c r="I3431" s="14">
        <f t="shared" si="1"/>
        <v>837.9436</v>
      </c>
      <c r="J3431" s="18">
        <v>6.0</v>
      </c>
      <c r="K3431" s="17">
        <v>9.0</v>
      </c>
      <c r="L3431" s="19">
        <v>5.0</v>
      </c>
      <c r="M3431" s="19" t="e">
        <v>#REF!</v>
      </c>
      <c r="N3431" s="17">
        <v>4.5</v>
      </c>
      <c r="O3431" s="17" t="s">
        <v>66</v>
      </c>
      <c r="P3431" s="17">
        <v>2.0</v>
      </c>
      <c r="Q3431" s="17">
        <v>8.0</v>
      </c>
      <c r="R3431" s="17">
        <v>4.0</v>
      </c>
      <c r="S3431" s="7">
        <f t="shared" si="2"/>
        <v>12</v>
      </c>
      <c r="T3431" s="20">
        <v>26.21</v>
      </c>
      <c r="U3431" s="14">
        <f t="shared" si="175"/>
        <v>36.0064</v>
      </c>
      <c r="V3431" s="21" t="s">
        <v>39</v>
      </c>
      <c r="W3431" s="35">
        <f>VLOOKUP(A3431,airbnb_listings_orlando!C:Q,14,0)</f>
        <v>53</v>
      </c>
      <c r="X3431" s="35">
        <f>VLOOKUP(A3431,airbnb_listings_orlando!C:Q,15,0)</f>
        <v>6</v>
      </c>
      <c r="Y3431" s="11">
        <f t="shared" si="4"/>
        <v>450.08</v>
      </c>
      <c r="AA3431" s="11"/>
    </row>
    <row r="3432">
      <c r="A3432" s="12" t="s">
        <v>104</v>
      </c>
      <c r="B3432" s="13">
        <v>42881.0</v>
      </c>
      <c r="C3432" s="12">
        <v>42884.0</v>
      </c>
      <c r="D3432" s="14">
        <v>1150.51</v>
      </c>
      <c r="E3432" s="24">
        <v>42878.583819444444</v>
      </c>
      <c r="F3432" s="16">
        <v>3.0</v>
      </c>
      <c r="G3432" s="17" t="s">
        <v>25</v>
      </c>
      <c r="H3432" s="14">
        <v>122.32</v>
      </c>
      <c r="I3432" s="14">
        <f t="shared" si="1"/>
        <v>1068.9196</v>
      </c>
      <c r="J3432" s="18">
        <v>6.0</v>
      </c>
      <c r="K3432" s="17">
        <v>9.0</v>
      </c>
      <c r="L3432" s="19">
        <v>5.0</v>
      </c>
      <c r="M3432" s="19" t="e">
        <v>#REF!</v>
      </c>
      <c r="N3432" s="17">
        <v>4.5</v>
      </c>
      <c r="O3432" s="17" t="s">
        <v>66</v>
      </c>
      <c r="P3432" s="17">
        <v>3.0</v>
      </c>
      <c r="Q3432" s="17">
        <v>12.0</v>
      </c>
      <c r="R3432" s="17">
        <v>0.0</v>
      </c>
      <c r="S3432" s="7">
        <f t="shared" si="2"/>
        <v>12</v>
      </c>
      <c r="T3432" s="20">
        <v>35.57</v>
      </c>
      <c r="U3432" s="14">
        <f t="shared" si="175"/>
        <v>46.0204</v>
      </c>
      <c r="V3432" s="21" t="s">
        <v>39</v>
      </c>
      <c r="W3432" s="35">
        <f>VLOOKUP(A3432,airbnb_listings_orlando!C:Q,14,0)</f>
        <v>53</v>
      </c>
      <c r="X3432" s="35">
        <f>VLOOKUP(A3432,airbnb_listings_orlando!C:Q,15,0)</f>
        <v>6</v>
      </c>
      <c r="Y3432" s="11">
        <f t="shared" si="4"/>
        <v>383.5033333</v>
      </c>
      <c r="AA3432" s="11"/>
    </row>
    <row r="3433">
      <c r="A3433" s="12" t="s">
        <v>104</v>
      </c>
      <c r="B3433" s="13">
        <v>42874.0</v>
      </c>
      <c r="C3433" s="12">
        <v>42876.0</v>
      </c>
      <c r="D3433" s="14">
        <v>847.74</v>
      </c>
      <c r="E3433" s="24">
        <v>42863.37892361111</v>
      </c>
      <c r="F3433" s="16">
        <v>11.0</v>
      </c>
      <c r="G3433" s="17" t="s">
        <v>25</v>
      </c>
      <c r="H3433" s="14">
        <v>78.55</v>
      </c>
      <c r="I3433" s="14">
        <f t="shared" si="1"/>
        <v>787.6204</v>
      </c>
      <c r="J3433" s="18">
        <v>6.0</v>
      </c>
      <c r="K3433" s="17">
        <v>9.0</v>
      </c>
      <c r="L3433" s="19">
        <v>5.0</v>
      </c>
      <c r="M3433" s="19" t="e">
        <v>#REF!</v>
      </c>
      <c r="N3433" s="17">
        <v>4.5</v>
      </c>
      <c r="O3433" s="17" t="s">
        <v>66</v>
      </c>
      <c r="P3433" s="17">
        <v>2.0</v>
      </c>
      <c r="Q3433" s="17">
        <v>6.0</v>
      </c>
      <c r="R3433" s="17">
        <v>0.0</v>
      </c>
      <c r="S3433" s="7">
        <f t="shared" si="2"/>
        <v>6</v>
      </c>
      <c r="T3433" s="20">
        <v>26.21</v>
      </c>
      <c r="U3433" s="14">
        <f t="shared" si="175"/>
        <v>33.9096</v>
      </c>
      <c r="V3433" s="21" t="s">
        <v>39</v>
      </c>
      <c r="W3433" s="35">
        <f>VLOOKUP(A3433,airbnb_listings_orlando!C:Q,14,0)</f>
        <v>53</v>
      </c>
      <c r="X3433" s="35">
        <f>VLOOKUP(A3433,airbnb_listings_orlando!C:Q,15,0)</f>
        <v>6</v>
      </c>
      <c r="Y3433" s="11">
        <f t="shared" si="4"/>
        <v>423.87</v>
      </c>
      <c r="AA3433" s="11"/>
    </row>
    <row r="3434">
      <c r="A3434" s="12" t="s">
        <v>104</v>
      </c>
      <c r="B3434" s="13">
        <v>42830.0</v>
      </c>
      <c r="C3434" s="12">
        <v>42834.0</v>
      </c>
      <c r="D3434" s="14">
        <v>1536.48</v>
      </c>
      <c r="E3434" s="24">
        <v>42779.42532407407</v>
      </c>
      <c r="F3434" s="16">
        <v>51.0</v>
      </c>
      <c r="G3434" s="17" t="s">
        <v>25</v>
      </c>
      <c r="H3434" s="14">
        <v>167.67</v>
      </c>
      <c r="I3434" s="14">
        <f t="shared" si="1"/>
        <v>1431.4108</v>
      </c>
      <c r="J3434" s="18">
        <v>6.0</v>
      </c>
      <c r="K3434" s="17">
        <v>9.0</v>
      </c>
      <c r="L3434" s="19">
        <v>5.0</v>
      </c>
      <c r="M3434" s="19" t="e">
        <v>#REF!</v>
      </c>
      <c r="N3434" s="17">
        <v>4.5</v>
      </c>
      <c r="O3434" s="17" t="s">
        <v>66</v>
      </c>
      <c r="P3434" s="17">
        <v>4.0</v>
      </c>
      <c r="Q3434" s="17">
        <v>6.0</v>
      </c>
      <c r="R3434" s="17">
        <v>2.0</v>
      </c>
      <c r="S3434" s="7">
        <f t="shared" si="2"/>
        <v>8</v>
      </c>
      <c r="T3434" s="20">
        <v>43.61</v>
      </c>
      <c r="U3434" s="14">
        <f t="shared" si="175"/>
        <v>61.4592</v>
      </c>
      <c r="V3434" s="21" t="s">
        <v>39</v>
      </c>
      <c r="W3434" s="35">
        <f>VLOOKUP(A3434,airbnb_listings_orlando!C:Q,14,0)</f>
        <v>53</v>
      </c>
      <c r="X3434" s="35">
        <f>VLOOKUP(A3434,airbnb_listings_orlando!C:Q,15,0)</f>
        <v>6</v>
      </c>
      <c r="Y3434" s="11">
        <f t="shared" si="4"/>
        <v>384.12</v>
      </c>
      <c r="AA3434" s="11"/>
    </row>
    <row r="3435">
      <c r="A3435" s="12" t="s">
        <v>104</v>
      </c>
      <c r="B3435" s="13">
        <v>42797.0</v>
      </c>
      <c r="C3435" s="12">
        <v>42799.0</v>
      </c>
      <c r="D3435" s="14">
        <v>1047.6</v>
      </c>
      <c r="E3435" s="24">
        <v>42781.41388888889</v>
      </c>
      <c r="F3435" s="16">
        <v>16.0</v>
      </c>
      <c r="G3435" s="17" t="s">
        <v>25</v>
      </c>
      <c r="H3435" s="14">
        <v>100.25</v>
      </c>
      <c r="I3435" s="14">
        <f t="shared" si="1"/>
        <v>975.906</v>
      </c>
      <c r="J3435" s="18">
        <v>6.0</v>
      </c>
      <c r="K3435" s="17">
        <v>9.0</v>
      </c>
      <c r="L3435" s="19">
        <v>5.0</v>
      </c>
      <c r="M3435" s="19" t="e">
        <v>#REF!</v>
      </c>
      <c r="N3435" s="17">
        <v>4.5</v>
      </c>
      <c r="O3435" s="17" t="s">
        <v>66</v>
      </c>
      <c r="P3435" s="17">
        <v>2.0</v>
      </c>
      <c r="Q3435" s="17">
        <v>12.0</v>
      </c>
      <c r="R3435" s="17">
        <v>0.0</v>
      </c>
      <c r="S3435" s="7">
        <f t="shared" si="2"/>
        <v>12</v>
      </c>
      <c r="T3435" s="20">
        <v>29.79</v>
      </c>
      <c r="U3435" s="14">
        <f t="shared" si="175"/>
        <v>41.904</v>
      </c>
      <c r="V3435" s="21" t="s">
        <v>39</v>
      </c>
      <c r="W3435" s="35">
        <f>VLOOKUP(A3435,airbnb_listings_orlando!C:Q,14,0)</f>
        <v>53</v>
      </c>
      <c r="X3435" s="35">
        <f>VLOOKUP(A3435,airbnb_listings_orlando!C:Q,15,0)</f>
        <v>6</v>
      </c>
      <c r="Y3435" s="11">
        <f t="shared" si="4"/>
        <v>523.8</v>
      </c>
      <c r="AA3435" s="11"/>
    </row>
    <row r="3436">
      <c r="A3436" s="12" t="s">
        <v>104</v>
      </c>
      <c r="B3436" s="13">
        <v>42789.0</v>
      </c>
      <c r="C3436" s="12">
        <v>42792.0</v>
      </c>
      <c r="D3436" s="14">
        <v>1216.39</v>
      </c>
      <c r="E3436" s="24">
        <v>42746.403333333335</v>
      </c>
      <c r="F3436" s="16">
        <v>43.0</v>
      </c>
      <c r="G3436" s="17" t="s">
        <v>25</v>
      </c>
      <c r="H3436" s="14">
        <v>123.53</v>
      </c>
      <c r="I3436" s="14">
        <f t="shared" si="1"/>
        <v>1133.1744</v>
      </c>
      <c r="J3436" s="18">
        <v>6.0</v>
      </c>
      <c r="K3436" s="17">
        <v>9.0</v>
      </c>
      <c r="L3436" s="19">
        <v>5.0</v>
      </c>
      <c r="M3436" s="19" t="e">
        <v>#REF!</v>
      </c>
      <c r="N3436" s="17">
        <v>4.5</v>
      </c>
      <c r="O3436" s="17" t="s">
        <v>66</v>
      </c>
      <c r="P3436" s="17">
        <v>3.0</v>
      </c>
      <c r="Q3436" s="17">
        <v>6.0</v>
      </c>
      <c r="R3436" s="17">
        <v>4.0</v>
      </c>
      <c r="S3436" s="7">
        <f t="shared" si="2"/>
        <v>10</v>
      </c>
      <c r="T3436" s="20">
        <v>34.56</v>
      </c>
      <c r="U3436" s="14">
        <f t="shared" si="175"/>
        <v>48.6556</v>
      </c>
      <c r="V3436" s="21" t="s">
        <v>39</v>
      </c>
      <c r="W3436" s="35">
        <f>VLOOKUP(A3436,airbnb_listings_orlando!C:Q,14,0)</f>
        <v>53</v>
      </c>
      <c r="X3436" s="35">
        <f>VLOOKUP(A3436,airbnb_listings_orlando!C:Q,15,0)</f>
        <v>6</v>
      </c>
      <c r="Y3436" s="11">
        <f t="shared" si="4"/>
        <v>405.4633333</v>
      </c>
      <c r="AA3436" s="11"/>
    </row>
    <row r="3437">
      <c r="A3437" s="12" t="s">
        <v>104</v>
      </c>
      <c r="B3437" s="13">
        <v>42784.0</v>
      </c>
      <c r="C3437" s="12">
        <v>42786.0</v>
      </c>
      <c r="D3437" s="14">
        <v>896.28</v>
      </c>
      <c r="E3437" s="24">
        <v>42773.39599537037</v>
      </c>
      <c r="F3437" s="16">
        <v>11.0</v>
      </c>
      <c r="G3437" s="17" t="s">
        <v>25</v>
      </c>
      <c r="H3437" s="14">
        <v>79.39</v>
      </c>
      <c r="I3437" s="14">
        <f t="shared" si="1"/>
        <v>834.9188</v>
      </c>
      <c r="J3437" s="18">
        <v>6.0</v>
      </c>
      <c r="K3437" s="17">
        <v>9.0</v>
      </c>
      <c r="L3437" s="19">
        <v>5.0</v>
      </c>
      <c r="M3437" s="19" t="e">
        <v>#REF!</v>
      </c>
      <c r="N3437" s="17">
        <v>4.5</v>
      </c>
      <c r="O3437" s="17" t="s">
        <v>66</v>
      </c>
      <c r="P3437" s="17">
        <v>2.0</v>
      </c>
      <c r="Q3437" s="17">
        <v>6.0</v>
      </c>
      <c r="R3437" s="17">
        <v>2.0</v>
      </c>
      <c r="S3437" s="7">
        <f t="shared" si="2"/>
        <v>8</v>
      </c>
      <c r="T3437" s="20">
        <v>25.51</v>
      </c>
      <c r="U3437" s="14">
        <f t="shared" si="175"/>
        <v>35.8512</v>
      </c>
      <c r="V3437" s="21" t="s">
        <v>39</v>
      </c>
      <c r="W3437" s="35">
        <f>VLOOKUP(A3437,airbnb_listings_orlando!C:Q,14,0)</f>
        <v>53</v>
      </c>
      <c r="X3437" s="35">
        <f>VLOOKUP(A3437,airbnb_listings_orlando!C:Q,15,0)</f>
        <v>6</v>
      </c>
      <c r="Y3437" s="11">
        <f t="shared" si="4"/>
        <v>448.14</v>
      </c>
      <c r="AA3437" s="11"/>
    </row>
    <row r="3438">
      <c r="A3438" s="12" t="s">
        <v>104</v>
      </c>
      <c r="B3438" s="13">
        <v>42782.0</v>
      </c>
      <c r="C3438" s="12">
        <v>42784.0</v>
      </c>
      <c r="D3438" s="14">
        <v>896.28</v>
      </c>
      <c r="E3438" s="24">
        <v>42773.390868055554</v>
      </c>
      <c r="F3438" s="16">
        <v>9.0</v>
      </c>
      <c r="G3438" s="17" t="s">
        <v>25</v>
      </c>
      <c r="H3438" s="14">
        <v>79.39</v>
      </c>
      <c r="I3438" s="14">
        <f t="shared" si="1"/>
        <v>834.9188</v>
      </c>
      <c r="J3438" s="18">
        <v>6.0</v>
      </c>
      <c r="K3438" s="17">
        <v>9.0</v>
      </c>
      <c r="L3438" s="19">
        <v>5.0</v>
      </c>
      <c r="M3438" s="19" t="e">
        <v>#REF!</v>
      </c>
      <c r="N3438" s="17">
        <v>4.5</v>
      </c>
      <c r="O3438" s="17" t="s">
        <v>66</v>
      </c>
      <c r="P3438" s="17">
        <v>2.0</v>
      </c>
      <c r="Q3438" s="17">
        <v>12.0</v>
      </c>
      <c r="R3438" s="17">
        <v>0.0</v>
      </c>
      <c r="S3438" s="7">
        <f t="shared" si="2"/>
        <v>12</v>
      </c>
      <c r="T3438" s="20">
        <v>25.51</v>
      </c>
      <c r="U3438" s="14">
        <f t="shared" si="175"/>
        <v>35.8512</v>
      </c>
      <c r="V3438" s="21" t="s">
        <v>39</v>
      </c>
      <c r="W3438" s="35">
        <f>VLOOKUP(A3438,airbnb_listings_orlando!C:Q,14,0)</f>
        <v>53</v>
      </c>
      <c r="X3438" s="35">
        <f>VLOOKUP(A3438,airbnb_listings_orlando!C:Q,15,0)</f>
        <v>6</v>
      </c>
      <c r="Y3438" s="11">
        <f t="shared" si="4"/>
        <v>448.14</v>
      </c>
      <c r="AA3438" s="11"/>
    </row>
    <row r="3439">
      <c r="A3439" s="12" t="s">
        <v>104</v>
      </c>
      <c r="B3439" s="13">
        <v>42755.0</v>
      </c>
      <c r="C3439" s="12">
        <v>42757.0</v>
      </c>
      <c r="D3439" s="14">
        <v>1111.61</v>
      </c>
      <c r="E3439" s="24">
        <v>42647.418333333335</v>
      </c>
      <c r="F3439" s="16">
        <v>108.0</v>
      </c>
      <c r="G3439" s="17" t="s">
        <v>25</v>
      </c>
      <c r="H3439" s="14">
        <v>100.05</v>
      </c>
      <c r="I3439" s="14">
        <f t="shared" si="1"/>
        <v>1037.1856</v>
      </c>
      <c r="J3439" s="18">
        <v>6.0</v>
      </c>
      <c r="K3439" s="17">
        <v>9.0</v>
      </c>
      <c r="L3439" s="19">
        <v>5.0</v>
      </c>
      <c r="M3439" s="19" t="e">
        <v>#REF!</v>
      </c>
      <c r="N3439" s="17">
        <v>4.5</v>
      </c>
      <c r="O3439" s="17" t="s">
        <v>66</v>
      </c>
      <c r="P3439" s="17">
        <v>2.0</v>
      </c>
      <c r="Q3439" s="17">
        <v>6.0</v>
      </c>
      <c r="R3439" s="17">
        <v>5.0</v>
      </c>
      <c r="S3439" s="7">
        <f t="shared" si="2"/>
        <v>11</v>
      </c>
      <c r="T3439" s="20">
        <v>29.96</v>
      </c>
      <c r="U3439" s="14">
        <f t="shared" si="175"/>
        <v>44.4644</v>
      </c>
      <c r="V3439" s="21" t="s">
        <v>39</v>
      </c>
      <c r="W3439" s="35">
        <f>VLOOKUP(A3439,airbnb_listings_orlando!C:Q,14,0)</f>
        <v>53</v>
      </c>
      <c r="X3439" s="35">
        <f>VLOOKUP(A3439,airbnb_listings_orlando!C:Q,15,0)</f>
        <v>6</v>
      </c>
      <c r="Y3439" s="11">
        <f t="shared" si="4"/>
        <v>555.805</v>
      </c>
      <c r="AA3439" s="11"/>
    </row>
    <row r="3440">
      <c r="A3440" s="12" t="s">
        <v>104</v>
      </c>
      <c r="B3440" s="13">
        <v>42731.0</v>
      </c>
      <c r="C3440" s="12">
        <v>42736.0</v>
      </c>
      <c r="D3440" s="14">
        <v>2169.6</v>
      </c>
      <c r="E3440" s="24">
        <v>42628.418287037035</v>
      </c>
      <c r="F3440" s="16">
        <v>103.0</v>
      </c>
      <c r="G3440" s="17" t="s">
        <v>25</v>
      </c>
      <c r="H3440" s="14">
        <v>340.0</v>
      </c>
      <c r="I3440" s="14">
        <f t="shared" si="1"/>
        <v>2082.816</v>
      </c>
      <c r="J3440" s="18">
        <v>6.0</v>
      </c>
      <c r="K3440" s="17">
        <v>9.0</v>
      </c>
      <c r="L3440" s="19">
        <v>5.0</v>
      </c>
      <c r="M3440" s="19" t="e">
        <v>#REF!</v>
      </c>
      <c r="N3440" s="17">
        <v>4.5</v>
      </c>
      <c r="O3440" s="17" t="s">
        <v>66</v>
      </c>
      <c r="P3440" s="17">
        <v>5.0</v>
      </c>
      <c r="Q3440" s="17">
        <v>6.0</v>
      </c>
      <c r="R3440" s="17">
        <v>2.0</v>
      </c>
      <c r="S3440" s="7">
        <f t="shared" si="2"/>
        <v>8</v>
      </c>
      <c r="T3440" s="20">
        <v>0.0</v>
      </c>
      <c r="U3440" s="14">
        <f t="shared" si="175"/>
        <v>86.784</v>
      </c>
      <c r="V3440" s="21" t="s">
        <v>39</v>
      </c>
      <c r="W3440" s="35">
        <f>VLOOKUP(A3440,airbnb_listings_orlando!C:Q,14,0)</f>
        <v>53</v>
      </c>
      <c r="X3440" s="35">
        <f>VLOOKUP(A3440,airbnb_listings_orlando!C:Q,15,0)</f>
        <v>6</v>
      </c>
      <c r="Y3440" s="11">
        <f t="shared" si="4"/>
        <v>433.92</v>
      </c>
      <c r="AA3440" s="11"/>
    </row>
    <row r="3441">
      <c r="A3441" s="12" t="s">
        <v>104</v>
      </c>
      <c r="B3441" s="13">
        <v>42664.0</v>
      </c>
      <c r="C3441" s="25">
        <v>42666.0</v>
      </c>
      <c r="D3441" s="14">
        <v>870.1</v>
      </c>
      <c r="E3441" s="24">
        <v>42619.687893518516</v>
      </c>
      <c r="F3441" s="16">
        <v>45.0</v>
      </c>
      <c r="G3441" s="17" t="s">
        <v>25</v>
      </c>
      <c r="H3441" s="14">
        <v>110.0</v>
      </c>
      <c r="I3441" s="14">
        <f t="shared" si="1"/>
        <v>835.296</v>
      </c>
      <c r="J3441" s="18">
        <v>6.0</v>
      </c>
      <c r="K3441" s="17">
        <v>9.0</v>
      </c>
      <c r="L3441" s="19">
        <v>5.0</v>
      </c>
      <c r="M3441" s="19" t="e">
        <v>#REF!</v>
      </c>
      <c r="N3441" s="17">
        <v>4.5</v>
      </c>
      <c r="O3441" s="17" t="s">
        <v>66</v>
      </c>
      <c r="P3441" s="17">
        <v>2.0</v>
      </c>
      <c r="Q3441" s="17">
        <v>12.0</v>
      </c>
      <c r="R3441" s="17">
        <v>0.0</v>
      </c>
      <c r="S3441" s="7">
        <f t="shared" si="2"/>
        <v>12</v>
      </c>
      <c r="T3441" s="20">
        <v>0.0</v>
      </c>
      <c r="U3441" s="14">
        <f t="shared" si="175"/>
        <v>34.804</v>
      </c>
      <c r="V3441" s="21" t="s">
        <v>39</v>
      </c>
      <c r="W3441" s="35">
        <f>VLOOKUP(A3441,airbnb_listings_orlando!C:Q,14,0)</f>
        <v>53</v>
      </c>
      <c r="X3441" s="35">
        <f>VLOOKUP(A3441,airbnb_listings_orlando!C:Q,15,0)</f>
        <v>6</v>
      </c>
      <c r="Y3441" s="11">
        <f t="shared" si="4"/>
        <v>435.05</v>
      </c>
      <c r="AA3441" s="11"/>
    </row>
    <row r="3442">
      <c r="A3442" s="12" t="s">
        <v>104</v>
      </c>
      <c r="B3442" s="13">
        <v>42657.0</v>
      </c>
      <c r="C3442" s="25">
        <v>42659.0</v>
      </c>
      <c r="D3442" s="14">
        <v>870.1</v>
      </c>
      <c r="E3442" s="24">
        <v>42625.58081018519</v>
      </c>
      <c r="F3442" s="16">
        <v>32.0</v>
      </c>
      <c r="G3442" s="17" t="s">
        <v>25</v>
      </c>
      <c r="H3442" s="14">
        <v>110.0</v>
      </c>
      <c r="I3442" s="14">
        <f t="shared" si="1"/>
        <v>835.296</v>
      </c>
      <c r="J3442" s="18">
        <v>6.0</v>
      </c>
      <c r="K3442" s="17">
        <v>9.0</v>
      </c>
      <c r="L3442" s="19">
        <v>5.0</v>
      </c>
      <c r="M3442" s="19" t="e">
        <v>#REF!</v>
      </c>
      <c r="N3442" s="17">
        <v>4.5</v>
      </c>
      <c r="O3442" s="17" t="s">
        <v>66</v>
      </c>
      <c r="P3442" s="17">
        <v>2.0</v>
      </c>
      <c r="Q3442" s="17">
        <v>11.0</v>
      </c>
      <c r="R3442" s="17">
        <v>0.0</v>
      </c>
      <c r="S3442" s="7">
        <f t="shared" si="2"/>
        <v>11</v>
      </c>
      <c r="T3442" s="20">
        <v>0.0</v>
      </c>
      <c r="U3442" s="14">
        <f t="shared" si="175"/>
        <v>34.804</v>
      </c>
      <c r="V3442" s="21" t="s">
        <v>39</v>
      </c>
      <c r="W3442" s="35">
        <f>VLOOKUP(A3442,airbnb_listings_orlando!C:Q,14,0)</f>
        <v>53</v>
      </c>
      <c r="X3442" s="35">
        <f>VLOOKUP(A3442,airbnb_listings_orlando!C:Q,15,0)</f>
        <v>6</v>
      </c>
      <c r="Y3442" s="11">
        <f t="shared" si="4"/>
        <v>435.05</v>
      </c>
      <c r="AA3442" s="11"/>
    </row>
    <row r="3443">
      <c r="A3443" s="12" t="s">
        <v>104</v>
      </c>
      <c r="B3443" s="13">
        <v>42642.0</v>
      </c>
      <c r="C3443" s="12">
        <v>42645.0</v>
      </c>
      <c r="D3443" s="14">
        <v>1117.56</v>
      </c>
      <c r="E3443" s="24">
        <v>42619.68503472222</v>
      </c>
      <c r="F3443" s="16">
        <v>23.0</v>
      </c>
      <c r="G3443" s="17" t="s">
        <v>25</v>
      </c>
      <c r="H3443" s="14">
        <v>153.8</v>
      </c>
      <c r="I3443" s="14">
        <f t="shared" si="1"/>
        <v>1072.8576</v>
      </c>
      <c r="J3443" s="18">
        <v>6.0</v>
      </c>
      <c r="K3443" s="17">
        <v>9.0</v>
      </c>
      <c r="L3443" s="19">
        <v>5.0</v>
      </c>
      <c r="M3443" s="19" t="e">
        <v>#REF!</v>
      </c>
      <c r="N3443" s="17">
        <v>4.5</v>
      </c>
      <c r="O3443" s="17" t="s">
        <v>66</v>
      </c>
      <c r="P3443" s="17">
        <v>3.0</v>
      </c>
      <c r="Q3443" s="17">
        <v>6.0</v>
      </c>
      <c r="R3443" s="17">
        <v>3.0</v>
      </c>
      <c r="S3443" s="7">
        <f t="shared" si="2"/>
        <v>9</v>
      </c>
      <c r="T3443" s="20">
        <v>0.0</v>
      </c>
      <c r="U3443" s="14">
        <f t="shared" si="175"/>
        <v>44.7024</v>
      </c>
      <c r="V3443" s="21" t="s">
        <v>39</v>
      </c>
      <c r="W3443" s="35">
        <f>VLOOKUP(A3443,airbnb_listings_orlando!C:Q,14,0)</f>
        <v>53</v>
      </c>
      <c r="X3443" s="35">
        <f>VLOOKUP(A3443,airbnb_listings_orlando!C:Q,15,0)</f>
        <v>6</v>
      </c>
      <c r="Y3443" s="11">
        <f t="shared" si="4"/>
        <v>372.52</v>
      </c>
      <c r="AA3443" s="11"/>
    </row>
    <row r="3444">
      <c r="A3444" s="12" t="s">
        <v>104</v>
      </c>
      <c r="B3444" s="13">
        <v>42629.0</v>
      </c>
      <c r="C3444" s="12">
        <v>42631.0</v>
      </c>
      <c r="D3444" s="14">
        <v>806.82</v>
      </c>
      <c r="E3444" s="24">
        <v>42636.653078703705</v>
      </c>
      <c r="F3444" s="16">
        <v>0.0</v>
      </c>
      <c r="G3444" s="17" t="s">
        <v>25</v>
      </c>
      <c r="H3444" s="14">
        <v>98.8</v>
      </c>
      <c r="I3444" s="14">
        <f t="shared" si="1"/>
        <v>774.5472</v>
      </c>
      <c r="J3444" s="18">
        <v>6.0</v>
      </c>
      <c r="K3444" s="17">
        <v>9.0</v>
      </c>
      <c r="L3444" s="19">
        <v>5.0</v>
      </c>
      <c r="M3444" s="19" t="e">
        <v>#REF!</v>
      </c>
      <c r="N3444" s="17">
        <v>4.5</v>
      </c>
      <c r="O3444" s="17" t="s">
        <v>66</v>
      </c>
      <c r="P3444" s="17">
        <v>2.0</v>
      </c>
      <c r="Q3444" s="17">
        <v>8.0</v>
      </c>
      <c r="R3444" s="17">
        <v>0.0</v>
      </c>
      <c r="S3444" s="7">
        <f t="shared" si="2"/>
        <v>8</v>
      </c>
      <c r="T3444" s="20">
        <v>0.0</v>
      </c>
      <c r="U3444" s="14">
        <f t="shared" si="175"/>
        <v>32.2728</v>
      </c>
      <c r="V3444" s="21" t="s">
        <v>39</v>
      </c>
      <c r="W3444" s="35">
        <f>VLOOKUP(A3444,airbnb_listings_orlando!C:Q,14,0)</f>
        <v>53</v>
      </c>
      <c r="X3444" s="35">
        <f>VLOOKUP(A3444,airbnb_listings_orlando!C:Q,15,0)</f>
        <v>6</v>
      </c>
      <c r="Y3444" s="11">
        <f t="shared" si="4"/>
        <v>403.41</v>
      </c>
      <c r="AA3444" s="11"/>
    </row>
    <row r="3445">
      <c r="A3445" s="12" t="s">
        <v>104</v>
      </c>
      <c r="B3445" s="13">
        <v>43480.0</v>
      </c>
      <c r="C3445" s="12">
        <v>43487.0</v>
      </c>
      <c r="D3445" s="14">
        <v>3342.07</v>
      </c>
      <c r="E3445" s="24">
        <v>43297.66601851852</v>
      </c>
      <c r="F3445" s="16">
        <v>183.0</v>
      </c>
      <c r="G3445" s="17" t="s">
        <v>25</v>
      </c>
      <c r="H3445" s="14">
        <v>475.12</v>
      </c>
      <c r="I3445" s="14">
        <f t="shared" si="1"/>
        <v>3208.3872</v>
      </c>
      <c r="J3445" s="18">
        <v>6.0</v>
      </c>
      <c r="K3445" s="17">
        <v>9.0</v>
      </c>
      <c r="L3445" s="19">
        <v>5.0</v>
      </c>
      <c r="M3445" s="19" t="e">
        <v>#REF!</v>
      </c>
      <c r="N3445" s="17">
        <v>4.5</v>
      </c>
      <c r="O3445" s="17" t="s">
        <v>66</v>
      </c>
      <c r="P3445" s="17">
        <v>7.0</v>
      </c>
      <c r="Q3445" s="17">
        <v>2.0</v>
      </c>
      <c r="R3445" s="17">
        <v>0.0</v>
      </c>
      <c r="S3445" s="7">
        <f t="shared" si="2"/>
        <v>2</v>
      </c>
      <c r="T3445" s="20">
        <v>0.0</v>
      </c>
      <c r="U3445" s="14">
        <f t="shared" si="175"/>
        <v>133.6828</v>
      </c>
      <c r="V3445" s="21" t="s">
        <v>47</v>
      </c>
      <c r="W3445" s="35">
        <f>VLOOKUP(A3445,airbnb_listings_orlando!C:Q,14,0)</f>
        <v>53</v>
      </c>
      <c r="X3445" s="35">
        <f>VLOOKUP(A3445,airbnb_listings_orlando!C:Q,15,0)</f>
        <v>6</v>
      </c>
      <c r="Y3445" s="11">
        <f t="shared" si="4"/>
        <v>477.4385714</v>
      </c>
      <c r="AA3445" s="11"/>
    </row>
    <row r="3446">
      <c r="A3446" s="12" t="s">
        <v>105</v>
      </c>
      <c r="B3446" s="13">
        <v>43455.0</v>
      </c>
      <c r="C3446" s="25">
        <v>43457.0</v>
      </c>
      <c r="D3446" s="14">
        <v>468.01</v>
      </c>
      <c r="E3446" s="15">
        <v>43434.76797453704</v>
      </c>
      <c r="F3446" s="16">
        <v>21.0</v>
      </c>
      <c r="G3446" s="17" t="s">
        <v>25</v>
      </c>
      <c r="H3446" s="14">
        <v>48.16</v>
      </c>
      <c r="I3446" s="14">
        <f t="shared" si="1"/>
        <v>436.2996</v>
      </c>
      <c r="J3446" s="18">
        <v>4.0</v>
      </c>
      <c r="K3446" s="17">
        <v>8.0</v>
      </c>
      <c r="L3446" s="19">
        <v>3.0</v>
      </c>
      <c r="M3446" s="19">
        <v>9.0</v>
      </c>
      <c r="N3446" s="17">
        <v>5.0</v>
      </c>
      <c r="O3446" s="17" t="s">
        <v>62</v>
      </c>
      <c r="P3446" s="17">
        <v>2.0</v>
      </c>
      <c r="Q3446" s="17">
        <v>2.0</v>
      </c>
      <c r="R3446" s="17">
        <v>0.0</v>
      </c>
      <c r="S3446" s="7">
        <f t="shared" si="2"/>
        <v>2</v>
      </c>
      <c r="T3446" s="20">
        <v>12.99</v>
      </c>
      <c r="U3446" s="14">
        <f t="shared" si="175"/>
        <v>18.7204</v>
      </c>
      <c r="V3446" s="21" t="s">
        <v>26</v>
      </c>
      <c r="W3446" s="35">
        <f>VLOOKUP(A3446,airbnb_listings_orlando!C:Q,14,0)</f>
        <v>259</v>
      </c>
      <c r="X3446" s="35">
        <f>VLOOKUP(A3446,airbnb_listings_orlando!C:Q,15,0)</f>
        <v>6</v>
      </c>
      <c r="Y3446" s="11">
        <f t="shared" si="4"/>
        <v>234.005</v>
      </c>
      <c r="AA3446" s="11"/>
    </row>
    <row r="3447">
      <c r="A3447" s="12" t="s">
        <v>105</v>
      </c>
      <c r="B3447" s="13">
        <v>43451.0</v>
      </c>
      <c r="C3447" s="25">
        <v>43454.0</v>
      </c>
      <c r="D3447" s="14">
        <v>535.44</v>
      </c>
      <c r="E3447" s="24">
        <v>43409.73335648148</v>
      </c>
      <c r="F3447" s="16">
        <v>42.0</v>
      </c>
      <c r="G3447" s="17" t="s">
        <v>25</v>
      </c>
      <c r="H3447" s="14">
        <v>57.28</v>
      </c>
      <c r="I3447" s="14">
        <f t="shared" si="1"/>
        <v>497.4624</v>
      </c>
      <c r="J3447" s="18">
        <v>4.0</v>
      </c>
      <c r="K3447" s="17">
        <v>8.0</v>
      </c>
      <c r="L3447" s="19">
        <v>3.0</v>
      </c>
      <c r="M3447" s="19">
        <v>9.0</v>
      </c>
      <c r="N3447" s="17">
        <v>5.0</v>
      </c>
      <c r="O3447" s="17" t="s">
        <v>62</v>
      </c>
      <c r="P3447" s="17">
        <v>3.0</v>
      </c>
      <c r="Q3447" s="17">
        <v>7.0</v>
      </c>
      <c r="R3447" s="17">
        <v>0.0</v>
      </c>
      <c r="S3447" s="7">
        <f t="shared" si="2"/>
        <v>7</v>
      </c>
      <c r="T3447" s="20">
        <v>16.56</v>
      </c>
      <c r="U3447" s="14">
        <f t="shared" si="175"/>
        <v>21.4176</v>
      </c>
      <c r="V3447" s="21" t="s">
        <v>26</v>
      </c>
      <c r="W3447" s="35">
        <f>VLOOKUP(A3447,airbnb_listings_orlando!C:Q,14,0)</f>
        <v>259</v>
      </c>
      <c r="X3447" s="35">
        <f>VLOOKUP(A3447,airbnb_listings_orlando!C:Q,15,0)</f>
        <v>6</v>
      </c>
      <c r="Y3447" s="11">
        <f t="shared" si="4"/>
        <v>178.48</v>
      </c>
      <c r="AA3447" s="11"/>
    </row>
    <row r="3448">
      <c r="A3448" s="12" t="s">
        <v>105</v>
      </c>
      <c r="B3448" s="13">
        <v>43448.0</v>
      </c>
      <c r="C3448" s="25">
        <v>43450.0</v>
      </c>
      <c r="D3448" s="14">
        <v>444.01</v>
      </c>
      <c r="E3448" s="15">
        <v>43400.52892361111</v>
      </c>
      <c r="F3448" s="16">
        <v>48.0</v>
      </c>
      <c r="G3448" s="17" t="s">
        <v>25</v>
      </c>
      <c r="H3448" s="14">
        <v>43.64</v>
      </c>
      <c r="I3448" s="14">
        <f t="shared" si="1"/>
        <v>413.2596</v>
      </c>
      <c r="J3448" s="18">
        <v>4.0</v>
      </c>
      <c r="K3448" s="17">
        <v>8.0</v>
      </c>
      <c r="L3448" s="19">
        <v>3.0</v>
      </c>
      <c r="M3448" s="19">
        <v>9.0</v>
      </c>
      <c r="N3448" s="17">
        <v>5.0</v>
      </c>
      <c r="O3448" s="17" t="s">
        <v>62</v>
      </c>
      <c r="P3448" s="17">
        <v>2.0</v>
      </c>
      <c r="Q3448" s="17">
        <v>3.0</v>
      </c>
      <c r="R3448" s="17">
        <v>3.0</v>
      </c>
      <c r="S3448" s="7">
        <f t="shared" si="2"/>
        <v>6</v>
      </c>
      <c r="T3448" s="20">
        <v>12.99</v>
      </c>
      <c r="U3448" s="14">
        <f t="shared" si="175"/>
        <v>17.7604</v>
      </c>
      <c r="V3448" s="21" t="s">
        <v>26</v>
      </c>
      <c r="W3448" s="35">
        <f>VLOOKUP(A3448,airbnb_listings_orlando!C:Q,14,0)</f>
        <v>259</v>
      </c>
      <c r="X3448" s="35">
        <f>VLOOKUP(A3448,airbnb_listings_orlando!C:Q,15,0)</f>
        <v>6</v>
      </c>
      <c r="Y3448" s="11">
        <f t="shared" si="4"/>
        <v>222.005</v>
      </c>
      <c r="AA3448" s="11"/>
    </row>
    <row r="3449">
      <c r="A3449" s="12" t="s">
        <v>105</v>
      </c>
      <c r="B3449" s="13">
        <v>43441.0</v>
      </c>
      <c r="C3449" s="12">
        <v>43443.0</v>
      </c>
      <c r="D3449" s="14">
        <v>409.81</v>
      </c>
      <c r="E3449" s="24">
        <v>43439.867638888885</v>
      </c>
      <c r="F3449" s="16">
        <v>2.0</v>
      </c>
      <c r="G3449" s="17" t="s">
        <v>25</v>
      </c>
      <c r="H3449" s="14">
        <v>39.01</v>
      </c>
      <c r="I3449" s="14">
        <f t="shared" si="1"/>
        <v>382.2276</v>
      </c>
      <c r="J3449" s="18">
        <v>4.0</v>
      </c>
      <c r="K3449" s="17">
        <v>8.0</v>
      </c>
      <c r="L3449" s="19">
        <v>3.0</v>
      </c>
      <c r="M3449" s="19">
        <v>9.0</v>
      </c>
      <c r="N3449" s="17">
        <v>5.0</v>
      </c>
      <c r="O3449" s="17" t="s">
        <v>62</v>
      </c>
      <c r="P3449" s="17">
        <v>2.0</v>
      </c>
      <c r="Q3449" s="17">
        <v>1.0</v>
      </c>
      <c r="R3449" s="17">
        <v>0.0</v>
      </c>
      <c r="S3449" s="7">
        <f t="shared" si="2"/>
        <v>1</v>
      </c>
      <c r="T3449" s="20">
        <v>11.19</v>
      </c>
      <c r="U3449" s="14">
        <f t="shared" si="175"/>
        <v>16.3924</v>
      </c>
      <c r="V3449" s="21" t="s">
        <v>26</v>
      </c>
      <c r="W3449" s="35">
        <f>VLOOKUP(A3449,airbnb_listings_orlando!C:Q,14,0)</f>
        <v>259</v>
      </c>
      <c r="X3449" s="35">
        <f>VLOOKUP(A3449,airbnb_listings_orlando!C:Q,15,0)</f>
        <v>6</v>
      </c>
      <c r="Y3449" s="11">
        <f t="shared" si="4"/>
        <v>204.905</v>
      </c>
      <c r="AA3449" s="11"/>
    </row>
    <row r="3450">
      <c r="A3450" s="12" t="s">
        <v>105</v>
      </c>
      <c r="B3450" s="13">
        <v>43425.0</v>
      </c>
      <c r="C3450" s="25">
        <v>43429.0</v>
      </c>
      <c r="D3450" s="14">
        <v>718.77</v>
      </c>
      <c r="E3450" s="24">
        <v>43406.59773148148</v>
      </c>
      <c r="F3450" s="16">
        <v>19.0</v>
      </c>
      <c r="G3450" s="17" t="s">
        <v>25</v>
      </c>
      <c r="H3450" s="14">
        <v>86.14</v>
      </c>
      <c r="I3450" s="14">
        <f t="shared" si="1"/>
        <v>667.7892</v>
      </c>
      <c r="J3450" s="18">
        <v>4.0</v>
      </c>
      <c r="K3450" s="17">
        <v>8.0</v>
      </c>
      <c r="L3450" s="19">
        <v>3.0</v>
      </c>
      <c r="M3450" s="19">
        <v>9.0</v>
      </c>
      <c r="N3450" s="17">
        <v>5.0</v>
      </c>
      <c r="O3450" s="17" t="s">
        <v>62</v>
      </c>
      <c r="P3450" s="17">
        <v>4.0</v>
      </c>
      <c r="Q3450" s="17">
        <v>6.0</v>
      </c>
      <c r="R3450" s="17">
        <v>3.0</v>
      </c>
      <c r="S3450" s="7">
        <f t="shared" si="2"/>
        <v>9</v>
      </c>
      <c r="T3450" s="20">
        <v>22.23</v>
      </c>
      <c r="U3450" s="14">
        <f t="shared" si="175"/>
        <v>28.7508</v>
      </c>
      <c r="V3450" s="21" t="s">
        <v>26</v>
      </c>
      <c r="W3450" s="35">
        <f>VLOOKUP(A3450,airbnb_listings_orlando!C:Q,14,0)</f>
        <v>259</v>
      </c>
      <c r="X3450" s="35">
        <f>VLOOKUP(A3450,airbnb_listings_orlando!C:Q,15,0)</f>
        <v>6</v>
      </c>
      <c r="Y3450" s="11">
        <f t="shared" si="4"/>
        <v>179.6925</v>
      </c>
      <c r="AA3450" s="11"/>
    </row>
    <row r="3451">
      <c r="A3451" s="12" t="s">
        <v>105</v>
      </c>
      <c r="B3451" s="13">
        <v>43413.0</v>
      </c>
      <c r="C3451" s="25">
        <v>43415.0</v>
      </c>
      <c r="D3451" s="14">
        <v>381.21</v>
      </c>
      <c r="E3451" s="15">
        <v>43391.52730324074</v>
      </c>
      <c r="F3451" s="16">
        <v>22.0</v>
      </c>
      <c r="G3451" s="17" t="s">
        <v>25</v>
      </c>
      <c r="H3451" s="14">
        <v>33.0</v>
      </c>
      <c r="I3451" s="14">
        <f t="shared" si="1"/>
        <v>354.1716</v>
      </c>
      <c r="J3451" s="18">
        <v>4.0</v>
      </c>
      <c r="K3451" s="17">
        <v>8.0</v>
      </c>
      <c r="L3451" s="19">
        <v>3.0</v>
      </c>
      <c r="M3451" s="19">
        <v>9.0</v>
      </c>
      <c r="N3451" s="17">
        <v>5.0</v>
      </c>
      <c r="O3451" s="17" t="s">
        <v>62</v>
      </c>
      <c r="P3451" s="17">
        <v>2.0</v>
      </c>
      <c r="Q3451" s="17">
        <v>7.0</v>
      </c>
      <c r="R3451" s="17">
        <v>0.0</v>
      </c>
      <c r="S3451" s="7">
        <f t="shared" si="2"/>
        <v>7</v>
      </c>
      <c r="T3451" s="20">
        <v>11.79</v>
      </c>
      <c r="U3451" s="14">
        <f t="shared" si="175"/>
        <v>15.2484</v>
      </c>
      <c r="V3451" s="21" t="s">
        <v>26</v>
      </c>
      <c r="W3451" s="35">
        <f>VLOOKUP(A3451,airbnb_listings_orlando!C:Q,14,0)</f>
        <v>259</v>
      </c>
      <c r="X3451" s="35">
        <f>VLOOKUP(A3451,airbnb_listings_orlando!C:Q,15,0)</f>
        <v>6</v>
      </c>
      <c r="Y3451" s="11">
        <f t="shared" si="4"/>
        <v>190.605</v>
      </c>
      <c r="AA3451" s="11"/>
    </row>
    <row r="3452">
      <c r="A3452" s="12" t="s">
        <v>105</v>
      </c>
      <c r="B3452" s="13">
        <v>43397.0</v>
      </c>
      <c r="C3452" s="25">
        <v>43401.0</v>
      </c>
      <c r="D3452" s="14">
        <v>534.47</v>
      </c>
      <c r="E3452" s="15">
        <v>43395.623773148145</v>
      </c>
      <c r="F3452" s="16">
        <v>2.0</v>
      </c>
      <c r="G3452" s="17" t="s">
        <v>25</v>
      </c>
      <c r="H3452" s="14">
        <v>57.13</v>
      </c>
      <c r="I3452" s="14">
        <f t="shared" si="1"/>
        <v>496.5612</v>
      </c>
      <c r="J3452" s="18">
        <v>4.0</v>
      </c>
      <c r="K3452" s="17">
        <v>8.0</v>
      </c>
      <c r="L3452" s="19">
        <v>3.0</v>
      </c>
      <c r="M3452" s="19">
        <v>9.0</v>
      </c>
      <c r="N3452" s="17">
        <v>5.0</v>
      </c>
      <c r="O3452" s="17" t="s">
        <v>62</v>
      </c>
      <c r="P3452" s="17">
        <v>4.0</v>
      </c>
      <c r="Q3452" s="17">
        <v>1.0</v>
      </c>
      <c r="R3452" s="17">
        <v>0.0</v>
      </c>
      <c r="S3452" s="7">
        <f t="shared" si="2"/>
        <v>1</v>
      </c>
      <c r="T3452" s="20">
        <v>16.53</v>
      </c>
      <c r="U3452" s="14">
        <f t="shared" si="175"/>
        <v>21.3788</v>
      </c>
      <c r="V3452" s="21" t="s">
        <v>26</v>
      </c>
      <c r="W3452" s="35">
        <f>VLOOKUP(A3452,airbnb_listings_orlando!C:Q,14,0)</f>
        <v>259</v>
      </c>
      <c r="X3452" s="35">
        <f>VLOOKUP(A3452,airbnb_listings_orlando!C:Q,15,0)</f>
        <v>6</v>
      </c>
      <c r="Y3452" s="11">
        <f t="shared" si="4"/>
        <v>133.6175</v>
      </c>
      <c r="AA3452" s="11"/>
    </row>
    <row r="3453">
      <c r="A3453" s="12" t="s">
        <v>105</v>
      </c>
      <c r="B3453" s="13">
        <v>43259.0</v>
      </c>
      <c r="C3453" s="12">
        <v>43269.0</v>
      </c>
      <c r="D3453" s="14">
        <v>1499.0</v>
      </c>
      <c r="E3453" s="24">
        <v>43000.38109953704</v>
      </c>
      <c r="F3453" s="16">
        <v>259.0</v>
      </c>
      <c r="G3453" s="17" t="s">
        <v>25</v>
      </c>
      <c r="H3453" s="14">
        <v>212.38</v>
      </c>
      <c r="I3453" s="14">
        <f t="shared" si="1"/>
        <v>1393.04</v>
      </c>
      <c r="J3453" s="18">
        <v>4.0</v>
      </c>
      <c r="K3453" s="17">
        <v>8.0</v>
      </c>
      <c r="L3453" s="19">
        <v>3.0</v>
      </c>
      <c r="M3453" s="19" t="e">
        <v>#REF!</v>
      </c>
      <c r="N3453" s="17">
        <v>5.0</v>
      </c>
      <c r="O3453" s="17" t="s">
        <v>62</v>
      </c>
      <c r="P3453" s="17">
        <v>10.0</v>
      </c>
      <c r="Q3453" s="17">
        <v>4.0</v>
      </c>
      <c r="R3453" s="17">
        <v>2.0</v>
      </c>
      <c r="S3453" s="7">
        <f t="shared" si="2"/>
        <v>6</v>
      </c>
      <c r="T3453" s="20">
        <v>46.0</v>
      </c>
      <c r="U3453" s="14">
        <f t="shared" si="175"/>
        <v>59.96</v>
      </c>
      <c r="V3453" s="21" t="s">
        <v>26</v>
      </c>
      <c r="W3453" s="35">
        <f>VLOOKUP(A3453,airbnb_listings_orlando!C:Q,14,0)</f>
        <v>259</v>
      </c>
      <c r="X3453" s="35">
        <f>VLOOKUP(A3453,airbnb_listings_orlando!C:Q,15,0)</f>
        <v>6</v>
      </c>
      <c r="Y3453" s="11">
        <f t="shared" si="4"/>
        <v>149.9</v>
      </c>
      <c r="AA3453" s="11"/>
    </row>
    <row r="3454">
      <c r="A3454" s="12" t="s">
        <v>105</v>
      </c>
      <c r="B3454" s="13">
        <v>43238.0</v>
      </c>
      <c r="C3454" s="12">
        <v>43256.0</v>
      </c>
      <c r="D3454" s="14">
        <v>2173.0</v>
      </c>
      <c r="E3454" s="24">
        <v>43125.8016087963</v>
      </c>
      <c r="F3454" s="16">
        <v>113.0</v>
      </c>
      <c r="G3454" s="17" t="s">
        <v>25</v>
      </c>
      <c r="H3454" s="14">
        <v>315.28</v>
      </c>
      <c r="I3454" s="14">
        <f t="shared" si="1"/>
        <v>2019.08</v>
      </c>
      <c r="J3454" s="18">
        <v>4.0</v>
      </c>
      <c r="K3454" s="17">
        <v>8.0</v>
      </c>
      <c r="L3454" s="19">
        <v>3.0</v>
      </c>
      <c r="M3454" s="19" t="e">
        <v>#REF!</v>
      </c>
      <c r="N3454" s="17">
        <v>5.0</v>
      </c>
      <c r="O3454" s="17" t="s">
        <v>62</v>
      </c>
      <c r="P3454" s="17">
        <v>18.0</v>
      </c>
      <c r="Q3454" s="17">
        <v>7.0</v>
      </c>
      <c r="R3454" s="17">
        <v>0.0</v>
      </c>
      <c r="S3454" s="7">
        <f t="shared" si="2"/>
        <v>7</v>
      </c>
      <c r="T3454" s="20">
        <v>67.0</v>
      </c>
      <c r="U3454" s="14">
        <f t="shared" si="175"/>
        <v>86.92</v>
      </c>
      <c r="V3454" s="21" t="s">
        <v>26</v>
      </c>
      <c r="W3454" s="35">
        <f>VLOOKUP(A3454,airbnb_listings_orlando!C:Q,14,0)</f>
        <v>259</v>
      </c>
      <c r="X3454" s="35">
        <f>VLOOKUP(A3454,airbnb_listings_orlando!C:Q,15,0)</f>
        <v>6</v>
      </c>
      <c r="Y3454" s="11">
        <f t="shared" si="4"/>
        <v>120.7222222</v>
      </c>
      <c r="AA3454" s="11"/>
    </row>
    <row r="3455">
      <c r="A3455" s="12" t="s">
        <v>105</v>
      </c>
      <c r="B3455" s="13">
        <v>43217.0</v>
      </c>
      <c r="C3455" s="12">
        <v>43233.0</v>
      </c>
      <c r="D3455" s="14">
        <v>2338.01</v>
      </c>
      <c r="E3455" s="24">
        <v>43048.39482638889</v>
      </c>
      <c r="F3455" s="16">
        <v>169.0</v>
      </c>
      <c r="G3455" s="17" t="s">
        <v>25</v>
      </c>
      <c r="H3455" s="14">
        <v>340.8</v>
      </c>
      <c r="I3455" s="14">
        <f t="shared" si="1"/>
        <v>2172.4896</v>
      </c>
      <c r="J3455" s="18">
        <v>4.0</v>
      </c>
      <c r="K3455" s="17">
        <v>8.0</v>
      </c>
      <c r="L3455" s="19">
        <v>3.0</v>
      </c>
      <c r="M3455" s="19" t="e">
        <v>#REF!</v>
      </c>
      <c r="N3455" s="17">
        <v>5.0</v>
      </c>
      <c r="O3455" s="17" t="s">
        <v>62</v>
      </c>
      <c r="P3455" s="17">
        <v>16.0</v>
      </c>
      <c r="Q3455" s="17">
        <v>4.0</v>
      </c>
      <c r="R3455" s="17">
        <v>3.0</v>
      </c>
      <c r="S3455" s="7">
        <f t="shared" si="2"/>
        <v>7</v>
      </c>
      <c r="T3455" s="20">
        <v>72.0</v>
      </c>
      <c r="U3455" s="14">
        <f t="shared" si="175"/>
        <v>93.5204</v>
      </c>
      <c r="V3455" s="21" t="s">
        <v>26</v>
      </c>
      <c r="W3455" s="35">
        <f>VLOOKUP(A3455,airbnb_listings_orlando!C:Q,14,0)</f>
        <v>259</v>
      </c>
      <c r="X3455" s="35">
        <f>VLOOKUP(A3455,airbnb_listings_orlando!C:Q,15,0)</f>
        <v>6</v>
      </c>
      <c r="Y3455" s="11">
        <f t="shared" si="4"/>
        <v>146.125625</v>
      </c>
      <c r="AA3455" s="11"/>
    </row>
    <row r="3456">
      <c r="A3456" s="12" t="s">
        <v>105</v>
      </c>
      <c r="B3456" s="13">
        <v>43093.0</v>
      </c>
      <c r="C3456" s="12">
        <v>43114.0</v>
      </c>
      <c r="D3456" s="14">
        <v>4232.0</v>
      </c>
      <c r="E3456" s="24">
        <v>42891.64016203704</v>
      </c>
      <c r="F3456" s="16">
        <v>202.0</v>
      </c>
      <c r="G3456" s="17" t="s">
        <v>25</v>
      </c>
      <c r="H3456" s="14">
        <v>641.81</v>
      </c>
      <c r="I3456" s="14">
        <f t="shared" si="1"/>
        <v>3931.72</v>
      </c>
      <c r="J3456" s="18">
        <v>4.0</v>
      </c>
      <c r="K3456" s="17">
        <v>8.0</v>
      </c>
      <c r="L3456" s="19">
        <v>3.0</v>
      </c>
      <c r="M3456" s="19" t="e">
        <v>#REF!</v>
      </c>
      <c r="N3456" s="17">
        <v>5.0</v>
      </c>
      <c r="O3456" s="17" t="s">
        <v>62</v>
      </c>
      <c r="P3456" s="17">
        <v>21.0</v>
      </c>
      <c r="Q3456" s="17">
        <v>2.0</v>
      </c>
      <c r="R3456" s="17">
        <v>0.0</v>
      </c>
      <c r="S3456" s="7">
        <f t="shared" si="2"/>
        <v>2</v>
      </c>
      <c r="T3456" s="20">
        <v>131.0</v>
      </c>
      <c r="U3456" s="14">
        <f t="shared" si="175"/>
        <v>169.28</v>
      </c>
      <c r="V3456" s="21" t="s">
        <v>26</v>
      </c>
      <c r="W3456" s="35">
        <f>VLOOKUP(A3456,airbnb_listings_orlando!C:Q,14,0)</f>
        <v>259</v>
      </c>
      <c r="X3456" s="35">
        <f>VLOOKUP(A3456,airbnb_listings_orlando!C:Q,15,0)</f>
        <v>6</v>
      </c>
      <c r="Y3456" s="11">
        <f t="shared" si="4"/>
        <v>201.5238095</v>
      </c>
      <c r="AA3456" s="11"/>
    </row>
    <row r="3457">
      <c r="A3457" s="12" t="s">
        <v>105</v>
      </c>
      <c r="B3457" s="13">
        <v>43048.0</v>
      </c>
      <c r="C3457" s="25">
        <v>43052.0</v>
      </c>
      <c r="D3457" s="14">
        <v>698.01</v>
      </c>
      <c r="E3457" s="24">
        <v>42923.58157407407</v>
      </c>
      <c r="F3457" s="16">
        <v>125.0</v>
      </c>
      <c r="G3457" s="17" t="s">
        <v>25</v>
      </c>
      <c r="H3457" s="14">
        <v>85.45</v>
      </c>
      <c r="I3457" s="14">
        <f t="shared" si="1"/>
        <v>648.0896</v>
      </c>
      <c r="J3457" s="18">
        <v>4.0</v>
      </c>
      <c r="K3457" s="17">
        <v>8.0</v>
      </c>
      <c r="L3457" s="19">
        <v>3.0</v>
      </c>
      <c r="M3457" s="19" t="e">
        <v>#REF!</v>
      </c>
      <c r="N3457" s="17">
        <v>5.0</v>
      </c>
      <c r="O3457" s="17" t="s">
        <v>62</v>
      </c>
      <c r="P3457" s="17">
        <v>4.0</v>
      </c>
      <c r="Q3457" s="17">
        <v>3.0</v>
      </c>
      <c r="R3457" s="17">
        <v>2.0</v>
      </c>
      <c r="S3457" s="7">
        <f t="shared" si="2"/>
        <v>5</v>
      </c>
      <c r="T3457" s="20">
        <v>22.0</v>
      </c>
      <c r="U3457" s="14">
        <f t="shared" si="175"/>
        <v>27.9204</v>
      </c>
      <c r="V3457" s="21" t="s">
        <v>26</v>
      </c>
      <c r="W3457" s="35">
        <f>VLOOKUP(A3457,airbnb_listings_orlando!C:Q,14,0)</f>
        <v>259</v>
      </c>
      <c r="X3457" s="35">
        <f>VLOOKUP(A3457,airbnb_listings_orlando!C:Q,15,0)</f>
        <v>6</v>
      </c>
      <c r="Y3457" s="11">
        <f t="shared" si="4"/>
        <v>174.5025</v>
      </c>
      <c r="AA3457" s="11"/>
    </row>
    <row r="3458">
      <c r="A3458" s="12" t="s">
        <v>105</v>
      </c>
      <c r="B3458" s="13">
        <v>43035.0</v>
      </c>
      <c r="C3458" s="25">
        <v>43037.0</v>
      </c>
      <c r="D3458" s="14">
        <v>449.4</v>
      </c>
      <c r="E3458" s="24">
        <v>42981.40002314815</v>
      </c>
      <c r="F3458" s="16">
        <v>54.0</v>
      </c>
      <c r="G3458" s="17" t="s">
        <v>25</v>
      </c>
      <c r="H3458" s="14">
        <v>39.64</v>
      </c>
      <c r="I3458" s="14">
        <f t="shared" si="1"/>
        <v>418.424</v>
      </c>
      <c r="J3458" s="18">
        <v>4.0</v>
      </c>
      <c r="K3458" s="17">
        <v>8.0</v>
      </c>
      <c r="L3458" s="19">
        <v>3.0</v>
      </c>
      <c r="M3458" s="19" t="e">
        <v>#REF!</v>
      </c>
      <c r="N3458" s="17">
        <v>5.0</v>
      </c>
      <c r="O3458" s="17" t="s">
        <v>62</v>
      </c>
      <c r="P3458" s="17">
        <v>2.0</v>
      </c>
      <c r="Q3458" s="17">
        <v>2.0</v>
      </c>
      <c r="R3458" s="17">
        <v>0.0</v>
      </c>
      <c r="S3458" s="7">
        <f t="shared" si="2"/>
        <v>2</v>
      </c>
      <c r="T3458" s="20">
        <v>13.0</v>
      </c>
      <c r="U3458" s="14">
        <f t="shared" si="175"/>
        <v>17.976</v>
      </c>
      <c r="V3458" s="21" t="s">
        <v>26</v>
      </c>
      <c r="W3458" s="35">
        <f>VLOOKUP(A3458,airbnb_listings_orlando!C:Q,14,0)</f>
        <v>259</v>
      </c>
      <c r="X3458" s="35">
        <f>VLOOKUP(A3458,airbnb_listings_orlando!C:Q,15,0)</f>
        <v>6</v>
      </c>
      <c r="Y3458" s="11">
        <f t="shared" si="4"/>
        <v>224.7</v>
      </c>
      <c r="AA3458" s="11"/>
    </row>
    <row r="3459">
      <c r="A3459" s="12" t="s">
        <v>105</v>
      </c>
      <c r="B3459" s="13">
        <v>43014.0</v>
      </c>
      <c r="C3459" s="12">
        <v>43016.0</v>
      </c>
      <c r="D3459" s="14">
        <v>407.0</v>
      </c>
      <c r="E3459" s="24">
        <v>42995.880324074074</v>
      </c>
      <c r="F3459" s="16">
        <v>19.0</v>
      </c>
      <c r="G3459" s="17" t="s">
        <v>25</v>
      </c>
      <c r="H3459" s="14">
        <v>39.64</v>
      </c>
      <c r="I3459" s="14">
        <f t="shared" si="1"/>
        <v>377.72</v>
      </c>
      <c r="J3459" s="18">
        <v>4.0</v>
      </c>
      <c r="K3459" s="17">
        <v>8.0</v>
      </c>
      <c r="L3459" s="19">
        <v>3.0</v>
      </c>
      <c r="M3459" s="19" t="e">
        <v>#REF!</v>
      </c>
      <c r="N3459" s="17">
        <v>5.0</v>
      </c>
      <c r="O3459" s="17" t="s">
        <v>62</v>
      </c>
      <c r="P3459" s="17">
        <v>2.0</v>
      </c>
      <c r="Q3459" s="17">
        <v>8.0</v>
      </c>
      <c r="R3459" s="17">
        <v>0.0</v>
      </c>
      <c r="S3459" s="7">
        <f t="shared" si="2"/>
        <v>8</v>
      </c>
      <c r="T3459" s="20">
        <v>13.0</v>
      </c>
      <c r="U3459" s="14">
        <f t="shared" si="175"/>
        <v>16.28</v>
      </c>
      <c r="V3459" s="21" t="s">
        <v>26</v>
      </c>
      <c r="W3459" s="35">
        <f>VLOOKUP(A3459,airbnb_listings_orlando!C:Q,14,0)</f>
        <v>259</v>
      </c>
      <c r="X3459" s="35">
        <f>VLOOKUP(A3459,airbnb_listings_orlando!C:Q,15,0)</f>
        <v>6</v>
      </c>
      <c r="Y3459" s="11">
        <f t="shared" si="4"/>
        <v>203.5</v>
      </c>
      <c r="AA3459" s="11"/>
    </row>
    <row r="3460">
      <c r="A3460" s="12" t="s">
        <v>105</v>
      </c>
      <c r="B3460" s="13">
        <v>43007.0</v>
      </c>
      <c r="C3460" s="12">
        <v>43009.0</v>
      </c>
      <c r="D3460" s="14">
        <v>407.0</v>
      </c>
      <c r="E3460" s="24">
        <v>42959.84417824074</v>
      </c>
      <c r="F3460" s="16">
        <v>48.0</v>
      </c>
      <c r="G3460" s="17" t="s">
        <v>25</v>
      </c>
      <c r="H3460" s="14">
        <v>39.64</v>
      </c>
      <c r="I3460" s="14">
        <f t="shared" si="1"/>
        <v>377.72</v>
      </c>
      <c r="J3460" s="18">
        <v>4.0</v>
      </c>
      <c r="K3460" s="17">
        <v>8.0</v>
      </c>
      <c r="L3460" s="19">
        <v>3.0</v>
      </c>
      <c r="M3460" s="19" t="e">
        <v>#REF!</v>
      </c>
      <c r="N3460" s="17">
        <v>5.0</v>
      </c>
      <c r="O3460" s="17" t="s">
        <v>62</v>
      </c>
      <c r="P3460" s="17">
        <v>2.0</v>
      </c>
      <c r="Q3460" s="17">
        <v>6.0</v>
      </c>
      <c r="R3460" s="17">
        <v>0.0</v>
      </c>
      <c r="S3460" s="7">
        <f t="shared" si="2"/>
        <v>6</v>
      </c>
      <c r="T3460" s="20">
        <v>13.0</v>
      </c>
      <c r="U3460" s="14">
        <f t="shared" si="175"/>
        <v>16.28</v>
      </c>
      <c r="V3460" s="21" t="s">
        <v>26</v>
      </c>
      <c r="W3460" s="35">
        <f>VLOOKUP(A3460,airbnb_listings_orlando!C:Q,14,0)</f>
        <v>259</v>
      </c>
      <c r="X3460" s="35">
        <f>VLOOKUP(A3460,airbnb_listings_orlando!C:Q,15,0)</f>
        <v>6</v>
      </c>
      <c r="Y3460" s="11">
        <f t="shared" si="4"/>
        <v>203.5</v>
      </c>
      <c r="AA3460" s="11"/>
    </row>
    <row r="3461">
      <c r="A3461" s="12" t="s">
        <v>105</v>
      </c>
      <c r="B3461" s="13">
        <v>42944.0</v>
      </c>
      <c r="C3461" s="12">
        <v>42946.0</v>
      </c>
      <c r="D3461" s="14">
        <v>516.0</v>
      </c>
      <c r="E3461" s="24">
        <v>42935.805625</v>
      </c>
      <c r="F3461" s="16">
        <v>9.0</v>
      </c>
      <c r="G3461" s="17" t="s">
        <v>25</v>
      </c>
      <c r="H3461" s="14">
        <v>57.18</v>
      </c>
      <c r="I3461" s="14">
        <f t="shared" si="1"/>
        <v>479.36</v>
      </c>
      <c r="J3461" s="18">
        <v>4.0</v>
      </c>
      <c r="K3461" s="17">
        <v>8.0</v>
      </c>
      <c r="L3461" s="19">
        <v>3.0</v>
      </c>
      <c r="M3461" s="19" t="e">
        <v>#REF!</v>
      </c>
      <c r="N3461" s="17">
        <v>5.0</v>
      </c>
      <c r="O3461" s="17" t="s">
        <v>62</v>
      </c>
      <c r="P3461" s="17">
        <v>2.0</v>
      </c>
      <c r="Q3461" s="17">
        <v>6.0</v>
      </c>
      <c r="R3461" s="17">
        <v>0.0</v>
      </c>
      <c r="S3461" s="7">
        <f t="shared" si="2"/>
        <v>6</v>
      </c>
      <c r="T3461" s="20">
        <v>16.0</v>
      </c>
      <c r="U3461" s="14">
        <f t="shared" si="175"/>
        <v>20.64</v>
      </c>
      <c r="V3461" s="21" t="s">
        <v>26</v>
      </c>
      <c r="W3461" s="35">
        <f>VLOOKUP(A3461,airbnb_listings_orlando!C:Q,14,0)</f>
        <v>259</v>
      </c>
      <c r="X3461" s="35">
        <f>VLOOKUP(A3461,airbnb_listings_orlando!C:Q,15,0)</f>
        <v>6</v>
      </c>
      <c r="Y3461" s="11">
        <f t="shared" si="4"/>
        <v>258</v>
      </c>
      <c r="AA3461" s="11"/>
    </row>
    <row r="3462">
      <c r="A3462" s="12" t="s">
        <v>105</v>
      </c>
      <c r="B3462" s="13">
        <v>42850.0</v>
      </c>
      <c r="C3462" s="12">
        <v>42862.0</v>
      </c>
      <c r="D3462" s="14">
        <v>1775.01</v>
      </c>
      <c r="E3462" s="24">
        <v>42769.37204861111</v>
      </c>
      <c r="F3462" s="16">
        <v>81.0</v>
      </c>
      <c r="G3462" s="17" t="s">
        <v>25</v>
      </c>
      <c r="H3462" s="14">
        <v>255.29</v>
      </c>
      <c r="I3462" s="14">
        <f t="shared" si="1"/>
        <v>1649.0096</v>
      </c>
      <c r="J3462" s="18">
        <v>4.0</v>
      </c>
      <c r="K3462" s="17">
        <v>8.0</v>
      </c>
      <c r="L3462" s="19">
        <v>3.0</v>
      </c>
      <c r="M3462" s="19" t="e">
        <v>#REF!</v>
      </c>
      <c r="N3462" s="17">
        <v>5.0</v>
      </c>
      <c r="O3462" s="17" t="s">
        <v>62</v>
      </c>
      <c r="P3462" s="17">
        <v>12.0</v>
      </c>
      <c r="Q3462" s="17">
        <v>5.0</v>
      </c>
      <c r="R3462" s="17">
        <v>5.0</v>
      </c>
      <c r="S3462" s="7">
        <f t="shared" si="2"/>
        <v>10</v>
      </c>
      <c r="T3462" s="20">
        <v>55.0</v>
      </c>
      <c r="U3462" s="14">
        <f t="shared" si="175"/>
        <v>71.0004</v>
      </c>
      <c r="V3462" s="21" t="s">
        <v>26</v>
      </c>
      <c r="W3462" s="35">
        <f>VLOOKUP(A3462,airbnb_listings_orlando!C:Q,14,0)</f>
        <v>259</v>
      </c>
      <c r="X3462" s="35">
        <f>VLOOKUP(A3462,airbnb_listings_orlando!C:Q,15,0)</f>
        <v>6</v>
      </c>
      <c r="Y3462" s="11">
        <f t="shared" si="4"/>
        <v>147.9175</v>
      </c>
      <c r="AA3462" s="11"/>
    </row>
    <row r="3463">
      <c r="A3463" s="12" t="s">
        <v>105</v>
      </c>
      <c r="B3463" s="13">
        <v>42706.0</v>
      </c>
      <c r="C3463" s="12">
        <v>42709.0</v>
      </c>
      <c r="D3463" s="14">
        <v>587.2</v>
      </c>
      <c r="E3463" s="15">
        <v>42700.965462962966</v>
      </c>
      <c r="F3463" s="16">
        <v>6.0</v>
      </c>
      <c r="G3463" s="17" t="s">
        <v>25</v>
      </c>
      <c r="H3463" s="14">
        <v>90.0</v>
      </c>
      <c r="I3463" s="14">
        <f t="shared" si="1"/>
        <v>563.712</v>
      </c>
      <c r="J3463" s="18">
        <v>4.0</v>
      </c>
      <c r="K3463" s="17">
        <v>8.0</v>
      </c>
      <c r="L3463" s="19">
        <v>3.0</v>
      </c>
      <c r="M3463" s="19" t="e">
        <v>#REF!</v>
      </c>
      <c r="N3463" s="17">
        <v>5.0</v>
      </c>
      <c r="O3463" s="17" t="s">
        <v>62</v>
      </c>
      <c r="P3463" s="17">
        <v>3.0</v>
      </c>
      <c r="Q3463" s="17">
        <v>5.0</v>
      </c>
      <c r="R3463" s="17">
        <v>0.0</v>
      </c>
      <c r="S3463" s="7">
        <f t="shared" si="2"/>
        <v>5</v>
      </c>
      <c r="T3463" s="20">
        <v>0.0</v>
      </c>
      <c r="U3463" s="14">
        <f t="shared" si="175"/>
        <v>23.488</v>
      </c>
      <c r="V3463" s="21" t="s">
        <v>26</v>
      </c>
      <c r="W3463" s="35">
        <f>VLOOKUP(A3463,airbnb_listings_orlando!C:Q,14,0)</f>
        <v>259</v>
      </c>
      <c r="X3463" s="35">
        <f>VLOOKUP(A3463,airbnb_listings_orlando!C:Q,15,0)</f>
        <v>6</v>
      </c>
      <c r="Y3463" s="11">
        <f t="shared" si="4"/>
        <v>195.7333333</v>
      </c>
      <c r="AA3463" s="11"/>
    </row>
    <row r="3464">
      <c r="A3464" s="12" t="s">
        <v>105</v>
      </c>
      <c r="B3464" s="13">
        <v>42698.0</v>
      </c>
      <c r="C3464" s="25">
        <v>42700.0</v>
      </c>
      <c r="D3464" s="14">
        <v>558.52</v>
      </c>
      <c r="E3464" s="15">
        <v>42697.92334490741</v>
      </c>
      <c r="F3464" s="16">
        <v>1.0</v>
      </c>
      <c r="G3464" s="17" t="s">
        <v>25</v>
      </c>
      <c r="H3464" s="14">
        <v>84.4</v>
      </c>
      <c r="I3464" s="14">
        <f t="shared" si="1"/>
        <v>536.1792</v>
      </c>
      <c r="J3464" s="18">
        <v>4.0</v>
      </c>
      <c r="K3464" s="17">
        <v>8.0</v>
      </c>
      <c r="L3464" s="19">
        <v>3.0</v>
      </c>
      <c r="M3464" s="19" t="e">
        <v>#REF!</v>
      </c>
      <c r="N3464" s="17">
        <v>5.0</v>
      </c>
      <c r="O3464" s="17" t="s">
        <v>62</v>
      </c>
      <c r="P3464" s="17">
        <v>2.0</v>
      </c>
      <c r="Q3464" s="17">
        <v>7.0</v>
      </c>
      <c r="R3464" s="17">
        <v>0.0</v>
      </c>
      <c r="S3464" s="7">
        <f t="shared" si="2"/>
        <v>7</v>
      </c>
      <c r="T3464" s="20">
        <v>0.0</v>
      </c>
      <c r="U3464" s="14">
        <f t="shared" si="175"/>
        <v>22.3408</v>
      </c>
      <c r="V3464" s="21" t="s">
        <v>26</v>
      </c>
      <c r="W3464" s="35">
        <f>VLOOKUP(A3464,airbnb_listings_orlando!C:Q,14,0)</f>
        <v>259</v>
      </c>
      <c r="X3464" s="35">
        <f>VLOOKUP(A3464,airbnb_listings_orlando!C:Q,15,0)</f>
        <v>6</v>
      </c>
      <c r="Y3464" s="11">
        <f t="shared" si="4"/>
        <v>279.26</v>
      </c>
      <c r="AA3464" s="11"/>
    </row>
    <row r="3465">
      <c r="A3465" s="12" t="s">
        <v>105</v>
      </c>
      <c r="B3465" s="13">
        <v>43477.0</v>
      </c>
      <c r="C3465" s="12">
        <v>43496.0</v>
      </c>
      <c r="D3465" s="14">
        <v>135.0</v>
      </c>
      <c r="E3465" s="24">
        <v>43410.45655092593</v>
      </c>
      <c r="F3465" s="16">
        <v>67.0</v>
      </c>
      <c r="G3465" s="17" t="s">
        <v>25</v>
      </c>
      <c r="H3465" s="14">
        <v>0.0</v>
      </c>
      <c r="I3465" s="14">
        <f t="shared" si="1"/>
        <v>135</v>
      </c>
      <c r="J3465" s="18">
        <v>4.0</v>
      </c>
      <c r="K3465" s="17">
        <v>8.0</v>
      </c>
      <c r="L3465" s="19">
        <v>3.0</v>
      </c>
      <c r="M3465" s="19" t="e">
        <v>#REF!</v>
      </c>
      <c r="N3465" s="17">
        <v>5.0</v>
      </c>
      <c r="O3465" s="17" t="s">
        <v>62</v>
      </c>
      <c r="P3465" s="17">
        <v>19.0</v>
      </c>
      <c r="Q3465" s="17">
        <v>2.0</v>
      </c>
      <c r="R3465" s="17">
        <v>0.0</v>
      </c>
      <c r="S3465" s="7">
        <f t="shared" si="2"/>
        <v>2</v>
      </c>
      <c r="T3465" s="20">
        <v>0.0</v>
      </c>
      <c r="U3465" s="14">
        <v>0.0</v>
      </c>
      <c r="V3465" s="21" t="s">
        <v>37</v>
      </c>
      <c r="W3465" s="35">
        <f>VLOOKUP(A3465,airbnb_listings_orlando!C:Q,14,0)</f>
        <v>259</v>
      </c>
      <c r="X3465" s="35">
        <f>VLOOKUP(A3465,airbnb_listings_orlando!C:Q,15,0)</f>
        <v>6</v>
      </c>
      <c r="Y3465" s="11">
        <f t="shared" si="4"/>
        <v>7.105263158</v>
      </c>
      <c r="AA3465" s="11"/>
    </row>
    <row r="3466">
      <c r="A3466" s="12" t="s">
        <v>105</v>
      </c>
      <c r="B3466" s="13">
        <v>43457.0</v>
      </c>
      <c r="C3466" s="12">
        <v>43466.0</v>
      </c>
      <c r="D3466" s="14">
        <v>1493.19</v>
      </c>
      <c r="E3466" s="24">
        <v>43266.953680555554</v>
      </c>
      <c r="F3466" s="16">
        <v>191.0</v>
      </c>
      <c r="G3466" s="17" t="s">
        <v>25</v>
      </c>
      <c r="H3466" s="14">
        <v>243.0</v>
      </c>
      <c r="I3466" s="14">
        <f t="shared" si="1"/>
        <v>1493.19</v>
      </c>
      <c r="J3466" s="18">
        <v>4.0</v>
      </c>
      <c r="K3466" s="17">
        <v>8.0</v>
      </c>
      <c r="L3466" s="19">
        <v>3.0</v>
      </c>
      <c r="M3466" s="19" t="e">
        <v>#REF!</v>
      </c>
      <c r="N3466" s="17">
        <v>5.0</v>
      </c>
      <c r="O3466" s="17" t="s">
        <v>62</v>
      </c>
      <c r="P3466" s="17">
        <v>9.0</v>
      </c>
      <c r="Q3466" s="17">
        <v>8.0</v>
      </c>
      <c r="R3466" s="17">
        <v>0.0</v>
      </c>
      <c r="S3466" s="7">
        <f t="shared" si="2"/>
        <v>8</v>
      </c>
      <c r="T3466" s="20">
        <v>0.0</v>
      </c>
      <c r="U3466" s="14">
        <v>0.0</v>
      </c>
      <c r="V3466" s="21" t="s">
        <v>37</v>
      </c>
      <c r="W3466" s="35">
        <f>VLOOKUP(A3466,airbnb_listings_orlando!C:Q,14,0)</f>
        <v>259</v>
      </c>
      <c r="X3466" s="35">
        <f>VLOOKUP(A3466,airbnb_listings_orlando!C:Q,15,0)</f>
        <v>6</v>
      </c>
      <c r="Y3466" s="11">
        <f t="shared" si="4"/>
        <v>165.91</v>
      </c>
      <c r="AA3466" s="11"/>
    </row>
    <row r="3467">
      <c r="A3467" s="12" t="s">
        <v>105</v>
      </c>
      <c r="B3467" s="13">
        <v>43405.0</v>
      </c>
      <c r="C3467" s="12">
        <v>43413.0</v>
      </c>
      <c r="D3467" s="14">
        <v>1530.96</v>
      </c>
      <c r="E3467" s="24">
        <v>43371.50850694445</v>
      </c>
      <c r="F3467" s="16">
        <v>34.0</v>
      </c>
      <c r="G3467" s="17" t="s">
        <v>25</v>
      </c>
      <c r="H3467" s="14">
        <v>222.4</v>
      </c>
      <c r="I3467" s="14">
        <f t="shared" si="1"/>
        <v>1530.96</v>
      </c>
      <c r="J3467" s="18">
        <v>4.0</v>
      </c>
      <c r="K3467" s="17">
        <v>8.0</v>
      </c>
      <c r="L3467" s="19">
        <v>3.0</v>
      </c>
      <c r="M3467" s="19" t="e">
        <v>#REF!</v>
      </c>
      <c r="N3467" s="17">
        <v>5.0</v>
      </c>
      <c r="O3467" s="17" t="s">
        <v>62</v>
      </c>
      <c r="P3467" s="17">
        <v>8.0</v>
      </c>
      <c r="Q3467" s="17">
        <v>9.0</v>
      </c>
      <c r="R3467" s="17">
        <v>1.0</v>
      </c>
      <c r="S3467" s="7">
        <f t="shared" si="2"/>
        <v>10</v>
      </c>
      <c r="T3467" s="20">
        <v>0.0</v>
      </c>
      <c r="U3467" s="14">
        <v>0.0</v>
      </c>
      <c r="V3467" s="21" t="s">
        <v>37</v>
      </c>
      <c r="W3467" s="35">
        <f>VLOOKUP(A3467,airbnb_listings_orlando!C:Q,14,0)</f>
        <v>259</v>
      </c>
      <c r="X3467" s="35">
        <f>VLOOKUP(A3467,airbnb_listings_orlando!C:Q,15,0)</f>
        <v>6</v>
      </c>
      <c r="Y3467" s="11">
        <f t="shared" si="4"/>
        <v>191.37</v>
      </c>
      <c r="AA3467" s="11"/>
    </row>
    <row r="3468">
      <c r="A3468" s="12" t="s">
        <v>105</v>
      </c>
      <c r="B3468" s="13">
        <v>43370.0</v>
      </c>
      <c r="C3468" s="12">
        <v>43373.0</v>
      </c>
      <c r="D3468" s="14">
        <v>475.62</v>
      </c>
      <c r="E3468" s="24">
        <v>43361.85297453704</v>
      </c>
      <c r="F3468" s="16">
        <v>9.0</v>
      </c>
      <c r="G3468" s="17" t="s">
        <v>25</v>
      </c>
      <c r="H3468" s="14">
        <v>41.76</v>
      </c>
      <c r="I3468" s="14">
        <f t="shared" si="1"/>
        <v>460.92</v>
      </c>
      <c r="J3468" s="18">
        <v>4.0</v>
      </c>
      <c r="K3468" s="17">
        <v>8.0</v>
      </c>
      <c r="L3468" s="19">
        <v>3.0</v>
      </c>
      <c r="M3468" s="19" t="e">
        <v>#REF!</v>
      </c>
      <c r="N3468" s="17">
        <v>5.0</v>
      </c>
      <c r="O3468" s="17" t="s">
        <v>62</v>
      </c>
      <c r="P3468" s="17">
        <v>3.0</v>
      </c>
      <c r="Q3468" s="17">
        <v>7.0</v>
      </c>
      <c r="R3468" s="17">
        <v>1.0</v>
      </c>
      <c r="S3468" s="7">
        <f t="shared" si="2"/>
        <v>8</v>
      </c>
      <c r="T3468" s="20">
        <v>14.7</v>
      </c>
      <c r="U3468" s="14">
        <v>0.0</v>
      </c>
      <c r="V3468" s="21" t="s">
        <v>37</v>
      </c>
      <c r="W3468" s="35">
        <f>VLOOKUP(A3468,airbnb_listings_orlando!C:Q,14,0)</f>
        <v>259</v>
      </c>
      <c r="X3468" s="35">
        <f>VLOOKUP(A3468,airbnb_listings_orlando!C:Q,15,0)</f>
        <v>6</v>
      </c>
      <c r="Y3468" s="11">
        <f t="shared" si="4"/>
        <v>158.54</v>
      </c>
      <c r="AA3468" s="11"/>
    </row>
    <row r="3469">
      <c r="A3469" s="12" t="s">
        <v>105</v>
      </c>
      <c r="B3469" s="13">
        <v>43256.0</v>
      </c>
      <c r="C3469" s="12">
        <v>43259.0</v>
      </c>
      <c r="D3469" s="14">
        <v>135.0</v>
      </c>
      <c r="E3469" s="24">
        <v>43243.76258101852</v>
      </c>
      <c r="F3469" s="16">
        <v>13.0</v>
      </c>
      <c r="G3469" s="17" t="s">
        <v>25</v>
      </c>
      <c r="H3469" s="14">
        <v>0.0</v>
      </c>
      <c r="I3469" s="14">
        <f t="shared" si="1"/>
        <v>135</v>
      </c>
      <c r="J3469" s="18">
        <v>4.0</v>
      </c>
      <c r="K3469" s="17">
        <v>8.0</v>
      </c>
      <c r="L3469" s="19">
        <v>3.0</v>
      </c>
      <c r="M3469" s="19" t="e">
        <v>#REF!</v>
      </c>
      <c r="N3469" s="17">
        <v>5.0</v>
      </c>
      <c r="O3469" s="17" t="s">
        <v>62</v>
      </c>
      <c r="P3469" s="17">
        <v>3.0</v>
      </c>
      <c r="Q3469" s="17">
        <v>2.0</v>
      </c>
      <c r="R3469" s="17">
        <v>0.0</v>
      </c>
      <c r="S3469" s="7">
        <f t="shared" si="2"/>
        <v>2</v>
      </c>
      <c r="T3469" s="20">
        <v>0.0</v>
      </c>
      <c r="U3469" s="14">
        <v>0.0</v>
      </c>
      <c r="V3469" s="21" t="s">
        <v>37</v>
      </c>
      <c r="W3469" s="35">
        <f>VLOOKUP(A3469,airbnb_listings_orlando!C:Q,14,0)</f>
        <v>259</v>
      </c>
      <c r="X3469" s="35">
        <f>VLOOKUP(A3469,airbnb_listings_orlando!C:Q,15,0)</f>
        <v>6</v>
      </c>
      <c r="Y3469" s="11">
        <f t="shared" si="4"/>
        <v>45</v>
      </c>
      <c r="AA3469" s="11"/>
    </row>
    <row r="3470">
      <c r="A3470" s="12" t="s">
        <v>105</v>
      </c>
      <c r="B3470" s="13">
        <v>43197.0</v>
      </c>
      <c r="C3470" s="12">
        <v>43204.0</v>
      </c>
      <c r="D3470" s="14">
        <v>1315.72</v>
      </c>
      <c r="E3470" s="24">
        <v>43046.65876157407</v>
      </c>
      <c r="F3470" s="16">
        <v>151.0</v>
      </c>
      <c r="G3470" s="17" t="s">
        <v>25</v>
      </c>
      <c r="H3470" s="14">
        <v>189.0</v>
      </c>
      <c r="I3470" s="14">
        <f t="shared" si="1"/>
        <v>1315.72</v>
      </c>
      <c r="J3470" s="18">
        <v>4.0</v>
      </c>
      <c r="K3470" s="17">
        <v>8.0</v>
      </c>
      <c r="L3470" s="19">
        <v>3.0</v>
      </c>
      <c r="M3470" s="19" t="e">
        <v>#REF!</v>
      </c>
      <c r="N3470" s="17">
        <v>5.0</v>
      </c>
      <c r="O3470" s="17" t="s">
        <v>62</v>
      </c>
      <c r="P3470" s="17">
        <v>7.0</v>
      </c>
      <c r="Q3470" s="17">
        <v>5.0</v>
      </c>
      <c r="R3470" s="17">
        <v>5.0</v>
      </c>
      <c r="S3470" s="7">
        <f t="shared" si="2"/>
        <v>10</v>
      </c>
      <c r="T3470" s="20">
        <v>0.0</v>
      </c>
      <c r="U3470" s="14">
        <v>0.0</v>
      </c>
      <c r="V3470" s="21" t="s">
        <v>37</v>
      </c>
      <c r="W3470" s="35">
        <f>VLOOKUP(A3470,airbnb_listings_orlando!C:Q,14,0)</f>
        <v>259</v>
      </c>
      <c r="X3470" s="35">
        <f>VLOOKUP(A3470,airbnb_listings_orlando!C:Q,15,0)</f>
        <v>6</v>
      </c>
      <c r="Y3470" s="11">
        <f t="shared" si="4"/>
        <v>187.96</v>
      </c>
      <c r="AA3470" s="11"/>
    </row>
    <row r="3471">
      <c r="A3471" s="12" t="s">
        <v>105</v>
      </c>
      <c r="B3471" s="13">
        <v>43184.0</v>
      </c>
      <c r="C3471" s="12">
        <v>43188.0</v>
      </c>
      <c r="D3471" s="14">
        <v>1029.29</v>
      </c>
      <c r="E3471" s="24">
        <v>43149.44688657407</v>
      </c>
      <c r="F3471" s="16">
        <v>35.0</v>
      </c>
      <c r="G3471" s="17" t="s">
        <v>25</v>
      </c>
      <c r="H3471" s="14">
        <v>138.4</v>
      </c>
      <c r="I3471" s="14">
        <f t="shared" si="1"/>
        <v>1029.29</v>
      </c>
      <c r="J3471" s="18">
        <v>4.0</v>
      </c>
      <c r="K3471" s="17">
        <v>8.0</v>
      </c>
      <c r="L3471" s="19">
        <v>3.0</v>
      </c>
      <c r="M3471" s="19" t="e">
        <v>#REF!</v>
      </c>
      <c r="N3471" s="17">
        <v>5.0</v>
      </c>
      <c r="O3471" s="17" t="s">
        <v>62</v>
      </c>
      <c r="P3471" s="17">
        <v>4.0</v>
      </c>
      <c r="Q3471" s="17">
        <v>1.0</v>
      </c>
      <c r="R3471" s="17">
        <v>0.0</v>
      </c>
      <c r="S3471" s="7">
        <f t="shared" si="2"/>
        <v>1</v>
      </c>
      <c r="T3471" s="20">
        <v>0.0</v>
      </c>
      <c r="U3471" s="14">
        <v>0.0</v>
      </c>
      <c r="V3471" s="21" t="s">
        <v>37</v>
      </c>
      <c r="W3471" s="35">
        <f>VLOOKUP(A3471,airbnb_listings_orlando!C:Q,14,0)</f>
        <v>259</v>
      </c>
      <c r="X3471" s="35">
        <f>VLOOKUP(A3471,airbnb_listings_orlando!C:Q,15,0)</f>
        <v>6</v>
      </c>
      <c r="Y3471" s="11">
        <f t="shared" si="4"/>
        <v>257.3225</v>
      </c>
      <c r="AA3471" s="11"/>
    </row>
    <row r="3472">
      <c r="A3472" s="12" t="s">
        <v>105</v>
      </c>
      <c r="B3472" s="13">
        <v>43157.0</v>
      </c>
      <c r="C3472" s="12">
        <v>43167.0</v>
      </c>
      <c r="D3472" s="14">
        <v>2049.15</v>
      </c>
      <c r="E3472" s="24">
        <v>43102.713321759256</v>
      </c>
      <c r="F3472" s="16">
        <v>55.0</v>
      </c>
      <c r="G3472" s="17" t="s">
        <v>25</v>
      </c>
      <c r="H3472" s="14">
        <v>311.2</v>
      </c>
      <c r="I3472" s="14">
        <f t="shared" si="1"/>
        <v>2049.15</v>
      </c>
      <c r="J3472" s="18">
        <v>4.0</v>
      </c>
      <c r="K3472" s="17">
        <v>8.0</v>
      </c>
      <c r="L3472" s="19">
        <v>3.0</v>
      </c>
      <c r="M3472" s="19" t="e">
        <v>#REF!</v>
      </c>
      <c r="N3472" s="17">
        <v>5.0</v>
      </c>
      <c r="O3472" s="17" t="s">
        <v>62</v>
      </c>
      <c r="P3472" s="17">
        <v>10.0</v>
      </c>
      <c r="Q3472" s="17">
        <v>7.0</v>
      </c>
      <c r="R3472" s="17">
        <v>3.0</v>
      </c>
      <c r="S3472" s="7">
        <f t="shared" si="2"/>
        <v>10</v>
      </c>
      <c r="T3472" s="20">
        <v>0.0</v>
      </c>
      <c r="U3472" s="14">
        <v>0.0</v>
      </c>
      <c r="V3472" s="21" t="s">
        <v>37</v>
      </c>
      <c r="W3472" s="35">
        <f>VLOOKUP(A3472,airbnb_listings_orlando!C:Q,14,0)</f>
        <v>259</v>
      </c>
      <c r="X3472" s="35">
        <f>VLOOKUP(A3472,airbnb_listings_orlando!C:Q,15,0)</f>
        <v>6</v>
      </c>
      <c r="Y3472" s="11">
        <f t="shared" si="4"/>
        <v>204.915</v>
      </c>
      <c r="AA3472" s="11"/>
    </row>
    <row r="3473">
      <c r="A3473" s="12" t="s">
        <v>105</v>
      </c>
      <c r="B3473" s="13">
        <v>42986.0</v>
      </c>
      <c r="C3473" s="12">
        <v>42990.0</v>
      </c>
      <c r="D3473" s="14">
        <v>0.0</v>
      </c>
      <c r="E3473" s="24">
        <v>42986.680451388886</v>
      </c>
      <c r="F3473" s="16">
        <v>0.0</v>
      </c>
      <c r="G3473" s="17" t="s">
        <v>25</v>
      </c>
      <c r="H3473" s="14">
        <v>0.0</v>
      </c>
      <c r="I3473" s="14">
        <f t="shared" si="1"/>
        <v>0</v>
      </c>
      <c r="J3473" s="18">
        <v>4.0</v>
      </c>
      <c r="K3473" s="17">
        <v>8.0</v>
      </c>
      <c r="L3473" s="19">
        <v>3.0</v>
      </c>
      <c r="M3473" s="19" t="e">
        <v>#REF!</v>
      </c>
      <c r="N3473" s="17">
        <v>5.0</v>
      </c>
      <c r="O3473" s="17" t="s">
        <v>62</v>
      </c>
      <c r="P3473" s="17">
        <v>4.0</v>
      </c>
      <c r="Q3473" s="17">
        <v>2.0</v>
      </c>
      <c r="R3473" s="17">
        <v>0.0</v>
      </c>
      <c r="S3473" s="7">
        <f t="shared" si="2"/>
        <v>2</v>
      </c>
      <c r="T3473" s="20">
        <v>0.0</v>
      </c>
      <c r="U3473" s="14">
        <v>0.0</v>
      </c>
      <c r="V3473" s="21" t="s">
        <v>37</v>
      </c>
      <c r="W3473" s="35">
        <f>VLOOKUP(A3473,airbnb_listings_orlando!C:Q,14,0)</f>
        <v>259</v>
      </c>
      <c r="X3473" s="35">
        <f>VLOOKUP(A3473,airbnb_listings_orlando!C:Q,15,0)</f>
        <v>6</v>
      </c>
      <c r="Y3473" s="11">
        <f t="shared" si="4"/>
        <v>0</v>
      </c>
      <c r="AA3473" s="11"/>
    </row>
    <row r="3474">
      <c r="A3474" s="12" t="s">
        <v>105</v>
      </c>
      <c r="B3474" s="13">
        <v>42885.0</v>
      </c>
      <c r="C3474" s="12">
        <v>42896.0</v>
      </c>
      <c r="D3474" s="14">
        <v>120.0</v>
      </c>
      <c r="E3474" s="24">
        <v>42755.7146875</v>
      </c>
      <c r="F3474" s="16">
        <v>130.0</v>
      </c>
      <c r="G3474" s="17" t="s">
        <v>25</v>
      </c>
      <c r="H3474" s="14">
        <v>0.0</v>
      </c>
      <c r="I3474" s="14">
        <f t="shared" si="1"/>
        <v>120</v>
      </c>
      <c r="J3474" s="18">
        <v>4.0</v>
      </c>
      <c r="K3474" s="17">
        <v>8.0</v>
      </c>
      <c r="L3474" s="19">
        <v>3.0</v>
      </c>
      <c r="M3474" s="19" t="e">
        <v>#REF!</v>
      </c>
      <c r="N3474" s="17">
        <v>5.0</v>
      </c>
      <c r="O3474" s="17" t="s">
        <v>62</v>
      </c>
      <c r="P3474" s="17">
        <v>11.0</v>
      </c>
      <c r="Q3474" s="17">
        <v>2.0</v>
      </c>
      <c r="R3474" s="17">
        <v>0.0</v>
      </c>
      <c r="S3474" s="7">
        <f t="shared" si="2"/>
        <v>2</v>
      </c>
      <c r="T3474" s="20">
        <v>0.0</v>
      </c>
      <c r="U3474" s="14">
        <v>0.0</v>
      </c>
      <c r="V3474" s="21" t="s">
        <v>37</v>
      </c>
      <c r="W3474" s="35">
        <f>VLOOKUP(A3474,airbnb_listings_orlando!C:Q,14,0)</f>
        <v>259</v>
      </c>
      <c r="X3474" s="35">
        <f>VLOOKUP(A3474,airbnb_listings_orlando!C:Q,15,0)</f>
        <v>6</v>
      </c>
      <c r="Y3474" s="11">
        <f t="shared" si="4"/>
        <v>10.90909091</v>
      </c>
      <c r="AA3474" s="11"/>
    </row>
    <row r="3475">
      <c r="A3475" s="12" t="s">
        <v>105</v>
      </c>
      <c r="B3475" s="13">
        <v>42862.0</v>
      </c>
      <c r="C3475" s="12">
        <v>42864.0</v>
      </c>
      <c r="D3475" s="14">
        <v>429.37</v>
      </c>
      <c r="E3475" s="24">
        <v>42860.533680555556</v>
      </c>
      <c r="F3475" s="16">
        <v>2.0</v>
      </c>
      <c r="G3475" s="17" t="s">
        <v>25</v>
      </c>
      <c r="H3475" s="14">
        <v>38.06</v>
      </c>
      <c r="I3475" s="14">
        <f t="shared" si="1"/>
        <v>416.09</v>
      </c>
      <c r="J3475" s="18">
        <v>4.0</v>
      </c>
      <c r="K3475" s="17">
        <v>8.0</v>
      </c>
      <c r="L3475" s="19">
        <v>3.0</v>
      </c>
      <c r="M3475" s="19" t="e">
        <v>#REF!</v>
      </c>
      <c r="N3475" s="17">
        <v>5.0</v>
      </c>
      <c r="O3475" s="17" t="s">
        <v>62</v>
      </c>
      <c r="P3475" s="17">
        <v>2.0</v>
      </c>
      <c r="Q3475" s="17">
        <v>2.0</v>
      </c>
      <c r="R3475" s="17">
        <v>0.0</v>
      </c>
      <c r="S3475" s="7">
        <f t="shared" si="2"/>
        <v>2</v>
      </c>
      <c r="T3475" s="20">
        <v>13.28</v>
      </c>
      <c r="U3475" s="14">
        <v>0.0</v>
      </c>
      <c r="V3475" s="21" t="s">
        <v>37</v>
      </c>
      <c r="W3475" s="35">
        <f>VLOOKUP(A3475,airbnb_listings_orlando!C:Q,14,0)</f>
        <v>259</v>
      </c>
      <c r="X3475" s="35">
        <f>VLOOKUP(A3475,airbnb_listings_orlando!C:Q,15,0)</f>
        <v>6</v>
      </c>
      <c r="Y3475" s="11">
        <f t="shared" si="4"/>
        <v>214.685</v>
      </c>
      <c r="AA3475" s="11"/>
    </row>
    <row r="3476">
      <c r="A3476" s="12" t="s">
        <v>105</v>
      </c>
      <c r="B3476" s="13">
        <v>42805.0</v>
      </c>
      <c r="C3476" s="12">
        <v>42812.0</v>
      </c>
      <c r="D3476" s="14">
        <v>1609.65</v>
      </c>
      <c r="E3476" s="15">
        <v>42702.607094907406</v>
      </c>
      <c r="F3476" s="16">
        <v>103.0</v>
      </c>
      <c r="G3476" s="17" t="s">
        <v>25</v>
      </c>
      <c r="H3476" s="14">
        <v>245.0</v>
      </c>
      <c r="I3476" s="14">
        <f t="shared" si="1"/>
        <v>1609.65</v>
      </c>
      <c r="J3476" s="18">
        <v>4.0</v>
      </c>
      <c r="K3476" s="17">
        <v>8.0</v>
      </c>
      <c r="L3476" s="19">
        <v>3.0</v>
      </c>
      <c r="M3476" s="19" t="e">
        <v>#REF!</v>
      </c>
      <c r="N3476" s="17">
        <v>5.0</v>
      </c>
      <c r="O3476" s="17" t="s">
        <v>62</v>
      </c>
      <c r="P3476" s="17">
        <v>7.0</v>
      </c>
      <c r="Q3476" s="17">
        <v>4.0</v>
      </c>
      <c r="R3476" s="17">
        <v>0.0</v>
      </c>
      <c r="S3476" s="7">
        <f t="shared" si="2"/>
        <v>4</v>
      </c>
      <c r="T3476" s="20">
        <v>0.0</v>
      </c>
      <c r="U3476" s="14">
        <v>0.0</v>
      </c>
      <c r="V3476" s="21" t="s">
        <v>37</v>
      </c>
      <c r="W3476" s="35">
        <f>VLOOKUP(A3476,airbnb_listings_orlando!C:Q,14,0)</f>
        <v>259</v>
      </c>
      <c r="X3476" s="35">
        <f>VLOOKUP(A3476,airbnb_listings_orlando!C:Q,15,0)</f>
        <v>6</v>
      </c>
      <c r="Y3476" s="11">
        <f t="shared" si="4"/>
        <v>229.95</v>
      </c>
      <c r="AA3476" s="11"/>
    </row>
    <row r="3477">
      <c r="A3477" s="12" t="s">
        <v>105</v>
      </c>
      <c r="B3477" s="13">
        <v>42785.0</v>
      </c>
      <c r="C3477" s="12">
        <v>42791.0</v>
      </c>
      <c r="D3477" s="14">
        <v>1072.2</v>
      </c>
      <c r="E3477" s="15">
        <v>42660.44446759259</v>
      </c>
      <c r="F3477" s="16">
        <v>125.0</v>
      </c>
      <c r="G3477" s="17" t="s">
        <v>25</v>
      </c>
      <c r="H3477" s="14">
        <v>162.0</v>
      </c>
      <c r="I3477" s="14">
        <f t="shared" si="1"/>
        <v>1072.2</v>
      </c>
      <c r="J3477" s="18">
        <v>4.0</v>
      </c>
      <c r="K3477" s="17">
        <v>8.0</v>
      </c>
      <c r="L3477" s="19">
        <v>3.0</v>
      </c>
      <c r="M3477" s="19" t="e">
        <v>#REF!</v>
      </c>
      <c r="N3477" s="17">
        <v>5.0</v>
      </c>
      <c r="O3477" s="17" t="s">
        <v>62</v>
      </c>
      <c r="P3477" s="17">
        <v>6.0</v>
      </c>
      <c r="Q3477" s="17">
        <v>2.0</v>
      </c>
      <c r="R3477" s="17">
        <v>2.0</v>
      </c>
      <c r="S3477" s="7">
        <f t="shared" si="2"/>
        <v>4</v>
      </c>
      <c r="T3477" s="20">
        <v>0.0</v>
      </c>
      <c r="U3477" s="14">
        <v>0.0</v>
      </c>
      <c r="V3477" s="21" t="s">
        <v>37</v>
      </c>
      <c r="W3477" s="35">
        <f>VLOOKUP(A3477,airbnb_listings_orlando!C:Q,14,0)</f>
        <v>259</v>
      </c>
      <c r="X3477" s="35">
        <f>VLOOKUP(A3477,airbnb_listings_orlando!C:Q,15,0)</f>
        <v>6</v>
      </c>
      <c r="Y3477" s="11">
        <f t="shared" si="4"/>
        <v>178.7</v>
      </c>
      <c r="AA3477" s="11"/>
    </row>
    <row r="3478">
      <c r="A3478" s="12" t="s">
        <v>105</v>
      </c>
      <c r="B3478" s="13">
        <v>42779.0</v>
      </c>
      <c r="C3478" s="12">
        <v>42785.0</v>
      </c>
      <c r="D3478" s="14">
        <v>1131.2</v>
      </c>
      <c r="E3478" s="15">
        <v>42667.390914351854</v>
      </c>
      <c r="F3478" s="16">
        <v>112.0</v>
      </c>
      <c r="G3478" s="17" t="s">
        <v>25</v>
      </c>
      <c r="H3478" s="14">
        <v>162.0</v>
      </c>
      <c r="I3478" s="14">
        <f t="shared" si="1"/>
        <v>1131.2</v>
      </c>
      <c r="J3478" s="18">
        <v>4.0</v>
      </c>
      <c r="K3478" s="17">
        <v>8.0</v>
      </c>
      <c r="L3478" s="19">
        <v>3.0</v>
      </c>
      <c r="M3478" s="19" t="e">
        <v>#REF!</v>
      </c>
      <c r="N3478" s="17">
        <v>5.0</v>
      </c>
      <c r="O3478" s="17" t="s">
        <v>62</v>
      </c>
      <c r="P3478" s="17">
        <v>6.0</v>
      </c>
      <c r="Q3478" s="17">
        <v>2.0</v>
      </c>
      <c r="R3478" s="17">
        <v>4.0</v>
      </c>
      <c r="S3478" s="7">
        <f t="shared" si="2"/>
        <v>6</v>
      </c>
      <c r="T3478" s="20">
        <v>0.0</v>
      </c>
      <c r="U3478" s="14">
        <v>0.0</v>
      </c>
      <c r="V3478" s="21" t="s">
        <v>37</v>
      </c>
      <c r="W3478" s="35">
        <f>VLOOKUP(A3478,airbnb_listings_orlando!C:Q,14,0)</f>
        <v>259</v>
      </c>
      <c r="X3478" s="35">
        <f>VLOOKUP(A3478,airbnb_listings_orlando!C:Q,15,0)</f>
        <v>6</v>
      </c>
      <c r="Y3478" s="11">
        <f t="shared" si="4"/>
        <v>188.5333333</v>
      </c>
      <c r="AA3478" s="11"/>
    </row>
    <row r="3479">
      <c r="A3479" s="12" t="s">
        <v>105</v>
      </c>
      <c r="B3479" s="13">
        <v>42768.0</v>
      </c>
      <c r="C3479" s="12">
        <v>42774.0</v>
      </c>
      <c r="D3479" s="14">
        <v>1205.72</v>
      </c>
      <c r="E3479" s="24">
        <v>42712.2262962963</v>
      </c>
      <c r="F3479" s="16">
        <v>56.0</v>
      </c>
      <c r="G3479" s="17" t="s">
        <v>25</v>
      </c>
      <c r="H3479" s="14">
        <v>136.44</v>
      </c>
      <c r="I3479" s="14">
        <f t="shared" si="1"/>
        <v>1184.42</v>
      </c>
      <c r="J3479" s="18">
        <v>4.0</v>
      </c>
      <c r="K3479" s="17">
        <v>8.0</v>
      </c>
      <c r="L3479" s="19">
        <v>3.0</v>
      </c>
      <c r="M3479" s="19" t="e">
        <v>#REF!</v>
      </c>
      <c r="N3479" s="17">
        <v>5.0</v>
      </c>
      <c r="O3479" s="17" t="s">
        <v>62</v>
      </c>
      <c r="P3479" s="17">
        <v>6.0</v>
      </c>
      <c r="Q3479" s="17">
        <v>2.0</v>
      </c>
      <c r="R3479" s="17">
        <v>0.0</v>
      </c>
      <c r="S3479" s="7">
        <f t="shared" si="2"/>
        <v>2</v>
      </c>
      <c r="T3479" s="20">
        <v>21.3</v>
      </c>
      <c r="U3479" s="14">
        <v>0.0</v>
      </c>
      <c r="V3479" s="21" t="s">
        <v>37</v>
      </c>
      <c r="W3479" s="35">
        <f>VLOOKUP(A3479,airbnb_listings_orlando!C:Q,14,0)</f>
        <v>259</v>
      </c>
      <c r="X3479" s="35">
        <f>VLOOKUP(A3479,airbnb_listings_orlando!C:Q,15,0)</f>
        <v>6</v>
      </c>
      <c r="Y3479" s="11">
        <f t="shared" si="4"/>
        <v>200.9533333</v>
      </c>
      <c r="AA3479" s="11"/>
    </row>
    <row r="3480">
      <c r="A3480" s="12" t="s">
        <v>105</v>
      </c>
      <c r="B3480" s="13">
        <v>42746.0</v>
      </c>
      <c r="C3480" s="12">
        <v>42750.0</v>
      </c>
      <c r="D3480" s="14">
        <v>240.0</v>
      </c>
      <c r="E3480" s="15">
        <v>42719.572905092595</v>
      </c>
      <c r="F3480" s="16">
        <v>27.0</v>
      </c>
      <c r="G3480" s="17" t="s">
        <v>25</v>
      </c>
      <c r="H3480" s="14">
        <v>0.0</v>
      </c>
      <c r="I3480" s="14">
        <f t="shared" si="1"/>
        <v>240</v>
      </c>
      <c r="J3480" s="18">
        <v>4.0</v>
      </c>
      <c r="K3480" s="17">
        <v>8.0</v>
      </c>
      <c r="L3480" s="19">
        <v>3.0</v>
      </c>
      <c r="M3480" s="19" t="e">
        <v>#REF!</v>
      </c>
      <c r="N3480" s="17">
        <v>5.0</v>
      </c>
      <c r="O3480" s="17" t="s">
        <v>62</v>
      </c>
      <c r="P3480" s="17">
        <v>4.0</v>
      </c>
      <c r="Q3480" s="17">
        <v>2.0</v>
      </c>
      <c r="R3480" s="17">
        <v>0.0</v>
      </c>
      <c r="S3480" s="7">
        <f t="shared" si="2"/>
        <v>2</v>
      </c>
      <c r="T3480" s="20">
        <v>0.0</v>
      </c>
      <c r="U3480" s="14">
        <v>0.0</v>
      </c>
      <c r="V3480" s="21" t="s">
        <v>37</v>
      </c>
      <c r="W3480" s="35">
        <f>VLOOKUP(A3480,airbnb_listings_orlando!C:Q,14,0)</f>
        <v>259</v>
      </c>
      <c r="X3480" s="35">
        <f>VLOOKUP(A3480,airbnb_listings_orlando!C:Q,15,0)</f>
        <v>6</v>
      </c>
      <c r="Y3480" s="11">
        <f t="shared" si="4"/>
        <v>60</v>
      </c>
      <c r="AA3480" s="11"/>
    </row>
    <row r="3481">
      <c r="A3481" s="12" t="s">
        <v>105</v>
      </c>
      <c r="B3481" s="13">
        <v>42732.0</v>
      </c>
      <c r="C3481" s="25">
        <v>42734.0</v>
      </c>
      <c r="D3481" s="14">
        <v>635.45</v>
      </c>
      <c r="E3481" s="15">
        <v>42684.38528935185</v>
      </c>
      <c r="F3481" s="16">
        <v>48.0</v>
      </c>
      <c r="G3481" s="17" t="s">
        <v>25</v>
      </c>
      <c r="H3481" s="14">
        <v>76.0</v>
      </c>
      <c r="I3481" s="14">
        <f t="shared" si="1"/>
        <v>635.45</v>
      </c>
      <c r="J3481" s="18">
        <v>4.0</v>
      </c>
      <c r="K3481" s="17">
        <v>8.0</v>
      </c>
      <c r="L3481" s="19">
        <v>3.0</v>
      </c>
      <c r="M3481" s="19" t="e">
        <v>#REF!</v>
      </c>
      <c r="N3481" s="17">
        <v>5.0</v>
      </c>
      <c r="O3481" s="17" t="s">
        <v>62</v>
      </c>
      <c r="P3481" s="17">
        <v>2.0</v>
      </c>
      <c r="Q3481" s="17">
        <v>2.0</v>
      </c>
      <c r="R3481" s="17">
        <v>4.0</v>
      </c>
      <c r="S3481" s="7">
        <f t="shared" si="2"/>
        <v>6</v>
      </c>
      <c r="T3481" s="20">
        <v>0.0</v>
      </c>
      <c r="U3481" s="14">
        <v>0.0</v>
      </c>
      <c r="V3481" s="21" t="s">
        <v>37</v>
      </c>
      <c r="W3481" s="35">
        <f>VLOOKUP(A3481,airbnb_listings_orlando!C:Q,14,0)</f>
        <v>259</v>
      </c>
      <c r="X3481" s="35">
        <f>VLOOKUP(A3481,airbnb_listings_orlando!C:Q,15,0)</f>
        <v>6</v>
      </c>
      <c r="Y3481" s="11">
        <f t="shared" si="4"/>
        <v>317.725</v>
      </c>
      <c r="AA3481" s="11"/>
    </row>
    <row r="3482">
      <c r="A3482" s="12" t="s">
        <v>105</v>
      </c>
      <c r="B3482" s="13">
        <v>42677.0</v>
      </c>
      <c r="C3482" s="12">
        <v>42681.0</v>
      </c>
      <c r="D3482" s="14">
        <v>745.8</v>
      </c>
      <c r="E3482" s="24">
        <v>42619.673414351855</v>
      </c>
      <c r="F3482" s="16">
        <v>58.0</v>
      </c>
      <c r="G3482" s="17" t="s">
        <v>25</v>
      </c>
      <c r="H3482" s="14">
        <v>108.0</v>
      </c>
      <c r="I3482" s="14">
        <f t="shared" si="1"/>
        <v>745.8</v>
      </c>
      <c r="J3482" s="18">
        <v>4.0</v>
      </c>
      <c r="K3482" s="17">
        <v>8.0</v>
      </c>
      <c r="L3482" s="19">
        <v>3.0</v>
      </c>
      <c r="M3482" s="19" t="e">
        <v>#REF!</v>
      </c>
      <c r="N3482" s="17">
        <v>5.0</v>
      </c>
      <c r="O3482" s="17" t="s">
        <v>62</v>
      </c>
      <c r="P3482" s="17">
        <v>4.0</v>
      </c>
      <c r="Q3482" s="17">
        <v>4.0</v>
      </c>
      <c r="R3482" s="17">
        <v>0.0</v>
      </c>
      <c r="S3482" s="7">
        <f t="shared" si="2"/>
        <v>4</v>
      </c>
      <c r="T3482" s="20">
        <v>0.0</v>
      </c>
      <c r="U3482" s="14">
        <v>0.0</v>
      </c>
      <c r="V3482" s="21" t="s">
        <v>37</v>
      </c>
      <c r="W3482" s="35">
        <f>VLOOKUP(A3482,airbnb_listings_orlando!C:Q,14,0)</f>
        <v>259</v>
      </c>
      <c r="X3482" s="35">
        <f>VLOOKUP(A3482,airbnb_listings_orlando!C:Q,15,0)</f>
        <v>6</v>
      </c>
      <c r="Y3482" s="11">
        <f t="shared" si="4"/>
        <v>186.45</v>
      </c>
      <c r="AA3482" s="11"/>
    </row>
    <row r="3483">
      <c r="A3483" s="12" t="s">
        <v>105</v>
      </c>
      <c r="B3483" s="13">
        <v>43420.0</v>
      </c>
      <c r="C3483" s="25">
        <v>43423.0</v>
      </c>
      <c r="D3483" s="14">
        <v>607.73</v>
      </c>
      <c r="E3483" s="15">
        <v>43392.556805555556</v>
      </c>
      <c r="F3483" s="16">
        <v>28.0</v>
      </c>
      <c r="G3483" s="17" t="s">
        <v>25</v>
      </c>
      <c r="H3483" s="14">
        <v>60.85</v>
      </c>
      <c r="I3483" s="14">
        <f t="shared" si="1"/>
        <v>570.7081</v>
      </c>
      <c r="J3483" s="18">
        <v>4.0</v>
      </c>
      <c r="K3483" s="17">
        <v>8.0</v>
      </c>
      <c r="L3483" s="19">
        <v>3.0</v>
      </c>
      <c r="M3483" s="19" t="e">
        <v>#REF!</v>
      </c>
      <c r="N3483" s="17">
        <v>5.0</v>
      </c>
      <c r="O3483" s="17" t="s">
        <v>62</v>
      </c>
      <c r="P3483" s="17">
        <v>3.0</v>
      </c>
      <c r="Q3483" s="17">
        <v>5.0</v>
      </c>
      <c r="R3483" s="17">
        <v>0.0</v>
      </c>
      <c r="S3483" s="7">
        <f t="shared" si="2"/>
        <v>5</v>
      </c>
      <c r="T3483" s="20">
        <v>18.79</v>
      </c>
      <c r="U3483" s="14">
        <f t="shared" ref="U3483:U3485" si="176">D3483*3%</f>
        <v>18.2319</v>
      </c>
      <c r="V3483" s="21" t="s">
        <v>39</v>
      </c>
      <c r="W3483" s="35">
        <f>VLOOKUP(A3483,airbnb_listings_orlando!C:Q,14,0)</f>
        <v>259</v>
      </c>
      <c r="X3483" s="35">
        <f>VLOOKUP(A3483,airbnb_listings_orlando!C:Q,15,0)</f>
        <v>6</v>
      </c>
      <c r="Y3483" s="11">
        <f t="shared" si="4"/>
        <v>202.5766667</v>
      </c>
      <c r="AA3483" s="11"/>
    </row>
    <row r="3484">
      <c r="A3484" s="12" t="s">
        <v>105</v>
      </c>
      <c r="B3484" s="13">
        <v>43390.0</v>
      </c>
      <c r="C3484" s="25">
        <v>43395.0</v>
      </c>
      <c r="D3484" s="14">
        <v>891.78</v>
      </c>
      <c r="E3484" s="24">
        <v>43206.66832175926</v>
      </c>
      <c r="F3484" s="16">
        <v>184.0</v>
      </c>
      <c r="G3484" s="17" t="s">
        <v>25</v>
      </c>
      <c r="H3484" s="14">
        <v>101.92</v>
      </c>
      <c r="I3484" s="14">
        <f t="shared" si="1"/>
        <v>837.4566</v>
      </c>
      <c r="J3484" s="18">
        <v>4.0</v>
      </c>
      <c r="K3484" s="17">
        <v>8.0</v>
      </c>
      <c r="L3484" s="19">
        <v>3.0</v>
      </c>
      <c r="M3484" s="19" t="e">
        <v>#REF!</v>
      </c>
      <c r="N3484" s="17">
        <v>5.0</v>
      </c>
      <c r="O3484" s="17" t="s">
        <v>62</v>
      </c>
      <c r="P3484" s="17">
        <v>5.0</v>
      </c>
      <c r="Q3484" s="17">
        <v>8.0</v>
      </c>
      <c r="R3484" s="17">
        <v>0.0</v>
      </c>
      <c r="S3484" s="7">
        <f t="shared" si="2"/>
        <v>8</v>
      </c>
      <c r="T3484" s="20">
        <v>27.57</v>
      </c>
      <c r="U3484" s="14">
        <f t="shared" si="176"/>
        <v>26.7534</v>
      </c>
      <c r="V3484" s="21" t="s">
        <v>39</v>
      </c>
      <c r="W3484" s="35">
        <f>VLOOKUP(A3484,airbnb_listings_orlando!C:Q,14,0)</f>
        <v>259</v>
      </c>
      <c r="X3484" s="35">
        <f>VLOOKUP(A3484,airbnb_listings_orlando!C:Q,15,0)</f>
        <v>6</v>
      </c>
      <c r="Y3484" s="11">
        <f t="shared" si="4"/>
        <v>178.356</v>
      </c>
      <c r="AA3484" s="11"/>
    </row>
    <row r="3485">
      <c r="A3485" s="12" t="s">
        <v>105</v>
      </c>
      <c r="B3485" s="13">
        <v>43384.0</v>
      </c>
      <c r="C3485" s="25">
        <v>43387.0</v>
      </c>
      <c r="D3485" s="14">
        <v>607.73</v>
      </c>
      <c r="E3485" s="24">
        <v>43300.84756944444</v>
      </c>
      <c r="F3485" s="16">
        <v>84.0</v>
      </c>
      <c r="G3485" s="17" t="s">
        <v>25</v>
      </c>
      <c r="H3485" s="14">
        <v>60.85</v>
      </c>
      <c r="I3485" s="14">
        <f t="shared" si="1"/>
        <v>570.7081</v>
      </c>
      <c r="J3485" s="18">
        <v>4.0</v>
      </c>
      <c r="K3485" s="17">
        <v>8.0</v>
      </c>
      <c r="L3485" s="19">
        <v>3.0</v>
      </c>
      <c r="M3485" s="19" t="e">
        <v>#REF!</v>
      </c>
      <c r="N3485" s="17">
        <v>5.0</v>
      </c>
      <c r="O3485" s="17" t="s">
        <v>62</v>
      </c>
      <c r="P3485" s="17">
        <v>3.0</v>
      </c>
      <c r="Q3485" s="17">
        <v>7.0</v>
      </c>
      <c r="R3485" s="17">
        <v>0.0</v>
      </c>
      <c r="S3485" s="7">
        <f t="shared" si="2"/>
        <v>7</v>
      </c>
      <c r="T3485" s="20">
        <v>18.79</v>
      </c>
      <c r="U3485" s="14">
        <f t="shared" si="176"/>
        <v>18.2319</v>
      </c>
      <c r="V3485" s="21" t="s">
        <v>39</v>
      </c>
      <c r="W3485" s="35">
        <f>VLOOKUP(A3485,airbnb_listings_orlando!C:Q,14,0)</f>
        <v>259</v>
      </c>
      <c r="X3485" s="35">
        <f>VLOOKUP(A3485,airbnb_listings_orlando!C:Q,15,0)</f>
        <v>6</v>
      </c>
      <c r="Y3485" s="11">
        <f t="shared" si="4"/>
        <v>202.5766667</v>
      </c>
      <c r="AA3485" s="11"/>
    </row>
    <row r="3486">
      <c r="A3486" s="12" t="s">
        <v>105</v>
      </c>
      <c r="B3486" s="13">
        <v>43343.0</v>
      </c>
      <c r="C3486" s="12">
        <v>43346.0</v>
      </c>
      <c r="D3486" s="14">
        <v>607.73</v>
      </c>
      <c r="E3486" s="24">
        <v>43336.87321759259</v>
      </c>
      <c r="F3486" s="16">
        <v>7.0</v>
      </c>
      <c r="G3486" s="17" t="s">
        <v>25</v>
      </c>
      <c r="H3486" s="14">
        <v>60.85</v>
      </c>
      <c r="I3486" s="14">
        <f t="shared" si="1"/>
        <v>564.6308</v>
      </c>
      <c r="J3486" s="18">
        <v>4.0</v>
      </c>
      <c r="K3486" s="17">
        <v>8.0</v>
      </c>
      <c r="L3486" s="19">
        <v>3.0</v>
      </c>
      <c r="M3486" s="19" t="e">
        <v>#REF!</v>
      </c>
      <c r="N3486" s="17">
        <v>5.0</v>
      </c>
      <c r="O3486" s="17" t="s">
        <v>62</v>
      </c>
      <c r="P3486" s="17">
        <v>3.0</v>
      </c>
      <c r="Q3486" s="17">
        <v>2.0</v>
      </c>
      <c r="R3486" s="17">
        <v>1.0</v>
      </c>
      <c r="S3486" s="7">
        <f t="shared" si="2"/>
        <v>3</v>
      </c>
      <c r="T3486" s="20">
        <v>18.79</v>
      </c>
      <c r="U3486" s="14">
        <f t="shared" ref="U3486:U3489" si="177">D3486*4%</f>
        <v>24.3092</v>
      </c>
      <c r="V3486" s="21" t="s">
        <v>39</v>
      </c>
      <c r="W3486" s="35">
        <f>VLOOKUP(A3486,airbnb_listings_orlando!C:Q,14,0)</f>
        <v>259</v>
      </c>
      <c r="X3486" s="35">
        <f>VLOOKUP(A3486,airbnb_listings_orlando!C:Q,15,0)</f>
        <v>6</v>
      </c>
      <c r="Y3486" s="11">
        <f t="shared" si="4"/>
        <v>202.5766667</v>
      </c>
      <c r="AA3486" s="11"/>
    </row>
    <row r="3487">
      <c r="A3487" s="12" t="s">
        <v>105</v>
      </c>
      <c r="B3487" s="13">
        <v>43330.0</v>
      </c>
      <c r="C3487" s="12">
        <v>43337.0</v>
      </c>
      <c r="D3487" s="14">
        <v>1013.58</v>
      </c>
      <c r="E3487" s="24">
        <v>43114.237488425926</v>
      </c>
      <c r="F3487" s="16">
        <v>216.0</v>
      </c>
      <c r="G3487" s="17" t="s">
        <v>25</v>
      </c>
      <c r="H3487" s="14">
        <v>122.81</v>
      </c>
      <c r="I3487" s="14">
        <f t="shared" si="1"/>
        <v>941.2068</v>
      </c>
      <c r="J3487" s="18">
        <v>4.0</v>
      </c>
      <c r="K3487" s="17">
        <v>8.0</v>
      </c>
      <c r="L3487" s="19">
        <v>3.0</v>
      </c>
      <c r="M3487" s="19" t="e">
        <v>#REF!</v>
      </c>
      <c r="N3487" s="17">
        <v>5.0</v>
      </c>
      <c r="O3487" s="17" t="s">
        <v>62</v>
      </c>
      <c r="P3487" s="17">
        <v>7.0</v>
      </c>
      <c r="Q3487" s="17">
        <v>4.0</v>
      </c>
      <c r="R3487" s="17">
        <v>4.0</v>
      </c>
      <c r="S3487" s="7">
        <f t="shared" si="2"/>
        <v>8</v>
      </c>
      <c r="T3487" s="20">
        <v>31.83</v>
      </c>
      <c r="U3487" s="14">
        <f t="shared" si="177"/>
        <v>40.5432</v>
      </c>
      <c r="V3487" s="21" t="s">
        <v>39</v>
      </c>
      <c r="W3487" s="35">
        <f>VLOOKUP(A3487,airbnb_listings_orlando!C:Q,14,0)</f>
        <v>259</v>
      </c>
      <c r="X3487" s="35">
        <f>VLOOKUP(A3487,airbnb_listings_orlando!C:Q,15,0)</f>
        <v>6</v>
      </c>
      <c r="Y3487" s="11">
        <f t="shared" si="4"/>
        <v>144.7971429</v>
      </c>
      <c r="AA3487" s="11"/>
    </row>
    <row r="3488">
      <c r="A3488" s="12" t="s">
        <v>105</v>
      </c>
      <c r="B3488" s="13">
        <v>43325.0</v>
      </c>
      <c r="C3488" s="12">
        <v>43330.0</v>
      </c>
      <c r="D3488" s="14">
        <v>913.8</v>
      </c>
      <c r="E3488" s="24">
        <v>43287.20275462963</v>
      </c>
      <c r="F3488" s="16">
        <v>38.0</v>
      </c>
      <c r="G3488" s="17" t="s">
        <v>25</v>
      </c>
      <c r="H3488" s="14">
        <v>105.1</v>
      </c>
      <c r="I3488" s="14">
        <f t="shared" si="1"/>
        <v>848.998</v>
      </c>
      <c r="J3488" s="18">
        <v>4.0</v>
      </c>
      <c r="K3488" s="17">
        <v>8.0</v>
      </c>
      <c r="L3488" s="19">
        <v>3.0</v>
      </c>
      <c r="M3488" s="19" t="e">
        <v>#REF!</v>
      </c>
      <c r="N3488" s="17">
        <v>5.0</v>
      </c>
      <c r="O3488" s="17" t="s">
        <v>62</v>
      </c>
      <c r="P3488" s="17">
        <v>5.0</v>
      </c>
      <c r="Q3488" s="17">
        <v>5.0</v>
      </c>
      <c r="R3488" s="17">
        <v>3.0</v>
      </c>
      <c r="S3488" s="7">
        <f t="shared" si="2"/>
        <v>8</v>
      </c>
      <c r="T3488" s="20">
        <v>28.25</v>
      </c>
      <c r="U3488" s="14">
        <f t="shared" si="177"/>
        <v>36.552</v>
      </c>
      <c r="V3488" s="21" t="s">
        <v>39</v>
      </c>
      <c r="W3488" s="35">
        <f>VLOOKUP(A3488,airbnb_listings_orlando!C:Q,14,0)</f>
        <v>259</v>
      </c>
      <c r="X3488" s="35">
        <f>VLOOKUP(A3488,airbnb_listings_orlando!C:Q,15,0)</f>
        <v>6</v>
      </c>
      <c r="Y3488" s="11">
        <f t="shared" si="4"/>
        <v>182.76</v>
      </c>
      <c r="AA3488" s="11"/>
    </row>
    <row r="3489">
      <c r="A3489" s="12" t="s">
        <v>105</v>
      </c>
      <c r="B3489" s="13">
        <v>43316.0</v>
      </c>
      <c r="C3489" s="12">
        <v>43323.0</v>
      </c>
      <c r="D3489" s="14">
        <v>1034.9</v>
      </c>
      <c r="E3489" s="24">
        <v>43151.203414351854</v>
      </c>
      <c r="F3489" s="16">
        <v>165.0</v>
      </c>
      <c r="G3489" s="17" t="s">
        <v>25</v>
      </c>
      <c r="H3489" s="14">
        <v>122.6</v>
      </c>
      <c r="I3489" s="14">
        <f t="shared" si="1"/>
        <v>961.504</v>
      </c>
      <c r="J3489" s="18">
        <v>4.0</v>
      </c>
      <c r="K3489" s="17">
        <v>8.0</v>
      </c>
      <c r="L3489" s="19">
        <v>3.0</v>
      </c>
      <c r="M3489" s="19" t="e">
        <v>#REF!</v>
      </c>
      <c r="N3489" s="17">
        <v>5.0</v>
      </c>
      <c r="O3489" s="17" t="s">
        <v>62</v>
      </c>
      <c r="P3489" s="17">
        <v>7.0</v>
      </c>
      <c r="Q3489" s="17">
        <v>2.0</v>
      </c>
      <c r="R3489" s="17">
        <v>3.0</v>
      </c>
      <c r="S3489" s="7">
        <f t="shared" si="2"/>
        <v>5</v>
      </c>
      <c r="T3489" s="20">
        <v>32.0</v>
      </c>
      <c r="U3489" s="14">
        <f t="shared" si="177"/>
        <v>41.396</v>
      </c>
      <c r="V3489" s="21" t="s">
        <v>39</v>
      </c>
      <c r="W3489" s="35">
        <f>VLOOKUP(A3489,airbnb_listings_orlando!C:Q,14,0)</f>
        <v>259</v>
      </c>
      <c r="X3489" s="35">
        <f>VLOOKUP(A3489,airbnb_listings_orlando!C:Q,15,0)</f>
        <v>6</v>
      </c>
      <c r="Y3489" s="11">
        <f t="shared" si="4"/>
        <v>147.8428571</v>
      </c>
      <c r="AA3489" s="11"/>
    </row>
    <row r="3490">
      <c r="A3490" s="12" t="s">
        <v>105</v>
      </c>
      <c r="B3490" s="13">
        <v>43313.0</v>
      </c>
      <c r="C3490" s="12">
        <v>43316.0</v>
      </c>
      <c r="D3490" s="14">
        <v>639.76</v>
      </c>
      <c r="E3490" s="24">
        <v>43307.44131944444</v>
      </c>
      <c r="F3490" s="16">
        <v>6.0</v>
      </c>
      <c r="G3490" s="17" t="s">
        <v>25</v>
      </c>
      <c r="H3490" s="14">
        <v>71.4</v>
      </c>
      <c r="I3490" s="14">
        <f t="shared" si="1"/>
        <v>620.5672</v>
      </c>
      <c r="J3490" s="18">
        <v>4.0</v>
      </c>
      <c r="K3490" s="17">
        <v>8.0</v>
      </c>
      <c r="L3490" s="19">
        <v>3.0</v>
      </c>
      <c r="M3490" s="19" t="e">
        <v>#REF!</v>
      </c>
      <c r="N3490" s="17">
        <v>5.0</v>
      </c>
      <c r="O3490" s="17" t="s">
        <v>62</v>
      </c>
      <c r="P3490" s="17">
        <v>3.0</v>
      </c>
      <c r="Q3490" s="17">
        <v>7.0</v>
      </c>
      <c r="R3490" s="17">
        <v>0.0</v>
      </c>
      <c r="S3490" s="7">
        <f t="shared" si="2"/>
        <v>7</v>
      </c>
      <c r="T3490" s="20">
        <v>0.0</v>
      </c>
      <c r="U3490" s="14">
        <f t="shared" ref="U3490:U3500" si="178">D3490*3%</f>
        <v>19.1928</v>
      </c>
      <c r="V3490" s="21" t="s">
        <v>39</v>
      </c>
      <c r="W3490" s="35">
        <f>VLOOKUP(A3490,airbnb_listings_orlando!C:Q,14,0)</f>
        <v>259</v>
      </c>
      <c r="X3490" s="35">
        <f>VLOOKUP(A3490,airbnb_listings_orlando!C:Q,15,0)</f>
        <v>6</v>
      </c>
      <c r="Y3490" s="11">
        <f t="shared" si="4"/>
        <v>213.2533333</v>
      </c>
      <c r="AA3490" s="11"/>
    </row>
    <row r="3491">
      <c r="A3491" s="12" t="s">
        <v>105</v>
      </c>
      <c r="B3491" s="13">
        <v>43309.0</v>
      </c>
      <c r="C3491" s="12">
        <v>43311.0</v>
      </c>
      <c r="D3491" s="14">
        <v>445.89</v>
      </c>
      <c r="E3491" s="24">
        <v>43244.00230324074</v>
      </c>
      <c r="F3491" s="16">
        <v>65.0</v>
      </c>
      <c r="G3491" s="17" t="s">
        <v>25</v>
      </c>
      <c r="H3491" s="14">
        <v>37.45</v>
      </c>
      <c r="I3491" s="14">
        <f t="shared" si="1"/>
        <v>418.7233</v>
      </c>
      <c r="J3491" s="18">
        <v>4.0</v>
      </c>
      <c r="K3491" s="17">
        <v>8.0</v>
      </c>
      <c r="L3491" s="19">
        <v>3.0</v>
      </c>
      <c r="M3491" s="19" t="e">
        <v>#REF!</v>
      </c>
      <c r="N3491" s="17">
        <v>5.0</v>
      </c>
      <c r="O3491" s="17" t="s">
        <v>62</v>
      </c>
      <c r="P3491" s="17">
        <v>2.0</v>
      </c>
      <c r="Q3491" s="17">
        <v>5.0</v>
      </c>
      <c r="R3491" s="17">
        <v>5.0</v>
      </c>
      <c r="S3491" s="7">
        <f t="shared" si="2"/>
        <v>10</v>
      </c>
      <c r="T3491" s="20">
        <v>13.79</v>
      </c>
      <c r="U3491" s="14">
        <f t="shared" si="178"/>
        <v>13.3767</v>
      </c>
      <c r="V3491" s="21" t="s">
        <v>39</v>
      </c>
      <c r="W3491" s="35">
        <f>VLOOKUP(A3491,airbnb_listings_orlando!C:Q,14,0)</f>
        <v>259</v>
      </c>
      <c r="X3491" s="35">
        <f>VLOOKUP(A3491,airbnb_listings_orlando!C:Q,15,0)</f>
        <v>6</v>
      </c>
      <c r="Y3491" s="11">
        <f t="shared" si="4"/>
        <v>222.945</v>
      </c>
      <c r="AA3491" s="11"/>
    </row>
    <row r="3492">
      <c r="A3492" s="12" t="s">
        <v>105</v>
      </c>
      <c r="B3492" s="13">
        <v>43302.0</v>
      </c>
      <c r="C3492" s="12">
        <v>43309.0</v>
      </c>
      <c r="D3492" s="14">
        <v>1113.59</v>
      </c>
      <c r="E3492" s="24">
        <v>43198.40835648148</v>
      </c>
      <c r="F3492" s="16">
        <v>104.0</v>
      </c>
      <c r="G3492" s="17" t="s">
        <v>25</v>
      </c>
      <c r="H3492" s="14">
        <v>97.24</v>
      </c>
      <c r="I3492" s="14">
        <f t="shared" si="1"/>
        <v>1011.5923</v>
      </c>
      <c r="J3492" s="18">
        <v>4.0</v>
      </c>
      <c r="K3492" s="17">
        <v>8.0</v>
      </c>
      <c r="L3492" s="19">
        <v>3.0</v>
      </c>
      <c r="M3492" s="19" t="e">
        <v>#REF!</v>
      </c>
      <c r="N3492" s="17">
        <v>5.0</v>
      </c>
      <c r="O3492" s="17" t="s">
        <v>62</v>
      </c>
      <c r="P3492" s="17">
        <v>7.0</v>
      </c>
      <c r="Q3492" s="17">
        <v>4.0</v>
      </c>
      <c r="R3492" s="17">
        <v>4.0</v>
      </c>
      <c r="S3492" s="7">
        <f t="shared" si="2"/>
        <v>8</v>
      </c>
      <c r="T3492" s="20">
        <v>68.59</v>
      </c>
      <c r="U3492" s="14">
        <f t="shared" si="178"/>
        <v>33.4077</v>
      </c>
      <c r="V3492" s="21" t="s">
        <v>39</v>
      </c>
      <c r="W3492" s="35">
        <f>VLOOKUP(A3492,airbnb_listings_orlando!C:Q,14,0)</f>
        <v>259</v>
      </c>
      <c r="X3492" s="35">
        <f>VLOOKUP(A3492,airbnb_listings_orlando!C:Q,15,0)</f>
        <v>6</v>
      </c>
      <c r="Y3492" s="11">
        <f t="shared" si="4"/>
        <v>159.0842857</v>
      </c>
      <c r="AA3492" s="11"/>
    </row>
    <row r="3493">
      <c r="A3493" s="12" t="s">
        <v>105</v>
      </c>
      <c r="B3493" s="13">
        <v>43300.0</v>
      </c>
      <c r="C3493" s="12">
        <v>43302.0</v>
      </c>
      <c r="D3493" s="14">
        <v>454.7</v>
      </c>
      <c r="E3493" s="24">
        <v>43262.18136574074</v>
      </c>
      <c r="F3493" s="16">
        <v>38.0</v>
      </c>
      <c r="G3493" s="17" t="s">
        <v>25</v>
      </c>
      <c r="H3493" s="14">
        <v>38.73</v>
      </c>
      <c r="I3493" s="14">
        <f t="shared" si="1"/>
        <v>426.999</v>
      </c>
      <c r="J3493" s="18">
        <v>4.0</v>
      </c>
      <c r="K3493" s="17">
        <v>8.0</v>
      </c>
      <c r="L3493" s="19">
        <v>3.0</v>
      </c>
      <c r="M3493" s="19" t="e">
        <v>#REF!</v>
      </c>
      <c r="N3493" s="17">
        <v>5.0</v>
      </c>
      <c r="O3493" s="17" t="s">
        <v>62</v>
      </c>
      <c r="P3493" s="17">
        <v>2.0</v>
      </c>
      <c r="Q3493" s="17">
        <v>9.0</v>
      </c>
      <c r="R3493" s="17">
        <v>1.0</v>
      </c>
      <c r="S3493" s="7">
        <f t="shared" si="2"/>
        <v>10</v>
      </c>
      <c r="T3493" s="20">
        <v>14.06</v>
      </c>
      <c r="U3493" s="14">
        <f t="shared" si="178"/>
        <v>13.641</v>
      </c>
      <c r="V3493" s="21" t="s">
        <v>39</v>
      </c>
      <c r="W3493" s="35">
        <f>VLOOKUP(A3493,airbnb_listings_orlando!C:Q,14,0)</f>
        <v>259</v>
      </c>
      <c r="X3493" s="35">
        <f>VLOOKUP(A3493,airbnb_listings_orlando!C:Q,15,0)</f>
        <v>6</v>
      </c>
      <c r="Y3493" s="11">
        <f t="shared" si="4"/>
        <v>227.35</v>
      </c>
      <c r="AA3493" s="11"/>
    </row>
    <row r="3494">
      <c r="A3494" s="12" t="s">
        <v>105</v>
      </c>
      <c r="B3494" s="13">
        <v>43293.0</v>
      </c>
      <c r="C3494" s="12">
        <v>43300.0</v>
      </c>
      <c r="D3494" s="14">
        <v>1113.59</v>
      </c>
      <c r="E3494" s="24">
        <v>43198.41887731481</v>
      </c>
      <c r="F3494" s="16">
        <v>95.0</v>
      </c>
      <c r="G3494" s="17" t="s">
        <v>25</v>
      </c>
      <c r="H3494" s="14">
        <v>109.24</v>
      </c>
      <c r="I3494" s="14">
        <f t="shared" si="1"/>
        <v>1021.5923</v>
      </c>
      <c r="J3494" s="18">
        <v>4.0</v>
      </c>
      <c r="K3494" s="17">
        <v>8.0</v>
      </c>
      <c r="L3494" s="19">
        <v>3.0</v>
      </c>
      <c r="M3494" s="19" t="e">
        <v>#REF!</v>
      </c>
      <c r="N3494" s="17">
        <v>5.0</v>
      </c>
      <c r="O3494" s="17" t="s">
        <v>62</v>
      </c>
      <c r="P3494" s="17">
        <v>7.0</v>
      </c>
      <c r="Q3494" s="17">
        <v>6.0</v>
      </c>
      <c r="R3494" s="17">
        <v>0.0</v>
      </c>
      <c r="S3494" s="7">
        <f t="shared" si="2"/>
        <v>6</v>
      </c>
      <c r="T3494" s="20">
        <v>58.59</v>
      </c>
      <c r="U3494" s="14">
        <f t="shared" si="178"/>
        <v>33.4077</v>
      </c>
      <c r="V3494" s="21" t="s">
        <v>39</v>
      </c>
      <c r="W3494" s="35">
        <f>VLOOKUP(A3494,airbnb_listings_orlando!C:Q,14,0)</f>
        <v>259</v>
      </c>
      <c r="X3494" s="35">
        <f>VLOOKUP(A3494,airbnb_listings_orlando!C:Q,15,0)</f>
        <v>6</v>
      </c>
      <c r="Y3494" s="11">
        <f t="shared" si="4"/>
        <v>159.0842857</v>
      </c>
      <c r="AA3494" s="11"/>
    </row>
    <row r="3495">
      <c r="A3495" s="12" t="s">
        <v>105</v>
      </c>
      <c r="B3495" s="13">
        <v>43290.0</v>
      </c>
      <c r="C3495" s="12">
        <v>43293.0</v>
      </c>
      <c r="D3495" s="14">
        <v>607.73</v>
      </c>
      <c r="E3495" s="24">
        <v>43280.724131944444</v>
      </c>
      <c r="F3495" s="16">
        <v>10.0</v>
      </c>
      <c r="G3495" s="17" t="s">
        <v>25</v>
      </c>
      <c r="H3495" s="14">
        <v>60.85</v>
      </c>
      <c r="I3495" s="14">
        <f t="shared" si="1"/>
        <v>570.7081</v>
      </c>
      <c r="J3495" s="18">
        <v>4.0</v>
      </c>
      <c r="K3495" s="17">
        <v>8.0</v>
      </c>
      <c r="L3495" s="19">
        <v>3.0</v>
      </c>
      <c r="M3495" s="19" t="e">
        <v>#REF!</v>
      </c>
      <c r="N3495" s="17">
        <v>5.0</v>
      </c>
      <c r="O3495" s="17" t="s">
        <v>62</v>
      </c>
      <c r="P3495" s="17">
        <v>3.0</v>
      </c>
      <c r="Q3495" s="17">
        <v>3.0</v>
      </c>
      <c r="R3495" s="17">
        <v>4.0</v>
      </c>
      <c r="S3495" s="7">
        <f t="shared" si="2"/>
        <v>7</v>
      </c>
      <c r="T3495" s="20">
        <v>18.79</v>
      </c>
      <c r="U3495" s="14">
        <f t="shared" si="178"/>
        <v>18.2319</v>
      </c>
      <c r="V3495" s="21" t="s">
        <v>39</v>
      </c>
      <c r="W3495" s="35">
        <f>VLOOKUP(A3495,airbnb_listings_orlando!C:Q,14,0)</f>
        <v>259</v>
      </c>
      <c r="X3495" s="35">
        <f>VLOOKUP(A3495,airbnb_listings_orlando!C:Q,15,0)</f>
        <v>6</v>
      </c>
      <c r="Y3495" s="11">
        <f t="shared" si="4"/>
        <v>202.5766667</v>
      </c>
      <c r="AA3495" s="11"/>
    </row>
    <row r="3496">
      <c r="A3496" s="12" t="s">
        <v>105</v>
      </c>
      <c r="B3496" s="13">
        <v>43209.0</v>
      </c>
      <c r="C3496" s="12">
        <v>43216.0</v>
      </c>
      <c r="D3496" s="14">
        <v>1029.4</v>
      </c>
      <c r="E3496" s="24">
        <v>43115.1222337963</v>
      </c>
      <c r="F3496" s="16">
        <v>94.0</v>
      </c>
      <c r="G3496" s="17" t="s">
        <v>25</v>
      </c>
      <c r="H3496" s="14">
        <v>122.8</v>
      </c>
      <c r="I3496" s="14">
        <f t="shared" si="1"/>
        <v>966.688</v>
      </c>
      <c r="J3496" s="18">
        <v>4.0</v>
      </c>
      <c r="K3496" s="17">
        <v>8.0</v>
      </c>
      <c r="L3496" s="19">
        <v>3.0</v>
      </c>
      <c r="M3496" s="19" t="e">
        <v>#REF!</v>
      </c>
      <c r="N3496" s="17">
        <v>5.0</v>
      </c>
      <c r="O3496" s="17" t="s">
        <v>62</v>
      </c>
      <c r="P3496" s="17">
        <v>7.0</v>
      </c>
      <c r="Q3496" s="17">
        <v>2.0</v>
      </c>
      <c r="R3496" s="17">
        <v>3.0</v>
      </c>
      <c r="S3496" s="7">
        <f t="shared" si="2"/>
        <v>5</v>
      </c>
      <c r="T3496" s="20">
        <v>31.83</v>
      </c>
      <c r="U3496" s="14">
        <f t="shared" si="178"/>
        <v>30.882</v>
      </c>
      <c r="V3496" s="21" t="s">
        <v>39</v>
      </c>
      <c r="W3496" s="35">
        <f>VLOOKUP(A3496,airbnb_listings_orlando!C:Q,14,0)</f>
        <v>259</v>
      </c>
      <c r="X3496" s="35">
        <f>VLOOKUP(A3496,airbnb_listings_orlando!C:Q,15,0)</f>
        <v>6</v>
      </c>
      <c r="Y3496" s="11">
        <f t="shared" si="4"/>
        <v>147.0571429</v>
      </c>
      <c r="AA3496" s="11"/>
    </row>
    <row r="3497">
      <c r="A3497" s="12" t="s">
        <v>105</v>
      </c>
      <c r="B3497" s="13">
        <v>43204.0</v>
      </c>
      <c r="C3497" s="12">
        <v>43208.0</v>
      </c>
      <c r="D3497" s="14">
        <v>655.08</v>
      </c>
      <c r="E3497" s="24">
        <v>43154.112291666665</v>
      </c>
      <c r="F3497" s="16">
        <v>50.0</v>
      </c>
      <c r="G3497" s="17" t="s">
        <v>25</v>
      </c>
      <c r="H3497" s="14">
        <v>67.7</v>
      </c>
      <c r="I3497" s="14">
        <f t="shared" si="1"/>
        <v>615.1776</v>
      </c>
      <c r="J3497" s="18">
        <v>4.0</v>
      </c>
      <c r="K3497" s="17">
        <v>8.0</v>
      </c>
      <c r="L3497" s="19">
        <v>3.0</v>
      </c>
      <c r="M3497" s="19" t="e">
        <v>#REF!</v>
      </c>
      <c r="N3497" s="17">
        <v>5.0</v>
      </c>
      <c r="O3497" s="17" t="s">
        <v>62</v>
      </c>
      <c r="P3497" s="17">
        <v>4.0</v>
      </c>
      <c r="Q3497" s="17">
        <v>4.0</v>
      </c>
      <c r="R3497" s="17">
        <v>4.0</v>
      </c>
      <c r="S3497" s="7">
        <f t="shared" si="2"/>
        <v>8</v>
      </c>
      <c r="T3497" s="20">
        <v>20.25</v>
      </c>
      <c r="U3497" s="14">
        <f t="shared" si="178"/>
        <v>19.6524</v>
      </c>
      <c r="V3497" s="21" t="s">
        <v>39</v>
      </c>
      <c r="W3497" s="35">
        <f>VLOOKUP(A3497,airbnb_listings_orlando!C:Q,14,0)</f>
        <v>259</v>
      </c>
      <c r="X3497" s="35">
        <f>VLOOKUP(A3497,airbnb_listings_orlando!C:Q,15,0)</f>
        <v>6</v>
      </c>
      <c r="Y3497" s="11">
        <f t="shared" si="4"/>
        <v>163.77</v>
      </c>
      <c r="AA3497" s="11"/>
    </row>
    <row r="3498">
      <c r="A3498" s="12" t="s">
        <v>105</v>
      </c>
      <c r="B3498" s="13">
        <v>43194.0</v>
      </c>
      <c r="C3498" s="12">
        <v>43197.0</v>
      </c>
      <c r="D3498" s="14">
        <v>528.46</v>
      </c>
      <c r="E3498" s="24">
        <v>43116.96175925926</v>
      </c>
      <c r="F3498" s="16">
        <v>78.0</v>
      </c>
      <c r="G3498" s="17" t="s">
        <v>25</v>
      </c>
      <c r="H3498" s="14">
        <v>49.39</v>
      </c>
      <c r="I3498" s="14">
        <f t="shared" si="1"/>
        <v>496.2662</v>
      </c>
      <c r="J3498" s="18">
        <v>4.0</v>
      </c>
      <c r="K3498" s="17">
        <v>8.0</v>
      </c>
      <c r="L3498" s="19">
        <v>3.0</v>
      </c>
      <c r="M3498" s="19" t="e">
        <v>#REF!</v>
      </c>
      <c r="N3498" s="17">
        <v>5.0</v>
      </c>
      <c r="O3498" s="17" t="s">
        <v>62</v>
      </c>
      <c r="P3498" s="17">
        <v>3.0</v>
      </c>
      <c r="Q3498" s="17">
        <v>6.0</v>
      </c>
      <c r="R3498" s="17">
        <v>4.0</v>
      </c>
      <c r="S3498" s="7">
        <f t="shared" si="2"/>
        <v>10</v>
      </c>
      <c r="T3498" s="20">
        <v>16.34</v>
      </c>
      <c r="U3498" s="14">
        <f t="shared" si="178"/>
        <v>15.8538</v>
      </c>
      <c r="V3498" s="21" t="s">
        <v>39</v>
      </c>
      <c r="W3498" s="35">
        <f>VLOOKUP(A3498,airbnb_listings_orlando!C:Q,14,0)</f>
        <v>259</v>
      </c>
      <c r="X3498" s="35">
        <f>VLOOKUP(A3498,airbnb_listings_orlando!C:Q,15,0)</f>
        <v>6</v>
      </c>
      <c r="Y3498" s="11">
        <f t="shared" si="4"/>
        <v>176.1533333</v>
      </c>
      <c r="AA3498" s="11"/>
    </row>
    <row r="3499">
      <c r="A3499" s="12" t="s">
        <v>105</v>
      </c>
      <c r="B3499" s="13">
        <v>43188.0</v>
      </c>
      <c r="C3499" s="12">
        <v>43193.0</v>
      </c>
      <c r="D3499" s="14">
        <v>1077.85</v>
      </c>
      <c r="E3499" s="15">
        <v>43052.71192129629</v>
      </c>
      <c r="F3499" s="16">
        <v>136.0</v>
      </c>
      <c r="G3499" s="17" t="s">
        <v>25</v>
      </c>
      <c r="H3499" s="14">
        <v>129.82</v>
      </c>
      <c r="I3499" s="14">
        <f t="shared" si="1"/>
        <v>1012.1945</v>
      </c>
      <c r="J3499" s="18">
        <v>4.0</v>
      </c>
      <c r="K3499" s="17">
        <v>8.0</v>
      </c>
      <c r="L3499" s="19">
        <v>3.0</v>
      </c>
      <c r="M3499" s="19" t="e">
        <v>#REF!</v>
      </c>
      <c r="N3499" s="17">
        <v>5.0</v>
      </c>
      <c r="O3499" s="17" t="s">
        <v>62</v>
      </c>
      <c r="P3499" s="17">
        <v>5.0</v>
      </c>
      <c r="Q3499" s="17">
        <v>2.0</v>
      </c>
      <c r="R3499" s="17">
        <v>2.0</v>
      </c>
      <c r="S3499" s="7">
        <f t="shared" si="2"/>
        <v>4</v>
      </c>
      <c r="T3499" s="20">
        <v>33.32</v>
      </c>
      <c r="U3499" s="14">
        <f t="shared" si="178"/>
        <v>32.3355</v>
      </c>
      <c r="V3499" s="21" t="s">
        <v>39</v>
      </c>
      <c r="W3499" s="35">
        <f>VLOOKUP(A3499,airbnb_listings_orlando!C:Q,14,0)</f>
        <v>259</v>
      </c>
      <c r="X3499" s="35">
        <f>VLOOKUP(A3499,airbnb_listings_orlando!C:Q,15,0)</f>
        <v>6</v>
      </c>
      <c r="Y3499" s="11">
        <f t="shared" si="4"/>
        <v>215.57</v>
      </c>
      <c r="AA3499" s="11"/>
    </row>
    <row r="3500">
      <c r="A3500" s="12" t="s">
        <v>105</v>
      </c>
      <c r="B3500" s="13">
        <v>43182.0</v>
      </c>
      <c r="C3500" s="12">
        <v>43184.0</v>
      </c>
      <c r="D3500" s="14">
        <v>530.66</v>
      </c>
      <c r="E3500" s="24">
        <v>43153.522465277776</v>
      </c>
      <c r="F3500" s="16">
        <v>29.0</v>
      </c>
      <c r="G3500" s="17" t="s">
        <v>25</v>
      </c>
      <c r="H3500" s="14">
        <v>49.71</v>
      </c>
      <c r="I3500" s="14">
        <f t="shared" si="1"/>
        <v>498.3302</v>
      </c>
      <c r="J3500" s="18">
        <v>4.0</v>
      </c>
      <c r="K3500" s="17">
        <v>8.0</v>
      </c>
      <c r="L3500" s="19">
        <v>3.0</v>
      </c>
      <c r="M3500" s="19" t="e">
        <v>#REF!</v>
      </c>
      <c r="N3500" s="17">
        <v>5.0</v>
      </c>
      <c r="O3500" s="17" t="s">
        <v>62</v>
      </c>
      <c r="P3500" s="17">
        <v>2.0</v>
      </c>
      <c r="Q3500" s="17">
        <v>5.0</v>
      </c>
      <c r="R3500" s="17">
        <v>2.0</v>
      </c>
      <c r="S3500" s="7">
        <f t="shared" si="2"/>
        <v>7</v>
      </c>
      <c r="T3500" s="20">
        <v>16.41</v>
      </c>
      <c r="U3500" s="14">
        <f t="shared" si="178"/>
        <v>15.9198</v>
      </c>
      <c r="V3500" s="21" t="s">
        <v>39</v>
      </c>
      <c r="W3500" s="35">
        <f>VLOOKUP(A3500,airbnb_listings_orlando!C:Q,14,0)</f>
        <v>259</v>
      </c>
      <c r="X3500" s="35">
        <f>VLOOKUP(A3500,airbnb_listings_orlando!C:Q,15,0)</f>
        <v>6</v>
      </c>
      <c r="Y3500" s="11">
        <f t="shared" si="4"/>
        <v>265.33</v>
      </c>
      <c r="AA3500" s="11"/>
    </row>
    <row r="3501">
      <c r="A3501" s="12" t="s">
        <v>105</v>
      </c>
      <c r="B3501" s="13">
        <v>43169.0</v>
      </c>
      <c r="C3501" s="12">
        <v>43177.0</v>
      </c>
      <c r="D3501" s="14">
        <v>1672.37</v>
      </c>
      <c r="E3501" s="24">
        <v>43117.81659722222</v>
      </c>
      <c r="F3501" s="16">
        <v>52.0</v>
      </c>
      <c r="G3501" s="17" t="s">
        <v>25</v>
      </c>
      <c r="H3501" s="14">
        <v>214.76</v>
      </c>
      <c r="I3501" s="14">
        <f t="shared" si="1"/>
        <v>1553.7752</v>
      </c>
      <c r="J3501" s="18">
        <v>4.0</v>
      </c>
      <c r="K3501" s="17">
        <v>8.0</v>
      </c>
      <c r="L3501" s="19">
        <v>3.0</v>
      </c>
      <c r="M3501" s="19" t="e">
        <v>#REF!</v>
      </c>
      <c r="N3501" s="17">
        <v>5.0</v>
      </c>
      <c r="O3501" s="17" t="s">
        <v>62</v>
      </c>
      <c r="P3501" s="17">
        <v>8.0</v>
      </c>
      <c r="Q3501" s="17">
        <v>3.0</v>
      </c>
      <c r="R3501" s="17">
        <v>3.0</v>
      </c>
      <c r="S3501" s="7">
        <f t="shared" si="2"/>
        <v>6</v>
      </c>
      <c r="T3501" s="20">
        <v>51.7</v>
      </c>
      <c r="U3501" s="14">
        <f t="shared" ref="U3501:U3538" si="179">D3501*4%</f>
        <v>66.8948</v>
      </c>
      <c r="V3501" s="21" t="s">
        <v>39</v>
      </c>
      <c r="W3501" s="35">
        <f>VLOOKUP(A3501,airbnb_listings_orlando!C:Q,14,0)</f>
        <v>259</v>
      </c>
      <c r="X3501" s="35">
        <f>VLOOKUP(A3501,airbnb_listings_orlando!C:Q,15,0)</f>
        <v>6</v>
      </c>
      <c r="Y3501" s="11">
        <f t="shared" si="4"/>
        <v>209.04625</v>
      </c>
      <c r="AA3501" s="11"/>
    </row>
    <row r="3502">
      <c r="A3502" s="12" t="s">
        <v>105</v>
      </c>
      <c r="B3502" s="13">
        <v>43143.0</v>
      </c>
      <c r="C3502" s="12">
        <v>43157.0</v>
      </c>
      <c r="D3502" s="14">
        <v>2178.09</v>
      </c>
      <c r="E3502" s="15">
        <v>43062.01696759259</v>
      </c>
      <c r="F3502" s="16">
        <v>81.0</v>
      </c>
      <c r="G3502" s="17" t="s">
        <v>25</v>
      </c>
      <c r="H3502" s="14">
        <v>294.29</v>
      </c>
      <c r="I3502" s="14">
        <f t="shared" si="1"/>
        <v>2021.2064</v>
      </c>
      <c r="J3502" s="18">
        <v>4.0</v>
      </c>
      <c r="K3502" s="17">
        <v>8.0</v>
      </c>
      <c r="L3502" s="19">
        <v>3.0</v>
      </c>
      <c r="M3502" s="19" t="e">
        <v>#REF!</v>
      </c>
      <c r="N3502" s="17">
        <v>5.0</v>
      </c>
      <c r="O3502" s="17" t="s">
        <v>62</v>
      </c>
      <c r="P3502" s="17">
        <v>14.0</v>
      </c>
      <c r="Q3502" s="17">
        <v>3.0</v>
      </c>
      <c r="R3502" s="17">
        <v>0.0</v>
      </c>
      <c r="S3502" s="7">
        <f t="shared" si="2"/>
        <v>3</v>
      </c>
      <c r="T3502" s="20">
        <v>69.76</v>
      </c>
      <c r="U3502" s="14">
        <f t="shared" si="179"/>
        <v>87.1236</v>
      </c>
      <c r="V3502" s="21" t="s">
        <v>39</v>
      </c>
      <c r="W3502" s="35">
        <f>VLOOKUP(A3502,airbnb_listings_orlando!C:Q,14,0)</f>
        <v>259</v>
      </c>
      <c r="X3502" s="35">
        <f>VLOOKUP(A3502,airbnb_listings_orlando!C:Q,15,0)</f>
        <v>6</v>
      </c>
      <c r="Y3502" s="11">
        <f t="shared" si="4"/>
        <v>155.5778571</v>
      </c>
      <c r="AA3502" s="11"/>
    </row>
    <row r="3503">
      <c r="A3503" s="12" t="s">
        <v>105</v>
      </c>
      <c r="B3503" s="13">
        <v>43133.0</v>
      </c>
      <c r="C3503" s="12">
        <v>43141.0</v>
      </c>
      <c r="D3503" s="14">
        <v>1513.83</v>
      </c>
      <c r="E3503" s="15">
        <v>43085.50679398148</v>
      </c>
      <c r="F3503" s="16">
        <v>48.0</v>
      </c>
      <c r="G3503" s="17" t="s">
        <v>25</v>
      </c>
      <c r="H3503" s="14">
        <v>160.01</v>
      </c>
      <c r="I3503" s="14">
        <f t="shared" si="1"/>
        <v>1406.6168</v>
      </c>
      <c r="J3503" s="18">
        <v>4.0</v>
      </c>
      <c r="K3503" s="17">
        <v>8.0</v>
      </c>
      <c r="L3503" s="19">
        <v>3.0</v>
      </c>
      <c r="M3503" s="19" t="e">
        <v>#REF!</v>
      </c>
      <c r="N3503" s="17">
        <v>5.0</v>
      </c>
      <c r="O3503" s="17" t="s">
        <v>62</v>
      </c>
      <c r="P3503" s="17">
        <v>8.0</v>
      </c>
      <c r="Q3503" s="17">
        <v>4.0</v>
      </c>
      <c r="R3503" s="17">
        <v>1.0</v>
      </c>
      <c r="S3503" s="7">
        <f t="shared" si="2"/>
        <v>5</v>
      </c>
      <c r="T3503" s="20">
        <v>46.66</v>
      </c>
      <c r="U3503" s="14">
        <f t="shared" si="179"/>
        <v>60.5532</v>
      </c>
      <c r="V3503" s="21" t="s">
        <v>39</v>
      </c>
      <c r="W3503" s="35">
        <f>VLOOKUP(A3503,airbnb_listings_orlando!C:Q,14,0)</f>
        <v>259</v>
      </c>
      <c r="X3503" s="35">
        <f>VLOOKUP(A3503,airbnb_listings_orlando!C:Q,15,0)</f>
        <v>6</v>
      </c>
      <c r="Y3503" s="11">
        <f t="shared" si="4"/>
        <v>189.22875</v>
      </c>
      <c r="AA3503" s="11"/>
    </row>
    <row r="3504">
      <c r="A3504" s="12" t="s">
        <v>105</v>
      </c>
      <c r="B3504" s="13">
        <v>43091.0</v>
      </c>
      <c r="C3504" s="25">
        <v>43093.0</v>
      </c>
      <c r="D3504" s="14">
        <v>564.8</v>
      </c>
      <c r="E3504" s="15">
        <v>43083.747407407405</v>
      </c>
      <c r="F3504" s="16">
        <v>8.0</v>
      </c>
      <c r="G3504" s="17" t="s">
        <v>25</v>
      </c>
      <c r="H3504" s="14">
        <v>54.7</v>
      </c>
      <c r="I3504" s="14">
        <f t="shared" si="1"/>
        <v>524.788</v>
      </c>
      <c r="J3504" s="18">
        <v>4.0</v>
      </c>
      <c r="K3504" s="17">
        <v>8.0</v>
      </c>
      <c r="L3504" s="19">
        <v>3.0</v>
      </c>
      <c r="M3504" s="19" t="e">
        <v>#REF!</v>
      </c>
      <c r="N3504" s="17">
        <v>5.0</v>
      </c>
      <c r="O3504" s="17" t="s">
        <v>62</v>
      </c>
      <c r="P3504" s="17">
        <v>2.0</v>
      </c>
      <c r="Q3504" s="17">
        <v>5.0</v>
      </c>
      <c r="R3504" s="17">
        <v>0.0</v>
      </c>
      <c r="S3504" s="7">
        <f t="shared" si="2"/>
        <v>5</v>
      </c>
      <c r="T3504" s="20">
        <v>17.42</v>
      </c>
      <c r="U3504" s="14">
        <f t="shared" si="179"/>
        <v>22.592</v>
      </c>
      <c r="V3504" s="21" t="s">
        <v>39</v>
      </c>
      <c r="W3504" s="35">
        <f>VLOOKUP(A3504,airbnb_listings_orlando!C:Q,14,0)</f>
        <v>259</v>
      </c>
      <c r="X3504" s="35">
        <f>VLOOKUP(A3504,airbnb_listings_orlando!C:Q,15,0)</f>
        <v>6</v>
      </c>
      <c r="Y3504" s="11">
        <f t="shared" si="4"/>
        <v>282.4</v>
      </c>
      <c r="AA3504" s="11"/>
    </row>
    <row r="3505">
      <c r="A3505" s="12" t="s">
        <v>105</v>
      </c>
      <c r="B3505" s="13">
        <v>43062.0</v>
      </c>
      <c r="C3505" s="25">
        <v>43064.0</v>
      </c>
      <c r="D3505" s="14">
        <v>559.29</v>
      </c>
      <c r="E3505" s="15">
        <v>43053.70556712963</v>
      </c>
      <c r="F3505" s="16">
        <v>9.0</v>
      </c>
      <c r="G3505" s="17" t="s">
        <v>25</v>
      </c>
      <c r="H3505" s="14">
        <v>54.85</v>
      </c>
      <c r="I3505" s="14">
        <f t="shared" si="1"/>
        <v>519.6284</v>
      </c>
      <c r="J3505" s="18">
        <v>4.0</v>
      </c>
      <c r="K3505" s="17">
        <v>8.0</v>
      </c>
      <c r="L3505" s="19">
        <v>3.0</v>
      </c>
      <c r="M3505" s="19" t="e">
        <v>#REF!</v>
      </c>
      <c r="N3505" s="17">
        <v>5.0</v>
      </c>
      <c r="O3505" s="17" t="s">
        <v>62</v>
      </c>
      <c r="P3505" s="17">
        <v>2.0</v>
      </c>
      <c r="Q3505" s="17">
        <v>5.0</v>
      </c>
      <c r="R3505" s="17">
        <v>5.0</v>
      </c>
      <c r="S3505" s="7">
        <f t="shared" si="2"/>
        <v>10</v>
      </c>
      <c r="T3505" s="20">
        <v>17.29</v>
      </c>
      <c r="U3505" s="14">
        <f t="shared" si="179"/>
        <v>22.3716</v>
      </c>
      <c r="V3505" s="21" t="s">
        <v>39</v>
      </c>
      <c r="W3505" s="35">
        <f>VLOOKUP(A3505,airbnb_listings_orlando!C:Q,14,0)</f>
        <v>259</v>
      </c>
      <c r="X3505" s="35">
        <f>VLOOKUP(A3505,airbnb_listings_orlando!C:Q,15,0)</f>
        <v>6</v>
      </c>
      <c r="Y3505" s="11">
        <f t="shared" si="4"/>
        <v>279.645</v>
      </c>
      <c r="AA3505" s="11"/>
    </row>
    <row r="3506">
      <c r="A3506" s="12" t="s">
        <v>105</v>
      </c>
      <c r="B3506" s="13">
        <v>43053.0</v>
      </c>
      <c r="C3506" s="25">
        <v>43058.0</v>
      </c>
      <c r="D3506" s="14">
        <v>875.27</v>
      </c>
      <c r="E3506" s="24">
        <v>42986.66667824074</v>
      </c>
      <c r="F3506" s="16">
        <v>67.0</v>
      </c>
      <c r="G3506" s="17" t="s">
        <v>25</v>
      </c>
      <c r="H3506" s="14">
        <v>102.53</v>
      </c>
      <c r="I3506" s="14">
        <f t="shared" si="1"/>
        <v>813.1992</v>
      </c>
      <c r="J3506" s="18">
        <v>4.0</v>
      </c>
      <c r="K3506" s="17">
        <v>8.0</v>
      </c>
      <c r="L3506" s="19">
        <v>3.0</v>
      </c>
      <c r="M3506" s="19" t="e">
        <v>#REF!</v>
      </c>
      <c r="N3506" s="17">
        <v>5.0</v>
      </c>
      <c r="O3506" s="17" t="s">
        <v>62</v>
      </c>
      <c r="P3506" s="17">
        <v>5.0</v>
      </c>
      <c r="Q3506" s="17">
        <v>7.0</v>
      </c>
      <c r="R3506" s="17">
        <v>0.0</v>
      </c>
      <c r="S3506" s="7">
        <f t="shared" si="2"/>
        <v>7</v>
      </c>
      <c r="T3506" s="20">
        <v>27.06</v>
      </c>
      <c r="U3506" s="14">
        <f t="shared" si="179"/>
        <v>35.0108</v>
      </c>
      <c r="V3506" s="21" t="s">
        <v>39</v>
      </c>
      <c r="W3506" s="35">
        <f>VLOOKUP(A3506,airbnb_listings_orlando!C:Q,14,0)</f>
        <v>259</v>
      </c>
      <c r="X3506" s="35">
        <f>VLOOKUP(A3506,airbnb_listings_orlando!C:Q,15,0)</f>
        <v>6</v>
      </c>
      <c r="Y3506" s="11">
        <f t="shared" si="4"/>
        <v>175.054</v>
      </c>
      <c r="AA3506" s="11"/>
    </row>
    <row r="3507">
      <c r="A3507" s="12" t="s">
        <v>105</v>
      </c>
      <c r="B3507" s="13">
        <v>43041.0</v>
      </c>
      <c r="C3507" s="12">
        <v>43044.0</v>
      </c>
      <c r="D3507" s="14">
        <v>655.08</v>
      </c>
      <c r="E3507" s="24">
        <v>43009.81841435185</v>
      </c>
      <c r="F3507" s="16">
        <v>32.0</v>
      </c>
      <c r="G3507" s="17" t="s">
        <v>25</v>
      </c>
      <c r="H3507" s="14">
        <v>59.15</v>
      </c>
      <c r="I3507" s="14">
        <f t="shared" si="1"/>
        <v>610.6668</v>
      </c>
      <c r="J3507" s="18">
        <v>4.0</v>
      </c>
      <c r="K3507" s="17">
        <v>8.0</v>
      </c>
      <c r="L3507" s="19">
        <v>3.0</v>
      </c>
      <c r="M3507" s="19" t="e">
        <v>#REF!</v>
      </c>
      <c r="N3507" s="17">
        <v>5.0</v>
      </c>
      <c r="O3507" s="17" t="s">
        <v>62</v>
      </c>
      <c r="P3507" s="17">
        <v>3.0</v>
      </c>
      <c r="Q3507" s="17">
        <v>3.0</v>
      </c>
      <c r="R3507" s="17">
        <v>2.0</v>
      </c>
      <c r="S3507" s="7">
        <f t="shared" si="2"/>
        <v>5</v>
      </c>
      <c r="T3507" s="20">
        <v>18.21</v>
      </c>
      <c r="U3507" s="14">
        <f t="shared" si="179"/>
        <v>26.2032</v>
      </c>
      <c r="V3507" s="21" t="s">
        <v>39</v>
      </c>
      <c r="W3507" s="35">
        <f>VLOOKUP(A3507,airbnb_listings_orlando!C:Q,14,0)</f>
        <v>259</v>
      </c>
      <c r="X3507" s="35">
        <f>VLOOKUP(A3507,airbnb_listings_orlando!C:Q,15,0)</f>
        <v>6</v>
      </c>
      <c r="Y3507" s="11">
        <f t="shared" si="4"/>
        <v>218.36</v>
      </c>
      <c r="AA3507" s="11"/>
    </row>
    <row r="3508">
      <c r="A3508" s="12" t="s">
        <v>105</v>
      </c>
      <c r="B3508" s="13">
        <v>43028.0</v>
      </c>
      <c r="C3508" s="25">
        <v>43034.0</v>
      </c>
      <c r="D3508" s="14">
        <v>1034.9</v>
      </c>
      <c r="E3508" s="24">
        <v>43017.50047453704</v>
      </c>
      <c r="F3508" s="16">
        <v>11.0</v>
      </c>
      <c r="G3508" s="17" t="s">
        <v>25</v>
      </c>
      <c r="H3508" s="14">
        <v>123.6</v>
      </c>
      <c r="I3508" s="14">
        <f t="shared" si="1"/>
        <v>961.504</v>
      </c>
      <c r="J3508" s="18">
        <v>4.0</v>
      </c>
      <c r="K3508" s="17">
        <v>8.0</v>
      </c>
      <c r="L3508" s="19">
        <v>3.0</v>
      </c>
      <c r="M3508" s="19" t="e">
        <v>#REF!</v>
      </c>
      <c r="N3508" s="17">
        <v>5.0</v>
      </c>
      <c r="O3508" s="17" t="s">
        <v>62</v>
      </c>
      <c r="P3508" s="17">
        <v>6.0</v>
      </c>
      <c r="Q3508" s="17">
        <v>10.0</v>
      </c>
      <c r="R3508" s="17">
        <v>0.0</v>
      </c>
      <c r="S3508" s="7">
        <f t="shared" si="2"/>
        <v>10</v>
      </c>
      <c r="T3508" s="20">
        <v>32.0</v>
      </c>
      <c r="U3508" s="14">
        <f t="shared" si="179"/>
        <v>41.396</v>
      </c>
      <c r="V3508" s="21" t="s">
        <v>39</v>
      </c>
      <c r="W3508" s="35">
        <f>VLOOKUP(A3508,airbnb_listings_orlando!C:Q,14,0)</f>
        <v>259</v>
      </c>
      <c r="X3508" s="35">
        <f>VLOOKUP(A3508,airbnb_listings_orlando!C:Q,15,0)</f>
        <v>6</v>
      </c>
      <c r="Y3508" s="11">
        <f t="shared" si="4"/>
        <v>172.4833333</v>
      </c>
      <c r="AA3508" s="11"/>
    </row>
    <row r="3509">
      <c r="A3509" s="12" t="s">
        <v>105</v>
      </c>
      <c r="B3509" s="13">
        <v>43021.0</v>
      </c>
      <c r="C3509" s="25">
        <v>43024.0</v>
      </c>
      <c r="D3509" s="14">
        <v>578.01</v>
      </c>
      <c r="E3509" s="24">
        <v>42974.78934027778</v>
      </c>
      <c r="F3509" s="16">
        <v>47.0</v>
      </c>
      <c r="G3509" s="17" t="s">
        <v>25</v>
      </c>
      <c r="H3509" s="14">
        <v>59.56</v>
      </c>
      <c r="I3509" s="14">
        <f t="shared" si="1"/>
        <v>537.0196</v>
      </c>
      <c r="J3509" s="18">
        <v>4.0</v>
      </c>
      <c r="K3509" s="17">
        <v>8.0</v>
      </c>
      <c r="L3509" s="19">
        <v>3.0</v>
      </c>
      <c r="M3509" s="19" t="e">
        <v>#REF!</v>
      </c>
      <c r="N3509" s="17">
        <v>5.0</v>
      </c>
      <c r="O3509" s="17" t="s">
        <v>62</v>
      </c>
      <c r="P3509" s="17">
        <v>3.0</v>
      </c>
      <c r="Q3509" s="17">
        <v>10.0</v>
      </c>
      <c r="R3509" s="17">
        <v>0.0</v>
      </c>
      <c r="S3509" s="7">
        <f t="shared" si="2"/>
        <v>10</v>
      </c>
      <c r="T3509" s="20">
        <v>17.87</v>
      </c>
      <c r="U3509" s="14">
        <f t="shared" si="179"/>
        <v>23.1204</v>
      </c>
      <c r="V3509" s="21" t="s">
        <v>39</v>
      </c>
      <c r="W3509" s="35">
        <f>VLOOKUP(A3509,airbnb_listings_orlando!C:Q,14,0)</f>
        <v>259</v>
      </c>
      <c r="X3509" s="35">
        <f>VLOOKUP(A3509,airbnb_listings_orlando!C:Q,15,0)</f>
        <v>6</v>
      </c>
      <c r="Y3509" s="11">
        <f t="shared" si="4"/>
        <v>192.67</v>
      </c>
      <c r="AA3509" s="11"/>
    </row>
    <row r="3510">
      <c r="A3510" s="12" t="s">
        <v>105</v>
      </c>
      <c r="B3510" s="13">
        <v>42963.0</v>
      </c>
      <c r="C3510" s="12">
        <v>42970.0</v>
      </c>
      <c r="D3510" s="14">
        <v>1172.53</v>
      </c>
      <c r="E3510" s="24">
        <v>42919.36934027778</v>
      </c>
      <c r="F3510" s="16">
        <v>44.0</v>
      </c>
      <c r="G3510" s="17" t="s">
        <v>25</v>
      </c>
      <c r="H3510" s="14">
        <v>145.5</v>
      </c>
      <c r="I3510" s="14">
        <f t="shared" si="1"/>
        <v>1089.3788</v>
      </c>
      <c r="J3510" s="18">
        <v>4.0</v>
      </c>
      <c r="K3510" s="17">
        <v>8.0</v>
      </c>
      <c r="L3510" s="19">
        <v>3.0</v>
      </c>
      <c r="M3510" s="19" t="e">
        <v>#REF!</v>
      </c>
      <c r="N3510" s="17">
        <v>5.0</v>
      </c>
      <c r="O3510" s="17" t="s">
        <v>62</v>
      </c>
      <c r="P3510" s="17">
        <v>7.0</v>
      </c>
      <c r="Q3510" s="17">
        <v>3.0</v>
      </c>
      <c r="R3510" s="17">
        <v>2.0</v>
      </c>
      <c r="S3510" s="7">
        <f t="shared" si="2"/>
        <v>5</v>
      </c>
      <c r="T3510" s="20">
        <v>36.25</v>
      </c>
      <c r="U3510" s="14">
        <f t="shared" si="179"/>
        <v>46.9012</v>
      </c>
      <c r="V3510" s="21" t="s">
        <v>39</v>
      </c>
      <c r="W3510" s="35">
        <f>VLOOKUP(A3510,airbnb_listings_orlando!C:Q,14,0)</f>
        <v>259</v>
      </c>
      <c r="X3510" s="35">
        <f>VLOOKUP(A3510,airbnb_listings_orlando!C:Q,15,0)</f>
        <v>6</v>
      </c>
      <c r="Y3510" s="11">
        <f t="shared" si="4"/>
        <v>167.5042857</v>
      </c>
      <c r="AA3510" s="11"/>
    </row>
    <row r="3511">
      <c r="A3511" s="12" t="s">
        <v>105</v>
      </c>
      <c r="B3511" s="13">
        <v>42953.0</v>
      </c>
      <c r="C3511" s="12">
        <v>42959.0</v>
      </c>
      <c r="D3511" s="14">
        <v>1023.89</v>
      </c>
      <c r="E3511" s="24">
        <v>42804.68894675926</v>
      </c>
      <c r="F3511" s="16">
        <v>149.0</v>
      </c>
      <c r="G3511" s="17" t="s">
        <v>25</v>
      </c>
      <c r="H3511" s="14">
        <v>124.01</v>
      </c>
      <c r="I3511" s="14">
        <f t="shared" si="1"/>
        <v>951.2744</v>
      </c>
      <c r="J3511" s="18">
        <v>4.0</v>
      </c>
      <c r="K3511" s="17">
        <v>8.0</v>
      </c>
      <c r="L3511" s="19">
        <v>3.0</v>
      </c>
      <c r="M3511" s="19" t="e">
        <v>#REF!</v>
      </c>
      <c r="N3511" s="17">
        <v>5.0</v>
      </c>
      <c r="O3511" s="17" t="s">
        <v>62</v>
      </c>
      <c r="P3511" s="17">
        <v>6.0</v>
      </c>
      <c r="Q3511" s="17">
        <v>6.0</v>
      </c>
      <c r="R3511" s="17">
        <v>0.0</v>
      </c>
      <c r="S3511" s="7">
        <f t="shared" si="2"/>
        <v>6</v>
      </c>
      <c r="T3511" s="20">
        <v>31.66</v>
      </c>
      <c r="U3511" s="14">
        <f t="shared" si="179"/>
        <v>40.9556</v>
      </c>
      <c r="V3511" s="21" t="s">
        <v>39</v>
      </c>
      <c r="W3511" s="35">
        <f>VLOOKUP(A3511,airbnb_listings_orlando!C:Q,14,0)</f>
        <v>259</v>
      </c>
      <c r="X3511" s="35">
        <f>VLOOKUP(A3511,airbnb_listings_orlando!C:Q,15,0)</f>
        <v>6</v>
      </c>
      <c r="Y3511" s="11">
        <f t="shared" si="4"/>
        <v>170.6483333</v>
      </c>
      <c r="AA3511" s="11"/>
    </row>
    <row r="3512">
      <c r="A3512" s="12" t="s">
        <v>105</v>
      </c>
      <c r="B3512" s="13">
        <v>42946.0</v>
      </c>
      <c r="C3512" s="12">
        <v>42953.0</v>
      </c>
      <c r="D3512" s="14">
        <v>1282.62</v>
      </c>
      <c r="E3512" s="24">
        <v>42893.58629629629</v>
      </c>
      <c r="F3512" s="16">
        <v>53.0</v>
      </c>
      <c r="G3512" s="17" t="s">
        <v>25</v>
      </c>
      <c r="H3512" s="14">
        <v>161.41</v>
      </c>
      <c r="I3512" s="14">
        <f t="shared" si="1"/>
        <v>1191.6552</v>
      </c>
      <c r="J3512" s="18">
        <v>4.0</v>
      </c>
      <c r="K3512" s="17">
        <v>8.0</v>
      </c>
      <c r="L3512" s="19">
        <v>3.0</v>
      </c>
      <c r="M3512" s="19" t="e">
        <v>#REF!</v>
      </c>
      <c r="N3512" s="17">
        <v>5.0</v>
      </c>
      <c r="O3512" s="17" t="s">
        <v>62</v>
      </c>
      <c r="P3512" s="17">
        <v>7.0</v>
      </c>
      <c r="Q3512" s="17">
        <v>5.0</v>
      </c>
      <c r="R3512" s="17">
        <v>0.0</v>
      </c>
      <c r="S3512" s="7">
        <f t="shared" si="2"/>
        <v>5</v>
      </c>
      <c r="T3512" s="20">
        <v>39.66</v>
      </c>
      <c r="U3512" s="14">
        <f t="shared" si="179"/>
        <v>51.3048</v>
      </c>
      <c r="V3512" s="21" t="s">
        <v>39</v>
      </c>
      <c r="W3512" s="35">
        <f>VLOOKUP(A3512,airbnb_listings_orlando!C:Q,14,0)</f>
        <v>259</v>
      </c>
      <c r="X3512" s="35">
        <f>VLOOKUP(A3512,airbnb_listings_orlando!C:Q,15,0)</f>
        <v>6</v>
      </c>
      <c r="Y3512" s="11">
        <f t="shared" si="4"/>
        <v>183.2314286</v>
      </c>
      <c r="AA3512" s="11"/>
    </row>
    <row r="3513">
      <c r="A3513" s="12" t="s">
        <v>105</v>
      </c>
      <c r="B3513" s="13">
        <v>42937.0</v>
      </c>
      <c r="C3513" s="12">
        <v>42939.0</v>
      </c>
      <c r="D3513" s="14">
        <v>528.35</v>
      </c>
      <c r="E3513" s="24">
        <v>42841.59577546296</v>
      </c>
      <c r="F3513" s="16">
        <v>96.0</v>
      </c>
      <c r="G3513" s="17" t="s">
        <v>25</v>
      </c>
      <c r="H3513" s="14">
        <v>40.64</v>
      </c>
      <c r="I3513" s="14">
        <f t="shared" si="1"/>
        <v>479.416</v>
      </c>
      <c r="J3513" s="18">
        <v>4.0</v>
      </c>
      <c r="K3513" s="17">
        <v>8.0</v>
      </c>
      <c r="L3513" s="19">
        <v>3.0</v>
      </c>
      <c r="M3513" s="19" t="e">
        <v>#REF!</v>
      </c>
      <c r="N3513" s="17">
        <v>5.0</v>
      </c>
      <c r="O3513" s="17" t="s">
        <v>62</v>
      </c>
      <c r="P3513" s="17">
        <v>2.0</v>
      </c>
      <c r="Q3513" s="17">
        <v>5.0</v>
      </c>
      <c r="R3513" s="17">
        <v>1.0</v>
      </c>
      <c r="S3513" s="7">
        <f t="shared" si="2"/>
        <v>6</v>
      </c>
      <c r="T3513" s="20">
        <v>27.8</v>
      </c>
      <c r="U3513" s="14">
        <f t="shared" si="179"/>
        <v>21.134</v>
      </c>
      <c r="V3513" s="21" t="s">
        <v>39</v>
      </c>
      <c r="W3513" s="35">
        <f>VLOOKUP(A3513,airbnb_listings_orlando!C:Q,14,0)</f>
        <v>259</v>
      </c>
      <c r="X3513" s="35">
        <f>VLOOKUP(A3513,airbnb_listings_orlando!C:Q,15,0)</f>
        <v>6</v>
      </c>
      <c r="Y3513" s="11">
        <f t="shared" si="4"/>
        <v>264.175</v>
      </c>
      <c r="AA3513" s="11"/>
    </row>
    <row r="3514">
      <c r="A3514" s="12" t="s">
        <v>105</v>
      </c>
      <c r="B3514" s="13">
        <v>42929.0</v>
      </c>
      <c r="C3514" s="12">
        <v>42932.0</v>
      </c>
      <c r="D3514" s="14">
        <v>743.15</v>
      </c>
      <c r="E3514" s="24">
        <v>42925.94986111111</v>
      </c>
      <c r="F3514" s="16">
        <v>4.0</v>
      </c>
      <c r="G3514" s="17" t="s">
        <v>25</v>
      </c>
      <c r="H3514" s="14">
        <v>83.42</v>
      </c>
      <c r="I3514" s="14">
        <f t="shared" si="1"/>
        <v>690.444</v>
      </c>
      <c r="J3514" s="18">
        <v>4.0</v>
      </c>
      <c r="K3514" s="17">
        <v>8.0</v>
      </c>
      <c r="L3514" s="19">
        <v>3.0</v>
      </c>
      <c r="M3514" s="19" t="e">
        <v>#REF!</v>
      </c>
      <c r="N3514" s="17">
        <v>5.0</v>
      </c>
      <c r="O3514" s="17" t="s">
        <v>62</v>
      </c>
      <c r="P3514" s="17">
        <v>3.0</v>
      </c>
      <c r="Q3514" s="17">
        <v>6.0</v>
      </c>
      <c r="R3514" s="17">
        <v>0.0</v>
      </c>
      <c r="S3514" s="7">
        <f t="shared" si="2"/>
        <v>6</v>
      </c>
      <c r="T3514" s="20">
        <v>22.98</v>
      </c>
      <c r="U3514" s="14">
        <f t="shared" si="179"/>
        <v>29.726</v>
      </c>
      <c r="V3514" s="21" t="s">
        <v>39</v>
      </c>
      <c r="W3514" s="35">
        <f>VLOOKUP(A3514,airbnb_listings_orlando!C:Q,14,0)</f>
        <v>259</v>
      </c>
      <c r="X3514" s="35">
        <f>VLOOKUP(A3514,airbnb_listings_orlando!C:Q,15,0)</f>
        <v>6</v>
      </c>
      <c r="Y3514" s="11">
        <f t="shared" si="4"/>
        <v>247.7166667</v>
      </c>
      <c r="AA3514" s="11"/>
    </row>
    <row r="3515">
      <c r="A3515" s="12" t="s">
        <v>105</v>
      </c>
      <c r="B3515" s="13">
        <v>42926.0</v>
      </c>
      <c r="C3515" s="12">
        <v>42929.0</v>
      </c>
      <c r="D3515" s="14">
        <v>743.15</v>
      </c>
      <c r="E3515" s="24">
        <v>42923.387650462966</v>
      </c>
      <c r="F3515" s="16">
        <v>3.0</v>
      </c>
      <c r="G3515" s="17" t="s">
        <v>25</v>
      </c>
      <c r="H3515" s="14">
        <v>90.98</v>
      </c>
      <c r="I3515" s="14">
        <f t="shared" si="1"/>
        <v>696.744</v>
      </c>
      <c r="J3515" s="18">
        <v>4.0</v>
      </c>
      <c r="K3515" s="17">
        <v>8.0</v>
      </c>
      <c r="L3515" s="19">
        <v>3.0</v>
      </c>
      <c r="M3515" s="19" t="e">
        <v>#REF!</v>
      </c>
      <c r="N3515" s="17">
        <v>5.0</v>
      </c>
      <c r="O3515" s="17" t="s">
        <v>62</v>
      </c>
      <c r="P3515" s="17">
        <v>3.0</v>
      </c>
      <c r="Q3515" s="17">
        <v>7.0</v>
      </c>
      <c r="R3515" s="17">
        <v>1.0</v>
      </c>
      <c r="S3515" s="7">
        <f t="shared" si="2"/>
        <v>8</v>
      </c>
      <c r="T3515" s="20">
        <v>16.68</v>
      </c>
      <c r="U3515" s="14">
        <f t="shared" si="179"/>
        <v>29.726</v>
      </c>
      <c r="V3515" s="21" t="s">
        <v>39</v>
      </c>
      <c r="W3515" s="35">
        <f>VLOOKUP(A3515,airbnb_listings_orlando!C:Q,14,0)</f>
        <v>259</v>
      </c>
      <c r="X3515" s="35">
        <f>VLOOKUP(A3515,airbnb_listings_orlando!C:Q,15,0)</f>
        <v>6</v>
      </c>
      <c r="Y3515" s="11">
        <f t="shared" si="4"/>
        <v>247.7166667</v>
      </c>
      <c r="AA3515" s="11"/>
    </row>
    <row r="3516">
      <c r="A3516" s="12" t="s">
        <v>105</v>
      </c>
      <c r="B3516" s="13">
        <v>42921.0</v>
      </c>
      <c r="C3516" s="12">
        <v>42926.0</v>
      </c>
      <c r="D3516" s="14">
        <v>1239.18</v>
      </c>
      <c r="E3516" s="24">
        <v>42850.37206018518</v>
      </c>
      <c r="F3516" s="16">
        <v>71.0</v>
      </c>
      <c r="G3516" s="17" t="s">
        <v>25</v>
      </c>
      <c r="H3516" s="14">
        <v>144.7</v>
      </c>
      <c r="I3516" s="14">
        <f t="shared" si="1"/>
        <v>1153.5328</v>
      </c>
      <c r="J3516" s="18">
        <v>4.0</v>
      </c>
      <c r="K3516" s="17">
        <v>8.0</v>
      </c>
      <c r="L3516" s="19">
        <v>3.0</v>
      </c>
      <c r="M3516" s="19" t="e">
        <v>#REF!</v>
      </c>
      <c r="N3516" s="17">
        <v>5.0</v>
      </c>
      <c r="O3516" s="17" t="s">
        <v>62</v>
      </c>
      <c r="P3516" s="17">
        <v>5.0</v>
      </c>
      <c r="Q3516" s="17">
        <v>5.0</v>
      </c>
      <c r="R3516" s="17">
        <v>4.0</v>
      </c>
      <c r="S3516" s="7">
        <f t="shared" si="2"/>
        <v>9</v>
      </c>
      <c r="T3516" s="20">
        <v>36.08</v>
      </c>
      <c r="U3516" s="14">
        <f t="shared" si="179"/>
        <v>49.5672</v>
      </c>
      <c r="V3516" s="21" t="s">
        <v>39</v>
      </c>
      <c r="W3516" s="35">
        <f>VLOOKUP(A3516,airbnb_listings_orlando!C:Q,14,0)</f>
        <v>259</v>
      </c>
      <c r="X3516" s="35">
        <f>VLOOKUP(A3516,airbnb_listings_orlando!C:Q,15,0)</f>
        <v>6</v>
      </c>
      <c r="Y3516" s="11">
        <f t="shared" si="4"/>
        <v>247.836</v>
      </c>
      <c r="AA3516" s="11"/>
    </row>
    <row r="3517">
      <c r="A3517" s="12" t="s">
        <v>105</v>
      </c>
      <c r="B3517" s="13">
        <v>42916.0</v>
      </c>
      <c r="C3517" s="12">
        <v>42921.0</v>
      </c>
      <c r="D3517" s="14">
        <v>1117.48</v>
      </c>
      <c r="E3517" s="24">
        <v>42858.5553125</v>
      </c>
      <c r="F3517" s="16">
        <v>58.0</v>
      </c>
      <c r="G3517" s="17" t="s">
        <v>25</v>
      </c>
      <c r="H3517" s="14">
        <v>137.54</v>
      </c>
      <c r="I3517" s="14">
        <f t="shared" si="1"/>
        <v>1038.2308</v>
      </c>
      <c r="J3517" s="18">
        <v>4.0</v>
      </c>
      <c r="K3517" s="17">
        <v>8.0</v>
      </c>
      <c r="L3517" s="19">
        <v>3.0</v>
      </c>
      <c r="M3517" s="19" t="e">
        <v>#REF!</v>
      </c>
      <c r="N3517" s="17">
        <v>5.0</v>
      </c>
      <c r="O3517" s="17" t="s">
        <v>62</v>
      </c>
      <c r="P3517" s="17">
        <v>5.0</v>
      </c>
      <c r="Q3517" s="17">
        <v>6.0</v>
      </c>
      <c r="R3517" s="17">
        <v>0.0</v>
      </c>
      <c r="S3517" s="7">
        <f t="shared" si="2"/>
        <v>6</v>
      </c>
      <c r="T3517" s="20">
        <v>34.55</v>
      </c>
      <c r="U3517" s="14">
        <f t="shared" si="179"/>
        <v>44.6992</v>
      </c>
      <c r="V3517" s="21" t="s">
        <v>39</v>
      </c>
      <c r="W3517" s="35">
        <f>VLOOKUP(A3517,airbnb_listings_orlando!C:Q,14,0)</f>
        <v>259</v>
      </c>
      <c r="X3517" s="35">
        <f>VLOOKUP(A3517,airbnb_listings_orlando!C:Q,15,0)</f>
        <v>6</v>
      </c>
      <c r="Y3517" s="11">
        <f t="shared" si="4"/>
        <v>223.496</v>
      </c>
      <c r="AA3517" s="11"/>
    </row>
    <row r="3518">
      <c r="A3518" s="12" t="s">
        <v>105</v>
      </c>
      <c r="B3518" s="13">
        <v>42910.0</v>
      </c>
      <c r="C3518" s="12">
        <v>42916.0</v>
      </c>
      <c r="D3518" s="14">
        <v>951.51</v>
      </c>
      <c r="E3518" s="15">
        <v>42734.69150462963</v>
      </c>
      <c r="F3518" s="16">
        <v>176.0</v>
      </c>
      <c r="G3518" s="17" t="s">
        <v>25</v>
      </c>
      <c r="H3518" s="14">
        <v>105.71</v>
      </c>
      <c r="I3518" s="14">
        <f t="shared" si="1"/>
        <v>886.7896</v>
      </c>
      <c r="J3518" s="18">
        <v>4.0</v>
      </c>
      <c r="K3518" s="17">
        <v>8.0</v>
      </c>
      <c r="L3518" s="19">
        <v>3.0</v>
      </c>
      <c r="M3518" s="19" t="e">
        <v>#REF!</v>
      </c>
      <c r="N3518" s="17">
        <v>5.0</v>
      </c>
      <c r="O3518" s="17" t="s">
        <v>62</v>
      </c>
      <c r="P3518" s="17">
        <v>6.0</v>
      </c>
      <c r="Q3518" s="17">
        <v>4.0</v>
      </c>
      <c r="R3518" s="17">
        <v>0.0</v>
      </c>
      <c r="S3518" s="7">
        <f t="shared" si="2"/>
        <v>4</v>
      </c>
      <c r="T3518" s="20">
        <v>26.66</v>
      </c>
      <c r="U3518" s="14">
        <f t="shared" si="179"/>
        <v>38.0604</v>
      </c>
      <c r="V3518" s="21" t="s">
        <v>39</v>
      </c>
      <c r="W3518" s="35">
        <f>VLOOKUP(A3518,airbnb_listings_orlando!C:Q,14,0)</f>
        <v>259</v>
      </c>
      <c r="X3518" s="35">
        <f>VLOOKUP(A3518,airbnb_listings_orlando!C:Q,15,0)</f>
        <v>6</v>
      </c>
      <c r="Y3518" s="11">
        <f t="shared" si="4"/>
        <v>158.585</v>
      </c>
      <c r="AA3518" s="11"/>
    </row>
    <row r="3519">
      <c r="A3519" s="12" t="s">
        <v>105</v>
      </c>
      <c r="B3519" s="13">
        <v>42901.0</v>
      </c>
      <c r="C3519" s="12">
        <v>42910.0</v>
      </c>
      <c r="D3519" s="14">
        <v>1469.79</v>
      </c>
      <c r="E3519" s="24">
        <v>42856.397893518515</v>
      </c>
      <c r="F3519" s="16">
        <v>45.0</v>
      </c>
      <c r="G3519" s="17" t="s">
        <v>25</v>
      </c>
      <c r="H3519" s="14">
        <v>190.27</v>
      </c>
      <c r="I3519" s="14">
        <f t="shared" si="1"/>
        <v>1367.0584</v>
      </c>
      <c r="J3519" s="18">
        <v>4.0</v>
      </c>
      <c r="K3519" s="17">
        <v>8.0</v>
      </c>
      <c r="L3519" s="19">
        <v>3.0</v>
      </c>
      <c r="M3519" s="19" t="e">
        <v>#REF!</v>
      </c>
      <c r="N3519" s="17">
        <v>5.0</v>
      </c>
      <c r="O3519" s="17" t="s">
        <v>62</v>
      </c>
      <c r="P3519" s="17">
        <v>9.0</v>
      </c>
      <c r="Q3519" s="17">
        <v>3.0</v>
      </c>
      <c r="R3519" s="17">
        <v>3.0</v>
      </c>
      <c r="S3519" s="7">
        <f t="shared" si="2"/>
        <v>6</v>
      </c>
      <c r="T3519" s="20">
        <v>43.94</v>
      </c>
      <c r="U3519" s="14">
        <f t="shared" si="179"/>
        <v>58.7916</v>
      </c>
      <c r="V3519" s="21" t="s">
        <v>39</v>
      </c>
      <c r="W3519" s="35">
        <f>VLOOKUP(A3519,airbnb_listings_orlando!C:Q,14,0)</f>
        <v>259</v>
      </c>
      <c r="X3519" s="35">
        <f>VLOOKUP(A3519,airbnb_listings_orlando!C:Q,15,0)</f>
        <v>6</v>
      </c>
      <c r="Y3519" s="11">
        <f t="shared" si="4"/>
        <v>163.31</v>
      </c>
      <c r="AA3519" s="11"/>
    </row>
    <row r="3520">
      <c r="A3520" s="12" t="s">
        <v>105</v>
      </c>
      <c r="B3520" s="13">
        <v>42882.0</v>
      </c>
      <c r="C3520" s="12">
        <v>42884.0</v>
      </c>
      <c r="D3520" s="14">
        <v>429.37</v>
      </c>
      <c r="E3520" s="24">
        <v>42849.363657407404</v>
      </c>
      <c r="F3520" s="16">
        <v>33.0</v>
      </c>
      <c r="G3520" s="17" t="s">
        <v>25</v>
      </c>
      <c r="H3520" s="14">
        <v>38.06</v>
      </c>
      <c r="I3520" s="14">
        <f t="shared" si="1"/>
        <v>398.9152</v>
      </c>
      <c r="J3520" s="18">
        <v>4.0</v>
      </c>
      <c r="K3520" s="17">
        <v>8.0</v>
      </c>
      <c r="L3520" s="19">
        <v>3.0</v>
      </c>
      <c r="M3520" s="19" t="e">
        <v>#REF!</v>
      </c>
      <c r="N3520" s="17">
        <v>5.0</v>
      </c>
      <c r="O3520" s="17" t="s">
        <v>62</v>
      </c>
      <c r="P3520" s="17">
        <v>2.0</v>
      </c>
      <c r="Q3520" s="17">
        <v>4.0</v>
      </c>
      <c r="R3520" s="17">
        <v>1.0</v>
      </c>
      <c r="S3520" s="7">
        <f t="shared" si="2"/>
        <v>5</v>
      </c>
      <c r="T3520" s="20">
        <v>13.28</v>
      </c>
      <c r="U3520" s="14">
        <f t="shared" si="179"/>
        <v>17.1748</v>
      </c>
      <c r="V3520" s="21" t="s">
        <v>39</v>
      </c>
      <c r="W3520" s="35">
        <f>VLOOKUP(A3520,airbnb_listings_orlando!C:Q,14,0)</f>
        <v>259</v>
      </c>
      <c r="X3520" s="35">
        <f>VLOOKUP(A3520,airbnb_listings_orlando!C:Q,15,0)</f>
        <v>6</v>
      </c>
      <c r="Y3520" s="11">
        <f t="shared" si="4"/>
        <v>214.685</v>
      </c>
      <c r="AA3520" s="11"/>
    </row>
    <row r="3521">
      <c r="A3521" s="12" t="s">
        <v>105</v>
      </c>
      <c r="B3521" s="13">
        <v>42873.0</v>
      </c>
      <c r="C3521" s="12">
        <v>42875.0</v>
      </c>
      <c r="D3521" s="14">
        <v>429.37</v>
      </c>
      <c r="E3521" s="24">
        <v>42867.92234953704</v>
      </c>
      <c r="F3521" s="16">
        <v>6.0</v>
      </c>
      <c r="G3521" s="17" t="s">
        <v>25</v>
      </c>
      <c r="H3521" s="14">
        <v>38.06</v>
      </c>
      <c r="I3521" s="14">
        <f t="shared" si="1"/>
        <v>398.9152</v>
      </c>
      <c r="J3521" s="18">
        <v>4.0</v>
      </c>
      <c r="K3521" s="17">
        <v>8.0</v>
      </c>
      <c r="L3521" s="19">
        <v>3.0</v>
      </c>
      <c r="M3521" s="19" t="e">
        <v>#REF!</v>
      </c>
      <c r="N3521" s="17">
        <v>5.0</v>
      </c>
      <c r="O3521" s="17" t="s">
        <v>62</v>
      </c>
      <c r="P3521" s="17">
        <v>2.0</v>
      </c>
      <c r="Q3521" s="17">
        <v>2.0</v>
      </c>
      <c r="R3521" s="17">
        <v>0.0</v>
      </c>
      <c r="S3521" s="7">
        <f t="shared" si="2"/>
        <v>2</v>
      </c>
      <c r="T3521" s="20">
        <v>13.28</v>
      </c>
      <c r="U3521" s="14">
        <f t="shared" si="179"/>
        <v>17.1748</v>
      </c>
      <c r="V3521" s="21" t="s">
        <v>39</v>
      </c>
      <c r="W3521" s="35">
        <f>VLOOKUP(A3521,airbnb_listings_orlando!C:Q,14,0)</f>
        <v>259</v>
      </c>
      <c r="X3521" s="35">
        <f>VLOOKUP(A3521,airbnb_listings_orlando!C:Q,15,0)</f>
        <v>6</v>
      </c>
      <c r="Y3521" s="11">
        <f t="shared" si="4"/>
        <v>214.685</v>
      </c>
      <c r="AA3521" s="11"/>
    </row>
    <row r="3522">
      <c r="A3522" s="12" t="s">
        <v>105</v>
      </c>
      <c r="B3522" s="13">
        <v>42867.0</v>
      </c>
      <c r="C3522" s="12">
        <v>42870.0</v>
      </c>
      <c r="D3522" s="14">
        <v>578.6</v>
      </c>
      <c r="E3522" s="24">
        <v>42856.36033564815</v>
      </c>
      <c r="F3522" s="16">
        <v>11.0</v>
      </c>
      <c r="G3522" s="17" t="s">
        <v>25</v>
      </c>
      <c r="H3522" s="14">
        <v>60.26</v>
      </c>
      <c r="I3522" s="14">
        <f t="shared" si="1"/>
        <v>538.176</v>
      </c>
      <c r="J3522" s="18">
        <v>4.0</v>
      </c>
      <c r="K3522" s="17">
        <v>8.0</v>
      </c>
      <c r="L3522" s="19">
        <v>3.0</v>
      </c>
      <c r="M3522" s="19" t="e">
        <v>#REF!</v>
      </c>
      <c r="N3522" s="17">
        <v>5.0</v>
      </c>
      <c r="O3522" s="17" t="s">
        <v>62</v>
      </c>
      <c r="P3522" s="17">
        <v>3.0</v>
      </c>
      <c r="Q3522" s="17">
        <v>8.0</v>
      </c>
      <c r="R3522" s="17">
        <v>2.0</v>
      </c>
      <c r="S3522" s="7">
        <f t="shared" si="2"/>
        <v>10</v>
      </c>
      <c r="T3522" s="20">
        <v>17.28</v>
      </c>
      <c r="U3522" s="14">
        <f t="shared" si="179"/>
        <v>23.144</v>
      </c>
      <c r="V3522" s="21" t="s">
        <v>39</v>
      </c>
      <c r="W3522" s="35">
        <f>VLOOKUP(A3522,airbnb_listings_orlando!C:Q,14,0)</f>
        <v>259</v>
      </c>
      <c r="X3522" s="35">
        <f>VLOOKUP(A3522,airbnb_listings_orlando!C:Q,15,0)</f>
        <v>6</v>
      </c>
      <c r="Y3522" s="11">
        <f t="shared" si="4"/>
        <v>192.8666667</v>
      </c>
      <c r="AA3522" s="11"/>
    </row>
    <row r="3523">
      <c r="A3523" s="12" t="s">
        <v>105</v>
      </c>
      <c r="B3523" s="13">
        <v>42846.0</v>
      </c>
      <c r="C3523" s="12">
        <v>42848.0</v>
      </c>
      <c r="D3523" s="14">
        <v>512.96</v>
      </c>
      <c r="E3523" s="24">
        <v>42826.66740740741</v>
      </c>
      <c r="F3523" s="16">
        <v>20.0</v>
      </c>
      <c r="G3523" s="17" t="s">
        <v>25</v>
      </c>
      <c r="H3523" s="14">
        <v>38.59</v>
      </c>
      <c r="I3523" s="14">
        <f t="shared" si="1"/>
        <v>479.6016</v>
      </c>
      <c r="J3523" s="18">
        <v>4.0</v>
      </c>
      <c r="K3523" s="17">
        <v>8.0</v>
      </c>
      <c r="L3523" s="19">
        <v>3.0</v>
      </c>
      <c r="M3523" s="19" t="e">
        <v>#REF!</v>
      </c>
      <c r="N3523" s="17">
        <v>5.0</v>
      </c>
      <c r="O3523" s="17" t="s">
        <v>62</v>
      </c>
      <c r="P3523" s="17">
        <v>2.0</v>
      </c>
      <c r="Q3523" s="17">
        <v>4.0</v>
      </c>
      <c r="R3523" s="17">
        <v>5.0</v>
      </c>
      <c r="S3523" s="7">
        <f t="shared" si="2"/>
        <v>9</v>
      </c>
      <c r="T3523" s="20">
        <v>12.84</v>
      </c>
      <c r="U3523" s="14">
        <f t="shared" si="179"/>
        <v>20.5184</v>
      </c>
      <c r="V3523" s="21" t="s">
        <v>39</v>
      </c>
      <c r="W3523" s="35">
        <f>VLOOKUP(A3523,airbnb_listings_orlando!C:Q,14,0)</f>
        <v>259</v>
      </c>
      <c r="X3523" s="35">
        <f>VLOOKUP(A3523,airbnb_listings_orlando!C:Q,15,0)</f>
        <v>6</v>
      </c>
      <c r="Y3523" s="11">
        <f t="shared" si="4"/>
        <v>256.48</v>
      </c>
      <c r="AA3523" s="11"/>
    </row>
    <row r="3524">
      <c r="A3524" s="12" t="s">
        <v>105</v>
      </c>
      <c r="B3524" s="13">
        <v>42834.0</v>
      </c>
      <c r="C3524" s="12">
        <v>42846.0</v>
      </c>
      <c r="D3524" s="14">
        <v>2082.22</v>
      </c>
      <c r="E3524" s="24">
        <v>42625.573229166665</v>
      </c>
      <c r="F3524" s="16">
        <v>209.0</v>
      </c>
      <c r="G3524" s="17" t="s">
        <v>25</v>
      </c>
      <c r="H3524" s="14">
        <v>255.58</v>
      </c>
      <c r="I3524" s="14">
        <f t="shared" si="1"/>
        <v>1941.9112</v>
      </c>
      <c r="J3524" s="18">
        <v>4.0</v>
      </c>
      <c r="K3524" s="17">
        <v>8.0</v>
      </c>
      <c r="L3524" s="19">
        <v>3.0</v>
      </c>
      <c r="M3524" s="19" t="e">
        <v>#REF!</v>
      </c>
      <c r="N3524" s="17">
        <v>5.0</v>
      </c>
      <c r="O3524" s="17" t="s">
        <v>62</v>
      </c>
      <c r="P3524" s="17">
        <v>12.0</v>
      </c>
      <c r="Q3524" s="17">
        <v>8.0</v>
      </c>
      <c r="R3524" s="17">
        <v>0.0</v>
      </c>
      <c r="S3524" s="7">
        <f t="shared" si="2"/>
        <v>8</v>
      </c>
      <c r="T3524" s="20">
        <v>57.02</v>
      </c>
      <c r="U3524" s="14">
        <f t="shared" si="179"/>
        <v>83.2888</v>
      </c>
      <c r="V3524" s="21" t="s">
        <v>39</v>
      </c>
      <c r="W3524" s="35">
        <f>VLOOKUP(A3524,airbnb_listings_orlando!C:Q,14,0)</f>
        <v>259</v>
      </c>
      <c r="X3524" s="35">
        <f>VLOOKUP(A3524,airbnb_listings_orlando!C:Q,15,0)</f>
        <v>6</v>
      </c>
      <c r="Y3524" s="11">
        <f t="shared" si="4"/>
        <v>173.5183333</v>
      </c>
      <c r="AA3524" s="11"/>
    </row>
    <row r="3525">
      <c r="A3525" s="12" t="s">
        <v>105</v>
      </c>
      <c r="B3525" s="13">
        <v>42825.0</v>
      </c>
      <c r="C3525" s="12">
        <v>42833.0</v>
      </c>
      <c r="D3525" s="14">
        <v>1500.83</v>
      </c>
      <c r="E3525" s="24">
        <v>42621.603217592594</v>
      </c>
      <c r="F3525" s="16">
        <v>204.0</v>
      </c>
      <c r="G3525" s="17" t="s">
        <v>25</v>
      </c>
      <c r="H3525" s="14">
        <v>175.24</v>
      </c>
      <c r="I3525" s="14">
        <f t="shared" si="1"/>
        <v>1400.1668</v>
      </c>
      <c r="J3525" s="18">
        <v>4.0</v>
      </c>
      <c r="K3525" s="17">
        <v>8.0</v>
      </c>
      <c r="L3525" s="19">
        <v>3.0</v>
      </c>
      <c r="M3525" s="19" t="e">
        <v>#REF!</v>
      </c>
      <c r="N3525" s="17">
        <v>5.0</v>
      </c>
      <c r="O3525" s="17" t="s">
        <v>62</v>
      </c>
      <c r="P3525" s="17">
        <v>8.0</v>
      </c>
      <c r="Q3525" s="17">
        <v>2.0</v>
      </c>
      <c r="R3525" s="17">
        <v>2.0</v>
      </c>
      <c r="S3525" s="7">
        <f t="shared" si="2"/>
        <v>4</v>
      </c>
      <c r="T3525" s="20">
        <v>40.63</v>
      </c>
      <c r="U3525" s="14">
        <f t="shared" si="179"/>
        <v>60.0332</v>
      </c>
      <c r="V3525" s="21" t="s">
        <v>39</v>
      </c>
      <c r="W3525" s="35">
        <f>VLOOKUP(A3525,airbnb_listings_orlando!C:Q,14,0)</f>
        <v>259</v>
      </c>
      <c r="X3525" s="35">
        <f>VLOOKUP(A3525,airbnb_listings_orlando!C:Q,15,0)</f>
        <v>6</v>
      </c>
      <c r="Y3525" s="11">
        <f t="shared" si="4"/>
        <v>187.60375</v>
      </c>
      <c r="AA3525" s="11"/>
    </row>
    <row r="3526">
      <c r="A3526" s="12" t="s">
        <v>105</v>
      </c>
      <c r="B3526" s="13">
        <v>42818.0</v>
      </c>
      <c r="C3526" s="12">
        <v>42825.0</v>
      </c>
      <c r="D3526" s="14">
        <v>1609.65</v>
      </c>
      <c r="E3526" s="15">
        <v>42695.39538194444</v>
      </c>
      <c r="F3526" s="16">
        <v>123.0</v>
      </c>
      <c r="G3526" s="17" t="s">
        <v>25</v>
      </c>
      <c r="H3526" s="14">
        <v>245.0</v>
      </c>
      <c r="I3526" s="14">
        <f t="shared" si="1"/>
        <v>1545.264</v>
      </c>
      <c r="J3526" s="18">
        <v>4.0</v>
      </c>
      <c r="K3526" s="17">
        <v>8.0</v>
      </c>
      <c r="L3526" s="19">
        <v>3.0</v>
      </c>
      <c r="M3526" s="19" t="e">
        <v>#REF!</v>
      </c>
      <c r="N3526" s="17">
        <v>5.0</v>
      </c>
      <c r="O3526" s="17" t="s">
        <v>62</v>
      </c>
      <c r="P3526" s="17">
        <v>7.0</v>
      </c>
      <c r="Q3526" s="17">
        <v>2.0</v>
      </c>
      <c r="R3526" s="17">
        <v>3.0</v>
      </c>
      <c r="S3526" s="7">
        <f t="shared" si="2"/>
        <v>5</v>
      </c>
      <c r="T3526" s="20">
        <v>0.0</v>
      </c>
      <c r="U3526" s="14">
        <f t="shared" si="179"/>
        <v>64.386</v>
      </c>
      <c r="V3526" s="21" t="s">
        <v>39</v>
      </c>
      <c r="W3526" s="35">
        <f>VLOOKUP(A3526,airbnb_listings_orlando!C:Q,14,0)</f>
        <v>259</v>
      </c>
      <c r="X3526" s="35">
        <f>VLOOKUP(A3526,airbnb_listings_orlando!C:Q,15,0)</f>
        <v>6</v>
      </c>
      <c r="Y3526" s="11">
        <f t="shared" si="4"/>
        <v>229.95</v>
      </c>
      <c r="AA3526" s="11"/>
    </row>
    <row r="3527">
      <c r="A3527" s="12" t="s">
        <v>105</v>
      </c>
      <c r="B3527" s="13">
        <v>42798.0</v>
      </c>
      <c r="C3527" s="12">
        <v>42805.0</v>
      </c>
      <c r="D3527" s="14">
        <v>1565.59</v>
      </c>
      <c r="E3527" s="24">
        <v>42770.63851851852</v>
      </c>
      <c r="F3527" s="16">
        <v>28.0</v>
      </c>
      <c r="G3527" s="17" t="s">
        <v>25</v>
      </c>
      <c r="H3527" s="14">
        <v>191.88</v>
      </c>
      <c r="I3527" s="14">
        <f t="shared" si="1"/>
        <v>1458.6964</v>
      </c>
      <c r="J3527" s="18">
        <v>4.0</v>
      </c>
      <c r="K3527" s="17">
        <v>8.0</v>
      </c>
      <c r="L3527" s="19">
        <v>3.0</v>
      </c>
      <c r="M3527" s="19" t="e">
        <v>#REF!</v>
      </c>
      <c r="N3527" s="17">
        <v>5.0</v>
      </c>
      <c r="O3527" s="17" t="s">
        <v>62</v>
      </c>
      <c r="P3527" s="17">
        <v>7.0</v>
      </c>
      <c r="Q3527" s="17">
        <v>6.0</v>
      </c>
      <c r="R3527" s="17">
        <v>0.0</v>
      </c>
      <c r="S3527" s="7">
        <f t="shared" si="2"/>
        <v>6</v>
      </c>
      <c r="T3527" s="20">
        <v>44.27</v>
      </c>
      <c r="U3527" s="14">
        <f t="shared" si="179"/>
        <v>62.6236</v>
      </c>
      <c r="V3527" s="21" t="s">
        <v>39</v>
      </c>
      <c r="W3527" s="35">
        <f>VLOOKUP(A3527,airbnb_listings_orlando!C:Q,14,0)</f>
        <v>259</v>
      </c>
      <c r="X3527" s="35">
        <f>VLOOKUP(A3527,airbnb_listings_orlando!C:Q,15,0)</f>
        <v>6</v>
      </c>
      <c r="Y3527" s="11">
        <f t="shared" si="4"/>
        <v>223.6557143</v>
      </c>
      <c r="AA3527" s="11"/>
    </row>
    <row r="3528">
      <c r="A3528" s="12" t="s">
        <v>105</v>
      </c>
      <c r="B3528" s="13">
        <v>42791.0</v>
      </c>
      <c r="C3528" s="12">
        <v>42794.0</v>
      </c>
      <c r="D3528" s="14">
        <v>611.11</v>
      </c>
      <c r="E3528" s="24">
        <v>42779.39949074074</v>
      </c>
      <c r="F3528" s="16">
        <v>12.0</v>
      </c>
      <c r="G3528" s="17" t="s">
        <v>25</v>
      </c>
      <c r="H3528" s="14">
        <v>60.26</v>
      </c>
      <c r="I3528" s="14">
        <f t="shared" si="1"/>
        <v>569.3856</v>
      </c>
      <c r="J3528" s="18">
        <v>4.0</v>
      </c>
      <c r="K3528" s="17">
        <v>8.0</v>
      </c>
      <c r="L3528" s="19">
        <v>3.0</v>
      </c>
      <c r="M3528" s="19" t="e">
        <v>#REF!</v>
      </c>
      <c r="N3528" s="17">
        <v>5.0</v>
      </c>
      <c r="O3528" s="17" t="s">
        <v>62</v>
      </c>
      <c r="P3528" s="17">
        <v>3.0</v>
      </c>
      <c r="Q3528" s="17">
        <v>3.0</v>
      </c>
      <c r="R3528" s="17">
        <v>4.0</v>
      </c>
      <c r="S3528" s="7">
        <f t="shared" si="2"/>
        <v>7</v>
      </c>
      <c r="T3528" s="20">
        <v>17.28</v>
      </c>
      <c r="U3528" s="14">
        <f t="shared" si="179"/>
        <v>24.4444</v>
      </c>
      <c r="V3528" s="21" t="s">
        <v>39</v>
      </c>
      <c r="W3528" s="35">
        <f>VLOOKUP(A3528,airbnb_listings_orlando!C:Q,14,0)</f>
        <v>259</v>
      </c>
      <c r="X3528" s="35">
        <f>VLOOKUP(A3528,airbnb_listings_orlando!C:Q,15,0)</f>
        <v>6</v>
      </c>
      <c r="Y3528" s="11">
        <f t="shared" si="4"/>
        <v>203.7033333</v>
      </c>
      <c r="AA3528" s="11"/>
    </row>
    <row r="3529">
      <c r="A3529" s="12" t="s">
        <v>105</v>
      </c>
      <c r="B3529" s="13">
        <v>42776.0</v>
      </c>
      <c r="C3529" s="12">
        <v>42778.0</v>
      </c>
      <c r="D3529" s="14">
        <v>453.96</v>
      </c>
      <c r="E3529" s="24">
        <v>42772.39827546296</v>
      </c>
      <c r="F3529" s="16">
        <v>4.0</v>
      </c>
      <c r="G3529" s="17" t="s">
        <v>25</v>
      </c>
      <c r="H3529" s="14">
        <v>38.59</v>
      </c>
      <c r="I3529" s="14">
        <f t="shared" si="1"/>
        <v>422.9616</v>
      </c>
      <c r="J3529" s="18">
        <v>4.0</v>
      </c>
      <c r="K3529" s="17">
        <v>8.0</v>
      </c>
      <c r="L3529" s="19">
        <v>3.0</v>
      </c>
      <c r="M3529" s="19" t="e">
        <v>#REF!</v>
      </c>
      <c r="N3529" s="17">
        <v>5.0</v>
      </c>
      <c r="O3529" s="17" t="s">
        <v>62</v>
      </c>
      <c r="P3529" s="17">
        <v>2.0</v>
      </c>
      <c r="Q3529" s="17">
        <v>4.0</v>
      </c>
      <c r="R3529" s="17">
        <v>5.0</v>
      </c>
      <c r="S3529" s="7">
        <f t="shared" si="2"/>
        <v>9</v>
      </c>
      <c r="T3529" s="20">
        <v>12.84</v>
      </c>
      <c r="U3529" s="14">
        <f t="shared" si="179"/>
        <v>18.1584</v>
      </c>
      <c r="V3529" s="21" t="s">
        <v>39</v>
      </c>
      <c r="W3529" s="35">
        <f>VLOOKUP(A3529,airbnb_listings_orlando!C:Q,14,0)</f>
        <v>259</v>
      </c>
      <c r="X3529" s="35">
        <f>VLOOKUP(A3529,airbnb_listings_orlando!C:Q,15,0)</f>
        <v>6</v>
      </c>
      <c r="Y3529" s="11">
        <f t="shared" si="4"/>
        <v>226.98</v>
      </c>
      <c r="AA3529" s="11"/>
    </row>
    <row r="3530">
      <c r="A3530" s="12" t="s">
        <v>105</v>
      </c>
      <c r="B3530" s="13">
        <v>42734.0</v>
      </c>
      <c r="C3530" s="12">
        <v>42739.0</v>
      </c>
      <c r="D3530" s="14">
        <v>1209.1</v>
      </c>
      <c r="E3530" s="24">
        <v>42619.67642361111</v>
      </c>
      <c r="F3530" s="16">
        <v>115.0</v>
      </c>
      <c r="G3530" s="17" t="s">
        <v>25</v>
      </c>
      <c r="H3530" s="14">
        <v>190.0</v>
      </c>
      <c r="I3530" s="14">
        <f t="shared" si="1"/>
        <v>1160.736</v>
      </c>
      <c r="J3530" s="18">
        <v>4.0</v>
      </c>
      <c r="K3530" s="17">
        <v>8.0</v>
      </c>
      <c r="L3530" s="19">
        <v>3.0</v>
      </c>
      <c r="M3530" s="19" t="e">
        <v>#REF!</v>
      </c>
      <c r="N3530" s="17">
        <v>5.0</v>
      </c>
      <c r="O3530" s="17" t="s">
        <v>62</v>
      </c>
      <c r="P3530" s="17">
        <v>5.0</v>
      </c>
      <c r="Q3530" s="17">
        <v>8.0</v>
      </c>
      <c r="R3530" s="17">
        <v>2.0</v>
      </c>
      <c r="S3530" s="7">
        <f t="shared" si="2"/>
        <v>10</v>
      </c>
      <c r="T3530" s="20">
        <v>0.0</v>
      </c>
      <c r="U3530" s="14">
        <f t="shared" si="179"/>
        <v>48.364</v>
      </c>
      <c r="V3530" s="21" t="s">
        <v>39</v>
      </c>
      <c r="W3530" s="35">
        <f>VLOOKUP(A3530,airbnb_listings_orlando!C:Q,14,0)</f>
        <v>259</v>
      </c>
      <c r="X3530" s="35">
        <f>VLOOKUP(A3530,airbnb_listings_orlando!C:Q,15,0)</f>
        <v>6</v>
      </c>
      <c r="Y3530" s="11">
        <f t="shared" si="4"/>
        <v>241.82</v>
      </c>
      <c r="AA3530" s="11"/>
    </row>
    <row r="3531">
      <c r="A3531" s="12" t="s">
        <v>105</v>
      </c>
      <c r="B3531" s="13">
        <v>42721.0</v>
      </c>
      <c r="C3531" s="25">
        <v>42732.0</v>
      </c>
      <c r="D3531" s="14">
        <v>2435.15</v>
      </c>
      <c r="E3531" s="24">
        <v>42619.67523148148</v>
      </c>
      <c r="F3531" s="16">
        <v>102.0</v>
      </c>
      <c r="G3531" s="17" t="s">
        <v>25</v>
      </c>
      <c r="H3531" s="14">
        <v>407.0</v>
      </c>
      <c r="I3531" s="14">
        <f t="shared" si="1"/>
        <v>2337.744</v>
      </c>
      <c r="J3531" s="18">
        <v>4.0</v>
      </c>
      <c r="K3531" s="17">
        <v>8.0</v>
      </c>
      <c r="L3531" s="19">
        <v>3.0</v>
      </c>
      <c r="M3531" s="19" t="e">
        <v>#REF!</v>
      </c>
      <c r="N3531" s="17">
        <v>5.0</v>
      </c>
      <c r="O3531" s="17" t="s">
        <v>62</v>
      </c>
      <c r="P3531" s="17">
        <v>11.0</v>
      </c>
      <c r="Q3531" s="17">
        <v>7.0</v>
      </c>
      <c r="R3531" s="17">
        <v>0.0</v>
      </c>
      <c r="S3531" s="7">
        <f t="shared" si="2"/>
        <v>7</v>
      </c>
      <c r="T3531" s="20">
        <v>0.0</v>
      </c>
      <c r="U3531" s="14">
        <f t="shared" si="179"/>
        <v>97.406</v>
      </c>
      <c r="V3531" s="21" t="s">
        <v>39</v>
      </c>
      <c r="W3531" s="35">
        <f>VLOOKUP(A3531,airbnb_listings_orlando!C:Q,14,0)</f>
        <v>259</v>
      </c>
      <c r="X3531" s="35">
        <f>VLOOKUP(A3531,airbnb_listings_orlando!C:Q,15,0)</f>
        <v>6</v>
      </c>
      <c r="Y3531" s="11">
        <f t="shared" si="4"/>
        <v>221.3772727</v>
      </c>
      <c r="AA3531" s="11"/>
    </row>
    <row r="3532">
      <c r="A3532" s="12" t="s">
        <v>105</v>
      </c>
      <c r="B3532" s="13">
        <v>42689.0</v>
      </c>
      <c r="C3532" s="25">
        <v>42694.0</v>
      </c>
      <c r="D3532" s="14">
        <v>898.35</v>
      </c>
      <c r="E3532" s="24">
        <v>42633.64863425926</v>
      </c>
      <c r="F3532" s="16">
        <v>56.0</v>
      </c>
      <c r="G3532" s="17" t="s">
        <v>25</v>
      </c>
      <c r="H3532" s="14">
        <v>135.0</v>
      </c>
      <c r="I3532" s="14">
        <f t="shared" si="1"/>
        <v>862.416</v>
      </c>
      <c r="J3532" s="18">
        <v>4.0</v>
      </c>
      <c r="K3532" s="17">
        <v>8.0</v>
      </c>
      <c r="L3532" s="19">
        <v>3.0</v>
      </c>
      <c r="M3532" s="19" t="e">
        <v>#REF!</v>
      </c>
      <c r="N3532" s="17">
        <v>5.0</v>
      </c>
      <c r="O3532" s="17" t="s">
        <v>62</v>
      </c>
      <c r="P3532" s="17">
        <v>5.0</v>
      </c>
      <c r="Q3532" s="17">
        <v>7.0</v>
      </c>
      <c r="R3532" s="17">
        <v>0.0</v>
      </c>
      <c r="S3532" s="7">
        <f t="shared" si="2"/>
        <v>7</v>
      </c>
      <c r="T3532" s="20">
        <v>0.0</v>
      </c>
      <c r="U3532" s="14">
        <f t="shared" si="179"/>
        <v>35.934</v>
      </c>
      <c r="V3532" s="21" t="s">
        <v>39</v>
      </c>
      <c r="W3532" s="35">
        <f>VLOOKUP(A3532,airbnb_listings_orlando!C:Q,14,0)</f>
        <v>259</v>
      </c>
      <c r="X3532" s="35">
        <f>VLOOKUP(A3532,airbnb_listings_orlando!C:Q,15,0)</f>
        <v>6</v>
      </c>
      <c r="Y3532" s="11">
        <f t="shared" si="4"/>
        <v>179.67</v>
      </c>
      <c r="AA3532" s="11"/>
    </row>
    <row r="3533">
      <c r="A3533" s="12" t="s">
        <v>105</v>
      </c>
      <c r="B3533" s="13">
        <v>42664.0</v>
      </c>
      <c r="C3533" s="25">
        <v>42666.0</v>
      </c>
      <c r="D3533" s="14">
        <v>409.06</v>
      </c>
      <c r="E3533" s="24">
        <v>42649.38858796296</v>
      </c>
      <c r="F3533" s="16">
        <v>15.0</v>
      </c>
      <c r="G3533" s="17" t="s">
        <v>25</v>
      </c>
      <c r="H3533" s="14">
        <v>48.4</v>
      </c>
      <c r="I3533" s="14">
        <f t="shared" si="1"/>
        <v>392.6976</v>
      </c>
      <c r="J3533" s="18">
        <v>4.0</v>
      </c>
      <c r="K3533" s="17">
        <v>8.0</v>
      </c>
      <c r="L3533" s="19">
        <v>3.0</v>
      </c>
      <c r="M3533" s="19" t="e">
        <v>#REF!</v>
      </c>
      <c r="N3533" s="17">
        <v>5.0</v>
      </c>
      <c r="O3533" s="17" t="s">
        <v>62</v>
      </c>
      <c r="P3533" s="17">
        <v>2.0</v>
      </c>
      <c r="Q3533" s="17">
        <v>8.0</v>
      </c>
      <c r="R3533" s="17">
        <v>0.0</v>
      </c>
      <c r="S3533" s="7">
        <f t="shared" si="2"/>
        <v>8</v>
      </c>
      <c r="T3533" s="20">
        <v>0.0</v>
      </c>
      <c r="U3533" s="14">
        <f t="shared" si="179"/>
        <v>16.3624</v>
      </c>
      <c r="V3533" s="21" t="s">
        <v>39</v>
      </c>
      <c r="W3533" s="35">
        <f>VLOOKUP(A3533,airbnb_listings_orlando!C:Q,14,0)</f>
        <v>259</v>
      </c>
      <c r="X3533" s="35">
        <f>VLOOKUP(A3533,airbnb_listings_orlando!C:Q,15,0)</f>
        <v>6</v>
      </c>
      <c r="Y3533" s="11">
        <f t="shared" si="4"/>
        <v>204.53</v>
      </c>
      <c r="AA3533" s="11"/>
    </row>
    <row r="3534">
      <c r="A3534" s="12" t="s">
        <v>105</v>
      </c>
      <c r="B3534" s="13">
        <v>42659.0</v>
      </c>
      <c r="C3534" s="25">
        <v>42663.0</v>
      </c>
      <c r="D3534" s="14">
        <v>745.8</v>
      </c>
      <c r="E3534" s="24">
        <v>42619.6721412037</v>
      </c>
      <c r="F3534" s="16">
        <v>40.0</v>
      </c>
      <c r="G3534" s="17" t="s">
        <v>25</v>
      </c>
      <c r="H3534" s="14">
        <v>108.0</v>
      </c>
      <c r="I3534" s="14">
        <f t="shared" si="1"/>
        <v>715.968</v>
      </c>
      <c r="J3534" s="18">
        <v>4.0</v>
      </c>
      <c r="K3534" s="17">
        <v>8.0</v>
      </c>
      <c r="L3534" s="19">
        <v>3.0</v>
      </c>
      <c r="M3534" s="19" t="e">
        <v>#REF!</v>
      </c>
      <c r="N3534" s="17">
        <v>5.0</v>
      </c>
      <c r="O3534" s="17" t="s">
        <v>62</v>
      </c>
      <c r="P3534" s="17">
        <v>4.0</v>
      </c>
      <c r="Q3534" s="17">
        <v>4.0</v>
      </c>
      <c r="R3534" s="17">
        <v>5.0</v>
      </c>
      <c r="S3534" s="7">
        <f t="shared" si="2"/>
        <v>9</v>
      </c>
      <c r="T3534" s="20">
        <v>0.0</v>
      </c>
      <c r="U3534" s="14">
        <f t="shared" si="179"/>
        <v>29.832</v>
      </c>
      <c r="V3534" s="21" t="s">
        <v>39</v>
      </c>
      <c r="W3534" s="35">
        <f>VLOOKUP(A3534,airbnb_listings_orlando!C:Q,14,0)</f>
        <v>259</v>
      </c>
      <c r="X3534" s="35">
        <f>VLOOKUP(A3534,airbnb_listings_orlando!C:Q,15,0)</f>
        <v>6</v>
      </c>
      <c r="Y3534" s="11">
        <f t="shared" si="4"/>
        <v>186.45</v>
      </c>
      <c r="AA3534" s="11"/>
    </row>
    <row r="3535">
      <c r="A3535" s="12" t="s">
        <v>105</v>
      </c>
      <c r="B3535" s="13">
        <v>42657.0</v>
      </c>
      <c r="C3535" s="25">
        <v>42659.0</v>
      </c>
      <c r="D3535" s="14">
        <v>409.06</v>
      </c>
      <c r="E3535" s="24">
        <v>42642.446747685186</v>
      </c>
      <c r="F3535" s="16">
        <v>15.0</v>
      </c>
      <c r="G3535" s="17" t="s">
        <v>25</v>
      </c>
      <c r="H3535" s="14">
        <v>48.4</v>
      </c>
      <c r="I3535" s="14">
        <f t="shared" si="1"/>
        <v>392.6976</v>
      </c>
      <c r="J3535" s="18">
        <v>4.0</v>
      </c>
      <c r="K3535" s="17">
        <v>8.0</v>
      </c>
      <c r="L3535" s="19">
        <v>3.0</v>
      </c>
      <c r="M3535" s="19" t="e">
        <v>#REF!</v>
      </c>
      <c r="N3535" s="17">
        <v>5.0</v>
      </c>
      <c r="O3535" s="17" t="s">
        <v>62</v>
      </c>
      <c r="P3535" s="17">
        <v>2.0</v>
      </c>
      <c r="Q3535" s="17">
        <v>9.0</v>
      </c>
      <c r="R3535" s="17">
        <v>0.0</v>
      </c>
      <c r="S3535" s="7">
        <f t="shared" si="2"/>
        <v>9</v>
      </c>
      <c r="T3535" s="20">
        <v>0.0</v>
      </c>
      <c r="U3535" s="14">
        <f t="shared" si="179"/>
        <v>16.3624</v>
      </c>
      <c r="V3535" s="21" t="s">
        <v>39</v>
      </c>
      <c r="W3535" s="35">
        <f>VLOOKUP(A3535,airbnb_listings_orlando!C:Q,14,0)</f>
        <v>259</v>
      </c>
      <c r="X3535" s="35">
        <f>VLOOKUP(A3535,airbnb_listings_orlando!C:Q,15,0)</f>
        <v>6</v>
      </c>
      <c r="Y3535" s="11">
        <f t="shared" si="4"/>
        <v>204.53</v>
      </c>
      <c r="AA3535" s="11"/>
    </row>
    <row r="3536">
      <c r="A3536" s="12" t="s">
        <v>105</v>
      </c>
      <c r="B3536" s="13">
        <v>42644.0</v>
      </c>
      <c r="C3536" s="12">
        <v>42651.0</v>
      </c>
      <c r="D3536" s="14">
        <v>1203.45</v>
      </c>
      <c r="E3536" s="24">
        <v>42625.571851851855</v>
      </c>
      <c r="F3536" s="16">
        <v>19.0</v>
      </c>
      <c r="G3536" s="17" t="s">
        <v>25</v>
      </c>
      <c r="H3536" s="14">
        <v>189.0</v>
      </c>
      <c r="I3536" s="14">
        <f t="shared" si="1"/>
        <v>1155.312</v>
      </c>
      <c r="J3536" s="18">
        <v>4.0</v>
      </c>
      <c r="K3536" s="17">
        <v>8.0</v>
      </c>
      <c r="L3536" s="19">
        <v>3.0</v>
      </c>
      <c r="M3536" s="19" t="e">
        <v>#REF!</v>
      </c>
      <c r="N3536" s="17">
        <v>5.0</v>
      </c>
      <c r="O3536" s="17" t="s">
        <v>62</v>
      </c>
      <c r="P3536" s="17">
        <v>7.0</v>
      </c>
      <c r="Q3536" s="17">
        <v>4.0</v>
      </c>
      <c r="R3536" s="17">
        <v>1.0</v>
      </c>
      <c r="S3536" s="7">
        <f t="shared" si="2"/>
        <v>5</v>
      </c>
      <c r="T3536" s="20">
        <v>0.0</v>
      </c>
      <c r="U3536" s="14">
        <f t="shared" si="179"/>
        <v>48.138</v>
      </c>
      <c r="V3536" s="21" t="s">
        <v>39</v>
      </c>
      <c r="W3536" s="35">
        <f>VLOOKUP(A3536,airbnb_listings_orlando!C:Q,14,0)</f>
        <v>259</v>
      </c>
      <c r="X3536" s="35">
        <f>VLOOKUP(A3536,airbnb_listings_orlando!C:Q,15,0)</f>
        <v>6</v>
      </c>
      <c r="Y3536" s="11">
        <f t="shared" si="4"/>
        <v>171.9214286</v>
      </c>
      <c r="AA3536" s="11"/>
    </row>
    <row r="3537">
      <c r="A3537" s="12" t="s">
        <v>105</v>
      </c>
      <c r="B3537" s="13">
        <v>42629.0</v>
      </c>
      <c r="C3537" s="12">
        <v>42637.0</v>
      </c>
      <c r="D3537" s="14">
        <v>1229.44</v>
      </c>
      <c r="E3537" s="24">
        <v>42636.63780092593</v>
      </c>
      <c r="F3537" s="16">
        <v>0.0</v>
      </c>
      <c r="G3537" s="17" t="s">
        <v>25</v>
      </c>
      <c r="H3537" s="14">
        <v>193.6</v>
      </c>
      <c r="I3537" s="14">
        <f t="shared" si="1"/>
        <v>1180.2624</v>
      </c>
      <c r="J3537" s="18">
        <v>4.0</v>
      </c>
      <c r="K3537" s="17">
        <v>8.0</v>
      </c>
      <c r="L3537" s="19">
        <v>3.0</v>
      </c>
      <c r="M3537" s="19" t="e">
        <v>#REF!</v>
      </c>
      <c r="N3537" s="17">
        <v>5.0</v>
      </c>
      <c r="O3537" s="17" t="s">
        <v>62</v>
      </c>
      <c r="P3537" s="17">
        <v>8.0</v>
      </c>
      <c r="Q3537" s="17">
        <v>4.0</v>
      </c>
      <c r="R3537" s="17">
        <v>1.0</v>
      </c>
      <c r="S3537" s="7">
        <f t="shared" si="2"/>
        <v>5</v>
      </c>
      <c r="T3537" s="20">
        <v>0.0</v>
      </c>
      <c r="U3537" s="14">
        <f t="shared" si="179"/>
        <v>49.1776</v>
      </c>
      <c r="V3537" s="21" t="s">
        <v>39</v>
      </c>
      <c r="W3537" s="35">
        <f>VLOOKUP(A3537,airbnb_listings_orlando!C:Q,14,0)</f>
        <v>259</v>
      </c>
      <c r="X3537" s="35">
        <f>VLOOKUP(A3537,airbnb_listings_orlando!C:Q,15,0)</f>
        <v>6</v>
      </c>
      <c r="Y3537" s="11">
        <f t="shared" si="4"/>
        <v>153.68</v>
      </c>
      <c r="AA3537" s="11"/>
    </row>
    <row r="3538">
      <c r="A3538" s="12" t="s">
        <v>105</v>
      </c>
      <c r="B3538" s="13">
        <v>42615.0</v>
      </c>
      <c r="C3538" s="12">
        <v>42618.0</v>
      </c>
      <c r="D3538" s="14">
        <v>545.79</v>
      </c>
      <c r="E3538" s="24">
        <v>42636.63582175926</v>
      </c>
      <c r="F3538" s="16">
        <v>0.0</v>
      </c>
      <c r="G3538" s="17" t="s">
        <v>25</v>
      </c>
      <c r="H3538" s="14">
        <v>72.6</v>
      </c>
      <c r="I3538" s="14">
        <f t="shared" si="1"/>
        <v>523.9584</v>
      </c>
      <c r="J3538" s="18">
        <v>4.0</v>
      </c>
      <c r="K3538" s="17">
        <v>8.0</v>
      </c>
      <c r="L3538" s="19">
        <v>3.0</v>
      </c>
      <c r="M3538" s="19" t="e">
        <v>#REF!</v>
      </c>
      <c r="N3538" s="17">
        <v>5.0</v>
      </c>
      <c r="O3538" s="17" t="s">
        <v>62</v>
      </c>
      <c r="P3538" s="17">
        <v>3.0</v>
      </c>
      <c r="Q3538" s="17">
        <v>4.0</v>
      </c>
      <c r="R3538" s="17">
        <v>2.0</v>
      </c>
      <c r="S3538" s="7">
        <f t="shared" si="2"/>
        <v>6</v>
      </c>
      <c r="T3538" s="20">
        <v>0.0</v>
      </c>
      <c r="U3538" s="14">
        <f t="shared" si="179"/>
        <v>21.8316</v>
      </c>
      <c r="V3538" s="21" t="s">
        <v>39</v>
      </c>
      <c r="W3538" s="35">
        <f>VLOOKUP(A3538,airbnb_listings_orlando!C:Q,14,0)</f>
        <v>259</v>
      </c>
      <c r="X3538" s="35">
        <f>VLOOKUP(A3538,airbnb_listings_orlando!C:Q,15,0)</f>
        <v>6</v>
      </c>
      <c r="Y3538" s="11">
        <f t="shared" si="4"/>
        <v>181.93</v>
      </c>
      <c r="AA3538" s="11"/>
    </row>
    <row r="3539">
      <c r="A3539" s="12" t="s">
        <v>105</v>
      </c>
      <c r="B3539" s="13">
        <v>43351.0</v>
      </c>
      <c r="C3539" s="12">
        <v>43357.0</v>
      </c>
      <c r="D3539" s="14">
        <v>1090.72</v>
      </c>
      <c r="E3539" s="24">
        <v>43347.48048611111</v>
      </c>
      <c r="F3539" s="16">
        <v>4.0</v>
      </c>
      <c r="G3539" s="17" t="s">
        <v>25</v>
      </c>
      <c r="H3539" s="14">
        <v>154.8</v>
      </c>
      <c r="I3539" s="14">
        <f t="shared" si="1"/>
        <v>1090.72</v>
      </c>
      <c r="J3539" s="18">
        <v>4.0</v>
      </c>
      <c r="K3539" s="17">
        <v>8.0</v>
      </c>
      <c r="L3539" s="19">
        <v>3.0</v>
      </c>
      <c r="M3539" s="19" t="e">
        <v>#REF!</v>
      </c>
      <c r="N3539" s="17">
        <v>5.0</v>
      </c>
      <c r="O3539" s="17" t="s">
        <v>62</v>
      </c>
      <c r="P3539" s="17">
        <v>6.0</v>
      </c>
      <c r="Q3539" s="17">
        <v>2.0</v>
      </c>
      <c r="R3539" s="17">
        <v>0.0</v>
      </c>
      <c r="S3539" s="7">
        <f t="shared" si="2"/>
        <v>2</v>
      </c>
      <c r="T3539" s="20">
        <v>0.0</v>
      </c>
      <c r="U3539" s="14">
        <v>0.0</v>
      </c>
      <c r="V3539" s="21" t="s">
        <v>40</v>
      </c>
      <c r="W3539" s="35">
        <f>VLOOKUP(A3539,airbnb_listings_orlando!C:Q,14,0)</f>
        <v>259</v>
      </c>
      <c r="X3539" s="35">
        <f>VLOOKUP(A3539,airbnb_listings_orlando!C:Q,15,0)</f>
        <v>6</v>
      </c>
      <c r="Y3539" s="11">
        <f t="shared" si="4"/>
        <v>181.7866667</v>
      </c>
      <c r="AA3539" s="11"/>
    </row>
    <row r="3540">
      <c r="A3540" s="12" t="s">
        <v>105</v>
      </c>
      <c r="B3540" s="13">
        <v>43270.0</v>
      </c>
      <c r="C3540" s="12">
        <v>43289.0</v>
      </c>
      <c r="D3540" s="14">
        <v>130.0</v>
      </c>
      <c r="E3540" s="24">
        <v>43115.98056712963</v>
      </c>
      <c r="F3540" s="16">
        <v>155.0</v>
      </c>
      <c r="G3540" s="17" t="s">
        <v>25</v>
      </c>
      <c r="H3540" s="14">
        <v>0.0</v>
      </c>
      <c r="I3540" s="14">
        <f t="shared" si="1"/>
        <v>130</v>
      </c>
      <c r="J3540" s="18">
        <v>4.0</v>
      </c>
      <c r="K3540" s="17">
        <v>8.0</v>
      </c>
      <c r="L3540" s="19">
        <v>3.0</v>
      </c>
      <c r="M3540" s="19" t="e">
        <v>#REF!</v>
      </c>
      <c r="N3540" s="17">
        <v>5.0</v>
      </c>
      <c r="O3540" s="17" t="s">
        <v>62</v>
      </c>
      <c r="P3540" s="17">
        <v>19.0</v>
      </c>
      <c r="Q3540" s="17">
        <v>1.0</v>
      </c>
      <c r="R3540" s="17">
        <v>0.0</v>
      </c>
      <c r="S3540" s="7">
        <f t="shared" si="2"/>
        <v>1</v>
      </c>
      <c r="T3540" s="20">
        <v>0.0</v>
      </c>
      <c r="U3540" s="14">
        <v>0.0</v>
      </c>
      <c r="V3540" s="21" t="s">
        <v>40</v>
      </c>
      <c r="W3540" s="35">
        <f>VLOOKUP(A3540,airbnb_listings_orlando!C:Q,14,0)</f>
        <v>259</v>
      </c>
      <c r="X3540" s="35">
        <f>VLOOKUP(A3540,airbnb_listings_orlando!C:Q,15,0)</f>
        <v>6</v>
      </c>
      <c r="Y3540" s="11">
        <f t="shared" si="4"/>
        <v>6.842105263</v>
      </c>
      <c r="AA3540" s="11"/>
    </row>
    <row r="3541">
      <c r="A3541" s="12" t="s">
        <v>105</v>
      </c>
      <c r="B3541" s="13">
        <v>43373.0</v>
      </c>
      <c r="C3541" s="25">
        <v>43384.0</v>
      </c>
      <c r="D3541" s="14">
        <v>2023.19</v>
      </c>
      <c r="E3541" s="24">
        <v>43276.9737962963</v>
      </c>
      <c r="F3541" s="16">
        <v>97.0</v>
      </c>
      <c r="G3541" s="17" t="s">
        <v>25</v>
      </c>
      <c r="H3541" s="14">
        <v>305.8</v>
      </c>
      <c r="I3541" s="14">
        <f t="shared" si="1"/>
        <v>1922.0305</v>
      </c>
      <c r="J3541" s="18">
        <v>4.0</v>
      </c>
      <c r="K3541" s="17">
        <v>8.0</v>
      </c>
      <c r="L3541" s="19">
        <v>3.0</v>
      </c>
      <c r="M3541" s="19" t="e">
        <v>#REF!</v>
      </c>
      <c r="N3541" s="17">
        <v>5.0</v>
      </c>
      <c r="O3541" s="17" t="s">
        <v>62</v>
      </c>
      <c r="P3541" s="17">
        <v>11.0</v>
      </c>
      <c r="Q3541" s="17">
        <v>8.0</v>
      </c>
      <c r="R3541" s="17">
        <v>2.0</v>
      </c>
      <c r="S3541" s="7">
        <f t="shared" si="2"/>
        <v>10</v>
      </c>
      <c r="T3541" s="20">
        <v>0.0</v>
      </c>
      <c r="U3541" s="14">
        <f>D3541*5%</f>
        <v>101.1595</v>
      </c>
      <c r="V3541" s="21" t="s">
        <v>50</v>
      </c>
      <c r="W3541" s="35">
        <f>VLOOKUP(A3541,airbnb_listings_orlando!C:Q,14,0)</f>
        <v>259</v>
      </c>
      <c r="X3541" s="35">
        <f>VLOOKUP(A3541,airbnb_listings_orlando!C:Q,15,0)</f>
        <v>6</v>
      </c>
      <c r="Y3541" s="11">
        <f t="shared" si="4"/>
        <v>183.9263636</v>
      </c>
      <c r="AA3541" s="11"/>
    </row>
    <row r="3542">
      <c r="A3542" s="12" t="s">
        <v>106</v>
      </c>
      <c r="B3542" s="13">
        <v>43453.0</v>
      </c>
      <c r="C3542" s="25">
        <v>43456.0</v>
      </c>
      <c r="D3542" s="14">
        <v>582.0</v>
      </c>
      <c r="E3542" s="24">
        <v>43367.530335648145</v>
      </c>
      <c r="F3542" s="16">
        <v>86.0</v>
      </c>
      <c r="G3542" s="17" t="s">
        <v>25</v>
      </c>
      <c r="H3542" s="14">
        <v>64.61</v>
      </c>
      <c r="I3542" s="14">
        <f t="shared" si="1"/>
        <v>540.72</v>
      </c>
      <c r="J3542" s="18">
        <v>4.0</v>
      </c>
      <c r="K3542" s="17">
        <v>6.0</v>
      </c>
      <c r="L3542" s="19">
        <v>3.0</v>
      </c>
      <c r="M3542" s="19">
        <v>30.0</v>
      </c>
      <c r="N3542" s="17">
        <v>5.0</v>
      </c>
      <c r="O3542" s="17" t="s">
        <v>62</v>
      </c>
      <c r="P3542" s="17">
        <v>3.0</v>
      </c>
      <c r="Q3542" s="17">
        <v>6.0</v>
      </c>
      <c r="R3542" s="17">
        <v>2.0</v>
      </c>
      <c r="S3542" s="7">
        <f t="shared" si="2"/>
        <v>8</v>
      </c>
      <c r="T3542" s="20">
        <v>18.0</v>
      </c>
      <c r="U3542" s="14">
        <f t="shared" ref="U3542:U3575" si="180">D3542*4%</f>
        <v>23.28</v>
      </c>
      <c r="V3542" s="21" t="s">
        <v>26</v>
      </c>
      <c r="W3542" s="35">
        <f>VLOOKUP(A3542,airbnb_listings_orlando!C:Q,14,0)</f>
        <v>259</v>
      </c>
      <c r="X3542" s="35">
        <f>VLOOKUP(A3542,airbnb_listings_orlando!C:Q,15,0)</f>
        <v>6</v>
      </c>
      <c r="Y3542" s="11">
        <f t="shared" si="4"/>
        <v>194</v>
      </c>
      <c r="AA3542" s="11"/>
    </row>
    <row r="3543">
      <c r="A3543" s="12" t="s">
        <v>106</v>
      </c>
      <c r="B3543" s="13">
        <v>43450.0</v>
      </c>
      <c r="C3543" s="25">
        <v>43452.0</v>
      </c>
      <c r="D3543" s="14">
        <v>448.61</v>
      </c>
      <c r="E3543" s="15">
        <v>43419.718356481484</v>
      </c>
      <c r="F3543" s="16">
        <v>31.0</v>
      </c>
      <c r="G3543" s="17" t="s">
        <v>25</v>
      </c>
      <c r="H3543" s="14">
        <v>45.11</v>
      </c>
      <c r="I3543" s="14">
        <f t="shared" si="1"/>
        <v>418.2756</v>
      </c>
      <c r="J3543" s="18">
        <v>4.0</v>
      </c>
      <c r="K3543" s="17">
        <v>6.0</v>
      </c>
      <c r="L3543" s="19">
        <v>3.0</v>
      </c>
      <c r="M3543" s="19">
        <v>30.0</v>
      </c>
      <c r="N3543" s="17">
        <v>5.0</v>
      </c>
      <c r="O3543" s="17" t="s">
        <v>62</v>
      </c>
      <c r="P3543" s="17">
        <v>2.0</v>
      </c>
      <c r="Q3543" s="17">
        <v>5.0</v>
      </c>
      <c r="R3543" s="17">
        <v>2.0</v>
      </c>
      <c r="S3543" s="7">
        <f t="shared" si="2"/>
        <v>7</v>
      </c>
      <c r="T3543" s="20">
        <v>12.39</v>
      </c>
      <c r="U3543" s="14">
        <f t="shared" si="180"/>
        <v>17.9444</v>
      </c>
      <c r="V3543" s="21" t="s">
        <v>26</v>
      </c>
      <c r="W3543" s="35">
        <f>VLOOKUP(A3543,airbnb_listings_orlando!C:Q,14,0)</f>
        <v>259</v>
      </c>
      <c r="X3543" s="35">
        <f>VLOOKUP(A3543,airbnb_listings_orlando!C:Q,15,0)</f>
        <v>6</v>
      </c>
      <c r="Y3543" s="11">
        <f t="shared" si="4"/>
        <v>224.305</v>
      </c>
      <c r="AA3543" s="11"/>
    </row>
    <row r="3544">
      <c r="A3544" s="12" t="s">
        <v>106</v>
      </c>
      <c r="B3544" s="13">
        <v>43435.0</v>
      </c>
      <c r="C3544" s="12">
        <v>43442.0</v>
      </c>
      <c r="D3544" s="14">
        <v>1310.66</v>
      </c>
      <c r="E3544" s="24">
        <v>43343.986493055556</v>
      </c>
      <c r="F3544" s="16">
        <v>92.0</v>
      </c>
      <c r="G3544" s="17" t="s">
        <v>25</v>
      </c>
      <c r="H3544" s="14">
        <v>184.55</v>
      </c>
      <c r="I3544" s="14">
        <f t="shared" si="1"/>
        <v>1222.8936</v>
      </c>
      <c r="J3544" s="18">
        <v>4.0</v>
      </c>
      <c r="K3544" s="17">
        <v>6.0</v>
      </c>
      <c r="L3544" s="19">
        <v>3.0</v>
      </c>
      <c r="M3544" s="19">
        <v>30.0</v>
      </c>
      <c r="N3544" s="17">
        <v>5.0</v>
      </c>
      <c r="O3544" s="17" t="s">
        <v>62</v>
      </c>
      <c r="P3544" s="17">
        <v>7.0</v>
      </c>
      <c r="Q3544" s="17">
        <v>4.0</v>
      </c>
      <c r="R3544" s="17">
        <v>4.0</v>
      </c>
      <c r="S3544" s="7">
        <f t="shared" si="2"/>
        <v>8</v>
      </c>
      <c r="T3544" s="20">
        <v>35.34</v>
      </c>
      <c r="U3544" s="14">
        <f t="shared" si="180"/>
        <v>52.4264</v>
      </c>
      <c r="V3544" s="21" t="s">
        <v>26</v>
      </c>
      <c r="W3544" s="35">
        <f>VLOOKUP(A3544,airbnb_listings_orlando!C:Q,14,0)</f>
        <v>259</v>
      </c>
      <c r="X3544" s="35">
        <f>VLOOKUP(A3544,airbnb_listings_orlando!C:Q,15,0)</f>
        <v>6</v>
      </c>
      <c r="Y3544" s="11">
        <f t="shared" si="4"/>
        <v>187.2371429</v>
      </c>
      <c r="AA3544" s="11"/>
    </row>
    <row r="3545">
      <c r="A3545" s="12" t="s">
        <v>106</v>
      </c>
      <c r="B3545" s="13">
        <v>43421.0</v>
      </c>
      <c r="C3545" s="25">
        <v>43429.0</v>
      </c>
      <c r="D3545" s="14">
        <v>1333.75</v>
      </c>
      <c r="E3545" s="24">
        <v>43289.40806712963</v>
      </c>
      <c r="F3545" s="16">
        <v>132.0</v>
      </c>
      <c r="G3545" s="17" t="s">
        <v>25</v>
      </c>
      <c r="H3545" s="14">
        <v>182.93</v>
      </c>
      <c r="I3545" s="14">
        <f t="shared" si="1"/>
        <v>1239.15</v>
      </c>
      <c r="J3545" s="18">
        <v>4.0</v>
      </c>
      <c r="K3545" s="17">
        <v>6.0</v>
      </c>
      <c r="L3545" s="19">
        <v>3.0</v>
      </c>
      <c r="M3545" s="19">
        <v>30.0</v>
      </c>
      <c r="N3545" s="17">
        <v>5.0</v>
      </c>
      <c r="O3545" s="17" t="s">
        <v>62</v>
      </c>
      <c r="P3545" s="17">
        <v>8.0</v>
      </c>
      <c r="Q3545" s="17">
        <v>3.0</v>
      </c>
      <c r="R3545" s="17">
        <v>3.0</v>
      </c>
      <c r="S3545" s="7">
        <f t="shared" si="2"/>
        <v>6</v>
      </c>
      <c r="T3545" s="20">
        <v>41.25</v>
      </c>
      <c r="U3545" s="14">
        <f t="shared" si="180"/>
        <v>53.35</v>
      </c>
      <c r="V3545" s="21" t="s">
        <v>26</v>
      </c>
      <c r="W3545" s="35">
        <f>VLOOKUP(A3545,airbnb_listings_orlando!C:Q,14,0)</f>
        <v>259</v>
      </c>
      <c r="X3545" s="35">
        <f>VLOOKUP(A3545,airbnb_listings_orlando!C:Q,15,0)</f>
        <v>6</v>
      </c>
      <c r="Y3545" s="11">
        <f t="shared" si="4"/>
        <v>166.71875</v>
      </c>
      <c r="AA3545" s="11"/>
    </row>
    <row r="3546">
      <c r="A3546" s="12" t="s">
        <v>106</v>
      </c>
      <c r="B3546" s="13">
        <v>43393.0</v>
      </c>
      <c r="C3546" s="25">
        <v>43395.0</v>
      </c>
      <c r="D3546" s="14">
        <v>390.91</v>
      </c>
      <c r="E3546" s="15">
        <v>43383.851111111115</v>
      </c>
      <c r="F3546" s="16">
        <v>10.0</v>
      </c>
      <c r="G3546" s="17" t="s">
        <v>25</v>
      </c>
      <c r="H3546" s="14">
        <v>34.53</v>
      </c>
      <c r="I3546" s="14">
        <f t="shared" si="1"/>
        <v>363.1836</v>
      </c>
      <c r="J3546" s="18">
        <v>4.0</v>
      </c>
      <c r="K3546" s="17">
        <v>6.0</v>
      </c>
      <c r="L3546" s="19">
        <v>3.0</v>
      </c>
      <c r="M3546" s="19">
        <v>30.0</v>
      </c>
      <c r="N3546" s="17">
        <v>5.0</v>
      </c>
      <c r="O3546" s="17" t="s">
        <v>62</v>
      </c>
      <c r="P3546" s="17">
        <v>2.0</v>
      </c>
      <c r="Q3546" s="17">
        <v>3.0</v>
      </c>
      <c r="R3546" s="17">
        <v>5.0</v>
      </c>
      <c r="S3546" s="7">
        <f t="shared" si="2"/>
        <v>8</v>
      </c>
      <c r="T3546" s="20">
        <v>12.09</v>
      </c>
      <c r="U3546" s="14">
        <f t="shared" si="180"/>
        <v>15.6364</v>
      </c>
      <c r="V3546" s="21" t="s">
        <v>26</v>
      </c>
      <c r="W3546" s="35">
        <f>VLOOKUP(A3546,airbnb_listings_orlando!C:Q,14,0)</f>
        <v>259</v>
      </c>
      <c r="X3546" s="35">
        <f>VLOOKUP(A3546,airbnb_listings_orlando!C:Q,15,0)</f>
        <v>6</v>
      </c>
      <c r="Y3546" s="11">
        <f t="shared" si="4"/>
        <v>195.455</v>
      </c>
      <c r="AA3546" s="11"/>
    </row>
    <row r="3547">
      <c r="A3547" s="12" t="s">
        <v>106</v>
      </c>
      <c r="B3547" s="13">
        <v>43352.0</v>
      </c>
      <c r="C3547" s="12">
        <v>43359.0</v>
      </c>
      <c r="D3547" s="14">
        <v>1196.1</v>
      </c>
      <c r="E3547" s="24">
        <v>43145.79019675926</v>
      </c>
      <c r="F3547" s="16">
        <v>207.0</v>
      </c>
      <c r="G3547" s="17" t="s">
        <v>25</v>
      </c>
      <c r="H3547" s="14">
        <v>161.26</v>
      </c>
      <c r="I3547" s="14">
        <f t="shared" si="1"/>
        <v>1111.256</v>
      </c>
      <c r="J3547" s="18">
        <v>4.0</v>
      </c>
      <c r="K3547" s="17">
        <v>6.0</v>
      </c>
      <c r="L3547" s="19">
        <v>3.0</v>
      </c>
      <c r="M3547" s="19">
        <v>30.0</v>
      </c>
      <c r="N3547" s="17">
        <v>5.0</v>
      </c>
      <c r="O3547" s="17" t="s">
        <v>62</v>
      </c>
      <c r="P3547" s="17">
        <v>7.0</v>
      </c>
      <c r="Q3547" s="17">
        <v>4.0</v>
      </c>
      <c r="R3547" s="17">
        <v>3.0</v>
      </c>
      <c r="S3547" s="7">
        <f t="shared" si="2"/>
        <v>7</v>
      </c>
      <c r="T3547" s="20">
        <v>37.0</v>
      </c>
      <c r="U3547" s="14">
        <f t="shared" si="180"/>
        <v>47.844</v>
      </c>
      <c r="V3547" s="21" t="s">
        <v>26</v>
      </c>
      <c r="W3547" s="35">
        <f>VLOOKUP(A3547,airbnb_listings_orlando!C:Q,14,0)</f>
        <v>259</v>
      </c>
      <c r="X3547" s="35">
        <f>VLOOKUP(A3547,airbnb_listings_orlando!C:Q,15,0)</f>
        <v>6</v>
      </c>
      <c r="Y3547" s="11">
        <f t="shared" si="4"/>
        <v>170.8714286</v>
      </c>
      <c r="AA3547" s="11"/>
    </row>
    <row r="3548">
      <c r="A3548" s="12" t="s">
        <v>106</v>
      </c>
      <c r="B3548" s="13">
        <v>43219.0</v>
      </c>
      <c r="C3548" s="12">
        <v>43223.0</v>
      </c>
      <c r="D3548" s="14">
        <v>743.15</v>
      </c>
      <c r="E3548" s="24">
        <v>43135.98017361111</v>
      </c>
      <c r="F3548" s="16">
        <v>84.0</v>
      </c>
      <c r="G3548" s="17" t="s">
        <v>25</v>
      </c>
      <c r="H3548" s="14">
        <v>80.42</v>
      </c>
      <c r="I3548" s="14">
        <f t="shared" si="1"/>
        <v>690.444</v>
      </c>
      <c r="J3548" s="18">
        <v>4.0</v>
      </c>
      <c r="K3548" s="17">
        <v>6.0</v>
      </c>
      <c r="L3548" s="19">
        <v>3.0</v>
      </c>
      <c r="M3548" s="19" t="e">
        <v>#REF!</v>
      </c>
      <c r="N3548" s="17">
        <v>5.0</v>
      </c>
      <c r="O3548" s="17" t="s">
        <v>62</v>
      </c>
      <c r="P3548" s="17">
        <v>4.0</v>
      </c>
      <c r="Q3548" s="17">
        <v>6.0</v>
      </c>
      <c r="R3548" s="17">
        <v>1.0</v>
      </c>
      <c r="S3548" s="7">
        <f t="shared" si="2"/>
        <v>7</v>
      </c>
      <c r="T3548" s="20">
        <v>22.98</v>
      </c>
      <c r="U3548" s="14">
        <f t="shared" si="180"/>
        <v>29.726</v>
      </c>
      <c r="V3548" s="21" t="s">
        <v>26</v>
      </c>
      <c r="W3548" s="35">
        <f>VLOOKUP(A3548,airbnb_listings_orlando!C:Q,14,0)</f>
        <v>259</v>
      </c>
      <c r="X3548" s="35">
        <f>VLOOKUP(A3548,airbnb_listings_orlando!C:Q,15,0)</f>
        <v>6</v>
      </c>
      <c r="Y3548" s="11">
        <f t="shared" si="4"/>
        <v>185.7875</v>
      </c>
      <c r="AA3548" s="11"/>
    </row>
    <row r="3549">
      <c r="A3549" s="12" t="s">
        <v>106</v>
      </c>
      <c r="B3549" s="13">
        <v>43146.0</v>
      </c>
      <c r="C3549" s="12">
        <v>43152.0</v>
      </c>
      <c r="D3549" s="14">
        <v>1116.2</v>
      </c>
      <c r="E3549" s="24">
        <v>42798.77501157407</v>
      </c>
      <c r="F3549" s="16">
        <v>348.0</v>
      </c>
      <c r="G3549" s="17" t="s">
        <v>25</v>
      </c>
      <c r="H3549" s="14">
        <v>131.26</v>
      </c>
      <c r="I3549" s="14">
        <f t="shared" si="1"/>
        <v>1040.552</v>
      </c>
      <c r="J3549" s="18">
        <v>4.0</v>
      </c>
      <c r="K3549" s="17">
        <v>6.0</v>
      </c>
      <c r="L3549" s="19">
        <v>3.0</v>
      </c>
      <c r="M3549" s="19" t="e">
        <v>#REF!</v>
      </c>
      <c r="N3549" s="17">
        <v>5.0</v>
      </c>
      <c r="O3549" s="17" t="s">
        <v>62</v>
      </c>
      <c r="P3549" s="17">
        <v>6.0</v>
      </c>
      <c r="Q3549" s="17">
        <v>6.0</v>
      </c>
      <c r="R3549" s="17">
        <v>0.0</v>
      </c>
      <c r="S3549" s="7">
        <f t="shared" si="2"/>
        <v>6</v>
      </c>
      <c r="T3549" s="20">
        <v>31.0</v>
      </c>
      <c r="U3549" s="14">
        <f t="shared" si="180"/>
        <v>44.648</v>
      </c>
      <c r="V3549" s="21" t="s">
        <v>26</v>
      </c>
      <c r="W3549" s="35">
        <f>VLOOKUP(A3549,airbnb_listings_orlando!C:Q,14,0)</f>
        <v>259</v>
      </c>
      <c r="X3549" s="35">
        <f>VLOOKUP(A3549,airbnb_listings_orlando!C:Q,15,0)</f>
        <v>6</v>
      </c>
      <c r="Y3549" s="11">
        <f t="shared" si="4"/>
        <v>186.0333333</v>
      </c>
      <c r="AA3549" s="11"/>
    </row>
    <row r="3550">
      <c r="A3550" s="12" t="s">
        <v>106</v>
      </c>
      <c r="B3550" s="13">
        <v>43136.0</v>
      </c>
      <c r="C3550" s="12">
        <v>43139.0</v>
      </c>
      <c r="D3550" s="14">
        <v>553.02</v>
      </c>
      <c r="E3550" s="24">
        <v>42805.870844907404</v>
      </c>
      <c r="F3550" s="16">
        <v>331.0</v>
      </c>
      <c r="G3550" s="17" t="s">
        <v>25</v>
      </c>
      <c r="H3550" s="14">
        <v>63.15</v>
      </c>
      <c r="I3550" s="14">
        <f t="shared" si="1"/>
        <v>513.8992</v>
      </c>
      <c r="J3550" s="18">
        <v>4.0</v>
      </c>
      <c r="K3550" s="17">
        <v>6.0</v>
      </c>
      <c r="L3550" s="19">
        <v>3.0</v>
      </c>
      <c r="M3550" s="19" t="e">
        <v>#REF!</v>
      </c>
      <c r="N3550" s="17">
        <v>5.0</v>
      </c>
      <c r="O3550" s="17" t="s">
        <v>62</v>
      </c>
      <c r="P3550" s="17">
        <v>3.0</v>
      </c>
      <c r="Q3550" s="17">
        <v>6.0</v>
      </c>
      <c r="R3550" s="17">
        <v>2.0</v>
      </c>
      <c r="S3550" s="7">
        <f t="shared" si="2"/>
        <v>8</v>
      </c>
      <c r="T3550" s="20">
        <v>17.0</v>
      </c>
      <c r="U3550" s="14">
        <f t="shared" si="180"/>
        <v>22.1208</v>
      </c>
      <c r="V3550" s="21" t="s">
        <v>26</v>
      </c>
      <c r="W3550" s="35">
        <f>VLOOKUP(A3550,airbnb_listings_orlando!C:Q,14,0)</f>
        <v>259</v>
      </c>
      <c r="X3550" s="35">
        <f>VLOOKUP(A3550,airbnb_listings_orlando!C:Q,15,0)</f>
        <v>6</v>
      </c>
      <c r="Y3550" s="11">
        <f t="shared" si="4"/>
        <v>184.34</v>
      </c>
      <c r="AA3550" s="11"/>
    </row>
    <row r="3551">
      <c r="A3551" s="12" t="s">
        <v>106</v>
      </c>
      <c r="B3551" s="13">
        <v>43089.0</v>
      </c>
      <c r="C3551" s="12">
        <v>43103.0</v>
      </c>
      <c r="D3551" s="14">
        <v>2431.0</v>
      </c>
      <c r="E3551" s="24">
        <v>42772.43048611111</v>
      </c>
      <c r="F3551" s="16">
        <v>317.0</v>
      </c>
      <c r="G3551" s="17" t="s">
        <v>25</v>
      </c>
      <c r="H3551" s="14">
        <v>354.89</v>
      </c>
      <c r="I3551" s="14">
        <f t="shared" si="1"/>
        <v>2258.76</v>
      </c>
      <c r="J3551" s="18">
        <v>4.0</v>
      </c>
      <c r="K3551" s="17">
        <v>6.0</v>
      </c>
      <c r="L3551" s="19">
        <v>3.0</v>
      </c>
      <c r="M3551" s="19" t="e">
        <v>#REF!</v>
      </c>
      <c r="N3551" s="17">
        <v>5.0</v>
      </c>
      <c r="O3551" s="17" t="s">
        <v>62</v>
      </c>
      <c r="P3551" s="17">
        <v>14.0</v>
      </c>
      <c r="Q3551" s="17">
        <v>7.0</v>
      </c>
      <c r="R3551" s="17">
        <v>0.0</v>
      </c>
      <c r="S3551" s="7">
        <f t="shared" si="2"/>
        <v>7</v>
      </c>
      <c r="T3551" s="20">
        <v>75.0</v>
      </c>
      <c r="U3551" s="14">
        <f t="shared" si="180"/>
        <v>97.24</v>
      </c>
      <c r="V3551" s="21" t="s">
        <v>26</v>
      </c>
      <c r="W3551" s="35">
        <f>VLOOKUP(A3551,airbnb_listings_orlando!C:Q,14,0)</f>
        <v>259</v>
      </c>
      <c r="X3551" s="35">
        <f>VLOOKUP(A3551,airbnb_listings_orlando!C:Q,15,0)</f>
        <v>6</v>
      </c>
      <c r="Y3551" s="11">
        <f t="shared" si="4"/>
        <v>173.6428571</v>
      </c>
      <c r="AA3551" s="11"/>
    </row>
    <row r="3552">
      <c r="A3552" s="12" t="s">
        <v>106</v>
      </c>
      <c r="B3552" s="13">
        <v>43075.0</v>
      </c>
      <c r="C3552" s="25">
        <v>43082.0</v>
      </c>
      <c r="D3552" s="14">
        <v>1135.0</v>
      </c>
      <c r="E3552" s="24">
        <v>42796.387870370374</v>
      </c>
      <c r="F3552" s="16">
        <v>279.0</v>
      </c>
      <c r="G3552" s="17" t="s">
        <v>25</v>
      </c>
      <c r="H3552" s="14">
        <v>154.76</v>
      </c>
      <c r="I3552" s="14">
        <f t="shared" si="1"/>
        <v>1054.6</v>
      </c>
      <c r="J3552" s="18">
        <v>4.0</v>
      </c>
      <c r="K3552" s="17">
        <v>6.0</v>
      </c>
      <c r="L3552" s="19">
        <v>3.0</v>
      </c>
      <c r="M3552" s="19" t="e">
        <v>#REF!</v>
      </c>
      <c r="N3552" s="17">
        <v>5.0</v>
      </c>
      <c r="O3552" s="17" t="s">
        <v>62</v>
      </c>
      <c r="P3552" s="17">
        <v>7.0</v>
      </c>
      <c r="Q3552" s="17">
        <v>6.0</v>
      </c>
      <c r="R3552" s="17">
        <v>2.0</v>
      </c>
      <c r="S3552" s="7">
        <f t="shared" si="2"/>
        <v>8</v>
      </c>
      <c r="T3552" s="20">
        <v>35.0</v>
      </c>
      <c r="U3552" s="14">
        <f t="shared" si="180"/>
        <v>45.4</v>
      </c>
      <c r="V3552" s="21" t="s">
        <v>26</v>
      </c>
      <c r="W3552" s="35">
        <f>VLOOKUP(A3552,airbnb_listings_orlando!C:Q,14,0)</f>
        <v>259</v>
      </c>
      <c r="X3552" s="35">
        <f>VLOOKUP(A3552,airbnb_listings_orlando!C:Q,15,0)</f>
        <v>6</v>
      </c>
      <c r="Y3552" s="11">
        <f t="shared" si="4"/>
        <v>162.1428571</v>
      </c>
      <c r="AA3552" s="11"/>
    </row>
    <row r="3553">
      <c r="A3553" s="12" t="s">
        <v>106</v>
      </c>
      <c r="B3553" s="13">
        <v>43069.0</v>
      </c>
      <c r="C3553" s="12">
        <v>43073.0</v>
      </c>
      <c r="D3553" s="14">
        <v>697.99</v>
      </c>
      <c r="E3553" s="24">
        <v>42815.39381944444</v>
      </c>
      <c r="F3553" s="16">
        <v>254.0</v>
      </c>
      <c r="G3553" s="17" t="s">
        <v>25</v>
      </c>
      <c r="H3553" s="14">
        <v>85.45</v>
      </c>
      <c r="I3553" s="14">
        <f t="shared" si="1"/>
        <v>648.0704</v>
      </c>
      <c r="J3553" s="18">
        <v>4.0</v>
      </c>
      <c r="K3553" s="17">
        <v>6.0</v>
      </c>
      <c r="L3553" s="19">
        <v>3.0</v>
      </c>
      <c r="M3553" s="19" t="e">
        <v>#REF!</v>
      </c>
      <c r="N3553" s="17">
        <v>5.0</v>
      </c>
      <c r="O3553" s="17" t="s">
        <v>62</v>
      </c>
      <c r="P3553" s="17">
        <v>4.0</v>
      </c>
      <c r="Q3553" s="17">
        <v>6.0</v>
      </c>
      <c r="R3553" s="17">
        <v>2.0</v>
      </c>
      <c r="S3553" s="7">
        <f t="shared" si="2"/>
        <v>8</v>
      </c>
      <c r="T3553" s="20">
        <v>22.0</v>
      </c>
      <c r="U3553" s="14">
        <f t="shared" si="180"/>
        <v>27.9196</v>
      </c>
      <c r="V3553" s="21" t="s">
        <v>26</v>
      </c>
      <c r="W3553" s="35">
        <f>VLOOKUP(A3553,airbnb_listings_orlando!C:Q,14,0)</f>
        <v>259</v>
      </c>
      <c r="X3553" s="35">
        <f>VLOOKUP(A3553,airbnb_listings_orlando!C:Q,15,0)</f>
        <v>6</v>
      </c>
      <c r="Y3553" s="11">
        <f t="shared" si="4"/>
        <v>174.4975</v>
      </c>
      <c r="AA3553" s="11"/>
    </row>
    <row r="3554">
      <c r="A3554" s="12" t="s">
        <v>106</v>
      </c>
      <c r="B3554" s="13">
        <v>43057.0</v>
      </c>
      <c r="C3554" s="25">
        <v>43059.0</v>
      </c>
      <c r="D3554" s="14">
        <v>407.0</v>
      </c>
      <c r="E3554" s="24">
        <v>42744.663194444445</v>
      </c>
      <c r="F3554" s="16">
        <v>313.0</v>
      </c>
      <c r="G3554" s="17" t="s">
        <v>25</v>
      </c>
      <c r="H3554" s="14">
        <v>39.64</v>
      </c>
      <c r="I3554" s="14">
        <f t="shared" si="1"/>
        <v>377.72</v>
      </c>
      <c r="J3554" s="18">
        <v>4.0</v>
      </c>
      <c r="K3554" s="17">
        <v>6.0</v>
      </c>
      <c r="L3554" s="19">
        <v>3.0</v>
      </c>
      <c r="M3554" s="19" t="e">
        <v>#REF!</v>
      </c>
      <c r="N3554" s="17">
        <v>5.0</v>
      </c>
      <c r="O3554" s="17" t="s">
        <v>62</v>
      </c>
      <c r="P3554" s="17">
        <v>2.0</v>
      </c>
      <c r="Q3554" s="17">
        <v>6.0</v>
      </c>
      <c r="R3554" s="17">
        <v>2.0</v>
      </c>
      <c r="S3554" s="7">
        <f t="shared" si="2"/>
        <v>8</v>
      </c>
      <c r="T3554" s="20">
        <v>13.0</v>
      </c>
      <c r="U3554" s="14">
        <f t="shared" si="180"/>
        <v>16.28</v>
      </c>
      <c r="V3554" s="21" t="s">
        <v>26</v>
      </c>
      <c r="W3554" s="35">
        <f>VLOOKUP(A3554,airbnb_listings_orlando!C:Q,14,0)</f>
        <v>259</v>
      </c>
      <c r="X3554" s="35">
        <f>VLOOKUP(A3554,airbnb_listings_orlando!C:Q,15,0)</f>
        <v>6</v>
      </c>
      <c r="Y3554" s="11">
        <f t="shared" si="4"/>
        <v>203.5</v>
      </c>
      <c r="AA3554" s="11"/>
    </row>
    <row r="3555">
      <c r="A3555" s="12" t="s">
        <v>106</v>
      </c>
      <c r="B3555" s="13">
        <v>43041.0</v>
      </c>
      <c r="C3555" s="12">
        <v>43046.0</v>
      </c>
      <c r="D3555" s="14">
        <v>844.0</v>
      </c>
      <c r="E3555" s="24">
        <v>42798.33741898148</v>
      </c>
      <c r="F3555" s="16">
        <v>243.0</v>
      </c>
      <c r="G3555" s="17" t="s">
        <v>25</v>
      </c>
      <c r="H3555" s="14">
        <v>108.95</v>
      </c>
      <c r="I3555" s="14">
        <f t="shared" si="1"/>
        <v>784.24</v>
      </c>
      <c r="J3555" s="18">
        <v>4.0</v>
      </c>
      <c r="K3555" s="17">
        <v>6.0</v>
      </c>
      <c r="L3555" s="19">
        <v>3.0</v>
      </c>
      <c r="M3555" s="19" t="e">
        <v>#REF!</v>
      </c>
      <c r="N3555" s="17">
        <v>5.0</v>
      </c>
      <c r="O3555" s="17" t="s">
        <v>62</v>
      </c>
      <c r="P3555" s="17">
        <v>5.0</v>
      </c>
      <c r="Q3555" s="17">
        <v>2.0</v>
      </c>
      <c r="R3555" s="17">
        <v>2.0</v>
      </c>
      <c r="S3555" s="7">
        <f t="shared" si="2"/>
        <v>4</v>
      </c>
      <c r="T3555" s="20">
        <v>26.0</v>
      </c>
      <c r="U3555" s="14">
        <f t="shared" si="180"/>
        <v>33.76</v>
      </c>
      <c r="V3555" s="21" t="s">
        <v>26</v>
      </c>
      <c r="W3555" s="35">
        <f>VLOOKUP(A3555,airbnb_listings_orlando!C:Q,14,0)</f>
        <v>259</v>
      </c>
      <c r="X3555" s="35">
        <f>VLOOKUP(A3555,airbnb_listings_orlando!C:Q,15,0)</f>
        <v>6</v>
      </c>
      <c r="Y3555" s="11">
        <f t="shared" si="4"/>
        <v>168.8</v>
      </c>
      <c r="AA3555" s="11"/>
    </row>
    <row r="3556">
      <c r="A3556" s="12" t="s">
        <v>106</v>
      </c>
      <c r="B3556" s="13">
        <v>43016.0</v>
      </c>
      <c r="C3556" s="25">
        <v>43019.0</v>
      </c>
      <c r="D3556" s="14">
        <v>563.0</v>
      </c>
      <c r="E3556" s="24">
        <v>43010.4215625</v>
      </c>
      <c r="F3556" s="16">
        <v>6.0</v>
      </c>
      <c r="G3556" s="17" t="s">
        <v>25</v>
      </c>
      <c r="H3556" s="14">
        <v>63.04</v>
      </c>
      <c r="I3556" s="14">
        <f t="shared" si="1"/>
        <v>523.48</v>
      </c>
      <c r="J3556" s="18">
        <v>4.0</v>
      </c>
      <c r="K3556" s="17">
        <v>6.0</v>
      </c>
      <c r="L3556" s="19">
        <v>3.0</v>
      </c>
      <c r="M3556" s="19" t="e">
        <v>#REF!</v>
      </c>
      <c r="N3556" s="17">
        <v>5.0</v>
      </c>
      <c r="O3556" s="17" t="s">
        <v>62</v>
      </c>
      <c r="P3556" s="17">
        <v>3.0</v>
      </c>
      <c r="Q3556" s="17">
        <v>2.0</v>
      </c>
      <c r="R3556" s="17">
        <v>4.0</v>
      </c>
      <c r="S3556" s="7">
        <f t="shared" si="2"/>
        <v>6</v>
      </c>
      <c r="T3556" s="20">
        <v>17.0</v>
      </c>
      <c r="U3556" s="14">
        <f t="shared" si="180"/>
        <v>22.52</v>
      </c>
      <c r="V3556" s="21" t="s">
        <v>26</v>
      </c>
      <c r="W3556" s="35">
        <f>VLOOKUP(A3556,airbnb_listings_orlando!C:Q,14,0)</f>
        <v>259</v>
      </c>
      <c r="X3556" s="35">
        <f>VLOOKUP(A3556,airbnb_listings_orlando!C:Q,15,0)</f>
        <v>6</v>
      </c>
      <c r="Y3556" s="11">
        <f t="shared" si="4"/>
        <v>187.6666667</v>
      </c>
      <c r="AA3556" s="11"/>
    </row>
    <row r="3557">
      <c r="A3557" s="12" t="s">
        <v>106</v>
      </c>
      <c r="B3557" s="13">
        <v>43014.0</v>
      </c>
      <c r="C3557" s="12">
        <v>43016.0</v>
      </c>
      <c r="D3557" s="14">
        <v>407.0</v>
      </c>
      <c r="E3557" s="24">
        <v>42942.877222222225</v>
      </c>
      <c r="F3557" s="16">
        <v>72.0</v>
      </c>
      <c r="G3557" s="17" t="s">
        <v>25</v>
      </c>
      <c r="H3557" s="14">
        <v>39.64</v>
      </c>
      <c r="I3557" s="14">
        <f t="shared" si="1"/>
        <v>377.72</v>
      </c>
      <c r="J3557" s="18">
        <v>4.0</v>
      </c>
      <c r="K3557" s="17">
        <v>6.0</v>
      </c>
      <c r="L3557" s="19">
        <v>3.0</v>
      </c>
      <c r="M3557" s="19" t="e">
        <v>#REF!</v>
      </c>
      <c r="N3557" s="17">
        <v>5.0</v>
      </c>
      <c r="O3557" s="17" t="s">
        <v>62</v>
      </c>
      <c r="P3557" s="17">
        <v>2.0</v>
      </c>
      <c r="Q3557" s="17">
        <v>8.0</v>
      </c>
      <c r="R3557" s="17">
        <v>1.0</v>
      </c>
      <c r="S3557" s="7">
        <f t="shared" si="2"/>
        <v>9</v>
      </c>
      <c r="T3557" s="20">
        <v>13.0</v>
      </c>
      <c r="U3557" s="14">
        <f t="shared" si="180"/>
        <v>16.28</v>
      </c>
      <c r="V3557" s="21" t="s">
        <v>26</v>
      </c>
      <c r="W3557" s="35">
        <f>VLOOKUP(A3557,airbnb_listings_orlando!C:Q,14,0)</f>
        <v>259</v>
      </c>
      <c r="X3557" s="35">
        <f>VLOOKUP(A3557,airbnb_listings_orlando!C:Q,15,0)</f>
        <v>6</v>
      </c>
      <c r="Y3557" s="11">
        <f t="shared" si="4"/>
        <v>203.5</v>
      </c>
      <c r="AA3557" s="11"/>
    </row>
    <row r="3558">
      <c r="A3558" s="12" t="s">
        <v>106</v>
      </c>
      <c r="B3558" s="13">
        <v>42959.0</v>
      </c>
      <c r="C3558" s="12">
        <v>42976.0</v>
      </c>
      <c r="D3558" s="14">
        <v>2590.0</v>
      </c>
      <c r="E3558" s="15">
        <v>42735.537152777775</v>
      </c>
      <c r="F3558" s="16">
        <v>224.0</v>
      </c>
      <c r="G3558" s="17" t="s">
        <v>25</v>
      </c>
      <c r="H3558" s="14">
        <v>383.77</v>
      </c>
      <c r="I3558" s="14">
        <f t="shared" si="1"/>
        <v>2406.4</v>
      </c>
      <c r="J3558" s="18">
        <v>4.0</v>
      </c>
      <c r="K3558" s="17">
        <v>6.0</v>
      </c>
      <c r="L3558" s="19">
        <v>3.0</v>
      </c>
      <c r="M3558" s="19" t="e">
        <v>#REF!</v>
      </c>
      <c r="N3558" s="17">
        <v>5.0</v>
      </c>
      <c r="O3558" s="17" t="s">
        <v>62</v>
      </c>
      <c r="P3558" s="17">
        <v>17.0</v>
      </c>
      <c r="Q3558" s="17">
        <v>4.0</v>
      </c>
      <c r="R3558" s="17">
        <v>0.0</v>
      </c>
      <c r="S3558" s="7">
        <f t="shared" si="2"/>
        <v>4</v>
      </c>
      <c r="T3558" s="20">
        <v>80.0</v>
      </c>
      <c r="U3558" s="14">
        <f t="shared" si="180"/>
        <v>103.6</v>
      </c>
      <c r="V3558" s="21" t="s">
        <v>26</v>
      </c>
      <c r="W3558" s="35">
        <f>VLOOKUP(A3558,airbnb_listings_orlando!C:Q,14,0)</f>
        <v>259</v>
      </c>
      <c r="X3558" s="35">
        <f>VLOOKUP(A3558,airbnb_listings_orlando!C:Q,15,0)</f>
        <v>6</v>
      </c>
      <c r="Y3558" s="11">
        <f t="shared" si="4"/>
        <v>152.3529412</v>
      </c>
      <c r="AA3558" s="11"/>
    </row>
    <row r="3559">
      <c r="A3559" s="12" t="s">
        <v>106</v>
      </c>
      <c r="B3559" s="13">
        <v>42953.0</v>
      </c>
      <c r="C3559" s="12">
        <v>42958.0</v>
      </c>
      <c r="D3559" s="14">
        <v>844.0</v>
      </c>
      <c r="E3559" s="15">
        <v>42730.40392361111</v>
      </c>
      <c r="F3559" s="16">
        <v>223.0</v>
      </c>
      <c r="G3559" s="17" t="s">
        <v>25</v>
      </c>
      <c r="H3559" s="14">
        <v>108.95</v>
      </c>
      <c r="I3559" s="14">
        <f t="shared" si="1"/>
        <v>784.24</v>
      </c>
      <c r="J3559" s="18">
        <v>4.0</v>
      </c>
      <c r="K3559" s="17">
        <v>6.0</v>
      </c>
      <c r="L3559" s="19">
        <v>3.0</v>
      </c>
      <c r="M3559" s="19" t="e">
        <v>#REF!</v>
      </c>
      <c r="N3559" s="17">
        <v>5.0</v>
      </c>
      <c r="O3559" s="17" t="s">
        <v>62</v>
      </c>
      <c r="P3559" s="17">
        <v>5.0</v>
      </c>
      <c r="Q3559" s="17">
        <v>6.0</v>
      </c>
      <c r="R3559" s="17">
        <v>0.0</v>
      </c>
      <c r="S3559" s="7">
        <f t="shared" si="2"/>
        <v>6</v>
      </c>
      <c r="T3559" s="20">
        <v>26.0</v>
      </c>
      <c r="U3559" s="14">
        <f t="shared" si="180"/>
        <v>33.76</v>
      </c>
      <c r="V3559" s="21" t="s">
        <v>26</v>
      </c>
      <c r="W3559" s="35">
        <f>VLOOKUP(A3559,airbnb_listings_orlando!C:Q,14,0)</f>
        <v>259</v>
      </c>
      <c r="X3559" s="35">
        <f>VLOOKUP(A3559,airbnb_listings_orlando!C:Q,15,0)</f>
        <v>6</v>
      </c>
      <c r="Y3559" s="11">
        <f t="shared" si="4"/>
        <v>168.8</v>
      </c>
      <c r="AA3559" s="11"/>
    </row>
    <row r="3560">
      <c r="A3560" s="12" t="s">
        <v>106</v>
      </c>
      <c r="B3560" s="13">
        <v>42946.0</v>
      </c>
      <c r="C3560" s="12">
        <v>42953.0</v>
      </c>
      <c r="D3560" s="14">
        <v>1253.0</v>
      </c>
      <c r="E3560" s="24">
        <v>42790.380590277775</v>
      </c>
      <c r="F3560" s="16">
        <v>156.0</v>
      </c>
      <c r="G3560" s="17" t="s">
        <v>25</v>
      </c>
      <c r="H3560" s="14">
        <v>172.8</v>
      </c>
      <c r="I3560" s="14">
        <f t="shared" si="1"/>
        <v>1163.88</v>
      </c>
      <c r="J3560" s="18">
        <v>4.0</v>
      </c>
      <c r="K3560" s="17">
        <v>6.0</v>
      </c>
      <c r="L3560" s="19">
        <v>3.0</v>
      </c>
      <c r="M3560" s="19" t="e">
        <v>#REF!</v>
      </c>
      <c r="N3560" s="17">
        <v>5.0</v>
      </c>
      <c r="O3560" s="17" t="s">
        <v>62</v>
      </c>
      <c r="P3560" s="17">
        <v>7.0</v>
      </c>
      <c r="Q3560" s="17">
        <v>4.0</v>
      </c>
      <c r="R3560" s="17">
        <v>3.0</v>
      </c>
      <c r="S3560" s="7">
        <f t="shared" si="2"/>
        <v>7</v>
      </c>
      <c r="T3560" s="20">
        <v>39.0</v>
      </c>
      <c r="U3560" s="14">
        <f t="shared" si="180"/>
        <v>50.12</v>
      </c>
      <c r="V3560" s="21" t="s">
        <v>26</v>
      </c>
      <c r="W3560" s="35">
        <f>VLOOKUP(A3560,airbnb_listings_orlando!C:Q,14,0)</f>
        <v>259</v>
      </c>
      <c r="X3560" s="35">
        <f>VLOOKUP(A3560,airbnb_listings_orlando!C:Q,15,0)</f>
        <v>6</v>
      </c>
      <c r="Y3560" s="11">
        <f t="shared" si="4"/>
        <v>179</v>
      </c>
      <c r="AA3560" s="11"/>
    </row>
    <row r="3561">
      <c r="A3561" s="12" t="s">
        <v>106</v>
      </c>
      <c r="B3561" s="13">
        <v>42936.0</v>
      </c>
      <c r="C3561" s="12">
        <v>42942.0</v>
      </c>
      <c r="D3561" s="14">
        <v>1344.0</v>
      </c>
      <c r="E3561" s="24">
        <v>42794.391747685186</v>
      </c>
      <c r="F3561" s="16">
        <v>142.0</v>
      </c>
      <c r="G3561" s="17" t="s">
        <v>25</v>
      </c>
      <c r="H3561" s="14">
        <v>187.1</v>
      </c>
      <c r="I3561" s="14">
        <f t="shared" si="1"/>
        <v>1248.24</v>
      </c>
      <c r="J3561" s="18">
        <v>4.0</v>
      </c>
      <c r="K3561" s="17">
        <v>6.0</v>
      </c>
      <c r="L3561" s="19">
        <v>3.0</v>
      </c>
      <c r="M3561" s="19" t="e">
        <v>#REF!</v>
      </c>
      <c r="N3561" s="17">
        <v>5.0</v>
      </c>
      <c r="O3561" s="17" t="s">
        <v>62</v>
      </c>
      <c r="P3561" s="17">
        <v>6.0</v>
      </c>
      <c r="Q3561" s="17">
        <v>2.0</v>
      </c>
      <c r="R3561" s="17">
        <v>2.0</v>
      </c>
      <c r="S3561" s="7">
        <f t="shared" si="2"/>
        <v>4</v>
      </c>
      <c r="T3561" s="20">
        <v>42.0</v>
      </c>
      <c r="U3561" s="14">
        <f t="shared" si="180"/>
        <v>53.76</v>
      </c>
      <c r="V3561" s="21" t="s">
        <v>26</v>
      </c>
      <c r="W3561" s="35">
        <f>VLOOKUP(A3561,airbnb_listings_orlando!C:Q,14,0)</f>
        <v>259</v>
      </c>
      <c r="X3561" s="35">
        <f>VLOOKUP(A3561,airbnb_listings_orlando!C:Q,15,0)</f>
        <v>6</v>
      </c>
      <c r="Y3561" s="11">
        <f t="shared" si="4"/>
        <v>224</v>
      </c>
      <c r="AA3561" s="11"/>
    </row>
    <row r="3562">
      <c r="A3562" s="12" t="s">
        <v>106</v>
      </c>
      <c r="B3562" s="13">
        <v>42884.0</v>
      </c>
      <c r="C3562" s="12">
        <v>42889.0</v>
      </c>
      <c r="D3562" s="14">
        <v>769.0</v>
      </c>
      <c r="E3562" s="24">
        <v>42752.49958333333</v>
      </c>
      <c r="F3562" s="16">
        <v>132.0</v>
      </c>
      <c r="G3562" s="17" t="s">
        <v>25</v>
      </c>
      <c r="H3562" s="14">
        <v>94.8</v>
      </c>
      <c r="I3562" s="14">
        <f t="shared" si="1"/>
        <v>712.24</v>
      </c>
      <c r="J3562" s="18">
        <v>4.0</v>
      </c>
      <c r="K3562" s="17">
        <v>6.0</v>
      </c>
      <c r="L3562" s="19">
        <v>3.0</v>
      </c>
      <c r="M3562" s="19" t="e">
        <v>#REF!</v>
      </c>
      <c r="N3562" s="17">
        <v>5.0</v>
      </c>
      <c r="O3562" s="17" t="s">
        <v>62</v>
      </c>
      <c r="P3562" s="17">
        <v>5.0</v>
      </c>
      <c r="Q3562" s="17">
        <v>4.0</v>
      </c>
      <c r="R3562" s="17">
        <v>2.0</v>
      </c>
      <c r="S3562" s="7">
        <f t="shared" si="2"/>
        <v>6</v>
      </c>
      <c r="T3562" s="20">
        <v>26.0</v>
      </c>
      <c r="U3562" s="14">
        <f t="shared" si="180"/>
        <v>30.76</v>
      </c>
      <c r="V3562" s="21" t="s">
        <v>26</v>
      </c>
      <c r="W3562" s="35">
        <f>VLOOKUP(A3562,airbnb_listings_orlando!C:Q,14,0)</f>
        <v>259</v>
      </c>
      <c r="X3562" s="35">
        <f>VLOOKUP(A3562,airbnb_listings_orlando!C:Q,15,0)</f>
        <v>6</v>
      </c>
      <c r="Y3562" s="11">
        <f t="shared" si="4"/>
        <v>153.8</v>
      </c>
      <c r="AA3562" s="11"/>
    </row>
    <row r="3563">
      <c r="A3563" s="12" t="s">
        <v>106</v>
      </c>
      <c r="B3563" s="13">
        <v>42882.0</v>
      </c>
      <c r="C3563" s="12">
        <v>42884.0</v>
      </c>
      <c r="D3563" s="14">
        <v>407.0</v>
      </c>
      <c r="E3563" s="24">
        <v>42861.43439814815</v>
      </c>
      <c r="F3563" s="16">
        <v>21.0</v>
      </c>
      <c r="G3563" s="17" t="s">
        <v>25</v>
      </c>
      <c r="H3563" s="14">
        <v>39.64</v>
      </c>
      <c r="I3563" s="14">
        <f t="shared" si="1"/>
        <v>377.72</v>
      </c>
      <c r="J3563" s="18">
        <v>4.0</v>
      </c>
      <c r="K3563" s="17">
        <v>6.0</v>
      </c>
      <c r="L3563" s="19">
        <v>3.0</v>
      </c>
      <c r="M3563" s="19" t="e">
        <v>#REF!</v>
      </c>
      <c r="N3563" s="17">
        <v>5.0</v>
      </c>
      <c r="O3563" s="17" t="s">
        <v>62</v>
      </c>
      <c r="P3563" s="17">
        <v>2.0</v>
      </c>
      <c r="Q3563" s="17">
        <v>4.0</v>
      </c>
      <c r="R3563" s="17">
        <v>2.0</v>
      </c>
      <c r="S3563" s="7">
        <f t="shared" si="2"/>
        <v>6</v>
      </c>
      <c r="T3563" s="20">
        <v>13.0</v>
      </c>
      <c r="U3563" s="14">
        <f t="shared" si="180"/>
        <v>16.28</v>
      </c>
      <c r="V3563" s="21" t="s">
        <v>26</v>
      </c>
      <c r="W3563" s="35">
        <f>VLOOKUP(A3563,airbnb_listings_orlando!C:Q,14,0)</f>
        <v>259</v>
      </c>
      <c r="X3563" s="35">
        <f>VLOOKUP(A3563,airbnb_listings_orlando!C:Q,15,0)</f>
        <v>6</v>
      </c>
      <c r="Y3563" s="11">
        <f t="shared" si="4"/>
        <v>203.5</v>
      </c>
      <c r="AA3563" s="11"/>
    </row>
    <row r="3564">
      <c r="A3564" s="12" t="s">
        <v>106</v>
      </c>
      <c r="B3564" s="13">
        <v>42875.0</v>
      </c>
      <c r="C3564" s="12">
        <v>42882.0</v>
      </c>
      <c r="D3564" s="14">
        <v>1135.0</v>
      </c>
      <c r="E3564" s="24">
        <v>42775.38767361111</v>
      </c>
      <c r="F3564" s="16">
        <v>100.0</v>
      </c>
      <c r="G3564" s="17" t="s">
        <v>25</v>
      </c>
      <c r="H3564" s="14">
        <v>154.76</v>
      </c>
      <c r="I3564" s="14">
        <f t="shared" si="1"/>
        <v>1054.6</v>
      </c>
      <c r="J3564" s="18">
        <v>4.0</v>
      </c>
      <c r="K3564" s="17">
        <v>6.0</v>
      </c>
      <c r="L3564" s="19">
        <v>3.0</v>
      </c>
      <c r="M3564" s="19" t="e">
        <v>#REF!</v>
      </c>
      <c r="N3564" s="17">
        <v>5.0</v>
      </c>
      <c r="O3564" s="17" t="s">
        <v>62</v>
      </c>
      <c r="P3564" s="17">
        <v>7.0</v>
      </c>
      <c r="Q3564" s="17">
        <v>8.0</v>
      </c>
      <c r="R3564" s="17">
        <v>0.0</v>
      </c>
      <c r="S3564" s="7">
        <f t="shared" si="2"/>
        <v>8</v>
      </c>
      <c r="T3564" s="20">
        <v>35.0</v>
      </c>
      <c r="U3564" s="14">
        <f t="shared" si="180"/>
        <v>45.4</v>
      </c>
      <c r="V3564" s="21" t="s">
        <v>26</v>
      </c>
      <c r="W3564" s="35">
        <f>VLOOKUP(A3564,airbnb_listings_orlando!C:Q,14,0)</f>
        <v>259</v>
      </c>
      <c r="X3564" s="35">
        <f>VLOOKUP(A3564,airbnb_listings_orlando!C:Q,15,0)</f>
        <v>6</v>
      </c>
      <c r="Y3564" s="11">
        <f t="shared" si="4"/>
        <v>162.1428571</v>
      </c>
      <c r="AA3564" s="11"/>
    </row>
    <row r="3565">
      <c r="A3565" s="12" t="s">
        <v>106</v>
      </c>
      <c r="B3565" s="13">
        <v>42852.0</v>
      </c>
      <c r="C3565" s="12">
        <v>42854.0</v>
      </c>
      <c r="D3565" s="14">
        <v>406.99</v>
      </c>
      <c r="E3565" s="24">
        <v>42816.39957175926</v>
      </c>
      <c r="F3565" s="16">
        <v>36.0</v>
      </c>
      <c r="G3565" s="17" t="s">
        <v>25</v>
      </c>
      <c r="H3565" s="14">
        <v>39.64</v>
      </c>
      <c r="I3565" s="14">
        <f t="shared" si="1"/>
        <v>377.7104</v>
      </c>
      <c r="J3565" s="18">
        <v>4.0</v>
      </c>
      <c r="K3565" s="17">
        <v>6.0</v>
      </c>
      <c r="L3565" s="19">
        <v>3.0</v>
      </c>
      <c r="M3565" s="19" t="e">
        <v>#REF!</v>
      </c>
      <c r="N3565" s="17">
        <v>5.0</v>
      </c>
      <c r="O3565" s="17" t="s">
        <v>62</v>
      </c>
      <c r="P3565" s="17">
        <v>2.0</v>
      </c>
      <c r="Q3565" s="17">
        <v>2.0</v>
      </c>
      <c r="R3565" s="17">
        <v>0.0</v>
      </c>
      <c r="S3565" s="7">
        <f t="shared" si="2"/>
        <v>2</v>
      </c>
      <c r="T3565" s="20">
        <v>13.0</v>
      </c>
      <c r="U3565" s="14">
        <f t="shared" si="180"/>
        <v>16.2796</v>
      </c>
      <c r="V3565" s="21" t="s">
        <v>26</v>
      </c>
      <c r="W3565" s="35">
        <f>VLOOKUP(A3565,airbnb_listings_orlando!C:Q,14,0)</f>
        <v>259</v>
      </c>
      <c r="X3565" s="35">
        <f>VLOOKUP(A3565,airbnb_listings_orlando!C:Q,15,0)</f>
        <v>6</v>
      </c>
      <c r="Y3565" s="11">
        <f t="shared" si="4"/>
        <v>203.495</v>
      </c>
      <c r="AA3565" s="11"/>
    </row>
    <row r="3566">
      <c r="A3566" s="12" t="s">
        <v>106</v>
      </c>
      <c r="B3566" s="13">
        <v>42817.0</v>
      </c>
      <c r="C3566" s="12">
        <v>42819.0</v>
      </c>
      <c r="D3566" s="14">
        <v>483.0</v>
      </c>
      <c r="E3566" s="24">
        <v>42756.73070601852</v>
      </c>
      <c r="F3566" s="16">
        <v>61.0</v>
      </c>
      <c r="G3566" s="17" t="s">
        <v>25</v>
      </c>
      <c r="H3566" s="14">
        <v>51.96</v>
      </c>
      <c r="I3566" s="14">
        <f t="shared" si="1"/>
        <v>448.68</v>
      </c>
      <c r="J3566" s="18">
        <v>4.0</v>
      </c>
      <c r="K3566" s="17">
        <v>6.0</v>
      </c>
      <c r="L3566" s="19">
        <v>3.0</v>
      </c>
      <c r="M3566" s="19" t="e">
        <v>#REF!</v>
      </c>
      <c r="N3566" s="17">
        <v>5.0</v>
      </c>
      <c r="O3566" s="17" t="s">
        <v>62</v>
      </c>
      <c r="P3566" s="17">
        <v>2.0</v>
      </c>
      <c r="Q3566" s="17">
        <v>4.0</v>
      </c>
      <c r="R3566" s="17">
        <v>4.0</v>
      </c>
      <c r="S3566" s="7">
        <f t="shared" si="2"/>
        <v>8</v>
      </c>
      <c r="T3566" s="20">
        <v>15.0</v>
      </c>
      <c r="U3566" s="14">
        <f t="shared" si="180"/>
        <v>19.32</v>
      </c>
      <c r="V3566" s="21" t="s">
        <v>26</v>
      </c>
      <c r="W3566" s="35">
        <f>VLOOKUP(A3566,airbnb_listings_orlando!C:Q,14,0)</f>
        <v>259</v>
      </c>
      <c r="X3566" s="35">
        <f>VLOOKUP(A3566,airbnb_listings_orlando!C:Q,15,0)</f>
        <v>6</v>
      </c>
      <c r="Y3566" s="11">
        <f t="shared" si="4"/>
        <v>241.5</v>
      </c>
      <c r="AA3566" s="11"/>
    </row>
    <row r="3567">
      <c r="A3567" s="12" t="s">
        <v>106</v>
      </c>
      <c r="B3567" s="13">
        <v>42813.0</v>
      </c>
      <c r="C3567" s="12">
        <v>42815.0</v>
      </c>
      <c r="D3567" s="14">
        <v>483.0</v>
      </c>
      <c r="E3567" s="24">
        <v>42682.56903935185</v>
      </c>
      <c r="F3567" s="16">
        <v>131.0</v>
      </c>
      <c r="G3567" s="17" t="s">
        <v>25</v>
      </c>
      <c r="H3567" s="14">
        <v>51.96</v>
      </c>
      <c r="I3567" s="14">
        <f t="shared" si="1"/>
        <v>448.68</v>
      </c>
      <c r="J3567" s="18">
        <v>4.0</v>
      </c>
      <c r="K3567" s="17">
        <v>6.0</v>
      </c>
      <c r="L3567" s="19">
        <v>3.0</v>
      </c>
      <c r="M3567" s="19" t="e">
        <v>#REF!</v>
      </c>
      <c r="N3567" s="17">
        <v>5.0</v>
      </c>
      <c r="O3567" s="17" t="s">
        <v>62</v>
      </c>
      <c r="P3567" s="17">
        <v>2.0</v>
      </c>
      <c r="Q3567" s="17">
        <v>2.0</v>
      </c>
      <c r="R3567" s="17">
        <v>4.0</v>
      </c>
      <c r="S3567" s="7">
        <f t="shared" si="2"/>
        <v>6</v>
      </c>
      <c r="T3567" s="20">
        <v>15.0</v>
      </c>
      <c r="U3567" s="14">
        <f t="shared" si="180"/>
        <v>19.32</v>
      </c>
      <c r="V3567" s="21" t="s">
        <v>26</v>
      </c>
      <c r="W3567" s="35">
        <f>VLOOKUP(A3567,airbnb_listings_orlando!C:Q,14,0)</f>
        <v>259</v>
      </c>
      <c r="X3567" s="35">
        <f>VLOOKUP(A3567,airbnb_listings_orlando!C:Q,15,0)</f>
        <v>6</v>
      </c>
      <c r="Y3567" s="11">
        <f t="shared" si="4"/>
        <v>241.5</v>
      </c>
      <c r="AA3567" s="11"/>
    </row>
    <row r="3568">
      <c r="A3568" s="12" t="s">
        <v>106</v>
      </c>
      <c r="B3568" s="13">
        <v>42811.0</v>
      </c>
      <c r="C3568" s="12">
        <v>42813.0</v>
      </c>
      <c r="D3568" s="14">
        <v>483.0</v>
      </c>
      <c r="E3568" s="24">
        <v>42789.384988425925</v>
      </c>
      <c r="F3568" s="16">
        <v>22.0</v>
      </c>
      <c r="G3568" s="17" t="s">
        <v>25</v>
      </c>
      <c r="H3568" s="14">
        <v>51.96</v>
      </c>
      <c r="I3568" s="14">
        <f t="shared" si="1"/>
        <v>448.68</v>
      </c>
      <c r="J3568" s="18">
        <v>4.0</v>
      </c>
      <c r="K3568" s="17">
        <v>6.0</v>
      </c>
      <c r="L3568" s="19">
        <v>3.0</v>
      </c>
      <c r="M3568" s="19" t="e">
        <v>#REF!</v>
      </c>
      <c r="N3568" s="17">
        <v>5.0</v>
      </c>
      <c r="O3568" s="17" t="s">
        <v>62</v>
      </c>
      <c r="P3568" s="17">
        <v>2.0</v>
      </c>
      <c r="Q3568" s="17">
        <v>8.0</v>
      </c>
      <c r="R3568" s="17">
        <v>0.0</v>
      </c>
      <c r="S3568" s="7">
        <f t="shared" si="2"/>
        <v>8</v>
      </c>
      <c r="T3568" s="20">
        <v>15.0</v>
      </c>
      <c r="U3568" s="14">
        <f t="shared" si="180"/>
        <v>19.32</v>
      </c>
      <c r="V3568" s="21" t="s">
        <v>26</v>
      </c>
      <c r="W3568" s="35">
        <f>VLOOKUP(A3568,airbnb_listings_orlando!C:Q,14,0)</f>
        <v>259</v>
      </c>
      <c r="X3568" s="35">
        <f>VLOOKUP(A3568,airbnb_listings_orlando!C:Q,15,0)</f>
        <v>6</v>
      </c>
      <c r="Y3568" s="11">
        <f t="shared" si="4"/>
        <v>241.5</v>
      </c>
      <c r="AA3568" s="11"/>
    </row>
    <row r="3569">
      <c r="A3569" s="12" t="s">
        <v>106</v>
      </c>
      <c r="B3569" s="13">
        <v>42808.0</v>
      </c>
      <c r="C3569" s="12">
        <v>42811.0</v>
      </c>
      <c r="D3569" s="14">
        <v>666.0</v>
      </c>
      <c r="E3569" s="24">
        <v>42766.68471064815</v>
      </c>
      <c r="F3569" s="16">
        <v>42.0</v>
      </c>
      <c r="G3569" s="17" t="s">
        <v>25</v>
      </c>
      <c r="H3569" s="14">
        <v>80.42</v>
      </c>
      <c r="I3569" s="14">
        <f t="shared" si="1"/>
        <v>618.36</v>
      </c>
      <c r="J3569" s="18">
        <v>4.0</v>
      </c>
      <c r="K3569" s="17">
        <v>6.0</v>
      </c>
      <c r="L3569" s="19">
        <v>3.0</v>
      </c>
      <c r="M3569" s="19" t="e">
        <v>#REF!</v>
      </c>
      <c r="N3569" s="17">
        <v>5.0</v>
      </c>
      <c r="O3569" s="17" t="s">
        <v>62</v>
      </c>
      <c r="P3569" s="17">
        <v>3.0</v>
      </c>
      <c r="Q3569" s="17">
        <v>4.0</v>
      </c>
      <c r="R3569" s="17">
        <v>4.0</v>
      </c>
      <c r="S3569" s="7">
        <f t="shared" si="2"/>
        <v>8</v>
      </c>
      <c r="T3569" s="20">
        <v>21.0</v>
      </c>
      <c r="U3569" s="14">
        <f t="shared" si="180"/>
        <v>26.64</v>
      </c>
      <c r="V3569" s="21" t="s">
        <v>26</v>
      </c>
      <c r="W3569" s="35">
        <f>VLOOKUP(A3569,airbnb_listings_orlando!C:Q,14,0)</f>
        <v>259</v>
      </c>
      <c r="X3569" s="35">
        <f>VLOOKUP(A3569,airbnb_listings_orlando!C:Q,15,0)</f>
        <v>6</v>
      </c>
      <c r="Y3569" s="11">
        <f t="shared" si="4"/>
        <v>222</v>
      </c>
      <c r="AA3569" s="11"/>
    </row>
    <row r="3570">
      <c r="A3570" s="12" t="s">
        <v>106</v>
      </c>
      <c r="B3570" s="13">
        <v>42776.0</v>
      </c>
      <c r="C3570" s="12">
        <v>42783.0</v>
      </c>
      <c r="D3570" s="14">
        <v>1135.0</v>
      </c>
      <c r="E3570" s="24">
        <v>42627.400405092594</v>
      </c>
      <c r="F3570" s="16">
        <v>149.0</v>
      </c>
      <c r="G3570" s="17" t="s">
        <v>25</v>
      </c>
      <c r="H3570" s="14">
        <v>154.76</v>
      </c>
      <c r="I3570" s="14">
        <f t="shared" si="1"/>
        <v>1054.6</v>
      </c>
      <c r="J3570" s="18">
        <v>4.0</v>
      </c>
      <c r="K3570" s="17">
        <v>6.0</v>
      </c>
      <c r="L3570" s="19">
        <v>3.0</v>
      </c>
      <c r="M3570" s="19" t="e">
        <v>#REF!</v>
      </c>
      <c r="N3570" s="17">
        <v>5.0</v>
      </c>
      <c r="O3570" s="17" t="s">
        <v>62</v>
      </c>
      <c r="P3570" s="17">
        <v>7.0</v>
      </c>
      <c r="Q3570" s="17">
        <v>6.0</v>
      </c>
      <c r="R3570" s="17">
        <v>0.0</v>
      </c>
      <c r="S3570" s="7">
        <f t="shared" si="2"/>
        <v>6</v>
      </c>
      <c r="T3570" s="20">
        <v>35.0</v>
      </c>
      <c r="U3570" s="14">
        <f t="shared" si="180"/>
        <v>45.4</v>
      </c>
      <c r="V3570" s="21" t="s">
        <v>26</v>
      </c>
      <c r="W3570" s="35">
        <f>VLOOKUP(A3570,airbnb_listings_orlando!C:Q,14,0)</f>
        <v>259</v>
      </c>
      <c r="X3570" s="35">
        <f>VLOOKUP(A3570,airbnb_listings_orlando!C:Q,15,0)</f>
        <v>6</v>
      </c>
      <c r="Y3570" s="11">
        <f t="shared" si="4"/>
        <v>162.1428571</v>
      </c>
      <c r="AA3570" s="11"/>
    </row>
    <row r="3571">
      <c r="A3571" s="12" t="s">
        <v>106</v>
      </c>
      <c r="B3571" s="13">
        <v>42772.0</v>
      </c>
      <c r="C3571" s="12">
        <v>42776.0</v>
      </c>
      <c r="D3571" s="14">
        <v>698.01</v>
      </c>
      <c r="E3571" s="24">
        <v>42762.37672453704</v>
      </c>
      <c r="F3571" s="16">
        <v>10.0</v>
      </c>
      <c r="G3571" s="17" t="s">
        <v>25</v>
      </c>
      <c r="H3571" s="14">
        <v>85.45</v>
      </c>
      <c r="I3571" s="14">
        <f t="shared" si="1"/>
        <v>648.0896</v>
      </c>
      <c r="J3571" s="18">
        <v>4.0</v>
      </c>
      <c r="K3571" s="17">
        <v>6.0</v>
      </c>
      <c r="L3571" s="19">
        <v>3.0</v>
      </c>
      <c r="M3571" s="19" t="e">
        <v>#REF!</v>
      </c>
      <c r="N3571" s="17">
        <v>5.0</v>
      </c>
      <c r="O3571" s="17" t="s">
        <v>62</v>
      </c>
      <c r="P3571" s="17">
        <v>4.0</v>
      </c>
      <c r="Q3571" s="17">
        <v>4.0</v>
      </c>
      <c r="R3571" s="17">
        <v>0.0</v>
      </c>
      <c r="S3571" s="7">
        <f t="shared" si="2"/>
        <v>4</v>
      </c>
      <c r="T3571" s="20">
        <v>22.0</v>
      </c>
      <c r="U3571" s="14">
        <f t="shared" si="180"/>
        <v>27.9204</v>
      </c>
      <c r="V3571" s="21" t="s">
        <v>26</v>
      </c>
      <c r="W3571" s="35">
        <f>VLOOKUP(A3571,airbnb_listings_orlando!C:Q,14,0)</f>
        <v>259</v>
      </c>
      <c r="X3571" s="35">
        <f>VLOOKUP(A3571,airbnb_listings_orlando!C:Q,15,0)</f>
        <v>6</v>
      </c>
      <c r="Y3571" s="11">
        <f t="shared" si="4"/>
        <v>174.5025</v>
      </c>
      <c r="AA3571" s="11"/>
    </row>
    <row r="3572">
      <c r="A3572" s="12" t="s">
        <v>106</v>
      </c>
      <c r="B3572" s="13">
        <v>42748.0</v>
      </c>
      <c r="C3572" s="12">
        <v>42750.0</v>
      </c>
      <c r="D3572" s="14">
        <v>483.0</v>
      </c>
      <c r="E3572" s="24">
        <v>42745.44773148148</v>
      </c>
      <c r="F3572" s="16">
        <v>3.0</v>
      </c>
      <c r="G3572" s="17" t="s">
        <v>25</v>
      </c>
      <c r="H3572" s="14">
        <v>51.96</v>
      </c>
      <c r="I3572" s="14">
        <f t="shared" si="1"/>
        <v>448.68</v>
      </c>
      <c r="J3572" s="18">
        <v>4.0</v>
      </c>
      <c r="K3572" s="17">
        <v>6.0</v>
      </c>
      <c r="L3572" s="19">
        <v>3.0</v>
      </c>
      <c r="M3572" s="19" t="e">
        <v>#REF!</v>
      </c>
      <c r="N3572" s="17">
        <v>5.0</v>
      </c>
      <c r="O3572" s="17" t="s">
        <v>62</v>
      </c>
      <c r="P3572" s="17">
        <v>2.0</v>
      </c>
      <c r="Q3572" s="17">
        <v>6.0</v>
      </c>
      <c r="R3572" s="17">
        <v>2.0</v>
      </c>
      <c r="S3572" s="7">
        <f t="shared" si="2"/>
        <v>8</v>
      </c>
      <c r="T3572" s="20">
        <v>15.0</v>
      </c>
      <c r="U3572" s="14">
        <f t="shared" si="180"/>
        <v>19.32</v>
      </c>
      <c r="V3572" s="21" t="s">
        <v>26</v>
      </c>
      <c r="W3572" s="35">
        <f>VLOOKUP(A3572,airbnb_listings_orlando!C:Q,14,0)</f>
        <v>259</v>
      </c>
      <c r="X3572" s="35">
        <f>VLOOKUP(A3572,airbnb_listings_orlando!C:Q,15,0)</f>
        <v>6</v>
      </c>
      <c r="Y3572" s="11">
        <f t="shared" si="4"/>
        <v>241.5</v>
      </c>
      <c r="AA3572" s="11"/>
    </row>
    <row r="3573">
      <c r="A3573" s="12" t="s">
        <v>106</v>
      </c>
      <c r="B3573" s="13">
        <v>42713.0</v>
      </c>
      <c r="C3573" s="25">
        <v>42715.0</v>
      </c>
      <c r="D3573" s="14">
        <v>432.2</v>
      </c>
      <c r="E3573" s="24">
        <v>42705.634421296294</v>
      </c>
      <c r="F3573" s="16">
        <v>8.0</v>
      </c>
      <c r="G3573" s="17" t="s">
        <v>25</v>
      </c>
      <c r="H3573" s="14">
        <v>60.0</v>
      </c>
      <c r="I3573" s="14">
        <f t="shared" si="1"/>
        <v>414.912</v>
      </c>
      <c r="J3573" s="18">
        <v>4.0</v>
      </c>
      <c r="K3573" s="17">
        <v>6.0</v>
      </c>
      <c r="L3573" s="19">
        <v>3.0</v>
      </c>
      <c r="M3573" s="19" t="e">
        <v>#REF!</v>
      </c>
      <c r="N3573" s="17">
        <v>5.0</v>
      </c>
      <c r="O3573" s="17" t="s">
        <v>62</v>
      </c>
      <c r="P3573" s="17">
        <v>2.0</v>
      </c>
      <c r="Q3573" s="17">
        <v>8.0</v>
      </c>
      <c r="R3573" s="17">
        <v>0.0</v>
      </c>
      <c r="S3573" s="7">
        <f t="shared" si="2"/>
        <v>8</v>
      </c>
      <c r="T3573" s="20">
        <v>0.0</v>
      </c>
      <c r="U3573" s="14">
        <f t="shared" si="180"/>
        <v>17.288</v>
      </c>
      <c r="V3573" s="21" t="s">
        <v>26</v>
      </c>
      <c r="W3573" s="35">
        <f>VLOOKUP(A3573,airbnb_listings_orlando!C:Q,14,0)</f>
        <v>259</v>
      </c>
      <c r="X3573" s="35">
        <f>VLOOKUP(A3573,airbnb_listings_orlando!C:Q,15,0)</f>
        <v>6</v>
      </c>
      <c r="Y3573" s="11">
        <f t="shared" si="4"/>
        <v>216.1</v>
      </c>
      <c r="AA3573" s="11"/>
    </row>
    <row r="3574">
      <c r="A3574" s="12" t="s">
        <v>106</v>
      </c>
      <c r="B3574" s="13">
        <v>42688.0</v>
      </c>
      <c r="C3574" s="25">
        <v>42695.0</v>
      </c>
      <c r="D3574" s="14">
        <v>1353.32</v>
      </c>
      <c r="E3574" s="24">
        <v>42626.69887731481</v>
      </c>
      <c r="F3574" s="16">
        <v>62.0</v>
      </c>
      <c r="G3574" s="17" t="s">
        <v>25</v>
      </c>
      <c r="H3574" s="14">
        <v>222.0</v>
      </c>
      <c r="I3574" s="14">
        <f t="shared" si="1"/>
        <v>1299.1872</v>
      </c>
      <c r="J3574" s="18">
        <v>4.0</v>
      </c>
      <c r="K3574" s="17">
        <v>6.0</v>
      </c>
      <c r="L3574" s="19">
        <v>3.0</v>
      </c>
      <c r="M3574" s="19" t="e">
        <v>#REF!</v>
      </c>
      <c r="N3574" s="17">
        <v>5.0</v>
      </c>
      <c r="O3574" s="17" t="s">
        <v>62</v>
      </c>
      <c r="P3574" s="17">
        <v>7.0</v>
      </c>
      <c r="Q3574" s="17">
        <v>7.0</v>
      </c>
      <c r="R3574" s="17">
        <v>0.0</v>
      </c>
      <c r="S3574" s="7">
        <f t="shared" si="2"/>
        <v>7</v>
      </c>
      <c r="T3574" s="20">
        <v>0.0</v>
      </c>
      <c r="U3574" s="14">
        <f t="shared" si="180"/>
        <v>54.1328</v>
      </c>
      <c r="V3574" s="21" t="s">
        <v>26</v>
      </c>
      <c r="W3574" s="35">
        <f>VLOOKUP(A3574,airbnb_listings_orlando!C:Q,14,0)</f>
        <v>259</v>
      </c>
      <c r="X3574" s="35">
        <f>VLOOKUP(A3574,airbnb_listings_orlando!C:Q,15,0)</f>
        <v>6</v>
      </c>
      <c r="Y3574" s="11">
        <f t="shared" si="4"/>
        <v>193.3314286</v>
      </c>
      <c r="AA3574" s="11"/>
    </row>
    <row r="3575">
      <c r="A3575" s="12" t="s">
        <v>106</v>
      </c>
      <c r="B3575" s="13">
        <v>42672.0</v>
      </c>
      <c r="C3575" s="12">
        <v>42675.0</v>
      </c>
      <c r="D3575" s="14">
        <v>587.2</v>
      </c>
      <c r="E3575" s="15">
        <v>42671.97209490741</v>
      </c>
      <c r="F3575" s="16">
        <v>1.0</v>
      </c>
      <c r="G3575" s="17" t="s">
        <v>25</v>
      </c>
      <c r="H3575" s="14">
        <v>90.0</v>
      </c>
      <c r="I3575" s="14">
        <f t="shared" si="1"/>
        <v>563.712</v>
      </c>
      <c r="J3575" s="18">
        <v>4.0</v>
      </c>
      <c r="K3575" s="17">
        <v>6.0</v>
      </c>
      <c r="L3575" s="19">
        <v>3.0</v>
      </c>
      <c r="M3575" s="19" t="e">
        <v>#REF!</v>
      </c>
      <c r="N3575" s="17">
        <v>5.0</v>
      </c>
      <c r="O3575" s="17" t="s">
        <v>62</v>
      </c>
      <c r="P3575" s="17">
        <v>3.0</v>
      </c>
      <c r="Q3575" s="17">
        <v>8.0</v>
      </c>
      <c r="R3575" s="17">
        <v>0.0</v>
      </c>
      <c r="S3575" s="7">
        <f t="shared" si="2"/>
        <v>8</v>
      </c>
      <c r="T3575" s="20">
        <v>0.0</v>
      </c>
      <c r="U3575" s="14">
        <f t="shared" si="180"/>
        <v>23.488</v>
      </c>
      <c r="V3575" s="21" t="s">
        <v>26</v>
      </c>
      <c r="W3575" s="35">
        <f>VLOOKUP(A3575,airbnb_listings_orlando!C:Q,14,0)</f>
        <v>259</v>
      </c>
      <c r="X3575" s="35">
        <f>VLOOKUP(A3575,airbnb_listings_orlando!C:Q,15,0)</f>
        <v>6</v>
      </c>
      <c r="Y3575" s="11">
        <f t="shared" si="4"/>
        <v>195.7333333</v>
      </c>
      <c r="AA3575" s="11"/>
    </row>
    <row r="3576">
      <c r="A3576" s="12" t="s">
        <v>106</v>
      </c>
      <c r="B3576" s="13">
        <v>43386.0</v>
      </c>
      <c r="C3576" s="25">
        <v>43393.0</v>
      </c>
      <c r="D3576" s="14">
        <v>1654.73</v>
      </c>
      <c r="E3576" s="24">
        <v>43178.4916087963</v>
      </c>
      <c r="F3576" s="16">
        <v>208.0</v>
      </c>
      <c r="G3576" s="17" t="s">
        <v>25</v>
      </c>
      <c r="H3576" s="14">
        <v>198.8</v>
      </c>
      <c r="I3576" s="14">
        <f t="shared" si="1"/>
        <v>1654.73</v>
      </c>
      <c r="J3576" s="18">
        <v>4.0</v>
      </c>
      <c r="K3576" s="17">
        <v>6.0</v>
      </c>
      <c r="L3576" s="19">
        <v>3.0</v>
      </c>
      <c r="M3576" s="19" t="e">
        <v>#REF!</v>
      </c>
      <c r="N3576" s="17">
        <v>5.0</v>
      </c>
      <c r="O3576" s="17" t="s">
        <v>62</v>
      </c>
      <c r="P3576" s="17">
        <v>7.0</v>
      </c>
      <c r="Q3576" s="17">
        <v>3.0</v>
      </c>
      <c r="R3576" s="17">
        <v>3.0</v>
      </c>
      <c r="S3576" s="7">
        <f t="shared" si="2"/>
        <v>6</v>
      </c>
      <c r="T3576" s="20">
        <v>0.0</v>
      </c>
      <c r="U3576" s="14">
        <v>0.0</v>
      </c>
      <c r="V3576" s="21" t="s">
        <v>37</v>
      </c>
      <c r="W3576" s="35">
        <f>VLOOKUP(A3576,airbnb_listings_orlando!C:Q,14,0)</f>
        <v>259</v>
      </c>
      <c r="X3576" s="35">
        <f>VLOOKUP(A3576,airbnb_listings_orlando!C:Q,15,0)</f>
        <v>6</v>
      </c>
      <c r="Y3576" s="11">
        <f t="shared" si="4"/>
        <v>236.39</v>
      </c>
      <c r="AA3576" s="11"/>
    </row>
    <row r="3577">
      <c r="A3577" s="12" t="s">
        <v>106</v>
      </c>
      <c r="B3577" s="13">
        <v>43275.0</v>
      </c>
      <c r="C3577" s="12">
        <v>43308.0</v>
      </c>
      <c r="D3577" s="14">
        <v>130.0</v>
      </c>
      <c r="E3577" s="24">
        <v>43012.421956018516</v>
      </c>
      <c r="F3577" s="16">
        <v>263.0</v>
      </c>
      <c r="G3577" s="17" t="s">
        <v>25</v>
      </c>
      <c r="H3577" s="14">
        <v>0.0</v>
      </c>
      <c r="I3577" s="14">
        <f t="shared" si="1"/>
        <v>130</v>
      </c>
      <c r="J3577" s="18">
        <v>4.0</v>
      </c>
      <c r="K3577" s="17">
        <v>6.0</v>
      </c>
      <c r="L3577" s="19">
        <v>3.0</v>
      </c>
      <c r="M3577" s="19" t="e">
        <v>#REF!</v>
      </c>
      <c r="N3577" s="17">
        <v>5.0</v>
      </c>
      <c r="O3577" s="17" t="s">
        <v>62</v>
      </c>
      <c r="P3577" s="17">
        <v>33.0</v>
      </c>
      <c r="Q3577" s="17">
        <v>2.0</v>
      </c>
      <c r="R3577" s="17">
        <v>0.0</v>
      </c>
      <c r="S3577" s="7">
        <f t="shared" si="2"/>
        <v>2</v>
      </c>
      <c r="T3577" s="20">
        <v>0.0</v>
      </c>
      <c r="U3577" s="14">
        <v>0.0</v>
      </c>
      <c r="V3577" s="21" t="s">
        <v>37</v>
      </c>
      <c r="W3577" s="35">
        <f>VLOOKUP(A3577,airbnb_listings_orlando!C:Q,14,0)</f>
        <v>259</v>
      </c>
      <c r="X3577" s="35">
        <f>VLOOKUP(A3577,airbnb_listings_orlando!C:Q,15,0)</f>
        <v>6</v>
      </c>
      <c r="Y3577" s="11">
        <f t="shared" si="4"/>
        <v>3.939393939</v>
      </c>
      <c r="AA3577" s="11"/>
    </row>
    <row r="3578">
      <c r="A3578" s="12" t="s">
        <v>106</v>
      </c>
      <c r="B3578" s="13">
        <v>43157.0</v>
      </c>
      <c r="C3578" s="12">
        <v>43167.0</v>
      </c>
      <c r="D3578" s="14">
        <v>2063.91</v>
      </c>
      <c r="E3578" s="24">
        <v>42948.67903935185</v>
      </c>
      <c r="F3578" s="16">
        <v>209.0</v>
      </c>
      <c r="G3578" s="17" t="s">
        <v>25</v>
      </c>
      <c r="H3578" s="14">
        <v>319.0</v>
      </c>
      <c r="I3578" s="14">
        <f t="shared" si="1"/>
        <v>2063.91</v>
      </c>
      <c r="J3578" s="18">
        <v>4.0</v>
      </c>
      <c r="K3578" s="17">
        <v>6.0</v>
      </c>
      <c r="L3578" s="19">
        <v>3.0</v>
      </c>
      <c r="M3578" s="19" t="e">
        <v>#REF!</v>
      </c>
      <c r="N3578" s="17">
        <v>5.0</v>
      </c>
      <c r="O3578" s="17" t="s">
        <v>62</v>
      </c>
      <c r="P3578" s="17">
        <v>10.0</v>
      </c>
      <c r="Q3578" s="17">
        <v>6.0</v>
      </c>
      <c r="R3578" s="17">
        <v>2.0</v>
      </c>
      <c r="S3578" s="7">
        <f t="shared" si="2"/>
        <v>8</v>
      </c>
      <c r="T3578" s="20">
        <v>0.0</v>
      </c>
      <c r="U3578" s="14">
        <v>0.0</v>
      </c>
      <c r="V3578" s="21" t="s">
        <v>37</v>
      </c>
      <c r="W3578" s="35">
        <f>VLOOKUP(A3578,airbnb_listings_orlando!C:Q,14,0)</f>
        <v>259</v>
      </c>
      <c r="X3578" s="35">
        <f>VLOOKUP(A3578,airbnb_listings_orlando!C:Q,15,0)</f>
        <v>6</v>
      </c>
      <c r="Y3578" s="11">
        <f t="shared" si="4"/>
        <v>206.391</v>
      </c>
      <c r="AA3578" s="11"/>
    </row>
    <row r="3579">
      <c r="A3579" s="12" t="s">
        <v>106</v>
      </c>
      <c r="B3579" s="13">
        <v>43152.0</v>
      </c>
      <c r="C3579" s="12">
        <v>43157.0</v>
      </c>
      <c r="D3579" s="14">
        <v>844.0</v>
      </c>
      <c r="E3579" s="24">
        <v>42871.36777777778</v>
      </c>
      <c r="F3579" s="16">
        <v>281.0</v>
      </c>
      <c r="G3579" s="17" t="s">
        <v>25</v>
      </c>
      <c r="H3579" s="14">
        <v>108.95</v>
      </c>
      <c r="I3579" s="14">
        <f t="shared" si="1"/>
        <v>818</v>
      </c>
      <c r="J3579" s="18">
        <v>4.0</v>
      </c>
      <c r="K3579" s="17">
        <v>6.0</v>
      </c>
      <c r="L3579" s="19">
        <v>3.0</v>
      </c>
      <c r="M3579" s="19" t="e">
        <v>#REF!</v>
      </c>
      <c r="N3579" s="17">
        <v>5.0</v>
      </c>
      <c r="O3579" s="17" t="s">
        <v>62</v>
      </c>
      <c r="P3579" s="17">
        <v>5.0</v>
      </c>
      <c r="Q3579" s="17">
        <v>2.0</v>
      </c>
      <c r="R3579" s="17">
        <v>0.0</v>
      </c>
      <c r="S3579" s="7">
        <f t="shared" si="2"/>
        <v>2</v>
      </c>
      <c r="T3579" s="20">
        <v>26.0</v>
      </c>
      <c r="U3579" s="14">
        <v>0.0</v>
      </c>
      <c r="V3579" s="21" t="s">
        <v>37</v>
      </c>
      <c r="W3579" s="35">
        <f>VLOOKUP(A3579,airbnb_listings_orlando!C:Q,14,0)</f>
        <v>259</v>
      </c>
      <c r="X3579" s="35">
        <f>VLOOKUP(A3579,airbnb_listings_orlando!C:Q,15,0)</f>
        <v>6</v>
      </c>
      <c r="Y3579" s="11">
        <f t="shared" si="4"/>
        <v>168.8</v>
      </c>
      <c r="AA3579" s="11"/>
    </row>
    <row r="3580">
      <c r="A3580" s="12" t="s">
        <v>106</v>
      </c>
      <c r="B3580" s="13">
        <v>43139.0</v>
      </c>
      <c r="C3580" s="12">
        <v>43145.0</v>
      </c>
      <c r="D3580" s="14">
        <v>999.0</v>
      </c>
      <c r="E3580" s="24">
        <v>43009.42800925926</v>
      </c>
      <c r="F3580" s="16">
        <v>130.0</v>
      </c>
      <c r="G3580" s="17" t="s">
        <v>25</v>
      </c>
      <c r="H3580" s="14">
        <v>132.34</v>
      </c>
      <c r="I3580" s="14">
        <f t="shared" si="1"/>
        <v>969</v>
      </c>
      <c r="J3580" s="18">
        <v>4.0</v>
      </c>
      <c r="K3580" s="17">
        <v>6.0</v>
      </c>
      <c r="L3580" s="19">
        <v>3.0</v>
      </c>
      <c r="M3580" s="19" t="e">
        <v>#REF!</v>
      </c>
      <c r="N3580" s="17">
        <v>5.0</v>
      </c>
      <c r="O3580" s="17" t="s">
        <v>62</v>
      </c>
      <c r="P3580" s="17">
        <v>6.0</v>
      </c>
      <c r="Q3580" s="17">
        <v>8.0</v>
      </c>
      <c r="R3580" s="17">
        <v>0.0</v>
      </c>
      <c r="S3580" s="7">
        <f t="shared" si="2"/>
        <v>8</v>
      </c>
      <c r="T3580" s="20">
        <v>30.0</v>
      </c>
      <c r="U3580" s="14">
        <v>0.0</v>
      </c>
      <c r="V3580" s="21" t="s">
        <v>37</v>
      </c>
      <c r="W3580" s="35">
        <f>VLOOKUP(A3580,airbnb_listings_orlando!C:Q,14,0)</f>
        <v>259</v>
      </c>
      <c r="X3580" s="35">
        <f>VLOOKUP(A3580,airbnb_listings_orlando!C:Q,15,0)</f>
        <v>6</v>
      </c>
      <c r="Y3580" s="11">
        <f t="shared" si="4"/>
        <v>166.5</v>
      </c>
      <c r="AA3580" s="11"/>
    </row>
    <row r="3581">
      <c r="A3581" s="12" t="s">
        <v>106</v>
      </c>
      <c r="B3581" s="13">
        <v>43132.0</v>
      </c>
      <c r="C3581" s="12">
        <v>43135.0</v>
      </c>
      <c r="D3581" s="14">
        <v>754.58</v>
      </c>
      <c r="E3581" s="15">
        <v>43051.73427083333</v>
      </c>
      <c r="F3581" s="16">
        <v>81.0</v>
      </c>
      <c r="G3581" s="17" t="s">
        <v>25</v>
      </c>
      <c r="H3581" s="14">
        <v>81.0</v>
      </c>
      <c r="I3581" s="14">
        <f t="shared" si="1"/>
        <v>754.58</v>
      </c>
      <c r="J3581" s="18">
        <v>4.0</v>
      </c>
      <c r="K3581" s="17">
        <v>6.0</v>
      </c>
      <c r="L3581" s="19">
        <v>3.0</v>
      </c>
      <c r="M3581" s="19" t="e">
        <v>#REF!</v>
      </c>
      <c r="N3581" s="17">
        <v>5.0</v>
      </c>
      <c r="O3581" s="17" t="s">
        <v>62</v>
      </c>
      <c r="P3581" s="17">
        <v>3.0</v>
      </c>
      <c r="Q3581" s="17">
        <v>1.0</v>
      </c>
      <c r="R3581" s="17">
        <v>0.0</v>
      </c>
      <c r="S3581" s="7">
        <f t="shared" si="2"/>
        <v>1</v>
      </c>
      <c r="T3581" s="20">
        <v>0.0</v>
      </c>
      <c r="U3581" s="14">
        <v>0.0</v>
      </c>
      <c r="V3581" s="21" t="s">
        <v>37</v>
      </c>
      <c r="W3581" s="35">
        <f>VLOOKUP(A3581,airbnb_listings_orlando!C:Q,14,0)</f>
        <v>259</v>
      </c>
      <c r="X3581" s="35">
        <f>VLOOKUP(A3581,airbnb_listings_orlando!C:Q,15,0)</f>
        <v>6</v>
      </c>
      <c r="Y3581" s="11">
        <f t="shared" si="4"/>
        <v>251.5266667</v>
      </c>
      <c r="AA3581" s="11"/>
    </row>
    <row r="3582">
      <c r="A3582" s="12" t="s">
        <v>106</v>
      </c>
      <c r="B3582" s="13">
        <v>43104.0</v>
      </c>
      <c r="C3582" s="12">
        <v>43126.0</v>
      </c>
      <c r="D3582" s="14">
        <v>0.0</v>
      </c>
      <c r="E3582" s="24">
        <v>42838.59780092593</v>
      </c>
      <c r="F3582" s="16">
        <v>266.0</v>
      </c>
      <c r="G3582" s="17" t="s">
        <v>25</v>
      </c>
      <c r="H3582" s="14">
        <v>0.0</v>
      </c>
      <c r="I3582" s="14">
        <f t="shared" si="1"/>
        <v>0</v>
      </c>
      <c r="J3582" s="18">
        <v>4.0</v>
      </c>
      <c r="K3582" s="17">
        <v>6.0</v>
      </c>
      <c r="L3582" s="19">
        <v>3.0</v>
      </c>
      <c r="M3582" s="19" t="e">
        <v>#REF!</v>
      </c>
      <c r="N3582" s="17">
        <v>5.0</v>
      </c>
      <c r="O3582" s="17" t="s">
        <v>62</v>
      </c>
      <c r="P3582" s="17">
        <v>22.0</v>
      </c>
      <c r="Q3582" s="17">
        <v>2.0</v>
      </c>
      <c r="R3582" s="17">
        <v>0.0</v>
      </c>
      <c r="S3582" s="7">
        <f t="shared" si="2"/>
        <v>2</v>
      </c>
      <c r="T3582" s="20">
        <v>0.0</v>
      </c>
      <c r="U3582" s="14">
        <v>0.0</v>
      </c>
      <c r="V3582" s="21" t="s">
        <v>37</v>
      </c>
      <c r="W3582" s="35">
        <f>VLOOKUP(A3582,airbnb_listings_orlando!C:Q,14,0)</f>
        <v>259</v>
      </c>
      <c r="X3582" s="35">
        <f>VLOOKUP(A3582,airbnb_listings_orlando!C:Q,15,0)</f>
        <v>6</v>
      </c>
      <c r="Y3582" s="11">
        <f t="shared" si="4"/>
        <v>0</v>
      </c>
      <c r="AA3582" s="11"/>
    </row>
    <row r="3583">
      <c r="A3583" s="12" t="s">
        <v>106</v>
      </c>
      <c r="B3583" s="13">
        <v>43020.0</v>
      </c>
      <c r="C3583" s="25">
        <v>43037.0</v>
      </c>
      <c r="D3583" s="14">
        <v>2870.07</v>
      </c>
      <c r="E3583" s="24">
        <v>42753.517696759256</v>
      </c>
      <c r="F3583" s="16">
        <v>267.0</v>
      </c>
      <c r="G3583" s="17" t="s">
        <v>25</v>
      </c>
      <c r="H3583" s="14">
        <v>459.0</v>
      </c>
      <c r="I3583" s="14">
        <f t="shared" si="1"/>
        <v>2870.07</v>
      </c>
      <c r="J3583" s="18">
        <v>4.0</v>
      </c>
      <c r="K3583" s="17">
        <v>6.0</v>
      </c>
      <c r="L3583" s="19">
        <v>3.0</v>
      </c>
      <c r="M3583" s="19" t="e">
        <v>#REF!</v>
      </c>
      <c r="N3583" s="17">
        <v>5.0</v>
      </c>
      <c r="O3583" s="17" t="s">
        <v>62</v>
      </c>
      <c r="P3583" s="17">
        <v>17.0</v>
      </c>
      <c r="Q3583" s="17">
        <v>1.0</v>
      </c>
      <c r="R3583" s="17">
        <v>0.0</v>
      </c>
      <c r="S3583" s="7">
        <f t="shared" si="2"/>
        <v>1</v>
      </c>
      <c r="T3583" s="20">
        <v>0.0</v>
      </c>
      <c r="U3583" s="14">
        <v>0.0</v>
      </c>
      <c r="V3583" s="21" t="s">
        <v>37</v>
      </c>
      <c r="W3583" s="35">
        <f>VLOOKUP(A3583,airbnb_listings_orlando!C:Q,14,0)</f>
        <v>259</v>
      </c>
      <c r="X3583" s="35">
        <f>VLOOKUP(A3583,airbnb_listings_orlando!C:Q,15,0)</f>
        <v>6</v>
      </c>
      <c r="Y3583" s="11">
        <f t="shared" si="4"/>
        <v>168.8276471</v>
      </c>
      <c r="AA3583" s="11"/>
    </row>
    <row r="3584">
      <c r="A3584" s="12" t="s">
        <v>106</v>
      </c>
      <c r="B3584" s="13">
        <v>42913.0</v>
      </c>
      <c r="C3584" s="12">
        <v>42936.0</v>
      </c>
      <c r="D3584" s="14">
        <v>120.0</v>
      </c>
      <c r="E3584" s="24">
        <v>42650.35686342593</v>
      </c>
      <c r="F3584" s="16">
        <v>263.0</v>
      </c>
      <c r="G3584" s="17" t="s">
        <v>25</v>
      </c>
      <c r="H3584" s="14">
        <v>0.0</v>
      </c>
      <c r="I3584" s="14">
        <f t="shared" si="1"/>
        <v>120</v>
      </c>
      <c r="J3584" s="18">
        <v>4.0</v>
      </c>
      <c r="K3584" s="17">
        <v>6.0</v>
      </c>
      <c r="L3584" s="19">
        <v>3.0</v>
      </c>
      <c r="M3584" s="19" t="e">
        <v>#REF!</v>
      </c>
      <c r="N3584" s="17">
        <v>5.0</v>
      </c>
      <c r="O3584" s="17" t="s">
        <v>62</v>
      </c>
      <c r="P3584" s="17">
        <v>23.0</v>
      </c>
      <c r="Q3584" s="17">
        <v>2.0</v>
      </c>
      <c r="R3584" s="17">
        <v>0.0</v>
      </c>
      <c r="S3584" s="7">
        <f t="shared" si="2"/>
        <v>2</v>
      </c>
      <c r="T3584" s="20">
        <v>0.0</v>
      </c>
      <c r="U3584" s="14">
        <v>0.0</v>
      </c>
      <c r="V3584" s="21" t="s">
        <v>37</v>
      </c>
      <c r="W3584" s="35">
        <f>VLOOKUP(A3584,airbnb_listings_orlando!C:Q,14,0)</f>
        <v>259</v>
      </c>
      <c r="X3584" s="35">
        <f>VLOOKUP(A3584,airbnb_listings_orlando!C:Q,15,0)</f>
        <v>6</v>
      </c>
      <c r="Y3584" s="11">
        <f t="shared" si="4"/>
        <v>5.217391304</v>
      </c>
      <c r="AA3584" s="11"/>
    </row>
    <row r="3585">
      <c r="A3585" s="12" t="s">
        <v>106</v>
      </c>
      <c r="B3585" s="13">
        <v>42911.0</v>
      </c>
      <c r="C3585" s="12">
        <v>42913.0</v>
      </c>
      <c r="D3585" s="14">
        <v>381.36</v>
      </c>
      <c r="E3585" s="24">
        <v>42913.380578703705</v>
      </c>
      <c r="F3585" s="16">
        <v>0.0</v>
      </c>
      <c r="G3585" s="17" t="s">
        <v>25</v>
      </c>
      <c r="H3585" s="14">
        <v>43.2</v>
      </c>
      <c r="I3585" s="14">
        <f t="shared" si="1"/>
        <v>381.36</v>
      </c>
      <c r="J3585" s="18">
        <v>4.0</v>
      </c>
      <c r="K3585" s="17">
        <v>6.0</v>
      </c>
      <c r="L3585" s="19">
        <v>3.0</v>
      </c>
      <c r="M3585" s="19" t="e">
        <v>#REF!</v>
      </c>
      <c r="N3585" s="17">
        <v>5.0</v>
      </c>
      <c r="O3585" s="17" t="s">
        <v>62</v>
      </c>
      <c r="P3585" s="17">
        <v>2.0</v>
      </c>
      <c r="Q3585" s="17">
        <v>7.0</v>
      </c>
      <c r="R3585" s="17">
        <v>0.0</v>
      </c>
      <c r="S3585" s="7">
        <f t="shared" si="2"/>
        <v>7</v>
      </c>
      <c r="T3585" s="20">
        <v>0.0</v>
      </c>
      <c r="U3585" s="14">
        <v>0.0</v>
      </c>
      <c r="V3585" s="21" t="s">
        <v>37</v>
      </c>
      <c r="W3585" s="35">
        <f>VLOOKUP(A3585,airbnb_listings_orlando!C:Q,14,0)</f>
        <v>259</v>
      </c>
      <c r="X3585" s="35">
        <f>VLOOKUP(A3585,airbnb_listings_orlando!C:Q,15,0)</f>
        <v>6</v>
      </c>
      <c r="Y3585" s="11">
        <f t="shared" si="4"/>
        <v>190.68</v>
      </c>
      <c r="AA3585" s="11"/>
    </row>
    <row r="3586">
      <c r="A3586" s="12" t="s">
        <v>106</v>
      </c>
      <c r="B3586" s="13">
        <v>42896.0</v>
      </c>
      <c r="C3586" s="12">
        <v>42902.0</v>
      </c>
      <c r="D3586" s="14">
        <v>989.0</v>
      </c>
      <c r="E3586" s="24">
        <v>42750.931875</v>
      </c>
      <c r="F3586" s="16">
        <v>146.0</v>
      </c>
      <c r="G3586" s="17" t="s">
        <v>25</v>
      </c>
      <c r="H3586" s="14">
        <v>131.26</v>
      </c>
      <c r="I3586" s="14">
        <f t="shared" si="1"/>
        <v>958</v>
      </c>
      <c r="J3586" s="18">
        <v>4.0</v>
      </c>
      <c r="K3586" s="17">
        <v>6.0</v>
      </c>
      <c r="L3586" s="19">
        <v>3.0</v>
      </c>
      <c r="M3586" s="19" t="e">
        <v>#REF!</v>
      </c>
      <c r="N3586" s="17">
        <v>5.0</v>
      </c>
      <c r="O3586" s="17" t="s">
        <v>62</v>
      </c>
      <c r="P3586" s="17">
        <v>6.0</v>
      </c>
      <c r="Q3586" s="17">
        <v>5.0</v>
      </c>
      <c r="R3586" s="17">
        <v>3.0</v>
      </c>
      <c r="S3586" s="7">
        <f t="shared" si="2"/>
        <v>8</v>
      </c>
      <c r="T3586" s="20">
        <v>31.0</v>
      </c>
      <c r="U3586" s="14">
        <v>0.0</v>
      </c>
      <c r="V3586" s="21" t="s">
        <v>37</v>
      </c>
      <c r="W3586" s="35">
        <f>VLOOKUP(A3586,airbnb_listings_orlando!C:Q,14,0)</f>
        <v>259</v>
      </c>
      <c r="X3586" s="35">
        <f>VLOOKUP(A3586,airbnb_listings_orlando!C:Q,15,0)</f>
        <v>6</v>
      </c>
      <c r="Y3586" s="11">
        <f t="shared" si="4"/>
        <v>164.8333333</v>
      </c>
      <c r="AA3586" s="11"/>
    </row>
    <row r="3587">
      <c r="A3587" s="12" t="s">
        <v>106</v>
      </c>
      <c r="B3587" s="13">
        <v>42840.0</v>
      </c>
      <c r="C3587" s="12">
        <v>42843.0</v>
      </c>
      <c r="D3587" s="14">
        <v>553.0</v>
      </c>
      <c r="E3587" s="24">
        <v>42784.063564814816</v>
      </c>
      <c r="F3587" s="16">
        <v>56.0</v>
      </c>
      <c r="G3587" s="17" t="s">
        <v>25</v>
      </c>
      <c r="H3587" s="14">
        <v>63.15</v>
      </c>
      <c r="I3587" s="14">
        <f t="shared" si="1"/>
        <v>536</v>
      </c>
      <c r="J3587" s="18">
        <v>4.0</v>
      </c>
      <c r="K3587" s="17">
        <v>6.0</v>
      </c>
      <c r="L3587" s="19">
        <v>3.0</v>
      </c>
      <c r="M3587" s="19" t="e">
        <v>#REF!</v>
      </c>
      <c r="N3587" s="17">
        <v>5.0</v>
      </c>
      <c r="O3587" s="17" t="s">
        <v>62</v>
      </c>
      <c r="P3587" s="17">
        <v>3.0</v>
      </c>
      <c r="Q3587" s="17">
        <v>8.0</v>
      </c>
      <c r="R3587" s="17">
        <v>0.0</v>
      </c>
      <c r="S3587" s="7">
        <f t="shared" si="2"/>
        <v>8</v>
      </c>
      <c r="T3587" s="20">
        <v>17.0</v>
      </c>
      <c r="U3587" s="14">
        <v>0.0</v>
      </c>
      <c r="V3587" s="21" t="s">
        <v>37</v>
      </c>
      <c r="W3587" s="35">
        <f>VLOOKUP(A3587,airbnb_listings_orlando!C:Q,14,0)</f>
        <v>259</v>
      </c>
      <c r="X3587" s="35">
        <f>VLOOKUP(A3587,airbnb_listings_orlando!C:Q,15,0)</f>
        <v>6</v>
      </c>
      <c r="Y3587" s="11">
        <f t="shared" si="4"/>
        <v>184.3333333</v>
      </c>
      <c r="AA3587" s="11"/>
    </row>
    <row r="3588">
      <c r="A3588" s="12" t="s">
        <v>106</v>
      </c>
      <c r="B3588" s="13">
        <v>42783.0</v>
      </c>
      <c r="C3588" s="12">
        <v>42785.0</v>
      </c>
      <c r="D3588" s="14">
        <v>407.0</v>
      </c>
      <c r="E3588" s="24">
        <v>42749.46008101852</v>
      </c>
      <c r="F3588" s="16">
        <v>34.0</v>
      </c>
      <c r="G3588" s="17" t="s">
        <v>25</v>
      </c>
      <c r="H3588" s="14">
        <v>39.64</v>
      </c>
      <c r="I3588" s="14">
        <f t="shared" si="1"/>
        <v>394</v>
      </c>
      <c r="J3588" s="18">
        <v>4.0</v>
      </c>
      <c r="K3588" s="17">
        <v>6.0</v>
      </c>
      <c r="L3588" s="19">
        <v>3.0</v>
      </c>
      <c r="M3588" s="19" t="e">
        <v>#REF!</v>
      </c>
      <c r="N3588" s="17">
        <v>5.0</v>
      </c>
      <c r="O3588" s="17" t="s">
        <v>62</v>
      </c>
      <c r="P3588" s="17">
        <v>2.0</v>
      </c>
      <c r="Q3588" s="17">
        <v>5.0</v>
      </c>
      <c r="R3588" s="17">
        <v>0.0</v>
      </c>
      <c r="S3588" s="7">
        <f t="shared" si="2"/>
        <v>5</v>
      </c>
      <c r="T3588" s="20">
        <v>13.0</v>
      </c>
      <c r="U3588" s="14">
        <v>0.0</v>
      </c>
      <c r="V3588" s="21" t="s">
        <v>37</v>
      </c>
      <c r="W3588" s="35">
        <f>VLOOKUP(A3588,airbnb_listings_orlando!C:Q,14,0)</f>
        <v>259</v>
      </c>
      <c r="X3588" s="35">
        <f>VLOOKUP(A3588,airbnb_listings_orlando!C:Q,15,0)</f>
        <v>6</v>
      </c>
      <c r="Y3588" s="11">
        <f t="shared" si="4"/>
        <v>203.5</v>
      </c>
      <c r="AA3588" s="11"/>
    </row>
    <row r="3589">
      <c r="A3589" s="12" t="s">
        <v>106</v>
      </c>
      <c r="B3589" s="13">
        <v>42731.0</v>
      </c>
      <c r="C3589" s="12">
        <v>42737.0</v>
      </c>
      <c r="D3589" s="14">
        <v>1423.8</v>
      </c>
      <c r="E3589" s="24">
        <v>42619.656493055554</v>
      </c>
      <c r="F3589" s="16">
        <v>112.0</v>
      </c>
      <c r="G3589" s="17" t="s">
        <v>25</v>
      </c>
      <c r="H3589" s="14">
        <v>228.0</v>
      </c>
      <c r="I3589" s="14">
        <f t="shared" si="1"/>
        <v>1423.8</v>
      </c>
      <c r="J3589" s="18">
        <v>4.0</v>
      </c>
      <c r="K3589" s="17">
        <v>6.0</v>
      </c>
      <c r="L3589" s="19">
        <v>3.0</v>
      </c>
      <c r="M3589" s="19" t="e">
        <v>#REF!</v>
      </c>
      <c r="N3589" s="17">
        <v>5.0</v>
      </c>
      <c r="O3589" s="17" t="s">
        <v>62</v>
      </c>
      <c r="P3589" s="17">
        <v>6.0</v>
      </c>
      <c r="Q3589" s="17">
        <v>4.0</v>
      </c>
      <c r="R3589" s="17">
        <v>1.0</v>
      </c>
      <c r="S3589" s="7">
        <f t="shared" si="2"/>
        <v>5</v>
      </c>
      <c r="T3589" s="20">
        <v>0.0</v>
      </c>
      <c r="U3589" s="14">
        <v>0.0</v>
      </c>
      <c r="V3589" s="21" t="s">
        <v>37</v>
      </c>
      <c r="W3589" s="35">
        <f>VLOOKUP(A3589,airbnb_listings_orlando!C:Q,14,0)</f>
        <v>259</v>
      </c>
      <c r="X3589" s="35">
        <f>VLOOKUP(A3589,airbnb_listings_orlando!C:Q,15,0)</f>
        <v>6</v>
      </c>
      <c r="Y3589" s="11">
        <f t="shared" si="4"/>
        <v>237.3</v>
      </c>
      <c r="AA3589" s="11"/>
    </row>
    <row r="3590">
      <c r="A3590" s="12" t="s">
        <v>106</v>
      </c>
      <c r="B3590" s="13">
        <v>42720.0</v>
      </c>
      <c r="C3590" s="25">
        <v>42723.0</v>
      </c>
      <c r="D3590" s="14">
        <v>668.68</v>
      </c>
      <c r="E3590" s="15">
        <v>42662.39388888889</v>
      </c>
      <c r="F3590" s="16">
        <v>58.0</v>
      </c>
      <c r="G3590" s="17" t="s">
        <v>25</v>
      </c>
      <c r="H3590" s="14">
        <v>92.0</v>
      </c>
      <c r="I3590" s="14">
        <f t="shared" si="1"/>
        <v>668.68</v>
      </c>
      <c r="J3590" s="18">
        <v>4.0</v>
      </c>
      <c r="K3590" s="17">
        <v>6.0</v>
      </c>
      <c r="L3590" s="19">
        <v>3.0</v>
      </c>
      <c r="M3590" s="19" t="e">
        <v>#REF!</v>
      </c>
      <c r="N3590" s="17">
        <v>5.0</v>
      </c>
      <c r="O3590" s="17" t="s">
        <v>62</v>
      </c>
      <c r="P3590" s="17">
        <v>3.0</v>
      </c>
      <c r="Q3590" s="17">
        <v>9.0</v>
      </c>
      <c r="R3590" s="17">
        <v>1.0</v>
      </c>
      <c r="S3590" s="7">
        <f t="shared" si="2"/>
        <v>10</v>
      </c>
      <c r="T3590" s="20">
        <v>0.0</v>
      </c>
      <c r="U3590" s="14">
        <v>0.0</v>
      </c>
      <c r="V3590" s="21" t="s">
        <v>37</v>
      </c>
      <c r="W3590" s="35">
        <f>VLOOKUP(A3590,airbnb_listings_orlando!C:Q,14,0)</f>
        <v>259</v>
      </c>
      <c r="X3590" s="35">
        <f>VLOOKUP(A3590,airbnb_listings_orlando!C:Q,15,0)</f>
        <v>6</v>
      </c>
      <c r="Y3590" s="11">
        <f t="shared" si="4"/>
        <v>222.8933333</v>
      </c>
      <c r="AA3590" s="11"/>
    </row>
    <row r="3591">
      <c r="A3591" s="12" t="s">
        <v>106</v>
      </c>
      <c r="B3591" s="13">
        <v>42651.0</v>
      </c>
      <c r="C3591" s="25">
        <v>42658.0</v>
      </c>
      <c r="D3591" s="14">
        <v>1203.45</v>
      </c>
      <c r="E3591" s="24">
        <v>42619.62736111111</v>
      </c>
      <c r="F3591" s="16">
        <v>32.0</v>
      </c>
      <c r="G3591" s="17" t="s">
        <v>25</v>
      </c>
      <c r="H3591" s="14">
        <v>189.0</v>
      </c>
      <c r="I3591" s="14">
        <f t="shared" si="1"/>
        <v>1203.45</v>
      </c>
      <c r="J3591" s="18">
        <v>4.0</v>
      </c>
      <c r="K3591" s="17">
        <v>6.0</v>
      </c>
      <c r="L3591" s="19">
        <v>3.0</v>
      </c>
      <c r="M3591" s="19" t="e">
        <v>#REF!</v>
      </c>
      <c r="N3591" s="17">
        <v>5.0</v>
      </c>
      <c r="O3591" s="17" t="s">
        <v>62</v>
      </c>
      <c r="P3591" s="17">
        <v>7.0</v>
      </c>
      <c r="Q3591" s="17">
        <v>6.0</v>
      </c>
      <c r="R3591" s="17">
        <v>4.0</v>
      </c>
      <c r="S3591" s="7">
        <f t="shared" si="2"/>
        <v>10</v>
      </c>
      <c r="T3591" s="20">
        <v>0.0</v>
      </c>
      <c r="U3591" s="14">
        <v>0.0</v>
      </c>
      <c r="V3591" s="21" t="s">
        <v>37</v>
      </c>
      <c r="W3591" s="35">
        <f>VLOOKUP(A3591,airbnb_listings_orlando!C:Q,14,0)</f>
        <v>259</v>
      </c>
      <c r="X3591" s="35">
        <f>VLOOKUP(A3591,airbnb_listings_orlando!C:Q,15,0)</f>
        <v>6</v>
      </c>
      <c r="Y3591" s="11">
        <f t="shared" si="4"/>
        <v>171.9214286</v>
      </c>
      <c r="AA3591" s="11"/>
    </row>
    <row r="3592">
      <c r="A3592" s="12" t="s">
        <v>106</v>
      </c>
      <c r="B3592" s="13">
        <v>43484.0</v>
      </c>
      <c r="C3592" s="12">
        <v>43505.0</v>
      </c>
      <c r="D3592" s="14">
        <v>3269.86</v>
      </c>
      <c r="E3592" s="24">
        <v>43118.73962962963</v>
      </c>
      <c r="F3592" s="16">
        <v>366.0</v>
      </c>
      <c r="G3592" s="17" t="s">
        <v>25</v>
      </c>
      <c r="H3592" s="14">
        <v>101.09</v>
      </c>
      <c r="I3592" s="14">
        <f t="shared" si="1"/>
        <v>3070.6742</v>
      </c>
      <c r="J3592" s="18">
        <v>4.0</v>
      </c>
      <c r="K3592" s="17">
        <v>6.0</v>
      </c>
      <c r="L3592" s="19">
        <v>3.0</v>
      </c>
      <c r="M3592" s="19" t="e">
        <v>#REF!</v>
      </c>
      <c r="N3592" s="17">
        <v>5.0</v>
      </c>
      <c r="O3592" s="17" t="s">
        <v>62</v>
      </c>
      <c r="P3592" s="17">
        <v>21.0</v>
      </c>
      <c r="Q3592" s="17">
        <v>3.0</v>
      </c>
      <c r="R3592" s="17">
        <v>1.0</v>
      </c>
      <c r="S3592" s="7">
        <f t="shared" si="2"/>
        <v>4</v>
      </c>
      <c r="T3592" s="20">
        <v>101.09</v>
      </c>
      <c r="U3592" s="14">
        <f t="shared" ref="U3592:U3597" si="181">D3592*3%</f>
        <v>98.0958</v>
      </c>
      <c r="V3592" s="21" t="s">
        <v>39</v>
      </c>
      <c r="W3592" s="35">
        <f>VLOOKUP(A3592,airbnb_listings_orlando!C:Q,14,0)</f>
        <v>259</v>
      </c>
      <c r="X3592" s="35">
        <f>VLOOKUP(A3592,airbnb_listings_orlando!C:Q,15,0)</f>
        <v>6</v>
      </c>
      <c r="Y3592" s="11">
        <f t="shared" si="4"/>
        <v>155.707619</v>
      </c>
      <c r="AA3592" s="11"/>
    </row>
    <row r="3593">
      <c r="A3593" s="12" t="s">
        <v>106</v>
      </c>
      <c r="B3593" s="13">
        <v>43477.0</v>
      </c>
      <c r="C3593" s="12">
        <v>43484.0</v>
      </c>
      <c r="D3593" s="14">
        <v>1644.07</v>
      </c>
      <c r="E3593" s="24">
        <v>43205.936898148146</v>
      </c>
      <c r="F3593" s="16">
        <v>272.0</v>
      </c>
      <c r="G3593" s="17" t="s">
        <v>25</v>
      </c>
      <c r="H3593" s="14">
        <v>231.79</v>
      </c>
      <c r="I3593" s="14">
        <f t="shared" si="1"/>
        <v>1543.9079</v>
      </c>
      <c r="J3593" s="18">
        <v>4.0</v>
      </c>
      <c r="K3593" s="17">
        <v>6.0</v>
      </c>
      <c r="L3593" s="19">
        <v>3.0</v>
      </c>
      <c r="M3593" s="19" t="e">
        <v>#REF!</v>
      </c>
      <c r="N3593" s="17">
        <v>5.0</v>
      </c>
      <c r="O3593" s="17" t="s">
        <v>62</v>
      </c>
      <c r="P3593" s="17">
        <v>7.0</v>
      </c>
      <c r="Q3593" s="17">
        <v>2.0</v>
      </c>
      <c r="R3593" s="17">
        <v>2.0</v>
      </c>
      <c r="S3593" s="7">
        <f t="shared" si="2"/>
        <v>4</v>
      </c>
      <c r="T3593" s="20">
        <v>50.84</v>
      </c>
      <c r="U3593" s="14">
        <f t="shared" si="181"/>
        <v>49.3221</v>
      </c>
      <c r="V3593" s="21" t="s">
        <v>39</v>
      </c>
      <c r="W3593" s="35">
        <f>VLOOKUP(A3593,airbnb_listings_orlando!C:Q,14,0)</f>
        <v>259</v>
      </c>
      <c r="X3593" s="35">
        <f>VLOOKUP(A3593,airbnb_listings_orlando!C:Q,15,0)</f>
        <v>6</v>
      </c>
      <c r="Y3593" s="11">
        <f t="shared" si="4"/>
        <v>234.8671429</v>
      </c>
      <c r="AA3593" s="11"/>
    </row>
    <row r="3594">
      <c r="A3594" s="12" t="s">
        <v>106</v>
      </c>
      <c r="B3594" s="13">
        <v>43443.0</v>
      </c>
      <c r="C3594" s="25">
        <v>43450.0</v>
      </c>
      <c r="D3594" s="14">
        <v>1327.76</v>
      </c>
      <c r="E3594" s="24">
        <v>43189.742314814815</v>
      </c>
      <c r="F3594" s="16">
        <v>254.0</v>
      </c>
      <c r="G3594" s="17" t="s">
        <v>25</v>
      </c>
      <c r="H3594" s="14">
        <v>164.94</v>
      </c>
      <c r="I3594" s="14">
        <f t="shared" si="1"/>
        <v>1246.8772</v>
      </c>
      <c r="J3594" s="18">
        <v>4.0</v>
      </c>
      <c r="K3594" s="17">
        <v>6.0</v>
      </c>
      <c r="L3594" s="19">
        <v>3.0</v>
      </c>
      <c r="M3594" s="19" t="e">
        <v>#REF!</v>
      </c>
      <c r="N3594" s="17">
        <v>5.0</v>
      </c>
      <c r="O3594" s="17" t="s">
        <v>62</v>
      </c>
      <c r="P3594" s="17">
        <v>7.0</v>
      </c>
      <c r="Q3594" s="17">
        <v>5.0</v>
      </c>
      <c r="R3594" s="17">
        <v>2.0</v>
      </c>
      <c r="S3594" s="7">
        <f t="shared" si="2"/>
        <v>7</v>
      </c>
      <c r="T3594" s="20">
        <v>41.05</v>
      </c>
      <c r="U3594" s="14">
        <f t="shared" si="181"/>
        <v>39.8328</v>
      </c>
      <c r="V3594" s="21" t="s">
        <v>39</v>
      </c>
      <c r="W3594" s="35">
        <f>VLOOKUP(A3594,airbnb_listings_orlando!C:Q,14,0)</f>
        <v>259</v>
      </c>
      <c r="X3594" s="35">
        <f>VLOOKUP(A3594,airbnb_listings_orlando!C:Q,15,0)</f>
        <v>6</v>
      </c>
      <c r="Y3594" s="11">
        <f t="shared" si="4"/>
        <v>189.68</v>
      </c>
      <c r="AA3594" s="11"/>
    </row>
    <row r="3595">
      <c r="A3595" s="12" t="s">
        <v>106</v>
      </c>
      <c r="B3595" s="13">
        <v>43405.0</v>
      </c>
      <c r="C3595" s="25">
        <v>43420.0</v>
      </c>
      <c r="D3595" s="14">
        <v>2620.18</v>
      </c>
      <c r="E3595" s="24">
        <v>43198.47913194444</v>
      </c>
      <c r="F3595" s="16">
        <v>207.0</v>
      </c>
      <c r="G3595" s="17" t="s">
        <v>25</v>
      </c>
      <c r="H3595" s="14">
        <v>224.56</v>
      </c>
      <c r="I3595" s="14">
        <f t="shared" si="1"/>
        <v>2403.7046</v>
      </c>
      <c r="J3595" s="18">
        <v>4.0</v>
      </c>
      <c r="K3595" s="17">
        <v>6.0</v>
      </c>
      <c r="L3595" s="19">
        <v>3.0</v>
      </c>
      <c r="M3595" s="19" t="e">
        <v>#REF!</v>
      </c>
      <c r="N3595" s="17">
        <v>5.0</v>
      </c>
      <c r="O3595" s="17" t="s">
        <v>62</v>
      </c>
      <c r="P3595" s="17">
        <v>15.0</v>
      </c>
      <c r="Q3595" s="17">
        <v>2.0</v>
      </c>
      <c r="R3595" s="17">
        <v>2.0</v>
      </c>
      <c r="S3595" s="7">
        <f t="shared" si="2"/>
        <v>4</v>
      </c>
      <c r="T3595" s="20">
        <v>137.87</v>
      </c>
      <c r="U3595" s="14">
        <f t="shared" si="181"/>
        <v>78.6054</v>
      </c>
      <c r="V3595" s="21" t="s">
        <v>39</v>
      </c>
      <c r="W3595" s="35">
        <f>VLOOKUP(A3595,airbnb_listings_orlando!C:Q,14,0)</f>
        <v>259</v>
      </c>
      <c r="X3595" s="35">
        <f>VLOOKUP(A3595,airbnb_listings_orlando!C:Q,15,0)</f>
        <v>6</v>
      </c>
      <c r="Y3595" s="11">
        <f t="shared" si="4"/>
        <v>174.6786667</v>
      </c>
      <c r="AA3595" s="11"/>
    </row>
    <row r="3596">
      <c r="A3596" s="12" t="s">
        <v>106</v>
      </c>
      <c r="B3596" s="13">
        <v>43401.0</v>
      </c>
      <c r="C3596" s="12">
        <v>43405.0</v>
      </c>
      <c r="D3596" s="14">
        <v>819.03</v>
      </c>
      <c r="E3596" s="24">
        <v>43137.37297453704</v>
      </c>
      <c r="F3596" s="16">
        <v>264.0</v>
      </c>
      <c r="G3596" s="17" t="s">
        <v>25</v>
      </c>
      <c r="H3596" s="14">
        <v>54.01</v>
      </c>
      <c r="I3596" s="14">
        <f t="shared" si="1"/>
        <v>751.3691</v>
      </c>
      <c r="J3596" s="18">
        <v>4.0</v>
      </c>
      <c r="K3596" s="17">
        <v>6.0</v>
      </c>
      <c r="L3596" s="19">
        <v>3.0</v>
      </c>
      <c r="M3596" s="19" t="e">
        <v>#REF!</v>
      </c>
      <c r="N3596" s="17">
        <v>5.0</v>
      </c>
      <c r="O3596" s="17" t="s">
        <v>62</v>
      </c>
      <c r="P3596" s="17">
        <v>4.0</v>
      </c>
      <c r="Q3596" s="17">
        <v>4.0</v>
      </c>
      <c r="R3596" s="17">
        <v>5.0</v>
      </c>
      <c r="S3596" s="7">
        <f t="shared" si="2"/>
        <v>9</v>
      </c>
      <c r="T3596" s="20">
        <v>43.09</v>
      </c>
      <c r="U3596" s="14">
        <f t="shared" si="181"/>
        <v>24.5709</v>
      </c>
      <c r="V3596" s="21" t="s">
        <v>39</v>
      </c>
      <c r="W3596" s="35">
        <f>VLOOKUP(A3596,airbnb_listings_orlando!C:Q,14,0)</f>
        <v>259</v>
      </c>
      <c r="X3596" s="35">
        <f>VLOOKUP(A3596,airbnb_listings_orlando!C:Q,15,0)</f>
        <v>6</v>
      </c>
      <c r="Y3596" s="11">
        <f t="shared" si="4"/>
        <v>204.7575</v>
      </c>
      <c r="AA3596" s="11"/>
    </row>
    <row r="3597">
      <c r="A3597" s="12" t="s">
        <v>106</v>
      </c>
      <c r="B3597" s="13">
        <v>43395.0</v>
      </c>
      <c r="C3597" s="25">
        <v>43401.0</v>
      </c>
      <c r="D3597" s="14">
        <v>1018.96</v>
      </c>
      <c r="E3597" s="24">
        <v>43122.73296296296</v>
      </c>
      <c r="F3597" s="16">
        <v>273.0</v>
      </c>
      <c r="G3597" s="17" t="s">
        <v>25</v>
      </c>
      <c r="H3597" s="14">
        <v>97.66</v>
      </c>
      <c r="I3597" s="14">
        <f t="shared" si="1"/>
        <v>934.7712</v>
      </c>
      <c r="J3597" s="18">
        <v>4.0</v>
      </c>
      <c r="K3597" s="17">
        <v>6.0</v>
      </c>
      <c r="L3597" s="19">
        <v>3.0</v>
      </c>
      <c r="M3597" s="19" t="e">
        <v>#REF!</v>
      </c>
      <c r="N3597" s="17">
        <v>5.0</v>
      </c>
      <c r="O3597" s="17" t="s">
        <v>62</v>
      </c>
      <c r="P3597" s="17">
        <v>6.0</v>
      </c>
      <c r="Q3597" s="17">
        <v>3.0</v>
      </c>
      <c r="R3597" s="17">
        <v>3.0</v>
      </c>
      <c r="S3597" s="7">
        <f t="shared" si="2"/>
        <v>6</v>
      </c>
      <c r="T3597" s="20">
        <v>53.62</v>
      </c>
      <c r="U3597" s="14">
        <f t="shared" si="181"/>
        <v>30.5688</v>
      </c>
      <c r="V3597" s="21" t="s">
        <v>39</v>
      </c>
      <c r="W3597" s="35">
        <f>VLOOKUP(A3597,airbnb_listings_orlando!C:Q,14,0)</f>
        <v>259</v>
      </c>
      <c r="X3597" s="35">
        <f>VLOOKUP(A3597,airbnb_listings_orlando!C:Q,15,0)</f>
        <v>6</v>
      </c>
      <c r="Y3597" s="11">
        <f t="shared" si="4"/>
        <v>169.8266667</v>
      </c>
      <c r="AA3597" s="11"/>
    </row>
    <row r="3598">
      <c r="A3598" s="12" t="s">
        <v>106</v>
      </c>
      <c r="B3598" s="13">
        <v>43381.0</v>
      </c>
      <c r="C3598" s="25">
        <v>43385.0</v>
      </c>
      <c r="D3598" s="14">
        <v>804.81</v>
      </c>
      <c r="E3598" s="24">
        <v>43348.58106481482</v>
      </c>
      <c r="F3598" s="16">
        <v>33.0</v>
      </c>
      <c r="G3598" s="17" t="s">
        <v>25</v>
      </c>
      <c r="H3598" s="14">
        <v>89.34</v>
      </c>
      <c r="I3598" s="14">
        <f t="shared" si="1"/>
        <v>747.7376</v>
      </c>
      <c r="J3598" s="18">
        <v>4.0</v>
      </c>
      <c r="K3598" s="17">
        <v>6.0</v>
      </c>
      <c r="L3598" s="19">
        <v>3.0</v>
      </c>
      <c r="M3598" s="19" t="e">
        <v>#REF!</v>
      </c>
      <c r="N3598" s="17">
        <v>5.0</v>
      </c>
      <c r="O3598" s="17" t="s">
        <v>62</v>
      </c>
      <c r="P3598" s="17">
        <v>4.0</v>
      </c>
      <c r="Q3598" s="17">
        <v>3.0</v>
      </c>
      <c r="R3598" s="17">
        <v>2.0</v>
      </c>
      <c r="S3598" s="7">
        <f t="shared" si="2"/>
        <v>5</v>
      </c>
      <c r="T3598" s="20">
        <v>24.88</v>
      </c>
      <c r="U3598" s="14">
        <f t="shared" ref="U3598:U3606" si="182">D3598*4%</f>
        <v>32.1924</v>
      </c>
      <c r="V3598" s="21" t="s">
        <v>39</v>
      </c>
      <c r="W3598" s="35">
        <f>VLOOKUP(A3598,airbnb_listings_orlando!C:Q,14,0)</f>
        <v>259</v>
      </c>
      <c r="X3598" s="35">
        <f>VLOOKUP(A3598,airbnb_listings_orlando!C:Q,15,0)</f>
        <v>6</v>
      </c>
      <c r="Y3598" s="11">
        <f t="shared" si="4"/>
        <v>201.2025</v>
      </c>
      <c r="AA3598" s="11"/>
    </row>
    <row r="3599">
      <c r="A3599" s="12" t="s">
        <v>106</v>
      </c>
      <c r="B3599" s="13">
        <v>43376.0</v>
      </c>
      <c r="C3599" s="12">
        <v>43381.0</v>
      </c>
      <c r="D3599" s="14">
        <v>891.78</v>
      </c>
      <c r="E3599" s="24">
        <v>43122.76803240741</v>
      </c>
      <c r="F3599" s="16">
        <v>254.0</v>
      </c>
      <c r="G3599" s="17" t="s">
        <v>25</v>
      </c>
      <c r="H3599" s="14">
        <v>101.92</v>
      </c>
      <c r="I3599" s="14">
        <f t="shared" si="1"/>
        <v>828.5388</v>
      </c>
      <c r="J3599" s="18">
        <v>4.0</v>
      </c>
      <c r="K3599" s="17">
        <v>6.0</v>
      </c>
      <c r="L3599" s="19">
        <v>3.0</v>
      </c>
      <c r="M3599" s="19" t="e">
        <v>#REF!</v>
      </c>
      <c r="N3599" s="17">
        <v>5.0</v>
      </c>
      <c r="O3599" s="17" t="s">
        <v>62</v>
      </c>
      <c r="P3599" s="17">
        <v>5.0</v>
      </c>
      <c r="Q3599" s="17">
        <v>5.0</v>
      </c>
      <c r="R3599" s="17">
        <v>0.0</v>
      </c>
      <c r="S3599" s="7">
        <f t="shared" si="2"/>
        <v>5</v>
      </c>
      <c r="T3599" s="20">
        <v>27.57</v>
      </c>
      <c r="U3599" s="14">
        <f t="shared" si="182"/>
        <v>35.6712</v>
      </c>
      <c r="V3599" s="21" t="s">
        <v>39</v>
      </c>
      <c r="W3599" s="35">
        <f>VLOOKUP(A3599,airbnb_listings_orlando!C:Q,14,0)</f>
        <v>259</v>
      </c>
      <c r="X3599" s="35">
        <f>VLOOKUP(A3599,airbnb_listings_orlando!C:Q,15,0)</f>
        <v>6</v>
      </c>
      <c r="Y3599" s="11">
        <f t="shared" si="4"/>
        <v>178.356</v>
      </c>
      <c r="AA3599" s="11"/>
    </row>
    <row r="3600">
      <c r="A3600" s="12" t="s">
        <v>106</v>
      </c>
      <c r="B3600" s="13">
        <v>43361.0</v>
      </c>
      <c r="C3600" s="12">
        <v>43369.0</v>
      </c>
      <c r="D3600" s="14">
        <v>1292.84</v>
      </c>
      <c r="E3600" s="24">
        <v>43226.414675925924</v>
      </c>
      <c r="F3600" s="16">
        <v>135.0</v>
      </c>
      <c r="G3600" s="17" t="s">
        <v>25</v>
      </c>
      <c r="H3600" s="14">
        <v>131.16</v>
      </c>
      <c r="I3600" s="14">
        <f t="shared" si="1"/>
        <v>1173.0964</v>
      </c>
      <c r="J3600" s="18">
        <v>4.0</v>
      </c>
      <c r="K3600" s="17">
        <v>6.0</v>
      </c>
      <c r="L3600" s="19">
        <v>3.0</v>
      </c>
      <c r="M3600" s="19" t="e">
        <v>#REF!</v>
      </c>
      <c r="N3600" s="17">
        <v>5.0</v>
      </c>
      <c r="O3600" s="17" t="s">
        <v>62</v>
      </c>
      <c r="P3600" s="17">
        <v>8.0</v>
      </c>
      <c r="Q3600" s="17">
        <v>6.0</v>
      </c>
      <c r="R3600" s="17">
        <v>2.0</v>
      </c>
      <c r="S3600" s="7">
        <f t="shared" si="2"/>
        <v>8</v>
      </c>
      <c r="T3600" s="20">
        <v>68.03</v>
      </c>
      <c r="U3600" s="14">
        <f t="shared" si="182"/>
        <v>51.7136</v>
      </c>
      <c r="V3600" s="21" t="s">
        <v>39</v>
      </c>
      <c r="W3600" s="35">
        <f>VLOOKUP(A3600,airbnb_listings_orlando!C:Q,14,0)</f>
        <v>259</v>
      </c>
      <c r="X3600" s="35">
        <f>VLOOKUP(A3600,airbnb_listings_orlando!C:Q,15,0)</f>
        <v>6</v>
      </c>
      <c r="Y3600" s="11">
        <f t="shared" si="4"/>
        <v>161.605</v>
      </c>
      <c r="AA3600" s="11"/>
    </row>
    <row r="3601">
      <c r="A3601" s="12" t="s">
        <v>106</v>
      </c>
      <c r="B3601" s="13">
        <v>43350.0</v>
      </c>
      <c r="C3601" s="12">
        <v>43352.0</v>
      </c>
      <c r="D3601" s="14">
        <v>456.9</v>
      </c>
      <c r="E3601" s="24">
        <v>43325.94520833333</v>
      </c>
      <c r="F3601" s="16">
        <v>25.0</v>
      </c>
      <c r="G3601" s="17" t="s">
        <v>25</v>
      </c>
      <c r="H3601" s="14">
        <v>39.04</v>
      </c>
      <c r="I3601" s="14">
        <f t="shared" si="1"/>
        <v>424.494</v>
      </c>
      <c r="J3601" s="18">
        <v>4.0</v>
      </c>
      <c r="K3601" s="17">
        <v>6.0</v>
      </c>
      <c r="L3601" s="19">
        <v>3.0</v>
      </c>
      <c r="M3601" s="19" t="e">
        <v>#REF!</v>
      </c>
      <c r="N3601" s="17">
        <v>5.0</v>
      </c>
      <c r="O3601" s="17" t="s">
        <v>62</v>
      </c>
      <c r="P3601" s="17">
        <v>2.0</v>
      </c>
      <c r="Q3601" s="17">
        <v>8.0</v>
      </c>
      <c r="R3601" s="17">
        <v>0.0</v>
      </c>
      <c r="S3601" s="7">
        <f t="shared" si="2"/>
        <v>8</v>
      </c>
      <c r="T3601" s="20">
        <v>14.13</v>
      </c>
      <c r="U3601" s="14">
        <f t="shared" si="182"/>
        <v>18.276</v>
      </c>
      <c r="V3601" s="21" t="s">
        <v>39</v>
      </c>
      <c r="W3601" s="35">
        <f>VLOOKUP(A3601,airbnb_listings_orlando!C:Q,14,0)</f>
        <v>259</v>
      </c>
      <c r="X3601" s="35">
        <f>VLOOKUP(A3601,airbnb_listings_orlando!C:Q,15,0)</f>
        <v>6</v>
      </c>
      <c r="Y3601" s="11">
        <f t="shared" si="4"/>
        <v>228.45</v>
      </c>
      <c r="AA3601" s="11"/>
    </row>
    <row r="3602">
      <c r="A3602" s="12" t="s">
        <v>106</v>
      </c>
      <c r="B3602" s="13">
        <v>43343.0</v>
      </c>
      <c r="C3602" s="12">
        <v>43345.0</v>
      </c>
      <c r="D3602" s="14">
        <v>456.9</v>
      </c>
      <c r="E3602" s="24">
        <v>43329.146585648145</v>
      </c>
      <c r="F3602" s="16">
        <v>14.0</v>
      </c>
      <c r="G3602" s="17" t="s">
        <v>25</v>
      </c>
      <c r="H3602" s="14">
        <v>39.04</v>
      </c>
      <c r="I3602" s="14">
        <f t="shared" si="1"/>
        <v>424.494</v>
      </c>
      <c r="J3602" s="18">
        <v>4.0</v>
      </c>
      <c r="K3602" s="17">
        <v>6.0</v>
      </c>
      <c r="L3602" s="19">
        <v>3.0</v>
      </c>
      <c r="M3602" s="19" t="e">
        <v>#REF!</v>
      </c>
      <c r="N3602" s="17">
        <v>5.0</v>
      </c>
      <c r="O3602" s="17" t="s">
        <v>62</v>
      </c>
      <c r="P3602" s="17">
        <v>2.0</v>
      </c>
      <c r="Q3602" s="17">
        <v>9.0</v>
      </c>
      <c r="R3602" s="17">
        <v>0.0</v>
      </c>
      <c r="S3602" s="7">
        <f t="shared" si="2"/>
        <v>9</v>
      </c>
      <c r="T3602" s="20">
        <v>14.13</v>
      </c>
      <c r="U3602" s="14">
        <f t="shared" si="182"/>
        <v>18.276</v>
      </c>
      <c r="V3602" s="21" t="s">
        <v>39</v>
      </c>
      <c r="W3602" s="35">
        <f>VLOOKUP(A3602,airbnb_listings_orlando!C:Q,14,0)</f>
        <v>259</v>
      </c>
      <c r="X3602" s="35">
        <f>VLOOKUP(A3602,airbnb_listings_orlando!C:Q,15,0)</f>
        <v>6</v>
      </c>
      <c r="Y3602" s="11">
        <f t="shared" si="4"/>
        <v>228.45</v>
      </c>
      <c r="AA3602" s="11"/>
    </row>
    <row r="3603">
      <c r="A3603" s="12" t="s">
        <v>106</v>
      </c>
      <c r="B3603" s="13">
        <v>43336.0</v>
      </c>
      <c r="C3603" s="12">
        <v>43343.0</v>
      </c>
      <c r="D3603" s="14">
        <v>1188.27</v>
      </c>
      <c r="E3603" s="24">
        <v>43175.74146990741</v>
      </c>
      <c r="F3603" s="16">
        <v>161.0</v>
      </c>
      <c r="G3603" s="17" t="s">
        <v>25</v>
      </c>
      <c r="H3603" s="14">
        <v>144.77</v>
      </c>
      <c r="I3603" s="14">
        <f t="shared" si="1"/>
        <v>1103.9992</v>
      </c>
      <c r="J3603" s="18">
        <v>4.0</v>
      </c>
      <c r="K3603" s="17">
        <v>6.0</v>
      </c>
      <c r="L3603" s="19">
        <v>3.0</v>
      </c>
      <c r="M3603" s="19" t="e">
        <v>#REF!</v>
      </c>
      <c r="N3603" s="17">
        <v>5.0</v>
      </c>
      <c r="O3603" s="17" t="s">
        <v>62</v>
      </c>
      <c r="P3603" s="17">
        <v>7.0</v>
      </c>
      <c r="Q3603" s="17">
        <v>2.0</v>
      </c>
      <c r="R3603" s="17">
        <v>3.0</v>
      </c>
      <c r="S3603" s="7">
        <f t="shared" si="2"/>
        <v>5</v>
      </c>
      <c r="T3603" s="20">
        <v>36.74</v>
      </c>
      <c r="U3603" s="14">
        <f t="shared" si="182"/>
        <v>47.5308</v>
      </c>
      <c r="V3603" s="21" t="s">
        <v>39</v>
      </c>
      <c r="W3603" s="35">
        <f>VLOOKUP(A3603,airbnb_listings_orlando!C:Q,14,0)</f>
        <v>259</v>
      </c>
      <c r="X3603" s="35">
        <f>VLOOKUP(A3603,airbnb_listings_orlando!C:Q,15,0)</f>
        <v>6</v>
      </c>
      <c r="Y3603" s="11">
        <f t="shared" si="4"/>
        <v>169.7528571</v>
      </c>
      <c r="AA3603" s="11"/>
    </row>
    <row r="3604">
      <c r="A3604" s="12" t="s">
        <v>106</v>
      </c>
      <c r="B3604" s="13">
        <v>43327.0</v>
      </c>
      <c r="C3604" s="12">
        <v>43334.0</v>
      </c>
      <c r="D3604" s="14">
        <v>1159.14</v>
      </c>
      <c r="E3604" s="15">
        <v>43069.61597222222</v>
      </c>
      <c r="F3604" s="16">
        <v>258.0</v>
      </c>
      <c r="G3604" s="17" t="s">
        <v>25</v>
      </c>
      <c r="H3604" s="14">
        <v>115.81</v>
      </c>
      <c r="I3604" s="14">
        <f t="shared" si="1"/>
        <v>1051.7844</v>
      </c>
      <c r="J3604" s="18">
        <v>4.0</v>
      </c>
      <c r="K3604" s="17">
        <v>6.0</v>
      </c>
      <c r="L3604" s="19">
        <v>3.0</v>
      </c>
      <c r="M3604" s="19" t="e">
        <v>#REF!</v>
      </c>
      <c r="N3604" s="17">
        <v>5.0</v>
      </c>
      <c r="O3604" s="17" t="s">
        <v>62</v>
      </c>
      <c r="P3604" s="17">
        <v>7.0</v>
      </c>
      <c r="Q3604" s="17">
        <v>3.0</v>
      </c>
      <c r="R3604" s="17">
        <v>1.0</v>
      </c>
      <c r="S3604" s="7">
        <f t="shared" si="2"/>
        <v>4</v>
      </c>
      <c r="T3604" s="20">
        <v>60.99</v>
      </c>
      <c r="U3604" s="14">
        <f t="shared" si="182"/>
        <v>46.3656</v>
      </c>
      <c r="V3604" s="21" t="s">
        <v>39</v>
      </c>
      <c r="W3604" s="35">
        <f>VLOOKUP(A3604,airbnb_listings_orlando!C:Q,14,0)</f>
        <v>259</v>
      </c>
      <c r="X3604" s="35">
        <f>VLOOKUP(A3604,airbnb_listings_orlando!C:Q,15,0)</f>
        <v>6</v>
      </c>
      <c r="Y3604" s="11">
        <f t="shared" si="4"/>
        <v>165.5914286</v>
      </c>
      <c r="AA3604" s="11"/>
    </row>
    <row r="3605">
      <c r="A3605" s="12" t="s">
        <v>106</v>
      </c>
      <c r="B3605" s="13">
        <v>43323.0</v>
      </c>
      <c r="C3605" s="12">
        <v>43327.0</v>
      </c>
      <c r="D3605" s="14">
        <v>765.17</v>
      </c>
      <c r="E3605" s="24">
        <v>43268.400821759256</v>
      </c>
      <c r="F3605" s="16">
        <v>55.0</v>
      </c>
      <c r="G3605" s="17" t="s">
        <v>25</v>
      </c>
      <c r="H3605" s="14">
        <v>83.61</v>
      </c>
      <c r="I3605" s="14">
        <f t="shared" si="1"/>
        <v>710.9032</v>
      </c>
      <c r="J3605" s="18">
        <v>4.0</v>
      </c>
      <c r="K3605" s="17">
        <v>6.0</v>
      </c>
      <c r="L3605" s="19">
        <v>3.0</v>
      </c>
      <c r="M3605" s="19" t="e">
        <v>#REF!</v>
      </c>
      <c r="N3605" s="17">
        <v>5.0</v>
      </c>
      <c r="O3605" s="17" t="s">
        <v>62</v>
      </c>
      <c r="P3605" s="17">
        <v>4.0</v>
      </c>
      <c r="Q3605" s="17">
        <v>2.0</v>
      </c>
      <c r="R3605" s="17">
        <v>2.0</v>
      </c>
      <c r="S3605" s="7">
        <f t="shared" si="2"/>
        <v>4</v>
      </c>
      <c r="T3605" s="20">
        <v>23.66</v>
      </c>
      <c r="U3605" s="14">
        <f t="shared" si="182"/>
        <v>30.6068</v>
      </c>
      <c r="V3605" s="21" t="s">
        <v>39</v>
      </c>
      <c r="W3605" s="35">
        <f>VLOOKUP(A3605,airbnb_listings_orlando!C:Q,14,0)</f>
        <v>259</v>
      </c>
      <c r="X3605" s="35">
        <f>VLOOKUP(A3605,airbnb_listings_orlando!C:Q,15,0)</f>
        <v>6</v>
      </c>
      <c r="Y3605" s="11">
        <f t="shared" si="4"/>
        <v>191.2925</v>
      </c>
      <c r="AA3605" s="11"/>
    </row>
    <row r="3606">
      <c r="A3606" s="12" t="s">
        <v>106</v>
      </c>
      <c r="B3606" s="13">
        <v>43316.0</v>
      </c>
      <c r="C3606" s="12">
        <v>43323.0</v>
      </c>
      <c r="D3606" s="14">
        <v>1164.52</v>
      </c>
      <c r="E3606" s="24">
        <v>43150.49961805555</v>
      </c>
      <c r="F3606" s="16">
        <v>166.0</v>
      </c>
      <c r="G3606" s="17" t="s">
        <v>25</v>
      </c>
      <c r="H3606" s="14">
        <v>115.46</v>
      </c>
      <c r="I3606" s="14">
        <f t="shared" si="1"/>
        <v>1056.6592</v>
      </c>
      <c r="J3606" s="18">
        <v>4.0</v>
      </c>
      <c r="K3606" s="17">
        <v>6.0</v>
      </c>
      <c r="L3606" s="19">
        <v>3.0</v>
      </c>
      <c r="M3606" s="19" t="e">
        <v>#REF!</v>
      </c>
      <c r="N3606" s="17">
        <v>5.0</v>
      </c>
      <c r="O3606" s="17" t="s">
        <v>62</v>
      </c>
      <c r="P3606" s="17">
        <v>7.0</v>
      </c>
      <c r="Q3606" s="17">
        <v>2.0</v>
      </c>
      <c r="R3606" s="17">
        <v>0.0</v>
      </c>
      <c r="S3606" s="7">
        <f t="shared" si="2"/>
        <v>2</v>
      </c>
      <c r="T3606" s="20">
        <v>61.28</v>
      </c>
      <c r="U3606" s="14">
        <f t="shared" si="182"/>
        <v>46.5808</v>
      </c>
      <c r="V3606" s="21" t="s">
        <v>39</v>
      </c>
      <c r="W3606" s="35">
        <f>VLOOKUP(A3606,airbnb_listings_orlando!C:Q,14,0)</f>
        <v>259</v>
      </c>
      <c r="X3606" s="35">
        <f>VLOOKUP(A3606,airbnb_listings_orlando!C:Q,15,0)</f>
        <v>6</v>
      </c>
      <c r="Y3606" s="11">
        <f t="shared" si="4"/>
        <v>166.36</v>
      </c>
      <c r="AA3606" s="11"/>
    </row>
    <row r="3607">
      <c r="A3607" s="12" t="s">
        <v>106</v>
      </c>
      <c r="B3607" s="13">
        <v>43310.0</v>
      </c>
      <c r="C3607" s="12">
        <v>43316.0</v>
      </c>
      <c r="D3607" s="14">
        <v>1321.15</v>
      </c>
      <c r="E3607" s="24">
        <v>43114.92400462963</v>
      </c>
      <c r="F3607" s="16">
        <v>196.0</v>
      </c>
      <c r="G3607" s="17" t="s">
        <v>25</v>
      </c>
      <c r="H3607" s="14">
        <v>163.98</v>
      </c>
      <c r="I3607" s="14">
        <f t="shared" si="1"/>
        <v>1240.6655</v>
      </c>
      <c r="J3607" s="18">
        <v>4.0</v>
      </c>
      <c r="K3607" s="17">
        <v>6.0</v>
      </c>
      <c r="L3607" s="19">
        <v>3.0</v>
      </c>
      <c r="M3607" s="19" t="e">
        <v>#REF!</v>
      </c>
      <c r="N3607" s="17">
        <v>5.0</v>
      </c>
      <c r="O3607" s="17" t="s">
        <v>62</v>
      </c>
      <c r="P3607" s="17">
        <v>6.0</v>
      </c>
      <c r="Q3607" s="17">
        <v>6.0</v>
      </c>
      <c r="R3607" s="17">
        <v>4.0</v>
      </c>
      <c r="S3607" s="7">
        <f t="shared" si="2"/>
        <v>10</v>
      </c>
      <c r="T3607" s="20">
        <v>40.85</v>
      </c>
      <c r="U3607" s="14">
        <f t="shared" ref="U3607:U3620" si="183">D3607*3%</f>
        <v>39.6345</v>
      </c>
      <c r="V3607" s="21" t="s">
        <v>39</v>
      </c>
      <c r="W3607" s="35">
        <f>VLOOKUP(A3607,airbnb_listings_orlando!C:Q,14,0)</f>
        <v>259</v>
      </c>
      <c r="X3607" s="35">
        <f>VLOOKUP(A3607,airbnb_listings_orlando!C:Q,15,0)</f>
        <v>6</v>
      </c>
      <c r="Y3607" s="11">
        <f t="shared" si="4"/>
        <v>220.1916667</v>
      </c>
      <c r="AA3607" s="11"/>
    </row>
    <row r="3608">
      <c r="A3608" s="12" t="s">
        <v>106</v>
      </c>
      <c r="B3608" s="13">
        <v>43265.0</v>
      </c>
      <c r="C3608" s="12">
        <v>43272.0</v>
      </c>
      <c r="D3608" s="14">
        <v>1189.04</v>
      </c>
      <c r="E3608" s="24">
        <v>43151.56135416667</v>
      </c>
      <c r="F3608" s="16">
        <v>114.0</v>
      </c>
      <c r="G3608" s="17" t="s">
        <v>25</v>
      </c>
      <c r="H3608" s="14">
        <v>144.89</v>
      </c>
      <c r="I3608" s="14">
        <f t="shared" si="1"/>
        <v>1116.6088</v>
      </c>
      <c r="J3608" s="18">
        <v>4.0</v>
      </c>
      <c r="K3608" s="17">
        <v>6.0</v>
      </c>
      <c r="L3608" s="19">
        <v>3.0</v>
      </c>
      <c r="M3608" s="19" t="e">
        <v>#REF!</v>
      </c>
      <c r="N3608" s="17">
        <v>5.0</v>
      </c>
      <c r="O3608" s="17" t="s">
        <v>62</v>
      </c>
      <c r="P3608" s="17">
        <v>7.0</v>
      </c>
      <c r="Q3608" s="17">
        <v>6.0</v>
      </c>
      <c r="R3608" s="17">
        <v>4.0</v>
      </c>
      <c r="S3608" s="7">
        <f t="shared" si="2"/>
        <v>10</v>
      </c>
      <c r="T3608" s="20">
        <v>36.76</v>
      </c>
      <c r="U3608" s="14">
        <f t="shared" si="183"/>
        <v>35.6712</v>
      </c>
      <c r="V3608" s="21" t="s">
        <v>39</v>
      </c>
      <c r="W3608" s="35">
        <f>VLOOKUP(A3608,airbnb_listings_orlando!C:Q,14,0)</f>
        <v>259</v>
      </c>
      <c r="X3608" s="35">
        <f>VLOOKUP(A3608,airbnb_listings_orlando!C:Q,15,0)</f>
        <v>6</v>
      </c>
      <c r="Y3608" s="11">
        <f t="shared" si="4"/>
        <v>169.8628571</v>
      </c>
      <c r="AA3608" s="11"/>
    </row>
    <row r="3609">
      <c r="A3609" s="12" t="s">
        <v>106</v>
      </c>
      <c r="B3609" s="13">
        <v>43261.0</v>
      </c>
      <c r="C3609" s="12">
        <v>43265.0</v>
      </c>
      <c r="D3609" s="14">
        <v>773.98</v>
      </c>
      <c r="E3609" s="24">
        <v>43167.77027777778</v>
      </c>
      <c r="F3609" s="16">
        <v>94.0</v>
      </c>
      <c r="G3609" s="17" t="s">
        <v>25</v>
      </c>
      <c r="H3609" s="14">
        <v>84.88</v>
      </c>
      <c r="I3609" s="14">
        <f t="shared" si="1"/>
        <v>726.8306</v>
      </c>
      <c r="J3609" s="18">
        <v>4.0</v>
      </c>
      <c r="K3609" s="17">
        <v>6.0</v>
      </c>
      <c r="L3609" s="19">
        <v>3.0</v>
      </c>
      <c r="M3609" s="19" t="e">
        <v>#REF!</v>
      </c>
      <c r="N3609" s="17">
        <v>5.0</v>
      </c>
      <c r="O3609" s="17" t="s">
        <v>62</v>
      </c>
      <c r="P3609" s="17">
        <v>4.0</v>
      </c>
      <c r="Q3609" s="17">
        <v>6.0</v>
      </c>
      <c r="R3609" s="17">
        <v>4.0</v>
      </c>
      <c r="S3609" s="7">
        <f t="shared" si="2"/>
        <v>10</v>
      </c>
      <c r="T3609" s="20">
        <v>23.93</v>
      </c>
      <c r="U3609" s="14">
        <f t="shared" si="183"/>
        <v>23.2194</v>
      </c>
      <c r="V3609" s="21" t="s">
        <v>39</v>
      </c>
      <c r="W3609" s="35">
        <f>VLOOKUP(A3609,airbnb_listings_orlando!C:Q,14,0)</f>
        <v>259</v>
      </c>
      <c r="X3609" s="35">
        <f>VLOOKUP(A3609,airbnb_listings_orlando!C:Q,15,0)</f>
        <v>6</v>
      </c>
      <c r="Y3609" s="11">
        <f t="shared" si="4"/>
        <v>193.495</v>
      </c>
      <c r="AA3609" s="11"/>
    </row>
    <row r="3610">
      <c r="A3610" s="12" t="s">
        <v>106</v>
      </c>
      <c r="B3610" s="13">
        <v>43259.0</v>
      </c>
      <c r="C3610" s="12">
        <v>43261.0</v>
      </c>
      <c r="D3610" s="14">
        <v>461.31</v>
      </c>
      <c r="E3610" s="24">
        <v>43179.73034722222</v>
      </c>
      <c r="F3610" s="16">
        <v>80.0</v>
      </c>
      <c r="G3610" s="17" t="s">
        <v>25</v>
      </c>
      <c r="H3610" s="14">
        <v>39.69</v>
      </c>
      <c r="I3610" s="14">
        <f t="shared" si="1"/>
        <v>433.2107</v>
      </c>
      <c r="J3610" s="18">
        <v>4.0</v>
      </c>
      <c r="K3610" s="17">
        <v>6.0</v>
      </c>
      <c r="L3610" s="19">
        <v>3.0</v>
      </c>
      <c r="M3610" s="19" t="e">
        <v>#REF!</v>
      </c>
      <c r="N3610" s="17">
        <v>5.0</v>
      </c>
      <c r="O3610" s="17" t="s">
        <v>62</v>
      </c>
      <c r="P3610" s="17">
        <v>2.0</v>
      </c>
      <c r="Q3610" s="17">
        <v>6.0</v>
      </c>
      <c r="R3610" s="17">
        <v>2.0</v>
      </c>
      <c r="S3610" s="7">
        <f t="shared" si="2"/>
        <v>8</v>
      </c>
      <c r="T3610" s="20">
        <v>14.26</v>
      </c>
      <c r="U3610" s="14">
        <f t="shared" si="183"/>
        <v>13.8393</v>
      </c>
      <c r="V3610" s="21" t="s">
        <v>39</v>
      </c>
      <c r="W3610" s="35">
        <f>VLOOKUP(A3610,airbnb_listings_orlando!C:Q,14,0)</f>
        <v>259</v>
      </c>
      <c r="X3610" s="35">
        <f>VLOOKUP(A3610,airbnb_listings_orlando!C:Q,15,0)</f>
        <v>6</v>
      </c>
      <c r="Y3610" s="11">
        <f t="shared" si="4"/>
        <v>230.655</v>
      </c>
      <c r="AA3610" s="11"/>
    </row>
    <row r="3611">
      <c r="A3611" s="12" t="s">
        <v>106</v>
      </c>
      <c r="B3611" s="13">
        <v>43253.0</v>
      </c>
      <c r="C3611" s="12">
        <v>43259.0</v>
      </c>
      <c r="D3611" s="14">
        <v>1040.41</v>
      </c>
      <c r="E3611" s="24">
        <v>43145.36467592593</v>
      </c>
      <c r="F3611" s="16">
        <v>108.0</v>
      </c>
      <c r="G3611" s="17" t="s">
        <v>25</v>
      </c>
      <c r="H3611" s="14">
        <v>123.4</v>
      </c>
      <c r="I3611" s="14">
        <f t="shared" si="1"/>
        <v>977.0277</v>
      </c>
      <c r="J3611" s="18">
        <v>4.0</v>
      </c>
      <c r="K3611" s="17">
        <v>6.0</v>
      </c>
      <c r="L3611" s="19">
        <v>3.0</v>
      </c>
      <c r="M3611" s="19" t="e">
        <v>#REF!</v>
      </c>
      <c r="N3611" s="17">
        <v>5.0</v>
      </c>
      <c r="O3611" s="17" t="s">
        <v>62</v>
      </c>
      <c r="P3611" s="17">
        <v>6.0</v>
      </c>
      <c r="Q3611" s="17">
        <v>6.0</v>
      </c>
      <c r="R3611" s="17">
        <v>1.0</v>
      </c>
      <c r="S3611" s="7">
        <f t="shared" si="2"/>
        <v>7</v>
      </c>
      <c r="T3611" s="20">
        <v>32.17</v>
      </c>
      <c r="U3611" s="14">
        <f t="shared" si="183"/>
        <v>31.2123</v>
      </c>
      <c r="V3611" s="21" t="s">
        <v>39</v>
      </c>
      <c r="W3611" s="35">
        <f>VLOOKUP(A3611,airbnb_listings_orlando!C:Q,14,0)</f>
        <v>259</v>
      </c>
      <c r="X3611" s="35">
        <f>VLOOKUP(A3611,airbnb_listings_orlando!C:Q,15,0)</f>
        <v>6</v>
      </c>
      <c r="Y3611" s="11">
        <f t="shared" si="4"/>
        <v>173.4016667</v>
      </c>
      <c r="AA3611" s="11"/>
    </row>
    <row r="3612">
      <c r="A3612" s="12" t="s">
        <v>106</v>
      </c>
      <c r="B3612" s="13">
        <v>43246.0</v>
      </c>
      <c r="C3612" s="12">
        <v>43253.0</v>
      </c>
      <c r="D3612" s="14">
        <v>1172.53</v>
      </c>
      <c r="E3612" s="24">
        <v>42796.560590277775</v>
      </c>
      <c r="F3612" s="16">
        <v>450.0</v>
      </c>
      <c r="G3612" s="17" t="s">
        <v>25</v>
      </c>
      <c r="H3612" s="14">
        <v>145.5</v>
      </c>
      <c r="I3612" s="14">
        <f t="shared" si="1"/>
        <v>1101.1041</v>
      </c>
      <c r="J3612" s="18">
        <v>4.0</v>
      </c>
      <c r="K3612" s="17">
        <v>6.0</v>
      </c>
      <c r="L3612" s="19">
        <v>3.0</v>
      </c>
      <c r="M3612" s="19" t="e">
        <v>#REF!</v>
      </c>
      <c r="N3612" s="17">
        <v>5.0</v>
      </c>
      <c r="O3612" s="17" t="s">
        <v>62</v>
      </c>
      <c r="P3612" s="17">
        <v>7.0</v>
      </c>
      <c r="Q3612" s="17">
        <v>2.0</v>
      </c>
      <c r="R3612" s="17">
        <v>0.0</v>
      </c>
      <c r="S3612" s="7">
        <f t="shared" si="2"/>
        <v>2</v>
      </c>
      <c r="T3612" s="20">
        <v>36.25</v>
      </c>
      <c r="U3612" s="14">
        <f t="shared" si="183"/>
        <v>35.1759</v>
      </c>
      <c r="V3612" s="21" t="s">
        <v>39</v>
      </c>
      <c r="W3612" s="35">
        <f>VLOOKUP(A3612,airbnb_listings_orlando!C:Q,14,0)</f>
        <v>259</v>
      </c>
      <c r="X3612" s="35">
        <f>VLOOKUP(A3612,airbnb_listings_orlando!C:Q,15,0)</f>
        <v>6</v>
      </c>
      <c r="Y3612" s="11">
        <f t="shared" si="4"/>
        <v>167.5042857</v>
      </c>
      <c r="AA3612" s="11"/>
    </row>
    <row r="3613">
      <c r="A3613" s="12" t="s">
        <v>106</v>
      </c>
      <c r="B3613" s="13">
        <v>43239.0</v>
      </c>
      <c r="C3613" s="12">
        <v>43246.0</v>
      </c>
      <c r="D3613" s="14">
        <v>1189.04</v>
      </c>
      <c r="E3613" s="24">
        <v>43135.60839120371</v>
      </c>
      <c r="F3613" s="16">
        <v>104.0</v>
      </c>
      <c r="G3613" s="17" t="s">
        <v>25</v>
      </c>
      <c r="H3613" s="14">
        <v>144.89</v>
      </c>
      <c r="I3613" s="14">
        <f t="shared" si="1"/>
        <v>1116.6088</v>
      </c>
      <c r="J3613" s="18">
        <v>4.0</v>
      </c>
      <c r="K3613" s="17">
        <v>6.0</v>
      </c>
      <c r="L3613" s="19">
        <v>3.0</v>
      </c>
      <c r="M3613" s="19" t="e">
        <v>#REF!</v>
      </c>
      <c r="N3613" s="17">
        <v>5.0</v>
      </c>
      <c r="O3613" s="17" t="s">
        <v>62</v>
      </c>
      <c r="P3613" s="17">
        <v>7.0</v>
      </c>
      <c r="Q3613" s="17">
        <v>3.0</v>
      </c>
      <c r="R3613" s="17">
        <v>3.0</v>
      </c>
      <c r="S3613" s="7">
        <f t="shared" si="2"/>
        <v>6</v>
      </c>
      <c r="T3613" s="20">
        <v>36.76</v>
      </c>
      <c r="U3613" s="14">
        <f t="shared" si="183"/>
        <v>35.6712</v>
      </c>
      <c r="V3613" s="21" t="s">
        <v>39</v>
      </c>
      <c r="W3613" s="35">
        <f>VLOOKUP(A3613,airbnb_listings_orlando!C:Q,14,0)</f>
        <v>259</v>
      </c>
      <c r="X3613" s="35">
        <f>VLOOKUP(A3613,airbnb_listings_orlando!C:Q,15,0)</f>
        <v>6</v>
      </c>
      <c r="Y3613" s="11">
        <f t="shared" si="4"/>
        <v>169.8628571</v>
      </c>
      <c r="AA3613" s="11"/>
    </row>
    <row r="3614">
      <c r="A3614" s="12" t="s">
        <v>106</v>
      </c>
      <c r="B3614" s="13">
        <v>43228.0</v>
      </c>
      <c r="C3614" s="12">
        <v>43235.0</v>
      </c>
      <c r="D3614" s="14">
        <v>1189.04</v>
      </c>
      <c r="E3614" s="24">
        <v>43103.739594907405</v>
      </c>
      <c r="F3614" s="16">
        <v>125.0</v>
      </c>
      <c r="G3614" s="17" t="s">
        <v>25</v>
      </c>
      <c r="H3614" s="14">
        <v>144.89</v>
      </c>
      <c r="I3614" s="14">
        <f t="shared" si="1"/>
        <v>1116.6088</v>
      </c>
      <c r="J3614" s="18">
        <v>4.0</v>
      </c>
      <c r="K3614" s="17">
        <v>6.0</v>
      </c>
      <c r="L3614" s="19">
        <v>3.0</v>
      </c>
      <c r="M3614" s="19" t="e">
        <v>#REF!</v>
      </c>
      <c r="N3614" s="17">
        <v>5.0</v>
      </c>
      <c r="O3614" s="17" t="s">
        <v>62</v>
      </c>
      <c r="P3614" s="17">
        <v>7.0</v>
      </c>
      <c r="Q3614" s="17">
        <v>4.0</v>
      </c>
      <c r="R3614" s="17">
        <v>3.0</v>
      </c>
      <c r="S3614" s="7">
        <f t="shared" si="2"/>
        <v>7</v>
      </c>
      <c r="T3614" s="20">
        <v>36.76</v>
      </c>
      <c r="U3614" s="14">
        <f t="shared" si="183"/>
        <v>35.6712</v>
      </c>
      <c r="V3614" s="21" t="s">
        <v>39</v>
      </c>
      <c r="W3614" s="35">
        <f>VLOOKUP(A3614,airbnb_listings_orlando!C:Q,14,0)</f>
        <v>259</v>
      </c>
      <c r="X3614" s="35">
        <f>VLOOKUP(A3614,airbnb_listings_orlando!C:Q,15,0)</f>
        <v>6</v>
      </c>
      <c r="Y3614" s="11">
        <f t="shared" si="4"/>
        <v>169.8628571</v>
      </c>
      <c r="AA3614" s="11"/>
    </row>
    <row r="3615">
      <c r="A3615" s="12" t="s">
        <v>106</v>
      </c>
      <c r="B3615" s="13">
        <v>43224.0</v>
      </c>
      <c r="C3615" s="12">
        <v>43226.0</v>
      </c>
      <c r="D3615" s="14">
        <v>445.89</v>
      </c>
      <c r="E3615" s="24">
        <v>43105.73458333333</v>
      </c>
      <c r="F3615" s="16">
        <v>119.0</v>
      </c>
      <c r="G3615" s="17" t="s">
        <v>25</v>
      </c>
      <c r="H3615" s="14">
        <v>37.45</v>
      </c>
      <c r="I3615" s="14">
        <f t="shared" si="1"/>
        <v>418.7233</v>
      </c>
      <c r="J3615" s="18">
        <v>4.0</v>
      </c>
      <c r="K3615" s="17">
        <v>6.0</v>
      </c>
      <c r="L3615" s="19">
        <v>3.0</v>
      </c>
      <c r="M3615" s="19" t="e">
        <v>#REF!</v>
      </c>
      <c r="N3615" s="17">
        <v>5.0</v>
      </c>
      <c r="O3615" s="17" t="s">
        <v>62</v>
      </c>
      <c r="P3615" s="17">
        <v>2.0</v>
      </c>
      <c r="Q3615" s="17">
        <v>8.0</v>
      </c>
      <c r="R3615" s="17">
        <v>0.0</v>
      </c>
      <c r="S3615" s="7">
        <f t="shared" si="2"/>
        <v>8</v>
      </c>
      <c r="T3615" s="20">
        <v>13.79</v>
      </c>
      <c r="U3615" s="14">
        <f t="shared" si="183"/>
        <v>13.3767</v>
      </c>
      <c r="V3615" s="21" t="s">
        <v>39</v>
      </c>
      <c r="W3615" s="35">
        <f>VLOOKUP(A3615,airbnb_listings_orlando!C:Q,14,0)</f>
        <v>259</v>
      </c>
      <c r="X3615" s="35">
        <f>VLOOKUP(A3615,airbnb_listings_orlando!C:Q,15,0)</f>
        <v>6</v>
      </c>
      <c r="Y3615" s="11">
        <f t="shared" si="4"/>
        <v>222.945</v>
      </c>
      <c r="AA3615" s="11"/>
    </row>
    <row r="3616">
      <c r="A3616" s="12" t="s">
        <v>106</v>
      </c>
      <c r="B3616" s="13">
        <v>43212.0</v>
      </c>
      <c r="C3616" s="12">
        <v>43219.0</v>
      </c>
      <c r="D3616" s="14">
        <v>1172.53</v>
      </c>
      <c r="E3616" s="24">
        <v>42854.85219907408</v>
      </c>
      <c r="F3616" s="16">
        <v>358.0</v>
      </c>
      <c r="G3616" s="17" t="s">
        <v>25</v>
      </c>
      <c r="H3616" s="14">
        <v>146.94</v>
      </c>
      <c r="I3616" s="14">
        <f t="shared" si="1"/>
        <v>1102.3041</v>
      </c>
      <c r="J3616" s="18">
        <v>4.0</v>
      </c>
      <c r="K3616" s="17">
        <v>6.0</v>
      </c>
      <c r="L3616" s="19">
        <v>3.0</v>
      </c>
      <c r="M3616" s="19" t="e">
        <v>#REF!</v>
      </c>
      <c r="N3616" s="17">
        <v>5.0</v>
      </c>
      <c r="O3616" s="17" t="s">
        <v>62</v>
      </c>
      <c r="P3616" s="17">
        <v>7.0</v>
      </c>
      <c r="Q3616" s="17">
        <v>4.0</v>
      </c>
      <c r="R3616" s="17">
        <v>4.0</v>
      </c>
      <c r="S3616" s="7">
        <f t="shared" si="2"/>
        <v>8</v>
      </c>
      <c r="T3616" s="20">
        <v>35.05</v>
      </c>
      <c r="U3616" s="14">
        <f t="shared" si="183"/>
        <v>35.1759</v>
      </c>
      <c r="V3616" s="21" t="s">
        <v>39</v>
      </c>
      <c r="W3616" s="35">
        <f>VLOOKUP(A3616,airbnb_listings_orlando!C:Q,14,0)</f>
        <v>259</v>
      </c>
      <c r="X3616" s="35">
        <f>VLOOKUP(A3616,airbnb_listings_orlando!C:Q,15,0)</f>
        <v>6</v>
      </c>
      <c r="Y3616" s="11">
        <f t="shared" si="4"/>
        <v>167.5042857</v>
      </c>
      <c r="AA3616" s="11"/>
    </row>
    <row r="3617">
      <c r="A3617" s="12" t="s">
        <v>106</v>
      </c>
      <c r="B3617" s="13">
        <v>43206.0</v>
      </c>
      <c r="C3617" s="12">
        <v>43212.0</v>
      </c>
      <c r="D3617" s="14">
        <v>1132.17</v>
      </c>
      <c r="E3617" s="24">
        <v>42854.61976851852</v>
      </c>
      <c r="F3617" s="16">
        <v>352.0</v>
      </c>
      <c r="G3617" s="17" t="s">
        <v>25</v>
      </c>
      <c r="H3617" s="14">
        <v>90.5</v>
      </c>
      <c r="I3617" s="14">
        <f t="shared" si="1"/>
        <v>1038.6249</v>
      </c>
      <c r="J3617" s="18">
        <v>4.0</v>
      </c>
      <c r="K3617" s="17">
        <v>6.0</v>
      </c>
      <c r="L3617" s="19">
        <v>3.0</v>
      </c>
      <c r="M3617" s="19" t="e">
        <v>#REF!</v>
      </c>
      <c r="N3617" s="17">
        <v>5.0</v>
      </c>
      <c r="O3617" s="17" t="s">
        <v>62</v>
      </c>
      <c r="P3617" s="17">
        <v>6.0</v>
      </c>
      <c r="Q3617" s="17">
        <v>2.0</v>
      </c>
      <c r="R3617" s="17">
        <v>5.0</v>
      </c>
      <c r="S3617" s="7">
        <f t="shared" si="2"/>
        <v>7</v>
      </c>
      <c r="T3617" s="20">
        <v>59.58</v>
      </c>
      <c r="U3617" s="14">
        <f t="shared" si="183"/>
        <v>33.9651</v>
      </c>
      <c r="V3617" s="21" t="s">
        <v>39</v>
      </c>
      <c r="W3617" s="35">
        <f>VLOOKUP(A3617,airbnb_listings_orlando!C:Q,14,0)</f>
        <v>259</v>
      </c>
      <c r="X3617" s="35">
        <f>VLOOKUP(A3617,airbnb_listings_orlando!C:Q,15,0)</f>
        <v>6</v>
      </c>
      <c r="Y3617" s="11">
        <f t="shared" si="4"/>
        <v>188.695</v>
      </c>
      <c r="AA3617" s="11"/>
    </row>
    <row r="3618">
      <c r="A3618" s="12" t="s">
        <v>106</v>
      </c>
      <c r="B3618" s="13">
        <v>43203.0</v>
      </c>
      <c r="C3618" s="12">
        <v>43205.0</v>
      </c>
      <c r="D3618" s="14">
        <v>445.89</v>
      </c>
      <c r="E3618" s="24">
        <v>43116.74783564815</v>
      </c>
      <c r="F3618" s="16">
        <v>87.0</v>
      </c>
      <c r="G3618" s="17" t="s">
        <v>25</v>
      </c>
      <c r="H3618" s="14">
        <v>37.45</v>
      </c>
      <c r="I3618" s="14">
        <f t="shared" si="1"/>
        <v>418.7233</v>
      </c>
      <c r="J3618" s="18">
        <v>4.0</v>
      </c>
      <c r="K3618" s="17">
        <v>6.0</v>
      </c>
      <c r="L3618" s="19">
        <v>3.0</v>
      </c>
      <c r="M3618" s="19" t="e">
        <v>#REF!</v>
      </c>
      <c r="N3618" s="17">
        <v>5.0</v>
      </c>
      <c r="O3618" s="17" t="s">
        <v>62</v>
      </c>
      <c r="P3618" s="17">
        <v>2.0</v>
      </c>
      <c r="Q3618" s="17">
        <v>6.0</v>
      </c>
      <c r="R3618" s="17">
        <v>4.0</v>
      </c>
      <c r="S3618" s="7">
        <f t="shared" si="2"/>
        <v>10</v>
      </c>
      <c r="T3618" s="20">
        <v>13.79</v>
      </c>
      <c r="U3618" s="14">
        <f t="shared" si="183"/>
        <v>13.3767</v>
      </c>
      <c r="V3618" s="21" t="s">
        <v>39</v>
      </c>
      <c r="W3618" s="35">
        <f>VLOOKUP(A3618,airbnb_listings_orlando!C:Q,14,0)</f>
        <v>259</v>
      </c>
      <c r="X3618" s="35">
        <f>VLOOKUP(A3618,airbnb_listings_orlando!C:Q,15,0)</f>
        <v>6</v>
      </c>
      <c r="Y3618" s="11">
        <f t="shared" si="4"/>
        <v>222.945</v>
      </c>
      <c r="AA3618" s="11"/>
    </row>
    <row r="3619">
      <c r="A3619" s="12" t="s">
        <v>106</v>
      </c>
      <c r="B3619" s="13">
        <v>43189.0</v>
      </c>
      <c r="C3619" s="12">
        <v>43203.0</v>
      </c>
      <c r="D3619" s="14">
        <v>2242.78</v>
      </c>
      <c r="E3619" s="24">
        <v>42884.38170138889</v>
      </c>
      <c r="F3619" s="16">
        <v>305.0</v>
      </c>
      <c r="G3619" s="17" t="s">
        <v>25</v>
      </c>
      <c r="H3619" s="14">
        <v>250.38</v>
      </c>
      <c r="I3619" s="14">
        <f t="shared" si="1"/>
        <v>2057.4766</v>
      </c>
      <c r="J3619" s="18">
        <v>4.0</v>
      </c>
      <c r="K3619" s="17">
        <v>6.0</v>
      </c>
      <c r="L3619" s="19">
        <v>3.0</v>
      </c>
      <c r="M3619" s="19" t="e">
        <v>#REF!</v>
      </c>
      <c r="N3619" s="17">
        <v>5.0</v>
      </c>
      <c r="O3619" s="17" t="s">
        <v>62</v>
      </c>
      <c r="P3619" s="17">
        <v>14.0</v>
      </c>
      <c r="Q3619" s="17">
        <v>4.0</v>
      </c>
      <c r="R3619" s="17">
        <v>4.0</v>
      </c>
      <c r="S3619" s="7">
        <f t="shared" si="2"/>
        <v>8</v>
      </c>
      <c r="T3619" s="20">
        <v>118.02</v>
      </c>
      <c r="U3619" s="14">
        <f t="shared" si="183"/>
        <v>67.2834</v>
      </c>
      <c r="V3619" s="21" t="s">
        <v>39</v>
      </c>
      <c r="W3619" s="35">
        <f>VLOOKUP(A3619,airbnb_listings_orlando!C:Q,14,0)</f>
        <v>259</v>
      </c>
      <c r="X3619" s="35">
        <f>VLOOKUP(A3619,airbnb_listings_orlando!C:Q,15,0)</f>
        <v>6</v>
      </c>
      <c r="Y3619" s="11">
        <f t="shared" si="4"/>
        <v>160.1985714</v>
      </c>
      <c r="AA3619" s="11"/>
    </row>
    <row r="3620">
      <c r="A3620" s="12" t="s">
        <v>106</v>
      </c>
      <c r="B3620" s="13">
        <v>43183.0</v>
      </c>
      <c r="C3620" s="12">
        <v>43189.0</v>
      </c>
      <c r="D3620" s="14">
        <v>1516.03</v>
      </c>
      <c r="E3620" s="24">
        <v>43101.88040509259</v>
      </c>
      <c r="F3620" s="16">
        <v>82.0</v>
      </c>
      <c r="G3620" s="17" t="s">
        <v>25</v>
      </c>
      <c r="H3620" s="14">
        <v>166.96</v>
      </c>
      <c r="I3620" s="14">
        <f t="shared" si="1"/>
        <v>1422.6791</v>
      </c>
      <c r="J3620" s="18">
        <v>4.0</v>
      </c>
      <c r="K3620" s="17">
        <v>6.0</v>
      </c>
      <c r="L3620" s="19">
        <v>3.0</v>
      </c>
      <c r="M3620" s="19" t="e">
        <v>#REF!</v>
      </c>
      <c r="N3620" s="17">
        <v>5.0</v>
      </c>
      <c r="O3620" s="17" t="s">
        <v>62</v>
      </c>
      <c r="P3620" s="17">
        <v>6.0</v>
      </c>
      <c r="Q3620" s="17">
        <v>2.0</v>
      </c>
      <c r="R3620" s="17">
        <v>3.0</v>
      </c>
      <c r="S3620" s="7">
        <f t="shared" si="2"/>
        <v>5</v>
      </c>
      <c r="T3620" s="20">
        <v>47.87</v>
      </c>
      <c r="U3620" s="14">
        <f t="shared" si="183"/>
        <v>45.4809</v>
      </c>
      <c r="V3620" s="21" t="s">
        <v>39</v>
      </c>
      <c r="W3620" s="35">
        <f>VLOOKUP(A3620,airbnb_listings_orlando!C:Q,14,0)</f>
        <v>259</v>
      </c>
      <c r="X3620" s="35">
        <f>VLOOKUP(A3620,airbnb_listings_orlando!C:Q,15,0)</f>
        <v>6</v>
      </c>
      <c r="Y3620" s="11">
        <f t="shared" si="4"/>
        <v>252.6716667</v>
      </c>
      <c r="AA3620" s="11"/>
    </row>
    <row r="3621">
      <c r="A3621" s="12" t="s">
        <v>106</v>
      </c>
      <c r="B3621" s="13">
        <v>43176.0</v>
      </c>
      <c r="C3621" s="12">
        <v>43183.0</v>
      </c>
      <c r="D3621" s="14">
        <v>1573.28</v>
      </c>
      <c r="E3621" s="24">
        <v>42905.58565972222</v>
      </c>
      <c r="F3621" s="16">
        <v>271.0</v>
      </c>
      <c r="G3621" s="17" t="s">
        <v>25</v>
      </c>
      <c r="H3621" s="14">
        <v>261.8</v>
      </c>
      <c r="I3621" s="14">
        <f t="shared" si="1"/>
        <v>1510.3488</v>
      </c>
      <c r="J3621" s="18">
        <v>4.0</v>
      </c>
      <c r="K3621" s="17">
        <v>6.0</v>
      </c>
      <c r="L3621" s="19">
        <v>3.0</v>
      </c>
      <c r="M3621" s="19" t="e">
        <v>#REF!</v>
      </c>
      <c r="N3621" s="17">
        <v>5.0</v>
      </c>
      <c r="O3621" s="17" t="s">
        <v>62</v>
      </c>
      <c r="P3621" s="17">
        <v>7.0</v>
      </c>
      <c r="Q3621" s="17">
        <v>8.0</v>
      </c>
      <c r="R3621" s="17">
        <v>1.0</v>
      </c>
      <c r="S3621" s="7">
        <f t="shared" si="2"/>
        <v>9</v>
      </c>
      <c r="T3621" s="20">
        <v>0.0</v>
      </c>
      <c r="U3621" s="14">
        <f t="shared" ref="U3621:U3652" si="184">D3621*4%</f>
        <v>62.9312</v>
      </c>
      <c r="V3621" s="21" t="s">
        <v>39</v>
      </c>
      <c r="W3621" s="35">
        <f>VLOOKUP(A3621,airbnb_listings_orlando!C:Q,14,0)</f>
        <v>259</v>
      </c>
      <c r="X3621" s="35">
        <f>VLOOKUP(A3621,airbnb_listings_orlando!C:Q,15,0)</f>
        <v>6</v>
      </c>
      <c r="Y3621" s="11">
        <f t="shared" si="4"/>
        <v>224.7542857</v>
      </c>
      <c r="AA3621" s="11"/>
    </row>
    <row r="3622">
      <c r="A3622" s="12" t="s">
        <v>106</v>
      </c>
      <c r="B3622" s="13">
        <v>43172.0</v>
      </c>
      <c r="C3622" s="12">
        <v>43175.0</v>
      </c>
      <c r="D3622" s="14">
        <v>800.4</v>
      </c>
      <c r="E3622" s="24">
        <v>42978.379849537036</v>
      </c>
      <c r="F3622" s="16">
        <v>194.0</v>
      </c>
      <c r="G3622" s="17" t="s">
        <v>25</v>
      </c>
      <c r="H3622" s="14">
        <v>84.38</v>
      </c>
      <c r="I3622" s="14">
        <f t="shared" si="1"/>
        <v>745.204</v>
      </c>
      <c r="J3622" s="18">
        <v>4.0</v>
      </c>
      <c r="K3622" s="17">
        <v>6.0</v>
      </c>
      <c r="L3622" s="19">
        <v>3.0</v>
      </c>
      <c r="M3622" s="19" t="e">
        <v>#REF!</v>
      </c>
      <c r="N3622" s="17">
        <v>5.0</v>
      </c>
      <c r="O3622" s="17" t="s">
        <v>62</v>
      </c>
      <c r="P3622" s="17">
        <v>3.0</v>
      </c>
      <c r="Q3622" s="17">
        <v>3.0</v>
      </c>
      <c r="R3622" s="17">
        <v>3.0</v>
      </c>
      <c r="S3622" s="7">
        <f t="shared" si="2"/>
        <v>6</v>
      </c>
      <c r="T3622" s="20">
        <v>23.18</v>
      </c>
      <c r="U3622" s="14">
        <f t="shared" si="184"/>
        <v>32.016</v>
      </c>
      <c r="V3622" s="21" t="s">
        <v>39</v>
      </c>
      <c r="W3622" s="35">
        <f>VLOOKUP(A3622,airbnb_listings_orlando!C:Q,14,0)</f>
        <v>259</v>
      </c>
      <c r="X3622" s="35">
        <f>VLOOKUP(A3622,airbnb_listings_orlando!C:Q,15,0)</f>
        <v>6</v>
      </c>
      <c r="Y3622" s="11">
        <f t="shared" si="4"/>
        <v>266.8</v>
      </c>
      <c r="AA3622" s="11"/>
    </row>
    <row r="3623">
      <c r="A3623" s="12" t="s">
        <v>106</v>
      </c>
      <c r="B3623" s="13">
        <v>43167.0</v>
      </c>
      <c r="C3623" s="12">
        <v>43172.0</v>
      </c>
      <c r="D3623" s="14">
        <v>1271.62</v>
      </c>
      <c r="E3623" s="24">
        <v>42918.37972222222</v>
      </c>
      <c r="F3623" s="16">
        <v>249.0</v>
      </c>
      <c r="G3623" s="17" t="s">
        <v>25</v>
      </c>
      <c r="H3623" s="14">
        <v>143.91</v>
      </c>
      <c r="I3623" s="14">
        <f t="shared" si="1"/>
        <v>1184.8452</v>
      </c>
      <c r="J3623" s="18">
        <v>4.0</v>
      </c>
      <c r="K3623" s="17">
        <v>6.0</v>
      </c>
      <c r="L3623" s="19">
        <v>3.0</v>
      </c>
      <c r="M3623" s="19" t="e">
        <v>#REF!</v>
      </c>
      <c r="N3623" s="17">
        <v>5.0</v>
      </c>
      <c r="O3623" s="17" t="s">
        <v>62</v>
      </c>
      <c r="P3623" s="17">
        <v>5.0</v>
      </c>
      <c r="Q3623" s="17">
        <v>4.0</v>
      </c>
      <c r="R3623" s="17">
        <v>2.0</v>
      </c>
      <c r="S3623" s="7">
        <f t="shared" si="2"/>
        <v>6</v>
      </c>
      <c r="T3623" s="20">
        <v>35.91</v>
      </c>
      <c r="U3623" s="14">
        <f t="shared" si="184"/>
        <v>50.8648</v>
      </c>
      <c r="V3623" s="21" t="s">
        <v>39</v>
      </c>
      <c r="W3623" s="35">
        <f>VLOOKUP(A3623,airbnb_listings_orlando!C:Q,14,0)</f>
        <v>259</v>
      </c>
      <c r="X3623" s="35">
        <f>VLOOKUP(A3623,airbnb_listings_orlando!C:Q,15,0)</f>
        <v>6</v>
      </c>
      <c r="Y3623" s="11">
        <f t="shared" si="4"/>
        <v>254.324</v>
      </c>
      <c r="AA3623" s="11"/>
    </row>
    <row r="3624">
      <c r="A3624" s="12" t="s">
        <v>106</v>
      </c>
      <c r="B3624" s="13">
        <v>43127.0</v>
      </c>
      <c r="C3624" s="12">
        <v>43130.0</v>
      </c>
      <c r="D3624" s="14">
        <v>868.66</v>
      </c>
      <c r="E3624" s="24">
        <v>43121.4393287037</v>
      </c>
      <c r="F3624" s="16">
        <v>6.0</v>
      </c>
      <c r="G3624" s="17" t="s">
        <v>25</v>
      </c>
      <c r="H3624" s="14">
        <v>89.03</v>
      </c>
      <c r="I3624" s="14">
        <f t="shared" si="1"/>
        <v>809.1036</v>
      </c>
      <c r="J3624" s="18">
        <v>4.0</v>
      </c>
      <c r="K3624" s="17">
        <v>6.0</v>
      </c>
      <c r="L3624" s="19">
        <v>3.0</v>
      </c>
      <c r="M3624" s="19" t="e">
        <v>#REF!</v>
      </c>
      <c r="N3624" s="17">
        <v>5.0</v>
      </c>
      <c r="O3624" s="17" t="s">
        <v>62</v>
      </c>
      <c r="P3624" s="17">
        <v>3.0</v>
      </c>
      <c r="Q3624" s="17">
        <v>2.0</v>
      </c>
      <c r="R3624" s="17">
        <v>3.0</v>
      </c>
      <c r="S3624" s="7">
        <f t="shared" si="2"/>
        <v>5</v>
      </c>
      <c r="T3624" s="20">
        <v>24.81</v>
      </c>
      <c r="U3624" s="14">
        <f t="shared" si="184"/>
        <v>34.7464</v>
      </c>
      <c r="V3624" s="21" t="s">
        <v>39</v>
      </c>
      <c r="W3624" s="35">
        <f>VLOOKUP(A3624,airbnb_listings_orlando!C:Q,14,0)</f>
        <v>259</v>
      </c>
      <c r="X3624" s="35">
        <f>VLOOKUP(A3624,airbnb_listings_orlando!C:Q,15,0)</f>
        <v>6</v>
      </c>
      <c r="Y3624" s="11">
        <f t="shared" si="4"/>
        <v>289.5533333</v>
      </c>
      <c r="AA3624" s="11"/>
    </row>
    <row r="3625">
      <c r="A3625" s="12" t="s">
        <v>106</v>
      </c>
      <c r="B3625" s="13">
        <v>43061.0</v>
      </c>
      <c r="C3625" s="25">
        <v>43065.0</v>
      </c>
      <c r="D3625" s="14">
        <v>968.85</v>
      </c>
      <c r="E3625" s="24">
        <v>42829.61010416667</v>
      </c>
      <c r="F3625" s="16">
        <v>232.0</v>
      </c>
      <c r="G3625" s="17" t="s">
        <v>25</v>
      </c>
      <c r="H3625" s="14">
        <v>116.06</v>
      </c>
      <c r="I3625" s="14">
        <f t="shared" si="1"/>
        <v>900.146</v>
      </c>
      <c r="J3625" s="18">
        <v>4.0</v>
      </c>
      <c r="K3625" s="17">
        <v>6.0</v>
      </c>
      <c r="L3625" s="19">
        <v>3.0</v>
      </c>
      <c r="M3625" s="19" t="e">
        <v>#REF!</v>
      </c>
      <c r="N3625" s="17">
        <v>5.0</v>
      </c>
      <c r="O3625" s="17" t="s">
        <v>62</v>
      </c>
      <c r="P3625" s="17">
        <v>4.0</v>
      </c>
      <c r="Q3625" s="17">
        <v>8.0</v>
      </c>
      <c r="R3625" s="17">
        <v>1.0</v>
      </c>
      <c r="S3625" s="7">
        <f t="shared" si="2"/>
        <v>9</v>
      </c>
      <c r="T3625" s="20">
        <v>29.95</v>
      </c>
      <c r="U3625" s="14">
        <f t="shared" si="184"/>
        <v>38.754</v>
      </c>
      <c r="V3625" s="21" t="s">
        <v>39</v>
      </c>
      <c r="W3625" s="35">
        <f>VLOOKUP(A3625,airbnb_listings_orlando!C:Q,14,0)</f>
        <v>259</v>
      </c>
      <c r="X3625" s="35">
        <f>VLOOKUP(A3625,airbnb_listings_orlando!C:Q,15,0)</f>
        <v>6</v>
      </c>
      <c r="Y3625" s="11">
        <f t="shared" si="4"/>
        <v>242.2125</v>
      </c>
      <c r="AA3625" s="11"/>
    </row>
    <row r="3626">
      <c r="A3626" s="12" t="s">
        <v>106</v>
      </c>
      <c r="B3626" s="13">
        <v>43049.0</v>
      </c>
      <c r="C3626" s="25">
        <v>43053.0</v>
      </c>
      <c r="D3626" s="14">
        <v>785.63</v>
      </c>
      <c r="E3626" s="24">
        <v>42800.41069444444</v>
      </c>
      <c r="F3626" s="16">
        <v>249.0</v>
      </c>
      <c r="G3626" s="17" t="s">
        <v>25</v>
      </c>
      <c r="H3626" s="14">
        <v>81.04</v>
      </c>
      <c r="I3626" s="14">
        <f t="shared" si="1"/>
        <v>731.7348</v>
      </c>
      <c r="J3626" s="18">
        <v>4.0</v>
      </c>
      <c r="K3626" s="17">
        <v>6.0</v>
      </c>
      <c r="L3626" s="19">
        <v>3.0</v>
      </c>
      <c r="M3626" s="19" t="e">
        <v>#REF!</v>
      </c>
      <c r="N3626" s="17">
        <v>5.0</v>
      </c>
      <c r="O3626" s="17" t="s">
        <v>62</v>
      </c>
      <c r="P3626" s="17">
        <v>4.0</v>
      </c>
      <c r="Q3626" s="17">
        <v>3.0</v>
      </c>
      <c r="R3626" s="17">
        <v>2.0</v>
      </c>
      <c r="S3626" s="7">
        <f t="shared" si="2"/>
        <v>5</v>
      </c>
      <c r="T3626" s="20">
        <v>22.47</v>
      </c>
      <c r="U3626" s="14">
        <f t="shared" si="184"/>
        <v>31.4252</v>
      </c>
      <c r="V3626" s="21" t="s">
        <v>39</v>
      </c>
      <c r="W3626" s="35">
        <f>VLOOKUP(A3626,airbnb_listings_orlando!C:Q,14,0)</f>
        <v>259</v>
      </c>
      <c r="X3626" s="35">
        <f>VLOOKUP(A3626,airbnb_listings_orlando!C:Q,15,0)</f>
        <v>6</v>
      </c>
      <c r="Y3626" s="11">
        <f t="shared" si="4"/>
        <v>196.4075</v>
      </c>
      <c r="AA3626" s="11"/>
    </row>
    <row r="3627">
      <c r="A3627" s="12" t="s">
        <v>106</v>
      </c>
      <c r="B3627" s="13">
        <v>43037.0</v>
      </c>
      <c r="C3627" s="12">
        <v>43041.0</v>
      </c>
      <c r="D3627" s="14">
        <v>792.69</v>
      </c>
      <c r="E3627" s="24">
        <v>42984.63375</v>
      </c>
      <c r="F3627" s="16">
        <v>53.0</v>
      </c>
      <c r="G3627" s="17" t="s">
        <v>25</v>
      </c>
      <c r="H3627" s="14">
        <v>81.04</v>
      </c>
      <c r="I3627" s="14">
        <f t="shared" si="1"/>
        <v>738.5124</v>
      </c>
      <c r="J3627" s="18">
        <v>4.0</v>
      </c>
      <c r="K3627" s="17">
        <v>6.0</v>
      </c>
      <c r="L3627" s="19">
        <v>3.0</v>
      </c>
      <c r="M3627" s="19" t="e">
        <v>#REF!</v>
      </c>
      <c r="N3627" s="17">
        <v>5.0</v>
      </c>
      <c r="O3627" s="17" t="s">
        <v>62</v>
      </c>
      <c r="P3627" s="17">
        <v>4.0</v>
      </c>
      <c r="Q3627" s="17">
        <v>3.0</v>
      </c>
      <c r="R3627" s="17">
        <v>2.0</v>
      </c>
      <c r="S3627" s="7">
        <f t="shared" si="2"/>
        <v>5</v>
      </c>
      <c r="T3627" s="20">
        <v>22.47</v>
      </c>
      <c r="U3627" s="14">
        <f t="shared" si="184"/>
        <v>31.7076</v>
      </c>
      <c r="V3627" s="21" t="s">
        <v>39</v>
      </c>
      <c r="W3627" s="35">
        <f>VLOOKUP(A3627,airbnb_listings_orlando!C:Q,14,0)</f>
        <v>259</v>
      </c>
      <c r="X3627" s="35">
        <f>VLOOKUP(A3627,airbnb_listings_orlando!C:Q,15,0)</f>
        <v>6</v>
      </c>
      <c r="Y3627" s="11">
        <f t="shared" si="4"/>
        <v>198.1725</v>
      </c>
      <c r="AA3627" s="11"/>
    </row>
    <row r="3628">
      <c r="A3628" s="12" t="s">
        <v>106</v>
      </c>
      <c r="B3628" s="13">
        <v>43006.0</v>
      </c>
      <c r="C3628" s="12">
        <v>43010.0</v>
      </c>
      <c r="D3628" s="14">
        <v>727.38</v>
      </c>
      <c r="E3628" s="24">
        <v>42769.50071759259</v>
      </c>
      <c r="F3628" s="16">
        <v>237.0</v>
      </c>
      <c r="G3628" s="17" t="s">
        <v>25</v>
      </c>
      <c r="H3628" s="14">
        <v>81.94</v>
      </c>
      <c r="I3628" s="14">
        <f t="shared" si="1"/>
        <v>676.5648</v>
      </c>
      <c r="J3628" s="18">
        <v>4.0</v>
      </c>
      <c r="K3628" s="17">
        <v>6.0</v>
      </c>
      <c r="L3628" s="19">
        <v>3.0</v>
      </c>
      <c r="M3628" s="19" t="e">
        <v>#REF!</v>
      </c>
      <c r="N3628" s="17">
        <v>5.0</v>
      </c>
      <c r="O3628" s="17" t="s">
        <v>62</v>
      </c>
      <c r="P3628" s="17">
        <v>4.0</v>
      </c>
      <c r="Q3628" s="17">
        <v>4.0</v>
      </c>
      <c r="R3628" s="17">
        <v>3.0</v>
      </c>
      <c r="S3628" s="7">
        <f t="shared" si="2"/>
        <v>7</v>
      </c>
      <c r="T3628" s="20">
        <v>21.72</v>
      </c>
      <c r="U3628" s="14">
        <f t="shared" si="184"/>
        <v>29.0952</v>
      </c>
      <c r="V3628" s="21" t="s">
        <v>39</v>
      </c>
      <c r="W3628" s="35">
        <f>VLOOKUP(A3628,airbnb_listings_orlando!C:Q,14,0)</f>
        <v>259</v>
      </c>
      <c r="X3628" s="35">
        <f>VLOOKUP(A3628,airbnb_listings_orlando!C:Q,15,0)</f>
        <v>6</v>
      </c>
      <c r="Y3628" s="11">
        <f t="shared" si="4"/>
        <v>181.845</v>
      </c>
      <c r="AA3628" s="11"/>
    </row>
    <row r="3629">
      <c r="A3629" s="12" t="s">
        <v>106</v>
      </c>
      <c r="B3629" s="13">
        <v>43000.0</v>
      </c>
      <c r="C3629" s="12">
        <v>43003.0</v>
      </c>
      <c r="D3629" s="14">
        <v>575.46</v>
      </c>
      <c r="E3629" s="24">
        <v>42620.6025</v>
      </c>
      <c r="F3629" s="16">
        <v>380.0</v>
      </c>
      <c r="G3629" s="17" t="s">
        <v>25</v>
      </c>
      <c r="H3629" s="14">
        <v>59.65</v>
      </c>
      <c r="I3629" s="14">
        <f t="shared" si="1"/>
        <v>534.6516</v>
      </c>
      <c r="J3629" s="18">
        <v>4.0</v>
      </c>
      <c r="K3629" s="17">
        <v>6.0</v>
      </c>
      <c r="L3629" s="19">
        <v>3.0</v>
      </c>
      <c r="M3629" s="19" t="e">
        <v>#REF!</v>
      </c>
      <c r="N3629" s="17">
        <v>5.0</v>
      </c>
      <c r="O3629" s="17" t="s">
        <v>62</v>
      </c>
      <c r="P3629" s="17">
        <v>3.0</v>
      </c>
      <c r="Q3629" s="17">
        <v>4.0</v>
      </c>
      <c r="R3629" s="17">
        <v>4.0</v>
      </c>
      <c r="S3629" s="7">
        <f t="shared" si="2"/>
        <v>8</v>
      </c>
      <c r="T3629" s="20">
        <v>17.79</v>
      </c>
      <c r="U3629" s="14">
        <f t="shared" si="184"/>
        <v>23.0184</v>
      </c>
      <c r="V3629" s="21" t="s">
        <v>39</v>
      </c>
      <c r="W3629" s="35">
        <f>VLOOKUP(A3629,airbnb_listings_orlando!C:Q,14,0)</f>
        <v>259</v>
      </c>
      <c r="X3629" s="35">
        <f>VLOOKUP(A3629,airbnb_listings_orlando!C:Q,15,0)</f>
        <v>6</v>
      </c>
      <c r="Y3629" s="11">
        <f t="shared" si="4"/>
        <v>191.82</v>
      </c>
      <c r="AA3629" s="11"/>
    </row>
    <row r="3630">
      <c r="A3630" s="12" t="s">
        <v>106</v>
      </c>
      <c r="B3630" s="13">
        <v>42980.0</v>
      </c>
      <c r="C3630" s="12">
        <v>42994.0</v>
      </c>
      <c r="D3630" s="14">
        <v>2169.58</v>
      </c>
      <c r="E3630" s="24">
        <v>42752.370729166665</v>
      </c>
      <c r="F3630" s="16">
        <v>228.0</v>
      </c>
      <c r="G3630" s="17" t="s">
        <v>25</v>
      </c>
      <c r="H3630" s="14">
        <v>298.61</v>
      </c>
      <c r="I3630" s="14">
        <f t="shared" si="1"/>
        <v>2016.6368</v>
      </c>
      <c r="J3630" s="18">
        <v>4.0</v>
      </c>
      <c r="K3630" s="17">
        <v>6.0</v>
      </c>
      <c r="L3630" s="19">
        <v>3.0</v>
      </c>
      <c r="M3630" s="19" t="e">
        <v>#REF!</v>
      </c>
      <c r="N3630" s="17">
        <v>5.0</v>
      </c>
      <c r="O3630" s="17" t="s">
        <v>62</v>
      </c>
      <c r="P3630" s="17">
        <v>14.0</v>
      </c>
      <c r="Q3630" s="17">
        <v>2.0</v>
      </c>
      <c r="R3630" s="17">
        <v>2.0</v>
      </c>
      <c r="S3630" s="7">
        <f t="shared" si="2"/>
        <v>4</v>
      </c>
      <c r="T3630" s="20">
        <v>66.16</v>
      </c>
      <c r="U3630" s="14">
        <f t="shared" si="184"/>
        <v>86.7832</v>
      </c>
      <c r="V3630" s="21" t="s">
        <v>39</v>
      </c>
      <c r="W3630" s="35">
        <f>VLOOKUP(A3630,airbnb_listings_orlando!C:Q,14,0)</f>
        <v>259</v>
      </c>
      <c r="X3630" s="35">
        <f>VLOOKUP(A3630,airbnb_listings_orlando!C:Q,15,0)</f>
        <v>6</v>
      </c>
      <c r="Y3630" s="11">
        <f t="shared" si="4"/>
        <v>154.97</v>
      </c>
      <c r="AA3630" s="11"/>
    </row>
    <row r="3631">
      <c r="A3631" s="12" t="s">
        <v>106</v>
      </c>
      <c r="B3631" s="13">
        <v>42942.0</v>
      </c>
      <c r="C3631" s="12">
        <v>42945.0</v>
      </c>
      <c r="D3631" s="14">
        <v>759.66</v>
      </c>
      <c r="E3631" s="24">
        <v>42914.96931712963</v>
      </c>
      <c r="F3631" s="16">
        <v>28.0</v>
      </c>
      <c r="G3631" s="17" t="s">
        <v>25</v>
      </c>
      <c r="H3631" s="14">
        <v>85.81</v>
      </c>
      <c r="I3631" s="14">
        <f t="shared" si="1"/>
        <v>705.7836</v>
      </c>
      <c r="J3631" s="18">
        <v>4.0</v>
      </c>
      <c r="K3631" s="17">
        <v>6.0</v>
      </c>
      <c r="L3631" s="19">
        <v>3.0</v>
      </c>
      <c r="M3631" s="19" t="e">
        <v>#REF!</v>
      </c>
      <c r="N3631" s="17">
        <v>5.0</v>
      </c>
      <c r="O3631" s="17" t="s">
        <v>62</v>
      </c>
      <c r="P3631" s="17">
        <v>3.0</v>
      </c>
      <c r="Q3631" s="17">
        <v>10.0</v>
      </c>
      <c r="R3631" s="17">
        <v>0.0</v>
      </c>
      <c r="S3631" s="7">
        <f t="shared" si="2"/>
        <v>10</v>
      </c>
      <c r="T3631" s="20">
        <v>23.49</v>
      </c>
      <c r="U3631" s="14">
        <f t="shared" si="184"/>
        <v>30.3864</v>
      </c>
      <c r="V3631" s="21" t="s">
        <v>39</v>
      </c>
      <c r="W3631" s="35">
        <f>VLOOKUP(A3631,airbnb_listings_orlando!C:Q,14,0)</f>
        <v>259</v>
      </c>
      <c r="X3631" s="35">
        <f>VLOOKUP(A3631,airbnb_listings_orlando!C:Q,15,0)</f>
        <v>6</v>
      </c>
      <c r="Y3631" s="11">
        <f t="shared" si="4"/>
        <v>253.22</v>
      </c>
      <c r="AA3631" s="11"/>
    </row>
    <row r="3632">
      <c r="A3632" s="12" t="s">
        <v>106</v>
      </c>
      <c r="B3632" s="13">
        <v>42890.0</v>
      </c>
      <c r="C3632" s="12">
        <v>42896.0</v>
      </c>
      <c r="D3632" s="14">
        <v>1205.72</v>
      </c>
      <c r="E3632" s="15">
        <v>42685.69118055556</v>
      </c>
      <c r="F3632" s="16">
        <v>205.0</v>
      </c>
      <c r="G3632" s="17" t="s">
        <v>25</v>
      </c>
      <c r="H3632" s="14">
        <v>162.0</v>
      </c>
      <c r="I3632" s="14">
        <f t="shared" si="1"/>
        <v>1157.4912</v>
      </c>
      <c r="J3632" s="18">
        <v>4.0</v>
      </c>
      <c r="K3632" s="17">
        <v>6.0</v>
      </c>
      <c r="L3632" s="19">
        <v>3.0</v>
      </c>
      <c r="M3632" s="19" t="e">
        <v>#REF!</v>
      </c>
      <c r="N3632" s="17">
        <v>5.0</v>
      </c>
      <c r="O3632" s="17" t="s">
        <v>62</v>
      </c>
      <c r="P3632" s="17">
        <v>6.0</v>
      </c>
      <c r="Q3632" s="17">
        <v>2.0</v>
      </c>
      <c r="R3632" s="17">
        <v>2.0</v>
      </c>
      <c r="S3632" s="7">
        <f t="shared" si="2"/>
        <v>4</v>
      </c>
      <c r="T3632" s="20">
        <v>0.0</v>
      </c>
      <c r="U3632" s="14">
        <f t="shared" si="184"/>
        <v>48.2288</v>
      </c>
      <c r="V3632" s="21" t="s">
        <v>39</v>
      </c>
      <c r="W3632" s="35">
        <f>VLOOKUP(A3632,airbnb_listings_orlando!C:Q,14,0)</f>
        <v>259</v>
      </c>
      <c r="X3632" s="35">
        <f>VLOOKUP(A3632,airbnb_listings_orlando!C:Q,15,0)</f>
        <v>6</v>
      </c>
      <c r="Y3632" s="11">
        <f t="shared" si="4"/>
        <v>200.9533333</v>
      </c>
      <c r="AA3632" s="11"/>
    </row>
    <row r="3633">
      <c r="A3633" s="12" t="s">
        <v>106</v>
      </c>
      <c r="B3633" s="13">
        <v>42868.0</v>
      </c>
      <c r="C3633" s="12">
        <v>42875.0</v>
      </c>
      <c r="D3633" s="14">
        <v>1558.71</v>
      </c>
      <c r="E3633" s="24">
        <v>42625.595405092594</v>
      </c>
      <c r="F3633" s="16">
        <v>243.0</v>
      </c>
      <c r="G3633" s="17" t="s">
        <v>25</v>
      </c>
      <c r="H3633" s="14">
        <v>118.25</v>
      </c>
      <c r="I3633" s="14">
        <f t="shared" si="1"/>
        <v>1437.4016</v>
      </c>
      <c r="J3633" s="18">
        <v>4.0</v>
      </c>
      <c r="K3633" s="17">
        <v>6.0</v>
      </c>
      <c r="L3633" s="19">
        <v>3.0</v>
      </c>
      <c r="M3633" s="19" t="e">
        <v>#REF!</v>
      </c>
      <c r="N3633" s="17">
        <v>5.0</v>
      </c>
      <c r="O3633" s="17" t="s">
        <v>62</v>
      </c>
      <c r="P3633" s="17">
        <v>7.0</v>
      </c>
      <c r="Q3633" s="17">
        <v>2.0</v>
      </c>
      <c r="R3633" s="17">
        <v>2.0</v>
      </c>
      <c r="S3633" s="7">
        <f t="shared" si="2"/>
        <v>4</v>
      </c>
      <c r="T3633" s="20">
        <v>58.96</v>
      </c>
      <c r="U3633" s="14">
        <f t="shared" si="184"/>
        <v>62.3484</v>
      </c>
      <c r="V3633" s="21" t="s">
        <v>39</v>
      </c>
      <c r="W3633" s="35">
        <f>VLOOKUP(A3633,airbnb_listings_orlando!C:Q,14,0)</f>
        <v>259</v>
      </c>
      <c r="X3633" s="35">
        <f>VLOOKUP(A3633,airbnb_listings_orlando!C:Q,15,0)</f>
        <v>6</v>
      </c>
      <c r="Y3633" s="11">
        <f t="shared" si="4"/>
        <v>222.6728571</v>
      </c>
      <c r="AA3633" s="11"/>
    </row>
    <row r="3634">
      <c r="A3634" s="12" t="s">
        <v>106</v>
      </c>
      <c r="B3634" s="13">
        <v>42843.0</v>
      </c>
      <c r="C3634" s="12">
        <v>42852.0</v>
      </c>
      <c r="D3634" s="14">
        <v>1508.55</v>
      </c>
      <c r="E3634" s="24">
        <v>42620.61274305556</v>
      </c>
      <c r="F3634" s="16">
        <v>223.0</v>
      </c>
      <c r="G3634" s="17" t="s">
        <v>25</v>
      </c>
      <c r="H3634" s="14">
        <v>243.0</v>
      </c>
      <c r="I3634" s="14">
        <f t="shared" si="1"/>
        <v>1448.208</v>
      </c>
      <c r="J3634" s="18">
        <v>4.0</v>
      </c>
      <c r="K3634" s="17">
        <v>6.0</v>
      </c>
      <c r="L3634" s="19">
        <v>3.0</v>
      </c>
      <c r="M3634" s="19" t="e">
        <v>#REF!</v>
      </c>
      <c r="N3634" s="17">
        <v>5.0</v>
      </c>
      <c r="O3634" s="17" t="s">
        <v>62</v>
      </c>
      <c r="P3634" s="17">
        <v>9.0</v>
      </c>
      <c r="Q3634" s="17">
        <v>5.0</v>
      </c>
      <c r="R3634" s="17">
        <v>3.0</v>
      </c>
      <c r="S3634" s="7">
        <f t="shared" si="2"/>
        <v>8</v>
      </c>
      <c r="T3634" s="20">
        <v>0.0</v>
      </c>
      <c r="U3634" s="14">
        <f t="shared" si="184"/>
        <v>60.342</v>
      </c>
      <c r="V3634" s="21" t="s">
        <v>39</v>
      </c>
      <c r="W3634" s="35">
        <f>VLOOKUP(A3634,airbnb_listings_orlando!C:Q,14,0)</f>
        <v>259</v>
      </c>
      <c r="X3634" s="35">
        <f>VLOOKUP(A3634,airbnb_listings_orlando!C:Q,15,0)</f>
        <v>6</v>
      </c>
      <c r="Y3634" s="11">
        <f t="shared" si="4"/>
        <v>167.6166667</v>
      </c>
      <c r="AA3634" s="11"/>
    </row>
    <row r="3635">
      <c r="A3635" s="12" t="s">
        <v>106</v>
      </c>
      <c r="B3635" s="13">
        <v>42826.0</v>
      </c>
      <c r="C3635" s="12">
        <v>42840.0</v>
      </c>
      <c r="D3635" s="14">
        <v>2396.17</v>
      </c>
      <c r="E3635" s="24">
        <v>42620.614166666666</v>
      </c>
      <c r="F3635" s="16">
        <v>206.0</v>
      </c>
      <c r="G3635" s="17" t="s">
        <v>25</v>
      </c>
      <c r="H3635" s="14">
        <v>298.96</v>
      </c>
      <c r="I3635" s="14">
        <f t="shared" si="1"/>
        <v>2234.4532</v>
      </c>
      <c r="J3635" s="18">
        <v>4.0</v>
      </c>
      <c r="K3635" s="17">
        <v>6.0</v>
      </c>
      <c r="L3635" s="19">
        <v>3.0</v>
      </c>
      <c r="M3635" s="19" t="e">
        <v>#REF!</v>
      </c>
      <c r="N3635" s="17">
        <v>5.0</v>
      </c>
      <c r="O3635" s="17" t="s">
        <v>62</v>
      </c>
      <c r="P3635" s="17">
        <v>14.0</v>
      </c>
      <c r="Q3635" s="17">
        <v>2.0</v>
      </c>
      <c r="R3635" s="17">
        <v>3.0</v>
      </c>
      <c r="S3635" s="7">
        <f t="shared" si="2"/>
        <v>5</v>
      </c>
      <c r="T3635" s="20">
        <v>65.87</v>
      </c>
      <c r="U3635" s="14">
        <f t="shared" si="184"/>
        <v>95.8468</v>
      </c>
      <c r="V3635" s="21" t="s">
        <v>39</v>
      </c>
      <c r="W3635" s="35">
        <f>VLOOKUP(A3635,airbnb_listings_orlando!C:Q,14,0)</f>
        <v>259</v>
      </c>
      <c r="X3635" s="35">
        <f>VLOOKUP(A3635,airbnb_listings_orlando!C:Q,15,0)</f>
        <v>6</v>
      </c>
      <c r="Y3635" s="11">
        <f t="shared" si="4"/>
        <v>171.155</v>
      </c>
      <c r="AA3635" s="11"/>
    </row>
    <row r="3636">
      <c r="A3636" s="12" t="s">
        <v>106</v>
      </c>
      <c r="B3636" s="13">
        <v>42819.0</v>
      </c>
      <c r="C3636" s="12">
        <v>42825.0</v>
      </c>
      <c r="D3636" s="14">
        <v>1384.56</v>
      </c>
      <c r="E3636" s="24">
        <v>42620.615208333336</v>
      </c>
      <c r="F3636" s="16">
        <v>199.0</v>
      </c>
      <c r="G3636" s="17" t="s">
        <v>25</v>
      </c>
      <c r="H3636" s="14">
        <v>159.18</v>
      </c>
      <c r="I3636" s="14">
        <f t="shared" si="1"/>
        <v>1291.8276</v>
      </c>
      <c r="J3636" s="18">
        <v>4.0</v>
      </c>
      <c r="K3636" s="17">
        <v>6.0</v>
      </c>
      <c r="L3636" s="19">
        <v>3.0</v>
      </c>
      <c r="M3636" s="19" t="e">
        <v>#REF!</v>
      </c>
      <c r="N3636" s="17">
        <v>5.0</v>
      </c>
      <c r="O3636" s="17" t="s">
        <v>62</v>
      </c>
      <c r="P3636" s="17">
        <v>6.0</v>
      </c>
      <c r="Q3636" s="17">
        <v>3.0</v>
      </c>
      <c r="R3636" s="17">
        <v>4.0</v>
      </c>
      <c r="S3636" s="7">
        <f t="shared" si="2"/>
        <v>7</v>
      </c>
      <c r="T3636" s="20">
        <v>37.35</v>
      </c>
      <c r="U3636" s="14">
        <f t="shared" si="184"/>
        <v>55.3824</v>
      </c>
      <c r="V3636" s="21" t="s">
        <v>39</v>
      </c>
      <c r="W3636" s="35">
        <f>VLOOKUP(A3636,airbnb_listings_orlando!C:Q,14,0)</f>
        <v>259</v>
      </c>
      <c r="X3636" s="35">
        <f>VLOOKUP(A3636,airbnb_listings_orlando!C:Q,15,0)</f>
        <v>6</v>
      </c>
      <c r="Y3636" s="11">
        <f t="shared" si="4"/>
        <v>230.76</v>
      </c>
      <c r="AA3636" s="11"/>
    </row>
    <row r="3637">
      <c r="A3637" s="12" t="s">
        <v>106</v>
      </c>
      <c r="B3637" s="13">
        <v>42798.0</v>
      </c>
      <c r="C3637" s="12">
        <v>42808.0</v>
      </c>
      <c r="D3637" s="14">
        <v>2175.24</v>
      </c>
      <c r="E3637" s="24">
        <v>42620.61678240741</v>
      </c>
      <c r="F3637" s="16">
        <v>178.0</v>
      </c>
      <c r="G3637" s="17" t="s">
        <v>25</v>
      </c>
      <c r="H3637" s="14">
        <v>268.43</v>
      </c>
      <c r="I3637" s="14">
        <f t="shared" si="1"/>
        <v>2028.5904</v>
      </c>
      <c r="J3637" s="18">
        <v>4.0</v>
      </c>
      <c r="K3637" s="17">
        <v>6.0</v>
      </c>
      <c r="L3637" s="19">
        <v>3.0</v>
      </c>
      <c r="M3637" s="19" t="e">
        <v>#REF!</v>
      </c>
      <c r="N3637" s="17">
        <v>5.0</v>
      </c>
      <c r="O3637" s="17" t="s">
        <v>62</v>
      </c>
      <c r="P3637" s="17">
        <v>10.0</v>
      </c>
      <c r="Q3637" s="17">
        <v>4.0</v>
      </c>
      <c r="R3637" s="17">
        <v>4.0</v>
      </c>
      <c r="S3637" s="7">
        <f t="shared" si="2"/>
        <v>8</v>
      </c>
      <c r="T3637" s="20">
        <v>59.64</v>
      </c>
      <c r="U3637" s="14">
        <f t="shared" si="184"/>
        <v>87.0096</v>
      </c>
      <c r="V3637" s="21" t="s">
        <v>39</v>
      </c>
      <c r="W3637" s="35">
        <f>VLOOKUP(A3637,airbnb_listings_orlando!C:Q,14,0)</f>
        <v>259</v>
      </c>
      <c r="X3637" s="35">
        <f>VLOOKUP(A3637,airbnb_listings_orlando!C:Q,15,0)</f>
        <v>6</v>
      </c>
      <c r="Y3637" s="11">
        <f t="shared" si="4"/>
        <v>217.524</v>
      </c>
      <c r="AA3637" s="11"/>
    </row>
    <row r="3638">
      <c r="A3638" s="12" t="s">
        <v>106</v>
      </c>
      <c r="B3638" s="13">
        <v>42785.0</v>
      </c>
      <c r="C3638" s="12">
        <v>42788.0</v>
      </c>
      <c r="D3638" s="14">
        <v>593.25</v>
      </c>
      <c r="E3638" s="24">
        <v>42620.61929398148</v>
      </c>
      <c r="F3638" s="16">
        <v>165.0</v>
      </c>
      <c r="G3638" s="17" t="s">
        <v>25</v>
      </c>
      <c r="H3638" s="14">
        <v>81.0</v>
      </c>
      <c r="I3638" s="14">
        <f t="shared" si="1"/>
        <v>569.52</v>
      </c>
      <c r="J3638" s="18">
        <v>4.0</v>
      </c>
      <c r="K3638" s="17">
        <v>6.0</v>
      </c>
      <c r="L3638" s="19">
        <v>3.0</v>
      </c>
      <c r="M3638" s="19" t="e">
        <v>#REF!</v>
      </c>
      <c r="N3638" s="17">
        <v>5.0</v>
      </c>
      <c r="O3638" s="17" t="s">
        <v>62</v>
      </c>
      <c r="P3638" s="17">
        <v>3.0</v>
      </c>
      <c r="Q3638" s="17">
        <v>4.0</v>
      </c>
      <c r="R3638" s="17">
        <v>4.0</v>
      </c>
      <c r="S3638" s="7">
        <f t="shared" si="2"/>
        <v>8</v>
      </c>
      <c r="T3638" s="20">
        <v>0.0</v>
      </c>
      <c r="U3638" s="14">
        <f t="shared" si="184"/>
        <v>23.73</v>
      </c>
      <c r="V3638" s="21" t="s">
        <v>39</v>
      </c>
      <c r="W3638" s="35">
        <f>VLOOKUP(A3638,airbnb_listings_orlando!C:Q,14,0)</f>
        <v>259</v>
      </c>
      <c r="X3638" s="35">
        <f>VLOOKUP(A3638,airbnb_listings_orlando!C:Q,15,0)</f>
        <v>6</v>
      </c>
      <c r="Y3638" s="11">
        <f t="shared" si="4"/>
        <v>197.75</v>
      </c>
      <c r="AA3638" s="11"/>
    </row>
    <row r="3639">
      <c r="A3639" s="12" t="s">
        <v>106</v>
      </c>
      <c r="B3639" s="13">
        <v>42752.0</v>
      </c>
      <c r="C3639" s="12">
        <v>42772.0</v>
      </c>
      <c r="D3639" s="14">
        <v>3415.43</v>
      </c>
      <c r="E3639" s="24">
        <v>42620.601168981484</v>
      </c>
      <c r="F3639" s="16">
        <v>132.0</v>
      </c>
      <c r="G3639" s="17" t="s">
        <v>25</v>
      </c>
      <c r="H3639" s="14">
        <v>461.64</v>
      </c>
      <c r="I3639" s="14">
        <f t="shared" si="1"/>
        <v>3179.7628</v>
      </c>
      <c r="J3639" s="18">
        <v>4.0</v>
      </c>
      <c r="K3639" s="17">
        <v>6.0</v>
      </c>
      <c r="L3639" s="19">
        <v>3.0</v>
      </c>
      <c r="M3639" s="19" t="e">
        <v>#REF!</v>
      </c>
      <c r="N3639" s="17">
        <v>5.0</v>
      </c>
      <c r="O3639" s="17" t="s">
        <v>62</v>
      </c>
      <c r="P3639" s="17">
        <v>20.0</v>
      </c>
      <c r="Q3639" s="17">
        <v>4.0</v>
      </c>
      <c r="R3639" s="17">
        <v>5.0</v>
      </c>
      <c r="S3639" s="7">
        <f t="shared" si="2"/>
        <v>9</v>
      </c>
      <c r="T3639" s="20">
        <v>99.05</v>
      </c>
      <c r="U3639" s="14">
        <f t="shared" si="184"/>
        <v>136.6172</v>
      </c>
      <c r="V3639" s="21" t="s">
        <v>39</v>
      </c>
      <c r="W3639" s="35">
        <f>VLOOKUP(A3639,airbnb_listings_orlando!C:Q,14,0)</f>
        <v>259</v>
      </c>
      <c r="X3639" s="35">
        <f>VLOOKUP(A3639,airbnb_listings_orlando!C:Q,15,0)</f>
        <v>6</v>
      </c>
      <c r="Y3639" s="11">
        <f t="shared" si="4"/>
        <v>170.7715</v>
      </c>
      <c r="AA3639" s="11"/>
    </row>
    <row r="3640">
      <c r="A3640" s="12" t="s">
        <v>106</v>
      </c>
      <c r="B3640" s="13">
        <v>42737.0</v>
      </c>
      <c r="C3640" s="12">
        <v>42746.0</v>
      </c>
      <c r="D3640" s="14">
        <v>2070.59</v>
      </c>
      <c r="E3640" s="24">
        <v>42620.599641203706</v>
      </c>
      <c r="F3640" s="16">
        <v>117.0</v>
      </c>
      <c r="G3640" s="17" t="s">
        <v>25</v>
      </c>
      <c r="H3640" s="14">
        <v>253.97</v>
      </c>
      <c r="I3640" s="14">
        <f t="shared" si="1"/>
        <v>1931.0764</v>
      </c>
      <c r="J3640" s="18">
        <v>4.0</v>
      </c>
      <c r="K3640" s="17">
        <v>6.0</v>
      </c>
      <c r="L3640" s="19">
        <v>3.0</v>
      </c>
      <c r="M3640" s="19" t="e">
        <v>#REF!</v>
      </c>
      <c r="N3640" s="17">
        <v>5.0</v>
      </c>
      <c r="O3640" s="17" t="s">
        <v>62</v>
      </c>
      <c r="P3640" s="17">
        <v>9.0</v>
      </c>
      <c r="Q3640" s="17">
        <v>7.0</v>
      </c>
      <c r="R3640" s="17">
        <v>1.0</v>
      </c>
      <c r="S3640" s="7">
        <f t="shared" si="2"/>
        <v>8</v>
      </c>
      <c r="T3640" s="20">
        <v>56.69</v>
      </c>
      <c r="U3640" s="14">
        <f t="shared" si="184"/>
        <v>82.8236</v>
      </c>
      <c r="V3640" s="21" t="s">
        <v>39</v>
      </c>
      <c r="W3640" s="35">
        <f>VLOOKUP(A3640,airbnb_listings_orlando!C:Q,14,0)</f>
        <v>259</v>
      </c>
      <c r="X3640" s="35">
        <f>VLOOKUP(A3640,airbnb_listings_orlando!C:Q,15,0)</f>
        <v>6</v>
      </c>
      <c r="Y3640" s="11">
        <f t="shared" si="4"/>
        <v>230.0655556</v>
      </c>
      <c r="AA3640" s="11"/>
    </row>
    <row r="3641">
      <c r="A3641" s="12" t="s">
        <v>106</v>
      </c>
      <c r="B3641" s="13">
        <v>42727.0</v>
      </c>
      <c r="C3641" s="25">
        <v>42731.0</v>
      </c>
      <c r="D3641" s="14">
        <v>994.4</v>
      </c>
      <c r="E3641" s="24">
        <v>42619.63355324074</v>
      </c>
      <c r="F3641" s="16">
        <v>108.0</v>
      </c>
      <c r="G3641" s="17" t="s">
        <v>25</v>
      </c>
      <c r="H3641" s="14">
        <v>152.0</v>
      </c>
      <c r="I3641" s="14">
        <f t="shared" si="1"/>
        <v>954.624</v>
      </c>
      <c r="J3641" s="18">
        <v>4.0</v>
      </c>
      <c r="K3641" s="17">
        <v>6.0</v>
      </c>
      <c r="L3641" s="19">
        <v>3.0</v>
      </c>
      <c r="M3641" s="19" t="e">
        <v>#REF!</v>
      </c>
      <c r="N3641" s="17">
        <v>5.0</v>
      </c>
      <c r="O3641" s="17" t="s">
        <v>62</v>
      </c>
      <c r="P3641" s="17">
        <v>4.0</v>
      </c>
      <c r="Q3641" s="17">
        <v>5.0</v>
      </c>
      <c r="R3641" s="17">
        <v>3.0</v>
      </c>
      <c r="S3641" s="7">
        <f t="shared" si="2"/>
        <v>8</v>
      </c>
      <c r="T3641" s="20">
        <v>0.0</v>
      </c>
      <c r="U3641" s="14">
        <f t="shared" si="184"/>
        <v>39.776</v>
      </c>
      <c r="V3641" s="21" t="s">
        <v>39</v>
      </c>
      <c r="W3641" s="35">
        <f>VLOOKUP(A3641,airbnb_listings_orlando!C:Q,14,0)</f>
        <v>259</v>
      </c>
      <c r="X3641" s="35">
        <f>VLOOKUP(A3641,airbnb_listings_orlando!C:Q,15,0)</f>
        <v>6</v>
      </c>
      <c r="Y3641" s="11">
        <f t="shared" si="4"/>
        <v>248.6</v>
      </c>
      <c r="AA3641" s="11"/>
    </row>
    <row r="3642">
      <c r="A3642" s="12" t="s">
        <v>106</v>
      </c>
      <c r="B3642" s="13">
        <v>42697.0</v>
      </c>
      <c r="C3642" s="25">
        <v>42701.0</v>
      </c>
      <c r="D3642" s="14">
        <v>994.4</v>
      </c>
      <c r="E3642" s="24">
        <v>42619.63040509259</v>
      </c>
      <c r="F3642" s="16">
        <v>78.0</v>
      </c>
      <c r="G3642" s="17" t="s">
        <v>25</v>
      </c>
      <c r="H3642" s="14">
        <v>152.0</v>
      </c>
      <c r="I3642" s="14">
        <f t="shared" si="1"/>
        <v>954.624</v>
      </c>
      <c r="J3642" s="18">
        <v>4.0</v>
      </c>
      <c r="K3642" s="17">
        <v>6.0</v>
      </c>
      <c r="L3642" s="19">
        <v>3.0</v>
      </c>
      <c r="M3642" s="19" t="e">
        <v>#REF!</v>
      </c>
      <c r="N3642" s="17">
        <v>5.0</v>
      </c>
      <c r="O3642" s="17" t="s">
        <v>62</v>
      </c>
      <c r="P3642" s="17">
        <v>4.0</v>
      </c>
      <c r="Q3642" s="17">
        <v>3.0</v>
      </c>
      <c r="R3642" s="17">
        <v>2.0</v>
      </c>
      <c r="S3642" s="7">
        <f t="shared" si="2"/>
        <v>5</v>
      </c>
      <c r="T3642" s="20">
        <v>0.0</v>
      </c>
      <c r="U3642" s="14">
        <f t="shared" si="184"/>
        <v>39.776</v>
      </c>
      <c r="V3642" s="21" t="s">
        <v>39</v>
      </c>
      <c r="W3642" s="35">
        <f>VLOOKUP(A3642,airbnb_listings_orlando!C:Q,14,0)</f>
        <v>259</v>
      </c>
      <c r="X3642" s="35">
        <f>VLOOKUP(A3642,airbnb_listings_orlando!C:Q,15,0)</f>
        <v>6</v>
      </c>
      <c r="Y3642" s="11">
        <f t="shared" si="4"/>
        <v>248.6</v>
      </c>
      <c r="AA3642" s="11"/>
    </row>
    <row r="3643">
      <c r="A3643" s="12" t="s">
        <v>106</v>
      </c>
      <c r="B3643" s="13">
        <v>42685.0</v>
      </c>
      <c r="C3643" s="25">
        <v>42688.0</v>
      </c>
      <c r="D3643" s="14">
        <v>593.25</v>
      </c>
      <c r="E3643" s="24">
        <v>42629.60775462963</v>
      </c>
      <c r="F3643" s="16">
        <v>56.0</v>
      </c>
      <c r="G3643" s="17" t="s">
        <v>25</v>
      </c>
      <c r="H3643" s="14">
        <v>81.0</v>
      </c>
      <c r="I3643" s="14">
        <f t="shared" si="1"/>
        <v>569.52</v>
      </c>
      <c r="J3643" s="18">
        <v>4.0</v>
      </c>
      <c r="K3643" s="17">
        <v>6.0</v>
      </c>
      <c r="L3643" s="19">
        <v>3.0</v>
      </c>
      <c r="M3643" s="19" t="e">
        <v>#REF!</v>
      </c>
      <c r="N3643" s="17">
        <v>5.0</v>
      </c>
      <c r="O3643" s="17" t="s">
        <v>62</v>
      </c>
      <c r="P3643" s="17">
        <v>3.0</v>
      </c>
      <c r="Q3643" s="17">
        <v>4.0</v>
      </c>
      <c r="R3643" s="17">
        <v>4.0</v>
      </c>
      <c r="S3643" s="7">
        <f t="shared" si="2"/>
        <v>8</v>
      </c>
      <c r="T3643" s="20">
        <v>0.0</v>
      </c>
      <c r="U3643" s="14">
        <f t="shared" si="184"/>
        <v>23.73</v>
      </c>
      <c r="V3643" s="21" t="s">
        <v>39</v>
      </c>
      <c r="W3643" s="35">
        <f>VLOOKUP(A3643,airbnb_listings_orlando!C:Q,14,0)</f>
        <v>259</v>
      </c>
      <c r="X3643" s="35">
        <f>VLOOKUP(A3643,airbnb_listings_orlando!C:Q,15,0)</f>
        <v>6</v>
      </c>
      <c r="Y3643" s="11">
        <f t="shared" si="4"/>
        <v>197.75</v>
      </c>
      <c r="AA3643" s="11"/>
    </row>
    <row r="3644">
      <c r="A3644" s="12" t="s">
        <v>106</v>
      </c>
      <c r="B3644" s="13">
        <v>42676.0</v>
      </c>
      <c r="C3644" s="12">
        <v>42681.0</v>
      </c>
      <c r="D3644" s="14">
        <v>898.35</v>
      </c>
      <c r="E3644" s="24">
        <v>42628.40866898148</v>
      </c>
      <c r="F3644" s="16">
        <v>48.0</v>
      </c>
      <c r="G3644" s="17" t="s">
        <v>25</v>
      </c>
      <c r="H3644" s="14">
        <v>135.0</v>
      </c>
      <c r="I3644" s="14">
        <f t="shared" si="1"/>
        <v>862.416</v>
      </c>
      <c r="J3644" s="18">
        <v>4.0</v>
      </c>
      <c r="K3644" s="17">
        <v>6.0</v>
      </c>
      <c r="L3644" s="19">
        <v>3.0</v>
      </c>
      <c r="M3644" s="19" t="e">
        <v>#REF!</v>
      </c>
      <c r="N3644" s="17">
        <v>5.0</v>
      </c>
      <c r="O3644" s="17" t="s">
        <v>62</v>
      </c>
      <c r="P3644" s="17">
        <v>5.0</v>
      </c>
      <c r="Q3644" s="17">
        <v>5.0</v>
      </c>
      <c r="R3644" s="17">
        <v>2.0</v>
      </c>
      <c r="S3644" s="7">
        <f t="shared" si="2"/>
        <v>7</v>
      </c>
      <c r="T3644" s="20">
        <v>0.0</v>
      </c>
      <c r="U3644" s="14">
        <f t="shared" si="184"/>
        <v>35.934</v>
      </c>
      <c r="V3644" s="21" t="s">
        <v>39</v>
      </c>
      <c r="W3644" s="35">
        <f>VLOOKUP(A3644,airbnb_listings_orlando!C:Q,14,0)</f>
        <v>259</v>
      </c>
      <c r="X3644" s="35">
        <f>VLOOKUP(A3644,airbnb_listings_orlando!C:Q,15,0)</f>
        <v>6</v>
      </c>
      <c r="Y3644" s="11">
        <f t="shared" si="4"/>
        <v>179.67</v>
      </c>
      <c r="AA3644" s="11"/>
    </row>
    <row r="3645">
      <c r="A3645" s="12" t="s">
        <v>106</v>
      </c>
      <c r="B3645" s="13">
        <v>42665.0</v>
      </c>
      <c r="C3645" s="25">
        <v>42672.0</v>
      </c>
      <c r="D3645" s="14">
        <v>1203.45</v>
      </c>
      <c r="E3645" s="24">
        <v>42619.628912037035</v>
      </c>
      <c r="F3645" s="16">
        <v>46.0</v>
      </c>
      <c r="G3645" s="17" t="s">
        <v>25</v>
      </c>
      <c r="H3645" s="14">
        <v>189.0</v>
      </c>
      <c r="I3645" s="14">
        <f t="shared" si="1"/>
        <v>1155.312</v>
      </c>
      <c r="J3645" s="18">
        <v>4.0</v>
      </c>
      <c r="K3645" s="17">
        <v>6.0</v>
      </c>
      <c r="L3645" s="19">
        <v>3.0</v>
      </c>
      <c r="M3645" s="19" t="e">
        <v>#REF!</v>
      </c>
      <c r="N3645" s="17">
        <v>5.0</v>
      </c>
      <c r="O3645" s="17" t="s">
        <v>62</v>
      </c>
      <c r="P3645" s="17">
        <v>7.0</v>
      </c>
      <c r="Q3645" s="17">
        <v>2.0</v>
      </c>
      <c r="R3645" s="17">
        <v>4.0</v>
      </c>
      <c r="S3645" s="7">
        <f t="shared" si="2"/>
        <v>6</v>
      </c>
      <c r="T3645" s="20">
        <v>0.0</v>
      </c>
      <c r="U3645" s="14">
        <f t="shared" si="184"/>
        <v>48.138</v>
      </c>
      <c r="V3645" s="21" t="s">
        <v>39</v>
      </c>
      <c r="W3645" s="35">
        <f>VLOOKUP(A3645,airbnb_listings_orlando!C:Q,14,0)</f>
        <v>259</v>
      </c>
      <c r="X3645" s="35">
        <f>VLOOKUP(A3645,airbnb_listings_orlando!C:Q,15,0)</f>
        <v>6</v>
      </c>
      <c r="Y3645" s="11">
        <f t="shared" si="4"/>
        <v>171.9214286</v>
      </c>
      <c r="AA3645" s="11"/>
    </row>
    <row r="3646">
      <c r="A3646" s="12" t="s">
        <v>106</v>
      </c>
      <c r="B3646" s="13">
        <v>42659.0</v>
      </c>
      <c r="C3646" s="25">
        <v>42664.0</v>
      </c>
      <c r="D3646" s="14">
        <v>898.35</v>
      </c>
      <c r="E3646" s="24">
        <v>42646.47116898148</v>
      </c>
      <c r="F3646" s="16">
        <v>13.0</v>
      </c>
      <c r="G3646" s="17" t="s">
        <v>25</v>
      </c>
      <c r="H3646" s="14">
        <v>135.0</v>
      </c>
      <c r="I3646" s="14">
        <f t="shared" si="1"/>
        <v>862.416</v>
      </c>
      <c r="J3646" s="18">
        <v>4.0</v>
      </c>
      <c r="K3646" s="17">
        <v>6.0</v>
      </c>
      <c r="L3646" s="19">
        <v>3.0</v>
      </c>
      <c r="M3646" s="19" t="e">
        <v>#REF!</v>
      </c>
      <c r="N3646" s="17">
        <v>5.0</v>
      </c>
      <c r="O3646" s="17" t="s">
        <v>62</v>
      </c>
      <c r="P3646" s="17">
        <v>5.0</v>
      </c>
      <c r="Q3646" s="17">
        <v>4.0</v>
      </c>
      <c r="R3646" s="17">
        <v>4.0</v>
      </c>
      <c r="S3646" s="7">
        <f t="shared" si="2"/>
        <v>8</v>
      </c>
      <c r="T3646" s="20">
        <v>0.0</v>
      </c>
      <c r="U3646" s="14">
        <f t="shared" si="184"/>
        <v>35.934</v>
      </c>
      <c r="V3646" s="21" t="s">
        <v>39</v>
      </c>
      <c r="W3646" s="35">
        <f>VLOOKUP(A3646,airbnb_listings_orlando!C:Q,14,0)</f>
        <v>259</v>
      </c>
      <c r="X3646" s="35">
        <f>VLOOKUP(A3646,airbnb_listings_orlando!C:Q,15,0)</f>
        <v>6</v>
      </c>
      <c r="Y3646" s="11">
        <f t="shared" si="4"/>
        <v>179.67</v>
      </c>
      <c r="AA3646" s="11"/>
    </row>
    <row r="3647">
      <c r="A3647" s="12" t="s">
        <v>106</v>
      </c>
      <c r="B3647" s="13">
        <v>42636.0</v>
      </c>
      <c r="C3647" s="12">
        <v>42649.0</v>
      </c>
      <c r="D3647" s="14">
        <v>1913.09</v>
      </c>
      <c r="E3647" s="24">
        <v>42636.684432870374</v>
      </c>
      <c r="F3647" s="16">
        <v>0.0</v>
      </c>
      <c r="G3647" s="17" t="s">
        <v>25</v>
      </c>
      <c r="H3647" s="14">
        <v>314.6</v>
      </c>
      <c r="I3647" s="14">
        <f t="shared" si="1"/>
        <v>1836.5664</v>
      </c>
      <c r="J3647" s="18">
        <v>4.0</v>
      </c>
      <c r="K3647" s="17">
        <v>6.0</v>
      </c>
      <c r="L3647" s="19">
        <v>3.0</v>
      </c>
      <c r="M3647" s="19" t="e">
        <v>#REF!</v>
      </c>
      <c r="N3647" s="17">
        <v>5.0</v>
      </c>
      <c r="O3647" s="17" t="s">
        <v>62</v>
      </c>
      <c r="P3647" s="17">
        <v>13.0</v>
      </c>
      <c r="Q3647" s="17">
        <v>4.0</v>
      </c>
      <c r="R3647" s="17">
        <v>3.0</v>
      </c>
      <c r="S3647" s="7">
        <f t="shared" si="2"/>
        <v>7</v>
      </c>
      <c r="T3647" s="20">
        <v>0.0</v>
      </c>
      <c r="U3647" s="14">
        <f t="shared" si="184"/>
        <v>76.5236</v>
      </c>
      <c r="V3647" s="21" t="s">
        <v>39</v>
      </c>
      <c r="W3647" s="35">
        <f>VLOOKUP(A3647,airbnb_listings_orlando!C:Q,14,0)</f>
        <v>259</v>
      </c>
      <c r="X3647" s="35">
        <f>VLOOKUP(A3647,airbnb_listings_orlando!C:Q,15,0)</f>
        <v>6</v>
      </c>
      <c r="Y3647" s="11">
        <f t="shared" si="4"/>
        <v>147.1607692</v>
      </c>
      <c r="AA3647" s="11"/>
    </row>
    <row r="3648">
      <c r="A3648" s="12" t="s">
        <v>106</v>
      </c>
      <c r="B3648" s="13">
        <v>42628.0</v>
      </c>
      <c r="C3648" s="12">
        <v>42635.0</v>
      </c>
      <c r="D3648" s="14">
        <v>1092.71</v>
      </c>
      <c r="E3648" s="24">
        <v>42642.47634259259</v>
      </c>
      <c r="F3648" s="16">
        <v>0.0</v>
      </c>
      <c r="G3648" s="17" t="s">
        <v>25</v>
      </c>
      <c r="H3648" s="14">
        <v>169.4</v>
      </c>
      <c r="I3648" s="14">
        <f t="shared" si="1"/>
        <v>1049.0016</v>
      </c>
      <c r="J3648" s="18">
        <v>4.0</v>
      </c>
      <c r="K3648" s="17">
        <v>6.0</v>
      </c>
      <c r="L3648" s="19">
        <v>3.0</v>
      </c>
      <c r="M3648" s="19" t="e">
        <v>#REF!</v>
      </c>
      <c r="N3648" s="17">
        <v>5.0</v>
      </c>
      <c r="O3648" s="17" t="s">
        <v>62</v>
      </c>
      <c r="P3648" s="17">
        <v>7.0</v>
      </c>
      <c r="Q3648" s="17">
        <v>4.0</v>
      </c>
      <c r="R3648" s="17">
        <v>0.0</v>
      </c>
      <c r="S3648" s="7">
        <f t="shared" si="2"/>
        <v>4</v>
      </c>
      <c r="T3648" s="20">
        <v>0.0</v>
      </c>
      <c r="U3648" s="14">
        <f t="shared" si="184"/>
        <v>43.7084</v>
      </c>
      <c r="V3648" s="21" t="s">
        <v>39</v>
      </c>
      <c r="W3648" s="35">
        <f>VLOOKUP(A3648,airbnb_listings_orlando!C:Q,14,0)</f>
        <v>259</v>
      </c>
      <c r="X3648" s="35">
        <f>VLOOKUP(A3648,airbnb_listings_orlando!C:Q,15,0)</f>
        <v>6</v>
      </c>
      <c r="Y3648" s="11">
        <f t="shared" si="4"/>
        <v>156.1014286</v>
      </c>
      <c r="AA3648" s="11"/>
    </row>
    <row r="3649">
      <c r="A3649" s="12" t="s">
        <v>106</v>
      </c>
      <c r="B3649" s="13">
        <v>42620.0</v>
      </c>
      <c r="C3649" s="12">
        <v>42624.0</v>
      </c>
      <c r="D3649" s="14">
        <v>682.52</v>
      </c>
      <c r="E3649" s="24">
        <v>42636.68305555556</v>
      </c>
      <c r="F3649" s="16">
        <v>0.0</v>
      </c>
      <c r="G3649" s="17" t="s">
        <v>25</v>
      </c>
      <c r="H3649" s="14">
        <v>96.8</v>
      </c>
      <c r="I3649" s="14">
        <f t="shared" si="1"/>
        <v>655.2192</v>
      </c>
      <c r="J3649" s="18">
        <v>4.0</v>
      </c>
      <c r="K3649" s="17">
        <v>6.0</v>
      </c>
      <c r="L3649" s="19">
        <v>3.0</v>
      </c>
      <c r="M3649" s="19" t="e">
        <v>#REF!</v>
      </c>
      <c r="N3649" s="17">
        <v>5.0</v>
      </c>
      <c r="O3649" s="17" t="s">
        <v>62</v>
      </c>
      <c r="P3649" s="17">
        <v>4.0</v>
      </c>
      <c r="Q3649" s="17">
        <v>1.0</v>
      </c>
      <c r="R3649" s="17">
        <v>2.0</v>
      </c>
      <c r="S3649" s="7">
        <f t="shared" si="2"/>
        <v>3</v>
      </c>
      <c r="T3649" s="20">
        <v>0.0</v>
      </c>
      <c r="U3649" s="14">
        <f t="shared" si="184"/>
        <v>27.3008</v>
      </c>
      <c r="V3649" s="21" t="s">
        <v>39</v>
      </c>
      <c r="W3649" s="35">
        <f>VLOOKUP(A3649,airbnb_listings_orlando!C:Q,14,0)</f>
        <v>259</v>
      </c>
      <c r="X3649" s="35">
        <f>VLOOKUP(A3649,airbnb_listings_orlando!C:Q,15,0)</f>
        <v>6</v>
      </c>
      <c r="Y3649" s="11">
        <f t="shared" si="4"/>
        <v>170.63</v>
      </c>
      <c r="AA3649" s="11"/>
    </row>
    <row r="3650">
      <c r="A3650" s="12" t="s">
        <v>106</v>
      </c>
      <c r="B3650" s="13">
        <v>42615.0</v>
      </c>
      <c r="C3650" s="12">
        <v>42618.0</v>
      </c>
      <c r="D3650" s="14">
        <v>545.79</v>
      </c>
      <c r="E3650" s="24">
        <v>42636.681979166664</v>
      </c>
      <c r="F3650" s="16">
        <v>0.0</v>
      </c>
      <c r="G3650" s="17" t="s">
        <v>25</v>
      </c>
      <c r="H3650" s="14">
        <v>72.6</v>
      </c>
      <c r="I3650" s="14">
        <f t="shared" si="1"/>
        <v>523.9584</v>
      </c>
      <c r="J3650" s="18">
        <v>4.0</v>
      </c>
      <c r="K3650" s="17">
        <v>6.0</v>
      </c>
      <c r="L3650" s="19">
        <v>3.0</v>
      </c>
      <c r="M3650" s="19" t="e">
        <v>#REF!</v>
      </c>
      <c r="N3650" s="17">
        <v>5.0</v>
      </c>
      <c r="O3650" s="17" t="s">
        <v>62</v>
      </c>
      <c r="P3650" s="17">
        <v>3.0</v>
      </c>
      <c r="Q3650" s="17">
        <v>4.0</v>
      </c>
      <c r="R3650" s="17">
        <v>4.0</v>
      </c>
      <c r="S3650" s="7">
        <f t="shared" si="2"/>
        <v>8</v>
      </c>
      <c r="T3650" s="20">
        <v>0.0</v>
      </c>
      <c r="U3650" s="14">
        <f t="shared" si="184"/>
        <v>21.8316</v>
      </c>
      <c r="V3650" s="21" t="s">
        <v>39</v>
      </c>
      <c r="W3650" s="35">
        <f>VLOOKUP(A3650,airbnb_listings_orlando!C:Q,14,0)</f>
        <v>259</v>
      </c>
      <c r="X3650" s="35">
        <f>VLOOKUP(A3650,airbnb_listings_orlando!C:Q,15,0)</f>
        <v>6</v>
      </c>
      <c r="Y3650" s="11">
        <f t="shared" si="4"/>
        <v>181.93</v>
      </c>
      <c r="AA3650" s="11"/>
    </row>
    <row r="3651">
      <c r="A3651" s="12" t="s">
        <v>106</v>
      </c>
      <c r="B3651" s="13">
        <v>43461.0</v>
      </c>
      <c r="C3651" s="12">
        <v>43474.0</v>
      </c>
      <c r="D3651" s="14">
        <v>3909.46</v>
      </c>
      <c r="E3651" s="24">
        <v>43330.4984375</v>
      </c>
      <c r="F3651" s="16">
        <v>131.0</v>
      </c>
      <c r="G3651" s="17" t="s">
        <v>25</v>
      </c>
      <c r="H3651" s="14">
        <v>625.4</v>
      </c>
      <c r="I3651" s="14">
        <f t="shared" si="1"/>
        <v>3753.0816</v>
      </c>
      <c r="J3651" s="18">
        <v>4.0</v>
      </c>
      <c r="K3651" s="17">
        <v>6.0</v>
      </c>
      <c r="L3651" s="19">
        <v>3.0</v>
      </c>
      <c r="M3651" s="19" t="e">
        <v>#REF!</v>
      </c>
      <c r="N3651" s="17">
        <v>5.0</v>
      </c>
      <c r="O3651" s="17" t="s">
        <v>62</v>
      </c>
      <c r="P3651" s="17">
        <v>13.0</v>
      </c>
      <c r="Q3651" s="17">
        <v>4.0</v>
      </c>
      <c r="R3651" s="17">
        <v>4.0</v>
      </c>
      <c r="S3651" s="7">
        <f t="shared" si="2"/>
        <v>8</v>
      </c>
      <c r="T3651" s="20">
        <v>0.0</v>
      </c>
      <c r="U3651" s="14">
        <f t="shared" si="184"/>
        <v>156.3784</v>
      </c>
      <c r="V3651" s="21" t="s">
        <v>50</v>
      </c>
      <c r="W3651" s="35">
        <f>VLOOKUP(A3651,airbnb_listings_orlando!C:Q,14,0)</f>
        <v>259</v>
      </c>
      <c r="X3651" s="35">
        <f>VLOOKUP(A3651,airbnb_listings_orlando!C:Q,15,0)</f>
        <v>6</v>
      </c>
      <c r="Y3651" s="11">
        <f t="shared" si="4"/>
        <v>300.7276923</v>
      </c>
      <c r="AA3651" s="11"/>
    </row>
    <row r="3652">
      <c r="A3652" s="12" t="s">
        <v>106</v>
      </c>
      <c r="B3652" s="13">
        <v>43456.0</v>
      </c>
      <c r="C3652" s="25">
        <v>43461.0</v>
      </c>
      <c r="D3652" s="14">
        <v>1569.91</v>
      </c>
      <c r="E3652" s="24">
        <v>43435.480844907404</v>
      </c>
      <c r="F3652" s="16">
        <v>21.0</v>
      </c>
      <c r="G3652" s="17" t="s">
        <v>25</v>
      </c>
      <c r="H3652" s="14">
        <v>229.0</v>
      </c>
      <c r="I3652" s="14">
        <f t="shared" si="1"/>
        <v>1507.1136</v>
      </c>
      <c r="J3652" s="18">
        <v>4.0</v>
      </c>
      <c r="K3652" s="17">
        <v>6.0</v>
      </c>
      <c r="L3652" s="19">
        <v>3.0</v>
      </c>
      <c r="M3652" s="19" t="e">
        <v>#REF!</v>
      </c>
      <c r="N3652" s="17">
        <v>5.0</v>
      </c>
      <c r="O3652" s="17" t="s">
        <v>62</v>
      </c>
      <c r="P3652" s="17">
        <v>5.0</v>
      </c>
      <c r="Q3652" s="17">
        <v>1.0</v>
      </c>
      <c r="R3652" s="17">
        <v>0.0</v>
      </c>
      <c r="S3652" s="7">
        <f t="shared" si="2"/>
        <v>1</v>
      </c>
      <c r="T3652" s="20">
        <v>0.0</v>
      </c>
      <c r="U3652" s="14">
        <f t="shared" si="184"/>
        <v>62.7964</v>
      </c>
      <c r="V3652" s="21" t="s">
        <v>50</v>
      </c>
      <c r="W3652" s="35">
        <f>VLOOKUP(A3652,airbnb_listings_orlando!C:Q,14,0)</f>
        <v>259</v>
      </c>
      <c r="X3652" s="35">
        <f>VLOOKUP(A3652,airbnb_listings_orlando!C:Q,15,0)</f>
        <v>6</v>
      </c>
      <c r="Y3652" s="11">
        <f t="shared" si="4"/>
        <v>313.982</v>
      </c>
      <c r="AA3652" s="11"/>
    </row>
    <row r="3653">
      <c r="A3653" s="12" t="s">
        <v>106</v>
      </c>
      <c r="B3653" s="13">
        <v>43371.0</v>
      </c>
      <c r="C3653" s="12">
        <v>43376.0</v>
      </c>
      <c r="D3653" s="14">
        <v>861.67</v>
      </c>
      <c r="E3653" s="24">
        <v>43334.66024305556</v>
      </c>
      <c r="F3653" s="16">
        <v>37.0</v>
      </c>
      <c r="G3653" s="17" t="s">
        <v>25</v>
      </c>
      <c r="H3653" s="14">
        <v>109.0</v>
      </c>
      <c r="I3653" s="14">
        <f t="shared" si="1"/>
        <v>818.5865</v>
      </c>
      <c r="J3653" s="18">
        <v>4.0</v>
      </c>
      <c r="K3653" s="17">
        <v>6.0</v>
      </c>
      <c r="L3653" s="19">
        <v>3.0</v>
      </c>
      <c r="M3653" s="19" t="e">
        <v>#REF!</v>
      </c>
      <c r="N3653" s="17">
        <v>5.0</v>
      </c>
      <c r="O3653" s="17" t="s">
        <v>62</v>
      </c>
      <c r="P3653" s="17">
        <v>5.0</v>
      </c>
      <c r="Q3653" s="17">
        <v>2.0</v>
      </c>
      <c r="R3653" s="17">
        <v>0.0</v>
      </c>
      <c r="S3653" s="7">
        <f t="shared" si="2"/>
        <v>2</v>
      </c>
      <c r="T3653" s="20">
        <v>0.0</v>
      </c>
      <c r="U3653" s="14">
        <f>D3653*5%</f>
        <v>43.0835</v>
      </c>
      <c r="V3653" s="21" t="s">
        <v>50</v>
      </c>
      <c r="W3653" s="35">
        <f>VLOOKUP(A3653,airbnb_listings_orlando!C:Q,14,0)</f>
        <v>259</v>
      </c>
      <c r="X3653" s="35">
        <f>VLOOKUP(A3653,airbnb_listings_orlando!C:Q,15,0)</f>
        <v>6</v>
      </c>
      <c r="Y3653" s="11">
        <f t="shared" si="4"/>
        <v>172.334</v>
      </c>
      <c r="AA3653" s="11"/>
    </row>
    <row r="3654">
      <c r="A3654" s="12" t="s">
        <v>107</v>
      </c>
      <c r="B3654" s="13">
        <v>43486.0</v>
      </c>
      <c r="C3654" s="12">
        <v>43496.0</v>
      </c>
      <c r="D3654" s="14">
        <v>1324.05</v>
      </c>
      <c r="E3654" s="15">
        <v>43450.85729166667</v>
      </c>
      <c r="F3654" s="16">
        <v>36.0</v>
      </c>
      <c r="G3654" s="17" t="s">
        <v>25</v>
      </c>
      <c r="H3654" s="14">
        <v>40.95</v>
      </c>
      <c r="I3654" s="14">
        <f t="shared" si="1"/>
        <v>1230.138</v>
      </c>
      <c r="J3654" s="18">
        <v>3.0</v>
      </c>
      <c r="K3654" s="17">
        <v>5.0</v>
      </c>
      <c r="L3654" s="19">
        <v>2.0</v>
      </c>
      <c r="M3654" s="19">
        <v>30.0</v>
      </c>
      <c r="N3654" s="17">
        <v>4.5</v>
      </c>
      <c r="O3654" s="17" t="s">
        <v>62</v>
      </c>
      <c r="P3654" s="17">
        <v>10.0</v>
      </c>
      <c r="Q3654" s="17">
        <v>2.0</v>
      </c>
      <c r="R3654" s="17">
        <v>0.0</v>
      </c>
      <c r="S3654" s="7">
        <f t="shared" si="2"/>
        <v>2</v>
      </c>
      <c r="T3654" s="20">
        <v>40.95</v>
      </c>
      <c r="U3654" s="14">
        <f t="shared" ref="U3654:U3717" si="185">D3654*4%</f>
        <v>52.962</v>
      </c>
      <c r="V3654" s="21" t="s">
        <v>26</v>
      </c>
      <c r="W3654" s="35">
        <f>VLOOKUP(A3654,airbnb_listings_orlando!C:Q,14,0)</f>
        <v>259</v>
      </c>
      <c r="X3654" s="35">
        <f>VLOOKUP(A3654,airbnb_listings_orlando!C:Q,15,0)</f>
        <v>6</v>
      </c>
      <c r="Y3654" s="11">
        <f t="shared" si="4"/>
        <v>132.405</v>
      </c>
      <c r="AA3654" s="11"/>
    </row>
    <row r="3655">
      <c r="A3655" s="12" t="s">
        <v>107</v>
      </c>
      <c r="B3655" s="13">
        <v>43469.0</v>
      </c>
      <c r="C3655" s="12">
        <v>43485.0</v>
      </c>
      <c r="D3655" s="14">
        <v>2073.0</v>
      </c>
      <c r="E3655" s="24">
        <v>43174.44510416667</v>
      </c>
      <c r="F3655" s="16">
        <v>295.0</v>
      </c>
      <c r="G3655" s="17" t="s">
        <v>25</v>
      </c>
      <c r="H3655" s="14">
        <v>299.04</v>
      </c>
      <c r="I3655" s="14">
        <f t="shared" si="1"/>
        <v>1926.08</v>
      </c>
      <c r="J3655" s="18">
        <v>3.0</v>
      </c>
      <c r="K3655" s="17">
        <v>5.0</v>
      </c>
      <c r="L3655" s="19">
        <v>2.0</v>
      </c>
      <c r="M3655" s="19">
        <v>30.0</v>
      </c>
      <c r="N3655" s="17">
        <v>4.5</v>
      </c>
      <c r="O3655" s="17" t="s">
        <v>62</v>
      </c>
      <c r="P3655" s="17">
        <v>16.0</v>
      </c>
      <c r="Q3655" s="17">
        <v>5.0</v>
      </c>
      <c r="R3655" s="17">
        <v>3.0</v>
      </c>
      <c r="S3655" s="7">
        <f t="shared" si="2"/>
        <v>8</v>
      </c>
      <c r="T3655" s="20">
        <v>64.0</v>
      </c>
      <c r="U3655" s="14">
        <f t="shared" si="185"/>
        <v>82.92</v>
      </c>
      <c r="V3655" s="21" t="s">
        <v>26</v>
      </c>
      <c r="W3655" s="35">
        <f>VLOOKUP(A3655,airbnb_listings_orlando!C:Q,14,0)</f>
        <v>259</v>
      </c>
      <c r="X3655" s="35">
        <f>VLOOKUP(A3655,airbnb_listings_orlando!C:Q,15,0)</f>
        <v>6</v>
      </c>
      <c r="Y3655" s="11">
        <f t="shared" si="4"/>
        <v>129.5625</v>
      </c>
      <c r="AA3655" s="11"/>
    </row>
    <row r="3656">
      <c r="A3656" s="12" t="s">
        <v>107</v>
      </c>
      <c r="B3656" s="13">
        <v>43466.0</v>
      </c>
      <c r="C3656" s="12">
        <v>43469.0</v>
      </c>
      <c r="D3656" s="14">
        <v>535.45</v>
      </c>
      <c r="E3656" s="15">
        <v>43418.90408564815</v>
      </c>
      <c r="F3656" s="16">
        <v>48.0</v>
      </c>
      <c r="G3656" s="17" t="s">
        <v>25</v>
      </c>
      <c r="H3656" s="14">
        <v>57.28</v>
      </c>
      <c r="I3656" s="14">
        <f t="shared" si="1"/>
        <v>497.472</v>
      </c>
      <c r="J3656" s="18">
        <v>3.0</v>
      </c>
      <c r="K3656" s="17">
        <v>5.0</v>
      </c>
      <c r="L3656" s="19">
        <v>2.0</v>
      </c>
      <c r="M3656" s="19">
        <v>30.0</v>
      </c>
      <c r="N3656" s="17">
        <v>4.5</v>
      </c>
      <c r="O3656" s="17" t="s">
        <v>62</v>
      </c>
      <c r="P3656" s="17">
        <v>3.0</v>
      </c>
      <c r="Q3656" s="17">
        <v>3.0</v>
      </c>
      <c r="R3656" s="17">
        <v>2.0</v>
      </c>
      <c r="S3656" s="7">
        <f t="shared" si="2"/>
        <v>5</v>
      </c>
      <c r="T3656" s="20">
        <v>16.56</v>
      </c>
      <c r="U3656" s="14">
        <f t="shared" si="185"/>
        <v>21.418</v>
      </c>
      <c r="V3656" s="21" t="s">
        <v>26</v>
      </c>
      <c r="W3656" s="35">
        <f>VLOOKUP(A3656,airbnb_listings_orlando!C:Q,14,0)</f>
        <v>259</v>
      </c>
      <c r="X3656" s="35">
        <f>VLOOKUP(A3656,airbnb_listings_orlando!C:Q,15,0)</f>
        <v>6</v>
      </c>
      <c r="Y3656" s="11">
        <f t="shared" si="4"/>
        <v>178.4833333</v>
      </c>
      <c r="AA3656" s="11"/>
    </row>
    <row r="3657">
      <c r="A3657" s="12" t="s">
        <v>107</v>
      </c>
      <c r="B3657" s="13">
        <v>43426.0</v>
      </c>
      <c r="C3657" s="25">
        <v>43429.0</v>
      </c>
      <c r="D3657" s="14">
        <v>564.54</v>
      </c>
      <c r="E3657" s="15">
        <v>43387.704375</v>
      </c>
      <c r="F3657" s="16">
        <v>39.0</v>
      </c>
      <c r="G3657" s="17" t="s">
        <v>25</v>
      </c>
      <c r="H3657" s="14">
        <v>61.86</v>
      </c>
      <c r="I3657" s="14">
        <f t="shared" si="1"/>
        <v>524.4984</v>
      </c>
      <c r="J3657" s="18">
        <v>3.0</v>
      </c>
      <c r="K3657" s="17">
        <v>5.0</v>
      </c>
      <c r="L3657" s="19">
        <v>2.0</v>
      </c>
      <c r="M3657" s="19">
        <v>30.0</v>
      </c>
      <c r="N3657" s="17">
        <v>4.5</v>
      </c>
      <c r="O3657" s="17" t="s">
        <v>62</v>
      </c>
      <c r="P3657" s="17">
        <v>3.0</v>
      </c>
      <c r="Q3657" s="17">
        <v>6.0</v>
      </c>
      <c r="R3657" s="17">
        <v>0.0</v>
      </c>
      <c r="S3657" s="7">
        <f t="shared" si="2"/>
        <v>6</v>
      </c>
      <c r="T3657" s="20">
        <v>17.46</v>
      </c>
      <c r="U3657" s="14">
        <f t="shared" si="185"/>
        <v>22.5816</v>
      </c>
      <c r="V3657" s="21" t="s">
        <v>26</v>
      </c>
      <c r="W3657" s="35">
        <f>VLOOKUP(A3657,airbnb_listings_orlando!C:Q,14,0)</f>
        <v>259</v>
      </c>
      <c r="X3657" s="35">
        <f>VLOOKUP(A3657,airbnb_listings_orlando!C:Q,15,0)</f>
        <v>6</v>
      </c>
      <c r="Y3657" s="11">
        <f t="shared" si="4"/>
        <v>188.18</v>
      </c>
      <c r="AA3657" s="11"/>
    </row>
    <row r="3658">
      <c r="A3658" s="12" t="s">
        <v>107</v>
      </c>
      <c r="B3658" s="13">
        <v>43423.0</v>
      </c>
      <c r="C3658" s="25">
        <v>43426.0</v>
      </c>
      <c r="D3658" s="14">
        <v>448.14</v>
      </c>
      <c r="E3658" s="24">
        <v>43412.53916666667</v>
      </c>
      <c r="F3658" s="16">
        <v>11.0</v>
      </c>
      <c r="G3658" s="17" t="s">
        <v>25</v>
      </c>
      <c r="H3658" s="14">
        <v>43.54</v>
      </c>
      <c r="I3658" s="14">
        <f t="shared" si="1"/>
        <v>416.3544</v>
      </c>
      <c r="J3658" s="18">
        <v>3.0</v>
      </c>
      <c r="K3658" s="17">
        <v>5.0</v>
      </c>
      <c r="L3658" s="19">
        <v>2.0</v>
      </c>
      <c r="M3658" s="19">
        <v>30.0</v>
      </c>
      <c r="N3658" s="17">
        <v>4.5</v>
      </c>
      <c r="O3658" s="17" t="s">
        <v>62</v>
      </c>
      <c r="P3658" s="17">
        <v>3.0</v>
      </c>
      <c r="Q3658" s="17">
        <v>3.0</v>
      </c>
      <c r="R3658" s="17">
        <v>2.0</v>
      </c>
      <c r="S3658" s="7">
        <f t="shared" si="2"/>
        <v>5</v>
      </c>
      <c r="T3658" s="20">
        <v>13.86</v>
      </c>
      <c r="U3658" s="14">
        <f t="shared" si="185"/>
        <v>17.9256</v>
      </c>
      <c r="V3658" s="21" t="s">
        <v>26</v>
      </c>
      <c r="W3658" s="35">
        <f>VLOOKUP(A3658,airbnb_listings_orlando!C:Q,14,0)</f>
        <v>259</v>
      </c>
      <c r="X3658" s="35">
        <f>VLOOKUP(A3658,airbnb_listings_orlando!C:Q,15,0)</f>
        <v>6</v>
      </c>
      <c r="Y3658" s="11">
        <f t="shared" si="4"/>
        <v>149.38</v>
      </c>
      <c r="AA3658" s="11"/>
    </row>
    <row r="3659">
      <c r="A3659" s="12" t="s">
        <v>107</v>
      </c>
      <c r="B3659" s="13">
        <v>43407.0</v>
      </c>
      <c r="C3659" s="12">
        <v>43409.0</v>
      </c>
      <c r="D3659" s="14">
        <v>352.11</v>
      </c>
      <c r="E3659" s="15">
        <v>43400.971921296295</v>
      </c>
      <c r="F3659" s="16">
        <v>7.0</v>
      </c>
      <c r="G3659" s="17" t="s">
        <v>25</v>
      </c>
      <c r="H3659" s="14">
        <v>28.42</v>
      </c>
      <c r="I3659" s="14">
        <f t="shared" si="1"/>
        <v>327.1356</v>
      </c>
      <c r="J3659" s="18">
        <v>3.0</v>
      </c>
      <c r="K3659" s="17">
        <v>5.0</v>
      </c>
      <c r="L3659" s="19">
        <v>2.0</v>
      </c>
      <c r="M3659" s="19">
        <v>30.0</v>
      </c>
      <c r="N3659" s="17">
        <v>4.5</v>
      </c>
      <c r="O3659" s="17" t="s">
        <v>62</v>
      </c>
      <c r="P3659" s="17">
        <v>2.0</v>
      </c>
      <c r="Q3659" s="17">
        <v>2.0</v>
      </c>
      <c r="R3659" s="17">
        <v>0.0</v>
      </c>
      <c r="S3659" s="7">
        <f t="shared" si="2"/>
        <v>2</v>
      </c>
      <c r="T3659" s="20">
        <v>10.89</v>
      </c>
      <c r="U3659" s="14">
        <f t="shared" si="185"/>
        <v>14.0844</v>
      </c>
      <c r="V3659" s="21" t="s">
        <v>26</v>
      </c>
      <c r="W3659" s="35">
        <f>VLOOKUP(A3659,airbnb_listings_orlando!C:Q,14,0)</f>
        <v>259</v>
      </c>
      <c r="X3659" s="35">
        <f>VLOOKUP(A3659,airbnb_listings_orlando!C:Q,15,0)</f>
        <v>6</v>
      </c>
      <c r="Y3659" s="11">
        <f t="shared" si="4"/>
        <v>176.055</v>
      </c>
      <c r="AA3659" s="11"/>
    </row>
    <row r="3660">
      <c r="A3660" s="12" t="s">
        <v>107</v>
      </c>
      <c r="B3660" s="13">
        <v>43395.0</v>
      </c>
      <c r="C3660" s="25">
        <v>43402.0</v>
      </c>
      <c r="D3660" s="14">
        <v>959.31</v>
      </c>
      <c r="E3660" s="24">
        <v>43269.33625</v>
      </c>
      <c r="F3660" s="16">
        <v>126.0</v>
      </c>
      <c r="G3660" s="17" t="s">
        <v>25</v>
      </c>
      <c r="H3660" s="14">
        <v>124.0</v>
      </c>
      <c r="I3660" s="14">
        <f t="shared" si="1"/>
        <v>891.2676</v>
      </c>
      <c r="J3660" s="18">
        <v>3.0</v>
      </c>
      <c r="K3660" s="17">
        <v>5.0</v>
      </c>
      <c r="L3660" s="19">
        <v>2.0</v>
      </c>
      <c r="M3660" s="19">
        <v>30.0</v>
      </c>
      <c r="N3660" s="17">
        <v>4.5</v>
      </c>
      <c r="O3660" s="17" t="s">
        <v>62</v>
      </c>
      <c r="P3660" s="17">
        <v>7.0</v>
      </c>
      <c r="Q3660" s="17">
        <v>3.0</v>
      </c>
      <c r="R3660" s="17">
        <v>1.0</v>
      </c>
      <c r="S3660" s="7">
        <f t="shared" si="2"/>
        <v>4</v>
      </c>
      <c r="T3660" s="20">
        <v>29.67</v>
      </c>
      <c r="U3660" s="14">
        <f t="shared" si="185"/>
        <v>38.3724</v>
      </c>
      <c r="V3660" s="21" t="s">
        <v>26</v>
      </c>
      <c r="W3660" s="35">
        <f>VLOOKUP(A3660,airbnb_listings_orlando!C:Q,14,0)</f>
        <v>259</v>
      </c>
      <c r="X3660" s="35">
        <f>VLOOKUP(A3660,airbnb_listings_orlando!C:Q,15,0)</f>
        <v>6</v>
      </c>
      <c r="Y3660" s="11">
        <f t="shared" si="4"/>
        <v>137.0442857</v>
      </c>
      <c r="AA3660" s="11"/>
    </row>
    <row r="3661">
      <c r="A3661" s="12" t="s">
        <v>107</v>
      </c>
      <c r="B3661" s="13">
        <v>43382.0</v>
      </c>
      <c r="C3661" s="25">
        <v>43385.0</v>
      </c>
      <c r="D3661" s="14">
        <v>389.95</v>
      </c>
      <c r="E3661" s="24">
        <v>43381.68215277778</v>
      </c>
      <c r="F3661" s="16">
        <v>1.0</v>
      </c>
      <c r="G3661" s="17" t="s">
        <v>25</v>
      </c>
      <c r="H3661" s="14">
        <v>34.38</v>
      </c>
      <c r="I3661" s="14">
        <f t="shared" si="1"/>
        <v>362.292</v>
      </c>
      <c r="J3661" s="18">
        <v>3.0</v>
      </c>
      <c r="K3661" s="17">
        <v>5.0</v>
      </c>
      <c r="L3661" s="19">
        <v>2.0</v>
      </c>
      <c r="M3661" s="19">
        <v>30.0</v>
      </c>
      <c r="N3661" s="17">
        <v>4.5</v>
      </c>
      <c r="O3661" s="17" t="s">
        <v>62</v>
      </c>
      <c r="P3661" s="17">
        <v>3.0</v>
      </c>
      <c r="Q3661" s="17">
        <v>5.0</v>
      </c>
      <c r="R3661" s="17">
        <v>0.0</v>
      </c>
      <c r="S3661" s="7">
        <f t="shared" si="2"/>
        <v>5</v>
      </c>
      <c r="T3661" s="20">
        <v>12.06</v>
      </c>
      <c r="U3661" s="14">
        <f t="shared" si="185"/>
        <v>15.598</v>
      </c>
      <c r="V3661" s="21" t="s">
        <v>26</v>
      </c>
      <c r="W3661" s="35">
        <f>VLOOKUP(A3661,airbnb_listings_orlando!C:Q,14,0)</f>
        <v>259</v>
      </c>
      <c r="X3661" s="35">
        <f>VLOOKUP(A3661,airbnb_listings_orlando!C:Q,15,0)</f>
        <v>6</v>
      </c>
      <c r="Y3661" s="11">
        <f t="shared" si="4"/>
        <v>129.9833333</v>
      </c>
      <c r="AA3661" s="11"/>
    </row>
    <row r="3662">
      <c r="A3662" s="12" t="s">
        <v>107</v>
      </c>
      <c r="B3662" s="13">
        <v>43327.0</v>
      </c>
      <c r="C3662" s="12">
        <v>43337.0</v>
      </c>
      <c r="D3662" s="14">
        <v>1255.15</v>
      </c>
      <c r="E3662" s="24">
        <v>43220.145462962966</v>
      </c>
      <c r="F3662" s="16">
        <v>107.0</v>
      </c>
      <c r="G3662" s="17" t="s">
        <v>25</v>
      </c>
      <c r="H3662" s="14">
        <v>170.38</v>
      </c>
      <c r="I3662" s="14">
        <f t="shared" si="1"/>
        <v>1165.944</v>
      </c>
      <c r="J3662" s="18">
        <v>3.0</v>
      </c>
      <c r="K3662" s="17">
        <v>5.0</v>
      </c>
      <c r="L3662" s="19">
        <v>2.0</v>
      </c>
      <c r="M3662" s="19">
        <v>30.0</v>
      </c>
      <c r="N3662" s="17">
        <v>4.5</v>
      </c>
      <c r="O3662" s="17" t="s">
        <v>62</v>
      </c>
      <c r="P3662" s="17">
        <v>10.0</v>
      </c>
      <c r="Q3662" s="17">
        <v>8.0</v>
      </c>
      <c r="R3662" s="17">
        <v>2.0</v>
      </c>
      <c r="S3662" s="7">
        <f t="shared" si="2"/>
        <v>10</v>
      </c>
      <c r="T3662" s="20">
        <v>39.0</v>
      </c>
      <c r="U3662" s="14">
        <f t="shared" si="185"/>
        <v>50.206</v>
      </c>
      <c r="V3662" s="21" t="s">
        <v>26</v>
      </c>
      <c r="W3662" s="35">
        <f>VLOOKUP(A3662,airbnb_listings_orlando!C:Q,14,0)</f>
        <v>259</v>
      </c>
      <c r="X3662" s="35">
        <f>VLOOKUP(A3662,airbnb_listings_orlando!C:Q,15,0)</f>
        <v>6</v>
      </c>
      <c r="Y3662" s="11">
        <f t="shared" si="4"/>
        <v>125.515</v>
      </c>
      <c r="AA3662" s="11"/>
    </row>
    <row r="3663">
      <c r="A3663" s="12" t="s">
        <v>107</v>
      </c>
      <c r="B3663" s="13">
        <v>43316.0</v>
      </c>
      <c r="C3663" s="12">
        <v>43327.0</v>
      </c>
      <c r="D3663" s="14">
        <v>1368.0</v>
      </c>
      <c r="E3663" s="24">
        <v>43162.50746527778</v>
      </c>
      <c r="F3663" s="16">
        <v>154.0</v>
      </c>
      <c r="G3663" s="17" t="s">
        <v>25</v>
      </c>
      <c r="H3663" s="14">
        <v>188.63</v>
      </c>
      <c r="I3663" s="14">
        <f t="shared" si="1"/>
        <v>1271.28</v>
      </c>
      <c r="J3663" s="18">
        <v>3.0</v>
      </c>
      <c r="K3663" s="17">
        <v>5.0</v>
      </c>
      <c r="L3663" s="19">
        <v>2.0</v>
      </c>
      <c r="M3663" s="19">
        <v>30.0</v>
      </c>
      <c r="N3663" s="17">
        <v>4.5</v>
      </c>
      <c r="O3663" s="17" t="s">
        <v>62</v>
      </c>
      <c r="P3663" s="17">
        <v>11.0</v>
      </c>
      <c r="Q3663" s="17">
        <v>6.0</v>
      </c>
      <c r="R3663" s="17">
        <v>0.0</v>
      </c>
      <c r="S3663" s="7">
        <f t="shared" si="2"/>
        <v>6</v>
      </c>
      <c r="T3663" s="20">
        <v>42.0</v>
      </c>
      <c r="U3663" s="14">
        <f t="shared" si="185"/>
        <v>54.72</v>
      </c>
      <c r="V3663" s="21" t="s">
        <v>26</v>
      </c>
      <c r="W3663" s="35">
        <f>VLOOKUP(A3663,airbnb_listings_orlando!C:Q,14,0)</f>
        <v>259</v>
      </c>
      <c r="X3663" s="35">
        <f>VLOOKUP(A3663,airbnb_listings_orlando!C:Q,15,0)</f>
        <v>6</v>
      </c>
      <c r="Y3663" s="11">
        <f t="shared" si="4"/>
        <v>124.3636364</v>
      </c>
      <c r="AA3663" s="11"/>
    </row>
    <row r="3664">
      <c r="A3664" s="12" t="s">
        <v>107</v>
      </c>
      <c r="B3664" s="13">
        <v>43311.0</v>
      </c>
      <c r="C3664" s="12">
        <v>43316.0</v>
      </c>
      <c r="D3664" s="14">
        <v>723.0</v>
      </c>
      <c r="E3664" s="24">
        <v>43200.99810185185</v>
      </c>
      <c r="F3664" s="16">
        <v>111.0</v>
      </c>
      <c r="G3664" s="17" t="s">
        <v>25</v>
      </c>
      <c r="H3664" s="14">
        <v>87.17</v>
      </c>
      <c r="I3664" s="14">
        <f t="shared" si="1"/>
        <v>672.08</v>
      </c>
      <c r="J3664" s="18">
        <v>3.0</v>
      </c>
      <c r="K3664" s="17">
        <v>5.0</v>
      </c>
      <c r="L3664" s="19">
        <v>2.0</v>
      </c>
      <c r="M3664" s="19" t="e">
        <v>#N/A</v>
      </c>
      <c r="N3664" s="17">
        <v>4.5</v>
      </c>
      <c r="O3664" s="17" t="s">
        <v>62</v>
      </c>
      <c r="P3664" s="17">
        <v>5.0</v>
      </c>
      <c r="Q3664" s="17">
        <v>5.0</v>
      </c>
      <c r="R3664" s="17">
        <v>3.0</v>
      </c>
      <c r="S3664" s="7">
        <f t="shared" si="2"/>
        <v>8</v>
      </c>
      <c r="T3664" s="20">
        <v>22.0</v>
      </c>
      <c r="U3664" s="14">
        <f t="shared" si="185"/>
        <v>28.92</v>
      </c>
      <c r="V3664" s="21" t="s">
        <v>26</v>
      </c>
      <c r="W3664" s="35">
        <f>VLOOKUP(A3664,airbnb_listings_orlando!C:Q,14,0)</f>
        <v>259</v>
      </c>
      <c r="X3664" s="35">
        <f>VLOOKUP(A3664,airbnb_listings_orlando!C:Q,15,0)</f>
        <v>6</v>
      </c>
      <c r="Y3664" s="11">
        <f t="shared" si="4"/>
        <v>144.6</v>
      </c>
      <c r="AA3664" s="11"/>
    </row>
    <row r="3665">
      <c r="A3665" s="12" t="s">
        <v>107</v>
      </c>
      <c r="B3665" s="13">
        <v>43306.0</v>
      </c>
      <c r="C3665" s="12">
        <v>43310.0</v>
      </c>
      <c r="D3665" s="14">
        <v>604.0</v>
      </c>
      <c r="E3665" s="24">
        <v>43228.834652777776</v>
      </c>
      <c r="F3665" s="16">
        <v>78.0</v>
      </c>
      <c r="G3665" s="17" t="s">
        <v>25</v>
      </c>
      <c r="H3665" s="14">
        <v>67.74</v>
      </c>
      <c r="I3665" s="14">
        <f t="shared" si="1"/>
        <v>560.84</v>
      </c>
      <c r="J3665" s="18">
        <v>3.0</v>
      </c>
      <c r="K3665" s="17">
        <v>5.0</v>
      </c>
      <c r="L3665" s="19">
        <v>2.0</v>
      </c>
      <c r="M3665" s="19" t="e">
        <v>#N/A</v>
      </c>
      <c r="N3665" s="17">
        <v>4.5</v>
      </c>
      <c r="O3665" s="17" t="s">
        <v>62</v>
      </c>
      <c r="P3665" s="17">
        <v>4.0</v>
      </c>
      <c r="Q3665" s="17">
        <v>4.0</v>
      </c>
      <c r="R3665" s="17">
        <v>3.0</v>
      </c>
      <c r="S3665" s="7">
        <f t="shared" si="2"/>
        <v>7</v>
      </c>
      <c r="T3665" s="20">
        <v>19.0</v>
      </c>
      <c r="U3665" s="14">
        <f t="shared" si="185"/>
        <v>24.16</v>
      </c>
      <c r="V3665" s="21" t="s">
        <v>26</v>
      </c>
      <c r="W3665" s="35">
        <f>VLOOKUP(A3665,airbnb_listings_orlando!C:Q,14,0)</f>
        <v>259</v>
      </c>
      <c r="X3665" s="35">
        <f>VLOOKUP(A3665,airbnb_listings_orlando!C:Q,15,0)</f>
        <v>6</v>
      </c>
      <c r="Y3665" s="11">
        <f t="shared" si="4"/>
        <v>151</v>
      </c>
      <c r="AA3665" s="11"/>
    </row>
    <row r="3666">
      <c r="A3666" s="12" t="s">
        <v>107</v>
      </c>
      <c r="B3666" s="13">
        <v>43301.0</v>
      </c>
      <c r="C3666" s="12">
        <v>43305.0</v>
      </c>
      <c r="D3666" s="14">
        <v>604.0</v>
      </c>
      <c r="E3666" s="24">
        <v>43194.83349537037</v>
      </c>
      <c r="F3666" s="16">
        <v>107.0</v>
      </c>
      <c r="G3666" s="17" t="s">
        <v>25</v>
      </c>
      <c r="H3666" s="14">
        <v>67.74</v>
      </c>
      <c r="I3666" s="14">
        <f t="shared" si="1"/>
        <v>560.84</v>
      </c>
      <c r="J3666" s="18">
        <v>3.0</v>
      </c>
      <c r="K3666" s="17">
        <v>5.0</v>
      </c>
      <c r="L3666" s="19">
        <v>2.0</v>
      </c>
      <c r="M3666" s="19" t="e">
        <v>#N/A</v>
      </c>
      <c r="N3666" s="17">
        <v>4.5</v>
      </c>
      <c r="O3666" s="17" t="s">
        <v>62</v>
      </c>
      <c r="P3666" s="17">
        <v>4.0</v>
      </c>
      <c r="Q3666" s="17">
        <v>9.0</v>
      </c>
      <c r="R3666" s="17">
        <v>0.0</v>
      </c>
      <c r="S3666" s="7">
        <f t="shared" si="2"/>
        <v>9</v>
      </c>
      <c r="T3666" s="20">
        <v>19.0</v>
      </c>
      <c r="U3666" s="14">
        <f t="shared" si="185"/>
        <v>24.16</v>
      </c>
      <c r="V3666" s="21" t="s">
        <v>26</v>
      </c>
      <c r="W3666" s="35">
        <f>VLOOKUP(A3666,airbnb_listings_orlando!C:Q,14,0)</f>
        <v>259</v>
      </c>
      <c r="X3666" s="35">
        <f>VLOOKUP(A3666,airbnb_listings_orlando!C:Q,15,0)</f>
        <v>6</v>
      </c>
      <c r="Y3666" s="11">
        <f t="shared" si="4"/>
        <v>151</v>
      </c>
      <c r="AA3666" s="11"/>
    </row>
    <row r="3667">
      <c r="A3667" s="12" t="s">
        <v>107</v>
      </c>
      <c r="B3667" s="13">
        <v>43291.0</v>
      </c>
      <c r="C3667" s="12">
        <v>43297.0</v>
      </c>
      <c r="D3667" s="14">
        <v>840.99</v>
      </c>
      <c r="E3667" s="24">
        <v>43209.9131712963</v>
      </c>
      <c r="F3667" s="16">
        <v>82.0</v>
      </c>
      <c r="G3667" s="17" t="s">
        <v>25</v>
      </c>
      <c r="H3667" s="14">
        <v>105.37</v>
      </c>
      <c r="I3667" s="14">
        <f t="shared" si="1"/>
        <v>781.3404</v>
      </c>
      <c r="J3667" s="18">
        <v>3.0</v>
      </c>
      <c r="K3667" s="17">
        <v>5.0</v>
      </c>
      <c r="L3667" s="19">
        <v>2.0</v>
      </c>
      <c r="M3667" s="19" t="e">
        <v>#N/A</v>
      </c>
      <c r="N3667" s="17">
        <v>4.5</v>
      </c>
      <c r="O3667" s="17" t="s">
        <v>62</v>
      </c>
      <c r="P3667" s="17">
        <v>6.0</v>
      </c>
      <c r="Q3667" s="17">
        <v>6.0</v>
      </c>
      <c r="R3667" s="17">
        <v>2.0</v>
      </c>
      <c r="S3667" s="7">
        <f t="shared" si="2"/>
        <v>8</v>
      </c>
      <c r="T3667" s="20">
        <v>26.01</v>
      </c>
      <c r="U3667" s="14">
        <f t="shared" si="185"/>
        <v>33.6396</v>
      </c>
      <c r="V3667" s="21" t="s">
        <v>26</v>
      </c>
      <c r="W3667" s="35">
        <f>VLOOKUP(A3667,airbnb_listings_orlando!C:Q,14,0)</f>
        <v>259</v>
      </c>
      <c r="X3667" s="35">
        <f>VLOOKUP(A3667,airbnb_listings_orlando!C:Q,15,0)</f>
        <v>6</v>
      </c>
      <c r="Y3667" s="11">
        <f t="shared" si="4"/>
        <v>140.165</v>
      </c>
      <c r="AA3667" s="11"/>
    </row>
    <row r="3668">
      <c r="A3668" s="12" t="s">
        <v>107</v>
      </c>
      <c r="B3668" s="13">
        <v>43280.0</v>
      </c>
      <c r="C3668" s="12">
        <v>43282.0</v>
      </c>
      <c r="D3668" s="14">
        <v>367.63</v>
      </c>
      <c r="E3668" s="24">
        <v>43242.77762731481</v>
      </c>
      <c r="F3668" s="16">
        <v>38.0</v>
      </c>
      <c r="G3668" s="17" t="s">
        <v>25</v>
      </c>
      <c r="H3668" s="14">
        <v>30.86</v>
      </c>
      <c r="I3668" s="14">
        <f t="shared" si="1"/>
        <v>341.5548</v>
      </c>
      <c r="J3668" s="18">
        <v>3.0</v>
      </c>
      <c r="K3668" s="17">
        <v>5.0</v>
      </c>
      <c r="L3668" s="19">
        <v>2.0</v>
      </c>
      <c r="M3668" s="19" t="e">
        <v>#N/A</v>
      </c>
      <c r="N3668" s="17">
        <v>4.5</v>
      </c>
      <c r="O3668" s="17" t="s">
        <v>62</v>
      </c>
      <c r="P3668" s="17">
        <v>2.0</v>
      </c>
      <c r="Q3668" s="17">
        <v>6.0</v>
      </c>
      <c r="R3668" s="17">
        <v>0.0</v>
      </c>
      <c r="S3668" s="7">
        <f t="shared" si="2"/>
        <v>6</v>
      </c>
      <c r="T3668" s="20">
        <v>11.37</v>
      </c>
      <c r="U3668" s="14">
        <f t="shared" si="185"/>
        <v>14.7052</v>
      </c>
      <c r="V3668" s="21" t="s">
        <v>26</v>
      </c>
      <c r="W3668" s="35">
        <f>VLOOKUP(A3668,airbnb_listings_orlando!C:Q,14,0)</f>
        <v>259</v>
      </c>
      <c r="X3668" s="35">
        <f>VLOOKUP(A3668,airbnb_listings_orlando!C:Q,15,0)</f>
        <v>6</v>
      </c>
      <c r="Y3668" s="11">
        <f t="shared" si="4"/>
        <v>183.815</v>
      </c>
      <c r="AA3668" s="11"/>
    </row>
    <row r="3669">
      <c r="A3669" s="12" t="s">
        <v>107</v>
      </c>
      <c r="B3669" s="13">
        <v>43271.0</v>
      </c>
      <c r="C3669" s="12">
        <v>43277.0</v>
      </c>
      <c r="D3669" s="14">
        <v>841.0</v>
      </c>
      <c r="E3669" s="24">
        <v>43166.81835648148</v>
      </c>
      <c r="F3669" s="16">
        <v>105.0</v>
      </c>
      <c r="G3669" s="17" t="s">
        <v>25</v>
      </c>
      <c r="H3669" s="14">
        <v>105.38</v>
      </c>
      <c r="I3669" s="14">
        <f t="shared" si="1"/>
        <v>781.36</v>
      </c>
      <c r="J3669" s="18">
        <v>3.0</v>
      </c>
      <c r="K3669" s="17">
        <v>5.0</v>
      </c>
      <c r="L3669" s="19">
        <v>2.0</v>
      </c>
      <c r="M3669" s="19" t="e">
        <v>#N/A</v>
      </c>
      <c r="N3669" s="17">
        <v>4.5</v>
      </c>
      <c r="O3669" s="17" t="s">
        <v>62</v>
      </c>
      <c r="P3669" s="17">
        <v>6.0</v>
      </c>
      <c r="Q3669" s="17">
        <v>5.0</v>
      </c>
      <c r="R3669" s="17">
        <v>2.0</v>
      </c>
      <c r="S3669" s="7">
        <f t="shared" si="2"/>
        <v>7</v>
      </c>
      <c r="T3669" s="20">
        <v>26.0</v>
      </c>
      <c r="U3669" s="14">
        <f t="shared" si="185"/>
        <v>33.64</v>
      </c>
      <c r="V3669" s="21" t="s">
        <v>26</v>
      </c>
      <c r="W3669" s="35">
        <f>VLOOKUP(A3669,airbnb_listings_orlando!C:Q,14,0)</f>
        <v>259</v>
      </c>
      <c r="X3669" s="35">
        <f>VLOOKUP(A3669,airbnb_listings_orlando!C:Q,15,0)</f>
        <v>6</v>
      </c>
      <c r="Y3669" s="11">
        <f t="shared" si="4"/>
        <v>140.1666667</v>
      </c>
      <c r="AA3669" s="11"/>
    </row>
    <row r="3670">
      <c r="A3670" s="12" t="s">
        <v>107</v>
      </c>
      <c r="B3670" s="13">
        <v>43256.0</v>
      </c>
      <c r="C3670" s="12">
        <v>43271.0</v>
      </c>
      <c r="D3670" s="14">
        <v>1817.0</v>
      </c>
      <c r="E3670" s="24">
        <v>43166.73354166667</v>
      </c>
      <c r="F3670" s="16">
        <v>90.0</v>
      </c>
      <c r="G3670" s="17" t="s">
        <v>25</v>
      </c>
      <c r="H3670" s="14">
        <v>256.77</v>
      </c>
      <c r="I3670" s="14">
        <f t="shared" si="1"/>
        <v>1688.32</v>
      </c>
      <c r="J3670" s="18">
        <v>3.0</v>
      </c>
      <c r="K3670" s="17">
        <v>5.0</v>
      </c>
      <c r="L3670" s="19">
        <v>2.0</v>
      </c>
      <c r="M3670" s="19" t="e">
        <v>#REF!</v>
      </c>
      <c r="N3670" s="17">
        <v>4.5</v>
      </c>
      <c r="O3670" s="17" t="s">
        <v>62</v>
      </c>
      <c r="P3670" s="17">
        <v>15.0</v>
      </c>
      <c r="Q3670" s="17">
        <v>8.0</v>
      </c>
      <c r="R3670" s="17">
        <v>2.0</v>
      </c>
      <c r="S3670" s="7">
        <f t="shared" si="2"/>
        <v>10</v>
      </c>
      <c r="T3670" s="20">
        <v>56.0</v>
      </c>
      <c r="U3670" s="14">
        <f t="shared" si="185"/>
        <v>72.68</v>
      </c>
      <c r="V3670" s="21" t="s">
        <v>26</v>
      </c>
      <c r="W3670" s="35">
        <f>VLOOKUP(A3670,airbnb_listings_orlando!C:Q,14,0)</f>
        <v>259</v>
      </c>
      <c r="X3670" s="35">
        <f>VLOOKUP(A3670,airbnb_listings_orlando!C:Q,15,0)</f>
        <v>6</v>
      </c>
      <c r="Y3670" s="11">
        <f t="shared" si="4"/>
        <v>121.1333333</v>
      </c>
      <c r="AA3670" s="11"/>
    </row>
    <row r="3671">
      <c r="A3671" s="12" t="s">
        <v>107</v>
      </c>
      <c r="B3671" s="13">
        <v>43249.0</v>
      </c>
      <c r="C3671" s="12">
        <v>43255.0</v>
      </c>
      <c r="D3671" s="14">
        <v>841.0</v>
      </c>
      <c r="E3671" s="24">
        <v>43197.456238425926</v>
      </c>
      <c r="F3671" s="16">
        <v>52.0</v>
      </c>
      <c r="G3671" s="17" t="s">
        <v>25</v>
      </c>
      <c r="H3671" s="14">
        <v>105.38</v>
      </c>
      <c r="I3671" s="14">
        <f t="shared" si="1"/>
        <v>781.36</v>
      </c>
      <c r="J3671" s="18">
        <v>3.0</v>
      </c>
      <c r="K3671" s="17">
        <v>5.0</v>
      </c>
      <c r="L3671" s="19">
        <v>2.0</v>
      </c>
      <c r="M3671" s="19" t="e">
        <v>#REF!</v>
      </c>
      <c r="N3671" s="17">
        <v>4.5</v>
      </c>
      <c r="O3671" s="17" t="s">
        <v>62</v>
      </c>
      <c r="P3671" s="17">
        <v>6.0</v>
      </c>
      <c r="Q3671" s="17">
        <v>5.0</v>
      </c>
      <c r="R3671" s="17">
        <v>0.0</v>
      </c>
      <c r="S3671" s="7">
        <f t="shared" si="2"/>
        <v>5</v>
      </c>
      <c r="T3671" s="20">
        <v>26.0</v>
      </c>
      <c r="U3671" s="14">
        <f t="shared" si="185"/>
        <v>33.64</v>
      </c>
      <c r="V3671" s="21" t="s">
        <v>26</v>
      </c>
      <c r="W3671" s="35">
        <f>VLOOKUP(A3671,airbnb_listings_orlando!C:Q,14,0)</f>
        <v>259</v>
      </c>
      <c r="X3671" s="35">
        <f>VLOOKUP(A3671,airbnb_listings_orlando!C:Q,15,0)</f>
        <v>6</v>
      </c>
      <c r="Y3671" s="11">
        <f t="shared" si="4"/>
        <v>140.1666667</v>
      </c>
      <c r="AA3671" s="11"/>
    </row>
    <row r="3672">
      <c r="A3672" s="12" t="s">
        <v>107</v>
      </c>
      <c r="B3672" s="13">
        <v>43240.0</v>
      </c>
      <c r="C3672" s="12">
        <v>43243.0</v>
      </c>
      <c r="D3672" s="14">
        <v>486.01</v>
      </c>
      <c r="E3672" s="24">
        <v>43154.429398148146</v>
      </c>
      <c r="F3672" s="16">
        <v>86.0</v>
      </c>
      <c r="G3672" s="17" t="s">
        <v>25</v>
      </c>
      <c r="H3672" s="14">
        <v>49.53</v>
      </c>
      <c r="I3672" s="14">
        <f t="shared" si="1"/>
        <v>451.5696</v>
      </c>
      <c r="J3672" s="18">
        <v>3.0</v>
      </c>
      <c r="K3672" s="17">
        <v>5.0</v>
      </c>
      <c r="L3672" s="19">
        <v>2.0</v>
      </c>
      <c r="M3672" s="19" t="e">
        <v>#REF!</v>
      </c>
      <c r="N3672" s="17">
        <v>4.5</v>
      </c>
      <c r="O3672" s="17" t="s">
        <v>62</v>
      </c>
      <c r="P3672" s="17">
        <v>3.0</v>
      </c>
      <c r="Q3672" s="17">
        <v>6.0</v>
      </c>
      <c r="R3672" s="17">
        <v>1.0</v>
      </c>
      <c r="S3672" s="7">
        <f t="shared" si="2"/>
        <v>7</v>
      </c>
      <c r="T3672" s="20">
        <v>15.0</v>
      </c>
      <c r="U3672" s="14">
        <f t="shared" si="185"/>
        <v>19.4404</v>
      </c>
      <c r="V3672" s="21" t="s">
        <v>26</v>
      </c>
      <c r="W3672" s="35">
        <f>VLOOKUP(A3672,airbnb_listings_orlando!C:Q,14,0)</f>
        <v>259</v>
      </c>
      <c r="X3672" s="35">
        <f>VLOOKUP(A3672,airbnb_listings_orlando!C:Q,15,0)</f>
        <v>6</v>
      </c>
      <c r="Y3672" s="11">
        <f t="shared" si="4"/>
        <v>162.0033333</v>
      </c>
      <c r="AA3672" s="11"/>
    </row>
    <row r="3673">
      <c r="A3673" s="12" t="s">
        <v>107</v>
      </c>
      <c r="B3673" s="13">
        <v>43237.0</v>
      </c>
      <c r="C3673" s="12">
        <v>43240.0</v>
      </c>
      <c r="D3673" s="14">
        <v>486.0</v>
      </c>
      <c r="E3673" s="24">
        <v>43235.58447916667</v>
      </c>
      <c r="F3673" s="16">
        <v>2.0</v>
      </c>
      <c r="G3673" s="17" t="s">
        <v>25</v>
      </c>
      <c r="H3673" s="14">
        <v>49.53</v>
      </c>
      <c r="I3673" s="14">
        <f t="shared" si="1"/>
        <v>451.56</v>
      </c>
      <c r="J3673" s="18">
        <v>3.0</v>
      </c>
      <c r="K3673" s="17">
        <v>5.0</v>
      </c>
      <c r="L3673" s="19">
        <v>2.0</v>
      </c>
      <c r="M3673" s="19" t="e">
        <v>#REF!</v>
      </c>
      <c r="N3673" s="17">
        <v>4.5</v>
      </c>
      <c r="O3673" s="17" t="s">
        <v>62</v>
      </c>
      <c r="P3673" s="17">
        <v>3.0</v>
      </c>
      <c r="Q3673" s="17">
        <v>6.0</v>
      </c>
      <c r="R3673" s="17">
        <v>1.0</v>
      </c>
      <c r="S3673" s="7">
        <f t="shared" si="2"/>
        <v>7</v>
      </c>
      <c r="T3673" s="20">
        <v>15.0</v>
      </c>
      <c r="U3673" s="14">
        <f t="shared" si="185"/>
        <v>19.44</v>
      </c>
      <c r="V3673" s="21" t="s">
        <v>26</v>
      </c>
      <c r="W3673" s="35">
        <f>VLOOKUP(A3673,airbnb_listings_orlando!C:Q,14,0)</f>
        <v>259</v>
      </c>
      <c r="X3673" s="35">
        <f>VLOOKUP(A3673,airbnb_listings_orlando!C:Q,15,0)</f>
        <v>6</v>
      </c>
      <c r="Y3673" s="11">
        <f t="shared" si="4"/>
        <v>162</v>
      </c>
      <c r="AA3673" s="11"/>
    </row>
    <row r="3674">
      <c r="A3674" s="12" t="s">
        <v>107</v>
      </c>
      <c r="B3674" s="13">
        <v>43219.0</v>
      </c>
      <c r="C3674" s="12">
        <v>43231.0</v>
      </c>
      <c r="D3674" s="14">
        <v>1480.0</v>
      </c>
      <c r="E3674" s="24">
        <v>43142.387395833335</v>
      </c>
      <c r="F3674" s="16">
        <v>77.0</v>
      </c>
      <c r="G3674" s="17" t="s">
        <v>25</v>
      </c>
      <c r="H3674" s="14">
        <v>203.66</v>
      </c>
      <c r="I3674" s="14">
        <f t="shared" si="1"/>
        <v>1374.8</v>
      </c>
      <c r="J3674" s="18">
        <v>3.0</v>
      </c>
      <c r="K3674" s="17">
        <v>5.0</v>
      </c>
      <c r="L3674" s="19">
        <v>2.0</v>
      </c>
      <c r="M3674" s="19" t="e">
        <v>#REF!</v>
      </c>
      <c r="N3674" s="17">
        <v>4.5</v>
      </c>
      <c r="O3674" s="17" t="s">
        <v>62</v>
      </c>
      <c r="P3674" s="17">
        <v>12.0</v>
      </c>
      <c r="Q3674" s="17">
        <v>7.0</v>
      </c>
      <c r="R3674" s="17">
        <v>0.0</v>
      </c>
      <c r="S3674" s="7">
        <f t="shared" si="2"/>
        <v>7</v>
      </c>
      <c r="T3674" s="20">
        <v>46.0</v>
      </c>
      <c r="U3674" s="14">
        <f t="shared" si="185"/>
        <v>59.2</v>
      </c>
      <c r="V3674" s="21" t="s">
        <v>26</v>
      </c>
      <c r="W3674" s="35">
        <f>VLOOKUP(A3674,airbnb_listings_orlando!C:Q,14,0)</f>
        <v>259</v>
      </c>
      <c r="X3674" s="35">
        <f>VLOOKUP(A3674,airbnb_listings_orlando!C:Q,15,0)</f>
        <v>6</v>
      </c>
      <c r="Y3674" s="11">
        <f t="shared" si="4"/>
        <v>123.3333333</v>
      </c>
      <c r="AA3674" s="11"/>
    </row>
    <row r="3675">
      <c r="A3675" s="12" t="s">
        <v>107</v>
      </c>
      <c r="B3675" s="13">
        <v>43217.0</v>
      </c>
      <c r="C3675" s="12">
        <v>43219.0</v>
      </c>
      <c r="D3675" s="14">
        <v>368.0</v>
      </c>
      <c r="E3675" s="24">
        <v>43187.751909722225</v>
      </c>
      <c r="F3675" s="16">
        <v>30.0</v>
      </c>
      <c r="G3675" s="17" t="s">
        <v>25</v>
      </c>
      <c r="H3675" s="14">
        <v>31.31</v>
      </c>
      <c r="I3675" s="14">
        <f t="shared" si="1"/>
        <v>342.28</v>
      </c>
      <c r="J3675" s="18">
        <v>3.0</v>
      </c>
      <c r="K3675" s="17">
        <v>5.0</v>
      </c>
      <c r="L3675" s="19">
        <v>2.0</v>
      </c>
      <c r="M3675" s="19" t="e">
        <v>#REF!</v>
      </c>
      <c r="N3675" s="17">
        <v>4.5</v>
      </c>
      <c r="O3675" s="17" t="s">
        <v>62</v>
      </c>
      <c r="P3675" s="17">
        <v>2.0</v>
      </c>
      <c r="Q3675" s="17">
        <v>10.0</v>
      </c>
      <c r="R3675" s="17">
        <v>0.0</v>
      </c>
      <c r="S3675" s="7">
        <f t="shared" si="2"/>
        <v>10</v>
      </c>
      <c r="T3675" s="20">
        <v>11.0</v>
      </c>
      <c r="U3675" s="14">
        <f t="shared" si="185"/>
        <v>14.72</v>
      </c>
      <c r="V3675" s="21" t="s">
        <v>26</v>
      </c>
      <c r="W3675" s="35">
        <f>VLOOKUP(A3675,airbnb_listings_orlando!C:Q,14,0)</f>
        <v>259</v>
      </c>
      <c r="X3675" s="35">
        <f>VLOOKUP(A3675,airbnb_listings_orlando!C:Q,15,0)</f>
        <v>6</v>
      </c>
      <c r="Y3675" s="11">
        <f t="shared" si="4"/>
        <v>184</v>
      </c>
      <c r="AA3675" s="11"/>
    </row>
    <row r="3676">
      <c r="A3676" s="12" t="s">
        <v>107</v>
      </c>
      <c r="B3676" s="13">
        <v>43210.0</v>
      </c>
      <c r="C3676" s="12">
        <v>43212.0</v>
      </c>
      <c r="D3676" s="14">
        <v>368.0</v>
      </c>
      <c r="E3676" s="24">
        <v>43175.922326388885</v>
      </c>
      <c r="F3676" s="16">
        <v>35.0</v>
      </c>
      <c r="G3676" s="17" t="s">
        <v>25</v>
      </c>
      <c r="H3676" s="14">
        <v>31.31</v>
      </c>
      <c r="I3676" s="14">
        <f t="shared" si="1"/>
        <v>342.28</v>
      </c>
      <c r="J3676" s="18">
        <v>3.0</v>
      </c>
      <c r="K3676" s="17">
        <v>5.0</v>
      </c>
      <c r="L3676" s="19">
        <v>2.0</v>
      </c>
      <c r="M3676" s="19" t="e">
        <v>#REF!</v>
      </c>
      <c r="N3676" s="17">
        <v>4.5</v>
      </c>
      <c r="O3676" s="17" t="s">
        <v>62</v>
      </c>
      <c r="P3676" s="17">
        <v>2.0</v>
      </c>
      <c r="Q3676" s="17">
        <v>6.0</v>
      </c>
      <c r="R3676" s="17">
        <v>3.0</v>
      </c>
      <c r="S3676" s="7">
        <f t="shared" si="2"/>
        <v>9</v>
      </c>
      <c r="T3676" s="20">
        <v>11.0</v>
      </c>
      <c r="U3676" s="14">
        <f t="shared" si="185"/>
        <v>14.72</v>
      </c>
      <c r="V3676" s="21" t="s">
        <v>26</v>
      </c>
      <c r="W3676" s="35">
        <f>VLOOKUP(A3676,airbnb_listings_orlando!C:Q,14,0)</f>
        <v>259</v>
      </c>
      <c r="X3676" s="35">
        <f>VLOOKUP(A3676,airbnb_listings_orlando!C:Q,15,0)</f>
        <v>6</v>
      </c>
      <c r="Y3676" s="11">
        <f t="shared" si="4"/>
        <v>184</v>
      </c>
      <c r="AA3676" s="11"/>
    </row>
    <row r="3677">
      <c r="A3677" s="12" t="s">
        <v>107</v>
      </c>
      <c r="B3677" s="13">
        <v>43204.0</v>
      </c>
      <c r="C3677" s="12">
        <v>43209.0</v>
      </c>
      <c r="D3677" s="14">
        <v>723.02</v>
      </c>
      <c r="E3677" s="24">
        <v>43194.16638888889</v>
      </c>
      <c r="F3677" s="16">
        <v>10.0</v>
      </c>
      <c r="G3677" s="17" t="s">
        <v>25</v>
      </c>
      <c r="H3677" s="14">
        <v>87.17</v>
      </c>
      <c r="I3677" s="14">
        <f t="shared" si="1"/>
        <v>672.0992</v>
      </c>
      <c r="J3677" s="18">
        <v>3.0</v>
      </c>
      <c r="K3677" s="17">
        <v>5.0</v>
      </c>
      <c r="L3677" s="19">
        <v>2.0</v>
      </c>
      <c r="M3677" s="19" t="e">
        <v>#REF!</v>
      </c>
      <c r="N3677" s="17">
        <v>4.5</v>
      </c>
      <c r="O3677" s="17" t="s">
        <v>62</v>
      </c>
      <c r="P3677" s="17">
        <v>5.0</v>
      </c>
      <c r="Q3677" s="17">
        <v>2.0</v>
      </c>
      <c r="R3677" s="17">
        <v>1.0</v>
      </c>
      <c r="S3677" s="7">
        <f t="shared" si="2"/>
        <v>3</v>
      </c>
      <c r="T3677" s="20">
        <v>22.0</v>
      </c>
      <c r="U3677" s="14">
        <f t="shared" si="185"/>
        <v>28.9208</v>
      </c>
      <c r="V3677" s="21" t="s">
        <v>26</v>
      </c>
      <c r="W3677" s="35">
        <f>VLOOKUP(A3677,airbnb_listings_orlando!C:Q,14,0)</f>
        <v>259</v>
      </c>
      <c r="X3677" s="35">
        <f>VLOOKUP(A3677,airbnb_listings_orlando!C:Q,15,0)</f>
        <v>6</v>
      </c>
      <c r="Y3677" s="11">
        <f t="shared" si="4"/>
        <v>144.604</v>
      </c>
      <c r="AA3677" s="11"/>
    </row>
    <row r="3678">
      <c r="A3678" s="12" t="s">
        <v>107</v>
      </c>
      <c r="B3678" s="13">
        <v>43200.0</v>
      </c>
      <c r="C3678" s="12">
        <v>43204.0</v>
      </c>
      <c r="D3678" s="14">
        <v>604.0</v>
      </c>
      <c r="E3678" s="24">
        <v>43129.74738425926</v>
      </c>
      <c r="F3678" s="16">
        <v>71.0</v>
      </c>
      <c r="G3678" s="17" t="s">
        <v>25</v>
      </c>
      <c r="H3678" s="14">
        <v>67.74</v>
      </c>
      <c r="I3678" s="14">
        <f t="shared" si="1"/>
        <v>560.84</v>
      </c>
      <c r="J3678" s="18">
        <v>3.0</v>
      </c>
      <c r="K3678" s="17">
        <v>5.0</v>
      </c>
      <c r="L3678" s="19">
        <v>2.0</v>
      </c>
      <c r="M3678" s="19" t="e">
        <v>#REF!</v>
      </c>
      <c r="N3678" s="17">
        <v>4.5</v>
      </c>
      <c r="O3678" s="17" t="s">
        <v>62</v>
      </c>
      <c r="P3678" s="17">
        <v>4.0</v>
      </c>
      <c r="Q3678" s="17">
        <v>8.0</v>
      </c>
      <c r="R3678" s="17">
        <v>0.0</v>
      </c>
      <c r="S3678" s="7">
        <f t="shared" si="2"/>
        <v>8</v>
      </c>
      <c r="T3678" s="20">
        <v>19.0</v>
      </c>
      <c r="U3678" s="14">
        <f t="shared" si="185"/>
        <v>24.16</v>
      </c>
      <c r="V3678" s="21" t="s">
        <v>26</v>
      </c>
      <c r="W3678" s="35">
        <f>VLOOKUP(A3678,airbnb_listings_orlando!C:Q,14,0)</f>
        <v>259</v>
      </c>
      <c r="X3678" s="35">
        <f>VLOOKUP(A3678,airbnb_listings_orlando!C:Q,15,0)</f>
        <v>6</v>
      </c>
      <c r="Y3678" s="11">
        <f t="shared" si="4"/>
        <v>151</v>
      </c>
      <c r="AA3678" s="11"/>
    </row>
    <row r="3679">
      <c r="A3679" s="12" t="s">
        <v>107</v>
      </c>
      <c r="B3679" s="13">
        <v>43191.0</v>
      </c>
      <c r="C3679" s="12">
        <v>43193.0</v>
      </c>
      <c r="D3679" s="14">
        <v>368.0</v>
      </c>
      <c r="E3679" s="24">
        <v>43138.905486111114</v>
      </c>
      <c r="F3679" s="16">
        <v>53.0</v>
      </c>
      <c r="G3679" s="17" t="s">
        <v>25</v>
      </c>
      <c r="H3679" s="14">
        <v>31.31</v>
      </c>
      <c r="I3679" s="14">
        <f t="shared" si="1"/>
        <v>342.28</v>
      </c>
      <c r="J3679" s="18">
        <v>3.0</v>
      </c>
      <c r="K3679" s="17">
        <v>5.0</v>
      </c>
      <c r="L3679" s="19">
        <v>2.0</v>
      </c>
      <c r="M3679" s="19" t="e">
        <v>#REF!</v>
      </c>
      <c r="N3679" s="17">
        <v>4.5</v>
      </c>
      <c r="O3679" s="17" t="s">
        <v>62</v>
      </c>
      <c r="P3679" s="17">
        <v>2.0</v>
      </c>
      <c r="Q3679" s="17">
        <v>5.0</v>
      </c>
      <c r="R3679" s="17">
        <v>5.0</v>
      </c>
      <c r="S3679" s="7">
        <f t="shared" si="2"/>
        <v>10</v>
      </c>
      <c r="T3679" s="20">
        <v>11.0</v>
      </c>
      <c r="U3679" s="14">
        <f t="shared" si="185"/>
        <v>14.72</v>
      </c>
      <c r="V3679" s="21" t="s">
        <v>26</v>
      </c>
      <c r="W3679" s="35">
        <f>VLOOKUP(A3679,airbnb_listings_orlando!C:Q,14,0)</f>
        <v>259</v>
      </c>
      <c r="X3679" s="35">
        <f>VLOOKUP(A3679,airbnb_listings_orlando!C:Q,15,0)</f>
        <v>6</v>
      </c>
      <c r="Y3679" s="11">
        <f t="shared" si="4"/>
        <v>184</v>
      </c>
      <c r="AA3679" s="11"/>
    </row>
    <row r="3680">
      <c r="A3680" s="12" t="s">
        <v>107</v>
      </c>
      <c r="B3680" s="13">
        <v>43183.0</v>
      </c>
      <c r="C3680" s="12">
        <v>43191.0</v>
      </c>
      <c r="D3680" s="14">
        <v>1392.0</v>
      </c>
      <c r="E3680" s="24">
        <v>43116.53025462963</v>
      </c>
      <c r="F3680" s="16">
        <v>67.0</v>
      </c>
      <c r="G3680" s="17" t="s">
        <v>25</v>
      </c>
      <c r="H3680" s="14">
        <v>191.47</v>
      </c>
      <c r="I3680" s="14">
        <f t="shared" si="1"/>
        <v>1293.32</v>
      </c>
      <c r="J3680" s="18">
        <v>3.0</v>
      </c>
      <c r="K3680" s="17">
        <v>5.0</v>
      </c>
      <c r="L3680" s="19">
        <v>2.0</v>
      </c>
      <c r="M3680" s="19" t="e">
        <v>#REF!</v>
      </c>
      <c r="N3680" s="17">
        <v>4.5</v>
      </c>
      <c r="O3680" s="17" t="s">
        <v>62</v>
      </c>
      <c r="P3680" s="17">
        <v>8.0</v>
      </c>
      <c r="Q3680" s="17">
        <v>4.0</v>
      </c>
      <c r="R3680" s="17">
        <v>2.0</v>
      </c>
      <c r="S3680" s="7">
        <f t="shared" si="2"/>
        <v>6</v>
      </c>
      <c r="T3680" s="20">
        <v>43.0</v>
      </c>
      <c r="U3680" s="14">
        <f t="shared" si="185"/>
        <v>55.68</v>
      </c>
      <c r="V3680" s="21" t="s">
        <v>26</v>
      </c>
      <c r="W3680" s="35">
        <f>VLOOKUP(A3680,airbnb_listings_orlando!C:Q,14,0)</f>
        <v>259</v>
      </c>
      <c r="X3680" s="35">
        <f>VLOOKUP(A3680,airbnb_listings_orlando!C:Q,15,0)</f>
        <v>6</v>
      </c>
      <c r="Y3680" s="11">
        <f t="shared" si="4"/>
        <v>174</v>
      </c>
      <c r="AA3680" s="11"/>
    </row>
    <row r="3681">
      <c r="A3681" s="12" t="s">
        <v>107</v>
      </c>
      <c r="B3681" s="13">
        <v>43177.0</v>
      </c>
      <c r="C3681" s="12">
        <v>43181.0</v>
      </c>
      <c r="D3681" s="14">
        <v>794.0</v>
      </c>
      <c r="E3681" s="24">
        <v>43159.82534722222</v>
      </c>
      <c r="F3681" s="16">
        <v>18.0</v>
      </c>
      <c r="G3681" s="17" t="s">
        <v>25</v>
      </c>
      <c r="H3681" s="14">
        <v>97.53</v>
      </c>
      <c r="I3681" s="14">
        <f t="shared" si="1"/>
        <v>737.24</v>
      </c>
      <c r="J3681" s="18">
        <v>3.0</v>
      </c>
      <c r="K3681" s="17">
        <v>5.0</v>
      </c>
      <c r="L3681" s="19">
        <v>2.0</v>
      </c>
      <c r="M3681" s="19" t="e">
        <v>#REF!</v>
      </c>
      <c r="N3681" s="17">
        <v>4.5</v>
      </c>
      <c r="O3681" s="17" t="s">
        <v>62</v>
      </c>
      <c r="P3681" s="17">
        <v>4.0</v>
      </c>
      <c r="Q3681" s="17">
        <v>3.0</v>
      </c>
      <c r="R3681" s="17">
        <v>2.0</v>
      </c>
      <c r="S3681" s="7">
        <f t="shared" si="2"/>
        <v>5</v>
      </c>
      <c r="T3681" s="20">
        <v>25.0</v>
      </c>
      <c r="U3681" s="14">
        <f t="shared" si="185"/>
        <v>31.76</v>
      </c>
      <c r="V3681" s="21" t="s">
        <v>26</v>
      </c>
      <c r="W3681" s="35">
        <f>VLOOKUP(A3681,airbnb_listings_orlando!C:Q,14,0)</f>
        <v>259</v>
      </c>
      <c r="X3681" s="35">
        <f>VLOOKUP(A3681,airbnb_listings_orlando!C:Q,15,0)</f>
        <v>6</v>
      </c>
      <c r="Y3681" s="11">
        <f t="shared" si="4"/>
        <v>198.5</v>
      </c>
      <c r="AA3681" s="11"/>
    </row>
    <row r="3682">
      <c r="A3682" s="12" t="s">
        <v>107</v>
      </c>
      <c r="B3682" s="13">
        <v>43171.0</v>
      </c>
      <c r="C3682" s="12">
        <v>43174.0</v>
      </c>
      <c r="D3682" s="14">
        <v>629.0</v>
      </c>
      <c r="E3682" s="24">
        <v>43152.75303240741</v>
      </c>
      <c r="F3682" s="16">
        <v>19.0</v>
      </c>
      <c r="G3682" s="17" t="s">
        <v>25</v>
      </c>
      <c r="H3682" s="14">
        <v>72.46</v>
      </c>
      <c r="I3682" s="14">
        <f t="shared" si="1"/>
        <v>584.84</v>
      </c>
      <c r="J3682" s="18">
        <v>3.0</v>
      </c>
      <c r="K3682" s="17">
        <v>5.0</v>
      </c>
      <c r="L3682" s="19">
        <v>2.0</v>
      </c>
      <c r="M3682" s="19" t="e">
        <v>#REF!</v>
      </c>
      <c r="N3682" s="17">
        <v>4.5</v>
      </c>
      <c r="O3682" s="17" t="s">
        <v>62</v>
      </c>
      <c r="P3682" s="17">
        <v>3.0</v>
      </c>
      <c r="Q3682" s="17">
        <v>3.0</v>
      </c>
      <c r="R3682" s="17">
        <v>0.0</v>
      </c>
      <c r="S3682" s="7">
        <f t="shared" si="2"/>
        <v>3</v>
      </c>
      <c r="T3682" s="20">
        <v>19.0</v>
      </c>
      <c r="U3682" s="14">
        <f t="shared" si="185"/>
        <v>25.16</v>
      </c>
      <c r="V3682" s="21" t="s">
        <v>26</v>
      </c>
      <c r="W3682" s="35">
        <f>VLOOKUP(A3682,airbnb_listings_orlando!C:Q,14,0)</f>
        <v>259</v>
      </c>
      <c r="X3682" s="35">
        <f>VLOOKUP(A3682,airbnb_listings_orlando!C:Q,15,0)</f>
        <v>6</v>
      </c>
      <c r="Y3682" s="11">
        <f t="shared" si="4"/>
        <v>209.6666667</v>
      </c>
      <c r="AA3682" s="11"/>
    </row>
    <row r="3683">
      <c r="A3683" s="12" t="s">
        <v>107</v>
      </c>
      <c r="B3683" s="13">
        <v>43168.0</v>
      </c>
      <c r="C3683" s="12">
        <v>43171.0</v>
      </c>
      <c r="D3683" s="14">
        <v>629.0</v>
      </c>
      <c r="E3683" s="24">
        <v>43130.82414351852</v>
      </c>
      <c r="F3683" s="16">
        <v>38.0</v>
      </c>
      <c r="G3683" s="17" t="s">
        <v>25</v>
      </c>
      <c r="H3683" s="14">
        <v>72.46</v>
      </c>
      <c r="I3683" s="14">
        <f t="shared" si="1"/>
        <v>584.84</v>
      </c>
      <c r="J3683" s="18">
        <v>3.0</v>
      </c>
      <c r="K3683" s="17">
        <v>5.0</v>
      </c>
      <c r="L3683" s="19">
        <v>2.0</v>
      </c>
      <c r="M3683" s="19" t="e">
        <v>#REF!</v>
      </c>
      <c r="N3683" s="17">
        <v>4.5</v>
      </c>
      <c r="O3683" s="17" t="s">
        <v>62</v>
      </c>
      <c r="P3683" s="17">
        <v>3.0</v>
      </c>
      <c r="Q3683" s="17">
        <v>6.0</v>
      </c>
      <c r="R3683" s="17">
        <v>0.0</v>
      </c>
      <c r="S3683" s="7">
        <f t="shared" si="2"/>
        <v>6</v>
      </c>
      <c r="T3683" s="20">
        <v>19.0</v>
      </c>
      <c r="U3683" s="14">
        <f t="shared" si="185"/>
        <v>25.16</v>
      </c>
      <c r="V3683" s="21" t="s">
        <v>26</v>
      </c>
      <c r="W3683" s="35">
        <f>VLOOKUP(A3683,airbnb_listings_orlando!C:Q,14,0)</f>
        <v>259</v>
      </c>
      <c r="X3683" s="35">
        <f>VLOOKUP(A3683,airbnb_listings_orlando!C:Q,15,0)</f>
        <v>6</v>
      </c>
      <c r="Y3683" s="11">
        <f t="shared" si="4"/>
        <v>209.6666667</v>
      </c>
      <c r="AA3683" s="11"/>
    </row>
    <row r="3684">
      <c r="A3684" s="12" t="s">
        <v>107</v>
      </c>
      <c r="B3684" s="13">
        <v>43146.0</v>
      </c>
      <c r="C3684" s="12">
        <v>43151.0</v>
      </c>
      <c r="D3684" s="14">
        <v>708.0</v>
      </c>
      <c r="E3684" s="24">
        <v>42967.966261574074</v>
      </c>
      <c r="F3684" s="16">
        <v>179.0</v>
      </c>
      <c r="G3684" s="17" t="s">
        <v>25</v>
      </c>
      <c r="H3684" s="14">
        <v>87.34</v>
      </c>
      <c r="I3684" s="14">
        <f t="shared" si="1"/>
        <v>657.68</v>
      </c>
      <c r="J3684" s="18">
        <v>3.0</v>
      </c>
      <c r="K3684" s="17">
        <v>5.0</v>
      </c>
      <c r="L3684" s="19">
        <v>2.0</v>
      </c>
      <c r="M3684" s="19" t="e">
        <v>#REF!</v>
      </c>
      <c r="N3684" s="17">
        <v>4.5</v>
      </c>
      <c r="O3684" s="17" t="s">
        <v>62</v>
      </c>
      <c r="P3684" s="17">
        <v>5.0</v>
      </c>
      <c r="Q3684" s="17">
        <v>4.0</v>
      </c>
      <c r="R3684" s="17">
        <v>2.0</v>
      </c>
      <c r="S3684" s="7">
        <f t="shared" si="2"/>
        <v>6</v>
      </c>
      <c r="T3684" s="20">
        <v>22.0</v>
      </c>
      <c r="U3684" s="14">
        <f t="shared" si="185"/>
        <v>28.32</v>
      </c>
      <c r="V3684" s="21" t="s">
        <v>26</v>
      </c>
      <c r="W3684" s="35">
        <f>VLOOKUP(A3684,airbnb_listings_orlando!C:Q,14,0)</f>
        <v>259</v>
      </c>
      <c r="X3684" s="35">
        <f>VLOOKUP(A3684,airbnb_listings_orlando!C:Q,15,0)</f>
        <v>6</v>
      </c>
      <c r="Y3684" s="11">
        <f t="shared" si="4"/>
        <v>141.6</v>
      </c>
      <c r="AA3684" s="11"/>
    </row>
    <row r="3685">
      <c r="A3685" s="12" t="s">
        <v>107</v>
      </c>
      <c r="B3685" s="13">
        <v>43141.0</v>
      </c>
      <c r="C3685" s="12">
        <v>43146.0</v>
      </c>
      <c r="D3685" s="14">
        <v>723.0</v>
      </c>
      <c r="E3685" s="24">
        <v>43117.91065972222</v>
      </c>
      <c r="F3685" s="16">
        <v>24.0</v>
      </c>
      <c r="G3685" s="17" t="s">
        <v>25</v>
      </c>
      <c r="H3685" s="14">
        <v>87.17</v>
      </c>
      <c r="I3685" s="14">
        <f t="shared" si="1"/>
        <v>672.08</v>
      </c>
      <c r="J3685" s="18">
        <v>3.0</v>
      </c>
      <c r="K3685" s="17">
        <v>5.0</v>
      </c>
      <c r="L3685" s="19">
        <v>2.0</v>
      </c>
      <c r="M3685" s="19" t="e">
        <v>#REF!</v>
      </c>
      <c r="N3685" s="17">
        <v>4.5</v>
      </c>
      <c r="O3685" s="17" t="s">
        <v>62</v>
      </c>
      <c r="P3685" s="17">
        <v>5.0</v>
      </c>
      <c r="Q3685" s="17">
        <v>4.0</v>
      </c>
      <c r="R3685" s="17">
        <v>0.0</v>
      </c>
      <c r="S3685" s="7">
        <f t="shared" si="2"/>
        <v>4</v>
      </c>
      <c r="T3685" s="20">
        <v>22.0</v>
      </c>
      <c r="U3685" s="14">
        <f t="shared" si="185"/>
        <v>28.92</v>
      </c>
      <c r="V3685" s="21" t="s">
        <v>26</v>
      </c>
      <c r="W3685" s="35">
        <f>VLOOKUP(A3685,airbnb_listings_orlando!C:Q,14,0)</f>
        <v>259</v>
      </c>
      <c r="X3685" s="35">
        <f>VLOOKUP(A3685,airbnb_listings_orlando!C:Q,15,0)</f>
        <v>6</v>
      </c>
      <c r="Y3685" s="11">
        <f t="shared" si="4"/>
        <v>144.6</v>
      </c>
      <c r="AA3685" s="11"/>
    </row>
    <row r="3686">
      <c r="A3686" s="12" t="s">
        <v>107</v>
      </c>
      <c r="B3686" s="13">
        <v>43131.0</v>
      </c>
      <c r="C3686" s="12">
        <v>43141.0</v>
      </c>
      <c r="D3686" s="14">
        <v>1333.0</v>
      </c>
      <c r="E3686" s="24">
        <v>42991.394895833335</v>
      </c>
      <c r="F3686" s="16">
        <v>140.0</v>
      </c>
      <c r="G3686" s="17" t="s">
        <v>25</v>
      </c>
      <c r="H3686" s="14">
        <v>186.1</v>
      </c>
      <c r="I3686" s="14">
        <f t="shared" si="1"/>
        <v>1238.68</v>
      </c>
      <c r="J3686" s="18">
        <v>3.0</v>
      </c>
      <c r="K3686" s="17">
        <v>5.0</v>
      </c>
      <c r="L3686" s="19">
        <v>2.0</v>
      </c>
      <c r="M3686" s="19" t="e">
        <v>#REF!</v>
      </c>
      <c r="N3686" s="17">
        <v>4.5</v>
      </c>
      <c r="O3686" s="17" t="s">
        <v>62</v>
      </c>
      <c r="P3686" s="17">
        <v>10.0</v>
      </c>
      <c r="Q3686" s="17">
        <v>5.0</v>
      </c>
      <c r="R3686" s="17">
        <v>1.0</v>
      </c>
      <c r="S3686" s="7">
        <f t="shared" si="2"/>
        <v>6</v>
      </c>
      <c r="T3686" s="20">
        <v>41.0</v>
      </c>
      <c r="U3686" s="14">
        <f t="shared" si="185"/>
        <v>53.32</v>
      </c>
      <c r="V3686" s="21" t="s">
        <v>26</v>
      </c>
      <c r="W3686" s="35">
        <f>VLOOKUP(A3686,airbnb_listings_orlando!C:Q,14,0)</f>
        <v>259</v>
      </c>
      <c r="X3686" s="35">
        <f>VLOOKUP(A3686,airbnb_listings_orlando!C:Q,15,0)</f>
        <v>6</v>
      </c>
      <c r="Y3686" s="11">
        <f t="shared" si="4"/>
        <v>133.3</v>
      </c>
      <c r="AA3686" s="11"/>
    </row>
    <row r="3687">
      <c r="A3687" s="12" t="s">
        <v>107</v>
      </c>
      <c r="B3687" s="13">
        <v>43112.0</v>
      </c>
      <c r="C3687" s="12">
        <v>43114.0</v>
      </c>
      <c r="D3687" s="14">
        <v>429.0</v>
      </c>
      <c r="E3687" s="15">
        <v>43056.38060185185</v>
      </c>
      <c r="F3687" s="16">
        <v>56.0</v>
      </c>
      <c r="G3687" s="17" t="s">
        <v>25</v>
      </c>
      <c r="H3687" s="14">
        <v>41.8</v>
      </c>
      <c r="I3687" s="14">
        <f t="shared" si="1"/>
        <v>398.84</v>
      </c>
      <c r="J3687" s="18">
        <v>3.0</v>
      </c>
      <c r="K3687" s="17">
        <v>5.0</v>
      </c>
      <c r="L3687" s="19">
        <v>2.0</v>
      </c>
      <c r="M3687" s="19" t="e">
        <v>#REF!</v>
      </c>
      <c r="N3687" s="17">
        <v>4.5</v>
      </c>
      <c r="O3687" s="17" t="s">
        <v>62</v>
      </c>
      <c r="P3687" s="17">
        <v>2.0</v>
      </c>
      <c r="Q3687" s="17">
        <v>5.0</v>
      </c>
      <c r="R3687" s="17">
        <v>0.0</v>
      </c>
      <c r="S3687" s="7">
        <f t="shared" si="2"/>
        <v>5</v>
      </c>
      <c r="T3687" s="20">
        <v>13.0</v>
      </c>
      <c r="U3687" s="14">
        <f t="shared" si="185"/>
        <v>17.16</v>
      </c>
      <c r="V3687" s="21" t="s">
        <v>26</v>
      </c>
      <c r="W3687" s="35">
        <f>VLOOKUP(A3687,airbnb_listings_orlando!C:Q,14,0)</f>
        <v>259</v>
      </c>
      <c r="X3687" s="35">
        <f>VLOOKUP(A3687,airbnb_listings_orlando!C:Q,15,0)</f>
        <v>6</v>
      </c>
      <c r="Y3687" s="11">
        <f t="shared" si="4"/>
        <v>214.5</v>
      </c>
      <c r="AA3687" s="11"/>
    </row>
    <row r="3688">
      <c r="A3688" s="12" t="s">
        <v>107</v>
      </c>
      <c r="B3688" s="13">
        <v>43107.0</v>
      </c>
      <c r="C3688" s="12">
        <v>43111.0</v>
      </c>
      <c r="D3688" s="14">
        <v>736.0</v>
      </c>
      <c r="E3688" s="15">
        <v>43093.40949074074</v>
      </c>
      <c r="F3688" s="16">
        <v>14.0</v>
      </c>
      <c r="G3688" s="17" t="s">
        <v>25</v>
      </c>
      <c r="H3688" s="14">
        <v>88.61</v>
      </c>
      <c r="I3688" s="14">
        <f t="shared" si="1"/>
        <v>683.56</v>
      </c>
      <c r="J3688" s="18">
        <v>3.0</v>
      </c>
      <c r="K3688" s="17">
        <v>5.0</v>
      </c>
      <c r="L3688" s="19">
        <v>2.0</v>
      </c>
      <c r="M3688" s="19" t="e">
        <v>#REF!</v>
      </c>
      <c r="N3688" s="17">
        <v>4.5</v>
      </c>
      <c r="O3688" s="17" t="s">
        <v>62</v>
      </c>
      <c r="P3688" s="17">
        <v>4.0</v>
      </c>
      <c r="Q3688" s="17">
        <v>7.0</v>
      </c>
      <c r="R3688" s="17">
        <v>2.0</v>
      </c>
      <c r="S3688" s="7">
        <f t="shared" si="2"/>
        <v>9</v>
      </c>
      <c r="T3688" s="20">
        <v>23.0</v>
      </c>
      <c r="U3688" s="14">
        <f t="shared" si="185"/>
        <v>29.44</v>
      </c>
      <c r="V3688" s="21" t="s">
        <v>26</v>
      </c>
      <c r="W3688" s="35">
        <f>VLOOKUP(A3688,airbnb_listings_orlando!C:Q,14,0)</f>
        <v>259</v>
      </c>
      <c r="X3688" s="35">
        <f>VLOOKUP(A3688,airbnb_listings_orlando!C:Q,15,0)</f>
        <v>6</v>
      </c>
      <c r="Y3688" s="11">
        <f t="shared" si="4"/>
        <v>184</v>
      </c>
      <c r="AA3688" s="11"/>
    </row>
    <row r="3689">
      <c r="A3689" s="12" t="s">
        <v>107</v>
      </c>
      <c r="B3689" s="13">
        <v>43091.0</v>
      </c>
      <c r="C3689" s="25">
        <v>43098.0</v>
      </c>
      <c r="D3689" s="14">
        <v>1325.0</v>
      </c>
      <c r="E3689" s="24">
        <v>42929.86253472222</v>
      </c>
      <c r="F3689" s="16">
        <v>162.0</v>
      </c>
      <c r="G3689" s="17" t="s">
        <v>25</v>
      </c>
      <c r="H3689" s="14">
        <v>184.53</v>
      </c>
      <c r="I3689" s="14">
        <f t="shared" si="1"/>
        <v>1231</v>
      </c>
      <c r="J3689" s="18">
        <v>3.0</v>
      </c>
      <c r="K3689" s="17">
        <v>5.0</v>
      </c>
      <c r="L3689" s="19">
        <v>2.0</v>
      </c>
      <c r="M3689" s="19" t="e">
        <v>#REF!</v>
      </c>
      <c r="N3689" s="17">
        <v>4.5</v>
      </c>
      <c r="O3689" s="17" t="s">
        <v>62</v>
      </c>
      <c r="P3689" s="17">
        <v>7.0</v>
      </c>
      <c r="Q3689" s="17">
        <v>10.0</v>
      </c>
      <c r="R3689" s="17">
        <v>0.0</v>
      </c>
      <c r="S3689" s="7">
        <f t="shared" si="2"/>
        <v>10</v>
      </c>
      <c r="T3689" s="20">
        <v>41.0</v>
      </c>
      <c r="U3689" s="14">
        <f t="shared" si="185"/>
        <v>53</v>
      </c>
      <c r="V3689" s="21" t="s">
        <v>26</v>
      </c>
      <c r="W3689" s="35">
        <f>VLOOKUP(A3689,airbnb_listings_orlando!C:Q,14,0)</f>
        <v>259</v>
      </c>
      <c r="X3689" s="35">
        <f>VLOOKUP(A3689,airbnb_listings_orlando!C:Q,15,0)</f>
        <v>6</v>
      </c>
      <c r="Y3689" s="11">
        <f t="shared" si="4"/>
        <v>189.2857143</v>
      </c>
      <c r="AA3689" s="11"/>
    </row>
    <row r="3690">
      <c r="A3690" s="12" t="s">
        <v>107</v>
      </c>
      <c r="B3690" s="13">
        <v>43069.0</v>
      </c>
      <c r="C3690" s="12">
        <v>43078.0</v>
      </c>
      <c r="D3690" s="14">
        <v>1191.03</v>
      </c>
      <c r="E3690" s="24">
        <v>43013.33207175926</v>
      </c>
      <c r="F3690" s="16">
        <v>56.0</v>
      </c>
      <c r="G3690" s="17" t="s">
        <v>25</v>
      </c>
      <c r="H3690" s="14">
        <v>161.3</v>
      </c>
      <c r="I3690" s="14">
        <f t="shared" si="1"/>
        <v>1106.3888</v>
      </c>
      <c r="J3690" s="18">
        <v>3.0</v>
      </c>
      <c r="K3690" s="17">
        <v>5.0</v>
      </c>
      <c r="L3690" s="19">
        <v>2.0</v>
      </c>
      <c r="M3690" s="19" t="e">
        <v>#REF!</v>
      </c>
      <c r="N3690" s="17">
        <v>4.5</v>
      </c>
      <c r="O3690" s="17" t="s">
        <v>62</v>
      </c>
      <c r="P3690" s="17">
        <v>9.0</v>
      </c>
      <c r="Q3690" s="17">
        <v>2.0</v>
      </c>
      <c r="R3690" s="17">
        <v>4.0</v>
      </c>
      <c r="S3690" s="7">
        <f t="shared" si="2"/>
        <v>6</v>
      </c>
      <c r="T3690" s="20">
        <v>37.0</v>
      </c>
      <c r="U3690" s="14">
        <f t="shared" si="185"/>
        <v>47.6412</v>
      </c>
      <c r="V3690" s="21" t="s">
        <v>26</v>
      </c>
      <c r="W3690" s="35">
        <f>VLOOKUP(A3690,airbnb_listings_orlando!C:Q,14,0)</f>
        <v>259</v>
      </c>
      <c r="X3690" s="35">
        <f>VLOOKUP(A3690,airbnb_listings_orlando!C:Q,15,0)</f>
        <v>6</v>
      </c>
      <c r="Y3690" s="11">
        <f t="shared" si="4"/>
        <v>132.3366667</v>
      </c>
      <c r="AA3690" s="11"/>
    </row>
    <row r="3691">
      <c r="A3691" s="12" t="s">
        <v>107</v>
      </c>
      <c r="B3691" s="13">
        <v>43057.0</v>
      </c>
      <c r="C3691" s="25">
        <v>43064.0</v>
      </c>
      <c r="D3691" s="14">
        <v>1226.0</v>
      </c>
      <c r="E3691" s="24">
        <v>43017.46082175926</v>
      </c>
      <c r="F3691" s="16">
        <v>40.0</v>
      </c>
      <c r="G3691" s="17" t="s">
        <v>25</v>
      </c>
      <c r="H3691" s="14">
        <v>166.91</v>
      </c>
      <c r="I3691" s="14">
        <f t="shared" si="1"/>
        <v>1138.96</v>
      </c>
      <c r="J3691" s="18">
        <v>3.0</v>
      </c>
      <c r="K3691" s="17">
        <v>5.0</v>
      </c>
      <c r="L3691" s="19">
        <v>2.0</v>
      </c>
      <c r="M3691" s="19" t="e">
        <v>#REF!</v>
      </c>
      <c r="N3691" s="17">
        <v>4.5</v>
      </c>
      <c r="O3691" s="17" t="s">
        <v>62</v>
      </c>
      <c r="P3691" s="17">
        <v>7.0</v>
      </c>
      <c r="Q3691" s="17">
        <v>3.0</v>
      </c>
      <c r="R3691" s="17">
        <v>1.0</v>
      </c>
      <c r="S3691" s="7">
        <f t="shared" si="2"/>
        <v>4</v>
      </c>
      <c r="T3691" s="20">
        <v>38.0</v>
      </c>
      <c r="U3691" s="14">
        <f t="shared" si="185"/>
        <v>49.04</v>
      </c>
      <c r="V3691" s="21" t="s">
        <v>26</v>
      </c>
      <c r="W3691" s="35">
        <f>VLOOKUP(A3691,airbnb_listings_orlando!C:Q,14,0)</f>
        <v>259</v>
      </c>
      <c r="X3691" s="35">
        <f>VLOOKUP(A3691,airbnb_listings_orlando!C:Q,15,0)</f>
        <v>6</v>
      </c>
      <c r="Y3691" s="11">
        <f t="shared" si="4"/>
        <v>175.1428571</v>
      </c>
      <c r="AA3691" s="11"/>
    </row>
    <row r="3692">
      <c r="A3692" s="12" t="s">
        <v>107</v>
      </c>
      <c r="B3692" s="13">
        <v>43049.0</v>
      </c>
      <c r="C3692" s="25">
        <v>43051.0</v>
      </c>
      <c r="D3692" s="14">
        <v>363.0</v>
      </c>
      <c r="E3692" s="15">
        <v>43024.65314814815</v>
      </c>
      <c r="F3692" s="16">
        <v>25.0</v>
      </c>
      <c r="G3692" s="17" t="s">
        <v>25</v>
      </c>
      <c r="H3692" s="14">
        <v>31.37</v>
      </c>
      <c r="I3692" s="14">
        <f t="shared" si="1"/>
        <v>337.48</v>
      </c>
      <c r="J3692" s="18">
        <v>3.0</v>
      </c>
      <c r="K3692" s="17">
        <v>5.0</v>
      </c>
      <c r="L3692" s="19">
        <v>2.0</v>
      </c>
      <c r="M3692" s="19" t="e">
        <v>#REF!</v>
      </c>
      <c r="N3692" s="17">
        <v>4.5</v>
      </c>
      <c r="O3692" s="17" t="s">
        <v>62</v>
      </c>
      <c r="P3692" s="17">
        <v>2.0</v>
      </c>
      <c r="Q3692" s="17">
        <v>6.0</v>
      </c>
      <c r="R3692" s="17">
        <v>0.0</v>
      </c>
      <c r="S3692" s="7">
        <f t="shared" si="2"/>
        <v>6</v>
      </c>
      <c r="T3692" s="20">
        <v>11.0</v>
      </c>
      <c r="U3692" s="14">
        <f t="shared" si="185"/>
        <v>14.52</v>
      </c>
      <c r="V3692" s="21" t="s">
        <v>26</v>
      </c>
      <c r="W3692" s="35">
        <f>VLOOKUP(A3692,airbnb_listings_orlando!C:Q,14,0)</f>
        <v>259</v>
      </c>
      <c r="X3692" s="35">
        <f>VLOOKUP(A3692,airbnb_listings_orlando!C:Q,15,0)</f>
        <v>6</v>
      </c>
      <c r="Y3692" s="11">
        <f t="shared" si="4"/>
        <v>181.5</v>
      </c>
      <c r="AA3692" s="11"/>
    </row>
    <row r="3693">
      <c r="A3693" s="12" t="s">
        <v>107</v>
      </c>
      <c r="B3693" s="13">
        <v>43044.0</v>
      </c>
      <c r="C3693" s="12">
        <v>43046.0</v>
      </c>
      <c r="D3693" s="14">
        <v>363.0</v>
      </c>
      <c r="E3693" s="15">
        <v>43027.40219907407</v>
      </c>
      <c r="F3693" s="16">
        <v>17.0</v>
      </c>
      <c r="G3693" s="17" t="s">
        <v>25</v>
      </c>
      <c r="H3693" s="14">
        <v>31.37</v>
      </c>
      <c r="I3693" s="14">
        <f t="shared" si="1"/>
        <v>337.48</v>
      </c>
      <c r="J3693" s="18">
        <v>3.0</v>
      </c>
      <c r="K3693" s="17">
        <v>5.0</v>
      </c>
      <c r="L3693" s="19">
        <v>2.0</v>
      </c>
      <c r="M3693" s="19" t="e">
        <v>#REF!</v>
      </c>
      <c r="N3693" s="17">
        <v>4.5</v>
      </c>
      <c r="O3693" s="17" t="s">
        <v>62</v>
      </c>
      <c r="P3693" s="17">
        <v>2.0</v>
      </c>
      <c r="Q3693" s="17">
        <v>6.0</v>
      </c>
      <c r="R3693" s="17">
        <v>2.0</v>
      </c>
      <c r="S3693" s="7">
        <f t="shared" si="2"/>
        <v>8</v>
      </c>
      <c r="T3693" s="20">
        <v>11.0</v>
      </c>
      <c r="U3693" s="14">
        <f t="shared" si="185"/>
        <v>14.52</v>
      </c>
      <c r="V3693" s="21" t="s">
        <v>26</v>
      </c>
      <c r="W3693" s="35">
        <f>VLOOKUP(A3693,airbnb_listings_orlando!C:Q,14,0)</f>
        <v>259</v>
      </c>
      <c r="X3693" s="35">
        <f>VLOOKUP(A3693,airbnb_listings_orlando!C:Q,15,0)</f>
        <v>6</v>
      </c>
      <c r="Y3693" s="11">
        <f t="shared" si="4"/>
        <v>181.5</v>
      </c>
      <c r="AA3693" s="11"/>
    </row>
    <row r="3694">
      <c r="A3694" s="12" t="s">
        <v>107</v>
      </c>
      <c r="B3694" s="13">
        <v>43030.0</v>
      </c>
      <c r="C3694" s="25">
        <v>43033.0</v>
      </c>
      <c r="D3694" s="14">
        <v>481.0</v>
      </c>
      <c r="E3694" s="15">
        <v>43021.42346064815</v>
      </c>
      <c r="F3694" s="16">
        <v>9.0</v>
      </c>
      <c r="G3694" s="17" t="s">
        <v>25</v>
      </c>
      <c r="H3694" s="14">
        <v>49.58</v>
      </c>
      <c r="I3694" s="14">
        <f t="shared" si="1"/>
        <v>446.76</v>
      </c>
      <c r="J3694" s="18">
        <v>3.0</v>
      </c>
      <c r="K3694" s="17">
        <v>5.0</v>
      </c>
      <c r="L3694" s="19">
        <v>2.0</v>
      </c>
      <c r="M3694" s="19" t="e">
        <v>#REF!</v>
      </c>
      <c r="N3694" s="17">
        <v>4.5</v>
      </c>
      <c r="O3694" s="17" t="s">
        <v>62</v>
      </c>
      <c r="P3694" s="17">
        <v>3.0</v>
      </c>
      <c r="Q3694" s="17">
        <v>3.0</v>
      </c>
      <c r="R3694" s="17">
        <v>0.0</v>
      </c>
      <c r="S3694" s="7">
        <f t="shared" si="2"/>
        <v>3</v>
      </c>
      <c r="T3694" s="20">
        <v>15.0</v>
      </c>
      <c r="U3694" s="14">
        <f t="shared" si="185"/>
        <v>19.24</v>
      </c>
      <c r="V3694" s="21" t="s">
        <v>26</v>
      </c>
      <c r="W3694" s="35">
        <f>VLOOKUP(A3694,airbnb_listings_orlando!C:Q,14,0)</f>
        <v>259</v>
      </c>
      <c r="X3694" s="35">
        <f>VLOOKUP(A3694,airbnb_listings_orlando!C:Q,15,0)</f>
        <v>6</v>
      </c>
      <c r="Y3694" s="11">
        <f t="shared" si="4"/>
        <v>160.3333333</v>
      </c>
      <c r="AA3694" s="11"/>
    </row>
    <row r="3695">
      <c r="A3695" s="12" t="s">
        <v>107</v>
      </c>
      <c r="B3695" s="13">
        <v>43028.0</v>
      </c>
      <c r="C3695" s="25">
        <v>43030.0</v>
      </c>
      <c r="D3695" s="14">
        <v>353.0</v>
      </c>
      <c r="E3695" s="24">
        <v>42970.48179398148</v>
      </c>
      <c r="F3695" s="16">
        <v>58.0</v>
      </c>
      <c r="G3695" s="17" t="s">
        <v>25</v>
      </c>
      <c r="H3695" s="14">
        <v>31.48</v>
      </c>
      <c r="I3695" s="14">
        <f t="shared" si="1"/>
        <v>327.88</v>
      </c>
      <c r="J3695" s="18">
        <v>3.0</v>
      </c>
      <c r="K3695" s="17">
        <v>5.0</v>
      </c>
      <c r="L3695" s="19">
        <v>2.0</v>
      </c>
      <c r="M3695" s="19" t="e">
        <v>#REF!</v>
      </c>
      <c r="N3695" s="17">
        <v>4.5</v>
      </c>
      <c r="O3695" s="17" t="s">
        <v>62</v>
      </c>
      <c r="P3695" s="17">
        <v>2.0</v>
      </c>
      <c r="Q3695" s="17">
        <v>2.0</v>
      </c>
      <c r="R3695" s="17">
        <v>1.0</v>
      </c>
      <c r="S3695" s="7">
        <f t="shared" si="2"/>
        <v>3</v>
      </c>
      <c r="T3695" s="20">
        <v>11.0</v>
      </c>
      <c r="U3695" s="14">
        <f t="shared" si="185"/>
        <v>14.12</v>
      </c>
      <c r="V3695" s="21" t="s">
        <v>26</v>
      </c>
      <c r="W3695" s="35">
        <f>VLOOKUP(A3695,airbnb_listings_orlando!C:Q,14,0)</f>
        <v>259</v>
      </c>
      <c r="X3695" s="35">
        <f>VLOOKUP(A3695,airbnb_listings_orlando!C:Q,15,0)</f>
        <v>6</v>
      </c>
      <c r="Y3695" s="11">
        <f t="shared" si="4"/>
        <v>176.5</v>
      </c>
      <c r="AA3695" s="11"/>
    </row>
    <row r="3696">
      <c r="A3696" s="12" t="s">
        <v>107</v>
      </c>
      <c r="B3696" s="13">
        <v>43020.0</v>
      </c>
      <c r="C3696" s="25">
        <v>43024.0</v>
      </c>
      <c r="D3696" s="14">
        <v>590.01</v>
      </c>
      <c r="E3696" s="24">
        <v>42999.48385416667</v>
      </c>
      <c r="F3696" s="16">
        <v>21.0</v>
      </c>
      <c r="G3696" s="17" t="s">
        <v>25</v>
      </c>
      <c r="H3696" s="14">
        <v>76.32</v>
      </c>
      <c r="I3696" s="14">
        <f t="shared" si="1"/>
        <v>554.4096</v>
      </c>
      <c r="J3696" s="18">
        <v>3.0</v>
      </c>
      <c r="K3696" s="17">
        <v>5.0</v>
      </c>
      <c r="L3696" s="19">
        <v>2.0</v>
      </c>
      <c r="M3696" s="19" t="e">
        <v>#REF!</v>
      </c>
      <c r="N3696" s="17">
        <v>4.5</v>
      </c>
      <c r="O3696" s="17" t="s">
        <v>62</v>
      </c>
      <c r="P3696" s="17">
        <v>4.0</v>
      </c>
      <c r="Q3696" s="17">
        <v>4.0</v>
      </c>
      <c r="R3696" s="17">
        <v>0.0</v>
      </c>
      <c r="S3696" s="7">
        <f t="shared" si="2"/>
        <v>4</v>
      </c>
      <c r="T3696" s="20">
        <v>12.0</v>
      </c>
      <c r="U3696" s="14">
        <f t="shared" si="185"/>
        <v>23.6004</v>
      </c>
      <c r="V3696" s="21" t="s">
        <v>26</v>
      </c>
      <c r="W3696" s="35">
        <f>VLOOKUP(A3696,airbnb_listings_orlando!C:Q,14,0)</f>
        <v>259</v>
      </c>
      <c r="X3696" s="35">
        <f>VLOOKUP(A3696,airbnb_listings_orlando!C:Q,15,0)</f>
        <v>6</v>
      </c>
      <c r="Y3696" s="11">
        <f t="shared" si="4"/>
        <v>147.5025</v>
      </c>
      <c r="AA3696" s="11"/>
    </row>
    <row r="3697">
      <c r="A3697" s="12" t="s">
        <v>107</v>
      </c>
      <c r="B3697" s="13">
        <v>43008.0</v>
      </c>
      <c r="C3697" s="12">
        <v>43015.0</v>
      </c>
      <c r="D3697" s="14">
        <v>945.0</v>
      </c>
      <c r="E3697" s="24">
        <v>42876.6059837963</v>
      </c>
      <c r="F3697" s="16">
        <v>132.0</v>
      </c>
      <c r="G3697" s="17" t="s">
        <v>25</v>
      </c>
      <c r="H3697" s="14">
        <v>124.97</v>
      </c>
      <c r="I3697" s="14">
        <f t="shared" si="1"/>
        <v>878.2</v>
      </c>
      <c r="J3697" s="18">
        <v>3.0</v>
      </c>
      <c r="K3697" s="17">
        <v>5.0</v>
      </c>
      <c r="L3697" s="19">
        <v>2.0</v>
      </c>
      <c r="M3697" s="19" t="e">
        <v>#REF!</v>
      </c>
      <c r="N3697" s="17">
        <v>4.5</v>
      </c>
      <c r="O3697" s="17" t="s">
        <v>62</v>
      </c>
      <c r="P3697" s="17">
        <v>7.0</v>
      </c>
      <c r="Q3697" s="17">
        <v>4.0</v>
      </c>
      <c r="R3697" s="17">
        <v>5.0</v>
      </c>
      <c r="S3697" s="7">
        <f t="shared" si="2"/>
        <v>9</v>
      </c>
      <c r="T3697" s="20">
        <v>29.0</v>
      </c>
      <c r="U3697" s="14">
        <f t="shared" si="185"/>
        <v>37.8</v>
      </c>
      <c r="V3697" s="21" t="s">
        <v>26</v>
      </c>
      <c r="W3697" s="35">
        <f>VLOOKUP(A3697,airbnb_listings_orlando!C:Q,14,0)</f>
        <v>259</v>
      </c>
      <c r="X3697" s="35">
        <f>VLOOKUP(A3697,airbnb_listings_orlando!C:Q,15,0)</f>
        <v>6</v>
      </c>
      <c r="Y3697" s="11">
        <f t="shared" si="4"/>
        <v>135</v>
      </c>
      <c r="AA3697" s="11"/>
    </row>
    <row r="3698">
      <c r="A3698" s="12" t="s">
        <v>107</v>
      </c>
      <c r="B3698" s="13">
        <v>42996.0</v>
      </c>
      <c r="C3698" s="12">
        <v>43002.0</v>
      </c>
      <c r="D3698" s="14">
        <v>825.99</v>
      </c>
      <c r="E3698" s="24">
        <v>42969.99791666667</v>
      </c>
      <c r="F3698" s="16">
        <v>27.0</v>
      </c>
      <c r="G3698" s="17" t="s">
        <v>25</v>
      </c>
      <c r="H3698" s="14">
        <v>136.75</v>
      </c>
      <c r="I3698" s="14">
        <f t="shared" si="1"/>
        <v>792.9504</v>
      </c>
      <c r="J3698" s="18">
        <v>3.0</v>
      </c>
      <c r="K3698" s="17">
        <v>5.0</v>
      </c>
      <c r="L3698" s="19">
        <v>2.0</v>
      </c>
      <c r="M3698" s="19" t="e">
        <v>#REF!</v>
      </c>
      <c r="N3698" s="17">
        <v>4.5</v>
      </c>
      <c r="O3698" s="17" t="s">
        <v>62</v>
      </c>
      <c r="P3698" s="17">
        <v>6.0</v>
      </c>
      <c r="Q3698" s="17">
        <v>6.0</v>
      </c>
      <c r="R3698" s="17">
        <v>2.0</v>
      </c>
      <c r="S3698" s="7">
        <f t="shared" si="2"/>
        <v>8</v>
      </c>
      <c r="T3698" s="20">
        <v>0.0</v>
      </c>
      <c r="U3698" s="14">
        <f t="shared" si="185"/>
        <v>33.0396</v>
      </c>
      <c r="V3698" s="21" t="s">
        <v>26</v>
      </c>
      <c r="W3698" s="35">
        <f>VLOOKUP(A3698,airbnb_listings_orlando!C:Q,14,0)</f>
        <v>259</v>
      </c>
      <c r="X3698" s="35">
        <f>VLOOKUP(A3698,airbnb_listings_orlando!C:Q,15,0)</f>
        <v>6</v>
      </c>
      <c r="Y3698" s="11">
        <f t="shared" si="4"/>
        <v>137.665</v>
      </c>
      <c r="AA3698" s="11"/>
    </row>
    <row r="3699">
      <c r="A3699" s="12" t="s">
        <v>107</v>
      </c>
      <c r="B3699" s="13">
        <v>42968.0</v>
      </c>
      <c r="C3699" s="12">
        <v>42973.0</v>
      </c>
      <c r="D3699" s="14">
        <v>708.0</v>
      </c>
      <c r="E3699" s="24">
        <v>42907.681296296294</v>
      </c>
      <c r="F3699" s="16">
        <v>61.0</v>
      </c>
      <c r="G3699" s="17" t="s">
        <v>25</v>
      </c>
      <c r="H3699" s="14">
        <v>87.34</v>
      </c>
      <c r="I3699" s="14">
        <f t="shared" si="1"/>
        <v>657.68</v>
      </c>
      <c r="J3699" s="18">
        <v>3.0</v>
      </c>
      <c r="K3699" s="17">
        <v>5.0</v>
      </c>
      <c r="L3699" s="19">
        <v>2.0</v>
      </c>
      <c r="M3699" s="19" t="e">
        <v>#REF!</v>
      </c>
      <c r="N3699" s="17">
        <v>4.5</v>
      </c>
      <c r="O3699" s="17" t="s">
        <v>62</v>
      </c>
      <c r="P3699" s="17">
        <v>5.0</v>
      </c>
      <c r="Q3699" s="17">
        <v>6.0</v>
      </c>
      <c r="R3699" s="17">
        <v>1.0</v>
      </c>
      <c r="S3699" s="7">
        <f t="shared" si="2"/>
        <v>7</v>
      </c>
      <c r="T3699" s="20">
        <v>22.0</v>
      </c>
      <c r="U3699" s="14">
        <f t="shared" si="185"/>
        <v>28.32</v>
      </c>
      <c r="V3699" s="21" t="s">
        <v>26</v>
      </c>
      <c r="W3699" s="35">
        <f>VLOOKUP(A3699,airbnb_listings_orlando!C:Q,14,0)</f>
        <v>259</v>
      </c>
      <c r="X3699" s="35">
        <f>VLOOKUP(A3699,airbnb_listings_orlando!C:Q,15,0)</f>
        <v>6</v>
      </c>
      <c r="Y3699" s="11">
        <f t="shared" si="4"/>
        <v>141.6</v>
      </c>
      <c r="AA3699" s="11"/>
    </row>
    <row r="3700">
      <c r="A3700" s="12" t="s">
        <v>107</v>
      </c>
      <c r="B3700" s="13">
        <v>42944.0</v>
      </c>
      <c r="C3700" s="12">
        <v>42946.0</v>
      </c>
      <c r="D3700" s="14">
        <v>419.0</v>
      </c>
      <c r="E3700" s="24">
        <v>42928.767962962964</v>
      </c>
      <c r="F3700" s="16">
        <v>16.0</v>
      </c>
      <c r="G3700" s="17" t="s">
        <v>25</v>
      </c>
      <c r="H3700" s="14">
        <v>41.91</v>
      </c>
      <c r="I3700" s="14">
        <f t="shared" si="1"/>
        <v>389.24</v>
      </c>
      <c r="J3700" s="18">
        <v>3.0</v>
      </c>
      <c r="K3700" s="17">
        <v>5.0</v>
      </c>
      <c r="L3700" s="19">
        <v>2.0</v>
      </c>
      <c r="M3700" s="19" t="e">
        <v>#REF!</v>
      </c>
      <c r="N3700" s="17">
        <v>4.5</v>
      </c>
      <c r="O3700" s="17" t="s">
        <v>62</v>
      </c>
      <c r="P3700" s="17">
        <v>2.0</v>
      </c>
      <c r="Q3700" s="17">
        <v>7.0</v>
      </c>
      <c r="R3700" s="17">
        <v>0.0</v>
      </c>
      <c r="S3700" s="7">
        <f t="shared" si="2"/>
        <v>7</v>
      </c>
      <c r="T3700" s="20">
        <v>13.0</v>
      </c>
      <c r="U3700" s="14">
        <f t="shared" si="185"/>
        <v>16.76</v>
      </c>
      <c r="V3700" s="21" t="s">
        <v>26</v>
      </c>
      <c r="W3700" s="35">
        <f>VLOOKUP(A3700,airbnb_listings_orlando!C:Q,14,0)</f>
        <v>259</v>
      </c>
      <c r="X3700" s="35">
        <f>VLOOKUP(A3700,airbnb_listings_orlando!C:Q,15,0)</f>
        <v>6</v>
      </c>
      <c r="Y3700" s="11">
        <f t="shared" si="4"/>
        <v>209.5</v>
      </c>
      <c r="AA3700" s="11"/>
    </row>
    <row r="3701">
      <c r="A3701" s="12" t="s">
        <v>107</v>
      </c>
      <c r="B3701" s="13">
        <v>42918.0</v>
      </c>
      <c r="C3701" s="12">
        <v>42924.0</v>
      </c>
      <c r="D3701" s="14">
        <v>1024.0</v>
      </c>
      <c r="E3701" s="24">
        <v>42874.398935185185</v>
      </c>
      <c r="F3701" s="16">
        <v>44.0</v>
      </c>
      <c r="G3701" s="17" t="s">
        <v>25</v>
      </c>
      <c r="H3701" s="14">
        <v>136.87</v>
      </c>
      <c r="I3701" s="14">
        <f t="shared" si="1"/>
        <v>951.04</v>
      </c>
      <c r="J3701" s="18">
        <v>3.0</v>
      </c>
      <c r="K3701" s="17">
        <v>5.0</v>
      </c>
      <c r="L3701" s="19">
        <v>2.0</v>
      </c>
      <c r="M3701" s="19" t="e">
        <v>#REF!</v>
      </c>
      <c r="N3701" s="17">
        <v>4.5</v>
      </c>
      <c r="O3701" s="17" t="s">
        <v>62</v>
      </c>
      <c r="P3701" s="17">
        <v>6.0</v>
      </c>
      <c r="Q3701" s="17">
        <v>4.0</v>
      </c>
      <c r="R3701" s="17">
        <v>4.0</v>
      </c>
      <c r="S3701" s="7">
        <f t="shared" si="2"/>
        <v>8</v>
      </c>
      <c r="T3701" s="20">
        <v>32.0</v>
      </c>
      <c r="U3701" s="14">
        <f t="shared" si="185"/>
        <v>40.96</v>
      </c>
      <c r="V3701" s="21" t="s">
        <v>26</v>
      </c>
      <c r="W3701" s="35">
        <f>VLOOKUP(A3701,airbnb_listings_orlando!C:Q,14,0)</f>
        <v>259</v>
      </c>
      <c r="X3701" s="35">
        <f>VLOOKUP(A3701,airbnb_listings_orlando!C:Q,15,0)</f>
        <v>6</v>
      </c>
      <c r="Y3701" s="11">
        <f t="shared" si="4"/>
        <v>170.6666667</v>
      </c>
      <c r="AA3701" s="11"/>
    </row>
    <row r="3702">
      <c r="A3702" s="12" t="s">
        <v>107</v>
      </c>
      <c r="B3702" s="13">
        <v>42908.0</v>
      </c>
      <c r="C3702" s="12">
        <v>42910.0</v>
      </c>
      <c r="D3702" s="14">
        <v>353.0</v>
      </c>
      <c r="E3702" s="24">
        <v>42907.37061342593</v>
      </c>
      <c r="F3702" s="16">
        <v>1.0</v>
      </c>
      <c r="G3702" s="17" t="s">
        <v>25</v>
      </c>
      <c r="H3702" s="14">
        <v>31.48</v>
      </c>
      <c r="I3702" s="14">
        <f t="shared" si="1"/>
        <v>327.88</v>
      </c>
      <c r="J3702" s="18">
        <v>3.0</v>
      </c>
      <c r="K3702" s="17">
        <v>5.0</v>
      </c>
      <c r="L3702" s="19">
        <v>2.0</v>
      </c>
      <c r="M3702" s="19" t="e">
        <v>#REF!</v>
      </c>
      <c r="N3702" s="17">
        <v>4.5</v>
      </c>
      <c r="O3702" s="17" t="s">
        <v>62</v>
      </c>
      <c r="P3702" s="17">
        <v>2.0</v>
      </c>
      <c r="Q3702" s="17">
        <v>6.0</v>
      </c>
      <c r="R3702" s="17">
        <v>3.0</v>
      </c>
      <c r="S3702" s="7">
        <f t="shared" si="2"/>
        <v>9</v>
      </c>
      <c r="T3702" s="20">
        <v>11.0</v>
      </c>
      <c r="U3702" s="14">
        <f t="shared" si="185"/>
        <v>14.12</v>
      </c>
      <c r="V3702" s="21" t="s">
        <v>26</v>
      </c>
      <c r="W3702" s="35">
        <f>VLOOKUP(A3702,airbnb_listings_orlando!C:Q,14,0)</f>
        <v>259</v>
      </c>
      <c r="X3702" s="35">
        <f>VLOOKUP(A3702,airbnb_listings_orlando!C:Q,15,0)</f>
        <v>6</v>
      </c>
      <c r="Y3702" s="11">
        <f t="shared" si="4"/>
        <v>176.5</v>
      </c>
      <c r="AA3702" s="11"/>
    </row>
    <row r="3703">
      <c r="A3703" s="12" t="s">
        <v>107</v>
      </c>
      <c r="B3703" s="13">
        <v>42904.0</v>
      </c>
      <c r="C3703" s="12">
        <v>42908.0</v>
      </c>
      <c r="D3703" s="14">
        <v>590.01</v>
      </c>
      <c r="E3703" s="24">
        <v>42873.389328703706</v>
      </c>
      <c r="F3703" s="16">
        <v>31.0</v>
      </c>
      <c r="G3703" s="17" t="s">
        <v>25</v>
      </c>
      <c r="H3703" s="14">
        <v>69.12</v>
      </c>
      <c r="I3703" s="14">
        <f t="shared" si="1"/>
        <v>548.4096</v>
      </c>
      <c r="J3703" s="18">
        <v>3.0</v>
      </c>
      <c r="K3703" s="17">
        <v>5.0</v>
      </c>
      <c r="L3703" s="19">
        <v>2.0</v>
      </c>
      <c r="M3703" s="19" t="e">
        <v>#REF!</v>
      </c>
      <c r="N3703" s="17">
        <v>4.5</v>
      </c>
      <c r="O3703" s="17" t="s">
        <v>62</v>
      </c>
      <c r="P3703" s="17">
        <v>4.0</v>
      </c>
      <c r="Q3703" s="17">
        <v>7.0</v>
      </c>
      <c r="R3703" s="17">
        <v>0.0</v>
      </c>
      <c r="S3703" s="7">
        <f t="shared" si="2"/>
        <v>7</v>
      </c>
      <c r="T3703" s="20">
        <v>18.0</v>
      </c>
      <c r="U3703" s="14">
        <f t="shared" si="185"/>
        <v>23.6004</v>
      </c>
      <c r="V3703" s="21" t="s">
        <v>26</v>
      </c>
      <c r="W3703" s="35">
        <f>VLOOKUP(A3703,airbnb_listings_orlando!C:Q,14,0)</f>
        <v>259</v>
      </c>
      <c r="X3703" s="35">
        <f>VLOOKUP(A3703,airbnb_listings_orlando!C:Q,15,0)</f>
        <v>6</v>
      </c>
      <c r="Y3703" s="11">
        <f t="shared" si="4"/>
        <v>147.5025</v>
      </c>
      <c r="AA3703" s="11"/>
    </row>
    <row r="3704">
      <c r="A3704" s="12" t="s">
        <v>107</v>
      </c>
      <c r="B3704" s="13">
        <v>42895.0</v>
      </c>
      <c r="C3704" s="12">
        <v>42904.0</v>
      </c>
      <c r="D3704" s="14">
        <v>1181.0</v>
      </c>
      <c r="E3704" s="24">
        <v>42843.534317129626</v>
      </c>
      <c r="F3704" s="16">
        <v>52.0</v>
      </c>
      <c r="G3704" s="17" t="s">
        <v>25</v>
      </c>
      <c r="H3704" s="14">
        <v>161.41</v>
      </c>
      <c r="I3704" s="14">
        <f t="shared" si="1"/>
        <v>1096.76</v>
      </c>
      <c r="J3704" s="18">
        <v>3.0</v>
      </c>
      <c r="K3704" s="17">
        <v>5.0</v>
      </c>
      <c r="L3704" s="19">
        <v>2.0</v>
      </c>
      <c r="M3704" s="19" t="e">
        <v>#REF!</v>
      </c>
      <c r="N3704" s="17">
        <v>4.5</v>
      </c>
      <c r="O3704" s="17" t="s">
        <v>62</v>
      </c>
      <c r="P3704" s="17">
        <v>9.0</v>
      </c>
      <c r="Q3704" s="17">
        <v>9.0</v>
      </c>
      <c r="R3704" s="17">
        <v>0.0</v>
      </c>
      <c r="S3704" s="7">
        <f t="shared" si="2"/>
        <v>9</v>
      </c>
      <c r="T3704" s="20">
        <v>37.0</v>
      </c>
      <c r="U3704" s="14">
        <f t="shared" si="185"/>
        <v>47.24</v>
      </c>
      <c r="V3704" s="21" t="s">
        <v>26</v>
      </c>
      <c r="W3704" s="35">
        <f>VLOOKUP(A3704,airbnb_listings_orlando!C:Q,14,0)</f>
        <v>259</v>
      </c>
      <c r="X3704" s="35">
        <f>VLOOKUP(A3704,airbnb_listings_orlando!C:Q,15,0)</f>
        <v>6</v>
      </c>
      <c r="Y3704" s="11">
        <f t="shared" si="4"/>
        <v>131.2222222</v>
      </c>
      <c r="AA3704" s="11"/>
    </row>
    <row r="3705">
      <c r="A3705" s="12" t="s">
        <v>107</v>
      </c>
      <c r="B3705" s="13">
        <v>42890.0</v>
      </c>
      <c r="C3705" s="12">
        <v>42895.0</v>
      </c>
      <c r="D3705" s="14">
        <v>708.0</v>
      </c>
      <c r="E3705" s="24">
        <v>42883.403078703705</v>
      </c>
      <c r="F3705" s="16">
        <v>7.0</v>
      </c>
      <c r="G3705" s="17" t="s">
        <v>25</v>
      </c>
      <c r="H3705" s="14">
        <v>87.34</v>
      </c>
      <c r="I3705" s="14">
        <f t="shared" si="1"/>
        <v>657.68</v>
      </c>
      <c r="J3705" s="18">
        <v>3.0</v>
      </c>
      <c r="K3705" s="17">
        <v>5.0</v>
      </c>
      <c r="L3705" s="19">
        <v>2.0</v>
      </c>
      <c r="M3705" s="19" t="e">
        <v>#REF!</v>
      </c>
      <c r="N3705" s="17">
        <v>4.5</v>
      </c>
      <c r="O3705" s="17" t="s">
        <v>62</v>
      </c>
      <c r="P3705" s="17">
        <v>5.0</v>
      </c>
      <c r="Q3705" s="17">
        <v>4.0</v>
      </c>
      <c r="R3705" s="17">
        <v>1.0</v>
      </c>
      <c r="S3705" s="7">
        <f t="shared" si="2"/>
        <v>5</v>
      </c>
      <c r="T3705" s="20">
        <v>22.0</v>
      </c>
      <c r="U3705" s="14">
        <f t="shared" si="185"/>
        <v>28.32</v>
      </c>
      <c r="V3705" s="21" t="s">
        <v>26</v>
      </c>
      <c r="W3705" s="35">
        <f>VLOOKUP(A3705,airbnb_listings_orlando!C:Q,14,0)</f>
        <v>259</v>
      </c>
      <c r="X3705" s="35">
        <f>VLOOKUP(A3705,airbnb_listings_orlando!C:Q,15,0)</f>
        <v>6</v>
      </c>
      <c r="Y3705" s="11">
        <f t="shared" si="4"/>
        <v>141.6</v>
      </c>
      <c r="AA3705" s="11"/>
    </row>
    <row r="3706">
      <c r="A3706" s="12" t="s">
        <v>107</v>
      </c>
      <c r="B3706" s="13">
        <v>42886.0</v>
      </c>
      <c r="C3706" s="12">
        <v>42890.0</v>
      </c>
      <c r="D3706" s="14">
        <v>590.01</v>
      </c>
      <c r="E3706" s="24">
        <v>42856.56185185185</v>
      </c>
      <c r="F3706" s="16">
        <v>30.0</v>
      </c>
      <c r="G3706" s="17" t="s">
        <v>25</v>
      </c>
      <c r="H3706" s="14">
        <v>69.12</v>
      </c>
      <c r="I3706" s="14">
        <f t="shared" si="1"/>
        <v>548.4096</v>
      </c>
      <c r="J3706" s="18">
        <v>3.0</v>
      </c>
      <c r="K3706" s="17">
        <v>5.0</v>
      </c>
      <c r="L3706" s="19">
        <v>2.0</v>
      </c>
      <c r="M3706" s="19" t="e">
        <v>#REF!</v>
      </c>
      <c r="N3706" s="17">
        <v>4.5</v>
      </c>
      <c r="O3706" s="17" t="s">
        <v>62</v>
      </c>
      <c r="P3706" s="17">
        <v>4.0</v>
      </c>
      <c r="Q3706" s="17">
        <v>6.0</v>
      </c>
      <c r="R3706" s="17">
        <v>0.0</v>
      </c>
      <c r="S3706" s="7">
        <f t="shared" si="2"/>
        <v>6</v>
      </c>
      <c r="T3706" s="20">
        <v>18.0</v>
      </c>
      <c r="U3706" s="14">
        <f t="shared" si="185"/>
        <v>23.6004</v>
      </c>
      <c r="V3706" s="21" t="s">
        <v>26</v>
      </c>
      <c r="W3706" s="35">
        <f>VLOOKUP(A3706,airbnb_listings_orlando!C:Q,14,0)</f>
        <v>259</v>
      </c>
      <c r="X3706" s="35">
        <f>VLOOKUP(A3706,airbnb_listings_orlando!C:Q,15,0)</f>
        <v>6</v>
      </c>
      <c r="Y3706" s="11">
        <f t="shared" si="4"/>
        <v>147.5025</v>
      </c>
      <c r="AA3706" s="11"/>
    </row>
    <row r="3707">
      <c r="A3707" s="12" t="s">
        <v>107</v>
      </c>
      <c r="B3707" s="13">
        <v>42877.0</v>
      </c>
      <c r="C3707" s="12">
        <v>42881.0</v>
      </c>
      <c r="D3707" s="14">
        <v>590.01</v>
      </c>
      <c r="E3707" s="24">
        <v>42874.408055555556</v>
      </c>
      <c r="F3707" s="16">
        <v>3.0</v>
      </c>
      <c r="G3707" s="17" t="s">
        <v>25</v>
      </c>
      <c r="H3707" s="14">
        <v>69.12</v>
      </c>
      <c r="I3707" s="14">
        <f t="shared" si="1"/>
        <v>548.4096</v>
      </c>
      <c r="J3707" s="18">
        <v>3.0</v>
      </c>
      <c r="K3707" s="17">
        <v>5.0</v>
      </c>
      <c r="L3707" s="19">
        <v>2.0</v>
      </c>
      <c r="M3707" s="19" t="e">
        <v>#REF!</v>
      </c>
      <c r="N3707" s="17">
        <v>4.5</v>
      </c>
      <c r="O3707" s="17" t="s">
        <v>62</v>
      </c>
      <c r="P3707" s="17">
        <v>4.0</v>
      </c>
      <c r="Q3707" s="17">
        <v>9.0</v>
      </c>
      <c r="R3707" s="17">
        <v>0.0</v>
      </c>
      <c r="S3707" s="7">
        <f t="shared" si="2"/>
        <v>9</v>
      </c>
      <c r="T3707" s="20">
        <v>18.0</v>
      </c>
      <c r="U3707" s="14">
        <f t="shared" si="185"/>
        <v>23.6004</v>
      </c>
      <c r="V3707" s="21" t="s">
        <v>26</v>
      </c>
      <c r="W3707" s="35">
        <f>VLOOKUP(A3707,airbnb_listings_orlando!C:Q,14,0)</f>
        <v>259</v>
      </c>
      <c r="X3707" s="35">
        <f>VLOOKUP(A3707,airbnb_listings_orlando!C:Q,15,0)</f>
        <v>6</v>
      </c>
      <c r="Y3707" s="11">
        <f t="shared" si="4"/>
        <v>147.5025</v>
      </c>
      <c r="AA3707" s="11"/>
    </row>
    <row r="3708">
      <c r="A3708" s="12" t="s">
        <v>107</v>
      </c>
      <c r="B3708" s="13">
        <v>42852.0</v>
      </c>
      <c r="C3708" s="12">
        <v>42858.0</v>
      </c>
      <c r="D3708" s="14">
        <v>826.0</v>
      </c>
      <c r="E3708" s="24">
        <v>42772.41740740741</v>
      </c>
      <c r="F3708" s="16">
        <v>80.0</v>
      </c>
      <c r="G3708" s="17" t="s">
        <v>25</v>
      </c>
      <c r="H3708" s="14">
        <v>105.55</v>
      </c>
      <c r="I3708" s="14">
        <f t="shared" si="1"/>
        <v>766.96</v>
      </c>
      <c r="J3708" s="18">
        <v>3.0</v>
      </c>
      <c r="K3708" s="17">
        <v>5.0</v>
      </c>
      <c r="L3708" s="19">
        <v>2.0</v>
      </c>
      <c r="M3708" s="19" t="e">
        <v>#REF!</v>
      </c>
      <c r="N3708" s="17">
        <v>4.5</v>
      </c>
      <c r="O3708" s="17" t="s">
        <v>62</v>
      </c>
      <c r="P3708" s="17">
        <v>6.0</v>
      </c>
      <c r="Q3708" s="17">
        <v>7.0</v>
      </c>
      <c r="R3708" s="17">
        <v>0.0</v>
      </c>
      <c r="S3708" s="7">
        <f t="shared" si="2"/>
        <v>7</v>
      </c>
      <c r="T3708" s="20">
        <v>26.0</v>
      </c>
      <c r="U3708" s="14">
        <f t="shared" si="185"/>
        <v>33.04</v>
      </c>
      <c r="V3708" s="21" t="s">
        <v>26</v>
      </c>
      <c r="W3708" s="35">
        <f>VLOOKUP(A3708,airbnb_listings_orlando!C:Q,14,0)</f>
        <v>259</v>
      </c>
      <c r="X3708" s="35">
        <f>VLOOKUP(A3708,airbnb_listings_orlando!C:Q,15,0)</f>
        <v>6</v>
      </c>
      <c r="Y3708" s="11">
        <f t="shared" si="4"/>
        <v>137.6666667</v>
      </c>
      <c r="AA3708" s="11"/>
    </row>
    <row r="3709">
      <c r="A3709" s="12" t="s">
        <v>107</v>
      </c>
      <c r="B3709" s="13">
        <v>42831.0</v>
      </c>
      <c r="C3709" s="12">
        <v>42836.0</v>
      </c>
      <c r="D3709" s="14">
        <v>710.2</v>
      </c>
      <c r="E3709" s="24">
        <v>42627.39710648148</v>
      </c>
      <c r="F3709" s="16">
        <v>204.0</v>
      </c>
      <c r="G3709" s="17" t="s">
        <v>25</v>
      </c>
      <c r="H3709" s="14">
        <v>110.0</v>
      </c>
      <c r="I3709" s="14">
        <f t="shared" si="1"/>
        <v>681.792</v>
      </c>
      <c r="J3709" s="18">
        <v>3.0</v>
      </c>
      <c r="K3709" s="17">
        <v>5.0</v>
      </c>
      <c r="L3709" s="19">
        <v>2.0</v>
      </c>
      <c r="M3709" s="19" t="e">
        <v>#REF!</v>
      </c>
      <c r="N3709" s="17">
        <v>4.5</v>
      </c>
      <c r="O3709" s="17" t="s">
        <v>62</v>
      </c>
      <c r="P3709" s="17">
        <v>5.0</v>
      </c>
      <c r="Q3709" s="17">
        <v>6.0</v>
      </c>
      <c r="R3709" s="17">
        <v>0.0</v>
      </c>
      <c r="S3709" s="7">
        <f t="shared" si="2"/>
        <v>6</v>
      </c>
      <c r="T3709" s="20">
        <v>0.0</v>
      </c>
      <c r="U3709" s="14">
        <f t="shared" si="185"/>
        <v>28.408</v>
      </c>
      <c r="V3709" s="21" t="s">
        <v>26</v>
      </c>
      <c r="W3709" s="35">
        <f>VLOOKUP(A3709,airbnb_listings_orlando!C:Q,14,0)</f>
        <v>259</v>
      </c>
      <c r="X3709" s="35">
        <f>VLOOKUP(A3709,airbnb_listings_orlando!C:Q,15,0)</f>
        <v>6</v>
      </c>
      <c r="Y3709" s="11">
        <f t="shared" si="4"/>
        <v>142.04</v>
      </c>
      <c r="AA3709" s="11"/>
    </row>
    <row r="3710">
      <c r="A3710" s="12" t="s">
        <v>107</v>
      </c>
      <c r="B3710" s="13">
        <v>42826.0</v>
      </c>
      <c r="C3710" s="12">
        <v>42831.0</v>
      </c>
      <c r="D3710" s="14">
        <v>751.8</v>
      </c>
      <c r="E3710" s="24">
        <v>42757.80658564815</v>
      </c>
      <c r="F3710" s="16">
        <v>69.0</v>
      </c>
      <c r="G3710" s="17" t="s">
        <v>25</v>
      </c>
      <c r="H3710" s="14">
        <v>95.6</v>
      </c>
      <c r="I3710" s="14">
        <f t="shared" si="1"/>
        <v>699.728</v>
      </c>
      <c r="J3710" s="18">
        <v>3.0</v>
      </c>
      <c r="K3710" s="17">
        <v>5.0</v>
      </c>
      <c r="L3710" s="19">
        <v>2.0</v>
      </c>
      <c r="M3710" s="19" t="e">
        <v>#REF!</v>
      </c>
      <c r="N3710" s="17">
        <v>4.5</v>
      </c>
      <c r="O3710" s="17" t="s">
        <v>62</v>
      </c>
      <c r="P3710" s="17">
        <v>5.0</v>
      </c>
      <c r="Q3710" s="17">
        <v>4.0</v>
      </c>
      <c r="R3710" s="17">
        <v>1.0</v>
      </c>
      <c r="S3710" s="7">
        <f t="shared" si="2"/>
        <v>5</v>
      </c>
      <c r="T3710" s="20">
        <v>22.0</v>
      </c>
      <c r="U3710" s="14">
        <f t="shared" si="185"/>
        <v>30.072</v>
      </c>
      <c r="V3710" s="21" t="s">
        <v>26</v>
      </c>
      <c r="W3710" s="35">
        <f>VLOOKUP(A3710,airbnb_listings_orlando!C:Q,14,0)</f>
        <v>259</v>
      </c>
      <c r="X3710" s="35">
        <f>VLOOKUP(A3710,airbnb_listings_orlando!C:Q,15,0)</f>
        <v>6</v>
      </c>
      <c r="Y3710" s="11">
        <f t="shared" si="4"/>
        <v>150.36</v>
      </c>
      <c r="AA3710" s="11"/>
    </row>
    <row r="3711">
      <c r="A3711" s="12" t="s">
        <v>107</v>
      </c>
      <c r="B3711" s="13">
        <v>42762.0</v>
      </c>
      <c r="C3711" s="12">
        <v>42764.0</v>
      </c>
      <c r="D3711" s="14">
        <v>419.0</v>
      </c>
      <c r="E3711" s="24">
        <v>42755.53563657407</v>
      </c>
      <c r="F3711" s="16">
        <v>7.0</v>
      </c>
      <c r="G3711" s="17" t="s">
        <v>25</v>
      </c>
      <c r="H3711" s="14">
        <v>41.91</v>
      </c>
      <c r="I3711" s="14">
        <f t="shared" si="1"/>
        <v>389.24</v>
      </c>
      <c r="J3711" s="18">
        <v>3.0</v>
      </c>
      <c r="K3711" s="17">
        <v>5.0</v>
      </c>
      <c r="L3711" s="19">
        <v>2.0</v>
      </c>
      <c r="M3711" s="19" t="e">
        <v>#REF!</v>
      </c>
      <c r="N3711" s="17">
        <v>4.5</v>
      </c>
      <c r="O3711" s="17" t="s">
        <v>62</v>
      </c>
      <c r="P3711" s="17">
        <v>2.0</v>
      </c>
      <c r="Q3711" s="17">
        <v>8.0</v>
      </c>
      <c r="R3711" s="17">
        <v>0.0</v>
      </c>
      <c r="S3711" s="7">
        <f t="shared" si="2"/>
        <v>8</v>
      </c>
      <c r="T3711" s="20">
        <v>13.0</v>
      </c>
      <c r="U3711" s="14">
        <f t="shared" si="185"/>
        <v>16.76</v>
      </c>
      <c r="V3711" s="21" t="s">
        <v>26</v>
      </c>
      <c r="W3711" s="35">
        <f>VLOOKUP(A3711,airbnb_listings_orlando!C:Q,14,0)</f>
        <v>259</v>
      </c>
      <c r="X3711" s="35">
        <f>VLOOKUP(A3711,airbnb_listings_orlando!C:Q,15,0)</f>
        <v>6</v>
      </c>
      <c r="Y3711" s="11">
        <f t="shared" si="4"/>
        <v>209.5</v>
      </c>
      <c r="AA3711" s="11"/>
    </row>
    <row r="3712">
      <c r="A3712" s="12" t="s">
        <v>107</v>
      </c>
      <c r="B3712" s="13">
        <v>42755.0</v>
      </c>
      <c r="C3712" s="12">
        <v>42762.0</v>
      </c>
      <c r="D3712" s="14">
        <v>1176.0</v>
      </c>
      <c r="E3712" s="24">
        <v>42749.90032407407</v>
      </c>
      <c r="F3712" s="16">
        <v>6.0</v>
      </c>
      <c r="G3712" s="17" t="s">
        <v>25</v>
      </c>
      <c r="H3712" s="14">
        <v>161.48</v>
      </c>
      <c r="I3712" s="14">
        <f t="shared" si="1"/>
        <v>1092.96</v>
      </c>
      <c r="J3712" s="18">
        <v>3.0</v>
      </c>
      <c r="K3712" s="17">
        <v>5.0</v>
      </c>
      <c r="L3712" s="19">
        <v>2.0</v>
      </c>
      <c r="M3712" s="19" t="e">
        <v>#REF!</v>
      </c>
      <c r="N3712" s="17">
        <v>4.5</v>
      </c>
      <c r="O3712" s="17" t="s">
        <v>62</v>
      </c>
      <c r="P3712" s="17">
        <v>7.0</v>
      </c>
      <c r="Q3712" s="17">
        <v>3.0</v>
      </c>
      <c r="R3712" s="17">
        <v>1.0</v>
      </c>
      <c r="S3712" s="7">
        <f t="shared" si="2"/>
        <v>4</v>
      </c>
      <c r="T3712" s="20">
        <v>36.0</v>
      </c>
      <c r="U3712" s="14">
        <f t="shared" si="185"/>
        <v>47.04</v>
      </c>
      <c r="V3712" s="21" t="s">
        <v>26</v>
      </c>
      <c r="W3712" s="35">
        <f>VLOOKUP(A3712,airbnb_listings_orlando!C:Q,14,0)</f>
        <v>259</v>
      </c>
      <c r="X3712" s="35">
        <f>VLOOKUP(A3712,airbnb_listings_orlando!C:Q,15,0)</f>
        <v>6</v>
      </c>
      <c r="Y3712" s="11">
        <f t="shared" si="4"/>
        <v>168</v>
      </c>
      <c r="AA3712" s="11"/>
    </row>
    <row r="3713">
      <c r="A3713" s="12" t="s">
        <v>107</v>
      </c>
      <c r="B3713" s="13">
        <v>42741.0</v>
      </c>
      <c r="C3713" s="12">
        <v>42743.0</v>
      </c>
      <c r="D3713" s="14">
        <v>419.0</v>
      </c>
      <c r="E3713" s="15">
        <v>42734.385613425926</v>
      </c>
      <c r="F3713" s="16">
        <v>7.0</v>
      </c>
      <c r="G3713" s="17" t="s">
        <v>25</v>
      </c>
      <c r="H3713" s="14">
        <v>41.91</v>
      </c>
      <c r="I3713" s="14">
        <f t="shared" si="1"/>
        <v>389.24</v>
      </c>
      <c r="J3713" s="18">
        <v>3.0</v>
      </c>
      <c r="K3713" s="17">
        <v>5.0</v>
      </c>
      <c r="L3713" s="19">
        <v>2.0</v>
      </c>
      <c r="M3713" s="19" t="e">
        <v>#REF!</v>
      </c>
      <c r="N3713" s="17">
        <v>4.5</v>
      </c>
      <c r="O3713" s="17" t="s">
        <v>62</v>
      </c>
      <c r="P3713" s="17">
        <v>2.0</v>
      </c>
      <c r="Q3713" s="17">
        <v>9.0</v>
      </c>
      <c r="R3713" s="17">
        <v>0.0</v>
      </c>
      <c r="S3713" s="7">
        <f t="shared" si="2"/>
        <v>9</v>
      </c>
      <c r="T3713" s="20">
        <v>13.0</v>
      </c>
      <c r="U3713" s="14">
        <f t="shared" si="185"/>
        <v>16.76</v>
      </c>
      <c r="V3713" s="21" t="s">
        <v>26</v>
      </c>
      <c r="W3713" s="35">
        <f>VLOOKUP(A3713,airbnb_listings_orlando!C:Q,14,0)</f>
        <v>259</v>
      </c>
      <c r="X3713" s="35">
        <f>VLOOKUP(A3713,airbnb_listings_orlando!C:Q,15,0)</f>
        <v>6</v>
      </c>
      <c r="Y3713" s="11">
        <f t="shared" si="4"/>
        <v>209.5</v>
      </c>
      <c r="AA3713" s="11"/>
    </row>
    <row r="3714">
      <c r="A3714" s="12" t="s">
        <v>107</v>
      </c>
      <c r="B3714" s="13">
        <v>42727.0</v>
      </c>
      <c r="C3714" s="25">
        <v>42729.0</v>
      </c>
      <c r="D3714" s="14">
        <v>490.56</v>
      </c>
      <c r="E3714" s="24">
        <v>42712.39572916667</v>
      </c>
      <c r="F3714" s="16">
        <v>15.0</v>
      </c>
      <c r="G3714" s="17" t="s">
        <v>25</v>
      </c>
      <c r="H3714" s="14">
        <v>71.2</v>
      </c>
      <c r="I3714" s="14">
        <f t="shared" si="1"/>
        <v>470.9376</v>
      </c>
      <c r="J3714" s="18">
        <v>3.0</v>
      </c>
      <c r="K3714" s="17">
        <v>5.0</v>
      </c>
      <c r="L3714" s="19">
        <v>2.0</v>
      </c>
      <c r="M3714" s="19" t="e">
        <v>#REF!</v>
      </c>
      <c r="N3714" s="17">
        <v>4.5</v>
      </c>
      <c r="O3714" s="17" t="s">
        <v>62</v>
      </c>
      <c r="P3714" s="17">
        <v>2.0</v>
      </c>
      <c r="Q3714" s="17">
        <v>7.0</v>
      </c>
      <c r="R3714" s="17">
        <v>3.0</v>
      </c>
      <c r="S3714" s="7">
        <f t="shared" si="2"/>
        <v>10</v>
      </c>
      <c r="T3714" s="20">
        <v>0.0</v>
      </c>
      <c r="U3714" s="14">
        <f t="shared" si="185"/>
        <v>19.6224</v>
      </c>
      <c r="V3714" s="21" t="s">
        <v>26</v>
      </c>
      <c r="W3714" s="35">
        <f>VLOOKUP(A3714,airbnb_listings_orlando!C:Q,14,0)</f>
        <v>259</v>
      </c>
      <c r="X3714" s="35">
        <f>VLOOKUP(A3714,airbnb_listings_orlando!C:Q,15,0)</f>
        <v>6</v>
      </c>
      <c r="Y3714" s="11">
        <f t="shared" si="4"/>
        <v>245.28</v>
      </c>
      <c r="AA3714" s="11"/>
    </row>
    <row r="3715">
      <c r="A3715" s="12" t="s">
        <v>107</v>
      </c>
      <c r="B3715" s="13">
        <v>42720.0</v>
      </c>
      <c r="C3715" s="25">
        <v>42722.0</v>
      </c>
      <c r="D3715" s="14">
        <v>374.84</v>
      </c>
      <c r="E3715" s="24">
        <v>42683.38248842592</v>
      </c>
      <c r="F3715" s="16">
        <v>37.0</v>
      </c>
      <c r="G3715" s="17" t="s">
        <v>25</v>
      </c>
      <c r="H3715" s="14">
        <v>48.8</v>
      </c>
      <c r="I3715" s="14">
        <f t="shared" si="1"/>
        <v>359.8464</v>
      </c>
      <c r="J3715" s="18">
        <v>3.0</v>
      </c>
      <c r="K3715" s="17">
        <v>5.0</v>
      </c>
      <c r="L3715" s="19">
        <v>2.0</v>
      </c>
      <c r="M3715" s="19" t="e">
        <v>#REF!</v>
      </c>
      <c r="N3715" s="17">
        <v>4.5</v>
      </c>
      <c r="O3715" s="17" t="s">
        <v>62</v>
      </c>
      <c r="P3715" s="17">
        <v>2.0</v>
      </c>
      <c r="Q3715" s="17">
        <v>4.0</v>
      </c>
      <c r="R3715" s="17">
        <v>0.0</v>
      </c>
      <c r="S3715" s="7">
        <f t="shared" si="2"/>
        <v>4</v>
      </c>
      <c r="T3715" s="20">
        <v>0.0</v>
      </c>
      <c r="U3715" s="14">
        <f t="shared" si="185"/>
        <v>14.9936</v>
      </c>
      <c r="V3715" s="21" t="s">
        <v>26</v>
      </c>
      <c r="W3715" s="35">
        <f>VLOOKUP(A3715,airbnb_listings_orlando!C:Q,14,0)</f>
        <v>259</v>
      </c>
      <c r="X3715" s="35">
        <f>VLOOKUP(A3715,airbnb_listings_orlando!C:Q,15,0)</f>
        <v>6</v>
      </c>
      <c r="Y3715" s="11">
        <f t="shared" si="4"/>
        <v>187.42</v>
      </c>
      <c r="AA3715" s="11"/>
    </row>
    <row r="3716">
      <c r="A3716" s="12" t="s">
        <v>107</v>
      </c>
      <c r="B3716" s="13">
        <v>42685.0</v>
      </c>
      <c r="C3716" s="25">
        <v>42687.0</v>
      </c>
      <c r="D3716" s="14">
        <v>374.84</v>
      </c>
      <c r="E3716" s="15">
        <v>42668.43863425926</v>
      </c>
      <c r="F3716" s="16">
        <v>17.0</v>
      </c>
      <c r="G3716" s="17" t="s">
        <v>25</v>
      </c>
      <c r="H3716" s="14">
        <v>48.8</v>
      </c>
      <c r="I3716" s="14">
        <f t="shared" si="1"/>
        <v>359.8464</v>
      </c>
      <c r="J3716" s="18">
        <v>3.0</v>
      </c>
      <c r="K3716" s="17">
        <v>5.0</v>
      </c>
      <c r="L3716" s="19">
        <v>2.0</v>
      </c>
      <c r="M3716" s="19" t="e">
        <v>#REF!</v>
      </c>
      <c r="N3716" s="17">
        <v>4.5</v>
      </c>
      <c r="O3716" s="17" t="s">
        <v>62</v>
      </c>
      <c r="P3716" s="17">
        <v>2.0</v>
      </c>
      <c r="Q3716" s="17">
        <v>9.0</v>
      </c>
      <c r="R3716" s="17">
        <v>0.0</v>
      </c>
      <c r="S3716" s="7">
        <f t="shared" si="2"/>
        <v>9</v>
      </c>
      <c r="T3716" s="20">
        <v>0.0</v>
      </c>
      <c r="U3716" s="14">
        <f t="shared" si="185"/>
        <v>14.9936</v>
      </c>
      <c r="V3716" s="21" t="s">
        <v>26</v>
      </c>
      <c r="W3716" s="35">
        <f>VLOOKUP(A3716,airbnb_listings_orlando!C:Q,14,0)</f>
        <v>259</v>
      </c>
      <c r="X3716" s="35">
        <f>VLOOKUP(A3716,airbnb_listings_orlando!C:Q,15,0)</f>
        <v>6</v>
      </c>
      <c r="Y3716" s="11">
        <f t="shared" si="4"/>
        <v>187.42</v>
      </c>
      <c r="AA3716" s="11"/>
    </row>
    <row r="3717">
      <c r="A3717" s="12" t="s">
        <v>107</v>
      </c>
      <c r="B3717" s="13">
        <v>42650.0</v>
      </c>
      <c r="C3717" s="12">
        <v>42652.0</v>
      </c>
      <c r="D3717" s="14">
        <v>353.0</v>
      </c>
      <c r="E3717" s="24">
        <v>42641.48244212963</v>
      </c>
      <c r="F3717" s="16">
        <v>9.0</v>
      </c>
      <c r="G3717" s="17" t="s">
        <v>25</v>
      </c>
      <c r="H3717" s="14">
        <v>48.8</v>
      </c>
      <c r="I3717" s="14">
        <f t="shared" si="1"/>
        <v>338.88</v>
      </c>
      <c r="J3717" s="18">
        <v>3.0</v>
      </c>
      <c r="K3717" s="17">
        <v>5.0</v>
      </c>
      <c r="L3717" s="19">
        <v>2.0</v>
      </c>
      <c r="M3717" s="19" t="e">
        <v>#REF!</v>
      </c>
      <c r="N3717" s="17">
        <v>4.5</v>
      </c>
      <c r="O3717" s="17" t="s">
        <v>62</v>
      </c>
      <c r="P3717" s="17">
        <v>2.0</v>
      </c>
      <c r="Q3717" s="17">
        <v>2.0</v>
      </c>
      <c r="R3717" s="17">
        <v>0.0</v>
      </c>
      <c r="S3717" s="7">
        <f t="shared" si="2"/>
        <v>2</v>
      </c>
      <c r="T3717" s="20">
        <v>0.0</v>
      </c>
      <c r="U3717" s="14">
        <f t="shared" si="185"/>
        <v>14.12</v>
      </c>
      <c r="V3717" s="21" t="s">
        <v>26</v>
      </c>
      <c r="W3717" s="35">
        <f>VLOOKUP(A3717,airbnb_listings_orlando!C:Q,14,0)</f>
        <v>259</v>
      </c>
      <c r="X3717" s="35">
        <f>VLOOKUP(A3717,airbnb_listings_orlando!C:Q,15,0)</f>
        <v>6</v>
      </c>
      <c r="Y3717" s="11">
        <f t="shared" si="4"/>
        <v>176.5</v>
      </c>
      <c r="AA3717" s="11"/>
    </row>
    <row r="3718">
      <c r="A3718" s="12" t="s">
        <v>107</v>
      </c>
      <c r="B3718" s="13">
        <v>43451.0</v>
      </c>
      <c r="C3718" s="25">
        <v>43459.0</v>
      </c>
      <c r="D3718" s="14">
        <v>2003.12</v>
      </c>
      <c r="E3718" s="24">
        <v>43352.541550925926</v>
      </c>
      <c r="F3718" s="16">
        <v>99.0</v>
      </c>
      <c r="G3718" s="17" t="s">
        <v>25</v>
      </c>
      <c r="H3718" s="14">
        <v>302.4</v>
      </c>
      <c r="I3718" s="14">
        <f t="shared" si="1"/>
        <v>2003.12</v>
      </c>
      <c r="J3718" s="18">
        <v>3.0</v>
      </c>
      <c r="K3718" s="17">
        <v>5.0</v>
      </c>
      <c r="L3718" s="19">
        <v>2.0</v>
      </c>
      <c r="M3718" s="19" t="e">
        <v>#REF!</v>
      </c>
      <c r="N3718" s="17">
        <v>4.5</v>
      </c>
      <c r="O3718" s="17" t="s">
        <v>62</v>
      </c>
      <c r="P3718" s="17">
        <v>8.0</v>
      </c>
      <c r="Q3718" s="17">
        <v>3.0</v>
      </c>
      <c r="R3718" s="17">
        <v>0.0</v>
      </c>
      <c r="S3718" s="7">
        <f t="shared" si="2"/>
        <v>3</v>
      </c>
      <c r="T3718" s="20">
        <v>0.0</v>
      </c>
      <c r="U3718" s="14">
        <v>0.0</v>
      </c>
      <c r="V3718" s="21" t="s">
        <v>37</v>
      </c>
      <c r="W3718" s="35">
        <f>VLOOKUP(A3718,airbnb_listings_orlando!C:Q,14,0)</f>
        <v>259</v>
      </c>
      <c r="X3718" s="35">
        <f>VLOOKUP(A3718,airbnb_listings_orlando!C:Q,15,0)</f>
        <v>6</v>
      </c>
      <c r="Y3718" s="11">
        <f t="shared" si="4"/>
        <v>250.39</v>
      </c>
      <c r="AA3718" s="11"/>
    </row>
    <row r="3719">
      <c r="A3719" s="12" t="s">
        <v>107</v>
      </c>
      <c r="B3719" s="13">
        <v>43389.0</v>
      </c>
      <c r="C3719" s="25">
        <v>43391.0</v>
      </c>
      <c r="D3719" s="14">
        <v>428.47</v>
      </c>
      <c r="E3719" s="15">
        <v>43388.75724537037</v>
      </c>
      <c r="F3719" s="16">
        <v>1.0</v>
      </c>
      <c r="G3719" s="17" t="s">
        <v>25</v>
      </c>
      <c r="H3719" s="14">
        <v>35.6</v>
      </c>
      <c r="I3719" s="14">
        <f t="shared" si="1"/>
        <v>428.47</v>
      </c>
      <c r="J3719" s="18">
        <v>3.0</v>
      </c>
      <c r="K3719" s="17">
        <v>5.0</v>
      </c>
      <c r="L3719" s="19">
        <v>2.0</v>
      </c>
      <c r="M3719" s="19" t="e">
        <v>#REF!</v>
      </c>
      <c r="N3719" s="17">
        <v>4.5</v>
      </c>
      <c r="O3719" s="17" t="s">
        <v>62</v>
      </c>
      <c r="P3719" s="17">
        <v>2.0</v>
      </c>
      <c r="Q3719" s="17">
        <v>2.0</v>
      </c>
      <c r="R3719" s="17">
        <v>0.0</v>
      </c>
      <c r="S3719" s="7">
        <f t="shared" si="2"/>
        <v>2</v>
      </c>
      <c r="T3719" s="20">
        <v>0.0</v>
      </c>
      <c r="U3719" s="14">
        <v>0.0</v>
      </c>
      <c r="V3719" s="21" t="s">
        <v>37</v>
      </c>
      <c r="W3719" s="35">
        <f>VLOOKUP(A3719,airbnb_listings_orlando!C:Q,14,0)</f>
        <v>259</v>
      </c>
      <c r="X3719" s="35">
        <f>VLOOKUP(A3719,airbnb_listings_orlando!C:Q,15,0)</f>
        <v>6</v>
      </c>
      <c r="Y3719" s="11">
        <f t="shared" si="4"/>
        <v>214.235</v>
      </c>
      <c r="AA3719" s="11"/>
    </row>
    <row r="3720">
      <c r="A3720" s="12" t="s">
        <v>107</v>
      </c>
      <c r="B3720" s="13">
        <v>43346.0</v>
      </c>
      <c r="C3720" s="12">
        <v>43374.0</v>
      </c>
      <c r="D3720" s="14">
        <v>3523.48</v>
      </c>
      <c r="E3720" s="24">
        <v>43202.622569444444</v>
      </c>
      <c r="F3720" s="16">
        <v>144.0</v>
      </c>
      <c r="G3720" s="17" t="s">
        <v>25</v>
      </c>
      <c r="H3720" s="14">
        <v>560.0</v>
      </c>
      <c r="I3720" s="14">
        <f t="shared" si="1"/>
        <v>3523.48</v>
      </c>
      <c r="J3720" s="18">
        <v>3.0</v>
      </c>
      <c r="K3720" s="17">
        <v>5.0</v>
      </c>
      <c r="L3720" s="19">
        <v>2.0</v>
      </c>
      <c r="M3720" s="19" t="e">
        <v>#REF!</v>
      </c>
      <c r="N3720" s="17">
        <v>4.5</v>
      </c>
      <c r="O3720" s="17" t="s">
        <v>62</v>
      </c>
      <c r="P3720" s="17">
        <v>28.0</v>
      </c>
      <c r="Q3720" s="17">
        <v>6.0</v>
      </c>
      <c r="R3720" s="17">
        <v>0.0</v>
      </c>
      <c r="S3720" s="7">
        <f t="shared" si="2"/>
        <v>6</v>
      </c>
      <c r="T3720" s="20">
        <v>0.0</v>
      </c>
      <c r="U3720" s="14">
        <v>0.0</v>
      </c>
      <c r="V3720" s="21" t="s">
        <v>37</v>
      </c>
      <c r="W3720" s="35">
        <f>VLOOKUP(A3720,airbnb_listings_orlando!C:Q,14,0)</f>
        <v>259</v>
      </c>
      <c r="X3720" s="35">
        <f>VLOOKUP(A3720,airbnb_listings_orlando!C:Q,15,0)</f>
        <v>6</v>
      </c>
      <c r="Y3720" s="11">
        <f t="shared" si="4"/>
        <v>125.8385714</v>
      </c>
      <c r="AA3720" s="11"/>
    </row>
    <row r="3721">
      <c r="A3721" s="12" t="s">
        <v>107</v>
      </c>
      <c r="B3721" s="13">
        <v>43193.0</v>
      </c>
      <c r="C3721" s="12">
        <v>43197.0</v>
      </c>
      <c r="D3721" s="14">
        <v>604.0</v>
      </c>
      <c r="E3721" s="15">
        <v>43079.89570601852</v>
      </c>
      <c r="F3721" s="16">
        <v>114.0</v>
      </c>
      <c r="G3721" s="17" t="s">
        <v>25</v>
      </c>
      <c r="H3721" s="14">
        <v>67.74</v>
      </c>
      <c r="I3721" s="14">
        <f t="shared" si="1"/>
        <v>585</v>
      </c>
      <c r="J3721" s="18">
        <v>3.0</v>
      </c>
      <c r="K3721" s="17">
        <v>5.0</v>
      </c>
      <c r="L3721" s="19">
        <v>2.0</v>
      </c>
      <c r="M3721" s="19" t="e">
        <v>#REF!</v>
      </c>
      <c r="N3721" s="17">
        <v>4.5</v>
      </c>
      <c r="O3721" s="17" t="s">
        <v>62</v>
      </c>
      <c r="P3721" s="17">
        <v>4.0</v>
      </c>
      <c r="Q3721" s="17">
        <v>5.0</v>
      </c>
      <c r="R3721" s="17">
        <v>1.0</v>
      </c>
      <c r="S3721" s="7">
        <f t="shared" si="2"/>
        <v>6</v>
      </c>
      <c r="T3721" s="20">
        <v>19.0</v>
      </c>
      <c r="U3721" s="14">
        <v>0.0</v>
      </c>
      <c r="V3721" s="21" t="s">
        <v>37</v>
      </c>
      <c r="W3721" s="35">
        <f>VLOOKUP(A3721,airbnb_listings_orlando!C:Q,14,0)</f>
        <v>259</v>
      </c>
      <c r="X3721" s="35">
        <f>VLOOKUP(A3721,airbnb_listings_orlando!C:Q,15,0)</f>
        <v>6</v>
      </c>
      <c r="Y3721" s="11">
        <f t="shared" si="4"/>
        <v>151</v>
      </c>
      <c r="AA3721" s="11"/>
    </row>
    <row r="3722">
      <c r="A3722" s="12" t="s">
        <v>107</v>
      </c>
      <c r="B3722" s="13">
        <v>43152.0</v>
      </c>
      <c r="C3722" s="12">
        <v>43163.0</v>
      </c>
      <c r="D3722" s="14">
        <v>1730.73</v>
      </c>
      <c r="E3722" s="15">
        <v>43058.83934027778</v>
      </c>
      <c r="F3722" s="16">
        <v>94.0</v>
      </c>
      <c r="G3722" s="17" t="s">
        <v>25</v>
      </c>
      <c r="H3722" s="14">
        <v>201.58</v>
      </c>
      <c r="I3722" s="14">
        <f t="shared" si="1"/>
        <v>1682.05</v>
      </c>
      <c r="J3722" s="18">
        <v>3.0</v>
      </c>
      <c r="K3722" s="17">
        <v>5.0</v>
      </c>
      <c r="L3722" s="19">
        <v>2.0</v>
      </c>
      <c r="M3722" s="19" t="e">
        <v>#REF!</v>
      </c>
      <c r="N3722" s="17">
        <v>4.5</v>
      </c>
      <c r="O3722" s="17" t="s">
        <v>62</v>
      </c>
      <c r="P3722" s="17">
        <v>11.0</v>
      </c>
      <c r="Q3722" s="17">
        <v>5.0</v>
      </c>
      <c r="R3722" s="17">
        <v>2.0</v>
      </c>
      <c r="S3722" s="7">
        <f t="shared" si="2"/>
        <v>7</v>
      </c>
      <c r="T3722" s="20">
        <v>48.68</v>
      </c>
      <c r="U3722" s="14">
        <v>0.0</v>
      </c>
      <c r="V3722" s="21" t="s">
        <v>37</v>
      </c>
      <c r="W3722" s="35">
        <f>VLOOKUP(A3722,airbnb_listings_orlando!C:Q,14,0)</f>
        <v>259</v>
      </c>
      <c r="X3722" s="35">
        <f>VLOOKUP(A3722,airbnb_listings_orlando!C:Q,15,0)</f>
        <v>6</v>
      </c>
      <c r="Y3722" s="11">
        <f t="shared" si="4"/>
        <v>157.3390909</v>
      </c>
      <c r="AA3722" s="11"/>
    </row>
    <row r="3723">
      <c r="A3723" s="12" t="s">
        <v>107</v>
      </c>
      <c r="B3723" s="13">
        <v>43098.0</v>
      </c>
      <c r="C3723" s="12">
        <v>43103.0</v>
      </c>
      <c r="D3723" s="14">
        <v>989.4</v>
      </c>
      <c r="E3723" s="24">
        <v>43012.349803240744</v>
      </c>
      <c r="F3723" s="16">
        <v>86.0</v>
      </c>
      <c r="G3723" s="17" t="s">
        <v>25</v>
      </c>
      <c r="H3723" s="14">
        <v>203.65</v>
      </c>
      <c r="I3723" s="14">
        <f t="shared" si="1"/>
        <v>1020.4</v>
      </c>
      <c r="J3723" s="18">
        <v>3.0</v>
      </c>
      <c r="K3723" s="17">
        <v>5.0</v>
      </c>
      <c r="L3723" s="19">
        <v>2.0</v>
      </c>
      <c r="M3723" s="19" t="e">
        <v>#REF!</v>
      </c>
      <c r="N3723" s="17">
        <v>4.5</v>
      </c>
      <c r="O3723" s="17" t="s">
        <v>62</v>
      </c>
      <c r="P3723" s="17">
        <v>5.0</v>
      </c>
      <c r="Q3723" s="17">
        <v>6.0</v>
      </c>
      <c r="R3723" s="17">
        <v>1.0</v>
      </c>
      <c r="S3723" s="7">
        <f t="shared" si="2"/>
        <v>7</v>
      </c>
      <c r="T3723" s="20">
        <v>-31.0</v>
      </c>
      <c r="U3723" s="14">
        <v>0.0</v>
      </c>
      <c r="V3723" s="21" t="s">
        <v>37</v>
      </c>
      <c r="W3723" s="35">
        <f>VLOOKUP(A3723,airbnb_listings_orlando!C:Q,14,0)</f>
        <v>259</v>
      </c>
      <c r="X3723" s="35">
        <f>VLOOKUP(A3723,airbnb_listings_orlando!C:Q,15,0)</f>
        <v>6</v>
      </c>
      <c r="Y3723" s="11">
        <f t="shared" si="4"/>
        <v>197.88</v>
      </c>
      <c r="AA3723" s="11"/>
    </row>
    <row r="3724">
      <c r="A3724" s="12" t="s">
        <v>107</v>
      </c>
      <c r="B3724" s="13">
        <v>43080.0</v>
      </c>
      <c r="C3724" s="25">
        <v>43089.0</v>
      </c>
      <c r="D3724" s="14">
        <v>1300.0</v>
      </c>
      <c r="E3724" s="24">
        <v>43044.424780092595</v>
      </c>
      <c r="F3724" s="16">
        <v>36.0</v>
      </c>
      <c r="G3724" s="17" t="s">
        <v>25</v>
      </c>
      <c r="H3724" s="14">
        <v>178.04</v>
      </c>
      <c r="I3724" s="14">
        <f t="shared" si="1"/>
        <v>1260</v>
      </c>
      <c r="J3724" s="18">
        <v>3.0</v>
      </c>
      <c r="K3724" s="17">
        <v>5.0</v>
      </c>
      <c r="L3724" s="19">
        <v>2.0</v>
      </c>
      <c r="M3724" s="19" t="e">
        <v>#REF!</v>
      </c>
      <c r="N3724" s="17">
        <v>4.5</v>
      </c>
      <c r="O3724" s="17" t="s">
        <v>62</v>
      </c>
      <c r="P3724" s="17">
        <v>9.0</v>
      </c>
      <c r="Q3724" s="17">
        <v>5.0</v>
      </c>
      <c r="R3724" s="17">
        <v>2.0</v>
      </c>
      <c r="S3724" s="7">
        <f t="shared" si="2"/>
        <v>7</v>
      </c>
      <c r="T3724" s="20">
        <v>40.0</v>
      </c>
      <c r="U3724" s="14">
        <v>0.0</v>
      </c>
      <c r="V3724" s="21" t="s">
        <v>37</v>
      </c>
      <c r="W3724" s="35">
        <f>VLOOKUP(A3724,airbnb_listings_orlando!C:Q,14,0)</f>
        <v>259</v>
      </c>
      <c r="X3724" s="35">
        <f>VLOOKUP(A3724,airbnb_listings_orlando!C:Q,15,0)</f>
        <v>6</v>
      </c>
      <c r="Y3724" s="11">
        <f t="shared" si="4"/>
        <v>144.4444444</v>
      </c>
      <c r="AA3724" s="11"/>
    </row>
    <row r="3725">
      <c r="A3725" s="12" t="s">
        <v>107</v>
      </c>
      <c r="B3725" s="13">
        <v>43035.0</v>
      </c>
      <c r="C3725" s="12">
        <v>43043.0</v>
      </c>
      <c r="D3725" s="14">
        <v>1228.04</v>
      </c>
      <c r="E3725" s="24">
        <v>43011.90315972222</v>
      </c>
      <c r="F3725" s="16">
        <v>24.0</v>
      </c>
      <c r="G3725" s="17" t="s">
        <v>25</v>
      </c>
      <c r="H3725" s="14">
        <v>176.0</v>
      </c>
      <c r="I3725" s="14">
        <f t="shared" si="1"/>
        <v>1228.04</v>
      </c>
      <c r="J3725" s="18">
        <v>3.0</v>
      </c>
      <c r="K3725" s="17">
        <v>5.0</v>
      </c>
      <c r="L3725" s="19">
        <v>2.0</v>
      </c>
      <c r="M3725" s="19" t="e">
        <v>#REF!</v>
      </c>
      <c r="N3725" s="17">
        <v>4.5</v>
      </c>
      <c r="O3725" s="17" t="s">
        <v>62</v>
      </c>
      <c r="P3725" s="17">
        <v>8.0</v>
      </c>
      <c r="Q3725" s="17">
        <v>4.0</v>
      </c>
      <c r="R3725" s="17">
        <v>2.0</v>
      </c>
      <c r="S3725" s="7">
        <f t="shared" si="2"/>
        <v>6</v>
      </c>
      <c r="T3725" s="20">
        <v>0.0</v>
      </c>
      <c r="U3725" s="14">
        <v>0.0</v>
      </c>
      <c r="V3725" s="21" t="s">
        <v>37</v>
      </c>
      <c r="W3725" s="35">
        <f>VLOOKUP(A3725,airbnb_listings_orlando!C:Q,14,0)</f>
        <v>259</v>
      </c>
      <c r="X3725" s="35">
        <f>VLOOKUP(A3725,airbnb_listings_orlando!C:Q,15,0)</f>
        <v>6</v>
      </c>
      <c r="Y3725" s="11">
        <f t="shared" si="4"/>
        <v>153.505</v>
      </c>
      <c r="AA3725" s="11"/>
    </row>
    <row r="3726">
      <c r="A3726" s="12" t="s">
        <v>107</v>
      </c>
      <c r="B3726" s="13">
        <v>43015.0</v>
      </c>
      <c r="C3726" s="25">
        <v>43018.0</v>
      </c>
      <c r="D3726" s="14">
        <v>471.0</v>
      </c>
      <c r="E3726" s="24">
        <v>42998.66866898148</v>
      </c>
      <c r="F3726" s="16">
        <v>17.0</v>
      </c>
      <c r="G3726" s="17" t="s">
        <v>25</v>
      </c>
      <c r="H3726" s="14">
        <v>49.7</v>
      </c>
      <c r="I3726" s="14">
        <f t="shared" si="1"/>
        <v>456</v>
      </c>
      <c r="J3726" s="18">
        <v>3.0</v>
      </c>
      <c r="K3726" s="17">
        <v>5.0</v>
      </c>
      <c r="L3726" s="19">
        <v>2.0</v>
      </c>
      <c r="M3726" s="19" t="e">
        <v>#REF!</v>
      </c>
      <c r="N3726" s="17">
        <v>4.5</v>
      </c>
      <c r="O3726" s="17" t="s">
        <v>62</v>
      </c>
      <c r="P3726" s="17">
        <v>3.0</v>
      </c>
      <c r="Q3726" s="17">
        <v>4.0</v>
      </c>
      <c r="R3726" s="17">
        <v>1.0</v>
      </c>
      <c r="S3726" s="7">
        <f t="shared" si="2"/>
        <v>5</v>
      </c>
      <c r="T3726" s="20">
        <v>15.0</v>
      </c>
      <c r="U3726" s="14">
        <v>0.0</v>
      </c>
      <c r="V3726" s="21" t="s">
        <v>37</v>
      </c>
      <c r="W3726" s="35">
        <f>VLOOKUP(A3726,airbnb_listings_orlando!C:Q,14,0)</f>
        <v>259</v>
      </c>
      <c r="X3726" s="35">
        <f>VLOOKUP(A3726,airbnb_listings_orlando!C:Q,15,0)</f>
        <v>6</v>
      </c>
      <c r="Y3726" s="11">
        <f t="shared" si="4"/>
        <v>157</v>
      </c>
      <c r="AA3726" s="11"/>
    </row>
    <row r="3727">
      <c r="A3727" s="12" t="s">
        <v>107</v>
      </c>
      <c r="B3727" s="13">
        <v>42937.0</v>
      </c>
      <c r="C3727" s="12">
        <v>42939.0</v>
      </c>
      <c r="D3727" s="14">
        <v>524.6</v>
      </c>
      <c r="E3727" s="24">
        <v>42800.47755787037</v>
      </c>
      <c r="F3727" s="16">
        <v>137.0</v>
      </c>
      <c r="G3727" s="17" t="s">
        <v>25</v>
      </c>
      <c r="H3727" s="14">
        <v>56.0</v>
      </c>
      <c r="I3727" s="14">
        <f t="shared" si="1"/>
        <v>524.6</v>
      </c>
      <c r="J3727" s="18">
        <v>3.0</v>
      </c>
      <c r="K3727" s="17">
        <v>5.0</v>
      </c>
      <c r="L3727" s="19">
        <v>2.0</v>
      </c>
      <c r="M3727" s="19" t="e">
        <v>#REF!</v>
      </c>
      <c r="N3727" s="17">
        <v>4.5</v>
      </c>
      <c r="O3727" s="17" t="s">
        <v>62</v>
      </c>
      <c r="P3727" s="17">
        <v>2.0</v>
      </c>
      <c r="Q3727" s="17">
        <v>1.0</v>
      </c>
      <c r="R3727" s="17">
        <v>0.0</v>
      </c>
      <c r="S3727" s="7">
        <f t="shared" si="2"/>
        <v>1</v>
      </c>
      <c r="T3727" s="20">
        <v>0.0</v>
      </c>
      <c r="U3727" s="14">
        <v>0.0</v>
      </c>
      <c r="V3727" s="21" t="s">
        <v>37</v>
      </c>
      <c r="W3727" s="35">
        <f>VLOOKUP(A3727,airbnb_listings_orlando!C:Q,14,0)</f>
        <v>259</v>
      </c>
      <c r="X3727" s="35">
        <f>VLOOKUP(A3727,airbnb_listings_orlando!C:Q,15,0)</f>
        <v>6</v>
      </c>
      <c r="Y3727" s="11">
        <f t="shared" si="4"/>
        <v>262.3</v>
      </c>
      <c r="AA3727" s="11"/>
    </row>
    <row r="3728">
      <c r="A3728" s="12" t="s">
        <v>107</v>
      </c>
      <c r="B3728" s="13">
        <v>42859.0</v>
      </c>
      <c r="C3728" s="12">
        <v>42877.0</v>
      </c>
      <c r="D3728" s="14">
        <v>2314.38</v>
      </c>
      <c r="E3728" s="24">
        <v>42772.72054398148</v>
      </c>
      <c r="F3728" s="16">
        <v>87.0</v>
      </c>
      <c r="G3728" s="17" t="s">
        <v>25</v>
      </c>
      <c r="H3728" s="14">
        <v>313.06</v>
      </c>
      <c r="I3728" s="14">
        <f t="shared" si="1"/>
        <v>2245.26</v>
      </c>
      <c r="J3728" s="18">
        <v>3.0</v>
      </c>
      <c r="K3728" s="17">
        <v>5.0</v>
      </c>
      <c r="L3728" s="19">
        <v>2.0</v>
      </c>
      <c r="M3728" s="19" t="e">
        <v>#REF!</v>
      </c>
      <c r="N3728" s="17">
        <v>4.5</v>
      </c>
      <c r="O3728" s="17" t="s">
        <v>62</v>
      </c>
      <c r="P3728" s="17">
        <v>18.0</v>
      </c>
      <c r="Q3728" s="17">
        <v>6.0</v>
      </c>
      <c r="R3728" s="17">
        <v>1.0</v>
      </c>
      <c r="S3728" s="7">
        <f t="shared" si="2"/>
        <v>7</v>
      </c>
      <c r="T3728" s="20">
        <v>69.12</v>
      </c>
      <c r="U3728" s="14">
        <v>0.0</v>
      </c>
      <c r="V3728" s="21" t="s">
        <v>37</v>
      </c>
      <c r="W3728" s="35">
        <f>VLOOKUP(A3728,airbnb_listings_orlando!C:Q,14,0)</f>
        <v>259</v>
      </c>
      <c r="X3728" s="35">
        <f>VLOOKUP(A3728,airbnb_listings_orlando!C:Q,15,0)</f>
        <v>6</v>
      </c>
      <c r="Y3728" s="11">
        <f t="shared" si="4"/>
        <v>128.5766667</v>
      </c>
      <c r="AA3728" s="11"/>
    </row>
    <row r="3729">
      <c r="A3729" s="12" t="s">
        <v>107</v>
      </c>
      <c r="B3729" s="13">
        <v>42790.0</v>
      </c>
      <c r="C3729" s="12">
        <v>42797.0</v>
      </c>
      <c r="D3729" s="14">
        <v>1058.56</v>
      </c>
      <c r="E3729" s="15">
        <v>42690.71486111111</v>
      </c>
      <c r="F3729" s="16">
        <v>100.0</v>
      </c>
      <c r="G3729" s="17" t="s">
        <v>25</v>
      </c>
      <c r="H3729" s="14">
        <v>149.4</v>
      </c>
      <c r="I3729" s="14">
        <f t="shared" si="1"/>
        <v>1058.56</v>
      </c>
      <c r="J3729" s="18">
        <v>3.0</v>
      </c>
      <c r="K3729" s="17">
        <v>5.0</v>
      </c>
      <c r="L3729" s="19">
        <v>2.0</v>
      </c>
      <c r="M3729" s="19" t="e">
        <v>#REF!</v>
      </c>
      <c r="N3729" s="17">
        <v>4.5</v>
      </c>
      <c r="O3729" s="17" t="s">
        <v>62</v>
      </c>
      <c r="P3729" s="17">
        <v>7.0</v>
      </c>
      <c r="Q3729" s="17">
        <v>3.0</v>
      </c>
      <c r="R3729" s="17">
        <v>3.0</v>
      </c>
      <c r="S3729" s="7">
        <f t="shared" si="2"/>
        <v>6</v>
      </c>
      <c r="T3729" s="20">
        <v>0.0</v>
      </c>
      <c r="U3729" s="14">
        <v>0.0</v>
      </c>
      <c r="V3729" s="21" t="s">
        <v>37</v>
      </c>
      <c r="W3729" s="35">
        <f>VLOOKUP(A3729,airbnb_listings_orlando!C:Q,14,0)</f>
        <v>259</v>
      </c>
      <c r="X3729" s="35">
        <f>VLOOKUP(A3729,airbnb_listings_orlando!C:Q,15,0)</f>
        <v>6</v>
      </c>
      <c r="Y3729" s="11">
        <f t="shared" si="4"/>
        <v>151.2228571</v>
      </c>
      <c r="AA3729" s="11"/>
    </row>
    <row r="3730">
      <c r="A3730" s="12" t="s">
        <v>107</v>
      </c>
      <c r="B3730" s="13">
        <v>42776.0</v>
      </c>
      <c r="C3730" s="12">
        <v>42788.0</v>
      </c>
      <c r="D3730" s="14">
        <v>1719.18</v>
      </c>
      <c r="E3730" s="24">
        <v>42706.730532407404</v>
      </c>
      <c r="F3730" s="16">
        <v>70.0</v>
      </c>
      <c r="G3730" s="17" t="s">
        <v>25</v>
      </c>
      <c r="H3730" s="14">
        <v>264.0</v>
      </c>
      <c r="I3730" s="14">
        <f t="shared" si="1"/>
        <v>1719.18</v>
      </c>
      <c r="J3730" s="18">
        <v>3.0</v>
      </c>
      <c r="K3730" s="17">
        <v>5.0</v>
      </c>
      <c r="L3730" s="19">
        <v>2.0</v>
      </c>
      <c r="M3730" s="19" t="e">
        <v>#REF!</v>
      </c>
      <c r="N3730" s="17">
        <v>4.5</v>
      </c>
      <c r="O3730" s="17" t="s">
        <v>62</v>
      </c>
      <c r="P3730" s="17">
        <v>12.0</v>
      </c>
      <c r="Q3730" s="17">
        <v>3.0</v>
      </c>
      <c r="R3730" s="17">
        <v>1.0</v>
      </c>
      <c r="S3730" s="7">
        <f t="shared" si="2"/>
        <v>4</v>
      </c>
      <c r="T3730" s="20">
        <v>0.0</v>
      </c>
      <c r="U3730" s="14">
        <v>0.0</v>
      </c>
      <c r="V3730" s="21" t="s">
        <v>37</v>
      </c>
      <c r="W3730" s="35">
        <f>VLOOKUP(A3730,airbnb_listings_orlando!C:Q,14,0)</f>
        <v>259</v>
      </c>
      <c r="X3730" s="35">
        <f>VLOOKUP(A3730,airbnb_listings_orlando!C:Q,15,0)</f>
        <v>6</v>
      </c>
      <c r="Y3730" s="11">
        <f t="shared" si="4"/>
        <v>143.265</v>
      </c>
      <c r="AA3730" s="11"/>
    </row>
    <row r="3731">
      <c r="A3731" s="12" t="s">
        <v>107</v>
      </c>
      <c r="B3731" s="13">
        <v>42746.0</v>
      </c>
      <c r="C3731" s="12">
        <v>42752.0</v>
      </c>
      <c r="D3731" s="14">
        <v>1165.78</v>
      </c>
      <c r="E3731" s="24">
        <v>42682.694756944446</v>
      </c>
      <c r="F3731" s="16">
        <v>64.0</v>
      </c>
      <c r="G3731" s="17" t="s">
        <v>25</v>
      </c>
      <c r="H3731" s="14">
        <v>168.0</v>
      </c>
      <c r="I3731" s="14">
        <f t="shared" si="1"/>
        <v>1165.78</v>
      </c>
      <c r="J3731" s="18">
        <v>3.0</v>
      </c>
      <c r="K3731" s="17">
        <v>5.0</v>
      </c>
      <c r="L3731" s="19">
        <v>2.0</v>
      </c>
      <c r="M3731" s="19" t="e">
        <v>#REF!</v>
      </c>
      <c r="N3731" s="17">
        <v>4.5</v>
      </c>
      <c r="O3731" s="17" t="s">
        <v>62</v>
      </c>
      <c r="P3731" s="17">
        <v>6.0</v>
      </c>
      <c r="Q3731" s="17">
        <v>2.0</v>
      </c>
      <c r="R3731" s="17">
        <v>4.0</v>
      </c>
      <c r="S3731" s="7">
        <f t="shared" si="2"/>
        <v>6</v>
      </c>
      <c r="T3731" s="20">
        <v>0.0</v>
      </c>
      <c r="U3731" s="14">
        <v>0.0</v>
      </c>
      <c r="V3731" s="21" t="s">
        <v>37</v>
      </c>
      <c r="W3731" s="35">
        <f>VLOOKUP(A3731,airbnb_listings_orlando!C:Q,14,0)</f>
        <v>259</v>
      </c>
      <c r="X3731" s="35">
        <f>VLOOKUP(A3731,airbnb_listings_orlando!C:Q,15,0)</f>
        <v>6</v>
      </c>
      <c r="Y3731" s="11">
        <f t="shared" si="4"/>
        <v>194.2966667</v>
      </c>
      <c r="AA3731" s="11"/>
    </row>
    <row r="3732">
      <c r="A3732" s="12" t="s">
        <v>107</v>
      </c>
      <c r="B3732" s="13">
        <v>42692.0</v>
      </c>
      <c r="C3732" s="25">
        <v>42694.0</v>
      </c>
      <c r="D3732" s="14">
        <v>566.28</v>
      </c>
      <c r="E3732" s="15">
        <v>42665.31898148148</v>
      </c>
      <c r="F3732" s="16">
        <v>27.0</v>
      </c>
      <c r="G3732" s="17" t="s">
        <v>25</v>
      </c>
      <c r="H3732" s="14">
        <v>64.0</v>
      </c>
      <c r="I3732" s="14">
        <f t="shared" si="1"/>
        <v>566.28</v>
      </c>
      <c r="J3732" s="18">
        <v>3.0</v>
      </c>
      <c r="K3732" s="17">
        <v>5.0</v>
      </c>
      <c r="L3732" s="19">
        <v>2.0</v>
      </c>
      <c r="M3732" s="19" t="e">
        <v>#REF!</v>
      </c>
      <c r="N3732" s="17">
        <v>4.5</v>
      </c>
      <c r="O3732" s="17" t="s">
        <v>62</v>
      </c>
      <c r="P3732" s="17">
        <v>2.0</v>
      </c>
      <c r="Q3732" s="17">
        <v>5.0</v>
      </c>
      <c r="R3732" s="17">
        <v>0.0</v>
      </c>
      <c r="S3732" s="7">
        <f t="shared" si="2"/>
        <v>5</v>
      </c>
      <c r="T3732" s="20">
        <v>0.0</v>
      </c>
      <c r="U3732" s="14">
        <v>0.0</v>
      </c>
      <c r="V3732" s="21" t="s">
        <v>37</v>
      </c>
      <c r="W3732" s="35">
        <f>VLOOKUP(A3732,airbnb_listings_orlando!C:Q,14,0)</f>
        <v>259</v>
      </c>
      <c r="X3732" s="35">
        <f>VLOOKUP(A3732,airbnb_listings_orlando!C:Q,15,0)</f>
        <v>6</v>
      </c>
      <c r="Y3732" s="11">
        <f t="shared" si="4"/>
        <v>283.14</v>
      </c>
      <c r="AA3732" s="11"/>
    </row>
    <row r="3733">
      <c r="A3733" s="12" t="s">
        <v>107</v>
      </c>
      <c r="B3733" s="13">
        <v>43460.0</v>
      </c>
      <c r="C3733" s="12">
        <v>43466.0</v>
      </c>
      <c r="D3733" s="14">
        <v>1383.91</v>
      </c>
      <c r="E3733" s="24">
        <v>43337.9209375</v>
      </c>
      <c r="F3733" s="16">
        <v>123.0</v>
      </c>
      <c r="G3733" s="17" t="s">
        <v>25</v>
      </c>
      <c r="H3733" s="14">
        <v>173.05</v>
      </c>
      <c r="I3733" s="14">
        <f t="shared" si="1"/>
        <v>1299.6027</v>
      </c>
      <c r="J3733" s="18">
        <v>3.0</v>
      </c>
      <c r="K3733" s="17">
        <v>5.0</v>
      </c>
      <c r="L3733" s="19">
        <v>2.0</v>
      </c>
      <c r="M3733" s="19" t="e">
        <v>#REF!</v>
      </c>
      <c r="N3733" s="17">
        <v>4.5</v>
      </c>
      <c r="O3733" s="17" t="s">
        <v>62</v>
      </c>
      <c r="P3733" s="17">
        <v>6.0</v>
      </c>
      <c r="Q3733" s="17">
        <v>2.0</v>
      </c>
      <c r="R3733" s="17">
        <v>3.0</v>
      </c>
      <c r="S3733" s="7">
        <f t="shared" si="2"/>
        <v>5</v>
      </c>
      <c r="T3733" s="20">
        <v>42.79</v>
      </c>
      <c r="U3733" s="14">
        <f t="shared" ref="U3733:U3739" si="186">D3733*3%</f>
        <v>41.5173</v>
      </c>
      <c r="V3733" s="21" t="s">
        <v>39</v>
      </c>
      <c r="W3733" s="35">
        <f>VLOOKUP(A3733,airbnb_listings_orlando!C:Q,14,0)</f>
        <v>259</v>
      </c>
      <c r="X3733" s="35">
        <f>VLOOKUP(A3733,airbnb_listings_orlando!C:Q,15,0)</f>
        <v>6</v>
      </c>
      <c r="Y3733" s="11">
        <f t="shared" si="4"/>
        <v>230.6516667</v>
      </c>
      <c r="AA3733" s="11"/>
    </row>
    <row r="3734">
      <c r="A3734" s="12" t="s">
        <v>107</v>
      </c>
      <c r="B3734" s="13">
        <v>43448.0</v>
      </c>
      <c r="C3734" s="25">
        <v>43450.0</v>
      </c>
      <c r="D3734" s="14">
        <v>385.34</v>
      </c>
      <c r="E3734" s="24">
        <v>43335.71789351852</v>
      </c>
      <c r="F3734" s="16">
        <v>113.0</v>
      </c>
      <c r="G3734" s="17" t="s">
        <v>25</v>
      </c>
      <c r="H3734" s="14">
        <v>29.71</v>
      </c>
      <c r="I3734" s="14">
        <f t="shared" si="1"/>
        <v>361.8698</v>
      </c>
      <c r="J3734" s="18">
        <v>3.0</v>
      </c>
      <c r="K3734" s="17">
        <v>5.0</v>
      </c>
      <c r="L3734" s="19">
        <v>2.0</v>
      </c>
      <c r="M3734" s="19" t="e">
        <v>#REF!</v>
      </c>
      <c r="N3734" s="17">
        <v>4.5</v>
      </c>
      <c r="O3734" s="17" t="s">
        <v>62</v>
      </c>
      <c r="P3734" s="17">
        <v>2.0</v>
      </c>
      <c r="Q3734" s="17">
        <v>6.0</v>
      </c>
      <c r="R3734" s="17">
        <v>0.0</v>
      </c>
      <c r="S3734" s="7">
        <f t="shared" si="2"/>
        <v>6</v>
      </c>
      <c r="T3734" s="20">
        <v>11.91</v>
      </c>
      <c r="U3734" s="14">
        <f t="shared" si="186"/>
        <v>11.5602</v>
      </c>
      <c r="V3734" s="21" t="s">
        <v>39</v>
      </c>
      <c r="W3734" s="35">
        <f>VLOOKUP(A3734,airbnb_listings_orlando!C:Q,14,0)</f>
        <v>259</v>
      </c>
      <c r="X3734" s="35">
        <f>VLOOKUP(A3734,airbnb_listings_orlando!C:Q,15,0)</f>
        <v>6</v>
      </c>
      <c r="Y3734" s="11">
        <f t="shared" si="4"/>
        <v>192.67</v>
      </c>
      <c r="AA3734" s="11"/>
    </row>
    <row r="3735">
      <c r="A3735" s="12" t="s">
        <v>107</v>
      </c>
      <c r="B3735" s="13">
        <v>43434.0</v>
      </c>
      <c r="C3735" s="12">
        <v>43443.0</v>
      </c>
      <c r="D3735" s="14">
        <v>1327.76</v>
      </c>
      <c r="E3735" s="24">
        <v>43379.675717592596</v>
      </c>
      <c r="F3735" s="16">
        <v>55.0</v>
      </c>
      <c r="G3735" s="17" t="s">
        <v>25</v>
      </c>
      <c r="H3735" s="14">
        <v>164.94</v>
      </c>
      <c r="I3735" s="14">
        <f t="shared" si="1"/>
        <v>1246.8772</v>
      </c>
      <c r="J3735" s="18">
        <v>3.0</v>
      </c>
      <c r="K3735" s="17">
        <v>5.0</v>
      </c>
      <c r="L3735" s="19">
        <v>2.0</v>
      </c>
      <c r="M3735" s="19" t="e">
        <v>#REF!</v>
      </c>
      <c r="N3735" s="17">
        <v>4.5</v>
      </c>
      <c r="O3735" s="17" t="s">
        <v>62</v>
      </c>
      <c r="P3735" s="17">
        <v>9.0</v>
      </c>
      <c r="Q3735" s="17">
        <v>5.0</v>
      </c>
      <c r="R3735" s="17">
        <v>0.0</v>
      </c>
      <c r="S3735" s="7">
        <f t="shared" si="2"/>
        <v>5</v>
      </c>
      <c r="T3735" s="20">
        <v>41.05</v>
      </c>
      <c r="U3735" s="14">
        <f t="shared" si="186"/>
        <v>39.8328</v>
      </c>
      <c r="V3735" s="21" t="s">
        <v>39</v>
      </c>
      <c r="W3735" s="35">
        <f>VLOOKUP(A3735,airbnb_listings_orlando!C:Q,14,0)</f>
        <v>259</v>
      </c>
      <c r="X3735" s="35">
        <f>VLOOKUP(A3735,airbnb_listings_orlando!C:Q,15,0)</f>
        <v>6</v>
      </c>
      <c r="Y3735" s="11">
        <f t="shared" si="4"/>
        <v>147.5288889</v>
      </c>
      <c r="AA3735" s="11"/>
    </row>
    <row r="3736">
      <c r="A3736" s="12" t="s">
        <v>107</v>
      </c>
      <c r="B3736" s="13">
        <v>43416.0</v>
      </c>
      <c r="C3736" s="25">
        <v>43423.0</v>
      </c>
      <c r="D3736" s="14">
        <v>1043.71</v>
      </c>
      <c r="E3736" s="15">
        <v>43394.8146412037</v>
      </c>
      <c r="F3736" s="16">
        <v>22.0</v>
      </c>
      <c r="G3736" s="17" t="s">
        <v>25</v>
      </c>
      <c r="H3736" s="14">
        <v>123.88</v>
      </c>
      <c r="I3736" s="14">
        <f t="shared" si="1"/>
        <v>980.1287</v>
      </c>
      <c r="J3736" s="18">
        <v>3.0</v>
      </c>
      <c r="K3736" s="17">
        <v>5.0</v>
      </c>
      <c r="L3736" s="19">
        <v>2.0</v>
      </c>
      <c r="M3736" s="19" t="e">
        <v>#REF!</v>
      </c>
      <c r="N3736" s="17">
        <v>4.5</v>
      </c>
      <c r="O3736" s="17" t="s">
        <v>62</v>
      </c>
      <c r="P3736" s="17">
        <v>7.0</v>
      </c>
      <c r="Q3736" s="17">
        <v>3.0</v>
      </c>
      <c r="R3736" s="17">
        <v>0.0</v>
      </c>
      <c r="S3736" s="7">
        <f t="shared" si="2"/>
        <v>3</v>
      </c>
      <c r="T3736" s="20">
        <v>32.27</v>
      </c>
      <c r="U3736" s="14">
        <f t="shared" si="186"/>
        <v>31.3113</v>
      </c>
      <c r="V3736" s="21" t="s">
        <v>39</v>
      </c>
      <c r="W3736" s="35">
        <f>VLOOKUP(A3736,airbnb_listings_orlando!C:Q,14,0)</f>
        <v>259</v>
      </c>
      <c r="X3736" s="35">
        <f>VLOOKUP(A3736,airbnb_listings_orlando!C:Q,15,0)</f>
        <v>6</v>
      </c>
      <c r="Y3736" s="11">
        <f t="shared" si="4"/>
        <v>149.1014286</v>
      </c>
      <c r="AA3736" s="11"/>
    </row>
    <row r="3737">
      <c r="A3737" s="12" t="s">
        <v>107</v>
      </c>
      <c r="B3737" s="13">
        <v>43413.0</v>
      </c>
      <c r="C3737" s="25">
        <v>43415.0</v>
      </c>
      <c r="D3737" s="14">
        <v>390.85</v>
      </c>
      <c r="E3737" s="24">
        <v>43342.74538194444</v>
      </c>
      <c r="F3737" s="16">
        <v>71.0</v>
      </c>
      <c r="G3737" s="17" t="s">
        <v>25</v>
      </c>
      <c r="H3737" s="14">
        <v>29.5</v>
      </c>
      <c r="I3737" s="14">
        <f t="shared" si="1"/>
        <v>367.0445</v>
      </c>
      <c r="J3737" s="18">
        <v>3.0</v>
      </c>
      <c r="K3737" s="17">
        <v>5.0</v>
      </c>
      <c r="L3737" s="19">
        <v>2.0</v>
      </c>
      <c r="M3737" s="19" t="e">
        <v>#REF!</v>
      </c>
      <c r="N3737" s="17">
        <v>4.5</v>
      </c>
      <c r="O3737" s="17" t="s">
        <v>62</v>
      </c>
      <c r="P3737" s="17">
        <v>2.0</v>
      </c>
      <c r="Q3737" s="17">
        <v>5.0</v>
      </c>
      <c r="R3737" s="17">
        <v>2.0</v>
      </c>
      <c r="S3737" s="7">
        <f t="shared" si="2"/>
        <v>7</v>
      </c>
      <c r="T3737" s="20">
        <v>12.08</v>
      </c>
      <c r="U3737" s="14">
        <f t="shared" si="186"/>
        <v>11.7255</v>
      </c>
      <c r="V3737" s="21" t="s">
        <v>39</v>
      </c>
      <c r="W3737" s="35">
        <f>VLOOKUP(A3737,airbnb_listings_orlando!C:Q,14,0)</f>
        <v>259</v>
      </c>
      <c r="X3737" s="35">
        <f>VLOOKUP(A3737,airbnb_listings_orlando!C:Q,15,0)</f>
        <v>6</v>
      </c>
      <c r="Y3737" s="11">
        <f t="shared" si="4"/>
        <v>195.425</v>
      </c>
      <c r="AA3737" s="11"/>
    </row>
    <row r="3738">
      <c r="A3738" s="12" t="s">
        <v>107</v>
      </c>
      <c r="B3738" s="13">
        <v>43391.0</v>
      </c>
      <c r="C3738" s="25">
        <v>43394.0</v>
      </c>
      <c r="D3738" s="14">
        <v>541.67</v>
      </c>
      <c r="E3738" s="24">
        <v>43347.67122685185</v>
      </c>
      <c r="F3738" s="16">
        <v>44.0</v>
      </c>
      <c r="G3738" s="17" t="s">
        <v>25</v>
      </c>
      <c r="H3738" s="14">
        <v>51.3</v>
      </c>
      <c r="I3738" s="14">
        <f t="shared" si="1"/>
        <v>508.6699</v>
      </c>
      <c r="J3738" s="18">
        <v>3.0</v>
      </c>
      <c r="K3738" s="17">
        <v>5.0</v>
      </c>
      <c r="L3738" s="19">
        <v>2.0</v>
      </c>
      <c r="M3738" s="19" t="e">
        <v>#REF!</v>
      </c>
      <c r="N3738" s="17">
        <v>4.5</v>
      </c>
      <c r="O3738" s="17" t="s">
        <v>62</v>
      </c>
      <c r="P3738" s="17">
        <v>3.0</v>
      </c>
      <c r="Q3738" s="17">
        <v>8.0</v>
      </c>
      <c r="R3738" s="17">
        <v>0.0</v>
      </c>
      <c r="S3738" s="7">
        <f t="shared" si="2"/>
        <v>8</v>
      </c>
      <c r="T3738" s="20">
        <v>16.75</v>
      </c>
      <c r="U3738" s="14">
        <f t="shared" si="186"/>
        <v>16.2501</v>
      </c>
      <c r="V3738" s="21" t="s">
        <v>39</v>
      </c>
      <c r="W3738" s="35">
        <f>VLOOKUP(A3738,airbnb_listings_orlando!C:Q,14,0)</f>
        <v>259</v>
      </c>
      <c r="X3738" s="35">
        <f>VLOOKUP(A3738,airbnb_listings_orlando!C:Q,15,0)</f>
        <v>6</v>
      </c>
      <c r="Y3738" s="11">
        <f t="shared" si="4"/>
        <v>180.5566667</v>
      </c>
      <c r="AA3738" s="11"/>
    </row>
    <row r="3739">
      <c r="A3739" s="12" t="s">
        <v>107</v>
      </c>
      <c r="B3739" s="13">
        <v>43385.0</v>
      </c>
      <c r="C3739" s="25">
        <v>43389.0</v>
      </c>
      <c r="D3739" s="14">
        <v>633.06</v>
      </c>
      <c r="E3739" s="24">
        <v>43323.60057870371</v>
      </c>
      <c r="F3739" s="16">
        <v>62.0</v>
      </c>
      <c r="G3739" s="17" t="s">
        <v>25</v>
      </c>
      <c r="H3739" s="14">
        <v>64.52</v>
      </c>
      <c r="I3739" s="14">
        <f t="shared" si="1"/>
        <v>594.4982</v>
      </c>
      <c r="J3739" s="18">
        <v>3.0</v>
      </c>
      <c r="K3739" s="17">
        <v>5.0</v>
      </c>
      <c r="L3739" s="19">
        <v>2.0</v>
      </c>
      <c r="M3739" s="19" t="e">
        <v>#REF!</v>
      </c>
      <c r="N3739" s="17">
        <v>4.5</v>
      </c>
      <c r="O3739" s="17" t="s">
        <v>62</v>
      </c>
      <c r="P3739" s="17">
        <v>4.0</v>
      </c>
      <c r="Q3739" s="17">
        <v>3.0</v>
      </c>
      <c r="R3739" s="17">
        <v>2.0</v>
      </c>
      <c r="S3739" s="7">
        <f t="shared" si="2"/>
        <v>5</v>
      </c>
      <c r="T3739" s="20">
        <v>19.57</v>
      </c>
      <c r="U3739" s="14">
        <f t="shared" si="186"/>
        <v>18.9918</v>
      </c>
      <c r="V3739" s="21" t="s">
        <v>39</v>
      </c>
      <c r="W3739" s="35">
        <f>VLOOKUP(A3739,airbnb_listings_orlando!C:Q,14,0)</f>
        <v>259</v>
      </c>
      <c r="X3739" s="35">
        <f>VLOOKUP(A3739,airbnb_listings_orlando!C:Q,15,0)</f>
        <v>6</v>
      </c>
      <c r="Y3739" s="11">
        <f t="shared" si="4"/>
        <v>158.265</v>
      </c>
      <c r="AA3739" s="11"/>
    </row>
    <row r="3740">
      <c r="A3740" s="12" t="s">
        <v>107</v>
      </c>
      <c r="B3740" s="13">
        <v>43378.0</v>
      </c>
      <c r="C3740" s="12">
        <v>43380.0</v>
      </c>
      <c r="D3740" s="14">
        <v>382.79</v>
      </c>
      <c r="E3740" s="24">
        <v>43285.74</v>
      </c>
      <c r="F3740" s="16">
        <v>93.0</v>
      </c>
      <c r="G3740" s="17" t="s">
        <v>25</v>
      </c>
      <c r="H3740" s="14">
        <v>29.5</v>
      </c>
      <c r="I3740" s="14">
        <f t="shared" si="1"/>
        <v>355.3984</v>
      </c>
      <c r="J3740" s="18">
        <v>3.0</v>
      </c>
      <c r="K3740" s="17">
        <v>5.0</v>
      </c>
      <c r="L3740" s="19">
        <v>2.0</v>
      </c>
      <c r="M3740" s="19" t="e">
        <v>#REF!</v>
      </c>
      <c r="N3740" s="17">
        <v>4.5</v>
      </c>
      <c r="O3740" s="17" t="s">
        <v>62</v>
      </c>
      <c r="P3740" s="17">
        <v>2.0</v>
      </c>
      <c r="Q3740" s="17">
        <v>10.0</v>
      </c>
      <c r="R3740" s="17">
        <v>0.0</v>
      </c>
      <c r="S3740" s="7">
        <f t="shared" si="2"/>
        <v>10</v>
      </c>
      <c r="T3740" s="20">
        <v>12.08</v>
      </c>
      <c r="U3740" s="14">
        <f t="shared" ref="U3740:U3741" si="187">D3740*4%</f>
        <v>15.3116</v>
      </c>
      <c r="V3740" s="21" t="s">
        <v>39</v>
      </c>
      <c r="W3740" s="35">
        <f>VLOOKUP(A3740,airbnb_listings_orlando!C:Q,14,0)</f>
        <v>259</v>
      </c>
      <c r="X3740" s="35">
        <f>VLOOKUP(A3740,airbnb_listings_orlando!C:Q,15,0)</f>
        <v>6</v>
      </c>
      <c r="Y3740" s="11">
        <f t="shared" si="4"/>
        <v>191.395</v>
      </c>
      <c r="AA3740" s="11"/>
    </row>
    <row r="3741">
      <c r="A3741" s="12" t="s">
        <v>107</v>
      </c>
      <c r="B3741" s="13">
        <v>43344.0</v>
      </c>
      <c r="C3741" s="12">
        <v>43346.0</v>
      </c>
      <c r="D3741" s="14">
        <v>390.85</v>
      </c>
      <c r="E3741" s="24">
        <v>43297.13170138889</v>
      </c>
      <c r="F3741" s="16">
        <v>47.0</v>
      </c>
      <c r="G3741" s="17" t="s">
        <v>25</v>
      </c>
      <c r="H3741" s="14">
        <v>29.5</v>
      </c>
      <c r="I3741" s="14">
        <f t="shared" si="1"/>
        <v>363.136</v>
      </c>
      <c r="J3741" s="18">
        <v>3.0</v>
      </c>
      <c r="K3741" s="17">
        <v>5.0</v>
      </c>
      <c r="L3741" s="19">
        <v>2.0</v>
      </c>
      <c r="M3741" s="19" t="e">
        <v>#REF!</v>
      </c>
      <c r="N3741" s="17">
        <v>4.5</v>
      </c>
      <c r="O3741" s="17" t="s">
        <v>62</v>
      </c>
      <c r="P3741" s="17">
        <v>2.0</v>
      </c>
      <c r="Q3741" s="17">
        <v>3.0</v>
      </c>
      <c r="R3741" s="17">
        <v>5.0</v>
      </c>
      <c r="S3741" s="7">
        <f t="shared" si="2"/>
        <v>8</v>
      </c>
      <c r="T3741" s="20">
        <v>12.08</v>
      </c>
      <c r="U3741" s="14">
        <f t="shared" si="187"/>
        <v>15.634</v>
      </c>
      <c r="V3741" s="21" t="s">
        <v>39</v>
      </c>
      <c r="W3741" s="35">
        <f>VLOOKUP(A3741,airbnb_listings_orlando!C:Q,14,0)</f>
        <v>259</v>
      </c>
      <c r="X3741" s="35">
        <f>VLOOKUP(A3741,airbnb_listings_orlando!C:Q,15,0)</f>
        <v>6</v>
      </c>
      <c r="Y3741" s="11">
        <f t="shared" si="4"/>
        <v>195.425</v>
      </c>
      <c r="AA3741" s="11"/>
    </row>
    <row r="3742">
      <c r="A3742" s="12" t="s">
        <v>107</v>
      </c>
      <c r="B3742" s="13">
        <v>43297.0</v>
      </c>
      <c r="C3742" s="12">
        <v>43300.0</v>
      </c>
      <c r="D3742" s="14">
        <v>511.95</v>
      </c>
      <c r="E3742" s="24">
        <v>43278.62267361111</v>
      </c>
      <c r="F3742" s="16">
        <v>19.0</v>
      </c>
      <c r="G3742" s="17" t="s">
        <v>25</v>
      </c>
      <c r="H3742" s="14">
        <v>47.0</v>
      </c>
      <c r="I3742" s="14">
        <f t="shared" si="1"/>
        <v>480.7615</v>
      </c>
      <c r="J3742" s="18">
        <v>3.0</v>
      </c>
      <c r="K3742" s="17">
        <v>5.0</v>
      </c>
      <c r="L3742" s="19">
        <v>2.0</v>
      </c>
      <c r="M3742" s="19" t="e">
        <v>#REF!</v>
      </c>
      <c r="N3742" s="17">
        <v>4.5</v>
      </c>
      <c r="O3742" s="17" t="s">
        <v>62</v>
      </c>
      <c r="P3742" s="17">
        <v>3.0</v>
      </c>
      <c r="Q3742" s="17">
        <v>5.0</v>
      </c>
      <c r="R3742" s="17">
        <v>5.0</v>
      </c>
      <c r="S3742" s="7">
        <f t="shared" si="2"/>
        <v>10</v>
      </c>
      <c r="T3742" s="20">
        <v>15.83</v>
      </c>
      <c r="U3742" s="14">
        <f t="shared" ref="U3742:U3744" si="188">D3742*3%</f>
        <v>15.3585</v>
      </c>
      <c r="V3742" s="21" t="s">
        <v>39</v>
      </c>
      <c r="W3742" s="35">
        <f>VLOOKUP(A3742,airbnb_listings_orlando!C:Q,14,0)</f>
        <v>259</v>
      </c>
      <c r="X3742" s="35">
        <f>VLOOKUP(A3742,airbnb_listings_orlando!C:Q,15,0)</f>
        <v>6</v>
      </c>
      <c r="Y3742" s="11">
        <f t="shared" si="4"/>
        <v>170.65</v>
      </c>
      <c r="AA3742" s="11"/>
    </row>
    <row r="3743">
      <c r="A3743" s="12" t="s">
        <v>107</v>
      </c>
      <c r="B3743" s="13">
        <v>43285.0</v>
      </c>
      <c r="C3743" s="12">
        <v>43288.0</v>
      </c>
      <c r="D3743" s="14">
        <v>693.61</v>
      </c>
      <c r="E3743" s="24">
        <v>43280.33391203704</v>
      </c>
      <c r="F3743" s="16">
        <v>5.0</v>
      </c>
      <c r="G3743" s="17" t="s">
        <v>25</v>
      </c>
      <c r="H3743" s="14">
        <v>73.27</v>
      </c>
      <c r="I3743" s="14">
        <f t="shared" si="1"/>
        <v>651.3617</v>
      </c>
      <c r="J3743" s="18">
        <v>3.0</v>
      </c>
      <c r="K3743" s="17">
        <v>5.0</v>
      </c>
      <c r="L3743" s="19">
        <v>2.0</v>
      </c>
      <c r="M3743" s="19" t="e">
        <v>#REF!</v>
      </c>
      <c r="N3743" s="17">
        <v>4.5</v>
      </c>
      <c r="O3743" s="17" t="s">
        <v>62</v>
      </c>
      <c r="P3743" s="17">
        <v>3.0</v>
      </c>
      <c r="Q3743" s="17">
        <v>3.0</v>
      </c>
      <c r="R3743" s="17">
        <v>6.0</v>
      </c>
      <c r="S3743" s="7">
        <f t="shared" si="2"/>
        <v>9</v>
      </c>
      <c r="T3743" s="20">
        <v>21.44</v>
      </c>
      <c r="U3743" s="14">
        <f t="shared" si="188"/>
        <v>20.8083</v>
      </c>
      <c r="V3743" s="21" t="s">
        <v>39</v>
      </c>
      <c r="W3743" s="35">
        <f>VLOOKUP(A3743,airbnb_listings_orlando!C:Q,14,0)</f>
        <v>259</v>
      </c>
      <c r="X3743" s="35">
        <f>VLOOKUP(A3743,airbnb_listings_orlando!C:Q,15,0)</f>
        <v>6</v>
      </c>
      <c r="Y3743" s="11">
        <f t="shared" si="4"/>
        <v>231.2033333</v>
      </c>
      <c r="AA3743" s="11"/>
    </row>
    <row r="3744">
      <c r="A3744" s="12" t="s">
        <v>107</v>
      </c>
      <c r="B3744" s="13">
        <v>43245.0</v>
      </c>
      <c r="C3744" s="12">
        <v>43248.0</v>
      </c>
      <c r="D3744" s="14">
        <v>511.95</v>
      </c>
      <c r="E3744" s="24">
        <v>43115.64980324074</v>
      </c>
      <c r="F3744" s="16">
        <v>130.0</v>
      </c>
      <c r="G3744" s="17" t="s">
        <v>25</v>
      </c>
      <c r="H3744" s="14">
        <v>47.0</v>
      </c>
      <c r="I3744" s="14">
        <f t="shared" si="1"/>
        <v>480.7615</v>
      </c>
      <c r="J3744" s="18">
        <v>3.0</v>
      </c>
      <c r="K3744" s="17">
        <v>5.0</v>
      </c>
      <c r="L3744" s="19">
        <v>2.0</v>
      </c>
      <c r="M3744" s="19" t="e">
        <v>#REF!</v>
      </c>
      <c r="N3744" s="17">
        <v>4.5</v>
      </c>
      <c r="O3744" s="17" t="s">
        <v>62</v>
      </c>
      <c r="P3744" s="17">
        <v>3.0</v>
      </c>
      <c r="Q3744" s="17">
        <v>6.0</v>
      </c>
      <c r="R3744" s="17">
        <v>1.0</v>
      </c>
      <c r="S3744" s="7">
        <f t="shared" si="2"/>
        <v>7</v>
      </c>
      <c r="T3744" s="20">
        <v>15.83</v>
      </c>
      <c r="U3744" s="14">
        <f t="shared" si="188"/>
        <v>15.3585</v>
      </c>
      <c r="V3744" s="21" t="s">
        <v>39</v>
      </c>
      <c r="W3744" s="35">
        <f>VLOOKUP(A3744,airbnb_listings_orlando!C:Q,14,0)</f>
        <v>259</v>
      </c>
      <c r="X3744" s="35">
        <f>VLOOKUP(A3744,airbnb_listings_orlando!C:Q,15,0)</f>
        <v>6</v>
      </c>
      <c r="Y3744" s="11">
        <f t="shared" si="4"/>
        <v>170.65</v>
      </c>
      <c r="AA3744" s="11"/>
    </row>
    <row r="3745">
      <c r="A3745" s="12" t="s">
        <v>107</v>
      </c>
      <c r="B3745" s="13">
        <v>43175.0</v>
      </c>
      <c r="C3745" s="12">
        <v>43177.0</v>
      </c>
      <c r="D3745" s="14">
        <v>487.73</v>
      </c>
      <c r="E3745" s="24">
        <v>43143.836550925924</v>
      </c>
      <c r="F3745" s="16">
        <v>32.0</v>
      </c>
      <c r="G3745" s="17" t="s">
        <v>25</v>
      </c>
      <c r="H3745" s="14">
        <v>43.5</v>
      </c>
      <c r="I3745" s="14">
        <f t="shared" si="1"/>
        <v>453.1408</v>
      </c>
      <c r="J3745" s="18">
        <v>3.0</v>
      </c>
      <c r="K3745" s="17">
        <v>5.0</v>
      </c>
      <c r="L3745" s="19">
        <v>2.0</v>
      </c>
      <c r="M3745" s="19" t="e">
        <v>#REF!</v>
      </c>
      <c r="N3745" s="17">
        <v>4.5</v>
      </c>
      <c r="O3745" s="17" t="s">
        <v>62</v>
      </c>
      <c r="P3745" s="17">
        <v>2.0</v>
      </c>
      <c r="Q3745" s="17">
        <v>4.0</v>
      </c>
      <c r="R3745" s="17">
        <v>3.0</v>
      </c>
      <c r="S3745" s="7">
        <f t="shared" si="2"/>
        <v>7</v>
      </c>
      <c r="T3745" s="20">
        <v>15.08</v>
      </c>
      <c r="U3745" s="14">
        <f t="shared" ref="U3745:U3763" si="189">D3745*4%</f>
        <v>19.5092</v>
      </c>
      <c r="V3745" s="21" t="s">
        <v>39</v>
      </c>
      <c r="W3745" s="35">
        <f>VLOOKUP(A3745,airbnb_listings_orlando!C:Q,14,0)</f>
        <v>259</v>
      </c>
      <c r="X3745" s="35">
        <f>VLOOKUP(A3745,airbnb_listings_orlando!C:Q,15,0)</f>
        <v>6</v>
      </c>
      <c r="Y3745" s="11">
        <f t="shared" si="4"/>
        <v>243.865</v>
      </c>
      <c r="AA3745" s="11"/>
    </row>
    <row r="3746">
      <c r="A3746" s="12" t="s">
        <v>107</v>
      </c>
      <c r="B3746" s="13">
        <v>43103.0</v>
      </c>
      <c r="C3746" s="12">
        <v>43106.0</v>
      </c>
      <c r="D3746" s="14">
        <v>726.63</v>
      </c>
      <c r="E3746" s="24">
        <v>42946.64472222222</v>
      </c>
      <c r="F3746" s="16">
        <v>157.0</v>
      </c>
      <c r="G3746" s="17" t="s">
        <v>25</v>
      </c>
      <c r="H3746" s="14">
        <v>81.04</v>
      </c>
      <c r="I3746" s="14">
        <f t="shared" si="1"/>
        <v>675.0948</v>
      </c>
      <c r="J3746" s="18">
        <v>3.0</v>
      </c>
      <c r="K3746" s="17">
        <v>5.0</v>
      </c>
      <c r="L3746" s="19">
        <v>2.0</v>
      </c>
      <c r="M3746" s="19" t="e">
        <v>#REF!</v>
      </c>
      <c r="N3746" s="17">
        <v>4.5</v>
      </c>
      <c r="O3746" s="17" t="s">
        <v>62</v>
      </c>
      <c r="P3746" s="17">
        <v>3.0</v>
      </c>
      <c r="Q3746" s="17">
        <v>5.0</v>
      </c>
      <c r="R3746" s="17">
        <v>2.0</v>
      </c>
      <c r="S3746" s="7">
        <f t="shared" si="2"/>
        <v>7</v>
      </c>
      <c r="T3746" s="20">
        <v>22.47</v>
      </c>
      <c r="U3746" s="14">
        <f t="shared" si="189"/>
        <v>29.0652</v>
      </c>
      <c r="V3746" s="21" t="s">
        <v>39</v>
      </c>
      <c r="W3746" s="35">
        <f>VLOOKUP(A3746,airbnb_listings_orlando!C:Q,14,0)</f>
        <v>259</v>
      </c>
      <c r="X3746" s="35">
        <f>VLOOKUP(A3746,airbnb_listings_orlando!C:Q,15,0)</f>
        <v>6</v>
      </c>
      <c r="Y3746" s="11">
        <f t="shared" si="4"/>
        <v>242.21</v>
      </c>
      <c r="AA3746" s="11"/>
    </row>
    <row r="3747">
      <c r="A3747" s="12" t="s">
        <v>107</v>
      </c>
      <c r="B3747" s="13">
        <v>42946.0</v>
      </c>
      <c r="C3747" s="12">
        <v>42967.0</v>
      </c>
      <c r="D3747" s="14">
        <v>2729.32</v>
      </c>
      <c r="E3747" s="24">
        <v>42621.591458333336</v>
      </c>
      <c r="F3747" s="16">
        <v>325.0</v>
      </c>
      <c r="G3747" s="17" t="s">
        <v>25</v>
      </c>
      <c r="H3747" s="14">
        <v>317.62</v>
      </c>
      <c r="I3747" s="14">
        <f t="shared" si="1"/>
        <v>2489.8272</v>
      </c>
      <c r="J3747" s="18">
        <v>3.0</v>
      </c>
      <c r="K3747" s="17">
        <v>5.0</v>
      </c>
      <c r="L3747" s="19">
        <v>2.0</v>
      </c>
      <c r="M3747" s="19" t="e">
        <v>#REF!</v>
      </c>
      <c r="N3747" s="17">
        <v>4.5</v>
      </c>
      <c r="O3747" s="17" t="s">
        <v>62</v>
      </c>
      <c r="P3747" s="17">
        <v>21.0</v>
      </c>
      <c r="Q3747" s="17">
        <v>5.0</v>
      </c>
      <c r="R3747" s="17">
        <v>0.0</v>
      </c>
      <c r="S3747" s="7">
        <f t="shared" si="2"/>
        <v>5</v>
      </c>
      <c r="T3747" s="20">
        <v>130.32</v>
      </c>
      <c r="U3747" s="14">
        <f t="shared" si="189"/>
        <v>109.1728</v>
      </c>
      <c r="V3747" s="21" t="s">
        <v>39</v>
      </c>
      <c r="W3747" s="35">
        <f>VLOOKUP(A3747,airbnb_listings_orlando!C:Q,14,0)</f>
        <v>259</v>
      </c>
      <c r="X3747" s="35">
        <f>VLOOKUP(A3747,airbnb_listings_orlando!C:Q,15,0)</f>
        <v>6</v>
      </c>
      <c r="Y3747" s="11">
        <f t="shared" si="4"/>
        <v>129.967619</v>
      </c>
      <c r="AA3747" s="11"/>
    </row>
    <row r="3748">
      <c r="A3748" s="12" t="s">
        <v>107</v>
      </c>
      <c r="B3748" s="13">
        <v>42929.0</v>
      </c>
      <c r="C3748" s="12">
        <v>42932.0</v>
      </c>
      <c r="D3748" s="14">
        <v>594.52</v>
      </c>
      <c r="E3748" s="24">
        <v>42898.694560185184</v>
      </c>
      <c r="F3748" s="16">
        <v>31.0</v>
      </c>
      <c r="G3748" s="17" t="s">
        <v>25</v>
      </c>
      <c r="H3748" s="14">
        <v>61.94</v>
      </c>
      <c r="I3748" s="14">
        <f t="shared" si="1"/>
        <v>552.3592</v>
      </c>
      <c r="J3748" s="18">
        <v>3.0</v>
      </c>
      <c r="K3748" s="17">
        <v>5.0</v>
      </c>
      <c r="L3748" s="19">
        <v>2.0</v>
      </c>
      <c r="M3748" s="19" t="e">
        <v>#REF!</v>
      </c>
      <c r="N3748" s="17">
        <v>4.5</v>
      </c>
      <c r="O3748" s="17" t="s">
        <v>62</v>
      </c>
      <c r="P3748" s="17">
        <v>3.0</v>
      </c>
      <c r="Q3748" s="17">
        <v>8.0</v>
      </c>
      <c r="R3748" s="17">
        <v>2.0</v>
      </c>
      <c r="S3748" s="7">
        <f t="shared" si="2"/>
        <v>10</v>
      </c>
      <c r="T3748" s="20">
        <v>18.38</v>
      </c>
      <c r="U3748" s="14">
        <f t="shared" si="189"/>
        <v>23.7808</v>
      </c>
      <c r="V3748" s="21" t="s">
        <v>39</v>
      </c>
      <c r="W3748" s="35">
        <f>VLOOKUP(A3748,airbnb_listings_orlando!C:Q,14,0)</f>
        <v>259</v>
      </c>
      <c r="X3748" s="35">
        <f>VLOOKUP(A3748,airbnb_listings_orlando!C:Q,15,0)</f>
        <v>6</v>
      </c>
      <c r="Y3748" s="11">
        <f t="shared" si="4"/>
        <v>198.1733333</v>
      </c>
      <c r="AA3748" s="11"/>
    </row>
    <row r="3749">
      <c r="A3749" s="12" t="s">
        <v>107</v>
      </c>
      <c r="B3749" s="13">
        <v>42910.0</v>
      </c>
      <c r="C3749" s="12">
        <v>42918.0</v>
      </c>
      <c r="D3749" s="14">
        <v>1023.26</v>
      </c>
      <c r="E3749" s="24">
        <v>42746.41268518518</v>
      </c>
      <c r="F3749" s="16">
        <v>164.0</v>
      </c>
      <c r="G3749" s="17" t="s">
        <v>25</v>
      </c>
      <c r="H3749" s="14">
        <v>128.16</v>
      </c>
      <c r="I3749" s="14">
        <f t="shared" si="1"/>
        <v>951.1296</v>
      </c>
      <c r="J3749" s="18">
        <v>3.0</v>
      </c>
      <c r="K3749" s="17">
        <v>5.0</v>
      </c>
      <c r="L3749" s="19">
        <v>2.0</v>
      </c>
      <c r="M3749" s="19" t="e">
        <v>#REF!</v>
      </c>
      <c r="N3749" s="17">
        <v>4.5</v>
      </c>
      <c r="O3749" s="17" t="s">
        <v>62</v>
      </c>
      <c r="P3749" s="17">
        <v>8.0</v>
      </c>
      <c r="Q3749" s="17">
        <v>7.0</v>
      </c>
      <c r="R3749" s="17">
        <v>2.0</v>
      </c>
      <c r="S3749" s="7">
        <f t="shared" si="2"/>
        <v>9</v>
      </c>
      <c r="T3749" s="20">
        <v>31.2</v>
      </c>
      <c r="U3749" s="14">
        <f t="shared" si="189"/>
        <v>40.9304</v>
      </c>
      <c r="V3749" s="21" t="s">
        <v>39</v>
      </c>
      <c r="W3749" s="35">
        <f>VLOOKUP(A3749,airbnb_listings_orlando!C:Q,14,0)</f>
        <v>259</v>
      </c>
      <c r="X3749" s="35">
        <f>VLOOKUP(A3749,airbnb_listings_orlando!C:Q,15,0)</f>
        <v>6</v>
      </c>
      <c r="Y3749" s="11">
        <f t="shared" si="4"/>
        <v>127.9075</v>
      </c>
      <c r="AA3749" s="11"/>
    </row>
    <row r="3750">
      <c r="A3750" s="12" t="s">
        <v>107</v>
      </c>
      <c r="B3750" s="13">
        <v>42881.0</v>
      </c>
      <c r="C3750" s="12">
        <v>42884.0</v>
      </c>
      <c r="D3750" s="14">
        <v>495.43</v>
      </c>
      <c r="E3750" s="24">
        <v>42850.694768518515</v>
      </c>
      <c r="F3750" s="16">
        <v>31.0</v>
      </c>
      <c r="G3750" s="17" t="s">
        <v>25</v>
      </c>
      <c r="H3750" s="14">
        <v>47.62</v>
      </c>
      <c r="I3750" s="14">
        <f t="shared" si="1"/>
        <v>460.2928</v>
      </c>
      <c r="J3750" s="18">
        <v>3.0</v>
      </c>
      <c r="K3750" s="17">
        <v>5.0</v>
      </c>
      <c r="L3750" s="19">
        <v>2.0</v>
      </c>
      <c r="M3750" s="19" t="e">
        <v>#REF!</v>
      </c>
      <c r="N3750" s="17">
        <v>4.5</v>
      </c>
      <c r="O3750" s="17" t="s">
        <v>62</v>
      </c>
      <c r="P3750" s="17">
        <v>3.0</v>
      </c>
      <c r="Q3750" s="17">
        <v>8.0</v>
      </c>
      <c r="R3750" s="17">
        <v>0.0</v>
      </c>
      <c r="S3750" s="7">
        <f t="shared" si="2"/>
        <v>8</v>
      </c>
      <c r="T3750" s="20">
        <v>15.32</v>
      </c>
      <c r="U3750" s="14">
        <f t="shared" si="189"/>
        <v>19.8172</v>
      </c>
      <c r="V3750" s="21" t="s">
        <v>39</v>
      </c>
      <c r="W3750" s="35">
        <f>VLOOKUP(A3750,airbnb_listings_orlando!C:Q,14,0)</f>
        <v>259</v>
      </c>
      <c r="X3750" s="35">
        <f>VLOOKUP(A3750,airbnb_listings_orlando!C:Q,15,0)</f>
        <v>6</v>
      </c>
      <c r="Y3750" s="11">
        <f t="shared" si="4"/>
        <v>165.1433333</v>
      </c>
      <c r="AA3750" s="11"/>
    </row>
    <row r="3751">
      <c r="A3751" s="12" t="s">
        <v>107</v>
      </c>
      <c r="B3751" s="13">
        <v>42838.0</v>
      </c>
      <c r="C3751" s="12">
        <v>42847.0</v>
      </c>
      <c r="D3751" s="14">
        <v>1292.04</v>
      </c>
      <c r="E3751" s="24">
        <v>42754.381840277776</v>
      </c>
      <c r="F3751" s="16">
        <v>84.0</v>
      </c>
      <c r="G3751" s="17" t="s">
        <v>25</v>
      </c>
      <c r="H3751" s="14">
        <v>154.15</v>
      </c>
      <c r="I3751" s="14">
        <f t="shared" si="1"/>
        <v>1203.8184</v>
      </c>
      <c r="J3751" s="18">
        <v>3.0</v>
      </c>
      <c r="K3751" s="17">
        <v>5.0</v>
      </c>
      <c r="L3751" s="19">
        <v>2.0</v>
      </c>
      <c r="M3751" s="19" t="e">
        <v>#REF!</v>
      </c>
      <c r="N3751" s="17">
        <v>4.5</v>
      </c>
      <c r="O3751" s="17" t="s">
        <v>62</v>
      </c>
      <c r="P3751" s="17">
        <v>9.0</v>
      </c>
      <c r="Q3751" s="17">
        <v>4.0</v>
      </c>
      <c r="R3751" s="17">
        <v>0.0</v>
      </c>
      <c r="S3751" s="7">
        <f t="shared" si="2"/>
        <v>4</v>
      </c>
      <c r="T3751" s="20">
        <v>36.54</v>
      </c>
      <c r="U3751" s="14">
        <f t="shared" si="189"/>
        <v>51.6816</v>
      </c>
      <c r="V3751" s="21" t="s">
        <v>39</v>
      </c>
      <c r="W3751" s="35">
        <f>VLOOKUP(A3751,airbnb_listings_orlando!C:Q,14,0)</f>
        <v>259</v>
      </c>
      <c r="X3751" s="35">
        <f>VLOOKUP(A3751,airbnb_listings_orlando!C:Q,15,0)</f>
        <v>6</v>
      </c>
      <c r="Y3751" s="11">
        <f t="shared" si="4"/>
        <v>143.56</v>
      </c>
      <c r="AA3751" s="11"/>
    </row>
    <row r="3752">
      <c r="A3752" s="12" t="s">
        <v>107</v>
      </c>
      <c r="B3752" s="13">
        <v>42817.0</v>
      </c>
      <c r="C3752" s="12">
        <v>42825.0</v>
      </c>
      <c r="D3752" s="14">
        <v>1443.36</v>
      </c>
      <c r="E3752" s="24">
        <v>42772.40611111111</v>
      </c>
      <c r="F3752" s="16">
        <v>45.0</v>
      </c>
      <c r="G3752" s="17" t="s">
        <v>25</v>
      </c>
      <c r="H3752" s="14">
        <v>175.03</v>
      </c>
      <c r="I3752" s="14">
        <f t="shared" si="1"/>
        <v>1344.8156</v>
      </c>
      <c r="J3752" s="18">
        <v>3.0</v>
      </c>
      <c r="K3752" s="17">
        <v>5.0</v>
      </c>
      <c r="L3752" s="19">
        <v>2.0</v>
      </c>
      <c r="M3752" s="19" t="e">
        <v>#REF!</v>
      </c>
      <c r="N3752" s="17">
        <v>4.5</v>
      </c>
      <c r="O3752" s="17" t="s">
        <v>62</v>
      </c>
      <c r="P3752" s="17">
        <v>8.0</v>
      </c>
      <c r="Q3752" s="17">
        <v>6.0</v>
      </c>
      <c r="R3752" s="17">
        <v>0.0</v>
      </c>
      <c r="S3752" s="7">
        <f t="shared" si="2"/>
        <v>6</v>
      </c>
      <c r="T3752" s="20">
        <v>40.81</v>
      </c>
      <c r="U3752" s="14">
        <f t="shared" si="189"/>
        <v>57.7344</v>
      </c>
      <c r="V3752" s="21" t="s">
        <v>39</v>
      </c>
      <c r="W3752" s="35">
        <f>VLOOKUP(A3752,airbnb_listings_orlando!C:Q,14,0)</f>
        <v>259</v>
      </c>
      <c r="X3752" s="35">
        <f>VLOOKUP(A3752,airbnb_listings_orlando!C:Q,15,0)</f>
        <v>6</v>
      </c>
      <c r="Y3752" s="11">
        <f t="shared" si="4"/>
        <v>180.42</v>
      </c>
      <c r="AA3752" s="11"/>
    </row>
    <row r="3753">
      <c r="A3753" s="12" t="s">
        <v>107</v>
      </c>
      <c r="B3753" s="13">
        <v>42809.0</v>
      </c>
      <c r="C3753" s="12">
        <v>42813.0</v>
      </c>
      <c r="D3753" s="14">
        <v>791.52</v>
      </c>
      <c r="E3753" s="24">
        <v>42762.57701388889</v>
      </c>
      <c r="F3753" s="16">
        <v>47.0</v>
      </c>
      <c r="G3753" s="17" t="s">
        <v>25</v>
      </c>
      <c r="H3753" s="14">
        <v>85.14</v>
      </c>
      <c r="I3753" s="14">
        <f t="shared" si="1"/>
        <v>737.4792</v>
      </c>
      <c r="J3753" s="18">
        <v>3.0</v>
      </c>
      <c r="K3753" s="17">
        <v>5.0</v>
      </c>
      <c r="L3753" s="19">
        <v>2.0</v>
      </c>
      <c r="M3753" s="19" t="e">
        <v>#REF!</v>
      </c>
      <c r="N3753" s="17">
        <v>4.5</v>
      </c>
      <c r="O3753" s="17" t="s">
        <v>62</v>
      </c>
      <c r="P3753" s="17">
        <v>4.0</v>
      </c>
      <c r="Q3753" s="17">
        <v>2.0</v>
      </c>
      <c r="R3753" s="17">
        <v>0.0</v>
      </c>
      <c r="S3753" s="7">
        <f t="shared" si="2"/>
        <v>2</v>
      </c>
      <c r="T3753" s="20">
        <v>22.38</v>
      </c>
      <c r="U3753" s="14">
        <f t="shared" si="189"/>
        <v>31.6608</v>
      </c>
      <c r="V3753" s="21" t="s">
        <v>39</v>
      </c>
      <c r="W3753" s="35">
        <f>VLOOKUP(A3753,airbnb_listings_orlando!C:Q,14,0)</f>
        <v>259</v>
      </c>
      <c r="X3753" s="35">
        <f>VLOOKUP(A3753,airbnb_listings_orlando!C:Q,15,0)</f>
        <v>6</v>
      </c>
      <c r="Y3753" s="11">
        <f t="shared" si="4"/>
        <v>197.88</v>
      </c>
      <c r="AA3753" s="11"/>
    </row>
    <row r="3754">
      <c r="A3754" s="12" t="s">
        <v>107</v>
      </c>
      <c r="B3754" s="13">
        <v>42802.0</v>
      </c>
      <c r="C3754" s="12">
        <v>42807.0</v>
      </c>
      <c r="D3754" s="14">
        <v>954.48</v>
      </c>
      <c r="E3754" s="24">
        <v>42762.78092592592</v>
      </c>
      <c r="F3754" s="16">
        <v>40.0</v>
      </c>
      <c r="G3754" s="17" t="s">
        <v>25</v>
      </c>
      <c r="H3754" s="14">
        <v>107.61</v>
      </c>
      <c r="I3754" s="14">
        <f t="shared" si="1"/>
        <v>889.3108</v>
      </c>
      <c r="J3754" s="18">
        <v>3.0</v>
      </c>
      <c r="K3754" s="17">
        <v>5.0</v>
      </c>
      <c r="L3754" s="19">
        <v>2.0</v>
      </c>
      <c r="M3754" s="19" t="e">
        <v>#REF!</v>
      </c>
      <c r="N3754" s="17">
        <v>4.5</v>
      </c>
      <c r="O3754" s="17" t="s">
        <v>62</v>
      </c>
      <c r="P3754" s="17">
        <v>5.0</v>
      </c>
      <c r="Q3754" s="17">
        <v>6.0</v>
      </c>
      <c r="R3754" s="17">
        <v>0.0</v>
      </c>
      <c r="S3754" s="7">
        <f t="shared" si="2"/>
        <v>6</v>
      </c>
      <c r="T3754" s="20">
        <v>26.99</v>
      </c>
      <c r="U3754" s="14">
        <f t="shared" si="189"/>
        <v>38.1792</v>
      </c>
      <c r="V3754" s="21" t="s">
        <v>39</v>
      </c>
      <c r="W3754" s="35">
        <f>VLOOKUP(A3754,airbnb_listings_orlando!C:Q,14,0)</f>
        <v>259</v>
      </c>
      <c r="X3754" s="35">
        <f>VLOOKUP(A3754,airbnb_listings_orlando!C:Q,15,0)</f>
        <v>6</v>
      </c>
      <c r="Y3754" s="11">
        <f t="shared" si="4"/>
        <v>190.896</v>
      </c>
      <c r="AA3754" s="11"/>
    </row>
    <row r="3755">
      <c r="A3755" s="12" t="s">
        <v>107</v>
      </c>
      <c r="B3755" s="13">
        <v>42797.0</v>
      </c>
      <c r="C3755" s="12">
        <v>42799.0</v>
      </c>
      <c r="D3755" s="14">
        <v>465.6</v>
      </c>
      <c r="E3755" s="24">
        <v>42791.70552083333</v>
      </c>
      <c r="F3755" s="16">
        <v>6.0</v>
      </c>
      <c r="G3755" s="17" t="s">
        <v>25</v>
      </c>
      <c r="H3755" s="14">
        <v>40.2</v>
      </c>
      <c r="I3755" s="14">
        <f t="shared" si="1"/>
        <v>433.806</v>
      </c>
      <c r="J3755" s="18">
        <v>3.0</v>
      </c>
      <c r="K3755" s="17">
        <v>5.0</v>
      </c>
      <c r="L3755" s="19">
        <v>2.0</v>
      </c>
      <c r="M3755" s="19" t="e">
        <v>#REF!</v>
      </c>
      <c r="N3755" s="17">
        <v>4.5</v>
      </c>
      <c r="O3755" s="17" t="s">
        <v>62</v>
      </c>
      <c r="P3755" s="17">
        <v>2.0</v>
      </c>
      <c r="Q3755" s="17">
        <v>4.0</v>
      </c>
      <c r="R3755" s="17">
        <v>2.0</v>
      </c>
      <c r="S3755" s="7">
        <f t="shared" si="2"/>
        <v>6</v>
      </c>
      <c r="T3755" s="20">
        <v>13.17</v>
      </c>
      <c r="U3755" s="14">
        <f t="shared" si="189"/>
        <v>18.624</v>
      </c>
      <c r="V3755" s="21" t="s">
        <v>39</v>
      </c>
      <c r="W3755" s="35">
        <f>VLOOKUP(A3755,airbnb_listings_orlando!C:Q,14,0)</f>
        <v>259</v>
      </c>
      <c r="X3755" s="35">
        <f>VLOOKUP(A3755,airbnb_listings_orlando!C:Q,15,0)</f>
        <v>6</v>
      </c>
      <c r="Y3755" s="11">
        <f t="shared" si="4"/>
        <v>232.8</v>
      </c>
      <c r="AA3755" s="11"/>
    </row>
    <row r="3756">
      <c r="A3756" s="12" t="s">
        <v>107</v>
      </c>
      <c r="B3756" s="13">
        <v>42770.0</v>
      </c>
      <c r="C3756" s="12">
        <v>42774.0</v>
      </c>
      <c r="D3756" s="14">
        <v>651.84</v>
      </c>
      <c r="E3756" s="24">
        <v>42758.391863425924</v>
      </c>
      <c r="F3756" s="16">
        <v>12.0</v>
      </c>
      <c r="G3756" s="17" t="s">
        <v>25</v>
      </c>
      <c r="H3756" s="14">
        <v>88.0</v>
      </c>
      <c r="I3756" s="14">
        <f t="shared" si="1"/>
        <v>625.7664</v>
      </c>
      <c r="J3756" s="18">
        <v>3.0</v>
      </c>
      <c r="K3756" s="17">
        <v>5.0</v>
      </c>
      <c r="L3756" s="19">
        <v>2.0</v>
      </c>
      <c r="M3756" s="19" t="e">
        <v>#REF!</v>
      </c>
      <c r="N3756" s="17">
        <v>4.5</v>
      </c>
      <c r="O3756" s="17" t="s">
        <v>62</v>
      </c>
      <c r="P3756" s="17">
        <v>4.0</v>
      </c>
      <c r="Q3756" s="17">
        <v>4.0</v>
      </c>
      <c r="R3756" s="17">
        <v>0.0</v>
      </c>
      <c r="S3756" s="7">
        <f t="shared" si="2"/>
        <v>4</v>
      </c>
      <c r="T3756" s="20">
        <v>0.0</v>
      </c>
      <c r="U3756" s="14">
        <f t="shared" si="189"/>
        <v>26.0736</v>
      </c>
      <c r="V3756" s="21" t="s">
        <v>39</v>
      </c>
      <c r="W3756" s="35">
        <f>VLOOKUP(A3756,airbnb_listings_orlando!C:Q,14,0)</f>
        <v>259</v>
      </c>
      <c r="X3756" s="35">
        <f>VLOOKUP(A3756,airbnb_listings_orlando!C:Q,15,0)</f>
        <v>6</v>
      </c>
      <c r="Y3756" s="11">
        <f t="shared" si="4"/>
        <v>162.96</v>
      </c>
      <c r="AA3756" s="11"/>
    </row>
    <row r="3757">
      <c r="A3757" s="12" t="s">
        <v>107</v>
      </c>
      <c r="B3757" s="13">
        <v>42729.0</v>
      </c>
      <c r="C3757" s="12">
        <v>42738.0</v>
      </c>
      <c r="D3757" s="14">
        <v>1762.8</v>
      </c>
      <c r="E3757" s="24">
        <v>42627.444236111114</v>
      </c>
      <c r="F3757" s="16">
        <v>102.0</v>
      </c>
      <c r="G3757" s="17" t="s">
        <v>25</v>
      </c>
      <c r="H3757" s="14">
        <v>288.0</v>
      </c>
      <c r="I3757" s="14">
        <f t="shared" si="1"/>
        <v>1692.288</v>
      </c>
      <c r="J3757" s="18">
        <v>3.0</v>
      </c>
      <c r="K3757" s="17">
        <v>5.0</v>
      </c>
      <c r="L3757" s="19">
        <v>2.0</v>
      </c>
      <c r="M3757" s="19" t="e">
        <v>#REF!</v>
      </c>
      <c r="N3757" s="17">
        <v>4.5</v>
      </c>
      <c r="O3757" s="17" t="s">
        <v>62</v>
      </c>
      <c r="P3757" s="17">
        <v>9.0</v>
      </c>
      <c r="Q3757" s="17">
        <v>4.0</v>
      </c>
      <c r="R3757" s="17">
        <v>2.0</v>
      </c>
      <c r="S3757" s="7">
        <f t="shared" si="2"/>
        <v>6</v>
      </c>
      <c r="T3757" s="20">
        <v>0.0</v>
      </c>
      <c r="U3757" s="14">
        <f t="shared" si="189"/>
        <v>70.512</v>
      </c>
      <c r="V3757" s="21" t="s">
        <v>39</v>
      </c>
      <c r="W3757" s="35">
        <f>VLOOKUP(A3757,airbnb_listings_orlando!C:Q,14,0)</f>
        <v>259</v>
      </c>
      <c r="X3757" s="35">
        <f>VLOOKUP(A3757,airbnb_listings_orlando!C:Q,15,0)</f>
        <v>6</v>
      </c>
      <c r="Y3757" s="11">
        <f t="shared" si="4"/>
        <v>195.8666667</v>
      </c>
      <c r="AA3757" s="11"/>
    </row>
    <row r="3758">
      <c r="A3758" s="12" t="s">
        <v>107</v>
      </c>
      <c r="B3758" s="13">
        <v>42704.0</v>
      </c>
      <c r="C3758" s="12">
        <v>42713.0</v>
      </c>
      <c r="D3758" s="14">
        <v>1254.3</v>
      </c>
      <c r="E3758" s="24">
        <v>42633.58751157407</v>
      </c>
      <c r="F3758" s="16">
        <v>71.0</v>
      </c>
      <c r="G3758" s="17" t="s">
        <v>25</v>
      </c>
      <c r="H3758" s="14">
        <v>198.0</v>
      </c>
      <c r="I3758" s="14">
        <f t="shared" si="1"/>
        <v>1204.128</v>
      </c>
      <c r="J3758" s="18">
        <v>3.0</v>
      </c>
      <c r="K3758" s="17">
        <v>5.0</v>
      </c>
      <c r="L3758" s="19">
        <v>2.0</v>
      </c>
      <c r="M3758" s="19" t="e">
        <v>#REF!</v>
      </c>
      <c r="N3758" s="17">
        <v>4.5</v>
      </c>
      <c r="O3758" s="17" t="s">
        <v>62</v>
      </c>
      <c r="P3758" s="17">
        <v>9.0</v>
      </c>
      <c r="Q3758" s="17">
        <v>6.0</v>
      </c>
      <c r="R3758" s="17">
        <v>0.0</v>
      </c>
      <c r="S3758" s="7">
        <f t="shared" si="2"/>
        <v>6</v>
      </c>
      <c r="T3758" s="20">
        <v>0.0</v>
      </c>
      <c r="U3758" s="14">
        <f t="shared" si="189"/>
        <v>50.172</v>
      </c>
      <c r="V3758" s="21" t="s">
        <v>39</v>
      </c>
      <c r="W3758" s="35">
        <f>VLOOKUP(A3758,airbnb_listings_orlando!C:Q,14,0)</f>
        <v>259</v>
      </c>
      <c r="X3758" s="35">
        <f>VLOOKUP(A3758,airbnb_listings_orlando!C:Q,15,0)</f>
        <v>6</v>
      </c>
      <c r="Y3758" s="11">
        <f t="shared" si="4"/>
        <v>139.3666667</v>
      </c>
      <c r="AA3758" s="11"/>
    </row>
    <row r="3759">
      <c r="A3759" s="12" t="s">
        <v>107</v>
      </c>
      <c r="B3759" s="13">
        <v>42681.0</v>
      </c>
      <c r="C3759" s="25">
        <v>42685.0</v>
      </c>
      <c r="D3759" s="14">
        <v>632.8</v>
      </c>
      <c r="E3759" s="24">
        <v>42625.47357638889</v>
      </c>
      <c r="F3759" s="16">
        <v>56.0</v>
      </c>
      <c r="G3759" s="17" t="s">
        <v>25</v>
      </c>
      <c r="H3759" s="14">
        <v>88.0</v>
      </c>
      <c r="I3759" s="14">
        <f t="shared" si="1"/>
        <v>607.488</v>
      </c>
      <c r="J3759" s="18">
        <v>3.0</v>
      </c>
      <c r="K3759" s="17">
        <v>5.0</v>
      </c>
      <c r="L3759" s="19">
        <v>2.0</v>
      </c>
      <c r="M3759" s="19" t="e">
        <v>#REF!</v>
      </c>
      <c r="N3759" s="17">
        <v>4.5</v>
      </c>
      <c r="O3759" s="17" t="s">
        <v>62</v>
      </c>
      <c r="P3759" s="17">
        <v>4.0</v>
      </c>
      <c r="Q3759" s="17">
        <v>3.0</v>
      </c>
      <c r="R3759" s="17">
        <v>1.0</v>
      </c>
      <c r="S3759" s="7">
        <f t="shared" si="2"/>
        <v>4</v>
      </c>
      <c r="T3759" s="20">
        <v>0.0</v>
      </c>
      <c r="U3759" s="14">
        <f t="shared" si="189"/>
        <v>25.312</v>
      </c>
      <c r="V3759" s="21" t="s">
        <v>39</v>
      </c>
      <c r="W3759" s="35">
        <f>VLOOKUP(A3759,airbnb_listings_orlando!C:Q,14,0)</f>
        <v>259</v>
      </c>
      <c r="X3759" s="35">
        <f>VLOOKUP(A3759,airbnb_listings_orlando!C:Q,15,0)</f>
        <v>6</v>
      </c>
      <c r="Y3759" s="11">
        <f t="shared" si="4"/>
        <v>158.2</v>
      </c>
      <c r="AA3759" s="11"/>
    </row>
    <row r="3760">
      <c r="A3760" s="12" t="s">
        <v>107</v>
      </c>
      <c r="B3760" s="13">
        <v>42657.0</v>
      </c>
      <c r="C3760" s="25">
        <v>42662.0</v>
      </c>
      <c r="D3760" s="14">
        <v>757.1</v>
      </c>
      <c r="E3760" s="24">
        <v>42619.62289351852</v>
      </c>
      <c r="F3760" s="16">
        <v>38.0</v>
      </c>
      <c r="G3760" s="17" t="s">
        <v>25</v>
      </c>
      <c r="H3760" s="14">
        <v>110.0</v>
      </c>
      <c r="I3760" s="14">
        <f t="shared" si="1"/>
        <v>726.816</v>
      </c>
      <c r="J3760" s="18">
        <v>3.0</v>
      </c>
      <c r="K3760" s="17">
        <v>5.0</v>
      </c>
      <c r="L3760" s="19">
        <v>2.0</v>
      </c>
      <c r="M3760" s="19" t="e">
        <v>#REF!</v>
      </c>
      <c r="N3760" s="17">
        <v>4.5</v>
      </c>
      <c r="O3760" s="17" t="s">
        <v>62</v>
      </c>
      <c r="P3760" s="17">
        <v>5.0</v>
      </c>
      <c r="Q3760" s="17">
        <v>6.0</v>
      </c>
      <c r="R3760" s="17">
        <v>0.0</v>
      </c>
      <c r="S3760" s="7">
        <f t="shared" si="2"/>
        <v>6</v>
      </c>
      <c r="T3760" s="20">
        <v>0.0</v>
      </c>
      <c r="U3760" s="14">
        <f t="shared" si="189"/>
        <v>30.284</v>
      </c>
      <c r="V3760" s="21" t="s">
        <v>39</v>
      </c>
      <c r="W3760" s="35">
        <f>VLOOKUP(A3760,airbnb_listings_orlando!C:Q,14,0)</f>
        <v>259</v>
      </c>
      <c r="X3760" s="35">
        <f>VLOOKUP(A3760,airbnb_listings_orlando!C:Q,15,0)</f>
        <v>6</v>
      </c>
      <c r="Y3760" s="11">
        <f t="shared" si="4"/>
        <v>151.42</v>
      </c>
      <c r="AA3760" s="11"/>
    </row>
    <row r="3761">
      <c r="A3761" s="12" t="s">
        <v>107</v>
      </c>
      <c r="B3761" s="13">
        <v>42655.0</v>
      </c>
      <c r="C3761" s="25">
        <v>42657.0</v>
      </c>
      <c r="D3761" s="14">
        <v>359.34</v>
      </c>
      <c r="E3761" s="24">
        <v>42646.48226851852</v>
      </c>
      <c r="F3761" s="16">
        <v>9.0</v>
      </c>
      <c r="G3761" s="17" t="s">
        <v>25</v>
      </c>
      <c r="H3761" s="14">
        <v>39.6</v>
      </c>
      <c r="I3761" s="14">
        <f t="shared" si="1"/>
        <v>344.9664</v>
      </c>
      <c r="J3761" s="18">
        <v>3.0</v>
      </c>
      <c r="K3761" s="17">
        <v>5.0</v>
      </c>
      <c r="L3761" s="19">
        <v>2.0</v>
      </c>
      <c r="M3761" s="19" t="e">
        <v>#REF!</v>
      </c>
      <c r="N3761" s="17">
        <v>4.5</v>
      </c>
      <c r="O3761" s="17" t="s">
        <v>62</v>
      </c>
      <c r="P3761" s="17">
        <v>2.0</v>
      </c>
      <c r="Q3761" s="17">
        <v>2.0</v>
      </c>
      <c r="R3761" s="17">
        <v>0.0</v>
      </c>
      <c r="S3761" s="7">
        <f t="shared" si="2"/>
        <v>2</v>
      </c>
      <c r="T3761" s="20">
        <v>0.0</v>
      </c>
      <c r="U3761" s="14">
        <f t="shared" si="189"/>
        <v>14.3736</v>
      </c>
      <c r="V3761" s="21" t="s">
        <v>39</v>
      </c>
      <c r="W3761" s="35">
        <f>VLOOKUP(A3761,airbnb_listings_orlando!C:Q,14,0)</f>
        <v>259</v>
      </c>
      <c r="X3761" s="35">
        <f>VLOOKUP(A3761,airbnb_listings_orlando!C:Q,15,0)</f>
        <v>6</v>
      </c>
      <c r="Y3761" s="11">
        <f t="shared" si="4"/>
        <v>179.67</v>
      </c>
      <c r="AA3761" s="11"/>
    </row>
    <row r="3762">
      <c r="A3762" s="12" t="s">
        <v>107</v>
      </c>
      <c r="B3762" s="13">
        <v>42640.0</v>
      </c>
      <c r="C3762" s="12">
        <v>42645.0</v>
      </c>
      <c r="D3762" s="14">
        <v>757.1</v>
      </c>
      <c r="E3762" s="24">
        <v>42636.613657407404</v>
      </c>
      <c r="F3762" s="16">
        <v>4.0</v>
      </c>
      <c r="G3762" s="17" t="s">
        <v>25</v>
      </c>
      <c r="H3762" s="14">
        <v>110.0</v>
      </c>
      <c r="I3762" s="14">
        <f t="shared" si="1"/>
        <v>726.816</v>
      </c>
      <c r="J3762" s="18">
        <v>3.0</v>
      </c>
      <c r="K3762" s="17">
        <v>5.0</v>
      </c>
      <c r="L3762" s="19">
        <v>2.0</v>
      </c>
      <c r="M3762" s="19" t="e">
        <v>#REF!</v>
      </c>
      <c r="N3762" s="17">
        <v>4.5</v>
      </c>
      <c r="O3762" s="17" t="s">
        <v>62</v>
      </c>
      <c r="P3762" s="17">
        <v>5.0</v>
      </c>
      <c r="Q3762" s="17">
        <v>2.0</v>
      </c>
      <c r="R3762" s="17">
        <v>4.0</v>
      </c>
      <c r="S3762" s="7">
        <f t="shared" si="2"/>
        <v>6</v>
      </c>
      <c r="T3762" s="20">
        <v>0.0</v>
      </c>
      <c r="U3762" s="14">
        <f t="shared" si="189"/>
        <v>30.284</v>
      </c>
      <c r="V3762" s="21" t="s">
        <v>39</v>
      </c>
      <c r="W3762" s="35">
        <f>VLOOKUP(A3762,airbnb_listings_orlando!C:Q,14,0)</f>
        <v>259</v>
      </c>
      <c r="X3762" s="35">
        <f>VLOOKUP(A3762,airbnb_listings_orlando!C:Q,15,0)</f>
        <v>6</v>
      </c>
      <c r="Y3762" s="11">
        <f t="shared" si="4"/>
        <v>151.42</v>
      </c>
      <c r="AA3762" s="11"/>
    </row>
    <row r="3763">
      <c r="A3763" s="12" t="s">
        <v>107</v>
      </c>
      <c r="B3763" s="13">
        <v>42979.0</v>
      </c>
      <c r="C3763" s="12">
        <v>42995.0</v>
      </c>
      <c r="D3763" s="14">
        <v>1876.04</v>
      </c>
      <c r="E3763" s="24">
        <v>42914.398981481485</v>
      </c>
      <c r="F3763" s="16">
        <v>65.0</v>
      </c>
      <c r="G3763" s="17" t="s">
        <v>25</v>
      </c>
      <c r="H3763" s="14">
        <v>247.2</v>
      </c>
      <c r="I3763" s="14">
        <f t="shared" si="1"/>
        <v>1742.9984</v>
      </c>
      <c r="J3763" s="18">
        <v>3.0</v>
      </c>
      <c r="K3763" s="17">
        <v>5.0</v>
      </c>
      <c r="L3763" s="19">
        <v>2.0</v>
      </c>
      <c r="M3763" s="19" t="e">
        <v>#REF!</v>
      </c>
      <c r="N3763" s="17">
        <v>4.5</v>
      </c>
      <c r="O3763" s="17" t="s">
        <v>62</v>
      </c>
      <c r="P3763" s="17">
        <v>16.0</v>
      </c>
      <c r="Q3763" s="17">
        <v>2.0</v>
      </c>
      <c r="R3763" s="17">
        <v>1.0</v>
      </c>
      <c r="S3763" s="7">
        <f t="shared" si="2"/>
        <v>3</v>
      </c>
      <c r="T3763" s="20">
        <v>58.0</v>
      </c>
      <c r="U3763" s="14">
        <f t="shared" si="189"/>
        <v>75.0416</v>
      </c>
      <c r="V3763" s="21" t="s">
        <v>47</v>
      </c>
      <c r="W3763" s="35">
        <f>VLOOKUP(A3763,airbnb_listings_orlando!C:Q,14,0)</f>
        <v>259</v>
      </c>
      <c r="X3763" s="35">
        <f>VLOOKUP(A3763,airbnb_listings_orlando!C:Q,15,0)</f>
        <v>6</v>
      </c>
      <c r="Y3763" s="11">
        <f t="shared" si="4"/>
        <v>117.2525</v>
      </c>
      <c r="AA3763" s="11"/>
    </row>
    <row r="3764">
      <c r="A3764" s="12" t="s">
        <v>107</v>
      </c>
      <c r="B3764" s="13">
        <v>43114.0</v>
      </c>
      <c r="C3764" s="12">
        <v>43126.0</v>
      </c>
      <c r="D3764" s="14">
        <v>-120.0</v>
      </c>
      <c r="E3764" s="24">
        <v>42968.45912037037</v>
      </c>
      <c r="F3764" s="16">
        <v>146.0</v>
      </c>
      <c r="G3764" s="17" t="s">
        <v>25</v>
      </c>
      <c r="H3764" s="14">
        <v>0.0</v>
      </c>
      <c r="I3764" s="14">
        <f t="shared" si="1"/>
        <v>-120</v>
      </c>
      <c r="J3764" s="18">
        <v>3.0</v>
      </c>
      <c r="K3764" s="17">
        <v>5.0</v>
      </c>
      <c r="L3764" s="19">
        <v>2.0</v>
      </c>
      <c r="M3764" s="19" t="e">
        <v>#REF!</v>
      </c>
      <c r="N3764" s="17">
        <v>4.5</v>
      </c>
      <c r="O3764" s="17" t="s">
        <v>62</v>
      </c>
      <c r="P3764" s="17">
        <v>12.0</v>
      </c>
      <c r="Q3764" s="17">
        <v>2.0</v>
      </c>
      <c r="R3764" s="17">
        <v>0.0</v>
      </c>
      <c r="S3764" s="7">
        <f t="shared" si="2"/>
        <v>2</v>
      </c>
      <c r="T3764" s="20">
        <v>0.0</v>
      </c>
      <c r="U3764" s="14">
        <v>0.0</v>
      </c>
      <c r="V3764" s="21" t="s">
        <v>40</v>
      </c>
      <c r="W3764" s="35">
        <f>VLOOKUP(A3764,airbnb_listings_orlando!C:Q,14,0)</f>
        <v>259</v>
      </c>
      <c r="X3764" s="35">
        <f>VLOOKUP(A3764,airbnb_listings_orlando!C:Q,15,0)</f>
        <v>6</v>
      </c>
      <c r="Y3764" s="11">
        <f t="shared" si="4"/>
        <v>-10</v>
      </c>
      <c r="AA3764" s="11"/>
    </row>
    <row r="3765">
      <c r="A3765" s="12" t="s">
        <v>107</v>
      </c>
      <c r="B3765" s="13">
        <v>42667.0</v>
      </c>
      <c r="C3765" s="25">
        <v>42674.0</v>
      </c>
      <c r="D3765" s="14">
        <v>120.0</v>
      </c>
      <c r="E3765" s="15">
        <v>42654.60989583333</v>
      </c>
      <c r="F3765" s="16">
        <v>13.0</v>
      </c>
      <c r="G3765" s="17" t="s">
        <v>25</v>
      </c>
      <c r="H3765" s="14">
        <v>0.0</v>
      </c>
      <c r="I3765" s="14">
        <f t="shared" si="1"/>
        <v>120</v>
      </c>
      <c r="J3765" s="18">
        <v>3.0</v>
      </c>
      <c r="K3765" s="17">
        <v>5.0</v>
      </c>
      <c r="L3765" s="19">
        <v>2.0</v>
      </c>
      <c r="M3765" s="19" t="e">
        <v>#REF!</v>
      </c>
      <c r="N3765" s="17">
        <v>4.5</v>
      </c>
      <c r="O3765" s="17" t="s">
        <v>62</v>
      </c>
      <c r="P3765" s="17">
        <v>7.0</v>
      </c>
      <c r="Q3765" s="17">
        <v>10.0</v>
      </c>
      <c r="R3765" s="17">
        <v>0.0</v>
      </c>
      <c r="S3765" s="7">
        <f t="shared" si="2"/>
        <v>10</v>
      </c>
      <c r="T3765" s="20">
        <v>0.0</v>
      </c>
      <c r="U3765" s="14">
        <v>0.0</v>
      </c>
      <c r="V3765" s="21" t="s">
        <v>40</v>
      </c>
      <c r="W3765" s="35">
        <f>VLOOKUP(A3765,airbnb_listings_orlando!C:Q,14,0)</f>
        <v>259</v>
      </c>
      <c r="X3765" s="35">
        <f>VLOOKUP(A3765,airbnb_listings_orlando!C:Q,15,0)</f>
        <v>6</v>
      </c>
      <c r="Y3765" s="11">
        <f t="shared" si="4"/>
        <v>17.14285714</v>
      </c>
      <c r="AA3765" s="11"/>
    </row>
    <row r="3766">
      <c r="A3766" s="12" t="s">
        <v>108</v>
      </c>
      <c r="B3766" s="13">
        <v>43488.0</v>
      </c>
      <c r="C3766" s="12">
        <v>43492.0</v>
      </c>
      <c r="D3766" s="14">
        <v>709.07</v>
      </c>
      <c r="E3766" s="24">
        <v>43466.8728125</v>
      </c>
      <c r="F3766" s="16">
        <v>22.0</v>
      </c>
      <c r="G3766" s="17" t="s">
        <v>25</v>
      </c>
      <c r="H3766" s="14">
        <v>21.93</v>
      </c>
      <c r="I3766" s="14">
        <f t="shared" si="1"/>
        <v>658.7772</v>
      </c>
      <c r="J3766" s="18">
        <v>4.0</v>
      </c>
      <c r="K3766" s="17">
        <v>6.0</v>
      </c>
      <c r="L3766" s="19">
        <v>3.0</v>
      </c>
      <c r="M3766" s="19">
        <v>83.0</v>
      </c>
      <c r="N3766" s="17">
        <v>5.0</v>
      </c>
      <c r="O3766" s="17" t="s">
        <v>62</v>
      </c>
      <c r="P3766" s="17">
        <v>4.0</v>
      </c>
      <c r="Q3766" s="17">
        <v>4.0</v>
      </c>
      <c r="R3766" s="17">
        <v>0.0</v>
      </c>
      <c r="S3766" s="7">
        <f t="shared" si="2"/>
        <v>4</v>
      </c>
      <c r="T3766" s="20">
        <v>21.93</v>
      </c>
      <c r="U3766" s="14">
        <f t="shared" ref="U3766:U3879" si="190">D3766*4%</f>
        <v>28.3628</v>
      </c>
      <c r="V3766" s="21" t="s">
        <v>26</v>
      </c>
      <c r="W3766" s="35">
        <f>VLOOKUP(A3766,airbnb_listings_orlando!C:Q,14,0)</f>
        <v>259</v>
      </c>
      <c r="X3766" s="35">
        <f>VLOOKUP(A3766,airbnb_listings_orlando!C:Q,15,0)</f>
        <v>6</v>
      </c>
      <c r="Y3766" s="11">
        <f t="shared" si="4"/>
        <v>177.2675</v>
      </c>
      <c r="AA3766" s="11"/>
    </row>
    <row r="3767">
      <c r="A3767" s="12" t="s">
        <v>108</v>
      </c>
      <c r="B3767" s="13">
        <v>43453.0</v>
      </c>
      <c r="C3767" s="25">
        <v>43459.0</v>
      </c>
      <c r="D3767" s="14">
        <v>1114.53</v>
      </c>
      <c r="E3767" s="15">
        <v>43396.466631944444</v>
      </c>
      <c r="F3767" s="16">
        <v>57.0</v>
      </c>
      <c r="G3767" s="17" t="s">
        <v>25</v>
      </c>
      <c r="H3767" s="14">
        <v>148.43</v>
      </c>
      <c r="I3767" s="14">
        <f t="shared" si="1"/>
        <v>1035.4788</v>
      </c>
      <c r="J3767" s="18">
        <v>4.0</v>
      </c>
      <c r="K3767" s="17">
        <v>6.0</v>
      </c>
      <c r="L3767" s="19">
        <v>3.0</v>
      </c>
      <c r="M3767" s="19">
        <v>83.0</v>
      </c>
      <c r="N3767" s="17">
        <v>5.0</v>
      </c>
      <c r="O3767" s="17" t="s">
        <v>62</v>
      </c>
      <c r="P3767" s="17">
        <v>6.0</v>
      </c>
      <c r="Q3767" s="17">
        <v>6.0</v>
      </c>
      <c r="R3767" s="17">
        <v>2.0</v>
      </c>
      <c r="S3767" s="7">
        <f t="shared" si="2"/>
        <v>8</v>
      </c>
      <c r="T3767" s="20">
        <v>34.47</v>
      </c>
      <c r="U3767" s="14">
        <f t="shared" si="190"/>
        <v>44.5812</v>
      </c>
      <c r="V3767" s="21" t="s">
        <v>26</v>
      </c>
      <c r="W3767" s="35">
        <f>VLOOKUP(A3767,airbnb_listings_orlando!C:Q,14,0)</f>
        <v>259</v>
      </c>
      <c r="X3767" s="35">
        <f>VLOOKUP(A3767,airbnb_listings_orlando!C:Q,15,0)</f>
        <v>6</v>
      </c>
      <c r="Y3767" s="11">
        <f t="shared" si="4"/>
        <v>185.755</v>
      </c>
      <c r="AA3767" s="11"/>
    </row>
    <row r="3768">
      <c r="A3768" s="12" t="s">
        <v>108</v>
      </c>
      <c r="B3768" s="13">
        <v>43448.0</v>
      </c>
      <c r="C3768" s="25">
        <v>43450.0</v>
      </c>
      <c r="D3768" s="14">
        <v>389.0</v>
      </c>
      <c r="E3768" s="24">
        <v>43214.57875</v>
      </c>
      <c r="F3768" s="16">
        <v>234.0</v>
      </c>
      <c r="G3768" s="17" t="s">
        <v>25</v>
      </c>
      <c r="H3768" s="14">
        <v>34.26</v>
      </c>
      <c r="I3768" s="14">
        <f t="shared" si="1"/>
        <v>361.44</v>
      </c>
      <c r="J3768" s="18">
        <v>4.0</v>
      </c>
      <c r="K3768" s="17">
        <v>6.0</v>
      </c>
      <c r="L3768" s="19">
        <v>3.0</v>
      </c>
      <c r="M3768" s="19">
        <v>83.0</v>
      </c>
      <c r="N3768" s="17">
        <v>5.0</v>
      </c>
      <c r="O3768" s="17" t="s">
        <v>62</v>
      </c>
      <c r="P3768" s="17">
        <v>2.0</v>
      </c>
      <c r="Q3768" s="17">
        <v>7.0</v>
      </c>
      <c r="R3768" s="17">
        <v>0.0</v>
      </c>
      <c r="S3768" s="7">
        <f t="shared" si="2"/>
        <v>7</v>
      </c>
      <c r="T3768" s="20">
        <v>12.0</v>
      </c>
      <c r="U3768" s="14">
        <f t="shared" si="190"/>
        <v>15.56</v>
      </c>
      <c r="V3768" s="21" t="s">
        <v>26</v>
      </c>
      <c r="W3768" s="35">
        <f>VLOOKUP(A3768,airbnb_listings_orlando!C:Q,14,0)</f>
        <v>259</v>
      </c>
      <c r="X3768" s="35">
        <f>VLOOKUP(A3768,airbnb_listings_orlando!C:Q,15,0)</f>
        <v>6</v>
      </c>
      <c r="Y3768" s="11">
        <f t="shared" si="4"/>
        <v>194.5</v>
      </c>
      <c r="AA3768" s="11"/>
    </row>
    <row r="3769">
      <c r="A3769" s="12" t="s">
        <v>108</v>
      </c>
      <c r="B3769" s="13">
        <v>43443.0</v>
      </c>
      <c r="C3769" s="25">
        <v>43446.0</v>
      </c>
      <c r="D3769" s="14">
        <v>419.52</v>
      </c>
      <c r="E3769" s="24">
        <v>43441.75063657408</v>
      </c>
      <c r="F3769" s="16">
        <v>2.0</v>
      </c>
      <c r="G3769" s="17" t="s">
        <v>25</v>
      </c>
      <c r="H3769" s="14">
        <v>39.03</v>
      </c>
      <c r="I3769" s="14">
        <f t="shared" si="1"/>
        <v>389.7592</v>
      </c>
      <c r="J3769" s="18">
        <v>4.0</v>
      </c>
      <c r="K3769" s="17">
        <v>6.0</v>
      </c>
      <c r="L3769" s="19">
        <v>3.0</v>
      </c>
      <c r="M3769" s="19">
        <v>83.0</v>
      </c>
      <c r="N3769" s="17">
        <v>5.0</v>
      </c>
      <c r="O3769" s="17" t="s">
        <v>62</v>
      </c>
      <c r="P3769" s="17">
        <v>3.0</v>
      </c>
      <c r="Q3769" s="17">
        <v>7.0</v>
      </c>
      <c r="R3769" s="17">
        <v>0.0</v>
      </c>
      <c r="S3769" s="7">
        <f t="shared" si="2"/>
        <v>7</v>
      </c>
      <c r="T3769" s="20">
        <v>12.98</v>
      </c>
      <c r="U3769" s="14">
        <f t="shared" si="190"/>
        <v>16.7808</v>
      </c>
      <c r="V3769" s="21" t="s">
        <v>26</v>
      </c>
      <c r="W3769" s="35">
        <f>VLOOKUP(A3769,airbnb_listings_orlando!C:Q,14,0)</f>
        <v>259</v>
      </c>
      <c r="X3769" s="35">
        <f>VLOOKUP(A3769,airbnb_listings_orlando!C:Q,15,0)</f>
        <v>6</v>
      </c>
      <c r="Y3769" s="11">
        <f t="shared" si="4"/>
        <v>139.84</v>
      </c>
      <c r="AA3769" s="11"/>
    </row>
    <row r="3770">
      <c r="A3770" s="12" t="s">
        <v>108</v>
      </c>
      <c r="B3770" s="13">
        <v>43439.0</v>
      </c>
      <c r="C3770" s="12">
        <v>43443.0</v>
      </c>
      <c r="D3770" s="14">
        <v>631.47</v>
      </c>
      <c r="E3770" s="24">
        <v>43327.7575462963</v>
      </c>
      <c r="F3770" s="16">
        <v>112.0</v>
      </c>
      <c r="G3770" s="17" t="s">
        <v>25</v>
      </c>
      <c r="H3770" s="14">
        <v>72.39</v>
      </c>
      <c r="I3770" s="14">
        <f t="shared" si="1"/>
        <v>586.6812</v>
      </c>
      <c r="J3770" s="18">
        <v>4.0</v>
      </c>
      <c r="K3770" s="17">
        <v>6.0</v>
      </c>
      <c r="L3770" s="19">
        <v>3.0</v>
      </c>
      <c r="M3770" s="19">
        <v>83.0</v>
      </c>
      <c r="N3770" s="17">
        <v>5.0</v>
      </c>
      <c r="O3770" s="17" t="s">
        <v>62</v>
      </c>
      <c r="P3770" s="17">
        <v>4.0</v>
      </c>
      <c r="Q3770" s="17">
        <v>5.0</v>
      </c>
      <c r="R3770" s="17">
        <v>0.0</v>
      </c>
      <c r="S3770" s="7">
        <f t="shared" si="2"/>
        <v>5</v>
      </c>
      <c r="T3770" s="20">
        <v>19.53</v>
      </c>
      <c r="U3770" s="14">
        <f t="shared" si="190"/>
        <v>25.2588</v>
      </c>
      <c r="V3770" s="21" t="s">
        <v>26</v>
      </c>
      <c r="W3770" s="35">
        <f>VLOOKUP(A3770,airbnb_listings_orlando!C:Q,14,0)</f>
        <v>259</v>
      </c>
      <c r="X3770" s="35">
        <f>VLOOKUP(A3770,airbnb_listings_orlando!C:Q,15,0)</f>
        <v>6</v>
      </c>
      <c r="Y3770" s="11">
        <f t="shared" si="4"/>
        <v>157.8675</v>
      </c>
      <c r="AA3770" s="11"/>
    </row>
    <row r="3771">
      <c r="A3771" s="12" t="s">
        <v>108</v>
      </c>
      <c r="B3771" s="13">
        <v>43431.0</v>
      </c>
      <c r="C3771" s="12">
        <v>43435.0</v>
      </c>
      <c r="D3771" s="14">
        <v>647.01</v>
      </c>
      <c r="E3771" s="24">
        <v>43234.80596064815</v>
      </c>
      <c r="F3771" s="16">
        <v>197.0</v>
      </c>
      <c r="G3771" s="17" t="s">
        <v>25</v>
      </c>
      <c r="H3771" s="14">
        <v>74.85</v>
      </c>
      <c r="I3771" s="14">
        <f t="shared" si="1"/>
        <v>601.1296</v>
      </c>
      <c r="J3771" s="18">
        <v>4.0</v>
      </c>
      <c r="K3771" s="17">
        <v>6.0</v>
      </c>
      <c r="L3771" s="19">
        <v>3.0</v>
      </c>
      <c r="M3771" s="19">
        <v>83.0</v>
      </c>
      <c r="N3771" s="17">
        <v>5.0</v>
      </c>
      <c r="O3771" s="17" t="s">
        <v>62</v>
      </c>
      <c r="P3771" s="17">
        <v>4.0</v>
      </c>
      <c r="Q3771" s="17">
        <v>5.0</v>
      </c>
      <c r="R3771" s="17">
        <v>0.0</v>
      </c>
      <c r="S3771" s="7">
        <f t="shared" si="2"/>
        <v>5</v>
      </c>
      <c r="T3771" s="20">
        <v>20.0</v>
      </c>
      <c r="U3771" s="14">
        <f t="shared" si="190"/>
        <v>25.8804</v>
      </c>
      <c r="V3771" s="21" t="s">
        <v>26</v>
      </c>
      <c r="W3771" s="35">
        <f>VLOOKUP(A3771,airbnb_listings_orlando!C:Q,14,0)</f>
        <v>259</v>
      </c>
      <c r="X3771" s="35">
        <f>VLOOKUP(A3771,airbnb_listings_orlando!C:Q,15,0)</f>
        <v>6</v>
      </c>
      <c r="Y3771" s="11">
        <f t="shared" si="4"/>
        <v>161.7525</v>
      </c>
      <c r="AA3771" s="11"/>
    </row>
    <row r="3772">
      <c r="A3772" s="12" t="s">
        <v>108</v>
      </c>
      <c r="B3772" s="13">
        <v>43426.0</v>
      </c>
      <c r="C3772" s="25">
        <v>43428.0</v>
      </c>
      <c r="D3772" s="14">
        <v>439.41</v>
      </c>
      <c r="E3772" s="15">
        <v>43399.21016203704</v>
      </c>
      <c r="F3772" s="16">
        <v>27.0</v>
      </c>
      <c r="G3772" s="17" t="s">
        <v>25</v>
      </c>
      <c r="H3772" s="14">
        <v>42.16</v>
      </c>
      <c r="I3772" s="14">
        <f t="shared" si="1"/>
        <v>408.2436</v>
      </c>
      <c r="J3772" s="18">
        <v>4.0</v>
      </c>
      <c r="K3772" s="17">
        <v>6.0</v>
      </c>
      <c r="L3772" s="19">
        <v>3.0</v>
      </c>
      <c r="M3772" s="19">
        <v>83.0</v>
      </c>
      <c r="N3772" s="17">
        <v>5.0</v>
      </c>
      <c r="O3772" s="17" t="s">
        <v>62</v>
      </c>
      <c r="P3772" s="17">
        <v>2.0</v>
      </c>
      <c r="Q3772" s="17">
        <v>8.0</v>
      </c>
      <c r="R3772" s="17">
        <v>0.0</v>
      </c>
      <c r="S3772" s="7">
        <f t="shared" si="2"/>
        <v>8</v>
      </c>
      <c r="T3772" s="20">
        <v>13.59</v>
      </c>
      <c r="U3772" s="14">
        <f t="shared" si="190"/>
        <v>17.5764</v>
      </c>
      <c r="V3772" s="21" t="s">
        <v>26</v>
      </c>
      <c r="W3772" s="35">
        <f>VLOOKUP(A3772,airbnb_listings_orlando!C:Q,14,0)</f>
        <v>259</v>
      </c>
      <c r="X3772" s="35">
        <f>VLOOKUP(A3772,airbnb_listings_orlando!C:Q,15,0)</f>
        <v>6</v>
      </c>
      <c r="Y3772" s="11">
        <f t="shared" si="4"/>
        <v>219.705</v>
      </c>
      <c r="AA3772" s="11"/>
    </row>
    <row r="3773">
      <c r="A3773" s="12" t="s">
        <v>108</v>
      </c>
      <c r="B3773" s="13">
        <v>43421.0</v>
      </c>
      <c r="C3773" s="25">
        <v>43426.0</v>
      </c>
      <c r="D3773" s="14">
        <v>805.1</v>
      </c>
      <c r="E3773" s="24">
        <v>43377.0297337963</v>
      </c>
      <c r="F3773" s="16">
        <v>44.0</v>
      </c>
      <c r="G3773" s="17" t="s">
        <v>25</v>
      </c>
      <c r="H3773" s="14">
        <v>99.72</v>
      </c>
      <c r="I3773" s="14">
        <f t="shared" si="1"/>
        <v>747.996</v>
      </c>
      <c r="J3773" s="18">
        <v>4.0</v>
      </c>
      <c r="K3773" s="17">
        <v>6.0</v>
      </c>
      <c r="L3773" s="19">
        <v>3.0</v>
      </c>
      <c r="M3773" s="19">
        <v>83.0</v>
      </c>
      <c r="N3773" s="17">
        <v>5.0</v>
      </c>
      <c r="O3773" s="17" t="s">
        <v>62</v>
      </c>
      <c r="P3773" s="17">
        <v>5.0</v>
      </c>
      <c r="Q3773" s="17">
        <v>5.0</v>
      </c>
      <c r="R3773" s="17">
        <v>0.0</v>
      </c>
      <c r="S3773" s="7">
        <f t="shared" si="2"/>
        <v>5</v>
      </c>
      <c r="T3773" s="20">
        <v>24.9</v>
      </c>
      <c r="U3773" s="14">
        <f t="shared" si="190"/>
        <v>32.204</v>
      </c>
      <c r="V3773" s="21" t="s">
        <v>26</v>
      </c>
      <c r="W3773" s="35">
        <f>VLOOKUP(A3773,airbnb_listings_orlando!C:Q,14,0)</f>
        <v>259</v>
      </c>
      <c r="X3773" s="35">
        <f>VLOOKUP(A3773,airbnb_listings_orlando!C:Q,15,0)</f>
        <v>6</v>
      </c>
      <c r="Y3773" s="11">
        <f t="shared" si="4"/>
        <v>161.02</v>
      </c>
      <c r="AA3773" s="11"/>
    </row>
    <row r="3774">
      <c r="A3774" s="12" t="s">
        <v>108</v>
      </c>
      <c r="B3774" s="13">
        <v>43419.0</v>
      </c>
      <c r="C3774" s="25">
        <v>43421.0</v>
      </c>
      <c r="D3774" s="14">
        <v>381.21</v>
      </c>
      <c r="E3774" s="15">
        <v>43385.99045138889</v>
      </c>
      <c r="F3774" s="16">
        <v>34.0</v>
      </c>
      <c r="G3774" s="17" t="s">
        <v>25</v>
      </c>
      <c r="H3774" s="14">
        <v>33.0</v>
      </c>
      <c r="I3774" s="14">
        <f t="shared" si="1"/>
        <v>354.1716</v>
      </c>
      <c r="J3774" s="18">
        <v>4.0</v>
      </c>
      <c r="K3774" s="17">
        <v>6.0</v>
      </c>
      <c r="L3774" s="19">
        <v>3.0</v>
      </c>
      <c r="M3774" s="19">
        <v>83.0</v>
      </c>
      <c r="N3774" s="17">
        <v>5.0</v>
      </c>
      <c r="O3774" s="17" t="s">
        <v>62</v>
      </c>
      <c r="P3774" s="17">
        <v>2.0</v>
      </c>
      <c r="Q3774" s="17">
        <v>4.0</v>
      </c>
      <c r="R3774" s="17">
        <v>4.0</v>
      </c>
      <c r="S3774" s="7">
        <f t="shared" si="2"/>
        <v>8</v>
      </c>
      <c r="T3774" s="20">
        <v>11.79</v>
      </c>
      <c r="U3774" s="14">
        <f t="shared" si="190"/>
        <v>15.2484</v>
      </c>
      <c r="V3774" s="21" t="s">
        <v>26</v>
      </c>
      <c r="W3774" s="35">
        <f>VLOOKUP(A3774,airbnb_listings_orlando!C:Q,14,0)</f>
        <v>259</v>
      </c>
      <c r="X3774" s="35">
        <f>VLOOKUP(A3774,airbnb_listings_orlando!C:Q,15,0)</f>
        <v>6</v>
      </c>
      <c r="Y3774" s="11">
        <f t="shared" si="4"/>
        <v>190.605</v>
      </c>
      <c r="AA3774" s="11"/>
    </row>
    <row r="3775">
      <c r="A3775" s="12" t="s">
        <v>108</v>
      </c>
      <c r="B3775" s="13">
        <v>43411.0</v>
      </c>
      <c r="C3775" s="25">
        <v>43419.0</v>
      </c>
      <c r="D3775" s="14">
        <v>1163.03</v>
      </c>
      <c r="E3775" s="24">
        <v>43282.88270833333</v>
      </c>
      <c r="F3775" s="16">
        <v>129.0</v>
      </c>
      <c r="G3775" s="17" t="s">
        <v>25</v>
      </c>
      <c r="H3775" s="14">
        <v>156.07</v>
      </c>
      <c r="I3775" s="14">
        <f t="shared" si="1"/>
        <v>1080.5388</v>
      </c>
      <c r="J3775" s="18">
        <v>4.0</v>
      </c>
      <c r="K3775" s="17">
        <v>6.0</v>
      </c>
      <c r="L3775" s="19">
        <v>3.0</v>
      </c>
      <c r="M3775" s="19">
        <v>83.0</v>
      </c>
      <c r="N3775" s="17">
        <v>5.0</v>
      </c>
      <c r="O3775" s="17" t="s">
        <v>62</v>
      </c>
      <c r="P3775" s="17">
        <v>8.0</v>
      </c>
      <c r="Q3775" s="17">
        <v>8.0</v>
      </c>
      <c r="R3775" s="17">
        <v>0.0</v>
      </c>
      <c r="S3775" s="7">
        <f t="shared" si="2"/>
        <v>8</v>
      </c>
      <c r="T3775" s="20">
        <v>35.97</v>
      </c>
      <c r="U3775" s="14">
        <f t="shared" si="190"/>
        <v>46.5212</v>
      </c>
      <c r="V3775" s="21" t="s">
        <v>26</v>
      </c>
      <c r="W3775" s="35">
        <f>VLOOKUP(A3775,airbnb_listings_orlando!C:Q,14,0)</f>
        <v>259</v>
      </c>
      <c r="X3775" s="35">
        <f>VLOOKUP(A3775,airbnb_listings_orlando!C:Q,15,0)</f>
        <v>6</v>
      </c>
      <c r="Y3775" s="11">
        <f t="shared" si="4"/>
        <v>145.37875</v>
      </c>
      <c r="AA3775" s="11"/>
    </row>
    <row r="3776">
      <c r="A3776" s="12" t="s">
        <v>108</v>
      </c>
      <c r="B3776" s="13">
        <v>43399.0</v>
      </c>
      <c r="C3776" s="25">
        <v>43402.0</v>
      </c>
      <c r="D3776" s="14">
        <v>518.0</v>
      </c>
      <c r="E3776" s="24">
        <v>43198.58702546296</v>
      </c>
      <c r="F3776" s="16">
        <v>201.0</v>
      </c>
      <c r="G3776" s="17" t="s">
        <v>25</v>
      </c>
      <c r="H3776" s="14">
        <v>54.55</v>
      </c>
      <c r="I3776" s="14">
        <f t="shared" si="1"/>
        <v>481.28</v>
      </c>
      <c r="J3776" s="18">
        <v>4.0</v>
      </c>
      <c r="K3776" s="17">
        <v>6.0</v>
      </c>
      <c r="L3776" s="19">
        <v>3.0</v>
      </c>
      <c r="M3776" s="19">
        <v>83.0</v>
      </c>
      <c r="N3776" s="17">
        <v>5.0</v>
      </c>
      <c r="O3776" s="17" t="s">
        <v>62</v>
      </c>
      <c r="P3776" s="17">
        <v>3.0</v>
      </c>
      <c r="Q3776" s="17">
        <v>8.0</v>
      </c>
      <c r="R3776" s="17">
        <v>0.0</v>
      </c>
      <c r="S3776" s="7">
        <f t="shared" si="2"/>
        <v>8</v>
      </c>
      <c r="T3776" s="20">
        <v>16.0</v>
      </c>
      <c r="U3776" s="14">
        <f t="shared" si="190"/>
        <v>20.72</v>
      </c>
      <c r="V3776" s="21" t="s">
        <v>26</v>
      </c>
      <c r="W3776" s="35">
        <f>VLOOKUP(A3776,airbnb_listings_orlando!C:Q,14,0)</f>
        <v>259</v>
      </c>
      <c r="X3776" s="35">
        <f>VLOOKUP(A3776,airbnb_listings_orlando!C:Q,15,0)</f>
        <v>6</v>
      </c>
      <c r="Y3776" s="11">
        <f t="shared" si="4"/>
        <v>172.6666667</v>
      </c>
      <c r="AA3776" s="11"/>
    </row>
    <row r="3777">
      <c r="A3777" s="12" t="s">
        <v>108</v>
      </c>
      <c r="B3777" s="13">
        <v>43396.0</v>
      </c>
      <c r="C3777" s="25">
        <v>43399.0</v>
      </c>
      <c r="D3777" s="14">
        <v>438.43</v>
      </c>
      <c r="E3777" s="15">
        <v>43383.53765046296</v>
      </c>
      <c r="F3777" s="16">
        <v>13.0</v>
      </c>
      <c r="G3777" s="17" t="s">
        <v>25</v>
      </c>
      <c r="H3777" s="14">
        <v>48.01</v>
      </c>
      <c r="I3777" s="14">
        <f t="shared" si="1"/>
        <v>407.3328</v>
      </c>
      <c r="J3777" s="18">
        <v>4.0</v>
      </c>
      <c r="K3777" s="17">
        <v>6.0</v>
      </c>
      <c r="L3777" s="19">
        <v>3.0</v>
      </c>
      <c r="M3777" s="19">
        <v>83.0</v>
      </c>
      <c r="N3777" s="17">
        <v>5.0</v>
      </c>
      <c r="O3777" s="17" t="s">
        <v>62</v>
      </c>
      <c r="P3777" s="17">
        <v>3.0</v>
      </c>
      <c r="Q3777" s="17">
        <v>4.0</v>
      </c>
      <c r="R3777" s="17">
        <v>0.0</v>
      </c>
      <c r="S3777" s="7">
        <f t="shared" si="2"/>
        <v>4</v>
      </c>
      <c r="T3777" s="20">
        <v>13.56</v>
      </c>
      <c r="U3777" s="14">
        <f t="shared" si="190"/>
        <v>17.5372</v>
      </c>
      <c r="V3777" s="21" t="s">
        <v>26</v>
      </c>
      <c r="W3777" s="35">
        <f>VLOOKUP(A3777,airbnb_listings_orlando!C:Q,14,0)</f>
        <v>259</v>
      </c>
      <c r="X3777" s="35">
        <f>VLOOKUP(A3777,airbnb_listings_orlando!C:Q,15,0)</f>
        <v>6</v>
      </c>
      <c r="Y3777" s="11">
        <f t="shared" si="4"/>
        <v>146.1433333</v>
      </c>
      <c r="AA3777" s="11"/>
    </row>
    <row r="3778">
      <c r="A3778" s="12" t="s">
        <v>108</v>
      </c>
      <c r="B3778" s="13">
        <v>43387.0</v>
      </c>
      <c r="C3778" s="25">
        <v>43394.0</v>
      </c>
      <c r="D3778" s="14">
        <v>989.0</v>
      </c>
      <c r="E3778" s="24">
        <v>43200.75543981481</v>
      </c>
      <c r="F3778" s="16">
        <v>187.0</v>
      </c>
      <c r="G3778" s="17" t="s">
        <v>25</v>
      </c>
      <c r="H3778" s="14">
        <v>127.69</v>
      </c>
      <c r="I3778" s="14">
        <f t="shared" si="1"/>
        <v>918.44</v>
      </c>
      <c r="J3778" s="18">
        <v>4.0</v>
      </c>
      <c r="K3778" s="17">
        <v>6.0</v>
      </c>
      <c r="L3778" s="19">
        <v>3.0</v>
      </c>
      <c r="M3778" s="19">
        <v>83.0</v>
      </c>
      <c r="N3778" s="17">
        <v>5.0</v>
      </c>
      <c r="O3778" s="17" t="s">
        <v>62</v>
      </c>
      <c r="P3778" s="17">
        <v>7.0</v>
      </c>
      <c r="Q3778" s="17">
        <v>8.0</v>
      </c>
      <c r="R3778" s="17">
        <v>0.0</v>
      </c>
      <c r="S3778" s="7">
        <f t="shared" si="2"/>
        <v>8</v>
      </c>
      <c r="T3778" s="20">
        <v>31.0</v>
      </c>
      <c r="U3778" s="14">
        <f t="shared" si="190"/>
        <v>39.56</v>
      </c>
      <c r="V3778" s="21" t="s">
        <v>26</v>
      </c>
      <c r="W3778" s="35">
        <f>VLOOKUP(A3778,airbnb_listings_orlando!C:Q,14,0)</f>
        <v>259</v>
      </c>
      <c r="X3778" s="35">
        <f>VLOOKUP(A3778,airbnb_listings_orlando!C:Q,15,0)</f>
        <v>6</v>
      </c>
      <c r="Y3778" s="11">
        <f t="shared" si="4"/>
        <v>141.2857143</v>
      </c>
      <c r="AA3778" s="11"/>
    </row>
    <row r="3779">
      <c r="A3779" s="12" t="s">
        <v>108</v>
      </c>
      <c r="B3779" s="13">
        <v>43376.0</v>
      </c>
      <c r="C3779" s="25">
        <v>43387.0</v>
      </c>
      <c r="D3779" s="14">
        <v>1554.91</v>
      </c>
      <c r="E3779" s="24">
        <v>43043.577511574076</v>
      </c>
      <c r="F3779" s="16">
        <v>333.0</v>
      </c>
      <c r="G3779" s="17" t="s">
        <v>25</v>
      </c>
      <c r="H3779" s="14">
        <v>218.84</v>
      </c>
      <c r="I3779" s="14">
        <f t="shared" si="1"/>
        <v>1444.7136</v>
      </c>
      <c r="J3779" s="18">
        <v>4.0</v>
      </c>
      <c r="K3779" s="17">
        <v>6.0</v>
      </c>
      <c r="L3779" s="19">
        <v>3.0</v>
      </c>
      <c r="M3779" s="19">
        <v>83.0</v>
      </c>
      <c r="N3779" s="17">
        <v>5.0</v>
      </c>
      <c r="O3779" s="17" t="s">
        <v>62</v>
      </c>
      <c r="P3779" s="17">
        <v>11.0</v>
      </c>
      <c r="Q3779" s="17">
        <v>7.0</v>
      </c>
      <c r="R3779" s="17">
        <v>0.0</v>
      </c>
      <c r="S3779" s="7">
        <f t="shared" si="2"/>
        <v>7</v>
      </c>
      <c r="T3779" s="20">
        <v>48.0</v>
      </c>
      <c r="U3779" s="14">
        <f t="shared" si="190"/>
        <v>62.1964</v>
      </c>
      <c r="V3779" s="21" t="s">
        <v>26</v>
      </c>
      <c r="W3779" s="35">
        <f>VLOOKUP(A3779,airbnb_listings_orlando!C:Q,14,0)</f>
        <v>259</v>
      </c>
      <c r="X3779" s="35">
        <f>VLOOKUP(A3779,airbnb_listings_orlando!C:Q,15,0)</f>
        <v>6</v>
      </c>
      <c r="Y3779" s="11">
        <f t="shared" si="4"/>
        <v>141.3554545</v>
      </c>
      <c r="AA3779" s="11"/>
    </row>
    <row r="3780">
      <c r="A3780" s="12" t="s">
        <v>108</v>
      </c>
      <c r="B3780" s="13">
        <v>43370.0</v>
      </c>
      <c r="C3780" s="12">
        <v>43375.0</v>
      </c>
      <c r="D3780" s="14">
        <v>776.0</v>
      </c>
      <c r="E3780" s="24">
        <v>43239.399618055555</v>
      </c>
      <c r="F3780" s="16">
        <v>131.0</v>
      </c>
      <c r="G3780" s="17" t="s">
        <v>25</v>
      </c>
      <c r="H3780" s="14">
        <v>95.14</v>
      </c>
      <c r="I3780" s="14">
        <f t="shared" si="1"/>
        <v>720.96</v>
      </c>
      <c r="J3780" s="18">
        <v>4.0</v>
      </c>
      <c r="K3780" s="17">
        <v>6.0</v>
      </c>
      <c r="L3780" s="19">
        <v>3.0</v>
      </c>
      <c r="M3780" s="19">
        <v>83.0</v>
      </c>
      <c r="N3780" s="17">
        <v>5.0</v>
      </c>
      <c r="O3780" s="17" t="s">
        <v>62</v>
      </c>
      <c r="P3780" s="17">
        <v>5.0</v>
      </c>
      <c r="Q3780" s="17">
        <v>7.0</v>
      </c>
      <c r="R3780" s="17">
        <v>1.0</v>
      </c>
      <c r="S3780" s="7">
        <f t="shared" si="2"/>
        <v>8</v>
      </c>
      <c r="T3780" s="20">
        <v>24.0</v>
      </c>
      <c r="U3780" s="14">
        <f t="shared" si="190"/>
        <v>31.04</v>
      </c>
      <c r="V3780" s="21" t="s">
        <v>26</v>
      </c>
      <c r="W3780" s="35">
        <f>VLOOKUP(A3780,airbnb_listings_orlando!C:Q,14,0)</f>
        <v>259</v>
      </c>
      <c r="X3780" s="35">
        <f>VLOOKUP(A3780,airbnb_listings_orlando!C:Q,15,0)</f>
        <v>6</v>
      </c>
      <c r="Y3780" s="11">
        <f t="shared" si="4"/>
        <v>155.2</v>
      </c>
      <c r="AA3780" s="11"/>
    </row>
    <row r="3781">
      <c r="A3781" s="12" t="s">
        <v>108</v>
      </c>
      <c r="B3781" s="13">
        <v>43367.0</v>
      </c>
      <c r="C3781" s="12">
        <v>43370.0</v>
      </c>
      <c r="D3781" s="14">
        <v>506.34</v>
      </c>
      <c r="E3781" s="24">
        <v>43330.285625</v>
      </c>
      <c r="F3781" s="16">
        <v>37.0</v>
      </c>
      <c r="G3781" s="17" t="s">
        <v>25</v>
      </c>
      <c r="H3781" s="14">
        <v>52.7</v>
      </c>
      <c r="I3781" s="14">
        <f t="shared" si="1"/>
        <v>470.4264</v>
      </c>
      <c r="J3781" s="18">
        <v>4.0</v>
      </c>
      <c r="K3781" s="17">
        <v>6.0</v>
      </c>
      <c r="L3781" s="19">
        <v>3.0</v>
      </c>
      <c r="M3781" s="19">
        <v>83.0</v>
      </c>
      <c r="N3781" s="17">
        <v>5.0</v>
      </c>
      <c r="O3781" s="17" t="s">
        <v>62</v>
      </c>
      <c r="P3781" s="17">
        <v>3.0</v>
      </c>
      <c r="Q3781" s="17">
        <v>4.0</v>
      </c>
      <c r="R3781" s="17">
        <v>0.0</v>
      </c>
      <c r="S3781" s="7">
        <f t="shared" si="2"/>
        <v>4</v>
      </c>
      <c r="T3781" s="20">
        <v>15.66</v>
      </c>
      <c r="U3781" s="14">
        <f t="shared" si="190"/>
        <v>20.2536</v>
      </c>
      <c r="V3781" s="21" t="s">
        <v>26</v>
      </c>
      <c r="W3781" s="35">
        <f>VLOOKUP(A3781,airbnb_listings_orlando!C:Q,14,0)</f>
        <v>259</v>
      </c>
      <c r="X3781" s="35">
        <f>VLOOKUP(A3781,airbnb_listings_orlando!C:Q,15,0)</f>
        <v>6</v>
      </c>
      <c r="Y3781" s="11">
        <f t="shared" si="4"/>
        <v>168.78</v>
      </c>
      <c r="AA3781" s="11"/>
    </row>
    <row r="3782">
      <c r="A3782" s="12" t="s">
        <v>108</v>
      </c>
      <c r="B3782" s="13">
        <v>43338.0</v>
      </c>
      <c r="C3782" s="12">
        <v>43341.0</v>
      </c>
      <c r="D3782" s="14">
        <v>547.0</v>
      </c>
      <c r="E3782" s="24">
        <v>43166.094814814816</v>
      </c>
      <c r="F3782" s="16">
        <v>172.0</v>
      </c>
      <c r="G3782" s="17" t="s">
        <v>25</v>
      </c>
      <c r="H3782" s="14">
        <v>59.02</v>
      </c>
      <c r="I3782" s="14">
        <f t="shared" si="1"/>
        <v>508.12</v>
      </c>
      <c r="J3782" s="18">
        <v>4.0</v>
      </c>
      <c r="K3782" s="17">
        <v>6.0</v>
      </c>
      <c r="L3782" s="19">
        <v>3.0</v>
      </c>
      <c r="M3782" s="19">
        <v>83.0</v>
      </c>
      <c r="N3782" s="17">
        <v>5.0</v>
      </c>
      <c r="O3782" s="17" t="s">
        <v>62</v>
      </c>
      <c r="P3782" s="17">
        <v>3.0</v>
      </c>
      <c r="Q3782" s="17">
        <v>6.0</v>
      </c>
      <c r="R3782" s="17">
        <v>1.0</v>
      </c>
      <c r="S3782" s="7">
        <f t="shared" si="2"/>
        <v>7</v>
      </c>
      <c r="T3782" s="20">
        <v>17.0</v>
      </c>
      <c r="U3782" s="14">
        <f t="shared" si="190"/>
        <v>21.88</v>
      </c>
      <c r="V3782" s="21" t="s">
        <v>26</v>
      </c>
      <c r="W3782" s="35">
        <f>VLOOKUP(A3782,airbnb_listings_orlando!C:Q,14,0)</f>
        <v>259</v>
      </c>
      <c r="X3782" s="35">
        <f>VLOOKUP(A3782,airbnb_listings_orlando!C:Q,15,0)</f>
        <v>6</v>
      </c>
      <c r="Y3782" s="11">
        <f t="shared" si="4"/>
        <v>182.3333333</v>
      </c>
      <c r="AA3782" s="11"/>
    </row>
    <row r="3783">
      <c r="A3783" s="12" t="s">
        <v>108</v>
      </c>
      <c r="B3783" s="13">
        <v>43335.0</v>
      </c>
      <c r="C3783" s="12">
        <v>43338.0</v>
      </c>
      <c r="D3783" s="14">
        <v>518.0</v>
      </c>
      <c r="E3783" s="24">
        <v>43235.90173611111</v>
      </c>
      <c r="F3783" s="16">
        <v>100.0</v>
      </c>
      <c r="G3783" s="17" t="s">
        <v>25</v>
      </c>
      <c r="H3783" s="14">
        <v>54.55</v>
      </c>
      <c r="I3783" s="14">
        <f t="shared" si="1"/>
        <v>481.28</v>
      </c>
      <c r="J3783" s="18">
        <v>4.0</v>
      </c>
      <c r="K3783" s="17">
        <v>6.0</v>
      </c>
      <c r="L3783" s="19">
        <v>3.0</v>
      </c>
      <c r="M3783" s="19">
        <v>83.0</v>
      </c>
      <c r="N3783" s="17">
        <v>5.0</v>
      </c>
      <c r="O3783" s="17" t="s">
        <v>62</v>
      </c>
      <c r="P3783" s="17">
        <v>3.0</v>
      </c>
      <c r="Q3783" s="17">
        <v>4.0</v>
      </c>
      <c r="R3783" s="17">
        <v>4.0</v>
      </c>
      <c r="S3783" s="7">
        <f t="shared" si="2"/>
        <v>8</v>
      </c>
      <c r="T3783" s="20">
        <v>16.0</v>
      </c>
      <c r="U3783" s="14">
        <f t="shared" si="190"/>
        <v>20.72</v>
      </c>
      <c r="V3783" s="21" t="s">
        <v>26</v>
      </c>
      <c r="W3783" s="35">
        <f>VLOOKUP(A3783,airbnb_listings_orlando!C:Q,14,0)</f>
        <v>259</v>
      </c>
      <c r="X3783" s="35">
        <f>VLOOKUP(A3783,airbnb_listings_orlando!C:Q,15,0)</f>
        <v>6</v>
      </c>
      <c r="Y3783" s="11">
        <f t="shared" si="4"/>
        <v>172.6666667</v>
      </c>
      <c r="AA3783" s="11"/>
    </row>
    <row r="3784">
      <c r="A3784" s="12" t="s">
        <v>108</v>
      </c>
      <c r="B3784" s="13">
        <v>43330.0</v>
      </c>
      <c r="C3784" s="12">
        <v>43335.0</v>
      </c>
      <c r="D3784" s="14">
        <v>825.0</v>
      </c>
      <c r="E3784" s="24">
        <v>43156.88758101852</v>
      </c>
      <c r="F3784" s="16">
        <v>174.0</v>
      </c>
      <c r="G3784" s="17" t="s">
        <v>25</v>
      </c>
      <c r="H3784" s="14">
        <v>102.18</v>
      </c>
      <c r="I3784" s="14">
        <f t="shared" si="1"/>
        <v>766</v>
      </c>
      <c r="J3784" s="18">
        <v>4.0</v>
      </c>
      <c r="K3784" s="17">
        <v>6.0</v>
      </c>
      <c r="L3784" s="19">
        <v>3.0</v>
      </c>
      <c r="M3784" s="19">
        <v>83.0</v>
      </c>
      <c r="N3784" s="17">
        <v>5.0</v>
      </c>
      <c r="O3784" s="17" t="s">
        <v>62</v>
      </c>
      <c r="P3784" s="17">
        <v>5.0</v>
      </c>
      <c r="Q3784" s="17">
        <v>8.0</v>
      </c>
      <c r="R3784" s="17">
        <v>0.0</v>
      </c>
      <c r="S3784" s="7">
        <f t="shared" si="2"/>
        <v>8</v>
      </c>
      <c r="T3784" s="20">
        <v>26.0</v>
      </c>
      <c r="U3784" s="14">
        <f t="shared" si="190"/>
        <v>33</v>
      </c>
      <c r="V3784" s="21" t="s">
        <v>26</v>
      </c>
      <c r="W3784" s="35">
        <f>VLOOKUP(A3784,airbnb_listings_orlando!C:Q,14,0)</f>
        <v>259</v>
      </c>
      <c r="X3784" s="35">
        <f>VLOOKUP(A3784,airbnb_listings_orlando!C:Q,15,0)</f>
        <v>6</v>
      </c>
      <c r="Y3784" s="11">
        <f t="shared" si="4"/>
        <v>165</v>
      </c>
      <c r="AA3784" s="11"/>
    </row>
    <row r="3785">
      <c r="A3785" s="12" t="s">
        <v>108</v>
      </c>
      <c r="B3785" s="13">
        <v>43320.0</v>
      </c>
      <c r="C3785" s="12">
        <v>43324.0</v>
      </c>
      <c r="D3785" s="14">
        <v>686.0</v>
      </c>
      <c r="E3785" s="24">
        <v>43146.850949074076</v>
      </c>
      <c r="F3785" s="16">
        <v>174.0</v>
      </c>
      <c r="G3785" s="17" t="s">
        <v>25</v>
      </c>
      <c r="H3785" s="14">
        <v>81.2</v>
      </c>
      <c r="I3785" s="14">
        <f t="shared" si="1"/>
        <v>637.56</v>
      </c>
      <c r="J3785" s="18">
        <v>4.0</v>
      </c>
      <c r="K3785" s="17">
        <v>6.0</v>
      </c>
      <c r="L3785" s="19">
        <v>3.0</v>
      </c>
      <c r="M3785" s="19">
        <v>83.0</v>
      </c>
      <c r="N3785" s="17">
        <v>5.0</v>
      </c>
      <c r="O3785" s="17" t="s">
        <v>62</v>
      </c>
      <c r="P3785" s="17">
        <v>4.0</v>
      </c>
      <c r="Q3785" s="17">
        <v>5.0</v>
      </c>
      <c r="R3785" s="17">
        <v>3.0</v>
      </c>
      <c r="S3785" s="7">
        <f t="shared" si="2"/>
        <v>8</v>
      </c>
      <c r="T3785" s="20">
        <v>21.0</v>
      </c>
      <c r="U3785" s="14">
        <f t="shared" si="190"/>
        <v>27.44</v>
      </c>
      <c r="V3785" s="21" t="s">
        <v>26</v>
      </c>
      <c r="W3785" s="35">
        <f>VLOOKUP(A3785,airbnb_listings_orlando!C:Q,14,0)</f>
        <v>259</v>
      </c>
      <c r="X3785" s="35">
        <f>VLOOKUP(A3785,airbnb_listings_orlando!C:Q,15,0)</f>
        <v>6</v>
      </c>
      <c r="Y3785" s="11">
        <f t="shared" si="4"/>
        <v>171.5</v>
      </c>
      <c r="AA3785" s="11"/>
    </row>
    <row r="3786">
      <c r="A3786" s="12" t="s">
        <v>108</v>
      </c>
      <c r="B3786" s="13">
        <v>43294.0</v>
      </c>
      <c r="C3786" s="12">
        <v>43299.0</v>
      </c>
      <c r="D3786" s="14">
        <v>761.45</v>
      </c>
      <c r="E3786" s="24">
        <v>42967.38806712963</v>
      </c>
      <c r="F3786" s="16">
        <v>327.0</v>
      </c>
      <c r="G3786" s="17" t="s">
        <v>25</v>
      </c>
      <c r="H3786" s="14">
        <v>95.85</v>
      </c>
      <c r="I3786" s="14">
        <f t="shared" si="1"/>
        <v>707.442</v>
      </c>
      <c r="J3786" s="18">
        <v>4.0</v>
      </c>
      <c r="K3786" s="17">
        <v>6.0</v>
      </c>
      <c r="L3786" s="19">
        <v>3.0</v>
      </c>
      <c r="M3786" s="19" t="e">
        <v>#N/A</v>
      </c>
      <c r="N3786" s="17">
        <v>5.0</v>
      </c>
      <c r="O3786" s="17" t="s">
        <v>62</v>
      </c>
      <c r="P3786" s="17">
        <v>5.0</v>
      </c>
      <c r="Q3786" s="17">
        <v>3.0</v>
      </c>
      <c r="R3786" s="17">
        <v>1.0</v>
      </c>
      <c r="S3786" s="7">
        <f t="shared" si="2"/>
        <v>4</v>
      </c>
      <c r="T3786" s="20">
        <v>23.55</v>
      </c>
      <c r="U3786" s="14">
        <f t="shared" si="190"/>
        <v>30.458</v>
      </c>
      <c r="V3786" s="21" t="s">
        <v>26</v>
      </c>
      <c r="W3786" s="35">
        <f>VLOOKUP(A3786,airbnb_listings_orlando!C:Q,14,0)</f>
        <v>259</v>
      </c>
      <c r="X3786" s="35">
        <f>VLOOKUP(A3786,airbnb_listings_orlando!C:Q,15,0)</f>
        <v>6</v>
      </c>
      <c r="Y3786" s="11">
        <f t="shared" si="4"/>
        <v>152.29</v>
      </c>
      <c r="AA3786" s="11"/>
    </row>
    <row r="3787">
      <c r="A3787" s="12" t="s">
        <v>108</v>
      </c>
      <c r="B3787" s="13">
        <v>43290.0</v>
      </c>
      <c r="C3787" s="12">
        <v>43294.0</v>
      </c>
      <c r="D3787" s="14">
        <v>646.98</v>
      </c>
      <c r="E3787" s="24">
        <v>43195.90657407408</v>
      </c>
      <c r="F3787" s="16">
        <v>95.0</v>
      </c>
      <c r="G3787" s="17" t="s">
        <v>25</v>
      </c>
      <c r="H3787" s="14">
        <v>74.84</v>
      </c>
      <c r="I3787" s="14">
        <f t="shared" si="1"/>
        <v>601.0908</v>
      </c>
      <c r="J3787" s="18">
        <v>4.0</v>
      </c>
      <c r="K3787" s="17">
        <v>6.0</v>
      </c>
      <c r="L3787" s="19">
        <v>3.0</v>
      </c>
      <c r="M3787" s="19" t="e">
        <v>#N/A</v>
      </c>
      <c r="N3787" s="17">
        <v>5.0</v>
      </c>
      <c r="O3787" s="17" t="s">
        <v>62</v>
      </c>
      <c r="P3787" s="17">
        <v>4.0</v>
      </c>
      <c r="Q3787" s="17">
        <v>5.0</v>
      </c>
      <c r="R3787" s="17">
        <v>3.0</v>
      </c>
      <c r="S3787" s="7">
        <f t="shared" si="2"/>
        <v>8</v>
      </c>
      <c r="T3787" s="20">
        <v>20.01</v>
      </c>
      <c r="U3787" s="14">
        <f t="shared" si="190"/>
        <v>25.8792</v>
      </c>
      <c r="V3787" s="21" t="s">
        <v>26</v>
      </c>
      <c r="W3787" s="35">
        <f>VLOOKUP(A3787,airbnb_listings_orlando!C:Q,14,0)</f>
        <v>259</v>
      </c>
      <c r="X3787" s="35">
        <f>VLOOKUP(A3787,airbnb_listings_orlando!C:Q,15,0)</f>
        <v>6</v>
      </c>
      <c r="Y3787" s="11">
        <f t="shared" si="4"/>
        <v>161.745</v>
      </c>
      <c r="AA3787" s="11"/>
    </row>
    <row r="3788">
      <c r="A3788" s="12" t="s">
        <v>108</v>
      </c>
      <c r="B3788" s="13">
        <v>43283.0</v>
      </c>
      <c r="C3788" s="12">
        <v>43290.0</v>
      </c>
      <c r="D3788" s="14">
        <v>1485.55</v>
      </c>
      <c r="E3788" s="24">
        <v>43183.44741898148</v>
      </c>
      <c r="F3788" s="16">
        <v>100.0</v>
      </c>
      <c r="G3788" s="17" t="s">
        <v>25</v>
      </c>
      <c r="H3788" s="14">
        <v>206.82</v>
      </c>
      <c r="I3788" s="14">
        <f t="shared" si="1"/>
        <v>1380.178</v>
      </c>
      <c r="J3788" s="18">
        <v>4.0</v>
      </c>
      <c r="K3788" s="17">
        <v>6.0</v>
      </c>
      <c r="L3788" s="19">
        <v>3.0</v>
      </c>
      <c r="M3788" s="19" t="e">
        <v>#N/A</v>
      </c>
      <c r="N3788" s="17">
        <v>5.0</v>
      </c>
      <c r="O3788" s="17" t="s">
        <v>62</v>
      </c>
      <c r="P3788" s="17">
        <v>7.0</v>
      </c>
      <c r="Q3788" s="17">
        <v>7.0</v>
      </c>
      <c r="R3788" s="17">
        <v>0.0</v>
      </c>
      <c r="S3788" s="7">
        <f t="shared" si="2"/>
        <v>7</v>
      </c>
      <c r="T3788" s="20">
        <v>45.95</v>
      </c>
      <c r="U3788" s="14">
        <f t="shared" si="190"/>
        <v>59.422</v>
      </c>
      <c r="V3788" s="21" t="s">
        <v>26</v>
      </c>
      <c r="W3788" s="35">
        <f>VLOOKUP(A3788,airbnb_listings_orlando!C:Q,14,0)</f>
        <v>259</v>
      </c>
      <c r="X3788" s="35">
        <f>VLOOKUP(A3788,airbnb_listings_orlando!C:Q,15,0)</f>
        <v>6</v>
      </c>
      <c r="Y3788" s="11">
        <f t="shared" si="4"/>
        <v>212.2214286</v>
      </c>
      <c r="AA3788" s="11"/>
    </row>
    <row r="3789">
      <c r="A3789" s="12" t="s">
        <v>108</v>
      </c>
      <c r="B3789" s="13">
        <v>43279.0</v>
      </c>
      <c r="C3789" s="12">
        <v>43283.0</v>
      </c>
      <c r="D3789" s="14">
        <v>750.78</v>
      </c>
      <c r="E3789" s="24">
        <v>43136.16856481481</v>
      </c>
      <c r="F3789" s="16">
        <v>143.0</v>
      </c>
      <c r="G3789" s="17" t="s">
        <v>25</v>
      </c>
      <c r="H3789" s="14">
        <v>91.17</v>
      </c>
      <c r="I3789" s="14">
        <f t="shared" si="1"/>
        <v>697.5288</v>
      </c>
      <c r="J3789" s="18">
        <v>4.0</v>
      </c>
      <c r="K3789" s="17">
        <v>6.0</v>
      </c>
      <c r="L3789" s="19">
        <v>3.0</v>
      </c>
      <c r="M3789" s="19" t="e">
        <v>#N/A</v>
      </c>
      <c r="N3789" s="17">
        <v>5.0</v>
      </c>
      <c r="O3789" s="17" t="s">
        <v>62</v>
      </c>
      <c r="P3789" s="17">
        <v>4.0</v>
      </c>
      <c r="Q3789" s="17">
        <v>6.0</v>
      </c>
      <c r="R3789" s="17">
        <v>1.0</v>
      </c>
      <c r="S3789" s="7">
        <f t="shared" si="2"/>
        <v>7</v>
      </c>
      <c r="T3789" s="20">
        <v>23.22</v>
      </c>
      <c r="U3789" s="14">
        <f t="shared" si="190"/>
        <v>30.0312</v>
      </c>
      <c r="V3789" s="21" t="s">
        <v>26</v>
      </c>
      <c r="W3789" s="35">
        <f>VLOOKUP(A3789,airbnb_listings_orlando!C:Q,14,0)</f>
        <v>259</v>
      </c>
      <c r="X3789" s="35">
        <f>VLOOKUP(A3789,airbnb_listings_orlando!C:Q,15,0)</f>
        <v>6</v>
      </c>
      <c r="Y3789" s="11">
        <f t="shared" si="4"/>
        <v>187.695</v>
      </c>
      <c r="AA3789" s="11"/>
    </row>
    <row r="3790">
      <c r="A3790" s="12" t="s">
        <v>108</v>
      </c>
      <c r="B3790" s="13">
        <v>43276.0</v>
      </c>
      <c r="C3790" s="12">
        <v>43279.0</v>
      </c>
      <c r="D3790" s="14">
        <v>517.99</v>
      </c>
      <c r="E3790" s="24">
        <v>43239.6150462963</v>
      </c>
      <c r="F3790" s="16">
        <v>37.0</v>
      </c>
      <c r="G3790" s="17" t="s">
        <v>25</v>
      </c>
      <c r="H3790" s="14">
        <v>54.55</v>
      </c>
      <c r="I3790" s="14">
        <f t="shared" si="1"/>
        <v>481.2704</v>
      </c>
      <c r="J3790" s="18">
        <v>4.0</v>
      </c>
      <c r="K3790" s="17">
        <v>6.0</v>
      </c>
      <c r="L3790" s="19">
        <v>3.0</v>
      </c>
      <c r="M3790" s="19" t="e">
        <v>#N/A</v>
      </c>
      <c r="N3790" s="17">
        <v>5.0</v>
      </c>
      <c r="O3790" s="17" t="s">
        <v>62</v>
      </c>
      <c r="P3790" s="17">
        <v>3.0</v>
      </c>
      <c r="Q3790" s="17">
        <v>7.0</v>
      </c>
      <c r="R3790" s="17">
        <v>0.0</v>
      </c>
      <c r="S3790" s="7">
        <f t="shared" si="2"/>
        <v>7</v>
      </c>
      <c r="T3790" s="20">
        <v>16.0</v>
      </c>
      <c r="U3790" s="14">
        <f t="shared" si="190"/>
        <v>20.7196</v>
      </c>
      <c r="V3790" s="21" t="s">
        <v>26</v>
      </c>
      <c r="W3790" s="35">
        <f>VLOOKUP(A3790,airbnb_listings_orlando!C:Q,14,0)</f>
        <v>259</v>
      </c>
      <c r="X3790" s="35">
        <f>VLOOKUP(A3790,airbnb_listings_orlando!C:Q,15,0)</f>
        <v>6</v>
      </c>
      <c r="Y3790" s="11">
        <f t="shared" si="4"/>
        <v>172.6633333</v>
      </c>
      <c r="AA3790" s="11"/>
    </row>
    <row r="3791">
      <c r="A3791" s="12" t="s">
        <v>108</v>
      </c>
      <c r="B3791" s="13">
        <v>43268.0</v>
      </c>
      <c r="C3791" s="12">
        <v>43271.0</v>
      </c>
      <c r="D3791" s="14">
        <v>547.0</v>
      </c>
      <c r="E3791" s="24">
        <v>43143.49532407407</v>
      </c>
      <c r="F3791" s="16">
        <v>125.0</v>
      </c>
      <c r="G3791" s="17" t="s">
        <v>25</v>
      </c>
      <c r="H3791" s="14">
        <v>59.02</v>
      </c>
      <c r="I3791" s="14">
        <f t="shared" si="1"/>
        <v>508.12</v>
      </c>
      <c r="J3791" s="18">
        <v>4.0</v>
      </c>
      <c r="K3791" s="17">
        <v>6.0</v>
      </c>
      <c r="L3791" s="19">
        <v>3.0</v>
      </c>
      <c r="M3791" s="19" t="e">
        <v>#N/A</v>
      </c>
      <c r="N3791" s="17">
        <v>5.0</v>
      </c>
      <c r="O3791" s="17" t="s">
        <v>62</v>
      </c>
      <c r="P3791" s="17">
        <v>3.0</v>
      </c>
      <c r="Q3791" s="17">
        <v>8.0</v>
      </c>
      <c r="R3791" s="17">
        <v>0.0</v>
      </c>
      <c r="S3791" s="7">
        <f t="shared" si="2"/>
        <v>8</v>
      </c>
      <c r="T3791" s="20">
        <v>17.0</v>
      </c>
      <c r="U3791" s="14">
        <f t="shared" si="190"/>
        <v>21.88</v>
      </c>
      <c r="V3791" s="21" t="s">
        <v>26</v>
      </c>
      <c r="W3791" s="35">
        <f>VLOOKUP(A3791,airbnb_listings_orlando!C:Q,14,0)</f>
        <v>259</v>
      </c>
      <c r="X3791" s="35">
        <f>VLOOKUP(A3791,airbnb_listings_orlando!C:Q,15,0)</f>
        <v>6</v>
      </c>
      <c r="Y3791" s="11">
        <f t="shared" si="4"/>
        <v>182.3333333</v>
      </c>
      <c r="AA3791" s="11"/>
    </row>
    <row r="3792">
      <c r="A3792" s="12" t="s">
        <v>108</v>
      </c>
      <c r="B3792" s="13">
        <v>43264.0</v>
      </c>
      <c r="C3792" s="12">
        <v>43267.0</v>
      </c>
      <c r="D3792" s="14">
        <v>513.0</v>
      </c>
      <c r="E3792" s="15">
        <v>43050.16412037037</v>
      </c>
      <c r="F3792" s="16">
        <v>214.0</v>
      </c>
      <c r="G3792" s="17" t="s">
        <v>25</v>
      </c>
      <c r="H3792" s="14">
        <v>54.61</v>
      </c>
      <c r="I3792" s="14">
        <f t="shared" si="1"/>
        <v>476.48</v>
      </c>
      <c r="J3792" s="18">
        <v>4.0</v>
      </c>
      <c r="K3792" s="17">
        <v>6.0</v>
      </c>
      <c r="L3792" s="19">
        <v>3.0</v>
      </c>
      <c r="M3792" s="19" t="e">
        <v>#N/A</v>
      </c>
      <c r="N3792" s="17">
        <v>5.0</v>
      </c>
      <c r="O3792" s="17" t="s">
        <v>62</v>
      </c>
      <c r="P3792" s="17">
        <v>3.0</v>
      </c>
      <c r="Q3792" s="17">
        <v>8.0</v>
      </c>
      <c r="R3792" s="17">
        <v>0.0</v>
      </c>
      <c r="S3792" s="7">
        <f t="shared" si="2"/>
        <v>8</v>
      </c>
      <c r="T3792" s="20">
        <v>16.0</v>
      </c>
      <c r="U3792" s="14">
        <f t="shared" si="190"/>
        <v>20.52</v>
      </c>
      <c r="V3792" s="21" t="s">
        <v>26</v>
      </c>
      <c r="W3792" s="35">
        <f>VLOOKUP(A3792,airbnb_listings_orlando!C:Q,14,0)</f>
        <v>259</v>
      </c>
      <c r="X3792" s="35">
        <f>VLOOKUP(A3792,airbnb_listings_orlando!C:Q,15,0)</f>
        <v>6</v>
      </c>
      <c r="Y3792" s="11">
        <f t="shared" si="4"/>
        <v>171</v>
      </c>
      <c r="AA3792" s="11"/>
    </row>
    <row r="3793">
      <c r="A3793" s="12" t="s">
        <v>108</v>
      </c>
      <c r="B3793" s="13">
        <v>43259.0</v>
      </c>
      <c r="C3793" s="12">
        <v>43264.0</v>
      </c>
      <c r="D3793" s="14">
        <v>771.0</v>
      </c>
      <c r="E3793" s="24">
        <v>43011.408229166664</v>
      </c>
      <c r="F3793" s="16">
        <v>248.0</v>
      </c>
      <c r="G3793" s="17" t="s">
        <v>25</v>
      </c>
      <c r="H3793" s="14">
        <v>95.2</v>
      </c>
      <c r="I3793" s="14">
        <f t="shared" si="1"/>
        <v>716.16</v>
      </c>
      <c r="J3793" s="18">
        <v>4.0</v>
      </c>
      <c r="K3793" s="17">
        <v>6.0</v>
      </c>
      <c r="L3793" s="19">
        <v>3.0</v>
      </c>
      <c r="M3793" s="19" t="e">
        <v>#REF!</v>
      </c>
      <c r="N3793" s="17">
        <v>5.0</v>
      </c>
      <c r="O3793" s="17" t="s">
        <v>62</v>
      </c>
      <c r="P3793" s="17">
        <v>5.0</v>
      </c>
      <c r="Q3793" s="17">
        <v>4.0</v>
      </c>
      <c r="R3793" s="17">
        <v>2.0</v>
      </c>
      <c r="S3793" s="7">
        <f t="shared" si="2"/>
        <v>6</v>
      </c>
      <c r="T3793" s="20">
        <v>24.0</v>
      </c>
      <c r="U3793" s="14">
        <f t="shared" si="190"/>
        <v>30.84</v>
      </c>
      <c r="V3793" s="21" t="s">
        <v>26</v>
      </c>
      <c r="W3793" s="35">
        <f>VLOOKUP(A3793,airbnb_listings_orlando!C:Q,14,0)</f>
        <v>259</v>
      </c>
      <c r="X3793" s="35">
        <f>VLOOKUP(A3793,airbnb_listings_orlando!C:Q,15,0)</f>
        <v>6</v>
      </c>
      <c r="Y3793" s="11">
        <f t="shared" si="4"/>
        <v>154.2</v>
      </c>
      <c r="AA3793" s="11"/>
    </row>
    <row r="3794">
      <c r="A3794" s="12" t="s">
        <v>108</v>
      </c>
      <c r="B3794" s="13">
        <v>43232.0</v>
      </c>
      <c r="C3794" s="12">
        <v>43234.0</v>
      </c>
      <c r="D3794" s="14">
        <v>389.0</v>
      </c>
      <c r="E3794" s="24">
        <v>43211.58991898148</v>
      </c>
      <c r="F3794" s="16">
        <v>21.0</v>
      </c>
      <c r="G3794" s="17" t="s">
        <v>25</v>
      </c>
      <c r="H3794" s="14">
        <v>34.26</v>
      </c>
      <c r="I3794" s="14">
        <f t="shared" si="1"/>
        <v>361.44</v>
      </c>
      <c r="J3794" s="18">
        <v>4.0</v>
      </c>
      <c r="K3794" s="17">
        <v>6.0</v>
      </c>
      <c r="L3794" s="19">
        <v>3.0</v>
      </c>
      <c r="M3794" s="19" t="e">
        <v>#REF!</v>
      </c>
      <c r="N3794" s="17">
        <v>5.0</v>
      </c>
      <c r="O3794" s="17" t="s">
        <v>62</v>
      </c>
      <c r="P3794" s="17">
        <v>2.0</v>
      </c>
      <c r="Q3794" s="17">
        <v>6.0</v>
      </c>
      <c r="R3794" s="17">
        <v>0.0</v>
      </c>
      <c r="S3794" s="7">
        <f t="shared" si="2"/>
        <v>6</v>
      </c>
      <c r="T3794" s="20">
        <v>12.0</v>
      </c>
      <c r="U3794" s="14">
        <f t="shared" si="190"/>
        <v>15.56</v>
      </c>
      <c r="V3794" s="21" t="s">
        <v>26</v>
      </c>
      <c r="W3794" s="35">
        <f>VLOOKUP(A3794,airbnb_listings_orlando!C:Q,14,0)</f>
        <v>259</v>
      </c>
      <c r="X3794" s="35">
        <f>VLOOKUP(A3794,airbnb_listings_orlando!C:Q,15,0)</f>
        <v>6</v>
      </c>
      <c r="Y3794" s="11">
        <f t="shared" si="4"/>
        <v>194.5</v>
      </c>
      <c r="AA3794" s="11"/>
    </row>
    <row r="3795">
      <c r="A3795" s="12" t="s">
        <v>108</v>
      </c>
      <c r="B3795" s="13">
        <v>43226.0</v>
      </c>
      <c r="C3795" s="12">
        <v>43232.0</v>
      </c>
      <c r="D3795" s="14">
        <v>890.0</v>
      </c>
      <c r="E3795" s="24">
        <v>42985.39722222222</v>
      </c>
      <c r="F3795" s="16">
        <v>241.0</v>
      </c>
      <c r="G3795" s="17" t="s">
        <v>25</v>
      </c>
      <c r="H3795" s="14">
        <v>115.61</v>
      </c>
      <c r="I3795" s="14">
        <f t="shared" si="1"/>
        <v>826.4</v>
      </c>
      <c r="J3795" s="18">
        <v>4.0</v>
      </c>
      <c r="K3795" s="17">
        <v>6.0</v>
      </c>
      <c r="L3795" s="19">
        <v>3.0</v>
      </c>
      <c r="M3795" s="19" t="e">
        <v>#REF!</v>
      </c>
      <c r="N3795" s="17">
        <v>5.0</v>
      </c>
      <c r="O3795" s="17" t="s">
        <v>62</v>
      </c>
      <c r="P3795" s="17">
        <v>6.0</v>
      </c>
      <c r="Q3795" s="17">
        <v>4.0</v>
      </c>
      <c r="R3795" s="17">
        <v>2.0</v>
      </c>
      <c r="S3795" s="7">
        <f t="shared" si="2"/>
        <v>6</v>
      </c>
      <c r="T3795" s="20">
        <v>28.0</v>
      </c>
      <c r="U3795" s="14">
        <f t="shared" si="190"/>
        <v>35.6</v>
      </c>
      <c r="V3795" s="21" t="s">
        <v>26</v>
      </c>
      <c r="W3795" s="35">
        <f>VLOOKUP(A3795,airbnb_listings_orlando!C:Q,14,0)</f>
        <v>259</v>
      </c>
      <c r="X3795" s="35">
        <f>VLOOKUP(A3795,airbnb_listings_orlando!C:Q,15,0)</f>
        <v>6</v>
      </c>
      <c r="Y3795" s="11">
        <f t="shared" si="4"/>
        <v>148.3333333</v>
      </c>
      <c r="AA3795" s="11"/>
    </row>
    <row r="3796">
      <c r="A3796" s="12" t="s">
        <v>108</v>
      </c>
      <c r="B3796" s="13">
        <v>43218.0</v>
      </c>
      <c r="C3796" s="12">
        <v>43221.0</v>
      </c>
      <c r="D3796" s="14">
        <v>547.0</v>
      </c>
      <c r="E3796" s="24">
        <v>43157.741689814815</v>
      </c>
      <c r="F3796" s="16">
        <v>61.0</v>
      </c>
      <c r="G3796" s="17" t="s">
        <v>25</v>
      </c>
      <c r="H3796" s="14">
        <v>59.02</v>
      </c>
      <c r="I3796" s="14">
        <f t="shared" si="1"/>
        <v>508.12</v>
      </c>
      <c r="J3796" s="18">
        <v>4.0</v>
      </c>
      <c r="K3796" s="17">
        <v>6.0</v>
      </c>
      <c r="L3796" s="19">
        <v>3.0</v>
      </c>
      <c r="M3796" s="19" t="e">
        <v>#REF!</v>
      </c>
      <c r="N3796" s="17">
        <v>5.0</v>
      </c>
      <c r="O3796" s="17" t="s">
        <v>62</v>
      </c>
      <c r="P3796" s="17">
        <v>3.0</v>
      </c>
      <c r="Q3796" s="17">
        <v>6.0</v>
      </c>
      <c r="R3796" s="17">
        <v>0.0</v>
      </c>
      <c r="S3796" s="7">
        <f t="shared" si="2"/>
        <v>6</v>
      </c>
      <c r="T3796" s="20">
        <v>17.0</v>
      </c>
      <c r="U3796" s="14">
        <f t="shared" si="190"/>
        <v>21.88</v>
      </c>
      <c r="V3796" s="21" t="s">
        <v>26</v>
      </c>
      <c r="W3796" s="35">
        <f>VLOOKUP(A3796,airbnb_listings_orlando!C:Q,14,0)</f>
        <v>259</v>
      </c>
      <c r="X3796" s="35">
        <f>VLOOKUP(A3796,airbnb_listings_orlando!C:Q,15,0)</f>
        <v>6</v>
      </c>
      <c r="Y3796" s="11">
        <f t="shared" si="4"/>
        <v>182.3333333</v>
      </c>
      <c r="AA3796" s="11"/>
    </row>
    <row r="3797">
      <c r="A3797" s="12" t="s">
        <v>108</v>
      </c>
      <c r="B3797" s="13">
        <v>43210.0</v>
      </c>
      <c r="C3797" s="12">
        <v>43218.0</v>
      </c>
      <c r="D3797" s="14">
        <v>1158.01</v>
      </c>
      <c r="E3797" s="24">
        <v>43006.402025462965</v>
      </c>
      <c r="F3797" s="16">
        <v>204.0</v>
      </c>
      <c r="G3797" s="17" t="s">
        <v>25</v>
      </c>
      <c r="H3797" s="14">
        <v>156.08</v>
      </c>
      <c r="I3797" s="14">
        <f t="shared" si="1"/>
        <v>1075.6896</v>
      </c>
      <c r="J3797" s="18">
        <v>4.0</v>
      </c>
      <c r="K3797" s="17">
        <v>6.0</v>
      </c>
      <c r="L3797" s="19">
        <v>3.0</v>
      </c>
      <c r="M3797" s="19" t="e">
        <v>#REF!</v>
      </c>
      <c r="N3797" s="17">
        <v>5.0</v>
      </c>
      <c r="O3797" s="17" t="s">
        <v>62</v>
      </c>
      <c r="P3797" s="17">
        <v>8.0</v>
      </c>
      <c r="Q3797" s="17">
        <v>5.0</v>
      </c>
      <c r="R3797" s="17">
        <v>0.0</v>
      </c>
      <c r="S3797" s="7">
        <f t="shared" si="2"/>
        <v>5</v>
      </c>
      <c r="T3797" s="20">
        <v>36.0</v>
      </c>
      <c r="U3797" s="14">
        <f t="shared" si="190"/>
        <v>46.3204</v>
      </c>
      <c r="V3797" s="21" t="s">
        <v>26</v>
      </c>
      <c r="W3797" s="35">
        <f>VLOOKUP(A3797,airbnb_listings_orlando!C:Q,14,0)</f>
        <v>259</v>
      </c>
      <c r="X3797" s="35">
        <f>VLOOKUP(A3797,airbnb_listings_orlando!C:Q,15,0)</f>
        <v>6</v>
      </c>
      <c r="Y3797" s="11">
        <f t="shared" si="4"/>
        <v>144.75125</v>
      </c>
      <c r="AA3797" s="11"/>
    </row>
    <row r="3798">
      <c r="A3798" s="12" t="s">
        <v>108</v>
      </c>
      <c r="B3798" s="13">
        <v>43205.0</v>
      </c>
      <c r="C3798" s="12">
        <v>43209.0</v>
      </c>
      <c r="D3798" s="14">
        <v>688.82</v>
      </c>
      <c r="E3798" s="24">
        <v>43167.81659722222</v>
      </c>
      <c r="F3798" s="16">
        <v>38.0</v>
      </c>
      <c r="G3798" s="17" t="s">
        <v>25</v>
      </c>
      <c r="H3798" s="14">
        <v>75.5</v>
      </c>
      <c r="I3798" s="14">
        <f t="shared" si="1"/>
        <v>635.2672</v>
      </c>
      <c r="J3798" s="18">
        <v>4.0</v>
      </c>
      <c r="K3798" s="17">
        <v>6.0</v>
      </c>
      <c r="L3798" s="19">
        <v>3.0</v>
      </c>
      <c r="M3798" s="19" t="e">
        <v>#REF!</v>
      </c>
      <c r="N3798" s="17">
        <v>5.0</v>
      </c>
      <c r="O3798" s="17" t="s">
        <v>62</v>
      </c>
      <c r="P3798" s="17">
        <v>4.0</v>
      </c>
      <c r="Q3798" s="17">
        <v>2.0</v>
      </c>
      <c r="R3798" s="17">
        <v>2.0</v>
      </c>
      <c r="S3798" s="7">
        <f t="shared" si="2"/>
        <v>4</v>
      </c>
      <c r="T3798" s="20">
        <v>26.0</v>
      </c>
      <c r="U3798" s="14">
        <f t="shared" si="190"/>
        <v>27.5528</v>
      </c>
      <c r="V3798" s="21" t="s">
        <v>26</v>
      </c>
      <c r="W3798" s="35">
        <f>VLOOKUP(A3798,airbnb_listings_orlando!C:Q,14,0)</f>
        <v>259</v>
      </c>
      <c r="X3798" s="35">
        <f>VLOOKUP(A3798,airbnb_listings_orlando!C:Q,15,0)</f>
        <v>6</v>
      </c>
      <c r="Y3798" s="11">
        <f t="shared" si="4"/>
        <v>172.205</v>
      </c>
      <c r="AA3798" s="11"/>
    </row>
    <row r="3799">
      <c r="A3799" s="12" t="s">
        <v>108</v>
      </c>
      <c r="B3799" s="13">
        <v>43198.0</v>
      </c>
      <c r="C3799" s="12">
        <v>43204.0</v>
      </c>
      <c r="D3799" s="14">
        <v>890.0</v>
      </c>
      <c r="E3799" s="24">
        <v>42950.38483796296</v>
      </c>
      <c r="F3799" s="16">
        <v>248.0</v>
      </c>
      <c r="G3799" s="17" t="s">
        <v>25</v>
      </c>
      <c r="H3799" s="14">
        <v>115.61</v>
      </c>
      <c r="I3799" s="14">
        <f t="shared" si="1"/>
        <v>826.4</v>
      </c>
      <c r="J3799" s="18">
        <v>4.0</v>
      </c>
      <c r="K3799" s="17">
        <v>6.0</v>
      </c>
      <c r="L3799" s="19">
        <v>3.0</v>
      </c>
      <c r="M3799" s="19" t="e">
        <v>#REF!</v>
      </c>
      <c r="N3799" s="17">
        <v>5.0</v>
      </c>
      <c r="O3799" s="17" t="s">
        <v>62</v>
      </c>
      <c r="P3799" s="17">
        <v>6.0</v>
      </c>
      <c r="Q3799" s="17">
        <v>4.0</v>
      </c>
      <c r="R3799" s="17">
        <v>0.0</v>
      </c>
      <c r="S3799" s="7">
        <f t="shared" si="2"/>
        <v>4</v>
      </c>
      <c r="T3799" s="20">
        <v>28.0</v>
      </c>
      <c r="U3799" s="14">
        <f t="shared" si="190"/>
        <v>35.6</v>
      </c>
      <c r="V3799" s="21" t="s">
        <v>26</v>
      </c>
      <c r="W3799" s="35">
        <f>VLOOKUP(A3799,airbnb_listings_orlando!C:Q,14,0)</f>
        <v>259</v>
      </c>
      <c r="X3799" s="35">
        <f>VLOOKUP(A3799,airbnb_listings_orlando!C:Q,15,0)</f>
        <v>6</v>
      </c>
      <c r="Y3799" s="11">
        <f t="shared" si="4"/>
        <v>148.3333333</v>
      </c>
      <c r="AA3799" s="11"/>
    </row>
    <row r="3800">
      <c r="A3800" s="12" t="s">
        <v>108</v>
      </c>
      <c r="B3800" s="13">
        <v>43189.0</v>
      </c>
      <c r="C3800" s="12">
        <v>43197.0</v>
      </c>
      <c r="D3800" s="14">
        <v>1269.0</v>
      </c>
      <c r="E3800" s="24">
        <v>42946.65555555555</v>
      </c>
      <c r="F3800" s="16">
        <v>243.0</v>
      </c>
      <c r="G3800" s="17" t="s">
        <v>25</v>
      </c>
      <c r="H3800" s="14">
        <v>176.74</v>
      </c>
      <c r="I3800" s="14">
        <f t="shared" si="1"/>
        <v>1179.24</v>
      </c>
      <c r="J3800" s="18">
        <v>4.0</v>
      </c>
      <c r="K3800" s="17">
        <v>6.0</v>
      </c>
      <c r="L3800" s="19">
        <v>3.0</v>
      </c>
      <c r="M3800" s="19" t="e">
        <v>#REF!</v>
      </c>
      <c r="N3800" s="17">
        <v>5.0</v>
      </c>
      <c r="O3800" s="17" t="s">
        <v>62</v>
      </c>
      <c r="P3800" s="17">
        <v>8.0</v>
      </c>
      <c r="Q3800" s="17">
        <v>8.0</v>
      </c>
      <c r="R3800" s="17">
        <v>0.0</v>
      </c>
      <c r="S3800" s="7">
        <f t="shared" si="2"/>
        <v>8</v>
      </c>
      <c r="T3800" s="20">
        <v>39.0</v>
      </c>
      <c r="U3800" s="14">
        <f t="shared" si="190"/>
        <v>50.76</v>
      </c>
      <c r="V3800" s="21" t="s">
        <v>26</v>
      </c>
      <c r="W3800" s="35">
        <f>VLOOKUP(A3800,airbnb_listings_orlando!C:Q,14,0)</f>
        <v>259</v>
      </c>
      <c r="X3800" s="35">
        <f>VLOOKUP(A3800,airbnb_listings_orlando!C:Q,15,0)</f>
        <v>6</v>
      </c>
      <c r="Y3800" s="11">
        <f t="shared" si="4"/>
        <v>158.625</v>
      </c>
      <c r="AA3800" s="11"/>
    </row>
    <row r="3801">
      <c r="A3801" s="12" t="s">
        <v>108</v>
      </c>
      <c r="B3801" s="13">
        <v>43186.0</v>
      </c>
      <c r="C3801" s="12">
        <v>43189.0</v>
      </c>
      <c r="D3801" s="14">
        <v>707.0</v>
      </c>
      <c r="E3801" s="24">
        <v>43123.9575</v>
      </c>
      <c r="F3801" s="16">
        <v>63.0</v>
      </c>
      <c r="G3801" s="17" t="s">
        <v>25</v>
      </c>
      <c r="H3801" s="14">
        <v>84.15</v>
      </c>
      <c r="I3801" s="14">
        <f t="shared" si="1"/>
        <v>656.72</v>
      </c>
      <c r="J3801" s="18">
        <v>4.0</v>
      </c>
      <c r="K3801" s="17">
        <v>6.0</v>
      </c>
      <c r="L3801" s="19">
        <v>3.0</v>
      </c>
      <c r="M3801" s="19" t="e">
        <v>#REF!</v>
      </c>
      <c r="N3801" s="17">
        <v>5.0</v>
      </c>
      <c r="O3801" s="17" t="s">
        <v>62</v>
      </c>
      <c r="P3801" s="17">
        <v>3.0</v>
      </c>
      <c r="Q3801" s="17">
        <v>4.0</v>
      </c>
      <c r="R3801" s="17">
        <v>3.0</v>
      </c>
      <c r="S3801" s="7">
        <f t="shared" si="2"/>
        <v>7</v>
      </c>
      <c r="T3801" s="20">
        <v>22.0</v>
      </c>
      <c r="U3801" s="14">
        <f t="shared" si="190"/>
        <v>28.28</v>
      </c>
      <c r="V3801" s="21" t="s">
        <v>26</v>
      </c>
      <c r="W3801" s="35">
        <f>VLOOKUP(A3801,airbnb_listings_orlando!C:Q,14,0)</f>
        <v>259</v>
      </c>
      <c r="X3801" s="35">
        <f>VLOOKUP(A3801,airbnb_listings_orlando!C:Q,15,0)</f>
        <v>6</v>
      </c>
      <c r="Y3801" s="11">
        <f t="shared" si="4"/>
        <v>235.6666667</v>
      </c>
      <c r="AA3801" s="11"/>
    </row>
    <row r="3802">
      <c r="A3802" s="12" t="s">
        <v>108</v>
      </c>
      <c r="B3802" s="13">
        <v>43174.0</v>
      </c>
      <c r="C3802" s="12">
        <v>43177.0</v>
      </c>
      <c r="D3802" s="14">
        <v>707.02</v>
      </c>
      <c r="E3802" s="24">
        <v>43117.23179398148</v>
      </c>
      <c r="F3802" s="16">
        <v>57.0</v>
      </c>
      <c r="G3802" s="17" t="s">
        <v>25</v>
      </c>
      <c r="H3802" s="14">
        <v>84.15</v>
      </c>
      <c r="I3802" s="14">
        <f t="shared" si="1"/>
        <v>656.7392</v>
      </c>
      <c r="J3802" s="18">
        <v>4.0</v>
      </c>
      <c r="K3802" s="17">
        <v>6.0</v>
      </c>
      <c r="L3802" s="19">
        <v>3.0</v>
      </c>
      <c r="M3802" s="19" t="e">
        <v>#REF!</v>
      </c>
      <c r="N3802" s="17">
        <v>5.0</v>
      </c>
      <c r="O3802" s="17" t="s">
        <v>62</v>
      </c>
      <c r="P3802" s="17">
        <v>3.0</v>
      </c>
      <c r="Q3802" s="17">
        <v>6.0</v>
      </c>
      <c r="R3802" s="17">
        <v>0.0</v>
      </c>
      <c r="S3802" s="7">
        <f t="shared" si="2"/>
        <v>6</v>
      </c>
      <c r="T3802" s="20">
        <v>22.0</v>
      </c>
      <c r="U3802" s="14">
        <f t="shared" si="190"/>
        <v>28.2808</v>
      </c>
      <c r="V3802" s="21" t="s">
        <v>26</v>
      </c>
      <c r="W3802" s="35">
        <f>VLOOKUP(A3802,airbnb_listings_orlando!C:Q,14,0)</f>
        <v>259</v>
      </c>
      <c r="X3802" s="35">
        <f>VLOOKUP(A3802,airbnb_listings_orlando!C:Q,15,0)</f>
        <v>6</v>
      </c>
      <c r="Y3802" s="11">
        <f t="shared" si="4"/>
        <v>235.6733333</v>
      </c>
      <c r="AA3802" s="11"/>
    </row>
    <row r="3803">
      <c r="A3803" s="12" t="s">
        <v>108</v>
      </c>
      <c r="B3803" s="13">
        <v>43161.0</v>
      </c>
      <c r="C3803" s="12">
        <v>43164.0</v>
      </c>
      <c r="D3803" s="14">
        <v>707.14</v>
      </c>
      <c r="E3803" s="24">
        <v>43119.92224537037</v>
      </c>
      <c r="F3803" s="16">
        <v>42.0</v>
      </c>
      <c r="G3803" s="17" t="s">
        <v>25</v>
      </c>
      <c r="H3803" s="14">
        <v>84.17</v>
      </c>
      <c r="I3803" s="14">
        <f t="shared" si="1"/>
        <v>656.8544</v>
      </c>
      <c r="J3803" s="18">
        <v>4.0</v>
      </c>
      <c r="K3803" s="17">
        <v>6.0</v>
      </c>
      <c r="L3803" s="19">
        <v>3.0</v>
      </c>
      <c r="M3803" s="19" t="e">
        <v>#REF!</v>
      </c>
      <c r="N3803" s="17">
        <v>5.0</v>
      </c>
      <c r="O3803" s="17" t="s">
        <v>62</v>
      </c>
      <c r="P3803" s="17">
        <v>3.0</v>
      </c>
      <c r="Q3803" s="17">
        <v>7.0</v>
      </c>
      <c r="R3803" s="17">
        <v>0.0</v>
      </c>
      <c r="S3803" s="7">
        <f t="shared" si="2"/>
        <v>7</v>
      </c>
      <c r="T3803" s="20">
        <v>22.0</v>
      </c>
      <c r="U3803" s="14">
        <f t="shared" si="190"/>
        <v>28.2856</v>
      </c>
      <c r="V3803" s="21" t="s">
        <v>26</v>
      </c>
      <c r="W3803" s="35">
        <f>VLOOKUP(A3803,airbnb_listings_orlando!C:Q,14,0)</f>
        <v>259</v>
      </c>
      <c r="X3803" s="35">
        <f>VLOOKUP(A3803,airbnb_listings_orlando!C:Q,15,0)</f>
        <v>6</v>
      </c>
      <c r="Y3803" s="11">
        <f t="shared" si="4"/>
        <v>235.7133333</v>
      </c>
      <c r="AA3803" s="11"/>
    </row>
    <row r="3804">
      <c r="A3804" s="12" t="s">
        <v>108</v>
      </c>
      <c r="B3804" s="13">
        <v>43157.0</v>
      </c>
      <c r="C3804" s="12">
        <v>43160.0</v>
      </c>
      <c r="D3804" s="14">
        <v>541.99</v>
      </c>
      <c r="E3804" s="15">
        <v>43055.088125</v>
      </c>
      <c r="F3804" s="16">
        <v>102.0</v>
      </c>
      <c r="G3804" s="17" t="s">
        <v>25</v>
      </c>
      <c r="H3804" s="14">
        <v>59.07</v>
      </c>
      <c r="I3804" s="14">
        <f t="shared" si="1"/>
        <v>503.3104</v>
      </c>
      <c r="J3804" s="18">
        <v>4.0</v>
      </c>
      <c r="K3804" s="17">
        <v>6.0</v>
      </c>
      <c r="L3804" s="19">
        <v>3.0</v>
      </c>
      <c r="M3804" s="19" t="e">
        <v>#REF!</v>
      </c>
      <c r="N3804" s="17">
        <v>5.0</v>
      </c>
      <c r="O3804" s="17" t="s">
        <v>62</v>
      </c>
      <c r="P3804" s="17">
        <v>3.0</v>
      </c>
      <c r="Q3804" s="17">
        <v>6.0</v>
      </c>
      <c r="R3804" s="17">
        <v>1.0</v>
      </c>
      <c r="S3804" s="7">
        <f t="shared" si="2"/>
        <v>7</v>
      </c>
      <c r="T3804" s="20">
        <v>17.0</v>
      </c>
      <c r="U3804" s="14">
        <f t="shared" si="190"/>
        <v>21.6796</v>
      </c>
      <c r="V3804" s="21" t="s">
        <v>26</v>
      </c>
      <c r="W3804" s="35">
        <f>VLOOKUP(A3804,airbnb_listings_orlando!C:Q,14,0)</f>
        <v>259</v>
      </c>
      <c r="X3804" s="35">
        <f>VLOOKUP(A3804,airbnb_listings_orlando!C:Q,15,0)</f>
        <v>6</v>
      </c>
      <c r="Y3804" s="11">
        <f t="shared" si="4"/>
        <v>180.6633333</v>
      </c>
      <c r="AA3804" s="11"/>
    </row>
    <row r="3805">
      <c r="A3805" s="12" t="s">
        <v>108</v>
      </c>
      <c r="B3805" s="13">
        <v>43153.0</v>
      </c>
      <c r="C3805" s="12">
        <v>43157.0</v>
      </c>
      <c r="D3805" s="14">
        <v>632.0</v>
      </c>
      <c r="E3805" s="24">
        <v>42926.83819444444</v>
      </c>
      <c r="F3805" s="16">
        <v>227.0</v>
      </c>
      <c r="G3805" s="17" t="s">
        <v>25</v>
      </c>
      <c r="H3805" s="14">
        <v>75.02</v>
      </c>
      <c r="I3805" s="14">
        <f t="shared" si="1"/>
        <v>586.72</v>
      </c>
      <c r="J3805" s="18">
        <v>4.0</v>
      </c>
      <c r="K3805" s="17">
        <v>6.0</v>
      </c>
      <c r="L3805" s="19">
        <v>3.0</v>
      </c>
      <c r="M3805" s="19" t="e">
        <v>#REF!</v>
      </c>
      <c r="N3805" s="17">
        <v>5.0</v>
      </c>
      <c r="O3805" s="17" t="s">
        <v>62</v>
      </c>
      <c r="P3805" s="17">
        <v>4.0</v>
      </c>
      <c r="Q3805" s="17">
        <v>8.0</v>
      </c>
      <c r="R3805" s="17">
        <v>0.0</v>
      </c>
      <c r="S3805" s="7">
        <f t="shared" si="2"/>
        <v>8</v>
      </c>
      <c r="T3805" s="20">
        <v>20.0</v>
      </c>
      <c r="U3805" s="14">
        <f t="shared" si="190"/>
        <v>25.28</v>
      </c>
      <c r="V3805" s="21" t="s">
        <v>26</v>
      </c>
      <c r="W3805" s="35">
        <f>VLOOKUP(A3805,airbnb_listings_orlando!C:Q,14,0)</f>
        <v>259</v>
      </c>
      <c r="X3805" s="35">
        <f>VLOOKUP(A3805,airbnb_listings_orlando!C:Q,15,0)</f>
        <v>6</v>
      </c>
      <c r="Y3805" s="11">
        <f t="shared" si="4"/>
        <v>158</v>
      </c>
      <c r="AA3805" s="11"/>
    </row>
    <row r="3806">
      <c r="A3806" s="12" t="s">
        <v>108</v>
      </c>
      <c r="B3806" s="13">
        <v>43150.0</v>
      </c>
      <c r="C3806" s="12">
        <v>43153.0</v>
      </c>
      <c r="D3806" s="14">
        <v>513.0</v>
      </c>
      <c r="E3806" s="15">
        <v>43039.100752314815</v>
      </c>
      <c r="F3806" s="16">
        <v>111.0</v>
      </c>
      <c r="G3806" s="17" t="s">
        <v>25</v>
      </c>
      <c r="H3806" s="14">
        <v>54.61</v>
      </c>
      <c r="I3806" s="14">
        <f t="shared" si="1"/>
        <v>476.48</v>
      </c>
      <c r="J3806" s="18">
        <v>4.0</v>
      </c>
      <c r="K3806" s="17">
        <v>6.0</v>
      </c>
      <c r="L3806" s="19">
        <v>3.0</v>
      </c>
      <c r="M3806" s="19" t="e">
        <v>#REF!</v>
      </c>
      <c r="N3806" s="17">
        <v>5.0</v>
      </c>
      <c r="O3806" s="17" t="s">
        <v>62</v>
      </c>
      <c r="P3806" s="17">
        <v>3.0</v>
      </c>
      <c r="Q3806" s="17">
        <v>4.0</v>
      </c>
      <c r="R3806" s="17">
        <v>2.0</v>
      </c>
      <c r="S3806" s="7">
        <f t="shared" si="2"/>
        <v>6</v>
      </c>
      <c r="T3806" s="20">
        <v>16.0</v>
      </c>
      <c r="U3806" s="14">
        <f t="shared" si="190"/>
        <v>20.52</v>
      </c>
      <c r="V3806" s="21" t="s">
        <v>26</v>
      </c>
      <c r="W3806" s="35">
        <f>VLOOKUP(A3806,airbnb_listings_orlando!C:Q,14,0)</f>
        <v>259</v>
      </c>
      <c r="X3806" s="35">
        <f>VLOOKUP(A3806,airbnb_listings_orlando!C:Q,15,0)</f>
        <v>6</v>
      </c>
      <c r="Y3806" s="11">
        <f t="shared" si="4"/>
        <v>171</v>
      </c>
      <c r="AA3806" s="11"/>
    </row>
    <row r="3807">
      <c r="A3807" s="12" t="s">
        <v>108</v>
      </c>
      <c r="B3807" s="13">
        <v>43142.0</v>
      </c>
      <c r="C3807" s="12">
        <v>43150.0</v>
      </c>
      <c r="D3807" s="14">
        <v>1148.0</v>
      </c>
      <c r="E3807" s="24">
        <v>42849.35938657408</v>
      </c>
      <c r="F3807" s="16">
        <v>293.0</v>
      </c>
      <c r="G3807" s="17" t="s">
        <v>25</v>
      </c>
      <c r="H3807" s="14">
        <v>156.19</v>
      </c>
      <c r="I3807" s="14">
        <f t="shared" si="1"/>
        <v>1066.08</v>
      </c>
      <c r="J3807" s="18">
        <v>4.0</v>
      </c>
      <c r="K3807" s="17">
        <v>6.0</v>
      </c>
      <c r="L3807" s="19">
        <v>3.0</v>
      </c>
      <c r="M3807" s="19" t="e">
        <v>#REF!</v>
      </c>
      <c r="N3807" s="17">
        <v>5.0</v>
      </c>
      <c r="O3807" s="17" t="s">
        <v>62</v>
      </c>
      <c r="P3807" s="17">
        <v>8.0</v>
      </c>
      <c r="Q3807" s="17">
        <v>4.0</v>
      </c>
      <c r="R3807" s="17">
        <v>4.0</v>
      </c>
      <c r="S3807" s="7">
        <f t="shared" si="2"/>
        <v>8</v>
      </c>
      <c r="T3807" s="20">
        <v>36.0</v>
      </c>
      <c r="U3807" s="14">
        <f t="shared" si="190"/>
        <v>45.92</v>
      </c>
      <c r="V3807" s="21" t="s">
        <v>26</v>
      </c>
      <c r="W3807" s="35">
        <f>VLOOKUP(A3807,airbnb_listings_orlando!C:Q,14,0)</f>
        <v>259</v>
      </c>
      <c r="X3807" s="35">
        <f>VLOOKUP(A3807,airbnb_listings_orlando!C:Q,15,0)</f>
        <v>6</v>
      </c>
      <c r="Y3807" s="11">
        <f t="shared" si="4"/>
        <v>143.5</v>
      </c>
      <c r="AA3807" s="11"/>
    </row>
    <row r="3808">
      <c r="A3808" s="12" t="s">
        <v>108</v>
      </c>
      <c r="B3808" s="13">
        <v>43140.0</v>
      </c>
      <c r="C3808" s="12">
        <v>43142.0</v>
      </c>
      <c r="D3808" s="14">
        <v>374.0</v>
      </c>
      <c r="E3808" s="24">
        <v>42958.411099537036</v>
      </c>
      <c r="F3808" s="16">
        <v>182.0</v>
      </c>
      <c r="G3808" s="17" t="s">
        <v>25</v>
      </c>
      <c r="H3808" s="14">
        <v>34.43</v>
      </c>
      <c r="I3808" s="14">
        <f t="shared" si="1"/>
        <v>347.04</v>
      </c>
      <c r="J3808" s="18">
        <v>4.0</v>
      </c>
      <c r="K3808" s="17">
        <v>6.0</v>
      </c>
      <c r="L3808" s="19">
        <v>3.0</v>
      </c>
      <c r="M3808" s="19" t="e">
        <v>#REF!</v>
      </c>
      <c r="N3808" s="17">
        <v>5.0</v>
      </c>
      <c r="O3808" s="17" t="s">
        <v>62</v>
      </c>
      <c r="P3808" s="17">
        <v>2.0</v>
      </c>
      <c r="Q3808" s="17">
        <v>8.0</v>
      </c>
      <c r="R3808" s="17">
        <v>0.0</v>
      </c>
      <c r="S3808" s="7">
        <f t="shared" si="2"/>
        <v>8</v>
      </c>
      <c r="T3808" s="20">
        <v>12.0</v>
      </c>
      <c r="U3808" s="14">
        <f t="shared" si="190"/>
        <v>14.96</v>
      </c>
      <c r="V3808" s="21" t="s">
        <v>26</v>
      </c>
      <c r="W3808" s="35">
        <f>VLOOKUP(A3808,airbnb_listings_orlando!C:Q,14,0)</f>
        <v>259</v>
      </c>
      <c r="X3808" s="35">
        <f>VLOOKUP(A3808,airbnb_listings_orlando!C:Q,15,0)</f>
        <v>6</v>
      </c>
      <c r="Y3808" s="11">
        <f t="shared" si="4"/>
        <v>187</v>
      </c>
      <c r="AA3808" s="11"/>
    </row>
    <row r="3809">
      <c r="A3809" s="12" t="s">
        <v>108</v>
      </c>
      <c r="B3809" s="13">
        <v>43137.0</v>
      </c>
      <c r="C3809" s="12">
        <v>43140.0</v>
      </c>
      <c r="D3809" s="14">
        <v>541.99</v>
      </c>
      <c r="E3809" s="15">
        <v>43053.12299768518</v>
      </c>
      <c r="F3809" s="16">
        <v>84.0</v>
      </c>
      <c r="G3809" s="17" t="s">
        <v>25</v>
      </c>
      <c r="H3809" s="14">
        <v>59.07</v>
      </c>
      <c r="I3809" s="14">
        <f t="shared" si="1"/>
        <v>503.3104</v>
      </c>
      <c r="J3809" s="18">
        <v>4.0</v>
      </c>
      <c r="K3809" s="17">
        <v>6.0</v>
      </c>
      <c r="L3809" s="19">
        <v>3.0</v>
      </c>
      <c r="M3809" s="19" t="e">
        <v>#REF!</v>
      </c>
      <c r="N3809" s="17">
        <v>5.0</v>
      </c>
      <c r="O3809" s="17" t="s">
        <v>62</v>
      </c>
      <c r="P3809" s="17">
        <v>3.0</v>
      </c>
      <c r="Q3809" s="17">
        <v>4.0</v>
      </c>
      <c r="R3809" s="17">
        <v>2.0</v>
      </c>
      <c r="S3809" s="7">
        <f t="shared" si="2"/>
        <v>6</v>
      </c>
      <c r="T3809" s="20">
        <v>17.0</v>
      </c>
      <c r="U3809" s="14">
        <f t="shared" si="190"/>
        <v>21.6796</v>
      </c>
      <c r="V3809" s="21" t="s">
        <v>26</v>
      </c>
      <c r="W3809" s="35">
        <f>VLOOKUP(A3809,airbnb_listings_orlando!C:Q,14,0)</f>
        <v>259</v>
      </c>
      <c r="X3809" s="35">
        <f>VLOOKUP(A3809,airbnb_listings_orlando!C:Q,15,0)</f>
        <v>6</v>
      </c>
      <c r="Y3809" s="11">
        <f t="shared" si="4"/>
        <v>180.6633333</v>
      </c>
      <c r="AA3809" s="11"/>
    </row>
    <row r="3810">
      <c r="A3810" s="12" t="s">
        <v>108</v>
      </c>
      <c r="B3810" s="13">
        <v>43135.0</v>
      </c>
      <c r="C3810" s="12">
        <v>43137.0</v>
      </c>
      <c r="D3810" s="14">
        <v>404.0</v>
      </c>
      <c r="E3810" s="24">
        <v>43072.58052083333</v>
      </c>
      <c r="F3810" s="16">
        <v>63.0</v>
      </c>
      <c r="G3810" s="17" t="s">
        <v>25</v>
      </c>
      <c r="H3810" s="14">
        <v>36.99</v>
      </c>
      <c r="I3810" s="14">
        <f t="shared" si="1"/>
        <v>374.84</v>
      </c>
      <c r="J3810" s="18">
        <v>4.0</v>
      </c>
      <c r="K3810" s="17">
        <v>6.0</v>
      </c>
      <c r="L3810" s="19">
        <v>3.0</v>
      </c>
      <c r="M3810" s="19" t="e">
        <v>#REF!</v>
      </c>
      <c r="N3810" s="17">
        <v>5.0</v>
      </c>
      <c r="O3810" s="17" t="s">
        <v>62</v>
      </c>
      <c r="P3810" s="17">
        <v>2.0</v>
      </c>
      <c r="Q3810" s="17">
        <v>8.0</v>
      </c>
      <c r="R3810" s="17">
        <v>0.0</v>
      </c>
      <c r="S3810" s="7">
        <f t="shared" si="2"/>
        <v>8</v>
      </c>
      <c r="T3810" s="20">
        <v>13.0</v>
      </c>
      <c r="U3810" s="14">
        <f t="shared" si="190"/>
        <v>16.16</v>
      </c>
      <c r="V3810" s="21" t="s">
        <v>26</v>
      </c>
      <c r="W3810" s="35">
        <f>VLOOKUP(A3810,airbnb_listings_orlando!C:Q,14,0)</f>
        <v>259</v>
      </c>
      <c r="X3810" s="35">
        <f>VLOOKUP(A3810,airbnb_listings_orlando!C:Q,15,0)</f>
        <v>6</v>
      </c>
      <c r="Y3810" s="11">
        <f t="shared" si="4"/>
        <v>202</v>
      </c>
      <c r="AA3810" s="11"/>
    </row>
    <row r="3811">
      <c r="A3811" s="12" t="s">
        <v>108</v>
      </c>
      <c r="B3811" s="13">
        <v>43129.0</v>
      </c>
      <c r="C3811" s="12">
        <v>43135.0</v>
      </c>
      <c r="D3811" s="14">
        <v>1021.0</v>
      </c>
      <c r="E3811" s="24">
        <v>42890.55159722222</v>
      </c>
      <c r="F3811" s="16">
        <v>239.0</v>
      </c>
      <c r="G3811" s="17" t="s">
        <v>25</v>
      </c>
      <c r="H3811" s="14">
        <v>175.24</v>
      </c>
      <c r="I3811" s="14">
        <f t="shared" si="1"/>
        <v>980.16</v>
      </c>
      <c r="J3811" s="18">
        <v>4.0</v>
      </c>
      <c r="K3811" s="17">
        <v>6.0</v>
      </c>
      <c r="L3811" s="19">
        <v>3.0</v>
      </c>
      <c r="M3811" s="19" t="e">
        <v>#REF!</v>
      </c>
      <c r="N3811" s="17">
        <v>5.0</v>
      </c>
      <c r="O3811" s="17" t="s">
        <v>62</v>
      </c>
      <c r="P3811" s="17">
        <v>6.0</v>
      </c>
      <c r="Q3811" s="17">
        <v>8.0</v>
      </c>
      <c r="R3811" s="17">
        <v>0.0</v>
      </c>
      <c r="S3811" s="7">
        <f t="shared" si="2"/>
        <v>8</v>
      </c>
      <c r="T3811" s="20">
        <v>0.0</v>
      </c>
      <c r="U3811" s="14">
        <f t="shared" si="190"/>
        <v>40.84</v>
      </c>
      <c r="V3811" s="21" t="s">
        <v>26</v>
      </c>
      <c r="W3811" s="35">
        <f>VLOOKUP(A3811,airbnb_listings_orlando!C:Q,14,0)</f>
        <v>259</v>
      </c>
      <c r="X3811" s="35">
        <f>VLOOKUP(A3811,airbnb_listings_orlando!C:Q,15,0)</f>
        <v>6</v>
      </c>
      <c r="Y3811" s="11">
        <f t="shared" si="4"/>
        <v>170.1666667</v>
      </c>
      <c r="AA3811" s="11"/>
    </row>
    <row r="3812">
      <c r="A3812" s="12" t="s">
        <v>108</v>
      </c>
      <c r="B3812" s="13">
        <v>43126.0</v>
      </c>
      <c r="C3812" s="12">
        <v>43129.0</v>
      </c>
      <c r="D3812" s="14">
        <v>643.99</v>
      </c>
      <c r="E3812" s="24">
        <v>43041.10413194444</v>
      </c>
      <c r="F3812" s="16">
        <v>85.0</v>
      </c>
      <c r="G3812" s="17" t="s">
        <v>25</v>
      </c>
      <c r="H3812" s="14">
        <v>75.28</v>
      </c>
      <c r="I3812" s="14">
        <f t="shared" si="1"/>
        <v>598.2304</v>
      </c>
      <c r="J3812" s="18">
        <v>4.0</v>
      </c>
      <c r="K3812" s="17">
        <v>6.0</v>
      </c>
      <c r="L3812" s="19">
        <v>3.0</v>
      </c>
      <c r="M3812" s="19" t="e">
        <v>#REF!</v>
      </c>
      <c r="N3812" s="17">
        <v>5.0</v>
      </c>
      <c r="O3812" s="17" t="s">
        <v>62</v>
      </c>
      <c r="P3812" s="17">
        <v>3.0</v>
      </c>
      <c r="Q3812" s="17">
        <v>6.0</v>
      </c>
      <c r="R3812" s="17">
        <v>1.0</v>
      </c>
      <c r="S3812" s="7">
        <f t="shared" si="2"/>
        <v>7</v>
      </c>
      <c r="T3812" s="20">
        <v>20.0</v>
      </c>
      <c r="U3812" s="14">
        <f t="shared" si="190"/>
        <v>25.7596</v>
      </c>
      <c r="V3812" s="21" t="s">
        <v>26</v>
      </c>
      <c r="W3812" s="35">
        <f>VLOOKUP(A3812,airbnb_listings_orlando!C:Q,14,0)</f>
        <v>259</v>
      </c>
      <c r="X3812" s="35">
        <f>VLOOKUP(A3812,airbnb_listings_orlando!C:Q,15,0)</f>
        <v>6</v>
      </c>
      <c r="Y3812" s="11">
        <f t="shared" si="4"/>
        <v>214.6633333</v>
      </c>
      <c r="AA3812" s="11"/>
    </row>
    <row r="3813">
      <c r="A3813" s="12" t="s">
        <v>108</v>
      </c>
      <c r="B3813" s="13">
        <v>43119.0</v>
      </c>
      <c r="C3813" s="12">
        <v>43124.0</v>
      </c>
      <c r="D3813" s="14">
        <v>980.0</v>
      </c>
      <c r="E3813" s="24">
        <v>42948.66673611111</v>
      </c>
      <c r="F3813" s="16">
        <v>171.0</v>
      </c>
      <c r="G3813" s="17" t="s">
        <v>25</v>
      </c>
      <c r="H3813" s="14">
        <v>130.57</v>
      </c>
      <c r="I3813" s="14">
        <f t="shared" si="1"/>
        <v>910.8</v>
      </c>
      <c r="J3813" s="18">
        <v>4.0</v>
      </c>
      <c r="K3813" s="17">
        <v>6.0</v>
      </c>
      <c r="L3813" s="19">
        <v>3.0</v>
      </c>
      <c r="M3813" s="19" t="e">
        <v>#REF!</v>
      </c>
      <c r="N3813" s="17">
        <v>5.0</v>
      </c>
      <c r="O3813" s="17" t="s">
        <v>62</v>
      </c>
      <c r="P3813" s="17">
        <v>5.0</v>
      </c>
      <c r="Q3813" s="17">
        <v>8.0</v>
      </c>
      <c r="R3813" s="17">
        <v>0.0</v>
      </c>
      <c r="S3813" s="7">
        <f t="shared" si="2"/>
        <v>8</v>
      </c>
      <c r="T3813" s="20">
        <v>30.0</v>
      </c>
      <c r="U3813" s="14">
        <f t="shared" si="190"/>
        <v>39.2</v>
      </c>
      <c r="V3813" s="21" t="s">
        <v>26</v>
      </c>
      <c r="W3813" s="35">
        <f>VLOOKUP(A3813,airbnb_listings_orlando!C:Q,14,0)</f>
        <v>259</v>
      </c>
      <c r="X3813" s="35">
        <f>VLOOKUP(A3813,airbnb_listings_orlando!C:Q,15,0)</f>
        <v>6</v>
      </c>
      <c r="Y3813" s="11">
        <f t="shared" si="4"/>
        <v>196</v>
      </c>
      <c r="AA3813" s="11"/>
    </row>
    <row r="3814">
      <c r="A3814" s="12" t="s">
        <v>108</v>
      </c>
      <c r="B3814" s="13">
        <v>43115.0</v>
      </c>
      <c r="C3814" s="12">
        <v>43117.0</v>
      </c>
      <c r="D3814" s="14">
        <v>515.0</v>
      </c>
      <c r="E3814" s="24">
        <v>43110.55482638889</v>
      </c>
      <c r="F3814" s="16">
        <v>5.0</v>
      </c>
      <c r="G3814" s="17" t="s">
        <v>25</v>
      </c>
      <c r="H3814" s="14">
        <v>53.99</v>
      </c>
      <c r="I3814" s="14">
        <f t="shared" si="1"/>
        <v>478.4</v>
      </c>
      <c r="J3814" s="18">
        <v>4.0</v>
      </c>
      <c r="K3814" s="17">
        <v>6.0</v>
      </c>
      <c r="L3814" s="19">
        <v>3.0</v>
      </c>
      <c r="M3814" s="19" t="e">
        <v>#REF!</v>
      </c>
      <c r="N3814" s="17">
        <v>5.0</v>
      </c>
      <c r="O3814" s="17" t="s">
        <v>62</v>
      </c>
      <c r="P3814" s="17">
        <v>2.0</v>
      </c>
      <c r="Q3814" s="17">
        <v>3.0</v>
      </c>
      <c r="R3814" s="17">
        <v>0.0</v>
      </c>
      <c r="S3814" s="7">
        <f t="shared" si="2"/>
        <v>3</v>
      </c>
      <c r="T3814" s="20">
        <v>16.0</v>
      </c>
      <c r="U3814" s="14">
        <f t="shared" si="190"/>
        <v>20.6</v>
      </c>
      <c r="V3814" s="21" t="s">
        <v>26</v>
      </c>
      <c r="W3814" s="35">
        <f>VLOOKUP(A3814,airbnb_listings_orlando!C:Q,14,0)</f>
        <v>259</v>
      </c>
      <c r="X3814" s="35">
        <f>VLOOKUP(A3814,airbnb_listings_orlando!C:Q,15,0)</f>
        <v>6</v>
      </c>
      <c r="Y3814" s="11">
        <f t="shared" si="4"/>
        <v>257.5</v>
      </c>
      <c r="AA3814" s="11"/>
    </row>
    <row r="3815">
      <c r="A3815" s="12" t="s">
        <v>108</v>
      </c>
      <c r="B3815" s="13">
        <v>43094.0</v>
      </c>
      <c r="C3815" s="25">
        <v>43098.0</v>
      </c>
      <c r="D3815" s="14">
        <v>892.0</v>
      </c>
      <c r="E3815" s="24">
        <v>42966.68989583333</v>
      </c>
      <c r="F3815" s="16">
        <v>128.0</v>
      </c>
      <c r="G3815" s="17" t="s">
        <v>25</v>
      </c>
      <c r="H3815" s="14">
        <v>115.98</v>
      </c>
      <c r="I3815" s="14">
        <f t="shared" si="1"/>
        <v>828.32</v>
      </c>
      <c r="J3815" s="18">
        <v>4.0</v>
      </c>
      <c r="K3815" s="17">
        <v>6.0</v>
      </c>
      <c r="L3815" s="19">
        <v>3.0</v>
      </c>
      <c r="M3815" s="19" t="e">
        <v>#REF!</v>
      </c>
      <c r="N3815" s="17">
        <v>5.0</v>
      </c>
      <c r="O3815" s="17" t="s">
        <v>62</v>
      </c>
      <c r="P3815" s="17">
        <v>4.0</v>
      </c>
      <c r="Q3815" s="17">
        <v>2.0</v>
      </c>
      <c r="R3815" s="17">
        <v>0.0</v>
      </c>
      <c r="S3815" s="7">
        <f t="shared" si="2"/>
        <v>2</v>
      </c>
      <c r="T3815" s="20">
        <v>28.0</v>
      </c>
      <c r="U3815" s="14">
        <f t="shared" si="190"/>
        <v>35.68</v>
      </c>
      <c r="V3815" s="21" t="s">
        <v>26</v>
      </c>
      <c r="W3815" s="35">
        <f>VLOOKUP(A3815,airbnb_listings_orlando!C:Q,14,0)</f>
        <v>259</v>
      </c>
      <c r="X3815" s="35">
        <f>VLOOKUP(A3815,airbnb_listings_orlando!C:Q,15,0)</f>
        <v>6</v>
      </c>
      <c r="Y3815" s="11">
        <f t="shared" si="4"/>
        <v>223</v>
      </c>
      <c r="AA3815" s="11"/>
    </row>
    <row r="3816">
      <c r="A3816" s="12" t="s">
        <v>108</v>
      </c>
      <c r="B3816" s="13">
        <v>43089.0</v>
      </c>
      <c r="C3816" s="25">
        <v>43092.0</v>
      </c>
      <c r="D3816" s="14">
        <v>752.01</v>
      </c>
      <c r="E3816" s="15">
        <v>43054.10121527778</v>
      </c>
      <c r="F3816" s="16">
        <v>35.0</v>
      </c>
      <c r="G3816" s="17" t="s">
        <v>25</v>
      </c>
      <c r="H3816" s="14">
        <v>92.63</v>
      </c>
      <c r="I3816" s="14">
        <f t="shared" si="1"/>
        <v>698.9296</v>
      </c>
      <c r="J3816" s="18">
        <v>4.0</v>
      </c>
      <c r="K3816" s="17">
        <v>6.0</v>
      </c>
      <c r="L3816" s="19">
        <v>3.0</v>
      </c>
      <c r="M3816" s="19" t="e">
        <v>#REF!</v>
      </c>
      <c r="N3816" s="17">
        <v>5.0</v>
      </c>
      <c r="O3816" s="17" t="s">
        <v>62</v>
      </c>
      <c r="P3816" s="17">
        <v>3.0</v>
      </c>
      <c r="Q3816" s="17">
        <v>2.0</v>
      </c>
      <c r="R3816" s="17">
        <v>0.0</v>
      </c>
      <c r="S3816" s="7">
        <f t="shared" si="2"/>
        <v>2</v>
      </c>
      <c r="T3816" s="20">
        <v>23.0</v>
      </c>
      <c r="U3816" s="14">
        <f t="shared" si="190"/>
        <v>30.0804</v>
      </c>
      <c r="V3816" s="21" t="s">
        <v>26</v>
      </c>
      <c r="W3816" s="35">
        <f>VLOOKUP(A3816,airbnb_listings_orlando!C:Q,14,0)</f>
        <v>259</v>
      </c>
      <c r="X3816" s="35">
        <f>VLOOKUP(A3816,airbnb_listings_orlando!C:Q,15,0)</f>
        <v>6</v>
      </c>
      <c r="Y3816" s="11">
        <f t="shared" si="4"/>
        <v>250.67</v>
      </c>
      <c r="AA3816" s="11"/>
    </row>
    <row r="3817">
      <c r="A3817" s="12" t="s">
        <v>108</v>
      </c>
      <c r="B3817" s="13">
        <v>43085.0</v>
      </c>
      <c r="C3817" s="25">
        <v>43087.0</v>
      </c>
      <c r="D3817" s="14">
        <v>374.0</v>
      </c>
      <c r="E3817" s="24">
        <v>42976.72353009259</v>
      </c>
      <c r="F3817" s="16">
        <v>109.0</v>
      </c>
      <c r="G3817" s="17" t="s">
        <v>25</v>
      </c>
      <c r="H3817" s="14">
        <v>34.43</v>
      </c>
      <c r="I3817" s="14">
        <f t="shared" si="1"/>
        <v>347.04</v>
      </c>
      <c r="J3817" s="18">
        <v>4.0</v>
      </c>
      <c r="K3817" s="17">
        <v>6.0</v>
      </c>
      <c r="L3817" s="19">
        <v>3.0</v>
      </c>
      <c r="M3817" s="19" t="e">
        <v>#REF!</v>
      </c>
      <c r="N3817" s="17">
        <v>5.0</v>
      </c>
      <c r="O3817" s="17" t="s">
        <v>62</v>
      </c>
      <c r="P3817" s="17">
        <v>2.0</v>
      </c>
      <c r="Q3817" s="17">
        <v>8.0</v>
      </c>
      <c r="R3817" s="17">
        <v>0.0</v>
      </c>
      <c r="S3817" s="7">
        <f t="shared" si="2"/>
        <v>8</v>
      </c>
      <c r="T3817" s="20">
        <v>12.0</v>
      </c>
      <c r="U3817" s="14">
        <f t="shared" si="190"/>
        <v>14.96</v>
      </c>
      <c r="V3817" s="21" t="s">
        <v>26</v>
      </c>
      <c r="W3817" s="35">
        <f>VLOOKUP(A3817,airbnb_listings_orlando!C:Q,14,0)</f>
        <v>259</v>
      </c>
      <c r="X3817" s="35">
        <f>VLOOKUP(A3817,airbnb_listings_orlando!C:Q,15,0)</f>
        <v>6</v>
      </c>
      <c r="Y3817" s="11">
        <f t="shared" si="4"/>
        <v>187</v>
      </c>
      <c r="AA3817" s="11"/>
    </row>
    <row r="3818">
      <c r="A3818" s="12" t="s">
        <v>108</v>
      </c>
      <c r="B3818" s="13">
        <v>43080.0</v>
      </c>
      <c r="C3818" s="25">
        <v>43085.0</v>
      </c>
      <c r="D3818" s="14">
        <v>769.93</v>
      </c>
      <c r="E3818" s="24">
        <v>42866.669282407405</v>
      </c>
      <c r="F3818" s="16">
        <v>214.0</v>
      </c>
      <c r="G3818" s="17" t="s">
        <v>25</v>
      </c>
      <c r="H3818" s="14">
        <v>95.15</v>
      </c>
      <c r="I3818" s="14">
        <f t="shared" si="1"/>
        <v>715.2828</v>
      </c>
      <c r="J3818" s="18">
        <v>4.0</v>
      </c>
      <c r="K3818" s="17">
        <v>6.0</v>
      </c>
      <c r="L3818" s="19">
        <v>3.0</v>
      </c>
      <c r="M3818" s="19" t="e">
        <v>#REF!</v>
      </c>
      <c r="N3818" s="17">
        <v>5.0</v>
      </c>
      <c r="O3818" s="17" t="s">
        <v>62</v>
      </c>
      <c r="P3818" s="17">
        <v>5.0</v>
      </c>
      <c r="Q3818" s="17">
        <v>3.0</v>
      </c>
      <c r="R3818" s="17">
        <v>2.0</v>
      </c>
      <c r="S3818" s="7">
        <f t="shared" si="2"/>
        <v>5</v>
      </c>
      <c r="T3818" s="20">
        <v>23.85</v>
      </c>
      <c r="U3818" s="14">
        <f t="shared" si="190"/>
        <v>30.7972</v>
      </c>
      <c r="V3818" s="21" t="s">
        <v>26</v>
      </c>
      <c r="W3818" s="35">
        <f>VLOOKUP(A3818,airbnb_listings_orlando!C:Q,14,0)</f>
        <v>259</v>
      </c>
      <c r="X3818" s="35">
        <f>VLOOKUP(A3818,airbnb_listings_orlando!C:Q,15,0)</f>
        <v>6</v>
      </c>
      <c r="Y3818" s="11">
        <f t="shared" si="4"/>
        <v>153.986</v>
      </c>
      <c r="AA3818" s="11"/>
    </row>
    <row r="3819">
      <c r="A3819" s="12" t="s">
        <v>108</v>
      </c>
      <c r="B3819" s="13">
        <v>43078.0</v>
      </c>
      <c r="C3819" s="25">
        <v>43080.0</v>
      </c>
      <c r="D3819" s="14">
        <v>384.01</v>
      </c>
      <c r="E3819" s="15">
        <v>43022.49086805555</v>
      </c>
      <c r="F3819" s="16">
        <v>56.0</v>
      </c>
      <c r="G3819" s="17" t="s">
        <v>25</v>
      </c>
      <c r="H3819" s="14">
        <v>33.22</v>
      </c>
      <c r="I3819" s="14">
        <f t="shared" si="1"/>
        <v>356.6496</v>
      </c>
      <c r="J3819" s="18">
        <v>4.0</v>
      </c>
      <c r="K3819" s="17">
        <v>6.0</v>
      </c>
      <c r="L3819" s="19">
        <v>3.0</v>
      </c>
      <c r="M3819" s="19" t="e">
        <v>#REF!</v>
      </c>
      <c r="N3819" s="17">
        <v>5.0</v>
      </c>
      <c r="O3819" s="17" t="s">
        <v>62</v>
      </c>
      <c r="P3819" s="17">
        <v>2.0</v>
      </c>
      <c r="Q3819" s="17">
        <v>5.0</v>
      </c>
      <c r="R3819" s="17">
        <v>2.0</v>
      </c>
      <c r="S3819" s="7">
        <f t="shared" si="2"/>
        <v>7</v>
      </c>
      <c r="T3819" s="20">
        <v>12.0</v>
      </c>
      <c r="U3819" s="14">
        <f t="shared" si="190"/>
        <v>15.3604</v>
      </c>
      <c r="V3819" s="21" t="s">
        <v>26</v>
      </c>
      <c r="W3819" s="35">
        <f>VLOOKUP(A3819,airbnb_listings_orlando!C:Q,14,0)</f>
        <v>259</v>
      </c>
      <c r="X3819" s="35">
        <f>VLOOKUP(A3819,airbnb_listings_orlando!C:Q,15,0)</f>
        <v>6</v>
      </c>
      <c r="Y3819" s="11">
        <f t="shared" si="4"/>
        <v>192.005</v>
      </c>
      <c r="AA3819" s="11"/>
    </row>
    <row r="3820">
      <c r="A3820" s="12" t="s">
        <v>108</v>
      </c>
      <c r="B3820" s="13">
        <v>43072.0</v>
      </c>
      <c r="C3820" s="12">
        <v>43076.0</v>
      </c>
      <c r="D3820" s="14">
        <v>632.0</v>
      </c>
      <c r="E3820" s="24">
        <v>42965.42321759259</v>
      </c>
      <c r="F3820" s="16">
        <v>107.0</v>
      </c>
      <c r="G3820" s="17" t="s">
        <v>25</v>
      </c>
      <c r="H3820" s="14">
        <v>75.02</v>
      </c>
      <c r="I3820" s="14">
        <f t="shared" si="1"/>
        <v>586.72</v>
      </c>
      <c r="J3820" s="18">
        <v>4.0</v>
      </c>
      <c r="K3820" s="17">
        <v>6.0</v>
      </c>
      <c r="L3820" s="19">
        <v>3.0</v>
      </c>
      <c r="M3820" s="19" t="e">
        <v>#REF!</v>
      </c>
      <c r="N3820" s="17">
        <v>5.0</v>
      </c>
      <c r="O3820" s="17" t="s">
        <v>62</v>
      </c>
      <c r="P3820" s="17">
        <v>4.0</v>
      </c>
      <c r="Q3820" s="17">
        <v>8.0</v>
      </c>
      <c r="R3820" s="17">
        <v>0.0</v>
      </c>
      <c r="S3820" s="7">
        <f t="shared" si="2"/>
        <v>8</v>
      </c>
      <c r="T3820" s="20">
        <v>20.0</v>
      </c>
      <c r="U3820" s="14">
        <f t="shared" si="190"/>
        <v>25.28</v>
      </c>
      <c r="V3820" s="21" t="s">
        <v>26</v>
      </c>
      <c r="W3820" s="35">
        <f>VLOOKUP(A3820,airbnb_listings_orlando!C:Q,14,0)</f>
        <v>259</v>
      </c>
      <c r="X3820" s="35">
        <f>VLOOKUP(A3820,airbnb_listings_orlando!C:Q,15,0)</f>
        <v>6</v>
      </c>
      <c r="Y3820" s="11">
        <f t="shared" si="4"/>
        <v>158</v>
      </c>
      <c r="AA3820" s="11"/>
    </row>
    <row r="3821">
      <c r="A3821" s="12" t="s">
        <v>108</v>
      </c>
      <c r="B3821" s="13">
        <v>43064.0</v>
      </c>
      <c r="C3821" s="12">
        <v>43071.0</v>
      </c>
      <c r="D3821" s="14">
        <v>1214.0</v>
      </c>
      <c r="E3821" s="24">
        <v>42901.36907407407</v>
      </c>
      <c r="F3821" s="16">
        <v>163.0</v>
      </c>
      <c r="G3821" s="17" t="s">
        <v>25</v>
      </c>
      <c r="H3821" s="14">
        <v>167.0</v>
      </c>
      <c r="I3821" s="14">
        <f t="shared" si="1"/>
        <v>1127.44</v>
      </c>
      <c r="J3821" s="18">
        <v>4.0</v>
      </c>
      <c r="K3821" s="17">
        <v>6.0</v>
      </c>
      <c r="L3821" s="19">
        <v>3.0</v>
      </c>
      <c r="M3821" s="19" t="e">
        <v>#REF!</v>
      </c>
      <c r="N3821" s="17">
        <v>5.0</v>
      </c>
      <c r="O3821" s="17" t="s">
        <v>62</v>
      </c>
      <c r="P3821" s="17">
        <v>7.0</v>
      </c>
      <c r="Q3821" s="17">
        <v>6.0</v>
      </c>
      <c r="R3821" s="17">
        <v>0.0</v>
      </c>
      <c r="S3821" s="7">
        <f t="shared" si="2"/>
        <v>6</v>
      </c>
      <c r="T3821" s="20">
        <v>38.0</v>
      </c>
      <c r="U3821" s="14">
        <f t="shared" si="190"/>
        <v>48.56</v>
      </c>
      <c r="V3821" s="21" t="s">
        <v>26</v>
      </c>
      <c r="W3821" s="35">
        <f>VLOOKUP(A3821,airbnb_listings_orlando!C:Q,14,0)</f>
        <v>259</v>
      </c>
      <c r="X3821" s="35">
        <f>VLOOKUP(A3821,airbnb_listings_orlando!C:Q,15,0)</f>
        <v>6</v>
      </c>
      <c r="Y3821" s="11">
        <f t="shared" si="4"/>
        <v>173.4285714</v>
      </c>
      <c r="AA3821" s="11"/>
    </row>
    <row r="3822">
      <c r="A3822" s="12" t="s">
        <v>108</v>
      </c>
      <c r="B3822" s="13">
        <v>43059.0</v>
      </c>
      <c r="C3822" s="25">
        <v>43062.0</v>
      </c>
      <c r="D3822" s="14">
        <v>698.01</v>
      </c>
      <c r="E3822" s="24">
        <v>42907.92212962963</v>
      </c>
      <c r="F3822" s="16">
        <v>152.0</v>
      </c>
      <c r="G3822" s="17" t="s">
        <v>25</v>
      </c>
      <c r="H3822" s="14">
        <v>85.45</v>
      </c>
      <c r="I3822" s="14">
        <f t="shared" si="1"/>
        <v>648.0896</v>
      </c>
      <c r="J3822" s="18">
        <v>4.0</v>
      </c>
      <c r="K3822" s="17">
        <v>6.0</v>
      </c>
      <c r="L3822" s="19">
        <v>3.0</v>
      </c>
      <c r="M3822" s="19" t="e">
        <v>#REF!</v>
      </c>
      <c r="N3822" s="17">
        <v>5.0</v>
      </c>
      <c r="O3822" s="17" t="s">
        <v>62</v>
      </c>
      <c r="P3822" s="17">
        <v>3.0</v>
      </c>
      <c r="Q3822" s="17">
        <v>7.0</v>
      </c>
      <c r="R3822" s="17">
        <v>0.0</v>
      </c>
      <c r="S3822" s="7">
        <f t="shared" si="2"/>
        <v>7</v>
      </c>
      <c r="T3822" s="20">
        <v>22.0</v>
      </c>
      <c r="U3822" s="14">
        <f t="shared" si="190"/>
        <v>27.9204</v>
      </c>
      <c r="V3822" s="21" t="s">
        <v>26</v>
      </c>
      <c r="W3822" s="35">
        <f>VLOOKUP(A3822,airbnb_listings_orlando!C:Q,14,0)</f>
        <v>259</v>
      </c>
      <c r="X3822" s="35">
        <f>VLOOKUP(A3822,airbnb_listings_orlando!C:Q,15,0)</f>
        <v>6</v>
      </c>
      <c r="Y3822" s="11">
        <f t="shared" si="4"/>
        <v>232.67</v>
      </c>
      <c r="AA3822" s="11"/>
    </row>
    <row r="3823">
      <c r="A3823" s="12" t="s">
        <v>108</v>
      </c>
      <c r="B3823" s="13">
        <v>43054.0</v>
      </c>
      <c r="C3823" s="25">
        <v>43059.0</v>
      </c>
      <c r="D3823" s="14">
        <v>761.0</v>
      </c>
      <c r="E3823" s="24">
        <v>42937.89320601852</v>
      </c>
      <c r="F3823" s="16">
        <v>117.0</v>
      </c>
      <c r="G3823" s="17" t="s">
        <v>25</v>
      </c>
      <c r="H3823" s="14">
        <v>95.31</v>
      </c>
      <c r="I3823" s="14">
        <f t="shared" si="1"/>
        <v>706.56</v>
      </c>
      <c r="J3823" s="18">
        <v>4.0</v>
      </c>
      <c r="K3823" s="17">
        <v>6.0</v>
      </c>
      <c r="L3823" s="19">
        <v>3.0</v>
      </c>
      <c r="M3823" s="19" t="e">
        <v>#REF!</v>
      </c>
      <c r="N3823" s="17">
        <v>5.0</v>
      </c>
      <c r="O3823" s="17" t="s">
        <v>62</v>
      </c>
      <c r="P3823" s="17">
        <v>5.0</v>
      </c>
      <c r="Q3823" s="17">
        <v>8.0</v>
      </c>
      <c r="R3823" s="17">
        <v>0.0</v>
      </c>
      <c r="S3823" s="7">
        <f t="shared" si="2"/>
        <v>8</v>
      </c>
      <c r="T3823" s="20">
        <v>24.0</v>
      </c>
      <c r="U3823" s="14">
        <f t="shared" si="190"/>
        <v>30.44</v>
      </c>
      <c r="V3823" s="21" t="s">
        <v>26</v>
      </c>
      <c r="W3823" s="35">
        <f>VLOOKUP(A3823,airbnb_listings_orlando!C:Q,14,0)</f>
        <v>259</v>
      </c>
      <c r="X3823" s="35">
        <f>VLOOKUP(A3823,airbnb_listings_orlando!C:Q,15,0)</f>
        <v>6</v>
      </c>
      <c r="Y3823" s="11">
        <f t="shared" si="4"/>
        <v>152.2</v>
      </c>
      <c r="AA3823" s="11"/>
    </row>
    <row r="3824">
      <c r="A3824" s="12" t="s">
        <v>108</v>
      </c>
      <c r="B3824" s="13">
        <v>43048.0</v>
      </c>
      <c r="C3824" s="25">
        <v>43051.0</v>
      </c>
      <c r="D3824" s="14">
        <v>503.0</v>
      </c>
      <c r="E3824" s="24">
        <v>42954.579305555555</v>
      </c>
      <c r="F3824" s="16">
        <v>94.0</v>
      </c>
      <c r="G3824" s="17" t="s">
        <v>25</v>
      </c>
      <c r="H3824" s="14">
        <v>54.73</v>
      </c>
      <c r="I3824" s="14">
        <f t="shared" si="1"/>
        <v>466.88</v>
      </c>
      <c r="J3824" s="18">
        <v>4.0</v>
      </c>
      <c r="K3824" s="17">
        <v>6.0</v>
      </c>
      <c r="L3824" s="19">
        <v>3.0</v>
      </c>
      <c r="M3824" s="19" t="e">
        <v>#REF!</v>
      </c>
      <c r="N3824" s="17">
        <v>5.0</v>
      </c>
      <c r="O3824" s="17" t="s">
        <v>62</v>
      </c>
      <c r="P3824" s="17">
        <v>3.0</v>
      </c>
      <c r="Q3824" s="17">
        <v>5.0</v>
      </c>
      <c r="R3824" s="17">
        <v>0.0</v>
      </c>
      <c r="S3824" s="7">
        <f t="shared" si="2"/>
        <v>5</v>
      </c>
      <c r="T3824" s="20">
        <v>16.0</v>
      </c>
      <c r="U3824" s="14">
        <f t="shared" si="190"/>
        <v>20.12</v>
      </c>
      <c r="V3824" s="21" t="s">
        <v>26</v>
      </c>
      <c r="W3824" s="35">
        <f>VLOOKUP(A3824,airbnb_listings_orlando!C:Q,14,0)</f>
        <v>259</v>
      </c>
      <c r="X3824" s="35">
        <f>VLOOKUP(A3824,airbnb_listings_orlando!C:Q,15,0)</f>
        <v>6</v>
      </c>
      <c r="Y3824" s="11">
        <f t="shared" si="4"/>
        <v>167.6666667</v>
      </c>
      <c r="AA3824" s="11"/>
    </row>
    <row r="3825">
      <c r="A3825" s="12" t="s">
        <v>108</v>
      </c>
      <c r="B3825" s="13">
        <v>43042.0</v>
      </c>
      <c r="C3825" s="12">
        <v>43045.0</v>
      </c>
      <c r="D3825" s="14">
        <v>509.8</v>
      </c>
      <c r="E3825" s="24">
        <v>43009.424409722225</v>
      </c>
      <c r="F3825" s="16">
        <v>33.0</v>
      </c>
      <c r="G3825" s="17" t="s">
        <v>25</v>
      </c>
      <c r="H3825" s="14">
        <v>54.01</v>
      </c>
      <c r="I3825" s="14">
        <f t="shared" si="1"/>
        <v>473.408</v>
      </c>
      <c r="J3825" s="18">
        <v>4.0</v>
      </c>
      <c r="K3825" s="17">
        <v>6.0</v>
      </c>
      <c r="L3825" s="19">
        <v>3.0</v>
      </c>
      <c r="M3825" s="19" t="e">
        <v>#REF!</v>
      </c>
      <c r="N3825" s="17">
        <v>5.0</v>
      </c>
      <c r="O3825" s="17" t="s">
        <v>62</v>
      </c>
      <c r="P3825" s="17">
        <v>3.0</v>
      </c>
      <c r="Q3825" s="17">
        <v>8.0</v>
      </c>
      <c r="R3825" s="17">
        <v>0.0</v>
      </c>
      <c r="S3825" s="7">
        <f t="shared" si="2"/>
        <v>8</v>
      </c>
      <c r="T3825" s="20">
        <v>16.0</v>
      </c>
      <c r="U3825" s="14">
        <f t="shared" si="190"/>
        <v>20.392</v>
      </c>
      <c r="V3825" s="21" t="s">
        <v>26</v>
      </c>
      <c r="W3825" s="35">
        <f>VLOOKUP(A3825,airbnb_listings_orlando!C:Q,14,0)</f>
        <v>259</v>
      </c>
      <c r="X3825" s="35">
        <f>VLOOKUP(A3825,airbnb_listings_orlando!C:Q,15,0)</f>
        <v>6</v>
      </c>
      <c r="Y3825" s="11">
        <f t="shared" si="4"/>
        <v>169.9333333</v>
      </c>
      <c r="AA3825" s="11"/>
    </row>
    <row r="3826">
      <c r="A3826" s="12" t="s">
        <v>108</v>
      </c>
      <c r="B3826" s="13">
        <v>43038.0</v>
      </c>
      <c r="C3826" s="12">
        <v>43041.0</v>
      </c>
      <c r="D3826" s="14">
        <v>503.0</v>
      </c>
      <c r="E3826" s="24">
        <v>42995.41421296296</v>
      </c>
      <c r="F3826" s="16">
        <v>43.0</v>
      </c>
      <c r="G3826" s="17" t="s">
        <v>25</v>
      </c>
      <c r="H3826" s="14">
        <v>54.79</v>
      </c>
      <c r="I3826" s="14">
        <f t="shared" si="1"/>
        <v>466.88</v>
      </c>
      <c r="J3826" s="18">
        <v>4.0</v>
      </c>
      <c r="K3826" s="17">
        <v>6.0</v>
      </c>
      <c r="L3826" s="19">
        <v>3.0</v>
      </c>
      <c r="M3826" s="19" t="e">
        <v>#REF!</v>
      </c>
      <c r="N3826" s="17">
        <v>5.0</v>
      </c>
      <c r="O3826" s="17" t="s">
        <v>62</v>
      </c>
      <c r="P3826" s="17">
        <v>3.0</v>
      </c>
      <c r="Q3826" s="17">
        <v>7.0</v>
      </c>
      <c r="R3826" s="17">
        <v>0.0</v>
      </c>
      <c r="S3826" s="7">
        <f t="shared" si="2"/>
        <v>7</v>
      </c>
      <c r="T3826" s="20">
        <v>16.0</v>
      </c>
      <c r="U3826" s="14">
        <f t="shared" si="190"/>
        <v>20.12</v>
      </c>
      <c r="V3826" s="21" t="s">
        <v>26</v>
      </c>
      <c r="W3826" s="35">
        <f>VLOOKUP(A3826,airbnb_listings_orlando!C:Q,14,0)</f>
        <v>259</v>
      </c>
      <c r="X3826" s="35">
        <f>VLOOKUP(A3826,airbnb_listings_orlando!C:Q,15,0)</f>
        <v>6</v>
      </c>
      <c r="Y3826" s="11">
        <f t="shared" si="4"/>
        <v>167.6666667</v>
      </c>
      <c r="AA3826" s="11"/>
    </row>
    <row r="3827">
      <c r="A3827" s="12" t="s">
        <v>108</v>
      </c>
      <c r="B3827" s="13">
        <v>43035.0</v>
      </c>
      <c r="C3827" s="25">
        <v>43037.0</v>
      </c>
      <c r="D3827" s="14">
        <v>374.0</v>
      </c>
      <c r="E3827" s="24">
        <v>42821.43864583333</v>
      </c>
      <c r="F3827" s="16">
        <v>214.0</v>
      </c>
      <c r="G3827" s="17" t="s">
        <v>25</v>
      </c>
      <c r="H3827" s="14">
        <v>34.43</v>
      </c>
      <c r="I3827" s="14">
        <f t="shared" si="1"/>
        <v>347.04</v>
      </c>
      <c r="J3827" s="18">
        <v>4.0</v>
      </c>
      <c r="K3827" s="17">
        <v>6.0</v>
      </c>
      <c r="L3827" s="19">
        <v>3.0</v>
      </c>
      <c r="M3827" s="19" t="e">
        <v>#REF!</v>
      </c>
      <c r="N3827" s="17">
        <v>5.0</v>
      </c>
      <c r="O3827" s="17" t="s">
        <v>62</v>
      </c>
      <c r="P3827" s="17">
        <v>2.0</v>
      </c>
      <c r="Q3827" s="17">
        <v>7.0</v>
      </c>
      <c r="R3827" s="17">
        <v>0.0</v>
      </c>
      <c r="S3827" s="7">
        <f t="shared" si="2"/>
        <v>7</v>
      </c>
      <c r="T3827" s="20">
        <v>12.0</v>
      </c>
      <c r="U3827" s="14">
        <f t="shared" si="190"/>
        <v>14.96</v>
      </c>
      <c r="V3827" s="21" t="s">
        <v>26</v>
      </c>
      <c r="W3827" s="35">
        <f>VLOOKUP(A3827,airbnb_listings_orlando!C:Q,14,0)</f>
        <v>259</v>
      </c>
      <c r="X3827" s="35">
        <f>VLOOKUP(A3827,airbnb_listings_orlando!C:Q,15,0)</f>
        <v>6</v>
      </c>
      <c r="Y3827" s="11">
        <f t="shared" si="4"/>
        <v>187</v>
      </c>
      <c r="AA3827" s="11"/>
    </row>
    <row r="3828">
      <c r="A3828" s="12" t="s">
        <v>108</v>
      </c>
      <c r="B3828" s="13">
        <v>43033.0</v>
      </c>
      <c r="C3828" s="25">
        <v>43035.0</v>
      </c>
      <c r="D3828" s="14">
        <v>374.0</v>
      </c>
      <c r="E3828" s="24">
        <v>42870.38114583334</v>
      </c>
      <c r="F3828" s="16">
        <v>163.0</v>
      </c>
      <c r="G3828" s="17" t="s">
        <v>25</v>
      </c>
      <c r="H3828" s="14">
        <v>34.43</v>
      </c>
      <c r="I3828" s="14">
        <f t="shared" si="1"/>
        <v>347.04</v>
      </c>
      <c r="J3828" s="18">
        <v>4.0</v>
      </c>
      <c r="K3828" s="17">
        <v>6.0</v>
      </c>
      <c r="L3828" s="19">
        <v>3.0</v>
      </c>
      <c r="M3828" s="19" t="e">
        <v>#REF!</v>
      </c>
      <c r="N3828" s="17">
        <v>5.0</v>
      </c>
      <c r="O3828" s="17" t="s">
        <v>62</v>
      </c>
      <c r="P3828" s="17">
        <v>2.0</v>
      </c>
      <c r="Q3828" s="17">
        <v>8.0</v>
      </c>
      <c r="R3828" s="17">
        <v>0.0</v>
      </c>
      <c r="S3828" s="7">
        <f t="shared" si="2"/>
        <v>8</v>
      </c>
      <c r="T3828" s="20">
        <v>12.0</v>
      </c>
      <c r="U3828" s="14">
        <f t="shared" si="190"/>
        <v>14.96</v>
      </c>
      <c r="V3828" s="21" t="s">
        <v>26</v>
      </c>
      <c r="W3828" s="35">
        <f>VLOOKUP(A3828,airbnb_listings_orlando!C:Q,14,0)</f>
        <v>259</v>
      </c>
      <c r="X3828" s="35">
        <f>VLOOKUP(A3828,airbnb_listings_orlando!C:Q,15,0)</f>
        <v>6</v>
      </c>
      <c r="Y3828" s="11">
        <f t="shared" si="4"/>
        <v>187</v>
      </c>
      <c r="AA3828" s="11"/>
    </row>
    <row r="3829">
      <c r="A3829" s="12" t="s">
        <v>108</v>
      </c>
      <c r="B3829" s="13">
        <v>43030.0</v>
      </c>
      <c r="C3829" s="25">
        <v>43032.0</v>
      </c>
      <c r="D3829" s="14">
        <v>384.01</v>
      </c>
      <c r="E3829" s="24">
        <v>43004.416296296295</v>
      </c>
      <c r="F3829" s="16">
        <v>26.0</v>
      </c>
      <c r="G3829" s="17" t="s">
        <v>25</v>
      </c>
      <c r="H3829" s="14">
        <v>34.32</v>
      </c>
      <c r="I3829" s="14">
        <f t="shared" si="1"/>
        <v>356.6496</v>
      </c>
      <c r="J3829" s="18">
        <v>4.0</v>
      </c>
      <c r="K3829" s="17">
        <v>6.0</v>
      </c>
      <c r="L3829" s="19">
        <v>3.0</v>
      </c>
      <c r="M3829" s="19" t="e">
        <v>#REF!</v>
      </c>
      <c r="N3829" s="17">
        <v>5.0</v>
      </c>
      <c r="O3829" s="17" t="s">
        <v>62</v>
      </c>
      <c r="P3829" s="17">
        <v>2.0</v>
      </c>
      <c r="Q3829" s="17">
        <v>8.0</v>
      </c>
      <c r="R3829" s="17">
        <v>0.0</v>
      </c>
      <c r="S3829" s="7">
        <f t="shared" si="2"/>
        <v>8</v>
      </c>
      <c r="T3829" s="20">
        <v>12.0</v>
      </c>
      <c r="U3829" s="14">
        <f t="shared" si="190"/>
        <v>15.3604</v>
      </c>
      <c r="V3829" s="21" t="s">
        <v>26</v>
      </c>
      <c r="W3829" s="35">
        <f>VLOOKUP(A3829,airbnb_listings_orlando!C:Q,14,0)</f>
        <v>259</v>
      </c>
      <c r="X3829" s="35">
        <f>VLOOKUP(A3829,airbnb_listings_orlando!C:Q,15,0)</f>
        <v>6</v>
      </c>
      <c r="Y3829" s="11">
        <f t="shared" si="4"/>
        <v>192.005</v>
      </c>
      <c r="AA3829" s="11"/>
    </row>
    <row r="3830">
      <c r="A3830" s="12" t="s">
        <v>108</v>
      </c>
      <c r="B3830" s="13">
        <v>43028.0</v>
      </c>
      <c r="C3830" s="25">
        <v>43030.0</v>
      </c>
      <c r="D3830" s="14">
        <v>374.0</v>
      </c>
      <c r="E3830" s="24">
        <v>42934.79471064815</v>
      </c>
      <c r="F3830" s="16">
        <v>94.0</v>
      </c>
      <c r="G3830" s="17" t="s">
        <v>25</v>
      </c>
      <c r="H3830" s="14">
        <v>34.43</v>
      </c>
      <c r="I3830" s="14">
        <f t="shared" si="1"/>
        <v>347.04</v>
      </c>
      <c r="J3830" s="18">
        <v>4.0</v>
      </c>
      <c r="K3830" s="17">
        <v>6.0</v>
      </c>
      <c r="L3830" s="19">
        <v>3.0</v>
      </c>
      <c r="M3830" s="19" t="e">
        <v>#REF!</v>
      </c>
      <c r="N3830" s="17">
        <v>5.0</v>
      </c>
      <c r="O3830" s="17" t="s">
        <v>62</v>
      </c>
      <c r="P3830" s="17">
        <v>2.0</v>
      </c>
      <c r="Q3830" s="17">
        <v>5.0</v>
      </c>
      <c r="R3830" s="17">
        <v>0.0</v>
      </c>
      <c r="S3830" s="7">
        <f t="shared" si="2"/>
        <v>5</v>
      </c>
      <c r="T3830" s="20">
        <v>12.0</v>
      </c>
      <c r="U3830" s="14">
        <f t="shared" si="190"/>
        <v>14.96</v>
      </c>
      <c r="V3830" s="21" t="s">
        <v>26</v>
      </c>
      <c r="W3830" s="35">
        <f>VLOOKUP(A3830,airbnb_listings_orlando!C:Q,14,0)</f>
        <v>259</v>
      </c>
      <c r="X3830" s="35">
        <f>VLOOKUP(A3830,airbnb_listings_orlando!C:Q,15,0)</f>
        <v>6</v>
      </c>
      <c r="Y3830" s="11">
        <f t="shared" si="4"/>
        <v>187</v>
      </c>
      <c r="AA3830" s="11"/>
    </row>
    <row r="3831">
      <c r="A3831" s="12" t="s">
        <v>108</v>
      </c>
      <c r="B3831" s="13">
        <v>43022.0</v>
      </c>
      <c r="C3831" s="25">
        <v>43028.0</v>
      </c>
      <c r="D3831" s="14">
        <v>890.0</v>
      </c>
      <c r="E3831" s="24">
        <v>42840.820706018516</v>
      </c>
      <c r="F3831" s="16">
        <v>182.0</v>
      </c>
      <c r="G3831" s="17" t="s">
        <v>25</v>
      </c>
      <c r="H3831" s="14">
        <v>115.61</v>
      </c>
      <c r="I3831" s="14">
        <f t="shared" si="1"/>
        <v>826.4</v>
      </c>
      <c r="J3831" s="18">
        <v>4.0</v>
      </c>
      <c r="K3831" s="17">
        <v>6.0</v>
      </c>
      <c r="L3831" s="19">
        <v>3.0</v>
      </c>
      <c r="M3831" s="19" t="e">
        <v>#REF!</v>
      </c>
      <c r="N3831" s="17">
        <v>5.0</v>
      </c>
      <c r="O3831" s="17" t="s">
        <v>62</v>
      </c>
      <c r="P3831" s="17">
        <v>6.0</v>
      </c>
      <c r="Q3831" s="17">
        <v>4.0</v>
      </c>
      <c r="R3831" s="17">
        <v>4.0</v>
      </c>
      <c r="S3831" s="7">
        <f t="shared" si="2"/>
        <v>8</v>
      </c>
      <c r="T3831" s="20">
        <v>28.0</v>
      </c>
      <c r="U3831" s="14">
        <f t="shared" si="190"/>
        <v>35.6</v>
      </c>
      <c r="V3831" s="21" t="s">
        <v>26</v>
      </c>
      <c r="W3831" s="35">
        <f>VLOOKUP(A3831,airbnb_listings_orlando!C:Q,14,0)</f>
        <v>259</v>
      </c>
      <c r="X3831" s="35">
        <f>VLOOKUP(A3831,airbnb_listings_orlando!C:Q,15,0)</f>
        <v>6</v>
      </c>
      <c r="Y3831" s="11">
        <f t="shared" si="4"/>
        <v>148.3333333</v>
      </c>
      <c r="AA3831" s="11"/>
    </row>
    <row r="3832">
      <c r="A3832" s="12" t="s">
        <v>108</v>
      </c>
      <c r="B3832" s="13">
        <v>43019.0</v>
      </c>
      <c r="C3832" s="25">
        <v>43021.0</v>
      </c>
      <c r="D3832" s="14">
        <v>374.0</v>
      </c>
      <c r="E3832" s="24">
        <v>42955.472337962965</v>
      </c>
      <c r="F3832" s="16">
        <v>64.0</v>
      </c>
      <c r="G3832" s="17" t="s">
        <v>25</v>
      </c>
      <c r="H3832" s="14">
        <v>34.43</v>
      </c>
      <c r="I3832" s="14">
        <f t="shared" si="1"/>
        <v>347.04</v>
      </c>
      <c r="J3832" s="18">
        <v>4.0</v>
      </c>
      <c r="K3832" s="17">
        <v>6.0</v>
      </c>
      <c r="L3832" s="19">
        <v>3.0</v>
      </c>
      <c r="M3832" s="19" t="e">
        <v>#REF!</v>
      </c>
      <c r="N3832" s="17">
        <v>5.0</v>
      </c>
      <c r="O3832" s="17" t="s">
        <v>62</v>
      </c>
      <c r="P3832" s="17">
        <v>2.0</v>
      </c>
      <c r="Q3832" s="17">
        <v>6.0</v>
      </c>
      <c r="R3832" s="17">
        <v>0.0</v>
      </c>
      <c r="S3832" s="7">
        <f t="shared" si="2"/>
        <v>6</v>
      </c>
      <c r="T3832" s="20">
        <v>12.0</v>
      </c>
      <c r="U3832" s="14">
        <f t="shared" si="190"/>
        <v>14.96</v>
      </c>
      <c r="V3832" s="21" t="s">
        <v>26</v>
      </c>
      <c r="W3832" s="35">
        <f>VLOOKUP(A3832,airbnb_listings_orlando!C:Q,14,0)</f>
        <v>259</v>
      </c>
      <c r="X3832" s="35">
        <f>VLOOKUP(A3832,airbnb_listings_orlando!C:Q,15,0)</f>
        <v>6</v>
      </c>
      <c r="Y3832" s="11">
        <f t="shared" si="4"/>
        <v>187</v>
      </c>
      <c r="AA3832" s="11"/>
    </row>
    <row r="3833">
      <c r="A3833" s="12" t="s">
        <v>108</v>
      </c>
      <c r="B3833" s="13">
        <v>43013.0</v>
      </c>
      <c r="C3833" s="12">
        <v>43015.0</v>
      </c>
      <c r="D3833" s="14">
        <v>374.0</v>
      </c>
      <c r="E3833" s="24">
        <v>42898.56675925926</v>
      </c>
      <c r="F3833" s="16">
        <v>115.0</v>
      </c>
      <c r="G3833" s="17" t="s">
        <v>25</v>
      </c>
      <c r="H3833" s="14">
        <v>34.43</v>
      </c>
      <c r="I3833" s="14">
        <f t="shared" si="1"/>
        <v>347.04</v>
      </c>
      <c r="J3833" s="18">
        <v>4.0</v>
      </c>
      <c r="K3833" s="17">
        <v>6.0</v>
      </c>
      <c r="L3833" s="19">
        <v>3.0</v>
      </c>
      <c r="M3833" s="19" t="e">
        <v>#REF!</v>
      </c>
      <c r="N3833" s="17">
        <v>5.0</v>
      </c>
      <c r="O3833" s="17" t="s">
        <v>62</v>
      </c>
      <c r="P3833" s="17">
        <v>2.0</v>
      </c>
      <c r="Q3833" s="17">
        <v>8.0</v>
      </c>
      <c r="R3833" s="17">
        <v>0.0</v>
      </c>
      <c r="S3833" s="7">
        <f t="shared" si="2"/>
        <v>8</v>
      </c>
      <c r="T3833" s="20">
        <v>12.0</v>
      </c>
      <c r="U3833" s="14">
        <f t="shared" si="190"/>
        <v>14.96</v>
      </c>
      <c r="V3833" s="21" t="s">
        <v>26</v>
      </c>
      <c r="W3833" s="35">
        <f>VLOOKUP(A3833,airbnb_listings_orlando!C:Q,14,0)</f>
        <v>259</v>
      </c>
      <c r="X3833" s="35">
        <f>VLOOKUP(A3833,airbnb_listings_orlando!C:Q,15,0)</f>
        <v>6</v>
      </c>
      <c r="Y3833" s="11">
        <f t="shared" si="4"/>
        <v>187</v>
      </c>
      <c r="AA3833" s="11"/>
    </row>
    <row r="3834">
      <c r="A3834" s="12" t="s">
        <v>108</v>
      </c>
      <c r="B3834" s="13">
        <v>43009.0</v>
      </c>
      <c r="C3834" s="12">
        <v>43012.0</v>
      </c>
      <c r="D3834" s="14">
        <v>503.0</v>
      </c>
      <c r="E3834" s="24">
        <v>42772.42172453704</v>
      </c>
      <c r="F3834" s="16">
        <v>237.0</v>
      </c>
      <c r="G3834" s="17" t="s">
        <v>25</v>
      </c>
      <c r="H3834" s="14">
        <v>54.73</v>
      </c>
      <c r="I3834" s="14">
        <f t="shared" si="1"/>
        <v>466.88</v>
      </c>
      <c r="J3834" s="18">
        <v>4.0</v>
      </c>
      <c r="K3834" s="17">
        <v>6.0</v>
      </c>
      <c r="L3834" s="19">
        <v>3.0</v>
      </c>
      <c r="M3834" s="19" t="e">
        <v>#REF!</v>
      </c>
      <c r="N3834" s="17">
        <v>5.0</v>
      </c>
      <c r="O3834" s="17" t="s">
        <v>62</v>
      </c>
      <c r="P3834" s="17">
        <v>3.0</v>
      </c>
      <c r="Q3834" s="17">
        <v>3.0</v>
      </c>
      <c r="R3834" s="17">
        <v>1.0</v>
      </c>
      <c r="S3834" s="7">
        <f t="shared" si="2"/>
        <v>4</v>
      </c>
      <c r="T3834" s="20">
        <v>16.0</v>
      </c>
      <c r="U3834" s="14">
        <f t="shared" si="190"/>
        <v>20.12</v>
      </c>
      <c r="V3834" s="21" t="s">
        <v>26</v>
      </c>
      <c r="W3834" s="35">
        <f>VLOOKUP(A3834,airbnb_listings_orlando!C:Q,14,0)</f>
        <v>259</v>
      </c>
      <c r="X3834" s="35">
        <f>VLOOKUP(A3834,airbnb_listings_orlando!C:Q,15,0)</f>
        <v>6</v>
      </c>
      <c r="Y3834" s="11">
        <f t="shared" si="4"/>
        <v>167.6666667</v>
      </c>
      <c r="AA3834" s="11"/>
    </row>
    <row r="3835">
      <c r="A3835" s="12" t="s">
        <v>108</v>
      </c>
      <c r="B3835" s="13">
        <v>43007.0</v>
      </c>
      <c r="C3835" s="12">
        <v>43009.0</v>
      </c>
      <c r="D3835" s="14">
        <v>374.0</v>
      </c>
      <c r="E3835" s="24">
        <v>42797.42414351852</v>
      </c>
      <c r="F3835" s="16">
        <v>210.0</v>
      </c>
      <c r="G3835" s="17" t="s">
        <v>25</v>
      </c>
      <c r="H3835" s="14">
        <v>48.83</v>
      </c>
      <c r="I3835" s="14">
        <f t="shared" si="1"/>
        <v>359.04</v>
      </c>
      <c r="J3835" s="18">
        <v>4.0</v>
      </c>
      <c r="K3835" s="17">
        <v>6.0</v>
      </c>
      <c r="L3835" s="19">
        <v>3.0</v>
      </c>
      <c r="M3835" s="19" t="e">
        <v>#REF!</v>
      </c>
      <c r="N3835" s="17">
        <v>5.0</v>
      </c>
      <c r="O3835" s="17" t="s">
        <v>62</v>
      </c>
      <c r="P3835" s="17">
        <v>2.0</v>
      </c>
      <c r="Q3835" s="17">
        <v>8.0</v>
      </c>
      <c r="R3835" s="17">
        <v>0.0</v>
      </c>
      <c r="S3835" s="7">
        <f t="shared" si="2"/>
        <v>8</v>
      </c>
      <c r="T3835" s="20">
        <v>0.0</v>
      </c>
      <c r="U3835" s="14">
        <f t="shared" si="190"/>
        <v>14.96</v>
      </c>
      <c r="V3835" s="21" t="s">
        <v>26</v>
      </c>
      <c r="W3835" s="35">
        <f>VLOOKUP(A3835,airbnb_listings_orlando!C:Q,14,0)</f>
        <v>259</v>
      </c>
      <c r="X3835" s="35">
        <f>VLOOKUP(A3835,airbnb_listings_orlando!C:Q,15,0)</f>
        <v>6</v>
      </c>
      <c r="Y3835" s="11">
        <f t="shared" si="4"/>
        <v>187</v>
      </c>
      <c r="AA3835" s="11"/>
    </row>
    <row r="3836">
      <c r="A3836" s="12" t="s">
        <v>108</v>
      </c>
      <c r="B3836" s="13">
        <v>42998.0</v>
      </c>
      <c r="C3836" s="12">
        <v>43006.0</v>
      </c>
      <c r="D3836" s="14">
        <v>1148.0</v>
      </c>
      <c r="E3836" s="24">
        <v>42814.38077546296</v>
      </c>
      <c r="F3836" s="16">
        <v>184.0</v>
      </c>
      <c r="G3836" s="17" t="s">
        <v>25</v>
      </c>
      <c r="H3836" s="14">
        <v>156.19</v>
      </c>
      <c r="I3836" s="14">
        <f t="shared" si="1"/>
        <v>1066.08</v>
      </c>
      <c r="J3836" s="18">
        <v>4.0</v>
      </c>
      <c r="K3836" s="17">
        <v>6.0</v>
      </c>
      <c r="L3836" s="19">
        <v>3.0</v>
      </c>
      <c r="M3836" s="19" t="e">
        <v>#REF!</v>
      </c>
      <c r="N3836" s="17">
        <v>5.0</v>
      </c>
      <c r="O3836" s="17" t="s">
        <v>62</v>
      </c>
      <c r="P3836" s="17">
        <v>8.0</v>
      </c>
      <c r="Q3836" s="17">
        <v>6.0</v>
      </c>
      <c r="R3836" s="17">
        <v>0.0</v>
      </c>
      <c r="S3836" s="7">
        <f t="shared" si="2"/>
        <v>6</v>
      </c>
      <c r="T3836" s="20">
        <v>36.0</v>
      </c>
      <c r="U3836" s="14">
        <f t="shared" si="190"/>
        <v>45.92</v>
      </c>
      <c r="V3836" s="21" t="s">
        <v>26</v>
      </c>
      <c r="W3836" s="35">
        <f>VLOOKUP(A3836,airbnb_listings_orlando!C:Q,14,0)</f>
        <v>259</v>
      </c>
      <c r="X3836" s="35">
        <f>VLOOKUP(A3836,airbnb_listings_orlando!C:Q,15,0)</f>
        <v>6</v>
      </c>
      <c r="Y3836" s="11">
        <f t="shared" si="4"/>
        <v>143.5</v>
      </c>
      <c r="AA3836" s="11"/>
    </row>
    <row r="3837">
      <c r="A3837" s="12" t="s">
        <v>108</v>
      </c>
      <c r="B3837" s="13">
        <v>42989.0</v>
      </c>
      <c r="C3837" s="12">
        <v>42991.0</v>
      </c>
      <c r="D3837" s="14">
        <v>374.0</v>
      </c>
      <c r="E3837" s="24">
        <v>42956.47587962963</v>
      </c>
      <c r="F3837" s="16">
        <v>33.0</v>
      </c>
      <c r="G3837" s="17" t="s">
        <v>25</v>
      </c>
      <c r="H3837" s="14">
        <v>34.43</v>
      </c>
      <c r="I3837" s="14">
        <f t="shared" si="1"/>
        <v>347.04</v>
      </c>
      <c r="J3837" s="18">
        <v>4.0</v>
      </c>
      <c r="K3837" s="17">
        <v>6.0</v>
      </c>
      <c r="L3837" s="19">
        <v>3.0</v>
      </c>
      <c r="M3837" s="19" t="e">
        <v>#REF!</v>
      </c>
      <c r="N3837" s="17">
        <v>5.0</v>
      </c>
      <c r="O3837" s="17" t="s">
        <v>62</v>
      </c>
      <c r="P3837" s="17">
        <v>2.0</v>
      </c>
      <c r="Q3837" s="17">
        <v>7.0</v>
      </c>
      <c r="R3837" s="17">
        <v>0.0</v>
      </c>
      <c r="S3837" s="7">
        <f t="shared" si="2"/>
        <v>7</v>
      </c>
      <c r="T3837" s="20">
        <v>12.0</v>
      </c>
      <c r="U3837" s="14">
        <f t="shared" si="190"/>
        <v>14.96</v>
      </c>
      <c r="V3837" s="21" t="s">
        <v>26</v>
      </c>
      <c r="W3837" s="35">
        <f>VLOOKUP(A3837,airbnb_listings_orlando!C:Q,14,0)</f>
        <v>259</v>
      </c>
      <c r="X3837" s="35">
        <f>VLOOKUP(A3837,airbnb_listings_orlando!C:Q,15,0)</f>
        <v>6</v>
      </c>
      <c r="Y3837" s="11">
        <f t="shared" si="4"/>
        <v>187</v>
      </c>
      <c r="AA3837" s="11"/>
    </row>
    <row r="3838">
      <c r="A3838" s="12" t="s">
        <v>108</v>
      </c>
      <c r="B3838" s="13">
        <v>42979.0</v>
      </c>
      <c r="C3838" s="12">
        <v>42989.0</v>
      </c>
      <c r="D3838" s="14">
        <v>1406.0</v>
      </c>
      <c r="E3838" s="24">
        <v>42816.71040509259</v>
      </c>
      <c r="F3838" s="16">
        <v>163.0</v>
      </c>
      <c r="G3838" s="17" t="s">
        <v>25</v>
      </c>
      <c r="H3838" s="14">
        <v>196.78</v>
      </c>
      <c r="I3838" s="14">
        <f t="shared" si="1"/>
        <v>1305.76</v>
      </c>
      <c r="J3838" s="18">
        <v>4.0</v>
      </c>
      <c r="K3838" s="17">
        <v>6.0</v>
      </c>
      <c r="L3838" s="19">
        <v>3.0</v>
      </c>
      <c r="M3838" s="19" t="e">
        <v>#REF!</v>
      </c>
      <c r="N3838" s="17">
        <v>5.0</v>
      </c>
      <c r="O3838" s="17" t="s">
        <v>62</v>
      </c>
      <c r="P3838" s="17">
        <v>10.0</v>
      </c>
      <c r="Q3838" s="17">
        <v>7.0</v>
      </c>
      <c r="R3838" s="17">
        <v>0.0</v>
      </c>
      <c r="S3838" s="7">
        <f t="shared" si="2"/>
        <v>7</v>
      </c>
      <c r="T3838" s="20">
        <v>44.0</v>
      </c>
      <c r="U3838" s="14">
        <f t="shared" si="190"/>
        <v>56.24</v>
      </c>
      <c r="V3838" s="21" t="s">
        <v>26</v>
      </c>
      <c r="W3838" s="35">
        <f>VLOOKUP(A3838,airbnb_listings_orlando!C:Q,14,0)</f>
        <v>259</v>
      </c>
      <c r="X3838" s="35">
        <f>VLOOKUP(A3838,airbnb_listings_orlando!C:Q,15,0)</f>
        <v>6</v>
      </c>
      <c r="Y3838" s="11">
        <f t="shared" si="4"/>
        <v>140.6</v>
      </c>
      <c r="AA3838" s="11"/>
    </row>
    <row r="3839">
      <c r="A3839" s="12" t="s">
        <v>108</v>
      </c>
      <c r="B3839" s="13">
        <v>42972.0</v>
      </c>
      <c r="C3839" s="12">
        <v>42977.0</v>
      </c>
      <c r="D3839" s="14">
        <v>761.0</v>
      </c>
      <c r="E3839" s="24">
        <v>42899.37181712963</v>
      </c>
      <c r="F3839" s="16">
        <v>73.0</v>
      </c>
      <c r="G3839" s="17" t="s">
        <v>25</v>
      </c>
      <c r="H3839" s="14">
        <v>95.31</v>
      </c>
      <c r="I3839" s="14">
        <f t="shared" si="1"/>
        <v>706.56</v>
      </c>
      <c r="J3839" s="18">
        <v>4.0</v>
      </c>
      <c r="K3839" s="17">
        <v>6.0</v>
      </c>
      <c r="L3839" s="19">
        <v>3.0</v>
      </c>
      <c r="M3839" s="19" t="e">
        <v>#REF!</v>
      </c>
      <c r="N3839" s="17">
        <v>5.0</v>
      </c>
      <c r="O3839" s="17" t="s">
        <v>62</v>
      </c>
      <c r="P3839" s="17">
        <v>5.0</v>
      </c>
      <c r="Q3839" s="17">
        <v>2.0</v>
      </c>
      <c r="R3839" s="17">
        <v>2.0</v>
      </c>
      <c r="S3839" s="7">
        <f t="shared" si="2"/>
        <v>4</v>
      </c>
      <c r="T3839" s="20">
        <v>24.0</v>
      </c>
      <c r="U3839" s="14">
        <f t="shared" si="190"/>
        <v>30.44</v>
      </c>
      <c r="V3839" s="21" t="s">
        <v>26</v>
      </c>
      <c r="W3839" s="35">
        <f>VLOOKUP(A3839,airbnb_listings_orlando!C:Q,14,0)</f>
        <v>259</v>
      </c>
      <c r="X3839" s="35">
        <f>VLOOKUP(A3839,airbnb_listings_orlando!C:Q,15,0)</f>
        <v>6</v>
      </c>
      <c r="Y3839" s="11">
        <f t="shared" si="4"/>
        <v>152.2</v>
      </c>
      <c r="AA3839" s="11"/>
    </row>
    <row r="3840">
      <c r="A3840" s="12" t="s">
        <v>108</v>
      </c>
      <c r="B3840" s="13">
        <v>42956.0</v>
      </c>
      <c r="C3840" s="12">
        <v>42970.0</v>
      </c>
      <c r="D3840" s="14">
        <v>1923.0</v>
      </c>
      <c r="E3840" s="24">
        <v>42747.392118055555</v>
      </c>
      <c r="F3840" s="16">
        <v>209.0</v>
      </c>
      <c r="G3840" s="17" t="s">
        <v>25</v>
      </c>
      <c r="H3840" s="14">
        <v>279.17</v>
      </c>
      <c r="I3840" s="14">
        <f t="shared" si="1"/>
        <v>1787.08</v>
      </c>
      <c r="J3840" s="18">
        <v>4.0</v>
      </c>
      <c r="K3840" s="17">
        <v>6.0</v>
      </c>
      <c r="L3840" s="19">
        <v>3.0</v>
      </c>
      <c r="M3840" s="19" t="e">
        <v>#REF!</v>
      </c>
      <c r="N3840" s="17">
        <v>5.0</v>
      </c>
      <c r="O3840" s="17" t="s">
        <v>62</v>
      </c>
      <c r="P3840" s="17">
        <v>14.0</v>
      </c>
      <c r="Q3840" s="17">
        <v>7.0</v>
      </c>
      <c r="R3840" s="17">
        <v>0.0</v>
      </c>
      <c r="S3840" s="7">
        <f t="shared" si="2"/>
        <v>7</v>
      </c>
      <c r="T3840" s="20">
        <v>59.0</v>
      </c>
      <c r="U3840" s="14">
        <f t="shared" si="190"/>
        <v>76.92</v>
      </c>
      <c r="V3840" s="21" t="s">
        <v>26</v>
      </c>
      <c r="W3840" s="35">
        <f>VLOOKUP(A3840,airbnb_listings_orlando!C:Q,14,0)</f>
        <v>259</v>
      </c>
      <c r="X3840" s="35">
        <f>VLOOKUP(A3840,airbnb_listings_orlando!C:Q,15,0)</f>
        <v>6</v>
      </c>
      <c r="Y3840" s="11">
        <f t="shared" si="4"/>
        <v>137.3571429</v>
      </c>
      <c r="AA3840" s="11"/>
    </row>
    <row r="3841">
      <c r="A3841" s="12" t="s">
        <v>108</v>
      </c>
      <c r="B3841" s="13">
        <v>42950.0</v>
      </c>
      <c r="C3841" s="12">
        <v>42956.0</v>
      </c>
      <c r="D3841" s="14">
        <v>890.0</v>
      </c>
      <c r="E3841" s="24">
        <v>42761.67334490741</v>
      </c>
      <c r="F3841" s="16">
        <v>189.0</v>
      </c>
      <c r="G3841" s="17" t="s">
        <v>25</v>
      </c>
      <c r="H3841" s="14">
        <v>115.61</v>
      </c>
      <c r="I3841" s="14">
        <f t="shared" si="1"/>
        <v>826.4</v>
      </c>
      <c r="J3841" s="18">
        <v>4.0</v>
      </c>
      <c r="K3841" s="17">
        <v>6.0</v>
      </c>
      <c r="L3841" s="19">
        <v>3.0</v>
      </c>
      <c r="M3841" s="19" t="e">
        <v>#REF!</v>
      </c>
      <c r="N3841" s="17">
        <v>5.0</v>
      </c>
      <c r="O3841" s="17" t="s">
        <v>62</v>
      </c>
      <c r="P3841" s="17">
        <v>6.0</v>
      </c>
      <c r="Q3841" s="17">
        <v>6.0</v>
      </c>
      <c r="R3841" s="17">
        <v>1.0</v>
      </c>
      <c r="S3841" s="7">
        <f t="shared" si="2"/>
        <v>7</v>
      </c>
      <c r="T3841" s="20">
        <v>28.0</v>
      </c>
      <c r="U3841" s="14">
        <f t="shared" si="190"/>
        <v>35.6</v>
      </c>
      <c r="V3841" s="21" t="s">
        <v>26</v>
      </c>
      <c r="W3841" s="35">
        <f>VLOOKUP(A3841,airbnb_listings_orlando!C:Q,14,0)</f>
        <v>259</v>
      </c>
      <c r="X3841" s="35">
        <f>VLOOKUP(A3841,airbnb_listings_orlando!C:Q,15,0)</f>
        <v>6</v>
      </c>
      <c r="Y3841" s="11">
        <f t="shared" si="4"/>
        <v>148.3333333</v>
      </c>
      <c r="AA3841" s="11"/>
    </row>
    <row r="3842">
      <c r="A3842" s="12" t="s">
        <v>108</v>
      </c>
      <c r="B3842" s="13">
        <v>42925.0</v>
      </c>
      <c r="C3842" s="12">
        <v>42928.0</v>
      </c>
      <c r="D3842" s="14">
        <v>602.0</v>
      </c>
      <c r="E3842" s="24">
        <v>42901.36717592592</v>
      </c>
      <c r="F3842" s="16">
        <v>24.0</v>
      </c>
      <c r="G3842" s="17" t="s">
        <v>25</v>
      </c>
      <c r="H3842" s="14">
        <v>70.37</v>
      </c>
      <c r="I3842" s="14">
        <f t="shared" si="1"/>
        <v>558.92</v>
      </c>
      <c r="J3842" s="18">
        <v>4.0</v>
      </c>
      <c r="K3842" s="17">
        <v>6.0</v>
      </c>
      <c r="L3842" s="19">
        <v>3.0</v>
      </c>
      <c r="M3842" s="19" t="e">
        <v>#REF!</v>
      </c>
      <c r="N3842" s="17">
        <v>5.0</v>
      </c>
      <c r="O3842" s="17" t="s">
        <v>62</v>
      </c>
      <c r="P3842" s="17">
        <v>3.0</v>
      </c>
      <c r="Q3842" s="17">
        <v>4.0</v>
      </c>
      <c r="R3842" s="17">
        <v>0.0</v>
      </c>
      <c r="S3842" s="7">
        <f t="shared" si="2"/>
        <v>4</v>
      </c>
      <c r="T3842" s="20">
        <v>19.0</v>
      </c>
      <c r="U3842" s="14">
        <f t="shared" si="190"/>
        <v>24.08</v>
      </c>
      <c r="V3842" s="21" t="s">
        <v>26</v>
      </c>
      <c r="W3842" s="35">
        <f>VLOOKUP(A3842,airbnb_listings_orlando!C:Q,14,0)</f>
        <v>259</v>
      </c>
      <c r="X3842" s="35">
        <f>VLOOKUP(A3842,airbnb_listings_orlando!C:Q,15,0)</f>
        <v>6</v>
      </c>
      <c r="Y3842" s="11">
        <f t="shared" si="4"/>
        <v>200.6666667</v>
      </c>
      <c r="AA3842" s="11"/>
    </row>
    <row r="3843">
      <c r="A3843" s="12" t="s">
        <v>108</v>
      </c>
      <c r="B3843" s="13">
        <v>42921.0</v>
      </c>
      <c r="C3843" s="12">
        <v>42925.0</v>
      </c>
      <c r="D3843" s="14">
        <v>764.0</v>
      </c>
      <c r="E3843" s="24">
        <v>42795.378217592595</v>
      </c>
      <c r="F3843" s="16">
        <v>126.0</v>
      </c>
      <c r="G3843" s="17" t="s">
        <v>25</v>
      </c>
      <c r="H3843" s="14">
        <v>95.88</v>
      </c>
      <c r="I3843" s="14">
        <f t="shared" si="1"/>
        <v>709.44</v>
      </c>
      <c r="J3843" s="18">
        <v>4.0</v>
      </c>
      <c r="K3843" s="17">
        <v>6.0</v>
      </c>
      <c r="L3843" s="19">
        <v>3.0</v>
      </c>
      <c r="M3843" s="19" t="e">
        <v>#REF!</v>
      </c>
      <c r="N3843" s="17">
        <v>5.0</v>
      </c>
      <c r="O3843" s="17" t="s">
        <v>62</v>
      </c>
      <c r="P3843" s="17">
        <v>4.0</v>
      </c>
      <c r="Q3843" s="17">
        <v>5.0</v>
      </c>
      <c r="R3843" s="17">
        <v>1.0</v>
      </c>
      <c r="S3843" s="7">
        <f t="shared" si="2"/>
        <v>6</v>
      </c>
      <c r="T3843" s="20">
        <v>24.0</v>
      </c>
      <c r="U3843" s="14">
        <f t="shared" si="190"/>
        <v>30.56</v>
      </c>
      <c r="V3843" s="21" t="s">
        <v>26</v>
      </c>
      <c r="W3843" s="35">
        <f>VLOOKUP(A3843,airbnb_listings_orlando!C:Q,14,0)</f>
        <v>259</v>
      </c>
      <c r="X3843" s="35">
        <f>VLOOKUP(A3843,airbnb_listings_orlando!C:Q,15,0)</f>
        <v>6</v>
      </c>
      <c r="Y3843" s="11">
        <f t="shared" si="4"/>
        <v>191</v>
      </c>
      <c r="AA3843" s="11"/>
    </row>
    <row r="3844">
      <c r="A3844" s="12" t="s">
        <v>108</v>
      </c>
      <c r="B3844" s="13">
        <v>42887.0</v>
      </c>
      <c r="C3844" s="12">
        <v>42890.0</v>
      </c>
      <c r="D3844" s="14">
        <v>503.0</v>
      </c>
      <c r="E3844" s="24">
        <v>42741.465787037036</v>
      </c>
      <c r="F3844" s="16">
        <v>146.0</v>
      </c>
      <c r="G3844" s="17" t="s">
        <v>25</v>
      </c>
      <c r="H3844" s="14">
        <v>54.73</v>
      </c>
      <c r="I3844" s="14">
        <f t="shared" si="1"/>
        <v>466.88</v>
      </c>
      <c r="J3844" s="18">
        <v>4.0</v>
      </c>
      <c r="K3844" s="17">
        <v>6.0</v>
      </c>
      <c r="L3844" s="19">
        <v>3.0</v>
      </c>
      <c r="M3844" s="19" t="e">
        <v>#REF!</v>
      </c>
      <c r="N3844" s="17">
        <v>5.0</v>
      </c>
      <c r="O3844" s="17" t="s">
        <v>62</v>
      </c>
      <c r="P3844" s="17">
        <v>3.0</v>
      </c>
      <c r="Q3844" s="17">
        <v>5.0</v>
      </c>
      <c r="R3844" s="17">
        <v>0.0</v>
      </c>
      <c r="S3844" s="7">
        <f t="shared" si="2"/>
        <v>5</v>
      </c>
      <c r="T3844" s="20">
        <v>16.0</v>
      </c>
      <c r="U3844" s="14">
        <f t="shared" si="190"/>
        <v>20.12</v>
      </c>
      <c r="V3844" s="21" t="s">
        <v>26</v>
      </c>
      <c r="W3844" s="35">
        <f>VLOOKUP(A3844,airbnb_listings_orlando!C:Q,14,0)</f>
        <v>259</v>
      </c>
      <c r="X3844" s="35">
        <f>VLOOKUP(A3844,airbnb_listings_orlando!C:Q,15,0)</f>
        <v>6</v>
      </c>
      <c r="Y3844" s="11">
        <f t="shared" si="4"/>
        <v>167.6666667</v>
      </c>
      <c r="AA3844" s="11"/>
    </row>
    <row r="3845">
      <c r="A3845" s="12" t="s">
        <v>108</v>
      </c>
      <c r="B3845" s="13">
        <v>42883.0</v>
      </c>
      <c r="C3845" s="12">
        <v>42886.0</v>
      </c>
      <c r="D3845" s="14">
        <v>503.0</v>
      </c>
      <c r="E3845" s="24">
        <v>42856.364340277774</v>
      </c>
      <c r="F3845" s="16">
        <v>27.0</v>
      </c>
      <c r="G3845" s="17" t="s">
        <v>25</v>
      </c>
      <c r="H3845" s="14">
        <v>54.73</v>
      </c>
      <c r="I3845" s="14">
        <f t="shared" si="1"/>
        <v>466.88</v>
      </c>
      <c r="J3845" s="18">
        <v>4.0</v>
      </c>
      <c r="K3845" s="17">
        <v>6.0</v>
      </c>
      <c r="L3845" s="19">
        <v>3.0</v>
      </c>
      <c r="M3845" s="19" t="e">
        <v>#REF!</v>
      </c>
      <c r="N3845" s="17">
        <v>5.0</v>
      </c>
      <c r="O3845" s="17" t="s">
        <v>62</v>
      </c>
      <c r="P3845" s="17">
        <v>3.0</v>
      </c>
      <c r="Q3845" s="17">
        <v>5.0</v>
      </c>
      <c r="R3845" s="17">
        <v>1.0</v>
      </c>
      <c r="S3845" s="7">
        <f t="shared" si="2"/>
        <v>6</v>
      </c>
      <c r="T3845" s="20">
        <v>16.0</v>
      </c>
      <c r="U3845" s="14">
        <f t="shared" si="190"/>
        <v>20.12</v>
      </c>
      <c r="V3845" s="21" t="s">
        <v>26</v>
      </c>
      <c r="W3845" s="35">
        <f>VLOOKUP(A3845,airbnb_listings_orlando!C:Q,14,0)</f>
        <v>259</v>
      </c>
      <c r="X3845" s="35">
        <f>VLOOKUP(A3845,airbnb_listings_orlando!C:Q,15,0)</f>
        <v>6</v>
      </c>
      <c r="Y3845" s="11">
        <f t="shared" si="4"/>
        <v>167.6666667</v>
      </c>
      <c r="AA3845" s="11"/>
    </row>
    <row r="3846">
      <c r="A3846" s="12" t="s">
        <v>108</v>
      </c>
      <c r="B3846" s="13">
        <v>42877.0</v>
      </c>
      <c r="C3846" s="12">
        <v>42883.0</v>
      </c>
      <c r="D3846" s="14">
        <v>890.0</v>
      </c>
      <c r="E3846" s="24">
        <v>42780.69226851852</v>
      </c>
      <c r="F3846" s="16">
        <v>97.0</v>
      </c>
      <c r="G3846" s="17" t="s">
        <v>25</v>
      </c>
      <c r="H3846" s="14">
        <v>115.61</v>
      </c>
      <c r="I3846" s="14">
        <f t="shared" si="1"/>
        <v>826.4</v>
      </c>
      <c r="J3846" s="18">
        <v>4.0</v>
      </c>
      <c r="K3846" s="17">
        <v>6.0</v>
      </c>
      <c r="L3846" s="19">
        <v>3.0</v>
      </c>
      <c r="M3846" s="19" t="e">
        <v>#REF!</v>
      </c>
      <c r="N3846" s="17">
        <v>5.0</v>
      </c>
      <c r="O3846" s="17" t="s">
        <v>62</v>
      </c>
      <c r="P3846" s="17">
        <v>6.0</v>
      </c>
      <c r="Q3846" s="17">
        <v>6.0</v>
      </c>
      <c r="R3846" s="17">
        <v>0.0</v>
      </c>
      <c r="S3846" s="7">
        <f t="shared" si="2"/>
        <v>6</v>
      </c>
      <c r="T3846" s="20">
        <v>28.0</v>
      </c>
      <c r="U3846" s="14">
        <f t="shared" si="190"/>
        <v>35.6</v>
      </c>
      <c r="V3846" s="21" t="s">
        <v>26</v>
      </c>
      <c r="W3846" s="35">
        <f>VLOOKUP(A3846,airbnb_listings_orlando!C:Q,14,0)</f>
        <v>259</v>
      </c>
      <c r="X3846" s="35">
        <f>VLOOKUP(A3846,airbnb_listings_orlando!C:Q,15,0)</f>
        <v>6</v>
      </c>
      <c r="Y3846" s="11">
        <f t="shared" si="4"/>
        <v>148.3333333</v>
      </c>
      <c r="AA3846" s="11"/>
    </row>
    <row r="3847">
      <c r="A3847" s="12" t="s">
        <v>108</v>
      </c>
      <c r="B3847" s="13">
        <v>42874.0</v>
      </c>
      <c r="C3847" s="12">
        <v>42876.0</v>
      </c>
      <c r="D3847" s="14">
        <v>374.0</v>
      </c>
      <c r="E3847" s="24">
        <v>42751.62577546296</v>
      </c>
      <c r="F3847" s="16">
        <v>123.0</v>
      </c>
      <c r="G3847" s="17" t="s">
        <v>25</v>
      </c>
      <c r="H3847" s="14">
        <v>34.43</v>
      </c>
      <c r="I3847" s="14">
        <f t="shared" si="1"/>
        <v>347.04</v>
      </c>
      <c r="J3847" s="18">
        <v>4.0</v>
      </c>
      <c r="K3847" s="17">
        <v>6.0</v>
      </c>
      <c r="L3847" s="19">
        <v>3.0</v>
      </c>
      <c r="M3847" s="19" t="e">
        <v>#REF!</v>
      </c>
      <c r="N3847" s="17">
        <v>5.0</v>
      </c>
      <c r="O3847" s="17" t="s">
        <v>62</v>
      </c>
      <c r="P3847" s="17">
        <v>2.0</v>
      </c>
      <c r="Q3847" s="17">
        <v>8.0</v>
      </c>
      <c r="R3847" s="17">
        <v>0.0</v>
      </c>
      <c r="S3847" s="7">
        <f t="shared" si="2"/>
        <v>8</v>
      </c>
      <c r="T3847" s="20">
        <v>12.0</v>
      </c>
      <c r="U3847" s="14">
        <f t="shared" si="190"/>
        <v>14.96</v>
      </c>
      <c r="V3847" s="21" t="s">
        <v>26</v>
      </c>
      <c r="W3847" s="35">
        <f>VLOOKUP(A3847,airbnb_listings_orlando!C:Q,14,0)</f>
        <v>259</v>
      </c>
      <c r="X3847" s="35">
        <f>VLOOKUP(A3847,airbnb_listings_orlando!C:Q,15,0)</f>
        <v>6</v>
      </c>
      <c r="Y3847" s="11">
        <f t="shared" si="4"/>
        <v>187</v>
      </c>
      <c r="AA3847" s="11"/>
    </row>
    <row r="3848">
      <c r="A3848" s="12" t="s">
        <v>108</v>
      </c>
      <c r="B3848" s="13">
        <v>42868.0</v>
      </c>
      <c r="C3848" s="12">
        <v>42873.0</v>
      </c>
      <c r="D3848" s="14">
        <v>761.0</v>
      </c>
      <c r="E3848" s="24">
        <v>42823.399375</v>
      </c>
      <c r="F3848" s="16">
        <v>45.0</v>
      </c>
      <c r="G3848" s="17" t="s">
        <v>25</v>
      </c>
      <c r="H3848" s="14">
        <v>95.31</v>
      </c>
      <c r="I3848" s="14">
        <f t="shared" si="1"/>
        <v>706.56</v>
      </c>
      <c r="J3848" s="18">
        <v>4.0</v>
      </c>
      <c r="K3848" s="17">
        <v>6.0</v>
      </c>
      <c r="L3848" s="19">
        <v>3.0</v>
      </c>
      <c r="M3848" s="19" t="e">
        <v>#REF!</v>
      </c>
      <c r="N3848" s="17">
        <v>5.0</v>
      </c>
      <c r="O3848" s="17" t="s">
        <v>62</v>
      </c>
      <c r="P3848" s="17">
        <v>5.0</v>
      </c>
      <c r="Q3848" s="17">
        <v>6.0</v>
      </c>
      <c r="R3848" s="17">
        <v>0.0</v>
      </c>
      <c r="S3848" s="7">
        <f t="shared" si="2"/>
        <v>6</v>
      </c>
      <c r="T3848" s="20">
        <v>24.0</v>
      </c>
      <c r="U3848" s="14">
        <f t="shared" si="190"/>
        <v>30.44</v>
      </c>
      <c r="V3848" s="21" t="s">
        <v>26</v>
      </c>
      <c r="W3848" s="35">
        <f>VLOOKUP(A3848,airbnb_listings_orlando!C:Q,14,0)</f>
        <v>259</v>
      </c>
      <c r="X3848" s="35">
        <f>VLOOKUP(A3848,airbnb_listings_orlando!C:Q,15,0)</f>
        <v>6</v>
      </c>
      <c r="Y3848" s="11">
        <f t="shared" si="4"/>
        <v>152.2</v>
      </c>
      <c r="AA3848" s="11"/>
    </row>
    <row r="3849">
      <c r="A3849" s="12" t="s">
        <v>108</v>
      </c>
      <c r="B3849" s="13">
        <v>42860.0</v>
      </c>
      <c r="C3849" s="12">
        <v>42868.0</v>
      </c>
      <c r="D3849" s="14">
        <v>1148.0</v>
      </c>
      <c r="E3849" s="24">
        <v>42627.39480324074</v>
      </c>
      <c r="F3849" s="16">
        <v>233.0</v>
      </c>
      <c r="G3849" s="17" t="s">
        <v>25</v>
      </c>
      <c r="H3849" s="14">
        <v>156.19</v>
      </c>
      <c r="I3849" s="14">
        <f t="shared" si="1"/>
        <v>1066.08</v>
      </c>
      <c r="J3849" s="18">
        <v>4.0</v>
      </c>
      <c r="K3849" s="17">
        <v>6.0</v>
      </c>
      <c r="L3849" s="19">
        <v>3.0</v>
      </c>
      <c r="M3849" s="19" t="e">
        <v>#REF!</v>
      </c>
      <c r="N3849" s="17">
        <v>5.0</v>
      </c>
      <c r="O3849" s="17" t="s">
        <v>62</v>
      </c>
      <c r="P3849" s="17">
        <v>8.0</v>
      </c>
      <c r="Q3849" s="17">
        <v>8.0</v>
      </c>
      <c r="R3849" s="17">
        <v>0.0</v>
      </c>
      <c r="S3849" s="7">
        <f t="shared" si="2"/>
        <v>8</v>
      </c>
      <c r="T3849" s="20">
        <v>36.0</v>
      </c>
      <c r="U3849" s="14">
        <f t="shared" si="190"/>
        <v>45.92</v>
      </c>
      <c r="V3849" s="21" t="s">
        <v>26</v>
      </c>
      <c r="W3849" s="35">
        <f>VLOOKUP(A3849,airbnb_listings_orlando!C:Q,14,0)</f>
        <v>259</v>
      </c>
      <c r="X3849" s="35">
        <f>VLOOKUP(A3849,airbnb_listings_orlando!C:Q,15,0)</f>
        <v>6</v>
      </c>
      <c r="Y3849" s="11">
        <f t="shared" si="4"/>
        <v>143.5</v>
      </c>
      <c r="AA3849" s="11"/>
    </row>
    <row r="3850">
      <c r="A3850" s="12" t="s">
        <v>108</v>
      </c>
      <c r="B3850" s="13">
        <v>42844.0</v>
      </c>
      <c r="C3850" s="12">
        <v>42856.0</v>
      </c>
      <c r="D3850" s="14">
        <v>1665.0</v>
      </c>
      <c r="E3850" s="15">
        <v>42670.39886574074</v>
      </c>
      <c r="F3850" s="16">
        <v>174.0</v>
      </c>
      <c r="G3850" s="17" t="s">
        <v>25</v>
      </c>
      <c r="H3850" s="14">
        <v>238.58</v>
      </c>
      <c r="I3850" s="14">
        <f t="shared" si="1"/>
        <v>1547.4</v>
      </c>
      <c r="J3850" s="18">
        <v>4.0</v>
      </c>
      <c r="K3850" s="17">
        <v>6.0</v>
      </c>
      <c r="L3850" s="19">
        <v>3.0</v>
      </c>
      <c r="M3850" s="19" t="e">
        <v>#REF!</v>
      </c>
      <c r="N3850" s="17">
        <v>5.0</v>
      </c>
      <c r="O3850" s="17" t="s">
        <v>62</v>
      </c>
      <c r="P3850" s="17">
        <v>12.0</v>
      </c>
      <c r="Q3850" s="17">
        <v>6.0</v>
      </c>
      <c r="R3850" s="17">
        <v>0.0</v>
      </c>
      <c r="S3850" s="7">
        <f t="shared" si="2"/>
        <v>6</v>
      </c>
      <c r="T3850" s="20">
        <v>51.0</v>
      </c>
      <c r="U3850" s="14">
        <f t="shared" si="190"/>
        <v>66.6</v>
      </c>
      <c r="V3850" s="21" t="s">
        <v>26</v>
      </c>
      <c r="W3850" s="35">
        <f>VLOOKUP(A3850,airbnb_listings_orlando!C:Q,14,0)</f>
        <v>259</v>
      </c>
      <c r="X3850" s="35">
        <f>VLOOKUP(A3850,airbnb_listings_orlando!C:Q,15,0)</f>
        <v>6</v>
      </c>
      <c r="Y3850" s="11">
        <f t="shared" si="4"/>
        <v>138.75</v>
      </c>
      <c r="AA3850" s="11"/>
    </row>
    <row r="3851">
      <c r="A3851" s="12" t="s">
        <v>108</v>
      </c>
      <c r="B3851" s="13">
        <v>42840.0</v>
      </c>
      <c r="C3851" s="12">
        <v>42842.0</v>
      </c>
      <c r="D3851" s="14">
        <v>397.16</v>
      </c>
      <c r="E3851" s="15">
        <v>42665.99313657408</v>
      </c>
      <c r="F3851" s="16">
        <v>175.0</v>
      </c>
      <c r="G3851" s="17" t="s">
        <v>25</v>
      </c>
      <c r="H3851" s="14">
        <v>38.8</v>
      </c>
      <c r="I3851" s="14">
        <f t="shared" si="1"/>
        <v>369.2736</v>
      </c>
      <c r="J3851" s="18">
        <v>4.0</v>
      </c>
      <c r="K3851" s="17">
        <v>6.0</v>
      </c>
      <c r="L3851" s="19">
        <v>3.0</v>
      </c>
      <c r="M3851" s="19" t="e">
        <v>#REF!</v>
      </c>
      <c r="N3851" s="17">
        <v>5.0</v>
      </c>
      <c r="O3851" s="17" t="s">
        <v>62</v>
      </c>
      <c r="P3851" s="17">
        <v>2.0</v>
      </c>
      <c r="Q3851" s="17">
        <v>5.0</v>
      </c>
      <c r="R3851" s="17">
        <v>0.0</v>
      </c>
      <c r="S3851" s="7">
        <f t="shared" si="2"/>
        <v>5</v>
      </c>
      <c r="T3851" s="20">
        <v>12.0</v>
      </c>
      <c r="U3851" s="14">
        <f t="shared" si="190"/>
        <v>15.8864</v>
      </c>
      <c r="V3851" s="21" t="s">
        <v>26</v>
      </c>
      <c r="W3851" s="35">
        <f>VLOOKUP(A3851,airbnb_listings_orlando!C:Q,14,0)</f>
        <v>259</v>
      </c>
      <c r="X3851" s="35">
        <f>VLOOKUP(A3851,airbnb_listings_orlando!C:Q,15,0)</f>
        <v>6</v>
      </c>
      <c r="Y3851" s="11">
        <f t="shared" si="4"/>
        <v>198.58</v>
      </c>
      <c r="AA3851" s="11"/>
    </row>
    <row r="3852">
      <c r="A3852" s="12" t="s">
        <v>108</v>
      </c>
      <c r="B3852" s="13">
        <v>42827.0</v>
      </c>
      <c r="C3852" s="12">
        <v>42833.0</v>
      </c>
      <c r="D3852" s="14">
        <v>890.0</v>
      </c>
      <c r="E3852" s="15">
        <v>42654.528912037036</v>
      </c>
      <c r="F3852" s="16">
        <v>173.0</v>
      </c>
      <c r="G3852" s="17" t="s">
        <v>25</v>
      </c>
      <c r="H3852" s="14">
        <v>126.0</v>
      </c>
      <c r="I3852" s="14">
        <f t="shared" si="1"/>
        <v>826.4</v>
      </c>
      <c r="J3852" s="18">
        <v>4.0</v>
      </c>
      <c r="K3852" s="17">
        <v>6.0</v>
      </c>
      <c r="L3852" s="19">
        <v>3.0</v>
      </c>
      <c r="M3852" s="19" t="e">
        <v>#REF!</v>
      </c>
      <c r="N3852" s="17">
        <v>5.0</v>
      </c>
      <c r="O3852" s="17" t="s">
        <v>62</v>
      </c>
      <c r="P3852" s="17">
        <v>6.0</v>
      </c>
      <c r="Q3852" s="17">
        <v>7.0</v>
      </c>
      <c r="R3852" s="17">
        <v>0.0</v>
      </c>
      <c r="S3852" s="7">
        <f t="shared" si="2"/>
        <v>7</v>
      </c>
      <c r="T3852" s="20">
        <v>28.0</v>
      </c>
      <c r="U3852" s="14">
        <f t="shared" si="190"/>
        <v>35.6</v>
      </c>
      <c r="V3852" s="21" t="s">
        <v>26</v>
      </c>
      <c r="W3852" s="35">
        <f>VLOOKUP(A3852,airbnb_listings_orlando!C:Q,14,0)</f>
        <v>259</v>
      </c>
      <c r="X3852" s="35">
        <f>VLOOKUP(A3852,airbnb_listings_orlando!C:Q,15,0)</f>
        <v>6</v>
      </c>
      <c r="Y3852" s="11">
        <f t="shared" si="4"/>
        <v>148.3333333</v>
      </c>
      <c r="AA3852" s="11"/>
    </row>
    <row r="3853">
      <c r="A3853" s="12" t="s">
        <v>108</v>
      </c>
      <c r="B3853" s="13">
        <v>42825.0</v>
      </c>
      <c r="C3853" s="12">
        <v>42827.0</v>
      </c>
      <c r="D3853" s="14">
        <v>407.0</v>
      </c>
      <c r="E3853" s="24">
        <v>42646.443923611114</v>
      </c>
      <c r="F3853" s="16">
        <v>179.0</v>
      </c>
      <c r="G3853" s="17" t="s">
        <v>25</v>
      </c>
      <c r="H3853" s="14">
        <v>44.4</v>
      </c>
      <c r="I3853" s="14">
        <f t="shared" si="1"/>
        <v>377.72</v>
      </c>
      <c r="J3853" s="18">
        <v>4.0</v>
      </c>
      <c r="K3853" s="17">
        <v>6.0</v>
      </c>
      <c r="L3853" s="19">
        <v>3.0</v>
      </c>
      <c r="M3853" s="19" t="e">
        <v>#REF!</v>
      </c>
      <c r="N3853" s="17">
        <v>5.0</v>
      </c>
      <c r="O3853" s="17" t="s">
        <v>62</v>
      </c>
      <c r="P3853" s="17">
        <v>2.0</v>
      </c>
      <c r="Q3853" s="17">
        <v>8.0</v>
      </c>
      <c r="R3853" s="17">
        <v>0.0</v>
      </c>
      <c r="S3853" s="7">
        <f t="shared" si="2"/>
        <v>8</v>
      </c>
      <c r="T3853" s="20">
        <v>13.0</v>
      </c>
      <c r="U3853" s="14">
        <f t="shared" si="190"/>
        <v>16.28</v>
      </c>
      <c r="V3853" s="21" t="s">
        <v>26</v>
      </c>
      <c r="W3853" s="35">
        <f>VLOOKUP(A3853,airbnb_listings_orlando!C:Q,14,0)</f>
        <v>259</v>
      </c>
      <c r="X3853" s="35">
        <f>VLOOKUP(A3853,airbnb_listings_orlando!C:Q,15,0)</f>
        <v>6</v>
      </c>
      <c r="Y3853" s="11">
        <f t="shared" si="4"/>
        <v>203.5</v>
      </c>
      <c r="AA3853" s="11"/>
    </row>
    <row r="3854">
      <c r="A3854" s="12" t="s">
        <v>108</v>
      </c>
      <c r="B3854" s="13">
        <v>42820.0</v>
      </c>
      <c r="C3854" s="12">
        <v>42824.0</v>
      </c>
      <c r="D3854" s="14">
        <v>764.0</v>
      </c>
      <c r="E3854" s="15">
        <v>42718.37918981481</v>
      </c>
      <c r="F3854" s="16">
        <v>102.0</v>
      </c>
      <c r="G3854" s="17" t="s">
        <v>25</v>
      </c>
      <c r="H3854" s="14">
        <v>95.88</v>
      </c>
      <c r="I3854" s="14">
        <f t="shared" si="1"/>
        <v>709.44</v>
      </c>
      <c r="J3854" s="18">
        <v>4.0</v>
      </c>
      <c r="K3854" s="17">
        <v>6.0</v>
      </c>
      <c r="L3854" s="19">
        <v>3.0</v>
      </c>
      <c r="M3854" s="19" t="e">
        <v>#REF!</v>
      </c>
      <c r="N3854" s="17">
        <v>5.0</v>
      </c>
      <c r="O3854" s="17" t="s">
        <v>62</v>
      </c>
      <c r="P3854" s="17">
        <v>4.0</v>
      </c>
      <c r="Q3854" s="17">
        <v>6.0</v>
      </c>
      <c r="R3854" s="17">
        <v>0.0</v>
      </c>
      <c r="S3854" s="7">
        <f t="shared" si="2"/>
        <v>6</v>
      </c>
      <c r="T3854" s="20">
        <v>24.0</v>
      </c>
      <c r="U3854" s="14">
        <f t="shared" si="190"/>
        <v>30.56</v>
      </c>
      <c r="V3854" s="21" t="s">
        <v>26</v>
      </c>
      <c r="W3854" s="35">
        <f>VLOOKUP(A3854,airbnb_listings_orlando!C:Q,14,0)</f>
        <v>259</v>
      </c>
      <c r="X3854" s="35">
        <f>VLOOKUP(A3854,airbnb_listings_orlando!C:Q,15,0)</f>
        <v>6</v>
      </c>
      <c r="Y3854" s="11">
        <f t="shared" si="4"/>
        <v>191</v>
      </c>
      <c r="AA3854" s="11"/>
    </row>
    <row r="3855">
      <c r="A3855" s="12" t="s">
        <v>108</v>
      </c>
      <c r="B3855" s="13">
        <v>42812.0</v>
      </c>
      <c r="C3855" s="12">
        <v>42819.0</v>
      </c>
      <c r="D3855" s="14">
        <v>1327.34</v>
      </c>
      <c r="E3855" s="24">
        <v>42677.39971064815</v>
      </c>
      <c r="F3855" s="16">
        <v>135.0</v>
      </c>
      <c r="G3855" s="17" t="s">
        <v>25</v>
      </c>
      <c r="H3855" s="14">
        <v>187.0</v>
      </c>
      <c r="I3855" s="14">
        <f t="shared" si="1"/>
        <v>1235.2464</v>
      </c>
      <c r="J3855" s="18">
        <v>4.0</v>
      </c>
      <c r="K3855" s="17">
        <v>6.0</v>
      </c>
      <c r="L3855" s="19">
        <v>3.0</v>
      </c>
      <c r="M3855" s="19" t="e">
        <v>#REF!</v>
      </c>
      <c r="N3855" s="17">
        <v>5.0</v>
      </c>
      <c r="O3855" s="17" t="s">
        <v>62</v>
      </c>
      <c r="P3855" s="17">
        <v>7.0</v>
      </c>
      <c r="Q3855" s="17">
        <v>8.0</v>
      </c>
      <c r="R3855" s="17">
        <v>0.0</v>
      </c>
      <c r="S3855" s="7">
        <f t="shared" si="2"/>
        <v>8</v>
      </c>
      <c r="T3855" s="20">
        <v>39.0</v>
      </c>
      <c r="U3855" s="14">
        <f t="shared" si="190"/>
        <v>53.0936</v>
      </c>
      <c r="V3855" s="21" t="s">
        <v>26</v>
      </c>
      <c r="W3855" s="35">
        <f>VLOOKUP(A3855,airbnb_listings_orlando!C:Q,14,0)</f>
        <v>259</v>
      </c>
      <c r="X3855" s="35">
        <f>VLOOKUP(A3855,airbnb_listings_orlando!C:Q,15,0)</f>
        <v>6</v>
      </c>
      <c r="Y3855" s="11">
        <f t="shared" si="4"/>
        <v>189.62</v>
      </c>
      <c r="AA3855" s="11"/>
    </row>
    <row r="3856">
      <c r="A3856" s="12" t="s">
        <v>108</v>
      </c>
      <c r="B3856" s="13">
        <v>42786.0</v>
      </c>
      <c r="C3856" s="12">
        <v>42793.0</v>
      </c>
      <c r="D3856" s="14">
        <v>1019.0</v>
      </c>
      <c r="E3856" s="24">
        <v>42627.39939814815</v>
      </c>
      <c r="F3856" s="16">
        <v>159.0</v>
      </c>
      <c r="G3856" s="17" t="s">
        <v>25</v>
      </c>
      <c r="H3856" s="14">
        <v>135.9</v>
      </c>
      <c r="I3856" s="14">
        <f t="shared" si="1"/>
        <v>946.24</v>
      </c>
      <c r="J3856" s="18">
        <v>4.0</v>
      </c>
      <c r="K3856" s="17">
        <v>6.0</v>
      </c>
      <c r="L3856" s="19">
        <v>3.0</v>
      </c>
      <c r="M3856" s="19" t="e">
        <v>#REF!</v>
      </c>
      <c r="N3856" s="17">
        <v>5.0</v>
      </c>
      <c r="O3856" s="17" t="s">
        <v>62</v>
      </c>
      <c r="P3856" s="17">
        <v>7.0</v>
      </c>
      <c r="Q3856" s="17">
        <v>7.0</v>
      </c>
      <c r="R3856" s="17">
        <v>0.0</v>
      </c>
      <c r="S3856" s="7">
        <f t="shared" si="2"/>
        <v>7</v>
      </c>
      <c r="T3856" s="20">
        <v>32.0</v>
      </c>
      <c r="U3856" s="14">
        <f t="shared" si="190"/>
        <v>40.76</v>
      </c>
      <c r="V3856" s="21" t="s">
        <v>26</v>
      </c>
      <c r="W3856" s="35">
        <f>VLOOKUP(A3856,airbnb_listings_orlando!C:Q,14,0)</f>
        <v>259</v>
      </c>
      <c r="X3856" s="35">
        <f>VLOOKUP(A3856,airbnb_listings_orlando!C:Q,15,0)</f>
        <v>6</v>
      </c>
      <c r="Y3856" s="11">
        <f t="shared" si="4"/>
        <v>145.5714286</v>
      </c>
      <c r="AA3856" s="11"/>
    </row>
    <row r="3857">
      <c r="A3857" s="12" t="s">
        <v>108</v>
      </c>
      <c r="B3857" s="13">
        <v>42782.0</v>
      </c>
      <c r="C3857" s="12">
        <v>42786.0</v>
      </c>
      <c r="D3857" s="14">
        <v>632.0</v>
      </c>
      <c r="E3857" s="24">
        <v>42677.5156712963</v>
      </c>
      <c r="F3857" s="16">
        <v>105.0</v>
      </c>
      <c r="G3857" s="17" t="s">
        <v>25</v>
      </c>
      <c r="H3857" s="14">
        <v>75.02</v>
      </c>
      <c r="I3857" s="14">
        <f t="shared" si="1"/>
        <v>586.72</v>
      </c>
      <c r="J3857" s="18">
        <v>4.0</v>
      </c>
      <c r="K3857" s="17">
        <v>6.0</v>
      </c>
      <c r="L3857" s="19">
        <v>3.0</v>
      </c>
      <c r="M3857" s="19" t="e">
        <v>#REF!</v>
      </c>
      <c r="N3857" s="17">
        <v>5.0</v>
      </c>
      <c r="O3857" s="17" t="s">
        <v>62</v>
      </c>
      <c r="P3857" s="17">
        <v>4.0</v>
      </c>
      <c r="Q3857" s="17">
        <v>2.0</v>
      </c>
      <c r="R3857" s="17">
        <v>0.0</v>
      </c>
      <c r="S3857" s="7">
        <f t="shared" si="2"/>
        <v>2</v>
      </c>
      <c r="T3857" s="20">
        <v>20.0</v>
      </c>
      <c r="U3857" s="14">
        <f t="shared" si="190"/>
        <v>25.28</v>
      </c>
      <c r="V3857" s="21" t="s">
        <v>26</v>
      </c>
      <c r="W3857" s="35">
        <f>VLOOKUP(A3857,airbnb_listings_orlando!C:Q,14,0)</f>
        <v>259</v>
      </c>
      <c r="X3857" s="35">
        <f>VLOOKUP(A3857,airbnb_listings_orlando!C:Q,15,0)</f>
        <v>6</v>
      </c>
      <c r="Y3857" s="11">
        <f t="shared" si="4"/>
        <v>158</v>
      </c>
      <c r="AA3857" s="11"/>
    </row>
    <row r="3858">
      <c r="A3858" s="12" t="s">
        <v>108</v>
      </c>
      <c r="B3858" s="13">
        <v>42775.0</v>
      </c>
      <c r="C3858" s="12">
        <v>42781.0</v>
      </c>
      <c r="D3858" s="14">
        <v>890.0</v>
      </c>
      <c r="E3858" s="15">
        <v>42664.46082175926</v>
      </c>
      <c r="F3858" s="16">
        <v>111.0</v>
      </c>
      <c r="G3858" s="17" t="s">
        <v>25</v>
      </c>
      <c r="H3858" s="14">
        <v>115.61</v>
      </c>
      <c r="I3858" s="14">
        <f t="shared" si="1"/>
        <v>826.4</v>
      </c>
      <c r="J3858" s="18">
        <v>4.0</v>
      </c>
      <c r="K3858" s="17">
        <v>6.0</v>
      </c>
      <c r="L3858" s="19">
        <v>3.0</v>
      </c>
      <c r="M3858" s="19" t="e">
        <v>#REF!</v>
      </c>
      <c r="N3858" s="17">
        <v>5.0</v>
      </c>
      <c r="O3858" s="17" t="s">
        <v>62</v>
      </c>
      <c r="P3858" s="17">
        <v>6.0</v>
      </c>
      <c r="Q3858" s="17">
        <v>6.0</v>
      </c>
      <c r="R3858" s="17">
        <v>0.0</v>
      </c>
      <c r="S3858" s="7">
        <f t="shared" si="2"/>
        <v>6</v>
      </c>
      <c r="T3858" s="20">
        <v>28.0</v>
      </c>
      <c r="U3858" s="14">
        <f t="shared" si="190"/>
        <v>35.6</v>
      </c>
      <c r="V3858" s="21" t="s">
        <v>26</v>
      </c>
      <c r="W3858" s="35">
        <f>VLOOKUP(A3858,airbnb_listings_orlando!C:Q,14,0)</f>
        <v>259</v>
      </c>
      <c r="X3858" s="35">
        <f>VLOOKUP(A3858,airbnb_listings_orlando!C:Q,15,0)</f>
        <v>6</v>
      </c>
      <c r="Y3858" s="11">
        <f t="shared" si="4"/>
        <v>148.3333333</v>
      </c>
      <c r="AA3858" s="11"/>
    </row>
    <row r="3859">
      <c r="A3859" s="12" t="s">
        <v>108</v>
      </c>
      <c r="B3859" s="13">
        <v>42769.0</v>
      </c>
      <c r="C3859" s="12">
        <v>42775.0</v>
      </c>
      <c r="D3859" s="14">
        <v>890.0</v>
      </c>
      <c r="E3859" s="24">
        <v>42646.54850694445</v>
      </c>
      <c r="F3859" s="16">
        <v>123.0</v>
      </c>
      <c r="G3859" s="17" t="s">
        <v>25</v>
      </c>
      <c r="H3859" s="14">
        <v>115.61</v>
      </c>
      <c r="I3859" s="14">
        <f t="shared" si="1"/>
        <v>826.4</v>
      </c>
      <c r="J3859" s="18">
        <v>4.0</v>
      </c>
      <c r="K3859" s="17">
        <v>6.0</v>
      </c>
      <c r="L3859" s="19">
        <v>3.0</v>
      </c>
      <c r="M3859" s="19" t="e">
        <v>#REF!</v>
      </c>
      <c r="N3859" s="17">
        <v>5.0</v>
      </c>
      <c r="O3859" s="17" t="s">
        <v>62</v>
      </c>
      <c r="P3859" s="17">
        <v>6.0</v>
      </c>
      <c r="Q3859" s="17">
        <v>6.0</v>
      </c>
      <c r="R3859" s="17">
        <v>0.0</v>
      </c>
      <c r="S3859" s="7">
        <f t="shared" si="2"/>
        <v>6</v>
      </c>
      <c r="T3859" s="20">
        <v>28.0</v>
      </c>
      <c r="U3859" s="14">
        <f t="shared" si="190"/>
        <v>35.6</v>
      </c>
      <c r="V3859" s="21" t="s">
        <v>26</v>
      </c>
      <c r="W3859" s="35">
        <f>VLOOKUP(A3859,airbnb_listings_orlando!C:Q,14,0)</f>
        <v>259</v>
      </c>
      <c r="X3859" s="35">
        <f>VLOOKUP(A3859,airbnb_listings_orlando!C:Q,15,0)</f>
        <v>6</v>
      </c>
      <c r="Y3859" s="11">
        <f t="shared" si="4"/>
        <v>148.3333333</v>
      </c>
      <c r="AA3859" s="11"/>
    </row>
    <row r="3860">
      <c r="A3860" s="12" t="s">
        <v>108</v>
      </c>
      <c r="B3860" s="13">
        <v>42762.0</v>
      </c>
      <c r="C3860" s="12">
        <v>42765.0</v>
      </c>
      <c r="D3860" s="14">
        <v>634.0</v>
      </c>
      <c r="E3860" s="24">
        <v>42680.708506944444</v>
      </c>
      <c r="F3860" s="16">
        <v>82.0</v>
      </c>
      <c r="G3860" s="17" t="s">
        <v>25</v>
      </c>
      <c r="H3860" s="14">
        <v>75.4</v>
      </c>
      <c r="I3860" s="14">
        <f t="shared" si="1"/>
        <v>588.64</v>
      </c>
      <c r="J3860" s="18">
        <v>4.0</v>
      </c>
      <c r="K3860" s="17">
        <v>6.0</v>
      </c>
      <c r="L3860" s="19">
        <v>3.0</v>
      </c>
      <c r="M3860" s="19" t="e">
        <v>#REF!</v>
      </c>
      <c r="N3860" s="17">
        <v>5.0</v>
      </c>
      <c r="O3860" s="17" t="s">
        <v>62</v>
      </c>
      <c r="P3860" s="17">
        <v>3.0</v>
      </c>
      <c r="Q3860" s="17">
        <v>7.0</v>
      </c>
      <c r="R3860" s="17">
        <v>0.0</v>
      </c>
      <c r="S3860" s="7">
        <f t="shared" si="2"/>
        <v>7</v>
      </c>
      <c r="T3860" s="20">
        <v>20.0</v>
      </c>
      <c r="U3860" s="14">
        <f t="shared" si="190"/>
        <v>25.36</v>
      </c>
      <c r="V3860" s="21" t="s">
        <v>26</v>
      </c>
      <c r="W3860" s="35">
        <f>VLOOKUP(A3860,airbnb_listings_orlando!C:Q,14,0)</f>
        <v>259</v>
      </c>
      <c r="X3860" s="35">
        <f>VLOOKUP(A3860,airbnb_listings_orlando!C:Q,15,0)</f>
        <v>6</v>
      </c>
      <c r="Y3860" s="11">
        <f t="shared" si="4"/>
        <v>211.3333333</v>
      </c>
      <c r="AA3860" s="11"/>
    </row>
    <row r="3861">
      <c r="A3861" s="12" t="s">
        <v>108</v>
      </c>
      <c r="B3861" s="13">
        <v>42759.0</v>
      </c>
      <c r="C3861" s="12">
        <v>42762.0</v>
      </c>
      <c r="D3861" s="14">
        <v>514.0</v>
      </c>
      <c r="E3861" s="24">
        <v>42744.67490740741</v>
      </c>
      <c r="F3861" s="16">
        <v>15.0</v>
      </c>
      <c r="G3861" s="17" t="s">
        <v>25</v>
      </c>
      <c r="H3861" s="14">
        <v>52.75</v>
      </c>
      <c r="I3861" s="14">
        <f t="shared" si="1"/>
        <v>473.44</v>
      </c>
      <c r="J3861" s="18">
        <v>4.0</v>
      </c>
      <c r="K3861" s="17">
        <v>6.0</v>
      </c>
      <c r="L3861" s="19">
        <v>3.0</v>
      </c>
      <c r="M3861" s="19" t="e">
        <v>#REF!</v>
      </c>
      <c r="N3861" s="17">
        <v>5.0</v>
      </c>
      <c r="O3861" s="17" t="s">
        <v>62</v>
      </c>
      <c r="P3861" s="17">
        <v>3.0</v>
      </c>
      <c r="Q3861" s="17">
        <v>4.0</v>
      </c>
      <c r="R3861" s="17">
        <v>0.0</v>
      </c>
      <c r="S3861" s="7">
        <f t="shared" si="2"/>
        <v>4</v>
      </c>
      <c r="T3861" s="20">
        <v>20.0</v>
      </c>
      <c r="U3861" s="14">
        <f t="shared" si="190"/>
        <v>20.56</v>
      </c>
      <c r="V3861" s="21" t="s">
        <v>26</v>
      </c>
      <c r="W3861" s="35">
        <f>VLOOKUP(A3861,airbnb_listings_orlando!C:Q,14,0)</f>
        <v>259</v>
      </c>
      <c r="X3861" s="35">
        <f>VLOOKUP(A3861,airbnb_listings_orlando!C:Q,15,0)</f>
        <v>6</v>
      </c>
      <c r="Y3861" s="11">
        <f t="shared" si="4"/>
        <v>171.3333333</v>
      </c>
      <c r="AA3861" s="11"/>
    </row>
    <row r="3862">
      <c r="A3862" s="12" t="s">
        <v>108</v>
      </c>
      <c r="B3862" s="13">
        <v>42755.0</v>
      </c>
      <c r="C3862" s="12">
        <v>42759.0</v>
      </c>
      <c r="D3862" s="14">
        <v>807.0</v>
      </c>
      <c r="E3862" s="15">
        <v>42667.681655092594</v>
      </c>
      <c r="F3862" s="16">
        <v>88.0</v>
      </c>
      <c r="G3862" s="17" t="s">
        <v>25</v>
      </c>
      <c r="H3862" s="14">
        <v>102.98</v>
      </c>
      <c r="I3862" s="14">
        <f t="shared" si="1"/>
        <v>749.72</v>
      </c>
      <c r="J3862" s="18">
        <v>4.0</v>
      </c>
      <c r="K3862" s="17">
        <v>6.0</v>
      </c>
      <c r="L3862" s="19">
        <v>3.0</v>
      </c>
      <c r="M3862" s="19" t="e">
        <v>#REF!</v>
      </c>
      <c r="N3862" s="17">
        <v>5.0</v>
      </c>
      <c r="O3862" s="17" t="s">
        <v>62</v>
      </c>
      <c r="P3862" s="17">
        <v>4.0</v>
      </c>
      <c r="Q3862" s="17">
        <v>2.0</v>
      </c>
      <c r="R3862" s="17">
        <v>0.0</v>
      </c>
      <c r="S3862" s="7">
        <f t="shared" si="2"/>
        <v>2</v>
      </c>
      <c r="T3862" s="20">
        <v>25.0</v>
      </c>
      <c r="U3862" s="14">
        <f t="shared" si="190"/>
        <v>32.28</v>
      </c>
      <c r="V3862" s="21" t="s">
        <v>26</v>
      </c>
      <c r="W3862" s="35">
        <f>VLOOKUP(A3862,airbnb_listings_orlando!C:Q,14,0)</f>
        <v>259</v>
      </c>
      <c r="X3862" s="35">
        <f>VLOOKUP(A3862,airbnb_listings_orlando!C:Q,15,0)</f>
        <v>6</v>
      </c>
      <c r="Y3862" s="11">
        <f t="shared" si="4"/>
        <v>201.75</v>
      </c>
      <c r="AA3862" s="11"/>
    </row>
    <row r="3863">
      <c r="A3863" s="12" t="s">
        <v>108</v>
      </c>
      <c r="B3863" s="13">
        <v>42746.0</v>
      </c>
      <c r="C3863" s="12">
        <v>42753.0</v>
      </c>
      <c r="D3863" s="14">
        <v>1325.0</v>
      </c>
      <c r="E3863" s="24">
        <v>42710.37637731482</v>
      </c>
      <c r="F3863" s="16">
        <v>36.0</v>
      </c>
      <c r="G3863" s="17" t="s">
        <v>25</v>
      </c>
      <c r="H3863" s="14">
        <v>184.53</v>
      </c>
      <c r="I3863" s="14">
        <f t="shared" si="1"/>
        <v>1231</v>
      </c>
      <c r="J3863" s="18">
        <v>4.0</v>
      </c>
      <c r="K3863" s="17">
        <v>6.0</v>
      </c>
      <c r="L3863" s="19">
        <v>3.0</v>
      </c>
      <c r="M3863" s="19" t="e">
        <v>#REF!</v>
      </c>
      <c r="N3863" s="17">
        <v>5.0</v>
      </c>
      <c r="O3863" s="17" t="s">
        <v>62</v>
      </c>
      <c r="P3863" s="17">
        <v>7.0</v>
      </c>
      <c r="Q3863" s="17">
        <v>4.0</v>
      </c>
      <c r="R3863" s="17">
        <v>3.0</v>
      </c>
      <c r="S3863" s="7">
        <f t="shared" si="2"/>
        <v>7</v>
      </c>
      <c r="T3863" s="20">
        <v>41.0</v>
      </c>
      <c r="U3863" s="14">
        <f t="shared" si="190"/>
        <v>53</v>
      </c>
      <c r="V3863" s="21" t="s">
        <v>26</v>
      </c>
      <c r="W3863" s="35">
        <f>VLOOKUP(A3863,airbnb_listings_orlando!C:Q,14,0)</f>
        <v>259</v>
      </c>
      <c r="X3863" s="35">
        <f>VLOOKUP(A3863,airbnb_listings_orlando!C:Q,15,0)</f>
        <v>6</v>
      </c>
      <c r="Y3863" s="11">
        <f t="shared" si="4"/>
        <v>189.2857143</v>
      </c>
      <c r="AA3863" s="11"/>
    </row>
    <row r="3864">
      <c r="A3864" s="12" t="s">
        <v>108</v>
      </c>
      <c r="B3864" s="13">
        <v>42743.0</v>
      </c>
      <c r="C3864" s="12">
        <v>42745.0</v>
      </c>
      <c r="D3864" s="14">
        <v>462.0</v>
      </c>
      <c r="E3864" s="15">
        <v>42653.68126157407</v>
      </c>
      <c r="F3864" s="16">
        <v>90.0</v>
      </c>
      <c r="G3864" s="17" t="s">
        <v>25</v>
      </c>
      <c r="H3864" s="14">
        <v>49.01</v>
      </c>
      <c r="I3864" s="14">
        <f t="shared" si="1"/>
        <v>429.52</v>
      </c>
      <c r="J3864" s="18">
        <v>4.0</v>
      </c>
      <c r="K3864" s="17">
        <v>6.0</v>
      </c>
      <c r="L3864" s="19">
        <v>3.0</v>
      </c>
      <c r="M3864" s="19" t="e">
        <v>#REF!</v>
      </c>
      <c r="N3864" s="17">
        <v>5.0</v>
      </c>
      <c r="O3864" s="17" t="s">
        <v>62</v>
      </c>
      <c r="P3864" s="17">
        <v>2.0</v>
      </c>
      <c r="Q3864" s="17">
        <v>2.0</v>
      </c>
      <c r="R3864" s="17">
        <v>0.0</v>
      </c>
      <c r="S3864" s="7">
        <f t="shared" si="2"/>
        <v>2</v>
      </c>
      <c r="T3864" s="20">
        <v>14.0</v>
      </c>
      <c r="U3864" s="14">
        <f t="shared" si="190"/>
        <v>18.48</v>
      </c>
      <c r="V3864" s="21" t="s">
        <v>26</v>
      </c>
      <c r="W3864" s="35">
        <f>VLOOKUP(A3864,airbnb_listings_orlando!C:Q,14,0)</f>
        <v>259</v>
      </c>
      <c r="X3864" s="35">
        <f>VLOOKUP(A3864,airbnb_listings_orlando!C:Q,15,0)</f>
        <v>6</v>
      </c>
      <c r="Y3864" s="11">
        <f t="shared" si="4"/>
        <v>231</v>
      </c>
      <c r="AA3864" s="11"/>
    </row>
    <row r="3865">
      <c r="A3865" s="12" t="s">
        <v>108</v>
      </c>
      <c r="B3865" s="13">
        <v>42734.0</v>
      </c>
      <c r="C3865" s="12">
        <v>42742.0</v>
      </c>
      <c r="D3865" s="14">
        <v>1668.0</v>
      </c>
      <c r="E3865" s="24">
        <v>42627.41079861111</v>
      </c>
      <c r="F3865" s="16">
        <v>107.0</v>
      </c>
      <c r="G3865" s="17" t="s">
        <v>25</v>
      </c>
      <c r="H3865" s="14">
        <v>238.13</v>
      </c>
      <c r="I3865" s="14">
        <f t="shared" si="1"/>
        <v>1549.28</v>
      </c>
      <c r="J3865" s="18">
        <v>4.0</v>
      </c>
      <c r="K3865" s="17">
        <v>6.0</v>
      </c>
      <c r="L3865" s="19">
        <v>3.0</v>
      </c>
      <c r="M3865" s="19" t="e">
        <v>#REF!</v>
      </c>
      <c r="N3865" s="17">
        <v>5.0</v>
      </c>
      <c r="O3865" s="17" t="s">
        <v>62</v>
      </c>
      <c r="P3865" s="17">
        <v>8.0</v>
      </c>
      <c r="Q3865" s="17">
        <v>8.0</v>
      </c>
      <c r="R3865" s="17">
        <v>0.0</v>
      </c>
      <c r="S3865" s="7">
        <f t="shared" si="2"/>
        <v>8</v>
      </c>
      <c r="T3865" s="20">
        <v>52.0</v>
      </c>
      <c r="U3865" s="14">
        <f t="shared" si="190"/>
        <v>66.72</v>
      </c>
      <c r="V3865" s="21" t="s">
        <v>26</v>
      </c>
      <c r="W3865" s="35">
        <f>VLOOKUP(A3865,airbnb_listings_orlando!C:Q,14,0)</f>
        <v>259</v>
      </c>
      <c r="X3865" s="35">
        <f>VLOOKUP(A3865,airbnb_listings_orlando!C:Q,15,0)</f>
        <v>6</v>
      </c>
      <c r="Y3865" s="11">
        <f t="shared" si="4"/>
        <v>208.5</v>
      </c>
      <c r="AA3865" s="11"/>
    </row>
    <row r="3866">
      <c r="A3866" s="12" t="s">
        <v>108</v>
      </c>
      <c r="B3866" s="13">
        <v>42721.0</v>
      </c>
      <c r="C3866" s="25">
        <v>42727.0</v>
      </c>
      <c r="D3866" s="14">
        <v>1253.32</v>
      </c>
      <c r="E3866" s="24">
        <v>42626.70340277778</v>
      </c>
      <c r="F3866" s="16">
        <v>95.0</v>
      </c>
      <c r="G3866" s="17" t="s">
        <v>25</v>
      </c>
      <c r="H3866" s="14">
        <v>204.0</v>
      </c>
      <c r="I3866" s="14">
        <f t="shared" si="1"/>
        <v>1203.1872</v>
      </c>
      <c r="J3866" s="18">
        <v>4.0</v>
      </c>
      <c r="K3866" s="17">
        <v>6.0</v>
      </c>
      <c r="L3866" s="19">
        <v>3.0</v>
      </c>
      <c r="M3866" s="19" t="e">
        <v>#REF!</v>
      </c>
      <c r="N3866" s="17">
        <v>5.0</v>
      </c>
      <c r="O3866" s="17" t="s">
        <v>62</v>
      </c>
      <c r="P3866" s="17">
        <v>6.0</v>
      </c>
      <c r="Q3866" s="17">
        <v>7.0</v>
      </c>
      <c r="R3866" s="17">
        <v>0.0</v>
      </c>
      <c r="S3866" s="7">
        <f t="shared" si="2"/>
        <v>7</v>
      </c>
      <c r="T3866" s="20">
        <v>0.0</v>
      </c>
      <c r="U3866" s="14">
        <f t="shared" si="190"/>
        <v>50.1328</v>
      </c>
      <c r="V3866" s="21" t="s">
        <v>26</v>
      </c>
      <c r="W3866" s="35">
        <f>VLOOKUP(A3866,airbnb_listings_orlando!C:Q,14,0)</f>
        <v>259</v>
      </c>
      <c r="X3866" s="35">
        <f>VLOOKUP(A3866,airbnb_listings_orlando!C:Q,15,0)</f>
        <v>6</v>
      </c>
      <c r="Y3866" s="11">
        <f t="shared" si="4"/>
        <v>208.8866667</v>
      </c>
      <c r="AA3866" s="11"/>
    </row>
    <row r="3867">
      <c r="A3867" s="12" t="s">
        <v>108</v>
      </c>
      <c r="B3867" s="13">
        <v>42716.0</v>
      </c>
      <c r="C3867" s="25">
        <v>42719.0</v>
      </c>
      <c r="D3867" s="14">
        <v>534.14</v>
      </c>
      <c r="E3867" s="15">
        <v>42667.94393518518</v>
      </c>
      <c r="F3867" s="16">
        <v>49.0</v>
      </c>
      <c r="G3867" s="17" t="s">
        <v>25</v>
      </c>
      <c r="H3867" s="14">
        <v>79.8</v>
      </c>
      <c r="I3867" s="14">
        <f t="shared" si="1"/>
        <v>512.7744</v>
      </c>
      <c r="J3867" s="18">
        <v>4.0</v>
      </c>
      <c r="K3867" s="17">
        <v>6.0</v>
      </c>
      <c r="L3867" s="19">
        <v>3.0</v>
      </c>
      <c r="M3867" s="19" t="e">
        <v>#REF!</v>
      </c>
      <c r="N3867" s="17">
        <v>5.0</v>
      </c>
      <c r="O3867" s="17" t="s">
        <v>62</v>
      </c>
      <c r="P3867" s="17">
        <v>3.0</v>
      </c>
      <c r="Q3867" s="17">
        <v>3.0</v>
      </c>
      <c r="R3867" s="17">
        <v>0.0</v>
      </c>
      <c r="S3867" s="7">
        <f t="shared" si="2"/>
        <v>3</v>
      </c>
      <c r="T3867" s="20">
        <v>0.0</v>
      </c>
      <c r="U3867" s="14">
        <f t="shared" si="190"/>
        <v>21.3656</v>
      </c>
      <c r="V3867" s="21" t="s">
        <v>26</v>
      </c>
      <c r="W3867" s="35">
        <f>VLOOKUP(A3867,airbnb_listings_orlando!C:Q,14,0)</f>
        <v>259</v>
      </c>
      <c r="X3867" s="35">
        <f>VLOOKUP(A3867,airbnb_listings_orlando!C:Q,15,0)</f>
        <v>6</v>
      </c>
      <c r="Y3867" s="11">
        <f t="shared" si="4"/>
        <v>178.0466667</v>
      </c>
      <c r="AA3867" s="11"/>
    </row>
    <row r="3868">
      <c r="A3868" s="12" t="s">
        <v>108</v>
      </c>
      <c r="B3868" s="13">
        <v>42713.0</v>
      </c>
      <c r="C3868" s="25">
        <v>42715.0</v>
      </c>
      <c r="D3868" s="14">
        <v>386.66</v>
      </c>
      <c r="E3868" s="24">
        <v>42639.46293981482</v>
      </c>
      <c r="F3868" s="16">
        <v>74.0</v>
      </c>
      <c r="G3868" s="17" t="s">
        <v>25</v>
      </c>
      <c r="H3868" s="14">
        <v>48.0</v>
      </c>
      <c r="I3868" s="14">
        <f t="shared" si="1"/>
        <v>371.1936</v>
      </c>
      <c r="J3868" s="18">
        <v>4.0</v>
      </c>
      <c r="K3868" s="17">
        <v>6.0</v>
      </c>
      <c r="L3868" s="19">
        <v>3.0</v>
      </c>
      <c r="M3868" s="19" t="e">
        <v>#REF!</v>
      </c>
      <c r="N3868" s="17">
        <v>5.0</v>
      </c>
      <c r="O3868" s="17" t="s">
        <v>62</v>
      </c>
      <c r="P3868" s="17">
        <v>2.0</v>
      </c>
      <c r="Q3868" s="17">
        <v>8.0</v>
      </c>
      <c r="R3868" s="17">
        <v>0.0</v>
      </c>
      <c r="S3868" s="7">
        <f t="shared" si="2"/>
        <v>8</v>
      </c>
      <c r="T3868" s="20">
        <v>0.0</v>
      </c>
      <c r="U3868" s="14">
        <f t="shared" si="190"/>
        <v>15.4664</v>
      </c>
      <c r="V3868" s="21" t="s">
        <v>26</v>
      </c>
      <c r="W3868" s="35">
        <f>VLOOKUP(A3868,airbnb_listings_orlando!C:Q,14,0)</f>
        <v>259</v>
      </c>
      <c r="X3868" s="35">
        <f>VLOOKUP(A3868,airbnb_listings_orlando!C:Q,15,0)</f>
        <v>6</v>
      </c>
      <c r="Y3868" s="11">
        <f t="shared" si="4"/>
        <v>193.33</v>
      </c>
      <c r="AA3868" s="11"/>
    </row>
    <row r="3869">
      <c r="A3869" s="12" t="s">
        <v>108</v>
      </c>
      <c r="B3869" s="13">
        <v>42709.0</v>
      </c>
      <c r="C3869" s="12">
        <v>42713.0</v>
      </c>
      <c r="D3869" s="14">
        <v>671.12</v>
      </c>
      <c r="E3869" s="24">
        <v>42682.41648148148</v>
      </c>
      <c r="F3869" s="16">
        <v>27.0</v>
      </c>
      <c r="G3869" s="17" t="s">
        <v>25</v>
      </c>
      <c r="H3869" s="14">
        <v>106.4</v>
      </c>
      <c r="I3869" s="14">
        <f t="shared" si="1"/>
        <v>644.2752</v>
      </c>
      <c r="J3869" s="18">
        <v>4.0</v>
      </c>
      <c r="K3869" s="17">
        <v>6.0</v>
      </c>
      <c r="L3869" s="19">
        <v>3.0</v>
      </c>
      <c r="M3869" s="19" t="e">
        <v>#REF!</v>
      </c>
      <c r="N3869" s="17">
        <v>5.0</v>
      </c>
      <c r="O3869" s="17" t="s">
        <v>62</v>
      </c>
      <c r="P3869" s="17">
        <v>4.0</v>
      </c>
      <c r="Q3869" s="17">
        <v>2.0</v>
      </c>
      <c r="R3869" s="17">
        <v>0.0</v>
      </c>
      <c r="S3869" s="7">
        <f t="shared" si="2"/>
        <v>2</v>
      </c>
      <c r="T3869" s="20">
        <v>0.0</v>
      </c>
      <c r="U3869" s="14">
        <f t="shared" si="190"/>
        <v>26.8448</v>
      </c>
      <c r="V3869" s="21" t="s">
        <v>26</v>
      </c>
      <c r="W3869" s="35">
        <f>VLOOKUP(A3869,airbnb_listings_orlando!C:Q,14,0)</f>
        <v>259</v>
      </c>
      <c r="X3869" s="35">
        <f>VLOOKUP(A3869,airbnb_listings_orlando!C:Q,15,0)</f>
        <v>6</v>
      </c>
      <c r="Y3869" s="11">
        <f t="shared" si="4"/>
        <v>167.78</v>
      </c>
      <c r="AA3869" s="11"/>
    </row>
    <row r="3870">
      <c r="A3870" s="12" t="s">
        <v>108</v>
      </c>
      <c r="B3870" s="13">
        <v>42698.0</v>
      </c>
      <c r="C3870" s="12">
        <v>42709.0</v>
      </c>
      <c r="D3870" s="14">
        <v>1906.06</v>
      </c>
      <c r="E3870" s="15">
        <v>42657.37662037037</v>
      </c>
      <c r="F3870" s="16">
        <v>41.0</v>
      </c>
      <c r="G3870" s="17" t="s">
        <v>25</v>
      </c>
      <c r="H3870" s="14">
        <v>346.2</v>
      </c>
      <c r="I3870" s="14">
        <f t="shared" si="1"/>
        <v>1829.8176</v>
      </c>
      <c r="J3870" s="18">
        <v>4.0</v>
      </c>
      <c r="K3870" s="17">
        <v>6.0</v>
      </c>
      <c r="L3870" s="19">
        <v>3.0</v>
      </c>
      <c r="M3870" s="19" t="e">
        <v>#REF!</v>
      </c>
      <c r="N3870" s="17">
        <v>5.0</v>
      </c>
      <c r="O3870" s="17" t="s">
        <v>62</v>
      </c>
      <c r="P3870" s="17">
        <v>11.0</v>
      </c>
      <c r="Q3870" s="17">
        <v>2.0</v>
      </c>
      <c r="R3870" s="17">
        <v>0.0</v>
      </c>
      <c r="S3870" s="7">
        <f t="shared" si="2"/>
        <v>2</v>
      </c>
      <c r="T3870" s="20">
        <v>0.0</v>
      </c>
      <c r="U3870" s="14">
        <f t="shared" si="190"/>
        <v>76.2424</v>
      </c>
      <c r="V3870" s="21" t="s">
        <v>26</v>
      </c>
      <c r="W3870" s="35">
        <f>VLOOKUP(A3870,airbnb_listings_orlando!C:Q,14,0)</f>
        <v>259</v>
      </c>
      <c r="X3870" s="35">
        <f>VLOOKUP(A3870,airbnb_listings_orlando!C:Q,15,0)</f>
        <v>6</v>
      </c>
      <c r="Y3870" s="11">
        <f t="shared" si="4"/>
        <v>173.2781818</v>
      </c>
      <c r="AA3870" s="11"/>
    </row>
    <row r="3871">
      <c r="A3871" s="12" t="s">
        <v>108</v>
      </c>
      <c r="B3871" s="13">
        <v>42691.0</v>
      </c>
      <c r="C3871" s="25">
        <v>42698.0</v>
      </c>
      <c r="D3871" s="14">
        <v>1358.14</v>
      </c>
      <c r="E3871" s="15">
        <v>42662.541180555556</v>
      </c>
      <c r="F3871" s="16">
        <v>29.0</v>
      </c>
      <c r="G3871" s="17" t="s">
        <v>25</v>
      </c>
      <c r="H3871" s="14">
        <v>239.8</v>
      </c>
      <c r="I3871" s="14">
        <f t="shared" si="1"/>
        <v>1303.8144</v>
      </c>
      <c r="J3871" s="18">
        <v>4.0</v>
      </c>
      <c r="K3871" s="17">
        <v>6.0</v>
      </c>
      <c r="L3871" s="19">
        <v>3.0</v>
      </c>
      <c r="M3871" s="19" t="e">
        <v>#REF!</v>
      </c>
      <c r="N3871" s="17">
        <v>5.0</v>
      </c>
      <c r="O3871" s="17" t="s">
        <v>62</v>
      </c>
      <c r="P3871" s="17">
        <v>7.0</v>
      </c>
      <c r="Q3871" s="17">
        <v>6.0</v>
      </c>
      <c r="R3871" s="17">
        <v>0.0</v>
      </c>
      <c r="S3871" s="7">
        <f t="shared" si="2"/>
        <v>6</v>
      </c>
      <c r="T3871" s="20">
        <v>0.0</v>
      </c>
      <c r="U3871" s="14">
        <f t="shared" si="190"/>
        <v>54.3256</v>
      </c>
      <c r="V3871" s="21" t="s">
        <v>26</v>
      </c>
      <c r="W3871" s="35">
        <f>VLOOKUP(A3871,airbnb_listings_orlando!C:Q,14,0)</f>
        <v>259</v>
      </c>
      <c r="X3871" s="35">
        <f>VLOOKUP(A3871,airbnb_listings_orlando!C:Q,15,0)</f>
        <v>6</v>
      </c>
      <c r="Y3871" s="11">
        <f t="shared" si="4"/>
        <v>194.02</v>
      </c>
      <c r="AA3871" s="11"/>
    </row>
    <row r="3872">
      <c r="A3872" s="12" t="s">
        <v>108</v>
      </c>
      <c r="B3872" s="13">
        <v>42686.0</v>
      </c>
      <c r="C3872" s="25">
        <v>42688.0</v>
      </c>
      <c r="D3872" s="14">
        <v>386.66</v>
      </c>
      <c r="E3872" s="24">
        <v>42626.697905092595</v>
      </c>
      <c r="F3872" s="16">
        <v>60.0</v>
      </c>
      <c r="G3872" s="17" t="s">
        <v>25</v>
      </c>
      <c r="H3872" s="14">
        <v>48.0</v>
      </c>
      <c r="I3872" s="14">
        <f t="shared" si="1"/>
        <v>371.1936</v>
      </c>
      <c r="J3872" s="18">
        <v>4.0</v>
      </c>
      <c r="K3872" s="17">
        <v>6.0</v>
      </c>
      <c r="L3872" s="19">
        <v>3.0</v>
      </c>
      <c r="M3872" s="19" t="e">
        <v>#REF!</v>
      </c>
      <c r="N3872" s="17">
        <v>5.0</v>
      </c>
      <c r="O3872" s="17" t="s">
        <v>62</v>
      </c>
      <c r="P3872" s="17">
        <v>2.0</v>
      </c>
      <c r="Q3872" s="17">
        <v>2.0</v>
      </c>
      <c r="R3872" s="17">
        <v>0.0</v>
      </c>
      <c r="S3872" s="7">
        <f t="shared" si="2"/>
        <v>2</v>
      </c>
      <c r="T3872" s="20">
        <v>0.0</v>
      </c>
      <c r="U3872" s="14">
        <f t="shared" si="190"/>
        <v>15.4664</v>
      </c>
      <c r="V3872" s="21" t="s">
        <v>26</v>
      </c>
      <c r="W3872" s="35">
        <f>VLOOKUP(A3872,airbnb_listings_orlando!C:Q,14,0)</f>
        <v>259</v>
      </c>
      <c r="X3872" s="35">
        <f>VLOOKUP(A3872,airbnb_listings_orlando!C:Q,15,0)</f>
        <v>6</v>
      </c>
      <c r="Y3872" s="11">
        <f t="shared" si="4"/>
        <v>193.33</v>
      </c>
      <c r="AA3872" s="11"/>
    </row>
    <row r="3873">
      <c r="A3873" s="12" t="s">
        <v>108</v>
      </c>
      <c r="B3873" s="13">
        <v>42683.0</v>
      </c>
      <c r="C3873" s="25">
        <v>42686.0</v>
      </c>
      <c r="D3873" s="14">
        <v>503.0</v>
      </c>
      <c r="E3873" s="15">
        <v>42653.67891203704</v>
      </c>
      <c r="F3873" s="16">
        <v>30.0</v>
      </c>
      <c r="G3873" s="17" t="s">
        <v>25</v>
      </c>
      <c r="H3873" s="14">
        <v>79.8</v>
      </c>
      <c r="I3873" s="14">
        <f t="shared" si="1"/>
        <v>482.88</v>
      </c>
      <c r="J3873" s="18">
        <v>4.0</v>
      </c>
      <c r="K3873" s="17">
        <v>6.0</v>
      </c>
      <c r="L3873" s="19">
        <v>3.0</v>
      </c>
      <c r="M3873" s="19" t="e">
        <v>#REF!</v>
      </c>
      <c r="N3873" s="17">
        <v>5.0</v>
      </c>
      <c r="O3873" s="17" t="s">
        <v>62</v>
      </c>
      <c r="P3873" s="17">
        <v>3.0</v>
      </c>
      <c r="Q3873" s="17">
        <v>4.0</v>
      </c>
      <c r="R3873" s="17">
        <v>0.0</v>
      </c>
      <c r="S3873" s="7">
        <f t="shared" si="2"/>
        <v>4</v>
      </c>
      <c r="T3873" s="20">
        <v>0.0</v>
      </c>
      <c r="U3873" s="14">
        <f t="shared" si="190"/>
        <v>20.12</v>
      </c>
      <c r="V3873" s="21" t="s">
        <v>26</v>
      </c>
      <c r="W3873" s="35">
        <f>VLOOKUP(A3873,airbnb_listings_orlando!C:Q,14,0)</f>
        <v>259</v>
      </c>
      <c r="X3873" s="35">
        <f>VLOOKUP(A3873,airbnb_listings_orlando!C:Q,15,0)</f>
        <v>6</v>
      </c>
      <c r="Y3873" s="11">
        <f t="shared" si="4"/>
        <v>167.6666667</v>
      </c>
      <c r="AA3873" s="11"/>
    </row>
    <row r="3874">
      <c r="A3874" s="12" t="s">
        <v>108</v>
      </c>
      <c r="B3874" s="13">
        <v>42678.0</v>
      </c>
      <c r="C3874" s="12">
        <v>42680.0</v>
      </c>
      <c r="D3874" s="14">
        <v>386.66</v>
      </c>
      <c r="E3874" s="24">
        <v>42626.69694444445</v>
      </c>
      <c r="F3874" s="16">
        <v>52.0</v>
      </c>
      <c r="G3874" s="17" t="s">
        <v>25</v>
      </c>
      <c r="H3874" s="14">
        <v>48.0</v>
      </c>
      <c r="I3874" s="14">
        <f t="shared" si="1"/>
        <v>371.1936</v>
      </c>
      <c r="J3874" s="18">
        <v>4.0</v>
      </c>
      <c r="K3874" s="17">
        <v>6.0</v>
      </c>
      <c r="L3874" s="19">
        <v>3.0</v>
      </c>
      <c r="M3874" s="19" t="e">
        <v>#REF!</v>
      </c>
      <c r="N3874" s="17">
        <v>5.0</v>
      </c>
      <c r="O3874" s="17" t="s">
        <v>62</v>
      </c>
      <c r="P3874" s="17">
        <v>2.0</v>
      </c>
      <c r="Q3874" s="17">
        <v>4.0</v>
      </c>
      <c r="R3874" s="17">
        <v>0.0</v>
      </c>
      <c r="S3874" s="7">
        <f t="shared" si="2"/>
        <v>4</v>
      </c>
      <c r="T3874" s="20">
        <v>0.0</v>
      </c>
      <c r="U3874" s="14">
        <f t="shared" si="190"/>
        <v>15.4664</v>
      </c>
      <c r="V3874" s="21" t="s">
        <v>26</v>
      </c>
      <c r="W3874" s="35">
        <f>VLOOKUP(A3874,airbnb_listings_orlando!C:Q,14,0)</f>
        <v>259</v>
      </c>
      <c r="X3874" s="35">
        <f>VLOOKUP(A3874,airbnb_listings_orlando!C:Q,15,0)</f>
        <v>6</v>
      </c>
      <c r="Y3874" s="11">
        <f t="shared" si="4"/>
        <v>193.33</v>
      </c>
      <c r="AA3874" s="11"/>
    </row>
    <row r="3875">
      <c r="A3875" s="12" t="s">
        <v>108</v>
      </c>
      <c r="B3875" s="13">
        <v>42671.0</v>
      </c>
      <c r="C3875" s="25">
        <v>42674.0</v>
      </c>
      <c r="D3875" s="14">
        <v>520.0</v>
      </c>
      <c r="E3875" s="24">
        <v>42628.6655787037</v>
      </c>
      <c r="F3875" s="16">
        <v>43.0</v>
      </c>
      <c r="G3875" s="17" t="s">
        <v>25</v>
      </c>
      <c r="H3875" s="14">
        <v>72.0</v>
      </c>
      <c r="I3875" s="14">
        <f t="shared" si="1"/>
        <v>499.2</v>
      </c>
      <c r="J3875" s="18">
        <v>4.0</v>
      </c>
      <c r="K3875" s="17">
        <v>6.0</v>
      </c>
      <c r="L3875" s="19">
        <v>3.0</v>
      </c>
      <c r="M3875" s="19" t="e">
        <v>#REF!</v>
      </c>
      <c r="N3875" s="17">
        <v>5.0</v>
      </c>
      <c r="O3875" s="17" t="s">
        <v>62</v>
      </c>
      <c r="P3875" s="17">
        <v>3.0</v>
      </c>
      <c r="Q3875" s="17">
        <v>8.0</v>
      </c>
      <c r="R3875" s="17">
        <v>0.0</v>
      </c>
      <c r="S3875" s="7">
        <f t="shared" si="2"/>
        <v>8</v>
      </c>
      <c r="T3875" s="20">
        <v>0.0</v>
      </c>
      <c r="U3875" s="14">
        <f t="shared" si="190"/>
        <v>20.8</v>
      </c>
      <c r="V3875" s="21" t="s">
        <v>26</v>
      </c>
      <c r="W3875" s="35">
        <f>VLOOKUP(A3875,airbnb_listings_orlando!C:Q,14,0)</f>
        <v>259</v>
      </c>
      <c r="X3875" s="35">
        <f>VLOOKUP(A3875,airbnb_listings_orlando!C:Q,15,0)</f>
        <v>6</v>
      </c>
      <c r="Y3875" s="11">
        <f t="shared" si="4"/>
        <v>173.3333333</v>
      </c>
      <c r="AA3875" s="11"/>
    </row>
    <row r="3876">
      <c r="A3876" s="12" t="s">
        <v>108</v>
      </c>
      <c r="B3876" s="13">
        <v>42664.0</v>
      </c>
      <c r="C3876" s="25">
        <v>42666.0</v>
      </c>
      <c r="D3876" s="14">
        <v>374.0</v>
      </c>
      <c r="E3876" s="24">
        <v>42626.44440972222</v>
      </c>
      <c r="F3876" s="16">
        <v>38.0</v>
      </c>
      <c r="G3876" s="17" t="s">
        <v>25</v>
      </c>
      <c r="H3876" s="14">
        <v>53.2</v>
      </c>
      <c r="I3876" s="14">
        <f t="shared" si="1"/>
        <v>359.04</v>
      </c>
      <c r="J3876" s="18">
        <v>4.0</v>
      </c>
      <c r="K3876" s="17">
        <v>6.0</v>
      </c>
      <c r="L3876" s="19">
        <v>3.0</v>
      </c>
      <c r="M3876" s="19" t="e">
        <v>#REF!</v>
      </c>
      <c r="N3876" s="17">
        <v>5.0</v>
      </c>
      <c r="O3876" s="17" t="s">
        <v>62</v>
      </c>
      <c r="P3876" s="17">
        <v>2.0</v>
      </c>
      <c r="Q3876" s="17">
        <v>8.0</v>
      </c>
      <c r="R3876" s="17">
        <v>0.0</v>
      </c>
      <c r="S3876" s="7">
        <f t="shared" si="2"/>
        <v>8</v>
      </c>
      <c r="T3876" s="20">
        <v>0.0</v>
      </c>
      <c r="U3876" s="14">
        <f t="shared" si="190"/>
        <v>14.96</v>
      </c>
      <c r="V3876" s="21" t="s">
        <v>26</v>
      </c>
      <c r="W3876" s="35">
        <f>VLOOKUP(A3876,airbnb_listings_orlando!C:Q,14,0)</f>
        <v>259</v>
      </c>
      <c r="X3876" s="35">
        <f>VLOOKUP(A3876,airbnb_listings_orlando!C:Q,15,0)</f>
        <v>6</v>
      </c>
      <c r="Y3876" s="11">
        <f t="shared" si="4"/>
        <v>187</v>
      </c>
      <c r="AA3876" s="11"/>
    </row>
    <row r="3877">
      <c r="A3877" s="12" t="s">
        <v>108</v>
      </c>
      <c r="B3877" s="13">
        <v>42653.0</v>
      </c>
      <c r="C3877" s="25">
        <v>42664.0</v>
      </c>
      <c r="D3877" s="14">
        <v>1586.65</v>
      </c>
      <c r="E3877" s="24">
        <v>42626.675162037034</v>
      </c>
      <c r="F3877" s="16">
        <v>27.0</v>
      </c>
      <c r="G3877" s="17" t="s">
        <v>25</v>
      </c>
      <c r="H3877" s="14">
        <v>264.0</v>
      </c>
      <c r="I3877" s="14">
        <f t="shared" si="1"/>
        <v>1523.184</v>
      </c>
      <c r="J3877" s="18">
        <v>4.0</v>
      </c>
      <c r="K3877" s="17">
        <v>6.0</v>
      </c>
      <c r="L3877" s="19">
        <v>3.0</v>
      </c>
      <c r="M3877" s="19" t="e">
        <v>#REF!</v>
      </c>
      <c r="N3877" s="17">
        <v>5.0</v>
      </c>
      <c r="O3877" s="17" t="s">
        <v>62</v>
      </c>
      <c r="P3877" s="17">
        <v>11.0</v>
      </c>
      <c r="Q3877" s="17">
        <v>3.0</v>
      </c>
      <c r="R3877" s="17">
        <v>0.0</v>
      </c>
      <c r="S3877" s="7">
        <f t="shared" si="2"/>
        <v>3</v>
      </c>
      <c r="T3877" s="20">
        <v>0.0</v>
      </c>
      <c r="U3877" s="14">
        <f t="shared" si="190"/>
        <v>63.466</v>
      </c>
      <c r="V3877" s="21" t="s">
        <v>26</v>
      </c>
      <c r="W3877" s="35">
        <f>VLOOKUP(A3877,airbnb_listings_orlando!C:Q,14,0)</f>
        <v>259</v>
      </c>
      <c r="X3877" s="35">
        <f>VLOOKUP(A3877,airbnb_listings_orlando!C:Q,15,0)</f>
        <v>6</v>
      </c>
      <c r="Y3877" s="11">
        <f t="shared" si="4"/>
        <v>144.2409091</v>
      </c>
      <c r="AA3877" s="11"/>
    </row>
    <row r="3878">
      <c r="A3878" s="12" t="s">
        <v>108</v>
      </c>
      <c r="B3878" s="13">
        <v>42650.0</v>
      </c>
      <c r="C3878" s="12">
        <v>42652.0</v>
      </c>
      <c r="D3878" s="14">
        <v>374.0</v>
      </c>
      <c r="E3878" s="24">
        <v>42626.450324074074</v>
      </c>
      <c r="F3878" s="16">
        <v>24.0</v>
      </c>
      <c r="G3878" s="17" t="s">
        <v>25</v>
      </c>
      <c r="H3878" s="14">
        <v>53.2</v>
      </c>
      <c r="I3878" s="14">
        <f t="shared" si="1"/>
        <v>359.04</v>
      </c>
      <c r="J3878" s="18">
        <v>4.0</v>
      </c>
      <c r="K3878" s="17">
        <v>6.0</v>
      </c>
      <c r="L3878" s="19">
        <v>3.0</v>
      </c>
      <c r="M3878" s="19" t="e">
        <v>#REF!</v>
      </c>
      <c r="N3878" s="17">
        <v>5.0</v>
      </c>
      <c r="O3878" s="17" t="s">
        <v>62</v>
      </c>
      <c r="P3878" s="17">
        <v>2.0</v>
      </c>
      <c r="Q3878" s="17">
        <v>7.0</v>
      </c>
      <c r="R3878" s="17">
        <v>0.0</v>
      </c>
      <c r="S3878" s="7">
        <f t="shared" si="2"/>
        <v>7</v>
      </c>
      <c r="T3878" s="20">
        <v>0.0</v>
      </c>
      <c r="U3878" s="14">
        <f t="shared" si="190"/>
        <v>14.96</v>
      </c>
      <c r="V3878" s="21" t="s">
        <v>26</v>
      </c>
      <c r="W3878" s="35">
        <f>VLOOKUP(A3878,airbnb_listings_orlando!C:Q,14,0)</f>
        <v>259</v>
      </c>
      <c r="X3878" s="35">
        <f>VLOOKUP(A3878,airbnb_listings_orlando!C:Q,15,0)</f>
        <v>6</v>
      </c>
      <c r="Y3878" s="11">
        <f t="shared" si="4"/>
        <v>187</v>
      </c>
      <c r="AA3878" s="11"/>
    </row>
    <row r="3879">
      <c r="A3879" s="12" t="s">
        <v>108</v>
      </c>
      <c r="B3879" s="13">
        <v>42643.0</v>
      </c>
      <c r="C3879" s="12">
        <v>42648.0</v>
      </c>
      <c r="D3879" s="14">
        <v>761.0</v>
      </c>
      <c r="E3879" s="24">
        <v>42626.44761574074</v>
      </c>
      <c r="F3879" s="16">
        <v>17.0</v>
      </c>
      <c r="G3879" s="17" t="s">
        <v>25</v>
      </c>
      <c r="H3879" s="14">
        <v>133.0</v>
      </c>
      <c r="I3879" s="14">
        <f t="shared" si="1"/>
        <v>730.56</v>
      </c>
      <c r="J3879" s="18">
        <v>4.0</v>
      </c>
      <c r="K3879" s="17">
        <v>6.0</v>
      </c>
      <c r="L3879" s="19">
        <v>3.0</v>
      </c>
      <c r="M3879" s="19" t="e">
        <v>#REF!</v>
      </c>
      <c r="N3879" s="17">
        <v>5.0</v>
      </c>
      <c r="O3879" s="17" t="s">
        <v>62</v>
      </c>
      <c r="P3879" s="17">
        <v>5.0</v>
      </c>
      <c r="Q3879" s="17">
        <v>7.0</v>
      </c>
      <c r="R3879" s="17">
        <v>0.0</v>
      </c>
      <c r="S3879" s="7">
        <f t="shared" si="2"/>
        <v>7</v>
      </c>
      <c r="T3879" s="20">
        <v>0.0</v>
      </c>
      <c r="U3879" s="14">
        <f t="shared" si="190"/>
        <v>30.44</v>
      </c>
      <c r="V3879" s="21" t="s">
        <v>26</v>
      </c>
      <c r="W3879" s="35">
        <f>VLOOKUP(A3879,airbnb_listings_orlando!C:Q,14,0)</f>
        <v>259</v>
      </c>
      <c r="X3879" s="35">
        <f>VLOOKUP(A3879,airbnb_listings_orlando!C:Q,15,0)</f>
        <v>6</v>
      </c>
      <c r="Y3879" s="11">
        <f t="shared" si="4"/>
        <v>152.2</v>
      </c>
      <c r="AA3879" s="11"/>
    </row>
    <row r="3880">
      <c r="A3880" s="12" t="s">
        <v>108</v>
      </c>
      <c r="B3880" s="13">
        <v>43463.0</v>
      </c>
      <c r="C3880" s="25">
        <v>43464.0</v>
      </c>
      <c r="D3880" s="14">
        <v>234.9</v>
      </c>
      <c r="E3880" s="24">
        <v>43314.85188657408</v>
      </c>
      <c r="F3880" s="16">
        <v>149.0</v>
      </c>
      <c r="G3880" s="17" t="s">
        <v>25</v>
      </c>
      <c r="H3880" s="14">
        <v>39.8</v>
      </c>
      <c r="I3880" s="14">
        <f t="shared" si="1"/>
        <v>234.9</v>
      </c>
      <c r="J3880" s="18">
        <v>4.0</v>
      </c>
      <c r="K3880" s="17">
        <v>6.0</v>
      </c>
      <c r="L3880" s="19">
        <v>3.0</v>
      </c>
      <c r="M3880" s="19" t="e">
        <v>#REF!</v>
      </c>
      <c r="N3880" s="17">
        <v>5.0</v>
      </c>
      <c r="O3880" s="17" t="s">
        <v>62</v>
      </c>
      <c r="P3880" s="17">
        <v>1.0</v>
      </c>
      <c r="Q3880" s="17">
        <v>7.0</v>
      </c>
      <c r="R3880" s="17">
        <v>0.0</v>
      </c>
      <c r="S3880" s="7">
        <f t="shared" si="2"/>
        <v>7</v>
      </c>
      <c r="T3880" s="20">
        <v>0.0</v>
      </c>
      <c r="U3880" s="14">
        <v>0.0</v>
      </c>
      <c r="V3880" s="21" t="s">
        <v>37</v>
      </c>
      <c r="W3880" s="35">
        <f>VLOOKUP(A3880,airbnb_listings_orlando!C:Q,14,0)</f>
        <v>259</v>
      </c>
      <c r="X3880" s="35">
        <f>VLOOKUP(A3880,airbnb_listings_orlando!C:Q,15,0)</f>
        <v>6</v>
      </c>
      <c r="Y3880" s="11">
        <f t="shared" si="4"/>
        <v>234.9</v>
      </c>
      <c r="AA3880" s="11"/>
    </row>
    <row r="3881">
      <c r="A3881" s="12" t="s">
        <v>108</v>
      </c>
      <c r="B3881" s="13">
        <v>43459.0</v>
      </c>
      <c r="C3881" s="25">
        <v>43463.0</v>
      </c>
      <c r="D3881" s="14">
        <v>1157.96</v>
      </c>
      <c r="E3881" s="15">
        <v>43429.60346064815</v>
      </c>
      <c r="F3881" s="16">
        <v>30.0</v>
      </c>
      <c r="G3881" s="17" t="s">
        <v>25</v>
      </c>
      <c r="H3881" s="14">
        <v>159.2</v>
      </c>
      <c r="I3881" s="14">
        <f t="shared" si="1"/>
        <v>1157.96</v>
      </c>
      <c r="J3881" s="18">
        <v>4.0</v>
      </c>
      <c r="K3881" s="17">
        <v>6.0</v>
      </c>
      <c r="L3881" s="19">
        <v>3.0</v>
      </c>
      <c r="M3881" s="19" t="e">
        <v>#REF!</v>
      </c>
      <c r="N3881" s="17">
        <v>5.0</v>
      </c>
      <c r="O3881" s="17" t="s">
        <v>62</v>
      </c>
      <c r="P3881" s="17">
        <v>4.0</v>
      </c>
      <c r="Q3881" s="17">
        <v>8.0</v>
      </c>
      <c r="R3881" s="17">
        <v>0.0</v>
      </c>
      <c r="S3881" s="7">
        <f t="shared" si="2"/>
        <v>8</v>
      </c>
      <c r="T3881" s="20">
        <v>0.0</v>
      </c>
      <c r="U3881" s="14">
        <v>0.0</v>
      </c>
      <c r="V3881" s="21" t="s">
        <v>37</v>
      </c>
      <c r="W3881" s="35">
        <f>VLOOKUP(A3881,airbnb_listings_orlando!C:Q,14,0)</f>
        <v>259</v>
      </c>
      <c r="X3881" s="35">
        <f>VLOOKUP(A3881,airbnb_listings_orlando!C:Q,15,0)</f>
        <v>6</v>
      </c>
      <c r="Y3881" s="11">
        <f t="shared" si="4"/>
        <v>289.49</v>
      </c>
      <c r="AA3881" s="11"/>
    </row>
    <row r="3882">
      <c r="A3882" s="12" t="s">
        <v>108</v>
      </c>
      <c r="B3882" s="13">
        <v>43344.0</v>
      </c>
      <c r="C3882" s="12">
        <v>43365.0</v>
      </c>
      <c r="D3882" s="14">
        <v>2862.35</v>
      </c>
      <c r="E3882" s="24">
        <v>43013.45858796296</v>
      </c>
      <c r="F3882" s="16">
        <v>331.0</v>
      </c>
      <c r="G3882" s="17" t="s">
        <v>25</v>
      </c>
      <c r="H3882" s="14">
        <v>364.48</v>
      </c>
      <c r="I3882" s="14">
        <f t="shared" si="1"/>
        <v>2788.08</v>
      </c>
      <c r="J3882" s="18">
        <v>4.0</v>
      </c>
      <c r="K3882" s="17">
        <v>6.0</v>
      </c>
      <c r="L3882" s="19">
        <v>3.0</v>
      </c>
      <c r="M3882" s="19" t="e">
        <v>#REF!</v>
      </c>
      <c r="N3882" s="17">
        <v>5.0</v>
      </c>
      <c r="O3882" s="17" t="s">
        <v>62</v>
      </c>
      <c r="P3882" s="17">
        <v>21.0</v>
      </c>
      <c r="Q3882" s="17">
        <v>3.0</v>
      </c>
      <c r="R3882" s="17">
        <v>5.0</v>
      </c>
      <c r="S3882" s="7">
        <f t="shared" si="2"/>
        <v>8</v>
      </c>
      <c r="T3882" s="20">
        <v>74.27</v>
      </c>
      <c r="U3882" s="14">
        <v>0.0</v>
      </c>
      <c r="V3882" s="21" t="s">
        <v>37</v>
      </c>
      <c r="W3882" s="35">
        <f>VLOOKUP(A3882,airbnb_listings_orlando!C:Q,14,0)</f>
        <v>259</v>
      </c>
      <c r="X3882" s="35">
        <f>VLOOKUP(A3882,airbnb_listings_orlando!C:Q,15,0)</f>
        <v>6</v>
      </c>
      <c r="Y3882" s="11">
        <f t="shared" si="4"/>
        <v>136.302381</v>
      </c>
      <c r="AA3882" s="11"/>
    </row>
    <row r="3883">
      <c r="A3883" s="12" t="s">
        <v>108</v>
      </c>
      <c r="B3883" s="13">
        <v>43299.0</v>
      </c>
      <c r="C3883" s="12">
        <v>43320.0</v>
      </c>
      <c r="D3883" s="14">
        <v>130.0</v>
      </c>
      <c r="E3883" s="24">
        <v>43071.20681712963</v>
      </c>
      <c r="F3883" s="16">
        <v>228.0</v>
      </c>
      <c r="G3883" s="17" t="s">
        <v>25</v>
      </c>
      <c r="H3883" s="14">
        <v>0.0</v>
      </c>
      <c r="I3883" s="14">
        <f t="shared" si="1"/>
        <v>130</v>
      </c>
      <c r="J3883" s="18">
        <v>4.0</v>
      </c>
      <c r="K3883" s="17">
        <v>6.0</v>
      </c>
      <c r="L3883" s="19">
        <v>3.0</v>
      </c>
      <c r="M3883" s="19" t="e">
        <v>#REF!</v>
      </c>
      <c r="N3883" s="17">
        <v>5.0</v>
      </c>
      <c r="O3883" s="17" t="s">
        <v>62</v>
      </c>
      <c r="P3883" s="17">
        <v>21.0</v>
      </c>
      <c r="Q3883" s="17">
        <v>2.0</v>
      </c>
      <c r="R3883" s="17">
        <v>0.0</v>
      </c>
      <c r="S3883" s="7">
        <f t="shared" si="2"/>
        <v>2</v>
      </c>
      <c r="T3883" s="20">
        <v>0.0</v>
      </c>
      <c r="U3883" s="14">
        <v>0.0</v>
      </c>
      <c r="V3883" s="21" t="s">
        <v>37</v>
      </c>
      <c r="W3883" s="35">
        <f>VLOOKUP(A3883,airbnb_listings_orlando!C:Q,14,0)</f>
        <v>259</v>
      </c>
      <c r="X3883" s="35">
        <f>VLOOKUP(A3883,airbnb_listings_orlando!C:Q,15,0)</f>
        <v>6</v>
      </c>
      <c r="Y3883" s="11">
        <f t="shared" si="4"/>
        <v>6.19047619</v>
      </c>
      <c r="AA3883" s="11"/>
    </row>
    <row r="3884">
      <c r="A3884" s="12" t="s">
        <v>108</v>
      </c>
      <c r="B3884" s="13">
        <v>43271.0</v>
      </c>
      <c r="C3884" s="12">
        <v>43276.0</v>
      </c>
      <c r="D3884" s="14">
        <v>825.0</v>
      </c>
      <c r="E3884" s="24">
        <v>43184.44603009259</v>
      </c>
      <c r="F3884" s="16">
        <v>87.0</v>
      </c>
      <c r="G3884" s="17" t="s">
        <v>25</v>
      </c>
      <c r="H3884" s="14">
        <v>102.18</v>
      </c>
      <c r="I3884" s="14">
        <f t="shared" si="1"/>
        <v>799</v>
      </c>
      <c r="J3884" s="18">
        <v>4.0</v>
      </c>
      <c r="K3884" s="17">
        <v>6.0</v>
      </c>
      <c r="L3884" s="19">
        <v>3.0</v>
      </c>
      <c r="M3884" s="19" t="e">
        <v>#REF!</v>
      </c>
      <c r="N3884" s="17">
        <v>5.0</v>
      </c>
      <c r="O3884" s="17" t="s">
        <v>62</v>
      </c>
      <c r="P3884" s="17">
        <v>5.0</v>
      </c>
      <c r="Q3884" s="17">
        <v>3.0</v>
      </c>
      <c r="R3884" s="17">
        <v>2.0</v>
      </c>
      <c r="S3884" s="7">
        <f t="shared" si="2"/>
        <v>5</v>
      </c>
      <c r="T3884" s="20">
        <v>26.0</v>
      </c>
      <c r="U3884" s="14">
        <v>0.0</v>
      </c>
      <c r="V3884" s="21" t="s">
        <v>37</v>
      </c>
      <c r="W3884" s="35">
        <f>VLOOKUP(A3884,airbnb_listings_orlando!C:Q,14,0)</f>
        <v>259</v>
      </c>
      <c r="X3884" s="35">
        <f>VLOOKUP(A3884,airbnb_listings_orlando!C:Q,15,0)</f>
        <v>6</v>
      </c>
      <c r="Y3884" s="11">
        <f t="shared" si="4"/>
        <v>165</v>
      </c>
      <c r="AA3884" s="11"/>
    </row>
    <row r="3885">
      <c r="A3885" s="12" t="s">
        <v>108</v>
      </c>
      <c r="B3885" s="13">
        <v>43223.0</v>
      </c>
      <c r="C3885" s="12">
        <v>43226.0</v>
      </c>
      <c r="D3885" s="14">
        <v>547.0</v>
      </c>
      <c r="E3885" s="24">
        <v>43110.98358796296</v>
      </c>
      <c r="F3885" s="16">
        <v>113.0</v>
      </c>
      <c r="G3885" s="17" t="s">
        <v>25</v>
      </c>
      <c r="H3885" s="14">
        <v>59.02</v>
      </c>
      <c r="I3885" s="14">
        <f t="shared" si="1"/>
        <v>530</v>
      </c>
      <c r="J3885" s="18">
        <v>4.0</v>
      </c>
      <c r="K3885" s="17">
        <v>6.0</v>
      </c>
      <c r="L3885" s="19">
        <v>3.0</v>
      </c>
      <c r="M3885" s="19" t="e">
        <v>#REF!</v>
      </c>
      <c r="N3885" s="17">
        <v>5.0</v>
      </c>
      <c r="O3885" s="17" t="s">
        <v>62</v>
      </c>
      <c r="P3885" s="17">
        <v>3.0</v>
      </c>
      <c r="Q3885" s="17">
        <v>7.0</v>
      </c>
      <c r="R3885" s="17">
        <v>0.0</v>
      </c>
      <c r="S3885" s="7">
        <f t="shared" si="2"/>
        <v>7</v>
      </c>
      <c r="T3885" s="20">
        <v>17.0</v>
      </c>
      <c r="U3885" s="14">
        <v>0.0</v>
      </c>
      <c r="V3885" s="21" t="s">
        <v>37</v>
      </c>
      <c r="W3885" s="35">
        <f>VLOOKUP(A3885,airbnb_listings_orlando!C:Q,14,0)</f>
        <v>259</v>
      </c>
      <c r="X3885" s="35">
        <f>VLOOKUP(A3885,airbnb_listings_orlando!C:Q,15,0)</f>
        <v>6</v>
      </c>
      <c r="Y3885" s="11">
        <f t="shared" si="4"/>
        <v>182.3333333</v>
      </c>
      <c r="AA3885" s="11"/>
    </row>
    <row r="3886">
      <c r="A3886" s="12" t="s">
        <v>108</v>
      </c>
      <c r="B3886" s="13">
        <v>43165.0</v>
      </c>
      <c r="C3886" s="12">
        <v>43172.0</v>
      </c>
      <c r="D3886" s="14">
        <v>1451.87</v>
      </c>
      <c r="E3886" s="24">
        <v>43072.85744212963</v>
      </c>
      <c r="F3886" s="16">
        <v>93.0</v>
      </c>
      <c r="G3886" s="17" t="s">
        <v>25</v>
      </c>
      <c r="H3886" s="14">
        <v>210.0</v>
      </c>
      <c r="I3886" s="14">
        <f t="shared" si="1"/>
        <v>1451.87</v>
      </c>
      <c r="J3886" s="18">
        <v>4.0</v>
      </c>
      <c r="K3886" s="17">
        <v>6.0</v>
      </c>
      <c r="L3886" s="19">
        <v>3.0</v>
      </c>
      <c r="M3886" s="19" t="e">
        <v>#REF!</v>
      </c>
      <c r="N3886" s="17">
        <v>5.0</v>
      </c>
      <c r="O3886" s="17" t="s">
        <v>62</v>
      </c>
      <c r="P3886" s="17">
        <v>7.0</v>
      </c>
      <c r="Q3886" s="17">
        <v>5.0</v>
      </c>
      <c r="R3886" s="17">
        <v>0.0</v>
      </c>
      <c r="S3886" s="7">
        <f t="shared" si="2"/>
        <v>5</v>
      </c>
      <c r="T3886" s="20">
        <v>0.0</v>
      </c>
      <c r="U3886" s="14">
        <v>0.0</v>
      </c>
      <c r="V3886" s="21" t="s">
        <v>37</v>
      </c>
      <c r="W3886" s="35">
        <f>VLOOKUP(A3886,airbnb_listings_orlando!C:Q,14,0)</f>
        <v>259</v>
      </c>
      <c r="X3886" s="35">
        <f>VLOOKUP(A3886,airbnb_listings_orlando!C:Q,15,0)</f>
        <v>6</v>
      </c>
      <c r="Y3886" s="11">
        <f t="shared" si="4"/>
        <v>207.41</v>
      </c>
      <c r="AA3886" s="11"/>
    </row>
    <row r="3887">
      <c r="A3887" s="12" t="s">
        <v>108</v>
      </c>
      <c r="B3887" s="13">
        <v>43098.0</v>
      </c>
      <c r="C3887" s="12">
        <v>43115.0</v>
      </c>
      <c r="D3887" s="14">
        <v>0.0</v>
      </c>
      <c r="E3887" s="24">
        <v>42787.471180555556</v>
      </c>
      <c r="F3887" s="16">
        <v>311.0</v>
      </c>
      <c r="G3887" s="17" t="s">
        <v>25</v>
      </c>
      <c r="H3887" s="14">
        <v>0.0</v>
      </c>
      <c r="I3887" s="14">
        <f t="shared" si="1"/>
        <v>0</v>
      </c>
      <c r="J3887" s="18">
        <v>4.0</v>
      </c>
      <c r="K3887" s="17">
        <v>6.0</v>
      </c>
      <c r="L3887" s="19">
        <v>3.0</v>
      </c>
      <c r="M3887" s="19" t="e">
        <v>#REF!</v>
      </c>
      <c r="N3887" s="17">
        <v>5.0</v>
      </c>
      <c r="O3887" s="17" t="s">
        <v>62</v>
      </c>
      <c r="P3887" s="17">
        <v>17.0</v>
      </c>
      <c r="Q3887" s="17">
        <v>2.0</v>
      </c>
      <c r="R3887" s="17">
        <v>0.0</v>
      </c>
      <c r="S3887" s="7">
        <f t="shared" si="2"/>
        <v>2</v>
      </c>
      <c r="T3887" s="20">
        <v>0.0</v>
      </c>
      <c r="U3887" s="14">
        <v>0.0</v>
      </c>
      <c r="V3887" s="21" t="s">
        <v>37</v>
      </c>
      <c r="W3887" s="35">
        <f>VLOOKUP(A3887,airbnb_listings_orlando!C:Q,14,0)</f>
        <v>259</v>
      </c>
      <c r="X3887" s="35">
        <f>VLOOKUP(A3887,airbnb_listings_orlando!C:Q,15,0)</f>
        <v>6</v>
      </c>
      <c r="Y3887" s="11">
        <f t="shared" si="4"/>
        <v>0</v>
      </c>
      <c r="AA3887" s="11"/>
    </row>
    <row r="3888">
      <c r="A3888" s="12" t="s">
        <v>108</v>
      </c>
      <c r="B3888" s="13">
        <v>43092.0</v>
      </c>
      <c r="C3888" s="25">
        <v>43094.0</v>
      </c>
      <c r="D3888" s="14">
        <v>504.0</v>
      </c>
      <c r="E3888" s="24">
        <v>42993.70569444444</v>
      </c>
      <c r="F3888" s="16">
        <v>99.0</v>
      </c>
      <c r="G3888" s="17" t="s">
        <v>25</v>
      </c>
      <c r="H3888" s="14">
        <v>54.91</v>
      </c>
      <c r="I3888" s="14">
        <f t="shared" si="1"/>
        <v>488</v>
      </c>
      <c r="J3888" s="18">
        <v>4.0</v>
      </c>
      <c r="K3888" s="17">
        <v>6.0</v>
      </c>
      <c r="L3888" s="19">
        <v>3.0</v>
      </c>
      <c r="M3888" s="19" t="e">
        <v>#REF!</v>
      </c>
      <c r="N3888" s="17">
        <v>5.0</v>
      </c>
      <c r="O3888" s="17" t="s">
        <v>62</v>
      </c>
      <c r="P3888" s="17">
        <v>2.0</v>
      </c>
      <c r="Q3888" s="17">
        <v>7.0</v>
      </c>
      <c r="R3888" s="17">
        <v>1.0</v>
      </c>
      <c r="S3888" s="7">
        <f t="shared" si="2"/>
        <v>8</v>
      </c>
      <c r="T3888" s="20">
        <v>16.0</v>
      </c>
      <c r="U3888" s="14">
        <v>0.0</v>
      </c>
      <c r="V3888" s="21" t="s">
        <v>37</v>
      </c>
      <c r="W3888" s="35">
        <f>VLOOKUP(A3888,airbnb_listings_orlando!C:Q,14,0)</f>
        <v>259</v>
      </c>
      <c r="X3888" s="35">
        <f>VLOOKUP(A3888,airbnb_listings_orlando!C:Q,15,0)</f>
        <v>6</v>
      </c>
      <c r="Y3888" s="11">
        <f t="shared" si="4"/>
        <v>252</v>
      </c>
      <c r="AA3888" s="11"/>
    </row>
    <row r="3889">
      <c r="A3889" s="12" t="s">
        <v>108</v>
      </c>
      <c r="B3889" s="13">
        <v>43076.0</v>
      </c>
      <c r="C3889" s="12">
        <v>43078.0</v>
      </c>
      <c r="D3889" s="14">
        <v>374.0</v>
      </c>
      <c r="E3889" s="24">
        <v>42967.955671296295</v>
      </c>
      <c r="F3889" s="16">
        <v>109.0</v>
      </c>
      <c r="G3889" s="17" t="s">
        <v>25</v>
      </c>
      <c r="H3889" s="14">
        <v>33.23</v>
      </c>
      <c r="I3889" s="14">
        <f t="shared" si="1"/>
        <v>361</v>
      </c>
      <c r="J3889" s="18">
        <v>4.0</v>
      </c>
      <c r="K3889" s="17">
        <v>6.0</v>
      </c>
      <c r="L3889" s="19">
        <v>3.0</v>
      </c>
      <c r="M3889" s="19" t="e">
        <v>#REF!</v>
      </c>
      <c r="N3889" s="17">
        <v>5.0</v>
      </c>
      <c r="O3889" s="17" t="s">
        <v>62</v>
      </c>
      <c r="P3889" s="17">
        <v>2.0</v>
      </c>
      <c r="Q3889" s="17">
        <v>8.0</v>
      </c>
      <c r="R3889" s="17">
        <v>0.0</v>
      </c>
      <c r="S3889" s="7">
        <f t="shared" si="2"/>
        <v>8</v>
      </c>
      <c r="T3889" s="20">
        <v>13.0</v>
      </c>
      <c r="U3889" s="14">
        <v>0.0</v>
      </c>
      <c r="V3889" s="21" t="s">
        <v>37</v>
      </c>
      <c r="W3889" s="35">
        <f>VLOOKUP(A3889,airbnb_listings_orlando!C:Q,14,0)</f>
        <v>259</v>
      </c>
      <c r="X3889" s="35">
        <f>VLOOKUP(A3889,airbnb_listings_orlando!C:Q,15,0)</f>
        <v>6</v>
      </c>
      <c r="Y3889" s="11">
        <f t="shared" si="4"/>
        <v>187</v>
      </c>
      <c r="AA3889" s="11"/>
    </row>
    <row r="3890">
      <c r="A3890" s="12" t="s">
        <v>108</v>
      </c>
      <c r="B3890" s="13">
        <v>43062.0</v>
      </c>
      <c r="C3890" s="25">
        <v>43064.0</v>
      </c>
      <c r="D3890" s="14">
        <v>504.0</v>
      </c>
      <c r="E3890" s="24">
        <v>42951.42549768519</v>
      </c>
      <c r="F3890" s="16">
        <v>111.0</v>
      </c>
      <c r="G3890" s="17" t="s">
        <v>25</v>
      </c>
      <c r="H3890" s="14">
        <v>54.91</v>
      </c>
      <c r="I3890" s="14">
        <f t="shared" si="1"/>
        <v>488</v>
      </c>
      <c r="J3890" s="18">
        <v>4.0</v>
      </c>
      <c r="K3890" s="17">
        <v>6.0</v>
      </c>
      <c r="L3890" s="19">
        <v>3.0</v>
      </c>
      <c r="M3890" s="19" t="e">
        <v>#REF!</v>
      </c>
      <c r="N3890" s="17">
        <v>5.0</v>
      </c>
      <c r="O3890" s="17" t="s">
        <v>62</v>
      </c>
      <c r="P3890" s="17">
        <v>2.0</v>
      </c>
      <c r="Q3890" s="17">
        <v>5.0</v>
      </c>
      <c r="R3890" s="17">
        <v>2.0</v>
      </c>
      <c r="S3890" s="7">
        <f t="shared" si="2"/>
        <v>7</v>
      </c>
      <c r="T3890" s="20">
        <v>16.0</v>
      </c>
      <c r="U3890" s="14">
        <v>0.0</v>
      </c>
      <c r="V3890" s="21" t="s">
        <v>37</v>
      </c>
      <c r="W3890" s="35">
        <f>VLOOKUP(A3890,airbnb_listings_orlando!C:Q,14,0)</f>
        <v>259</v>
      </c>
      <c r="X3890" s="35">
        <f>VLOOKUP(A3890,airbnb_listings_orlando!C:Q,15,0)</f>
        <v>6</v>
      </c>
      <c r="Y3890" s="11">
        <f t="shared" si="4"/>
        <v>252</v>
      </c>
      <c r="AA3890" s="11"/>
    </row>
    <row r="3891">
      <c r="A3891" s="12" t="s">
        <v>108</v>
      </c>
      <c r="B3891" s="13">
        <v>42992.0</v>
      </c>
      <c r="C3891" s="12">
        <v>42996.0</v>
      </c>
      <c r="D3891" s="14">
        <v>632.0</v>
      </c>
      <c r="E3891" s="24">
        <v>42907.48099537037</v>
      </c>
      <c r="F3891" s="16">
        <v>85.0</v>
      </c>
      <c r="G3891" s="17" t="s">
        <v>25</v>
      </c>
      <c r="H3891" s="14">
        <v>99.02</v>
      </c>
      <c r="I3891" s="14">
        <f t="shared" si="1"/>
        <v>632</v>
      </c>
      <c r="J3891" s="18">
        <v>4.0</v>
      </c>
      <c r="K3891" s="17">
        <v>6.0</v>
      </c>
      <c r="L3891" s="19">
        <v>3.0</v>
      </c>
      <c r="M3891" s="19" t="e">
        <v>#REF!</v>
      </c>
      <c r="N3891" s="17">
        <v>5.0</v>
      </c>
      <c r="O3891" s="17" t="s">
        <v>62</v>
      </c>
      <c r="P3891" s="17">
        <v>4.0</v>
      </c>
      <c r="Q3891" s="17">
        <v>6.0</v>
      </c>
      <c r="R3891" s="17">
        <v>0.0</v>
      </c>
      <c r="S3891" s="7">
        <f t="shared" si="2"/>
        <v>6</v>
      </c>
      <c r="T3891" s="20">
        <v>0.0</v>
      </c>
      <c r="U3891" s="14">
        <v>0.0</v>
      </c>
      <c r="V3891" s="21" t="s">
        <v>37</v>
      </c>
      <c r="W3891" s="35">
        <f>VLOOKUP(A3891,airbnb_listings_orlando!C:Q,14,0)</f>
        <v>259</v>
      </c>
      <c r="X3891" s="35">
        <f>VLOOKUP(A3891,airbnb_listings_orlando!C:Q,15,0)</f>
        <v>6</v>
      </c>
      <c r="Y3891" s="11">
        <f t="shared" si="4"/>
        <v>158</v>
      </c>
      <c r="AA3891" s="11"/>
    </row>
    <row r="3892">
      <c r="A3892" s="12" t="s">
        <v>108</v>
      </c>
      <c r="B3892" s="13">
        <v>42943.0</v>
      </c>
      <c r="C3892" s="12">
        <v>42950.0</v>
      </c>
      <c r="D3892" s="14">
        <v>1142.96</v>
      </c>
      <c r="E3892" s="24">
        <v>42744.427881944444</v>
      </c>
      <c r="F3892" s="16">
        <v>199.0</v>
      </c>
      <c r="G3892" s="17" t="s">
        <v>25</v>
      </c>
      <c r="H3892" s="14">
        <v>115.83</v>
      </c>
      <c r="I3892" s="14">
        <f t="shared" si="1"/>
        <v>1082.82</v>
      </c>
      <c r="J3892" s="18">
        <v>4.0</v>
      </c>
      <c r="K3892" s="17">
        <v>6.0</v>
      </c>
      <c r="L3892" s="19">
        <v>3.0</v>
      </c>
      <c r="M3892" s="19" t="e">
        <v>#REF!</v>
      </c>
      <c r="N3892" s="17">
        <v>5.0</v>
      </c>
      <c r="O3892" s="17" t="s">
        <v>62</v>
      </c>
      <c r="P3892" s="17">
        <v>7.0</v>
      </c>
      <c r="Q3892" s="17">
        <v>2.0</v>
      </c>
      <c r="R3892" s="17">
        <v>2.0</v>
      </c>
      <c r="S3892" s="7">
        <f t="shared" si="2"/>
        <v>4</v>
      </c>
      <c r="T3892" s="20">
        <v>60.14</v>
      </c>
      <c r="U3892" s="14">
        <v>0.0</v>
      </c>
      <c r="V3892" s="21" t="s">
        <v>37</v>
      </c>
      <c r="W3892" s="35">
        <f>VLOOKUP(A3892,airbnb_listings_orlando!C:Q,14,0)</f>
        <v>259</v>
      </c>
      <c r="X3892" s="35">
        <f>VLOOKUP(A3892,airbnb_listings_orlando!C:Q,15,0)</f>
        <v>6</v>
      </c>
      <c r="Y3892" s="11">
        <f t="shared" si="4"/>
        <v>163.28</v>
      </c>
      <c r="AA3892" s="11"/>
    </row>
    <row r="3893">
      <c r="A3893" s="12" t="s">
        <v>108</v>
      </c>
      <c r="B3893" s="13">
        <v>42911.0</v>
      </c>
      <c r="C3893" s="12">
        <v>42916.0</v>
      </c>
      <c r="D3893" s="14">
        <v>761.0</v>
      </c>
      <c r="E3893" s="24">
        <v>42740.490578703706</v>
      </c>
      <c r="F3893" s="16">
        <v>171.0</v>
      </c>
      <c r="G3893" s="17" t="s">
        <v>25</v>
      </c>
      <c r="H3893" s="14">
        <v>95.31</v>
      </c>
      <c r="I3893" s="14">
        <f t="shared" si="1"/>
        <v>737</v>
      </c>
      <c r="J3893" s="18">
        <v>4.0</v>
      </c>
      <c r="K3893" s="17">
        <v>6.0</v>
      </c>
      <c r="L3893" s="19">
        <v>3.0</v>
      </c>
      <c r="M3893" s="19" t="e">
        <v>#REF!</v>
      </c>
      <c r="N3893" s="17">
        <v>5.0</v>
      </c>
      <c r="O3893" s="17" t="s">
        <v>62</v>
      </c>
      <c r="P3893" s="17">
        <v>5.0</v>
      </c>
      <c r="Q3893" s="17">
        <v>5.0</v>
      </c>
      <c r="R3893" s="17">
        <v>1.0</v>
      </c>
      <c r="S3893" s="7">
        <f t="shared" si="2"/>
        <v>6</v>
      </c>
      <c r="T3893" s="20">
        <v>24.0</v>
      </c>
      <c r="U3893" s="14">
        <v>0.0</v>
      </c>
      <c r="V3893" s="21" t="s">
        <v>37</v>
      </c>
      <c r="W3893" s="35">
        <f>VLOOKUP(A3893,airbnb_listings_orlando!C:Q,14,0)</f>
        <v>259</v>
      </c>
      <c r="X3893" s="35">
        <f>VLOOKUP(A3893,airbnb_listings_orlando!C:Q,15,0)</f>
        <v>6</v>
      </c>
      <c r="Y3893" s="11">
        <f t="shared" si="4"/>
        <v>152.2</v>
      </c>
      <c r="AA3893" s="11"/>
    </row>
    <row r="3894">
      <c r="A3894" s="12" t="s">
        <v>108</v>
      </c>
      <c r="B3894" s="13">
        <v>42900.0</v>
      </c>
      <c r="C3894" s="12">
        <v>42904.0</v>
      </c>
      <c r="D3894" s="14">
        <v>647.63</v>
      </c>
      <c r="E3894" s="24">
        <v>42740.61766203704</v>
      </c>
      <c r="F3894" s="16">
        <v>160.0</v>
      </c>
      <c r="G3894" s="17" t="s">
        <v>25</v>
      </c>
      <c r="H3894" s="14">
        <v>55.96</v>
      </c>
      <c r="I3894" s="14">
        <f t="shared" si="1"/>
        <v>614.26</v>
      </c>
      <c r="J3894" s="18">
        <v>4.0</v>
      </c>
      <c r="K3894" s="17">
        <v>6.0</v>
      </c>
      <c r="L3894" s="19">
        <v>3.0</v>
      </c>
      <c r="M3894" s="19" t="e">
        <v>#REF!</v>
      </c>
      <c r="N3894" s="17">
        <v>5.0</v>
      </c>
      <c r="O3894" s="17" t="s">
        <v>62</v>
      </c>
      <c r="P3894" s="17">
        <v>4.0</v>
      </c>
      <c r="Q3894" s="17">
        <v>4.0</v>
      </c>
      <c r="R3894" s="17">
        <v>3.0</v>
      </c>
      <c r="S3894" s="7">
        <f t="shared" si="2"/>
        <v>7</v>
      </c>
      <c r="T3894" s="20">
        <v>33.37</v>
      </c>
      <c r="U3894" s="14">
        <v>0.0</v>
      </c>
      <c r="V3894" s="21" t="s">
        <v>37</v>
      </c>
      <c r="W3894" s="35">
        <f>VLOOKUP(A3894,airbnb_listings_orlando!C:Q,14,0)</f>
        <v>259</v>
      </c>
      <c r="X3894" s="35">
        <f>VLOOKUP(A3894,airbnb_listings_orlando!C:Q,15,0)</f>
        <v>6</v>
      </c>
      <c r="Y3894" s="11">
        <f t="shared" si="4"/>
        <v>161.9075</v>
      </c>
      <c r="AA3894" s="11"/>
    </row>
    <row r="3895">
      <c r="A3895" s="12" t="s">
        <v>108</v>
      </c>
      <c r="B3895" s="13">
        <v>42894.0</v>
      </c>
      <c r="C3895" s="12">
        <v>42898.0</v>
      </c>
      <c r="D3895" s="14">
        <v>632.0</v>
      </c>
      <c r="E3895" s="24">
        <v>42775.53841435185</v>
      </c>
      <c r="F3895" s="16">
        <v>119.0</v>
      </c>
      <c r="G3895" s="17" t="s">
        <v>25</v>
      </c>
      <c r="H3895" s="14">
        <v>75.02</v>
      </c>
      <c r="I3895" s="14">
        <f t="shared" si="1"/>
        <v>612</v>
      </c>
      <c r="J3895" s="18">
        <v>4.0</v>
      </c>
      <c r="K3895" s="17">
        <v>6.0</v>
      </c>
      <c r="L3895" s="19">
        <v>3.0</v>
      </c>
      <c r="M3895" s="19" t="e">
        <v>#REF!</v>
      </c>
      <c r="N3895" s="17">
        <v>5.0</v>
      </c>
      <c r="O3895" s="17" t="s">
        <v>62</v>
      </c>
      <c r="P3895" s="17">
        <v>4.0</v>
      </c>
      <c r="Q3895" s="17">
        <v>6.0</v>
      </c>
      <c r="R3895" s="17">
        <v>0.0</v>
      </c>
      <c r="S3895" s="7">
        <f t="shared" si="2"/>
        <v>6</v>
      </c>
      <c r="T3895" s="20">
        <v>20.0</v>
      </c>
      <c r="U3895" s="14">
        <v>0.0</v>
      </c>
      <c r="V3895" s="21" t="s">
        <v>37</v>
      </c>
      <c r="W3895" s="35">
        <f>VLOOKUP(A3895,airbnb_listings_orlando!C:Q,14,0)</f>
        <v>259</v>
      </c>
      <c r="X3895" s="35">
        <f>VLOOKUP(A3895,airbnb_listings_orlando!C:Q,15,0)</f>
        <v>6</v>
      </c>
      <c r="Y3895" s="11">
        <f t="shared" si="4"/>
        <v>158</v>
      </c>
      <c r="AA3895" s="11"/>
    </row>
    <row r="3896">
      <c r="A3896" s="12" t="s">
        <v>108</v>
      </c>
      <c r="B3896" s="13">
        <v>42890.0</v>
      </c>
      <c r="C3896" s="12">
        <v>42893.0</v>
      </c>
      <c r="D3896" s="14">
        <v>120.0</v>
      </c>
      <c r="E3896" s="24">
        <v>42817.64239583333</v>
      </c>
      <c r="F3896" s="16">
        <v>73.0</v>
      </c>
      <c r="G3896" s="17" t="s">
        <v>25</v>
      </c>
      <c r="H3896" s="14">
        <v>0.0</v>
      </c>
      <c r="I3896" s="14">
        <f t="shared" si="1"/>
        <v>120</v>
      </c>
      <c r="J3896" s="18">
        <v>4.0</v>
      </c>
      <c r="K3896" s="17">
        <v>6.0</v>
      </c>
      <c r="L3896" s="19">
        <v>3.0</v>
      </c>
      <c r="M3896" s="19" t="e">
        <v>#REF!</v>
      </c>
      <c r="N3896" s="17">
        <v>5.0</v>
      </c>
      <c r="O3896" s="17" t="s">
        <v>62</v>
      </c>
      <c r="P3896" s="17">
        <v>3.0</v>
      </c>
      <c r="Q3896" s="17">
        <v>2.0</v>
      </c>
      <c r="R3896" s="17">
        <v>0.0</v>
      </c>
      <c r="S3896" s="7">
        <f t="shared" si="2"/>
        <v>2</v>
      </c>
      <c r="T3896" s="20">
        <v>0.0</v>
      </c>
      <c r="U3896" s="14">
        <v>0.0</v>
      </c>
      <c r="V3896" s="21" t="s">
        <v>37</v>
      </c>
      <c r="W3896" s="35">
        <f>VLOOKUP(A3896,airbnb_listings_orlando!C:Q,14,0)</f>
        <v>259</v>
      </c>
      <c r="X3896" s="35">
        <f>VLOOKUP(A3896,airbnb_listings_orlando!C:Q,15,0)</f>
        <v>6</v>
      </c>
      <c r="Y3896" s="11">
        <f t="shared" si="4"/>
        <v>40</v>
      </c>
      <c r="AA3896" s="11"/>
    </row>
    <row r="3897">
      <c r="A3897" s="12" t="s">
        <v>108</v>
      </c>
      <c r="B3897" s="13">
        <v>42807.0</v>
      </c>
      <c r="C3897" s="12">
        <v>42811.0</v>
      </c>
      <c r="D3897" s="14">
        <v>819.91</v>
      </c>
      <c r="E3897" s="15">
        <v>42697.42532407407</v>
      </c>
      <c r="F3897" s="16">
        <v>110.0</v>
      </c>
      <c r="G3897" s="17" t="s">
        <v>25</v>
      </c>
      <c r="H3897" s="14">
        <v>108.0</v>
      </c>
      <c r="I3897" s="14">
        <f t="shared" si="1"/>
        <v>819.91</v>
      </c>
      <c r="J3897" s="18">
        <v>4.0</v>
      </c>
      <c r="K3897" s="17">
        <v>6.0</v>
      </c>
      <c r="L3897" s="19">
        <v>3.0</v>
      </c>
      <c r="M3897" s="19" t="e">
        <v>#REF!</v>
      </c>
      <c r="N3897" s="17">
        <v>5.0</v>
      </c>
      <c r="O3897" s="17" t="s">
        <v>62</v>
      </c>
      <c r="P3897" s="17">
        <v>4.0</v>
      </c>
      <c r="Q3897" s="17">
        <v>2.0</v>
      </c>
      <c r="R3897" s="17">
        <v>5.0</v>
      </c>
      <c r="S3897" s="7">
        <f t="shared" si="2"/>
        <v>7</v>
      </c>
      <c r="T3897" s="20">
        <v>0.0</v>
      </c>
      <c r="U3897" s="14">
        <v>0.0</v>
      </c>
      <c r="V3897" s="21" t="s">
        <v>37</v>
      </c>
      <c r="W3897" s="35">
        <f>VLOOKUP(A3897,airbnb_listings_orlando!C:Q,14,0)</f>
        <v>259</v>
      </c>
      <c r="X3897" s="35">
        <f>VLOOKUP(A3897,airbnb_listings_orlando!C:Q,15,0)</f>
        <v>6</v>
      </c>
      <c r="Y3897" s="11">
        <f t="shared" si="4"/>
        <v>204.9775</v>
      </c>
      <c r="AA3897" s="11"/>
    </row>
    <row r="3898">
      <c r="A3898" s="12" t="s">
        <v>108</v>
      </c>
      <c r="B3898" s="13">
        <v>42803.0</v>
      </c>
      <c r="C3898" s="12">
        <v>42807.0</v>
      </c>
      <c r="D3898" s="14">
        <v>819.91</v>
      </c>
      <c r="E3898" s="15">
        <v>42691.68503472222</v>
      </c>
      <c r="F3898" s="16">
        <v>112.0</v>
      </c>
      <c r="G3898" s="17" t="s">
        <v>25</v>
      </c>
      <c r="H3898" s="14">
        <v>108.0</v>
      </c>
      <c r="I3898" s="14">
        <f t="shared" si="1"/>
        <v>819.91</v>
      </c>
      <c r="J3898" s="18">
        <v>4.0</v>
      </c>
      <c r="K3898" s="17">
        <v>6.0</v>
      </c>
      <c r="L3898" s="19">
        <v>3.0</v>
      </c>
      <c r="M3898" s="19" t="e">
        <v>#REF!</v>
      </c>
      <c r="N3898" s="17">
        <v>5.0</v>
      </c>
      <c r="O3898" s="17" t="s">
        <v>62</v>
      </c>
      <c r="P3898" s="17">
        <v>4.0</v>
      </c>
      <c r="Q3898" s="17">
        <v>3.0</v>
      </c>
      <c r="R3898" s="17">
        <v>4.0</v>
      </c>
      <c r="S3898" s="7">
        <f t="shared" si="2"/>
        <v>7</v>
      </c>
      <c r="T3898" s="20">
        <v>0.0</v>
      </c>
      <c r="U3898" s="14">
        <v>0.0</v>
      </c>
      <c r="V3898" s="21" t="s">
        <v>37</v>
      </c>
      <c r="W3898" s="35">
        <f>VLOOKUP(A3898,airbnb_listings_orlando!C:Q,14,0)</f>
        <v>259</v>
      </c>
      <c r="X3898" s="35">
        <f>VLOOKUP(A3898,airbnb_listings_orlando!C:Q,15,0)</f>
        <v>6</v>
      </c>
      <c r="Y3898" s="11">
        <f t="shared" si="4"/>
        <v>204.9775</v>
      </c>
      <c r="AA3898" s="11"/>
    </row>
    <row r="3899">
      <c r="A3899" s="12" t="s">
        <v>108</v>
      </c>
      <c r="B3899" s="13">
        <v>42795.0</v>
      </c>
      <c r="C3899" s="12">
        <v>42800.0</v>
      </c>
      <c r="D3899" s="14">
        <v>856.75</v>
      </c>
      <c r="E3899" s="15">
        <v>42690.76335648148</v>
      </c>
      <c r="F3899" s="16">
        <v>105.0</v>
      </c>
      <c r="G3899" s="17" t="s">
        <v>25</v>
      </c>
      <c r="H3899" s="14">
        <v>135.0</v>
      </c>
      <c r="I3899" s="14">
        <f t="shared" si="1"/>
        <v>856.75</v>
      </c>
      <c r="J3899" s="18">
        <v>4.0</v>
      </c>
      <c r="K3899" s="17">
        <v>6.0</v>
      </c>
      <c r="L3899" s="19">
        <v>3.0</v>
      </c>
      <c r="M3899" s="19" t="e">
        <v>#REF!</v>
      </c>
      <c r="N3899" s="17">
        <v>5.0</v>
      </c>
      <c r="O3899" s="17" t="s">
        <v>62</v>
      </c>
      <c r="P3899" s="17">
        <v>5.0</v>
      </c>
      <c r="Q3899" s="17">
        <v>6.0</v>
      </c>
      <c r="R3899" s="17">
        <v>0.0</v>
      </c>
      <c r="S3899" s="7">
        <f t="shared" si="2"/>
        <v>6</v>
      </c>
      <c r="T3899" s="20">
        <v>0.0</v>
      </c>
      <c r="U3899" s="14">
        <v>0.0</v>
      </c>
      <c r="V3899" s="21" t="s">
        <v>37</v>
      </c>
      <c r="W3899" s="35">
        <f>VLOOKUP(A3899,airbnb_listings_orlando!C:Q,14,0)</f>
        <v>259</v>
      </c>
      <c r="X3899" s="35">
        <f>VLOOKUP(A3899,airbnb_listings_orlando!C:Q,15,0)</f>
        <v>6</v>
      </c>
      <c r="Y3899" s="11">
        <f t="shared" si="4"/>
        <v>171.35</v>
      </c>
      <c r="AA3899" s="11"/>
    </row>
    <row r="3900">
      <c r="A3900" s="12" t="s">
        <v>108</v>
      </c>
      <c r="B3900" s="13">
        <v>42766.0</v>
      </c>
      <c r="C3900" s="12">
        <v>42769.0</v>
      </c>
      <c r="D3900" s="14">
        <v>547.0</v>
      </c>
      <c r="E3900" s="24">
        <v>42743.413310185184</v>
      </c>
      <c r="F3900" s="16">
        <v>23.0</v>
      </c>
      <c r="G3900" s="17" t="s">
        <v>25</v>
      </c>
      <c r="H3900" s="14">
        <v>62.02</v>
      </c>
      <c r="I3900" s="14">
        <f t="shared" si="1"/>
        <v>530</v>
      </c>
      <c r="J3900" s="18">
        <v>4.0</v>
      </c>
      <c r="K3900" s="17">
        <v>6.0</v>
      </c>
      <c r="L3900" s="19">
        <v>3.0</v>
      </c>
      <c r="M3900" s="19" t="e">
        <v>#REF!</v>
      </c>
      <c r="N3900" s="17">
        <v>5.0</v>
      </c>
      <c r="O3900" s="17" t="s">
        <v>62</v>
      </c>
      <c r="P3900" s="17">
        <v>3.0</v>
      </c>
      <c r="Q3900" s="17">
        <v>6.0</v>
      </c>
      <c r="R3900" s="17">
        <v>0.0</v>
      </c>
      <c r="S3900" s="7">
        <f t="shared" si="2"/>
        <v>6</v>
      </c>
      <c r="T3900" s="20">
        <v>17.0</v>
      </c>
      <c r="U3900" s="14">
        <v>0.0</v>
      </c>
      <c r="V3900" s="21" t="s">
        <v>37</v>
      </c>
      <c r="W3900" s="35">
        <f>VLOOKUP(A3900,airbnb_listings_orlando!C:Q,14,0)</f>
        <v>259</v>
      </c>
      <c r="X3900" s="35">
        <f>VLOOKUP(A3900,airbnb_listings_orlando!C:Q,15,0)</f>
        <v>6</v>
      </c>
      <c r="Y3900" s="11">
        <f t="shared" si="4"/>
        <v>182.3333333</v>
      </c>
      <c r="AA3900" s="11"/>
    </row>
    <row r="3901">
      <c r="A3901" s="12" t="s">
        <v>108</v>
      </c>
      <c r="B3901" s="13">
        <v>43183.0</v>
      </c>
      <c r="C3901" s="12">
        <v>43186.0</v>
      </c>
      <c r="D3901" s="14">
        <v>679.31</v>
      </c>
      <c r="E3901" s="15">
        <v>43093.37799768519</v>
      </c>
      <c r="F3901" s="16">
        <v>90.0</v>
      </c>
      <c r="G3901" s="17" t="s">
        <v>25</v>
      </c>
      <c r="H3901" s="14">
        <v>56.11</v>
      </c>
      <c r="I3901" s="14">
        <f t="shared" si="1"/>
        <v>623.1907</v>
      </c>
      <c r="J3901" s="18">
        <v>4.0</v>
      </c>
      <c r="K3901" s="17">
        <v>6.0</v>
      </c>
      <c r="L3901" s="19">
        <v>3.0</v>
      </c>
      <c r="M3901" s="19" t="e">
        <v>#REF!</v>
      </c>
      <c r="N3901" s="17">
        <v>5.0</v>
      </c>
      <c r="O3901" s="17" t="s">
        <v>62</v>
      </c>
      <c r="P3901" s="17">
        <v>3.0</v>
      </c>
      <c r="Q3901" s="17">
        <v>8.0</v>
      </c>
      <c r="R3901" s="17">
        <v>0.0</v>
      </c>
      <c r="S3901" s="7">
        <f t="shared" si="2"/>
        <v>8</v>
      </c>
      <c r="T3901" s="20">
        <v>35.74</v>
      </c>
      <c r="U3901" s="14">
        <f>D3901*3%</f>
        <v>20.3793</v>
      </c>
      <c r="V3901" s="21" t="s">
        <v>39</v>
      </c>
      <c r="W3901" s="35">
        <f>VLOOKUP(A3901,airbnb_listings_orlando!C:Q,14,0)</f>
        <v>259</v>
      </c>
      <c r="X3901" s="35">
        <f>VLOOKUP(A3901,airbnb_listings_orlando!C:Q,15,0)</f>
        <v>6</v>
      </c>
      <c r="Y3901" s="11">
        <f t="shared" si="4"/>
        <v>226.4366667</v>
      </c>
      <c r="AA3901" s="11"/>
    </row>
    <row r="3902">
      <c r="A3902" s="12" t="s">
        <v>108</v>
      </c>
      <c r="B3902" s="13">
        <v>43177.0</v>
      </c>
      <c r="C3902" s="12">
        <v>43183.0</v>
      </c>
      <c r="D3902" s="14">
        <v>1213.05</v>
      </c>
      <c r="E3902" s="24">
        <v>43151.145324074074</v>
      </c>
      <c r="F3902" s="16">
        <v>26.0</v>
      </c>
      <c r="G3902" s="17" t="s">
        <v>25</v>
      </c>
      <c r="H3902" s="14">
        <v>121.4</v>
      </c>
      <c r="I3902" s="14">
        <f t="shared" si="1"/>
        <v>1100.698</v>
      </c>
      <c r="J3902" s="18">
        <v>4.0</v>
      </c>
      <c r="K3902" s="17">
        <v>6.0</v>
      </c>
      <c r="L3902" s="19">
        <v>3.0</v>
      </c>
      <c r="M3902" s="19" t="e">
        <v>#REF!</v>
      </c>
      <c r="N3902" s="17">
        <v>5.0</v>
      </c>
      <c r="O3902" s="17" t="s">
        <v>62</v>
      </c>
      <c r="P3902" s="17">
        <v>6.0</v>
      </c>
      <c r="Q3902" s="17">
        <v>2.0</v>
      </c>
      <c r="R3902" s="17">
        <v>4.0</v>
      </c>
      <c r="S3902" s="7">
        <f t="shared" si="2"/>
        <v>6</v>
      </c>
      <c r="T3902" s="20">
        <v>63.83</v>
      </c>
      <c r="U3902" s="14">
        <f t="shared" ref="U3902:U3909" si="191">D3902*4%</f>
        <v>48.522</v>
      </c>
      <c r="V3902" s="21" t="s">
        <v>39</v>
      </c>
      <c r="W3902" s="35">
        <f>VLOOKUP(A3902,airbnb_listings_orlando!C:Q,14,0)</f>
        <v>259</v>
      </c>
      <c r="X3902" s="35">
        <f>VLOOKUP(A3902,airbnb_listings_orlando!C:Q,15,0)</f>
        <v>6</v>
      </c>
      <c r="Y3902" s="11">
        <f t="shared" si="4"/>
        <v>202.175</v>
      </c>
      <c r="AA3902" s="11"/>
    </row>
    <row r="3903">
      <c r="A3903" s="12" t="s">
        <v>108</v>
      </c>
      <c r="B3903" s="13">
        <v>43015.0</v>
      </c>
      <c r="C3903" s="25">
        <v>43019.0</v>
      </c>
      <c r="D3903" s="14">
        <v>660.58</v>
      </c>
      <c r="E3903" s="24">
        <v>42760.38108796296</v>
      </c>
      <c r="F3903" s="16">
        <v>255.0</v>
      </c>
      <c r="G3903" s="17" t="s">
        <v>25</v>
      </c>
      <c r="H3903" s="14">
        <v>71.5</v>
      </c>
      <c r="I3903" s="14">
        <f t="shared" si="1"/>
        <v>613.7368</v>
      </c>
      <c r="J3903" s="18">
        <v>4.0</v>
      </c>
      <c r="K3903" s="17">
        <v>6.0</v>
      </c>
      <c r="L3903" s="19">
        <v>3.0</v>
      </c>
      <c r="M3903" s="19" t="e">
        <v>#REF!</v>
      </c>
      <c r="N3903" s="17">
        <v>5.0</v>
      </c>
      <c r="O3903" s="17" t="s">
        <v>62</v>
      </c>
      <c r="P3903" s="17">
        <v>4.0</v>
      </c>
      <c r="Q3903" s="17">
        <v>5.0</v>
      </c>
      <c r="R3903" s="17">
        <v>2.0</v>
      </c>
      <c r="S3903" s="7">
        <f t="shared" si="2"/>
        <v>7</v>
      </c>
      <c r="T3903" s="20">
        <v>20.42</v>
      </c>
      <c r="U3903" s="14">
        <f t="shared" si="191"/>
        <v>26.4232</v>
      </c>
      <c r="V3903" s="21" t="s">
        <v>39</v>
      </c>
      <c r="W3903" s="35">
        <f>VLOOKUP(A3903,airbnb_listings_orlando!C:Q,14,0)</f>
        <v>259</v>
      </c>
      <c r="X3903" s="35">
        <f>VLOOKUP(A3903,airbnb_listings_orlando!C:Q,15,0)</f>
        <v>6</v>
      </c>
      <c r="Y3903" s="11">
        <f t="shared" si="4"/>
        <v>165.145</v>
      </c>
      <c r="AA3903" s="11"/>
    </row>
    <row r="3904">
      <c r="A3904" s="12" t="s">
        <v>108</v>
      </c>
      <c r="B3904" s="13">
        <v>42936.0</v>
      </c>
      <c r="C3904" s="12">
        <v>42939.0</v>
      </c>
      <c r="D3904" s="14">
        <v>594.52</v>
      </c>
      <c r="E3904" s="24">
        <v>42770.81821759259</v>
      </c>
      <c r="F3904" s="16">
        <v>166.0</v>
      </c>
      <c r="G3904" s="17" t="s">
        <v>25</v>
      </c>
      <c r="H3904" s="14">
        <v>61.94</v>
      </c>
      <c r="I3904" s="14">
        <f t="shared" si="1"/>
        <v>552.3592</v>
      </c>
      <c r="J3904" s="18">
        <v>4.0</v>
      </c>
      <c r="K3904" s="17">
        <v>6.0</v>
      </c>
      <c r="L3904" s="19">
        <v>3.0</v>
      </c>
      <c r="M3904" s="19" t="e">
        <v>#REF!</v>
      </c>
      <c r="N3904" s="17">
        <v>5.0</v>
      </c>
      <c r="O3904" s="17" t="s">
        <v>62</v>
      </c>
      <c r="P3904" s="17">
        <v>3.0</v>
      </c>
      <c r="Q3904" s="17">
        <v>4.0</v>
      </c>
      <c r="R3904" s="17">
        <v>4.0</v>
      </c>
      <c r="S3904" s="7">
        <f t="shared" si="2"/>
        <v>8</v>
      </c>
      <c r="T3904" s="20">
        <v>18.38</v>
      </c>
      <c r="U3904" s="14">
        <f t="shared" si="191"/>
        <v>23.7808</v>
      </c>
      <c r="V3904" s="21" t="s">
        <v>39</v>
      </c>
      <c r="W3904" s="35">
        <f>VLOOKUP(A3904,airbnb_listings_orlando!C:Q,14,0)</f>
        <v>259</v>
      </c>
      <c r="X3904" s="35">
        <f>VLOOKUP(A3904,airbnb_listings_orlando!C:Q,15,0)</f>
        <v>6</v>
      </c>
      <c r="Y3904" s="11">
        <f t="shared" si="4"/>
        <v>198.1733333</v>
      </c>
      <c r="AA3904" s="11"/>
    </row>
    <row r="3905">
      <c r="A3905" s="12" t="s">
        <v>108</v>
      </c>
      <c r="B3905" s="13">
        <v>42928.0</v>
      </c>
      <c r="C3905" s="12">
        <v>42935.0</v>
      </c>
      <c r="D3905" s="14">
        <v>1211.06</v>
      </c>
      <c r="E3905" s="24">
        <v>42770.816458333335</v>
      </c>
      <c r="F3905" s="16">
        <v>158.0</v>
      </c>
      <c r="G3905" s="17" t="s">
        <v>25</v>
      </c>
      <c r="H3905" s="14">
        <v>151.07</v>
      </c>
      <c r="I3905" s="14">
        <f t="shared" si="1"/>
        <v>1125.1776</v>
      </c>
      <c r="J3905" s="18">
        <v>4.0</v>
      </c>
      <c r="K3905" s="17">
        <v>6.0</v>
      </c>
      <c r="L3905" s="19">
        <v>3.0</v>
      </c>
      <c r="M3905" s="19" t="e">
        <v>#REF!</v>
      </c>
      <c r="N3905" s="17">
        <v>5.0</v>
      </c>
      <c r="O3905" s="17" t="s">
        <v>62</v>
      </c>
      <c r="P3905" s="17">
        <v>7.0</v>
      </c>
      <c r="Q3905" s="17">
        <v>4.0</v>
      </c>
      <c r="R3905" s="17">
        <v>0.0</v>
      </c>
      <c r="S3905" s="7">
        <f t="shared" si="2"/>
        <v>4</v>
      </c>
      <c r="T3905" s="20">
        <v>37.44</v>
      </c>
      <c r="U3905" s="14">
        <f t="shared" si="191"/>
        <v>48.4424</v>
      </c>
      <c r="V3905" s="21" t="s">
        <v>39</v>
      </c>
      <c r="W3905" s="35">
        <f>VLOOKUP(A3905,airbnb_listings_orlando!C:Q,14,0)</f>
        <v>259</v>
      </c>
      <c r="X3905" s="35">
        <f>VLOOKUP(A3905,airbnb_listings_orlando!C:Q,15,0)</f>
        <v>6</v>
      </c>
      <c r="Y3905" s="11">
        <f t="shared" si="4"/>
        <v>173.0085714</v>
      </c>
      <c r="AA3905" s="11"/>
    </row>
    <row r="3906">
      <c r="A3906" s="12" t="s">
        <v>108</v>
      </c>
      <c r="B3906" s="13">
        <v>42916.0</v>
      </c>
      <c r="C3906" s="12">
        <v>42920.0</v>
      </c>
      <c r="D3906" s="14">
        <v>792.69</v>
      </c>
      <c r="E3906" s="24">
        <v>42892.79262731481</v>
      </c>
      <c r="F3906" s="16">
        <v>24.0</v>
      </c>
      <c r="G3906" s="17" t="s">
        <v>25</v>
      </c>
      <c r="H3906" s="14">
        <v>90.59</v>
      </c>
      <c r="I3906" s="14">
        <f t="shared" si="1"/>
        <v>736.4724</v>
      </c>
      <c r="J3906" s="18">
        <v>4.0</v>
      </c>
      <c r="K3906" s="17">
        <v>6.0</v>
      </c>
      <c r="L3906" s="19">
        <v>3.0</v>
      </c>
      <c r="M3906" s="19" t="e">
        <v>#REF!</v>
      </c>
      <c r="N3906" s="17">
        <v>5.0</v>
      </c>
      <c r="O3906" s="17" t="s">
        <v>62</v>
      </c>
      <c r="P3906" s="17">
        <v>4.0</v>
      </c>
      <c r="Q3906" s="17">
        <v>4.0</v>
      </c>
      <c r="R3906" s="17">
        <v>4.0</v>
      </c>
      <c r="S3906" s="7">
        <f t="shared" si="2"/>
        <v>8</v>
      </c>
      <c r="T3906" s="20">
        <v>24.51</v>
      </c>
      <c r="U3906" s="14">
        <f t="shared" si="191"/>
        <v>31.7076</v>
      </c>
      <c r="V3906" s="21" t="s">
        <v>39</v>
      </c>
      <c r="W3906" s="35">
        <f>VLOOKUP(A3906,airbnb_listings_orlando!C:Q,14,0)</f>
        <v>259</v>
      </c>
      <c r="X3906" s="35">
        <f>VLOOKUP(A3906,airbnb_listings_orlando!C:Q,15,0)</f>
        <v>6</v>
      </c>
      <c r="Y3906" s="11">
        <f t="shared" si="4"/>
        <v>198.1725</v>
      </c>
      <c r="AA3906" s="11"/>
    </row>
    <row r="3907">
      <c r="A3907" s="12" t="s">
        <v>108</v>
      </c>
      <c r="B3907" s="13">
        <v>42904.0</v>
      </c>
      <c r="C3907" s="12">
        <v>42911.0</v>
      </c>
      <c r="D3907" s="14">
        <v>1056.92</v>
      </c>
      <c r="E3907" s="24">
        <v>42846.67040509259</v>
      </c>
      <c r="F3907" s="16">
        <v>58.0</v>
      </c>
      <c r="G3907" s="17" t="s">
        <v>25</v>
      </c>
      <c r="H3907" s="14">
        <v>128.78</v>
      </c>
      <c r="I3907" s="14">
        <f t="shared" si="1"/>
        <v>981.9632</v>
      </c>
      <c r="J3907" s="18">
        <v>4.0</v>
      </c>
      <c r="K3907" s="17">
        <v>6.0</v>
      </c>
      <c r="L3907" s="19">
        <v>3.0</v>
      </c>
      <c r="M3907" s="19" t="e">
        <v>#REF!</v>
      </c>
      <c r="N3907" s="17">
        <v>5.0</v>
      </c>
      <c r="O3907" s="17" t="s">
        <v>62</v>
      </c>
      <c r="P3907" s="17">
        <v>7.0</v>
      </c>
      <c r="Q3907" s="17">
        <v>4.0</v>
      </c>
      <c r="R3907" s="17">
        <v>3.0</v>
      </c>
      <c r="S3907" s="7">
        <f t="shared" si="2"/>
        <v>7</v>
      </c>
      <c r="T3907" s="20">
        <v>32.68</v>
      </c>
      <c r="U3907" s="14">
        <f t="shared" si="191"/>
        <v>42.2768</v>
      </c>
      <c r="V3907" s="21" t="s">
        <v>39</v>
      </c>
      <c r="W3907" s="35">
        <f>VLOOKUP(A3907,airbnb_listings_orlando!C:Q,14,0)</f>
        <v>259</v>
      </c>
      <c r="X3907" s="35">
        <f>VLOOKUP(A3907,airbnb_listings_orlando!C:Q,15,0)</f>
        <v>6</v>
      </c>
      <c r="Y3907" s="11">
        <f t="shared" si="4"/>
        <v>150.9885714</v>
      </c>
      <c r="AA3907" s="11"/>
    </row>
    <row r="3908">
      <c r="A3908" s="12" t="s">
        <v>108</v>
      </c>
      <c r="B3908" s="13">
        <v>42834.0</v>
      </c>
      <c r="C3908" s="12">
        <v>42839.0</v>
      </c>
      <c r="D3908" s="14">
        <v>813.6</v>
      </c>
      <c r="E3908" s="24">
        <v>42621.58991898148</v>
      </c>
      <c r="F3908" s="16">
        <v>213.0</v>
      </c>
      <c r="G3908" s="17" t="s">
        <v>25</v>
      </c>
      <c r="H3908" s="14">
        <v>120.0</v>
      </c>
      <c r="I3908" s="14">
        <f t="shared" si="1"/>
        <v>781.056</v>
      </c>
      <c r="J3908" s="18">
        <v>4.0</v>
      </c>
      <c r="K3908" s="17">
        <v>6.0</v>
      </c>
      <c r="L3908" s="19">
        <v>3.0</v>
      </c>
      <c r="M3908" s="19" t="e">
        <v>#REF!</v>
      </c>
      <c r="N3908" s="17">
        <v>5.0</v>
      </c>
      <c r="O3908" s="17" t="s">
        <v>62</v>
      </c>
      <c r="P3908" s="17">
        <v>5.0</v>
      </c>
      <c r="Q3908" s="17">
        <v>6.0</v>
      </c>
      <c r="R3908" s="17">
        <v>0.0</v>
      </c>
      <c r="S3908" s="7">
        <f t="shared" si="2"/>
        <v>6</v>
      </c>
      <c r="T3908" s="20">
        <v>0.0</v>
      </c>
      <c r="U3908" s="14">
        <f t="shared" si="191"/>
        <v>32.544</v>
      </c>
      <c r="V3908" s="21" t="s">
        <v>39</v>
      </c>
      <c r="W3908" s="35">
        <f>VLOOKUP(A3908,airbnb_listings_orlando!C:Q,14,0)</f>
        <v>259</v>
      </c>
      <c r="X3908" s="35">
        <f>VLOOKUP(A3908,airbnb_listings_orlando!C:Q,15,0)</f>
        <v>6</v>
      </c>
      <c r="Y3908" s="11">
        <f t="shared" si="4"/>
        <v>162.72</v>
      </c>
      <c r="AA3908" s="11"/>
    </row>
    <row r="3909">
      <c r="A3909" s="12" t="s">
        <v>108</v>
      </c>
      <c r="B3909" s="13">
        <v>42727.0</v>
      </c>
      <c r="C3909" s="25">
        <v>42734.0</v>
      </c>
      <c r="D3909" s="14">
        <v>1559.4</v>
      </c>
      <c r="E3909" s="24">
        <v>42619.453622685185</v>
      </c>
      <c r="F3909" s="16">
        <v>108.0</v>
      </c>
      <c r="G3909" s="17" t="s">
        <v>25</v>
      </c>
      <c r="H3909" s="14">
        <v>252.0</v>
      </c>
      <c r="I3909" s="14">
        <f t="shared" si="1"/>
        <v>1497.024</v>
      </c>
      <c r="J3909" s="18">
        <v>4.0</v>
      </c>
      <c r="K3909" s="17">
        <v>6.0</v>
      </c>
      <c r="L3909" s="19">
        <v>3.0</v>
      </c>
      <c r="M3909" s="19" t="e">
        <v>#REF!</v>
      </c>
      <c r="N3909" s="17">
        <v>5.0</v>
      </c>
      <c r="O3909" s="17" t="s">
        <v>62</v>
      </c>
      <c r="P3909" s="17">
        <v>7.0</v>
      </c>
      <c r="Q3909" s="17">
        <v>2.0</v>
      </c>
      <c r="R3909" s="17">
        <v>0.0</v>
      </c>
      <c r="S3909" s="7">
        <f t="shared" si="2"/>
        <v>2</v>
      </c>
      <c r="T3909" s="20">
        <v>0.0</v>
      </c>
      <c r="U3909" s="14">
        <f t="shared" si="191"/>
        <v>62.376</v>
      </c>
      <c r="V3909" s="21" t="s">
        <v>39</v>
      </c>
      <c r="W3909" s="35">
        <f>VLOOKUP(A3909,airbnb_listings_orlando!C:Q,14,0)</f>
        <v>259</v>
      </c>
      <c r="X3909" s="35">
        <f>VLOOKUP(A3909,airbnb_listings_orlando!C:Q,15,0)</f>
        <v>6</v>
      </c>
      <c r="Y3909" s="11">
        <f t="shared" si="4"/>
        <v>222.7714286</v>
      </c>
      <c r="AA3909" s="11"/>
    </row>
    <row r="3910">
      <c r="A3910" s="12" t="s">
        <v>108</v>
      </c>
      <c r="B3910" s="13">
        <v>43256.0</v>
      </c>
      <c r="C3910" s="12">
        <v>43259.0</v>
      </c>
      <c r="D3910" s="14">
        <v>130.0</v>
      </c>
      <c r="E3910" s="24">
        <v>43073.655694444446</v>
      </c>
      <c r="F3910" s="16">
        <v>183.0</v>
      </c>
      <c r="G3910" s="17" t="s">
        <v>25</v>
      </c>
      <c r="H3910" s="14">
        <v>0.0</v>
      </c>
      <c r="I3910" s="14">
        <f t="shared" si="1"/>
        <v>130</v>
      </c>
      <c r="J3910" s="18">
        <v>4.0</v>
      </c>
      <c r="K3910" s="17">
        <v>6.0</v>
      </c>
      <c r="L3910" s="19">
        <v>3.0</v>
      </c>
      <c r="M3910" s="19" t="e">
        <v>#REF!</v>
      </c>
      <c r="N3910" s="17">
        <v>5.0</v>
      </c>
      <c r="O3910" s="17" t="s">
        <v>62</v>
      </c>
      <c r="P3910" s="17">
        <v>3.0</v>
      </c>
      <c r="Q3910" s="17">
        <v>4.0</v>
      </c>
      <c r="R3910" s="17">
        <v>0.0</v>
      </c>
      <c r="S3910" s="7">
        <f t="shared" si="2"/>
        <v>4</v>
      </c>
      <c r="T3910" s="20">
        <v>0.0</v>
      </c>
      <c r="U3910" s="14">
        <v>0.0</v>
      </c>
      <c r="V3910" s="21" t="s">
        <v>40</v>
      </c>
      <c r="W3910" s="35">
        <f>VLOOKUP(A3910,airbnb_listings_orlando!C:Q,14,0)</f>
        <v>259</v>
      </c>
      <c r="X3910" s="35">
        <f>VLOOKUP(A3910,airbnb_listings_orlando!C:Q,15,0)</f>
        <v>6</v>
      </c>
      <c r="Y3910" s="11">
        <f t="shared" si="4"/>
        <v>43.33333333</v>
      </c>
      <c r="AA3910" s="11"/>
    </row>
    <row r="3911">
      <c r="A3911" s="12" t="s">
        <v>108</v>
      </c>
      <c r="B3911" s="13">
        <v>43234.0</v>
      </c>
      <c r="C3911" s="12">
        <v>43256.0</v>
      </c>
      <c r="D3911" s="14">
        <v>130.0</v>
      </c>
      <c r="E3911" s="15">
        <v>43056.38726851852</v>
      </c>
      <c r="F3911" s="16">
        <v>178.0</v>
      </c>
      <c r="G3911" s="17" t="s">
        <v>25</v>
      </c>
      <c r="H3911" s="14">
        <v>0.0</v>
      </c>
      <c r="I3911" s="14">
        <f t="shared" si="1"/>
        <v>130</v>
      </c>
      <c r="J3911" s="18">
        <v>4.0</v>
      </c>
      <c r="K3911" s="17">
        <v>6.0</v>
      </c>
      <c r="L3911" s="19">
        <v>3.0</v>
      </c>
      <c r="M3911" s="19" t="e">
        <v>#REF!</v>
      </c>
      <c r="N3911" s="17">
        <v>5.0</v>
      </c>
      <c r="O3911" s="17" t="s">
        <v>62</v>
      </c>
      <c r="P3911" s="17">
        <v>22.0</v>
      </c>
      <c r="Q3911" s="17">
        <v>2.0</v>
      </c>
      <c r="R3911" s="17">
        <v>0.0</v>
      </c>
      <c r="S3911" s="7">
        <f t="shared" si="2"/>
        <v>2</v>
      </c>
      <c r="T3911" s="20">
        <v>0.0</v>
      </c>
      <c r="U3911" s="14">
        <v>0.0</v>
      </c>
      <c r="V3911" s="21" t="s">
        <v>40</v>
      </c>
      <c r="W3911" s="35">
        <f>VLOOKUP(A3911,airbnb_listings_orlando!C:Q,14,0)</f>
        <v>259</v>
      </c>
      <c r="X3911" s="35">
        <f>VLOOKUP(A3911,airbnb_listings_orlando!C:Q,15,0)</f>
        <v>6</v>
      </c>
      <c r="Y3911" s="11">
        <f t="shared" si="4"/>
        <v>5.909090909</v>
      </c>
      <c r="AA3911" s="11"/>
    </row>
    <row r="3912">
      <c r="A3912" s="12" t="s">
        <v>108</v>
      </c>
      <c r="B3912" s="13">
        <v>43403.0</v>
      </c>
      <c r="C3912" s="12">
        <v>43410.0</v>
      </c>
      <c r="D3912" s="14">
        <v>995.06</v>
      </c>
      <c r="E3912" s="15">
        <v>43395.51596064815</v>
      </c>
      <c r="F3912" s="16">
        <v>8.0</v>
      </c>
      <c r="G3912" s="17" t="s">
        <v>25</v>
      </c>
      <c r="H3912" s="14">
        <v>138.6</v>
      </c>
      <c r="I3912" s="14">
        <f t="shared" si="1"/>
        <v>945.307</v>
      </c>
      <c r="J3912" s="18">
        <v>4.0</v>
      </c>
      <c r="K3912" s="17">
        <v>6.0</v>
      </c>
      <c r="L3912" s="19">
        <v>3.0</v>
      </c>
      <c r="M3912" s="19" t="e">
        <v>#REF!</v>
      </c>
      <c r="N3912" s="17">
        <v>5.0</v>
      </c>
      <c r="O3912" s="17" t="s">
        <v>62</v>
      </c>
      <c r="P3912" s="17">
        <v>7.0</v>
      </c>
      <c r="Q3912" s="17">
        <v>2.0</v>
      </c>
      <c r="R3912" s="17">
        <v>0.0</v>
      </c>
      <c r="S3912" s="7">
        <f t="shared" si="2"/>
        <v>2</v>
      </c>
      <c r="T3912" s="20">
        <v>0.0</v>
      </c>
      <c r="U3912" s="14">
        <f>D3912*5%</f>
        <v>49.753</v>
      </c>
      <c r="V3912" s="21" t="s">
        <v>50</v>
      </c>
      <c r="W3912" s="35">
        <f>VLOOKUP(A3912,airbnb_listings_orlando!C:Q,14,0)</f>
        <v>259</v>
      </c>
      <c r="X3912" s="35">
        <f>VLOOKUP(A3912,airbnb_listings_orlando!C:Q,15,0)</f>
        <v>6</v>
      </c>
      <c r="Y3912" s="11">
        <f t="shared" si="4"/>
        <v>142.1514286</v>
      </c>
      <c r="AA3912" s="11"/>
    </row>
    <row r="3913">
      <c r="A3913" s="12" t="s">
        <v>109</v>
      </c>
      <c r="B3913" s="13">
        <v>43485.0</v>
      </c>
      <c r="C3913" s="12">
        <v>43499.0</v>
      </c>
      <c r="D3913" s="14">
        <v>1503.5</v>
      </c>
      <c r="E3913" s="15">
        <v>43459.98594907407</v>
      </c>
      <c r="F3913" s="16">
        <v>26.0</v>
      </c>
      <c r="G3913" s="17" t="s">
        <v>25</v>
      </c>
      <c r="H3913" s="14">
        <v>46.5</v>
      </c>
      <c r="I3913" s="14">
        <f t="shared" si="1"/>
        <v>1396.86</v>
      </c>
      <c r="J3913" s="18">
        <v>3.0</v>
      </c>
      <c r="K3913" s="17">
        <v>4.0</v>
      </c>
      <c r="L3913" s="19">
        <v>2.0</v>
      </c>
      <c r="M3913" s="19">
        <v>30.0</v>
      </c>
      <c r="N3913" s="17">
        <v>4.5</v>
      </c>
      <c r="O3913" s="17" t="s">
        <v>62</v>
      </c>
      <c r="P3913" s="17">
        <v>14.0</v>
      </c>
      <c r="Q3913" s="17">
        <v>5.0</v>
      </c>
      <c r="R3913" s="17">
        <v>0.0</v>
      </c>
      <c r="S3913" s="7">
        <f t="shared" si="2"/>
        <v>5</v>
      </c>
      <c r="T3913" s="20">
        <v>46.5</v>
      </c>
      <c r="U3913" s="14">
        <f t="shared" ref="U3913:U3964" si="192">D3913*4%</f>
        <v>60.14</v>
      </c>
      <c r="V3913" s="21" t="s">
        <v>26</v>
      </c>
      <c r="W3913" s="35">
        <f>VLOOKUP(A3913,airbnb_listings_orlando!C:Q,14,0)</f>
        <v>259</v>
      </c>
      <c r="X3913" s="35">
        <f>VLOOKUP(A3913,airbnb_listings_orlando!C:Q,15,0)</f>
        <v>6</v>
      </c>
      <c r="Y3913" s="11">
        <f t="shared" si="4"/>
        <v>107.3928571</v>
      </c>
      <c r="AA3913" s="11"/>
    </row>
    <row r="3914">
      <c r="A3914" s="12" t="s">
        <v>109</v>
      </c>
      <c r="B3914" s="13">
        <v>43449.0</v>
      </c>
      <c r="C3914" s="25">
        <v>43451.0</v>
      </c>
      <c r="D3914" s="14">
        <v>334.65</v>
      </c>
      <c r="E3914" s="15">
        <v>43397.931909722225</v>
      </c>
      <c r="F3914" s="16">
        <v>52.0</v>
      </c>
      <c r="G3914" s="17" t="s">
        <v>25</v>
      </c>
      <c r="H3914" s="14">
        <v>32.67</v>
      </c>
      <c r="I3914" s="14">
        <f t="shared" si="1"/>
        <v>310.914</v>
      </c>
      <c r="J3914" s="18">
        <v>3.0</v>
      </c>
      <c r="K3914" s="17">
        <v>4.0</v>
      </c>
      <c r="L3914" s="19">
        <v>2.0</v>
      </c>
      <c r="M3914" s="19">
        <v>30.0</v>
      </c>
      <c r="N3914" s="17">
        <v>4.5</v>
      </c>
      <c r="O3914" s="17" t="s">
        <v>62</v>
      </c>
      <c r="P3914" s="17">
        <v>2.0</v>
      </c>
      <c r="Q3914" s="17">
        <v>5.0</v>
      </c>
      <c r="R3914" s="17">
        <v>2.0</v>
      </c>
      <c r="S3914" s="7">
        <f t="shared" si="2"/>
        <v>7</v>
      </c>
      <c r="T3914" s="20">
        <v>10.35</v>
      </c>
      <c r="U3914" s="14">
        <f t="shared" si="192"/>
        <v>13.386</v>
      </c>
      <c r="V3914" s="21" t="s">
        <v>26</v>
      </c>
      <c r="W3914" s="35">
        <f>VLOOKUP(A3914,airbnb_listings_orlando!C:Q,14,0)</f>
        <v>259</v>
      </c>
      <c r="X3914" s="35">
        <f>VLOOKUP(A3914,airbnb_listings_orlando!C:Q,15,0)</f>
        <v>6</v>
      </c>
      <c r="Y3914" s="11">
        <f t="shared" si="4"/>
        <v>167.325</v>
      </c>
      <c r="AA3914" s="11"/>
    </row>
    <row r="3915">
      <c r="A3915" s="12" t="s">
        <v>109</v>
      </c>
      <c r="B3915" s="13">
        <v>43441.0</v>
      </c>
      <c r="C3915" s="12">
        <v>43443.0</v>
      </c>
      <c r="D3915" s="14">
        <v>304.09</v>
      </c>
      <c r="E3915" s="24">
        <v>43435.87883101852</v>
      </c>
      <c r="F3915" s="16">
        <v>6.0</v>
      </c>
      <c r="G3915" s="17" t="s">
        <v>25</v>
      </c>
      <c r="H3915" s="14">
        <v>20.86</v>
      </c>
      <c r="I3915" s="14">
        <f t="shared" si="1"/>
        <v>282.5164</v>
      </c>
      <c r="J3915" s="18">
        <v>3.0</v>
      </c>
      <c r="K3915" s="17">
        <v>4.0</v>
      </c>
      <c r="L3915" s="19">
        <v>2.0</v>
      </c>
      <c r="M3915" s="19">
        <v>30.0</v>
      </c>
      <c r="N3915" s="17">
        <v>4.5</v>
      </c>
      <c r="O3915" s="17" t="s">
        <v>62</v>
      </c>
      <c r="P3915" s="17">
        <v>2.0</v>
      </c>
      <c r="Q3915" s="17">
        <v>6.0</v>
      </c>
      <c r="R3915" s="17">
        <v>1.0</v>
      </c>
      <c r="S3915" s="7">
        <f t="shared" si="2"/>
        <v>7</v>
      </c>
      <c r="T3915" s="20">
        <v>9.41</v>
      </c>
      <c r="U3915" s="14">
        <f t="shared" si="192"/>
        <v>12.1636</v>
      </c>
      <c r="V3915" s="21" t="s">
        <v>26</v>
      </c>
      <c r="W3915" s="35">
        <f>VLOOKUP(A3915,airbnb_listings_orlando!C:Q,14,0)</f>
        <v>259</v>
      </c>
      <c r="X3915" s="35">
        <f>VLOOKUP(A3915,airbnb_listings_orlando!C:Q,15,0)</f>
        <v>6</v>
      </c>
      <c r="Y3915" s="11">
        <f t="shared" si="4"/>
        <v>152.045</v>
      </c>
      <c r="AA3915" s="11"/>
    </row>
    <row r="3916">
      <c r="A3916" s="12" t="s">
        <v>109</v>
      </c>
      <c r="B3916" s="13">
        <v>43421.0</v>
      </c>
      <c r="C3916" s="25">
        <v>43423.0</v>
      </c>
      <c r="D3916" s="14">
        <v>331.8</v>
      </c>
      <c r="E3916" s="15">
        <v>43419.525289351855</v>
      </c>
      <c r="F3916" s="16">
        <v>2.0</v>
      </c>
      <c r="G3916" s="17" t="s">
        <v>25</v>
      </c>
      <c r="H3916" s="14">
        <v>25.23</v>
      </c>
      <c r="I3916" s="14">
        <f t="shared" si="1"/>
        <v>308.268</v>
      </c>
      <c r="J3916" s="18">
        <v>3.0</v>
      </c>
      <c r="K3916" s="17">
        <v>4.0</v>
      </c>
      <c r="L3916" s="19">
        <v>2.0</v>
      </c>
      <c r="M3916" s="19">
        <v>30.0</v>
      </c>
      <c r="N3916" s="17">
        <v>4.5</v>
      </c>
      <c r="O3916" s="17" t="s">
        <v>62</v>
      </c>
      <c r="P3916" s="17">
        <v>2.0</v>
      </c>
      <c r="Q3916" s="17">
        <v>4.0</v>
      </c>
      <c r="R3916" s="17">
        <v>2.0</v>
      </c>
      <c r="S3916" s="7">
        <f t="shared" si="2"/>
        <v>6</v>
      </c>
      <c r="T3916" s="20">
        <v>10.26</v>
      </c>
      <c r="U3916" s="14">
        <f t="shared" si="192"/>
        <v>13.272</v>
      </c>
      <c r="V3916" s="21" t="s">
        <v>26</v>
      </c>
      <c r="W3916" s="35">
        <f>VLOOKUP(A3916,airbnb_listings_orlando!C:Q,14,0)</f>
        <v>259</v>
      </c>
      <c r="X3916" s="35">
        <f>VLOOKUP(A3916,airbnb_listings_orlando!C:Q,15,0)</f>
        <v>6</v>
      </c>
      <c r="Y3916" s="11">
        <f t="shared" si="4"/>
        <v>165.9</v>
      </c>
      <c r="AA3916" s="11"/>
    </row>
    <row r="3917">
      <c r="A3917" s="12" t="s">
        <v>109</v>
      </c>
      <c r="B3917" s="13">
        <v>43399.0</v>
      </c>
      <c r="C3917" s="25">
        <v>43402.0</v>
      </c>
      <c r="D3917" s="14">
        <v>409.34</v>
      </c>
      <c r="E3917" s="15">
        <v>43387.81387731482</v>
      </c>
      <c r="F3917" s="16">
        <v>12.0</v>
      </c>
      <c r="G3917" s="17" t="s">
        <v>25</v>
      </c>
      <c r="H3917" s="14">
        <v>37.43</v>
      </c>
      <c r="I3917" s="14">
        <f t="shared" si="1"/>
        <v>380.3064</v>
      </c>
      <c r="J3917" s="18">
        <v>3.0</v>
      </c>
      <c r="K3917" s="17">
        <v>4.0</v>
      </c>
      <c r="L3917" s="19">
        <v>2.0</v>
      </c>
      <c r="M3917" s="19">
        <v>30.0</v>
      </c>
      <c r="N3917" s="17">
        <v>4.5</v>
      </c>
      <c r="O3917" s="17" t="s">
        <v>62</v>
      </c>
      <c r="P3917" s="17">
        <v>3.0</v>
      </c>
      <c r="Q3917" s="17">
        <v>4.0</v>
      </c>
      <c r="R3917" s="17">
        <v>2.0</v>
      </c>
      <c r="S3917" s="7">
        <f t="shared" si="2"/>
        <v>6</v>
      </c>
      <c r="T3917" s="20">
        <v>12.66</v>
      </c>
      <c r="U3917" s="14">
        <f t="shared" si="192"/>
        <v>16.3736</v>
      </c>
      <c r="V3917" s="21" t="s">
        <v>26</v>
      </c>
      <c r="W3917" s="35">
        <f>VLOOKUP(A3917,airbnb_listings_orlando!C:Q,14,0)</f>
        <v>259</v>
      </c>
      <c r="X3917" s="35">
        <f>VLOOKUP(A3917,airbnb_listings_orlando!C:Q,15,0)</f>
        <v>6</v>
      </c>
      <c r="Y3917" s="11">
        <f t="shared" si="4"/>
        <v>136.4466667</v>
      </c>
      <c r="AA3917" s="11"/>
    </row>
    <row r="3918">
      <c r="A3918" s="12" t="s">
        <v>109</v>
      </c>
      <c r="B3918" s="13">
        <v>43392.0</v>
      </c>
      <c r="C3918" s="25">
        <v>43395.0</v>
      </c>
      <c r="D3918" s="14">
        <v>477.24</v>
      </c>
      <c r="E3918" s="24">
        <v>43375.5015625</v>
      </c>
      <c r="F3918" s="16">
        <v>17.0</v>
      </c>
      <c r="G3918" s="17" t="s">
        <v>25</v>
      </c>
      <c r="H3918" s="14">
        <v>48.12</v>
      </c>
      <c r="I3918" s="14">
        <f t="shared" si="1"/>
        <v>443.3904</v>
      </c>
      <c r="J3918" s="18">
        <v>3.0</v>
      </c>
      <c r="K3918" s="17">
        <v>4.0</v>
      </c>
      <c r="L3918" s="19">
        <v>2.0</v>
      </c>
      <c r="M3918" s="19">
        <v>30.0</v>
      </c>
      <c r="N3918" s="17">
        <v>4.5</v>
      </c>
      <c r="O3918" s="17" t="s">
        <v>62</v>
      </c>
      <c r="P3918" s="17">
        <v>3.0</v>
      </c>
      <c r="Q3918" s="17">
        <v>5.0</v>
      </c>
      <c r="R3918" s="17">
        <v>2.0</v>
      </c>
      <c r="S3918" s="7">
        <f t="shared" si="2"/>
        <v>7</v>
      </c>
      <c r="T3918" s="20">
        <v>14.76</v>
      </c>
      <c r="U3918" s="14">
        <f t="shared" si="192"/>
        <v>19.0896</v>
      </c>
      <c r="V3918" s="21" t="s">
        <v>26</v>
      </c>
      <c r="W3918" s="35">
        <f>VLOOKUP(A3918,airbnb_listings_orlando!C:Q,14,0)</f>
        <v>259</v>
      </c>
      <c r="X3918" s="35">
        <f>VLOOKUP(A3918,airbnb_listings_orlando!C:Q,15,0)</f>
        <v>6</v>
      </c>
      <c r="Y3918" s="11">
        <f t="shared" si="4"/>
        <v>159.08</v>
      </c>
      <c r="AA3918" s="11"/>
    </row>
    <row r="3919">
      <c r="A3919" s="12" t="s">
        <v>109</v>
      </c>
      <c r="B3919" s="13">
        <v>43323.0</v>
      </c>
      <c r="C3919" s="12">
        <v>43331.0</v>
      </c>
      <c r="D3919" s="14">
        <v>1030.0</v>
      </c>
      <c r="E3919" s="24">
        <v>43224.9975</v>
      </c>
      <c r="F3919" s="16">
        <v>99.0</v>
      </c>
      <c r="G3919" s="17" t="s">
        <v>25</v>
      </c>
      <c r="H3919" s="14">
        <v>133.66</v>
      </c>
      <c r="I3919" s="14">
        <f t="shared" si="1"/>
        <v>956.8</v>
      </c>
      <c r="J3919" s="18">
        <v>3.0</v>
      </c>
      <c r="K3919" s="17">
        <v>4.0</v>
      </c>
      <c r="L3919" s="19">
        <v>2.0</v>
      </c>
      <c r="M3919" s="19">
        <v>30.0</v>
      </c>
      <c r="N3919" s="17">
        <v>4.5</v>
      </c>
      <c r="O3919" s="17" t="s">
        <v>62</v>
      </c>
      <c r="P3919" s="17">
        <v>8.0</v>
      </c>
      <c r="Q3919" s="17">
        <v>6.0</v>
      </c>
      <c r="R3919" s="17">
        <v>2.0</v>
      </c>
      <c r="S3919" s="7">
        <f t="shared" si="2"/>
        <v>8</v>
      </c>
      <c r="T3919" s="20">
        <v>32.0</v>
      </c>
      <c r="U3919" s="14">
        <f t="shared" si="192"/>
        <v>41.2</v>
      </c>
      <c r="V3919" s="21" t="s">
        <v>26</v>
      </c>
      <c r="W3919" s="35">
        <f>VLOOKUP(A3919,airbnb_listings_orlando!C:Q,14,0)</f>
        <v>259</v>
      </c>
      <c r="X3919" s="35">
        <f>VLOOKUP(A3919,airbnb_listings_orlando!C:Q,15,0)</f>
        <v>6</v>
      </c>
      <c r="Y3919" s="11">
        <f t="shared" si="4"/>
        <v>128.75</v>
      </c>
      <c r="AA3919" s="11"/>
    </row>
    <row r="3920">
      <c r="A3920" s="12" t="s">
        <v>109</v>
      </c>
      <c r="B3920" s="13">
        <v>43311.0</v>
      </c>
      <c r="C3920" s="12">
        <v>43321.0</v>
      </c>
      <c r="D3920" s="14">
        <v>1255.0</v>
      </c>
      <c r="E3920" s="24">
        <v>43191.89894675926</v>
      </c>
      <c r="F3920" s="16">
        <v>120.0</v>
      </c>
      <c r="G3920" s="17" t="s">
        <v>25</v>
      </c>
      <c r="H3920" s="14">
        <v>168.66</v>
      </c>
      <c r="I3920" s="14">
        <f t="shared" si="1"/>
        <v>1165.8</v>
      </c>
      <c r="J3920" s="18">
        <v>3.0</v>
      </c>
      <c r="K3920" s="17">
        <v>4.0</v>
      </c>
      <c r="L3920" s="19">
        <v>2.0</v>
      </c>
      <c r="M3920" s="19" t="e">
        <v>#N/A</v>
      </c>
      <c r="N3920" s="17">
        <v>4.5</v>
      </c>
      <c r="O3920" s="17" t="s">
        <v>62</v>
      </c>
      <c r="P3920" s="17">
        <v>10.0</v>
      </c>
      <c r="Q3920" s="17">
        <v>4.0</v>
      </c>
      <c r="R3920" s="17">
        <v>3.0</v>
      </c>
      <c r="S3920" s="7">
        <f t="shared" si="2"/>
        <v>7</v>
      </c>
      <c r="T3920" s="20">
        <v>39.0</v>
      </c>
      <c r="U3920" s="14">
        <f t="shared" si="192"/>
        <v>50.2</v>
      </c>
      <c r="V3920" s="21" t="s">
        <v>26</v>
      </c>
      <c r="W3920" s="35">
        <f>VLOOKUP(A3920,airbnb_listings_orlando!C:Q,14,0)</f>
        <v>259</v>
      </c>
      <c r="X3920" s="35">
        <f>VLOOKUP(A3920,airbnb_listings_orlando!C:Q,15,0)</f>
        <v>6</v>
      </c>
      <c r="Y3920" s="11">
        <f t="shared" si="4"/>
        <v>125.5</v>
      </c>
      <c r="AA3920" s="11"/>
    </row>
    <row r="3921">
      <c r="A3921" s="12" t="s">
        <v>109</v>
      </c>
      <c r="B3921" s="13">
        <v>43308.0</v>
      </c>
      <c r="C3921" s="12">
        <v>43310.0</v>
      </c>
      <c r="D3921" s="14">
        <v>368.0</v>
      </c>
      <c r="E3921" s="24">
        <v>43236.567407407405</v>
      </c>
      <c r="F3921" s="16">
        <v>72.0</v>
      </c>
      <c r="G3921" s="17" t="s">
        <v>25</v>
      </c>
      <c r="H3921" s="14">
        <v>31.31</v>
      </c>
      <c r="I3921" s="14">
        <f t="shared" si="1"/>
        <v>342.28</v>
      </c>
      <c r="J3921" s="18">
        <v>3.0</v>
      </c>
      <c r="K3921" s="17">
        <v>4.0</v>
      </c>
      <c r="L3921" s="19">
        <v>2.0</v>
      </c>
      <c r="M3921" s="19" t="e">
        <v>#N/A</v>
      </c>
      <c r="N3921" s="17">
        <v>4.5</v>
      </c>
      <c r="O3921" s="17" t="s">
        <v>62</v>
      </c>
      <c r="P3921" s="17">
        <v>2.0</v>
      </c>
      <c r="Q3921" s="17">
        <v>5.0</v>
      </c>
      <c r="R3921" s="17">
        <v>3.0</v>
      </c>
      <c r="S3921" s="7">
        <f t="shared" si="2"/>
        <v>8</v>
      </c>
      <c r="T3921" s="20">
        <v>11.0</v>
      </c>
      <c r="U3921" s="14">
        <f t="shared" si="192"/>
        <v>14.72</v>
      </c>
      <c r="V3921" s="21" t="s">
        <v>26</v>
      </c>
      <c r="W3921" s="35">
        <f>VLOOKUP(A3921,airbnb_listings_orlando!C:Q,14,0)</f>
        <v>259</v>
      </c>
      <c r="X3921" s="35">
        <f>VLOOKUP(A3921,airbnb_listings_orlando!C:Q,15,0)</f>
        <v>6</v>
      </c>
      <c r="Y3921" s="11">
        <f t="shared" si="4"/>
        <v>184</v>
      </c>
      <c r="AA3921" s="11"/>
    </row>
    <row r="3922">
      <c r="A3922" s="12" t="s">
        <v>109</v>
      </c>
      <c r="B3922" s="13">
        <v>43299.0</v>
      </c>
      <c r="C3922" s="12">
        <v>43308.0</v>
      </c>
      <c r="D3922" s="14">
        <v>1143.0</v>
      </c>
      <c r="E3922" s="24">
        <v>43194.81743055556</v>
      </c>
      <c r="F3922" s="16">
        <v>105.0</v>
      </c>
      <c r="G3922" s="17" t="s">
        <v>25</v>
      </c>
      <c r="H3922" s="14">
        <v>151.77</v>
      </c>
      <c r="I3922" s="14">
        <f t="shared" si="1"/>
        <v>1062.28</v>
      </c>
      <c r="J3922" s="18">
        <v>3.0</v>
      </c>
      <c r="K3922" s="17">
        <v>4.0</v>
      </c>
      <c r="L3922" s="19">
        <v>2.0</v>
      </c>
      <c r="M3922" s="19" t="e">
        <v>#N/A</v>
      </c>
      <c r="N3922" s="17">
        <v>4.5</v>
      </c>
      <c r="O3922" s="17" t="s">
        <v>62</v>
      </c>
      <c r="P3922" s="17">
        <v>9.0</v>
      </c>
      <c r="Q3922" s="17">
        <v>2.0</v>
      </c>
      <c r="R3922" s="17">
        <v>0.0</v>
      </c>
      <c r="S3922" s="7">
        <f t="shared" si="2"/>
        <v>2</v>
      </c>
      <c r="T3922" s="20">
        <v>35.0</v>
      </c>
      <c r="U3922" s="14">
        <f t="shared" si="192"/>
        <v>45.72</v>
      </c>
      <c r="V3922" s="21" t="s">
        <v>26</v>
      </c>
      <c r="W3922" s="35">
        <f>VLOOKUP(A3922,airbnb_listings_orlando!C:Q,14,0)</f>
        <v>259</v>
      </c>
      <c r="X3922" s="35">
        <f>VLOOKUP(A3922,airbnb_listings_orlando!C:Q,15,0)</f>
        <v>6</v>
      </c>
      <c r="Y3922" s="11">
        <f t="shared" si="4"/>
        <v>127</v>
      </c>
      <c r="AA3922" s="11"/>
    </row>
    <row r="3923">
      <c r="A3923" s="12" t="s">
        <v>109</v>
      </c>
      <c r="B3923" s="13">
        <v>43292.0</v>
      </c>
      <c r="C3923" s="12">
        <v>43296.0</v>
      </c>
      <c r="D3923" s="14">
        <v>604.31</v>
      </c>
      <c r="E3923" s="24">
        <v>43192.83091435185</v>
      </c>
      <c r="F3923" s="16">
        <v>100.0</v>
      </c>
      <c r="G3923" s="17" t="s">
        <v>25</v>
      </c>
      <c r="H3923" s="14">
        <v>68.12</v>
      </c>
      <c r="I3923" s="14">
        <f t="shared" si="1"/>
        <v>561.4476</v>
      </c>
      <c r="J3923" s="18">
        <v>3.0</v>
      </c>
      <c r="K3923" s="17">
        <v>4.0</v>
      </c>
      <c r="L3923" s="19">
        <v>2.0</v>
      </c>
      <c r="M3923" s="19" t="e">
        <v>#N/A</v>
      </c>
      <c r="N3923" s="17">
        <v>4.5</v>
      </c>
      <c r="O3923" s="17" t="s">
        <v>62</v>
      </c>
      <c r="P3923" s="17">
        <v>4.0</v>
      </c>
      <c r="Q3923" s="17">
        <v>8.0</v>
      </c>
      <c r="R3923" s="17">
        <v>0.0</v>
      </c>
      <c r="S3923" s="7">
        <f t="shared" si="2"/>
        <v>8</v>
      </c>
      <c r="T3923" s="20">
        <v>18.69</v>
      </c>
      <c r="U3923" s="14">
        <f t="shared" si="192"/>
        <v>24.1724</v>
      </c>
      <c r="V3923" s="21" t="s">
        <v>26</v>
      </c>
      <c r="W3923" s="35">
        <f>VLOOKUP(A3923,airbnb_listings_orlando!C:Q,14,0)</f>
        <v>259</v>
      </c>
      <c r="X3923" s="35">
        <f>VLOOKUP(A3923,airbnb_listings_orlando!C:Q,15,0)</f>
        <v>6</v>
      </c>
      <c r="Y3923" s="11">
        <f t="shared" si="4"/>
        <v>151.0775</v>
      </c>
      <c r="AA3923" s="11"/>
    </row>
    <row r="3924">
      <c r="A3924" s="12" t="s">
        <v>109</v>
      </c>
      <c r="B3924" s="13">
        <v>43289.0</v>
      </c>
      <c r="C3924" s="12">
        <v>43292.0</v>
      </c>
      <c r="D3924" s="14">
        <v>545.14</v>
      </c>
      <c r="E3924" s="24">
        <v>43221.84887731481</v>
      </c>
      <c r="F3924" s="16">
        <v>68.0</v>
      </c>
      <c r="G3924" s="17" t="s">
        <v>25</v>
      </c>
      <c r="H3924" s="14">
        <v>58.62</v>
      </c>
      <c r="I3924" s="14">
        <f t="shared" si="1"/>
        <v>506.4744</v>
      </c>
      <c r="J3924" s="18">
        <v>3.0</v>
      </c>
      <c r="K3924" s="17">
        <v>4.0</v>
      </c>
      <c r="L3924" s="19">
        <v>2.0</v>
      </c>
      <c r="M3924" s="19" t="e">
        <v>#N/A</v>
      </c>
      <c r="N3924" s="17">
        <v>4.5</v>
      </c>
      <c r="O3924" s="17" t="s">
        <v>62</v>
      </c>
      <c r="P3924" s="17">
        <v>3.0</v>
      </c>
      <c r="Q3924" s="17">
        <v>6.0</v>
      </c>
      <c r="R3924" s="17">
        <v>2.0</v>
      </c>
      <c r="S3924" s="7">
        <f t="shared" si="2"/>
        <v>8</v>
      </c>
      <c r="T3924" s="20">
        <v>16.86</v>
      </c>
      <c r="U3924" s="14">
        <f t="shared" si="192"/>
        <v>21.8056</v>
      </c>
      <c r="V3924" s="21" t="s">
        <v>26</v>
      </c>
      <c r="W3924" s="35">
        <f>VLOOKUP(A3924,airbnb_listings_orlando!C:Q,14,0)</f>
        <v>259</v>
      </c>
      <c r="X3924" s="35">
        <f>VLOOKUP(A3924,airbnb_listings_orlando!C:Q,15,0)</f>
        <v>6</v>
      </c>
      <c r="Y3924" s="11">
        <f t="shared" si="4"/>
        <v>181.7133333</v>
      </c>
      <c r="AA3924" s="11"/>
    </row>
    <row r="3925">
      <c r="A3925" s="12" t="s">
        <v>109</v>
      </c>
      <c r="B3925" s="13">
        <v>43276.0</v>
      </c>
      <c r="C3925" s="12">
        <v>43286.0</v>
      </c>
      <c r="D3925" s="14">
        <v>1480.03</v>
      </c>
      <c r="E3925" s="24">
        <v>43217.31177083333</v>
      </c>
      <c r="F3925" s="16">
        <v>59.0</v>
      </c>
      <c r="G3925" s="17" t="s">
        <v>25</v>
      </c>
      <c r="H3925" s="14">
        <v>205.54</v>
      </c>
      <c r="I3925" s="14">
        <f t="shared" si="1"/>
        <v>1374.8288</v>
      </c>
      <c r="J3925" s="18">
        <v>3.0</v>
      </c>
      <c r="K3925" s="17">
        <v>4.0</v>
      </c>
      <c r="L3925" s="19">
        <v>2.0</v>
      </c>
      <c r="M3925" s="19" t="e">
        <v>#N/A</v>
      </c>
      <c r="N3925" s="17">
        <v>4.5</v>
      </c>
      <c r="O3925" s="17" t="s">
        <v>62</v>
      </c>
      <c r="P3925" s="17">
        <v>10.0</v>
      </c>
      <c r="Q3925" s="17">
        <v>5.0</v>
      </c>
      <c r="R3925" s="17">
        <v>0.0</v>
      </c>
      <c r="S3925" s="7">
        <f t="shared" si="2"/>
        <v>5</v>
      </c>
      <c r="T3925" s="20">
        <v>46.0</v>
      </c>
      <c r="U3925" s="14">
        <f t="shared" si="192"/>
        <v>59.2012</v>
      </c>
      <c r="V3925" s="21" t="s">
        <v>26</v>
      </c>
      <c r="W3925" s="35">
        <f>VLOOKUP(A3925,airbnb_listings_orlando!C:Q,14,0)</f>
        <v>259</v>
      </c>
      <c r="X3925" s="35">
        <f>VLOOKUP(A3925,airbnb_listings_orlando!C:Q,15,0)</f>
        <v>6</v>
      </c>
      <c r="Y3925" s="11">
        <f t="shared" si="4"/>
        <v>148.003</v>
      </c>
      <c r="AA3925" s="11"/>
    </row>
    <row r="3926">
      <c r="A3926" s="12" t="s">
        <v>109</v>
      </c>
      <c r="B3926" s="13">
        <v>43267.0</v>
      </c>
      <c r="C3926" s="12">
        <v>43275.0</v>
      </c>
      <c r="D3926" s="14">
        <v>1067.0</v>
      </c>
      <c r="E3926" s="24">
        <v>43175.445706018516</v>
      </c>
      <c r="F3926" s="16">
        <v>92.0</v>
      </c>
      <c r="G3926" s="17" t="s">
        <v>25</v>
      </c>
      <c r="H3926" s="14">
        <v>140.02</v>
      </c>
      <c r="I3926" s="14">
        <f t="shared" si="1"/>
        <v>991.32</v>
      </c>
      <c r="J3926" s="18">
        <v>3.0</v>
      </c>
      <c r="K3926" s="17">
        <v>4.0</v>
      </c>
      <c r="L3926" s="19">
        <v>2.0</v>
      </c>
      <c r="M3926" s="19" t="e">
        <v>#N/A</v>
      </c>
      <c r="N3926" s="17">
        <v>4.5</v>
      </c>
      <c r="O3926" s="17" t="s">
        <v>62</v>
      </c>
      <c r="P3926" s="17">
        <v>8.0</v>
      </c>
      <c r="Q3926" s="17">
        <v>3.0</v>
      </c>
      <c r="R3926" s="17">
        <v>2.0</v>
      </c>
      <c r="S3926" s="7">
        <f t="shared" si="2"/>
        <v>5</v>
      </c>
      <c r="T3926" s="20">
        <v>33.0</v>
      </c>
      <c r="U3926" s="14">
        <f t="shared" si="192"/>
        <v>42.68</v>
      </c>
      <c r="V3926" s="21" t="s">
        <v>26</v>
      </c>
      <c r="W3926" s="35">
        <f>VLOOKUP(A3926,airbnb_listings_orlando!C:Q,14,0)</f>
        <v>259</v>
      </c>
      <c r="X3926" s="35">
        <f>VLOOKUP(A3926,airbnb_listings_orlando!C:Q,15,0)</f>
        <v>6</v>
      </c>
      <c r="Y3926" s="11">
        <f t="shared" si="4"/>
        <v>133.375</v>
      </c>
      <c r="AA3926" s="11"/>
    </row>
    <row r="3927">
      <c r="A3927" s="12" t="s">
        <v>109</v>
      </c>
      <c r="B3927" s="13">
        <v>43258.0</v>
      </c>
      <c r="C3927" s="12">
        <v>43263.0</v>
      </c>
      <c r="D3927" s="14">
        <v>723.0</v>
      </c>
      <c r="E3927" s="24">
        <v>43210.93335648148</v>
      </c>
      <c r="F3927" s="16">
        <v>48.0</v>
      </c>
      <c r="G3927" s="17" t="s">
        <v>25</v>
      </c>
      <c r="H3927" s="14">
        <v>87.17</v>
      </c>
      <c r="I3927" s="14">
        <f t="shared" si="1"/>
        <v>672.08</v>
      </c>
      <c r="J3927" s="18">
        <v>3.0</v>
      </c>
      <c r="K3927" s="17">
        <v>4.0</v>
      </c>
      <c r="L3927" s="19">
        <v>2.0</v>
      </c>
      <c r="M3927" s="19" t="e">
        <v>#REF!</v>
      </c>
      <c r="N3927" s="17">
        <v>4.5</v>
      </c>
      <c r="O3927" s="17" t="s">
        <v>62</v>
      </c>
      <c r="P3927" s="17">
        <v>5.0</v>
      </c>
      <c r="Q3927" s="17">
        <v>6.0</v>
      </c>
      <c r="R3927" s="17">
        <v>0.0</v>
      </c>
      <c r="S3927" s="7">
        <f t="shared" si="2"/>
        <v>6</v>
      </c>
      <c r="T3927" s="20">
        <v>22.0</v>
      </c>
      <c r="U3927" s="14">
        <f t="shared" si="192"/>
        <v>28.92</v>
      </c>
      <c r="V3927" s="21" t="s">
        <v>26</v>
      </c>
      <c r="W3927" s="35">
        <f>VLOOKUP(A3927,airbnb_listings_orlando!C:Q,14,0)</f>
        <v>259</v>
      </c>
      <c r="X3927" s="35">
        <f>VLOOKUP(A3927,airbnb_listings_orlando!C:Q,15,0)</f>
        <v>6</v>
      </c>
      <c r="Y3927" s="11">
        <f t="shared" si="4"/>
        <v>144.6</v>
      </c>
      <c r="AA3927" s="11"/>
    </row>
    <row r="3928">
      <c r="A3928" s="12" t="s">
        <v>109</v>
      </c>
      <c r="B3928" s="13">
        <v>43253.0</v>
      </c>
      <c r="C3928" s="12">
        <v>43257.0</v>
      </c>
      <c r="D3928" s="14">
        <v>604.0</v>
      </c>
      <c r="E3928" s="24">
        <v>43209.571180555555</v>
      </c>
      <c r="F3928" s="16">
        <v>44.0</v>
      </c>
      <c r="G3928" s="17" t="s">
        <v>25</v>
      </c>
      <c r="H3928" s="14">
        <v>67.74</v>
      </c>
      <c r="I3928" s="14">
        <f t="shared" si="1"/>
        <v>560.84</v>
      </c>
      <c r="J3928" s="18">
        <v>3.0</v>
      </c>
      <c r="K3928" s="17">
        <v>4.0</v>
      </c>
      <c r="L3928" s="19">
        <v>2.0</v>
      </c>
      <c r="M3928" s="19" t="e">
        <v>#REF!</v>
      </c>
      <c r="N3928" s="17">
        <v>4.5</v>
      </c>
      <c r="O3928" s="17" t="s">
        <v>62</v>
      </c>
      <c r="P3928" s="17">
        <v>4.0</v>
      </c>
      <c r="Q3928" s="17">
        <v>6.0</v>
      </c>
      <c r="R3928" s="17">
        <v>2.0</v>
      </c>
      <c r="S3928" s="7">
        <f t="shared" si="2"/>
        <v>8</v>
      </c>
      <c r="T3928" s="20">
        <v>19.0</v>
      </c>
      <c r="U3928" s="14">
        <f t="shared" si="192"/>
        <v>24.16</v>
      </c>
      <c r="V3928" s="21" t="s">
        <v>26</v>
      </c>
      <c r="W3928" s="35">
        <f>VLOOKUP(A3928,airbnb_listings_orlando!C:Q,14,0)</f>
        <v>259</v>
      </c>
      <c r="X3928" s="35">
        <f>VLOOKUP(A3928,airbnb_listings_orlando!C:Q,15,0)</f>
        <v>6</v>
      </c>
      <c r="Y3928" s="11">
        <f t="shared" si="4"/>
        <v>151</v>
      </c>
      <c r="AA3928" s="11"/>
    </row>
    <row r="3929">
      <c r="A3929" s="12" t="s">
        <v>109</v>
      </c>
      <c r="B3929" s="13">
        <v>43237.0</v>
      </c>
      <c r="C3929" s="12">
        <v>43242.0</v>
      </c>
      <c r="D3929" s="14">
        <v>723.0</v>
      </c>
      <c r="E3929" s="24">
        <v>43191.88869212963</v>
      </c>
      <c r="F3929" s="16">
        <v>46.0</v>
      </c>
      <c r="G3929" s="17" t="s">
        <v>25</v>
      </c>
      <c r="H3929" s="14">
        <v>87.17</v>
      </c>
      <c r="I3929" s="14">
        <f t="shared" si="1"/>
        <v>672.08</v>
      </c>
      <c r="J3929" s="18">
        <v>3.0</v>
      </c>
      <c r="K3929" s="17">
        <v>4.0</v>
      </c>
      <c r="L3929" s="19">
        <v>2.0</v>
      </c>
      <c r="M3929" s="19" t="e">
        <v>#REF!</v>
      </c>
      <c r="N3929" s="17">
        <v>4.5</v>
      </c>
      <c r="O3929" s="17" t="s">
        <v>62</v>
      </c>
      <c r="P3929" s="17">
        <v>5.0</v>
      </c>
      <c r="Q3929" s="17">
        <v>4.0</v>
      </c>
      <c r="R3929" s="17">
        <v>0.0</v>
      </c>
      <c r="S3929" s="7">
        <f t="shared" si="2"/>
        <v>4</v>
      </c>
      <c r="T3929" s="20">
        <v>22.0</v>
      </c>
      <c r="U3929" s="14">
        <f t="shared" si="192"/>
        <v>28.92</v>
      </c>
      <c r="V3929" s="21" t="s">
        <v>26</v>
      </c>
      <c r="W3929" s="35">
        <f>VLOOKUP(A3929,airbnb_listings_orlando!C:Q,14,0)</f>
        <v>259</v>
      </c>
      <c r="X3929" s="35">
        <f>VLOOKUP(A3929,airbnb_listings_orlando!C:Q,15,0)</f>
        <v>6</v>
      </c>
      <c r="Y3929" s="11">
        <f t="shared" si="4"/>
        <v>144.6</v>
      </c>
      <c r="AA3929" s="11"/>
    </row>
    <row r="3930">
      <c r="A3930" s="12" t="s">
        <v>109</v>
      </c>
      <c r="B3930" s="13">
        <v>43224.0</v>
      </c>
      <c r="C3930" s="12">
        <v>43231.0</v>
      </c>
      <c r="D3930" s="14">
        <v>872.0</v>
      </c>
      <c r="E3930" s="15">
        <v>43062.59751157407</v>
      </c>
      <c r="F3930" s="16">
        <v>162.0</v>
      </c>
      <c r="G3930" s="17" t="s">
        <v>25</v>
      </c>
      <c r="H3930" s="14">
        <v>110.11</v>
      </c>
      <c r="I3930" s="14">
        <f t="shared" si="1"/>
        <v>810.12</v>
      </c>
      <c r="J3930" s="18">
        <v>3.0</v>
      </c>
      <c r="K3930" s="17">
        <v>4.0</v>
      </c>
      <c r="L3930" s="19">
        <v>2.0</v>
      </c>
      <c r="M3930" s="19" t="e">
        <v>#REF!</v>
      </c>
      <c r="N3930" s="17">
        <v>4.5</v>
      </c>
      <c r="O3930" s="17" t="s">
        <v>62</v>
      </c>
      <c r="P3930" s="17">
        <v>7.0</v>
      </c>
      <c r="Q3930" s="17">
        <v>5.0</v>
      </c>
      <c r="R3930" s="17">
        <v>0.0</v>
      </c>
      <c r="S3930" s="7">
        <f t="shared" si="2"/>
        <v>5</v>
      </c>
      <c r="T3930" s="20">
        <v>27.0</v>
      </c>
      <c r="U3930" s="14">
        <f t="shared" si="192"/>
        <v>34.88</v>
      </c>
      <c r="V3930" s="21" t="s">
        <v>26</v>
      </c>
      <c r="W3930" s="35">
        <f>VLOOKUP(A3930,airbnb_listings_orlando!C:Q,14,0)</f>
        <v>259</v>
      </c>
      <c r="X3930" s="35">
        <f>VLOOKUP(A3930,airbnb_listings_orlando!C:Q,15,0)</f>
        <v>6</v>
      </c>
      <c r="Y3930" s="11">
        <f t="shared" si="4"/>
        <v>124.5714286</v>
      </c>
      <c r="AA3930" s="11"/>
    </row>
    <row r="3931">
      <c r="A3931" s="12" t="s">
        <v>109</v>
      </c>
      <c r="B3931" s="13">
        <v>43196.0</v>
      </c>
      <c r="C3931" s="12">
        <v>43198.0</v>
      </c>
      <c r="D3931" s="14">
        <v>377.0</v>
      </c>
      <c r="E3931" s="24">
        <v>43160.5815625</v>
      </c>
      <c r="F3931" s="16">
        <v>36.0</v>
      </c>
      <c r="G3931" s="17" t="s">
        <v>25</v>
      </c>
      <c r="H3931" s="14">
        <v>32.0</v>
      </c>
      <c r="I3931" s="14">
        <f t="shared" si="1"/>
        <v>349.92</v>
      </c>
      <c r="J3931" s="18">
        <v>3.0</v>
      </c>
      <c r="K3931" s="17">
        <v>4.0</v>
      </c>
      <c r="L3931" s="19">
        <v>2.0</v>
      </c>
      <c r="M3931" s="19" t="e">
        <v>#REF!</v>
      </c>
      <c r="N3931" s="17">
        <v>4.5</v>
      </c>
      <c r="O3931" s="17" t="s">
        <v>62</v>
      </c>
      <c r="P3931" s="17">
        <v>2.0</v>
      </c>
      <c r="Q3931" s="17">
        <v>5.0</v>
      </c>
      <c r="R3931" s="17">
        <v>0.0</v>
      </c>
      <c r="S3931" s="7">
        <f t="shared" si="2"/>
        <v>5</v>
      </c>
      <c r="T3931" s="20">
        <v>12.0</v>
      </c>
      <c r="U3931" s="14">
        <f t="shared" si="192"/>
        <v>15.08</v>
      </c>
      <c r="V3931" s="21" t="s">
        <v>26</v>
      </c>
      <c r="W3931" s="35">
        <f>VLOOKUP(A3931,airbnb_listings_orlando!C:Q,14,0)</f>
        <v>259</v>
      </c>
      <c r="X3931" s="35">
        <f>VLOOKUP(A3931,airbnb_listings_orlando!C:Q,15,0)</f>
        <v>6</v>
      </c>
      <c r="Y3931" s="11">
        <f t="shared" si="4"/>
        <v>188.5</v>
      </c>
      <c r="AA3931" s="11"/>
    </row>
    <row r="3932">
      <c r="A3932" s="12" t="s">
        <v>109</v>
      </c>
      <c r="B3932" s="13">
        <v>43178.0</v>
      </c>
      <c r="C3932" s="12">
        <v>43182.0</v>
      </c>
      <c r="D3932" s="14">
        <v>841.0</v>
      </c>
      <c r="E3932" s="24">
        <v>43168.74128472222</v>
      </c>
      <c r="F3932" s="16">
        <v>10.0</v>
      </c>
      <c r="G3932" s="17" t="s">
        <v>25</v>
      </c>
      <c r="H3932" s="14">
        <v>105.38</v>
      </c>
      <c r="I3932" s="14">
        <f t="shared" si="1"/>
        <v>781.36</v>
      </c>
      <c r="J3932" s="18">
        <v>3.0</v>
      </c>
      <c r="K3932" s="17">
        <v>4.0</v>
      </c>
      <c r="L3932" s="19">
        <v>2.0</v>
      </c>
      <c r="M3932" s="19" t="e">
        <v>#REF!</v>
      </c>
      <c r="N3932" s="17">
        <v>4.5</v>
      </c>
      <c r="O3932" s="17" t="s">
        <v>62</v>
      </c>
      <c r="P3932" s="17">
        <v>4.0</v>
      </c>
      <c r="Q3932" s="17">
        <v>3.0</v>
      </c>
      <c r="R3932" s="17">
        <v>0.0</v>
      </c>
      <c r="S3932" s="7">
        <f t="shared" si="2"/>
        <v>3</v>
      </c>
      <c r="T3932" s="20">
        <v>26.0</v>
      </c>
      <c r="U3932" s="14">
        <f t="shared" si="192"/>
        <v>33.64</v>
      </c>
      <c r="V3932" s="21" t="s">
        <v>26</v>
      </c>
      <c r="W3932" s="35">
        <f>VLOOKUP(A3932,airbnb_listings_orlando!C:Q,14,0)</f>
        <v>259</v>
      </c>
      <c r="X3932" s="35">
        <f>VLOOKUP(A3932,airbnb_listings_orlando!C:Q,15,0)</f>
        <v>6</v>
      </c>
      <c r="Y3932" s="11">
        <f t="shared" si="4"/>
        <v>210.25</v>
      </c>
      <c r="AA3932" s="11"/>
    </row>
    <row r="3933">
      <c r="A3933" s="12" t="s">
        <v>109</v>
      </c>
      <c r="B3933" s="13">
        <v>43175.0</v>
      </c>
      <c r="C3933" s="12">
        <v>43177.0</v>
      </c>
      <c r="D3933" s="14">
        <v>486.0</v>
      </c>
      <c r="E3933" s="24">
        <v>43152.481261574074</v>
      </c>
      <c r="F3933" s="16">
        <v>23.0</v>
      </c>
      <c r="G3933" s="17" t="s">
        <v>25</v>
      </c>
      <c r="H3933" s="14">
        <v>49.53</v>
      </c>
      <c r="I3933" s="14">
        <f t="shared" si="1"/>
        <v>451.56</v>
      </c>
      <c r="J3933" s="18">
        <v>3.0</v>
      </c>
      <c r="K3933" s="17">
        <v>4.0</v>
      </c>
      <c r="L3933" s="19">
        <v>2.0</v>
      </c>
      <c r="M3933" s="19" t="e">
        <v>#REF!</v>
      </c>
      <c r="N3933" s="17">
        <v>4.5</v>
      </c>
      <c r="O3933" s="17" t="s">
        <v>62</v>
      </c>
      <c r="P3933" s="17">
        <v>2.0</v>
      </c>
      <c r="Q3933" s="17">
        <v>8.0</v>
      </c>
      <c r="R3933" s="17">
        <v>0.0</v>
      </c>
      <c r="S3933" s="7">
        <f t="shared" si="2"/>
        <v>8</v>
      </c>
      <c r="T3933" s="20">
        <v>15.0</v>
      </c>
      <c r="U3933" s="14">
        <f t="shared" si="192"/>
        <v>19.44</v>
      </c>
      <c r="V3933" s="21" t="s">
        <v>26</v>
      </c>
      <c r="W3933" s="35">
        <f>VLOOKUP(A3933,airbnb_listings_orlando!C:Q,14,0)</f>
        <v>259</v>
      </c>
      <c r="X3933" s="35">
        <f>VLOOKUP(A3933,airbnb_listings_orlando!C:Q,15,0)</f>
        <v>6</v>
      </c>
      <c r="Y3933" s="11">
        <f t="shared" si="4"/>
        <v>243</v>
      </c>
      <c r="AA3933" s="11"/>
    </row>
    <row r="3934">
      <c r="A3934" s="12" t="s">
        <v>109</v>
      </c>
      <c r="B3934" s="13">
        <v>43145.0</v>
      </c>
      <c r="C3934" s="12">
        <v>43148.0</v>
      </c>
      <c r="D3934" s="14">
        <v>471.0</v>
      </c>
      <c r="E3934" s="24">
        <v>43140.190104166664</v>
      </c>
      <c r="F3934" s="16">
        <v>5.0</v>
      </c>
      <c r="G3934" s="17" t="s">
        <v>25</v>
      </c>
      <c r="H3934" s="14">
        <v>46.7</v>
      </c>
      <c r="I3934" s="14">
        <f t="shared" si="1"/>
        <v>437.16</v>
      </c>
      <c r="J3934" s="18">
        <v>3.0</v>
      </c>
      <c r="K3934" s="17">
        <v>4.0</v>
      </c>
      <c r="L3934" s="19">
        <v>2.0</v>
      </c>
      <c r="M3934" s="19" t="e">
        <v>#REF!</v>
      </c>
      <c r="N3934" s="17">
        <v>4.5</v>
      </c>
      <c r="O3934" s="17" t="s">
        <v>62</v>
      </c>
      <c r="P3934" s="17">
        <v>3.0</v>
      </c>
      <c r="Q3934" s="17">
        <v>5.0</v>
      </c>
      <c r="R3934" s="17">
        <v>2.0</v>
      </c>
      <c r="S3934" s="7">
        <f t="shared" si="2"/>
        <v>7</v>
      </c>
      <c r="T3934" s="20">
        <v>15.0</v>
      </c>
      <c r="U3934" s="14">
        <f t="shared" si="192"/>
        <v>18.84</v>
      </c>
      <c r="V3934" s="21" t="s">
        <v>26</v>
      </c>
      <c r="W3934" s="35">
        <f>VLOOKUP(A3934,airbnb_listings_orlando!C:Q,14,0)</f>
        <v>259</v>
      </c>
      <c r="X3934" s="35">
        <f>VLOOKUP(A3934,airbnb_listings_orlando!C:Q,15,0)</f>
        <v>6</v>
      </c>
      <c r="Y3934" s="11">
        <f t="shared" si="4"/>
        <v>157</v>
      </c>
      <c r="AA3934" s="11"/>
    </row>
    <row r="3935">
      <c r="A3935" s="12" t="s">
        <v>109</v>
      </c>
      <c r="B3935" s="13">
        <v>43139.0</v>
      </c>
      <c r="C3935" s="12">
        <v>43145.0</v>
      </c>
      <c r="D3935" s="14">
        <v>797.0</v>
      </c>
      <c r="E3935" s="24">
        <v>42947.395787037036</v>
      </c>
      <c r="F3935" s="16">
        <v>192.0</v>
      </c>
      <c r="G3935" s="17" t="s">
        <v>25</v>
      </c>
      <c r="H3935" s="14">
        <v>102.3</v>
      </c>
      <c r="I3935" s="14">
        <f t="shared" si="1"/>
        <v>741.12</v>
      </c>
      <c r="J3935" s="18">
        <v>3.0</v>
      </c>
      <c r="K3935" s="17">
        <v>4.0</v>
      </c>
      <c r="L3935" s="19">
        <v>2.0</v>
      </c>
      <c r="M3935" s="19" t="e">
        <v>#REF!</v>
      </c>
      <c r="N3935" s="17">
        <v>4.5</v>
      </c>
      <c r="O3935" s="17" t="s">
        <v>62</v>
      </c>
      <c r="P3935" s="17">
        <v>6.0</v>
      </c>
      <c r="Q3935" s="17">
        <v>4.0</v>
      </c>
      <c r="R3935" s="17">
        <v>0.0</v>
      </c>
      <c r="S3935" s="7">
        <f t="shared" si="2"/>
        <v>4</v>
      </c>
      <c r="T3935" s="20">
        <v>24.0</v>
      </c>
      <c r="U3935" s="14">
        <f t="shared" si="192"/>
        <v>31.88</v>
      </c>
      <c r="V3935" s="21" t="s">
        <v>26</v>
      </c>
      <c r="W3935" s="35">
        <f>VLOOKUP(A3935,airbnb_listings_orlando!C:Q,14,0)</f>
        <v>259</v>
      </c>
      <c r="X3935" s="35">
        <f>VLOOKUP(A3935,airbnb_listings_orlando!C:Q,15,0)</f>
        <v>6</v>
      </c>
      <c r="Y3935" s="11">
        <f t="shared" si="4"/>
        <v>132.8333333</v>
      </c>
      <c r="AA3935" s="11"/>
    </row>
    <row r="3936">
      <c r="A3936" s="12" t="s">
        <v>109</v>
      </c>
      <c r="B3936" s="13">
        <v>43133.0</v>
      </c>
      <c r="C3936" s="12">
        <v>43135.0</v>
      </c>
      <c r="D3936" s="14">
        <v>358.0</v>
      </c>
      <c r="E3936" s="24">
        <v>43103.884351851855</v>
      </c>
      <c r="F3936" s="16">
        <v>30.0</v>
      </c>
      <c r="G3936" s="17" t="s">
        <v>25</v>
      </c>
      <c r="H3936" s="14">
        <v>29.42</v>
      </c>
      <c r="I3936" s="14">
        <f t="shared" si="1"/>
        <v>332.68</v>
      </c>
      <c r="J3936" s="18">
        <v>3.0</v>
      </c>
      <c r="K3936" s="17">
        <v>4.0</v>
      </c>
      <c r="L3936" s="19">
        <v>2.0</v>
      </c>
      <c r="M3936" s="19" t="e">
        <v>#REF!</v>
      </c>
      <c r="N3936" s="17">
        <v>4.5</v>
      </c>
      <c r="O3936" s="17" t="s">
        <v>62</v>
      </c>
      <c r="P3936" s="17">
        <v>2.0</v>
      </c>
      <c r="Q3936" s="17">
        <v>6.0</v>
      </c>
      <c r="R3936" s="17">
        <v>2.0</v>
      </c>
      <c r="S3936" s="7">
        <f t="shared" si="2"/>
        <v>8</v>
      </c>
      <c r="T3936" s="20">
        <v>11.0</v>
      </c>
      <c r="U3936" s="14">
        <f t="shared" si="192"/>
        <v>14.32</v>
      </c>
      <c r="V3936" s="21" t="s">
        <v>26</v>
      </c>
      <c r="W3936" s="35">
        <f>VLOOKUP(A3936,airbnb_listings_orlando!C:Q,14,0)</f>
        <v>259</v>
      </c>
      <c r="X3936" s="35">
        <f>VLOOKUP(A3936,airbnb_listings_orlando!C:Q,15,0)</f>
        <v>6</v>
      </c>
      <c r="Y3936" s="11">
        <f t="shared" si="4"/>
        <v>179</v>
      </c>
      <c r="AA3936" s="11"/>
    </row>
    <row r="3937">
      <c r="A3937" s="12" t="s">
        <v>109</v>
      </c>
      <c r="B3937" s="13">
        <v>43121.0</v>
      </c>
      <c r="C3937" s="12">
        <v>43126.0</v>
      </c>
      <c r="D3937" s="14">
        <v>936.0</v>
      </c>
      <c r="E3937" s="24">
        <v>43118.53041666667</v>
      </c>
      <c r="F3937" s="16">
        <v>3.0</v>
      </c>
      <c r="G3937" s="17" t="s">
        <v>25</v>
      </c>
      <c r="H3937" s="14">
        <v>120.28</v>
      </c>
      <c r="I3937" s="14">
        <f t="shared" si="1"/>
        <v>869.56</v>
      </c>
      <c r="J3937" s="18">
        <v>3.0</v>
      </c>
      <c r="K3937" s="17">
        <v>4.0</v>
      </c>
      <c r="L3937" s="19">
        <v>2.0</v>
      </c>
      <c r="M3937" s="19" t="e">
        <v>#REF!</v>
      </c>
      <c r="N3937" s="17">
        <v>4.5</v>
      </c>
      <c r="O3937" s="17" t="s">
        <v>62</v>
      </c>
      <c r="P3937" s="17">
        <v>5.0</v>
      </c>
      <c r="Q3937" s="17">
        <v>3.0</v>
      </c>
      <c r="R3937" s="17">
        <v>0.0</v>
      </c>
      <c r="S3937" s="7">
        <f t="shared" si="2"/>
        <v>3</v>
      </c>
      <c r="T3937" s="20">
        <v>29.0</v>
      </c>
      <c r="U3937" s="14">
        <f t="shared" si="192"/>
        <v>37.44</v>
      </c>
      <c r="V3937" s="21" t="s">
        <v>26</v>
      </c>
      <c r="W3937" s="35">
        <f>VLOOKUP(A3937,airbnb_listings_orlando!C:Q,14,0)</f>
        <v>259</v>
      </c>
      <c r="X3937" s="35">
        <f>VLOOKUP(A3937,airbnb_listings_orlando!C:Q,15,0)</f>
        <v>6</v>
      </c>
      <c r="Y3937" s="11">
        <f t="shared" si="4"/>
        <v>187.2</v>
      </c>
      <c r="AA3937" s="11"/>
    </row>
    <row r="3938">
      <c r="A3938" s="12" t="s">
        <v>109</v>
      </c>
      <c r="B3938" s="13">
        <v>43091.0</v>
      </c>
      <c r="C3938" s="25">
        <v>43095.0</v>
      </c>
      <c r="D3938" s="14">
        <v>892.0</v>
      </c>
      <c r="E3938" s="24">
        <v>42991.429814814815</v>
      </c>
      <c r="F3938" s="16">
        <v>100.0</v>
      </c>
      <c r="G3938" s="17" t="s">
        <v>25</v>
      </c>
      <c r="H3938" s="14">
        <v>115.98</v>
      </c>
      <c r="I3938" s="14">
        <f t="shared" si="1"/>
        <v>828.32</v>
      </c>
      <c r="J3938" s="18">
        <v>3.0</v>
      </c>
      <c r="K3938" s="17">
        <v>4.0</v>
      </c>
      <c r="L3938" s="19">
        <v>2.0</v>
      </c>
      <c r="M3938" s="19" t="e">
        <v>#REF!</v>
      </c>
      <c r="N3938" s="17">
        <v>4.5</v>
      </c>
      <c r="O3938" s="17" t="s">
        <v>62</v>
      </c>
      <c r="P3938" s="17">
        <v>4.0</v>
      </c>
      <c r="Q3938" s="17">
        <v>4.0</v>
      </c>
      <c r="R3938" s="17">
        <v>2.0</v>
      </c>
      <c r="S3938" s="7">
        <f t="shared" si="2"/>
        <v>6</v>
      </c>
      <c r="T3938" s="20">
        <v>28.0</v>
      </c>
      <c r="U3938" s="14">
        <f t="shared" si="192"/>
        <v>35.68</v>
      </c>
      <c r="V3938" s="21" t="s">
        <v>26</v>
      </c>
      <c r="W3938" s="35">
        <f>VLOOKUP(A3938,airbnb_listings_orlando!C:Q,14,0)</f>
        <v>259</v>
      </c>
      <c r="X3938" s="35">
        <f>VLOOKUP(A3938,airbnb_listings_orlando!C:Q,15,0)</f>
        <v>6</v>
      </c>
      <c r="Y3938" s="11">
        <f t="shared" si="4"/>
        <v>223</v>
      </c>
      <c r="AA3938" s="11"/>
    </row>
    <row r="3939">
      <c r="A3939" s="12" t="s">
        <v>109</v>
      </c>
      <c r="B3939" s="13">
        <v>43085.0</v>
      </c>
      <c r="C3939" s="25">
        <v>43087.0</v>
      </c>
      <c r="D3939" s="14">
        <v>343.0</v>
      </c>
      <c r="E3939" s="24">
        <v>42975.85974537037</v>
      </c>
      <c r="F3939" s="16">
        <v>110.0</v>
      </c>
      <c r="G3939" s="17" t="s">
        <v>25</v>
      </c>
      <c r="H3939" s="14">
        <v>29.59</v>
      </c>
      <c r="I3939" s="14">
        <f t="shared" si="1"/>
        <v>318.28</v>
      </c>
      <c r="J3939" s="18">
        <v>3.0</v>
      </c>
      <c r="K3939" s="17">
        <v>4.0</v>
      </c>
      <c r="L3939" s="19">
        <v>2.0</v>
      </c>
      <c r="M3939" s="19" t="e">
        <v>#REF!</v>
      </c>
      <c r="N3939" s="17">
        <v>4.5</v>
      </c>
      <c r="O3939" s="17" t="s">
        <v>62</v>
      </c>
      <c r="P3939" s="17">
        <v>2.0</v>
      </c>
      <c r="Q3939" s="17">
        <v>2.0</v>
      </c>
      <c r="R3939" s="17">
        <v>0.0</v>
      </c>
      <c r="S3939" s="7">
        <f t="shared" si="2"/>
        <v>2</v>
      </c>
      <c r="T3939" s="20">
        <v>11.0</v>
      </c>
      <c r="U3939" s="14">
        <f t="shared" si="192"/>
        <v>13.72</v>
      </c>
      <c r="V3939" s="21" t="s">
        <v>26</v>
      </c>
      <c r="W3939" s="35">
        <f>VLOOKUP(A3939,airbnb_listings_orlando!C:Q,14,0)</f>
        <v>259</v>
      </c>
      <c r="X3939" s="35">
        <f>VLOOKUP(A3939,airbnb_listings_orlando!C:Q,15,0)</f>
        <v>6</v>
      </c>
      <c r="Y3939" s="11">
        <f t="shared" si="4"/>
        <v>171.5</v>
      </c>
      <c r="AA3939" s="11"/>
    </row>
    <row r="3940">
      <c r="A3940" s="12" t="s">
        <v>109</v>
      </c>
      <c r="B3940" s="13">
        <v>43062.0</v>
      </c>
      <c r="C3940" s="25">
        <v>43064.0</v>
      </c>
      <c r="D3940" s="14">
        <v>514.0</v>
      </c>
      <c r="E3940" s="15">
        <v>43060.903715277775</v>
      </c>
      <c r="F3940" s="16">
        <v>2.0</v>
      </c>
      <c r="G3940" s="17" t="s">
        <v>25</v>
      </c>
      <c r="H3940" s="14">
        <v>56.0</v>
      </c>
      <c r="I3940" s="14">
        <f t="shared" si="1"/>
        <v>478.44</v>
      </c>
      <c r="J3940" s="18">
        <v>3.0</v>
      </c>
      <c r="K3940" s="17">
        <v>4.0</v>
      </c>
      <c r="L3940" s="19">
        <v>2.0</v>
      </c>
      <c r="M3940" s="19" t="e">
        <v>#REF!</v>
      </c>
      <c r="N3940" s="17">
        <v>4.5</v>
      </c>
      <c r="O3940" s="17" t="s">
        <v>62</v>
      </c>
      <c r="P3940" s="17">
        <v>2.0</v>
      </c>
      <c r="Q3940" s="17">
        <v>3.0</v>
      </c>
      <c r="R3940" s="17">
        <v>2.0</v>
      </c>
      <c r="S3940" s="7">
        <f t="shared" si="2"/>
        <v>5</v>
      </c>
      <c r="T3940" s="20">
        <v>15.0</v>
      </c>
      <c r="U3940" s="14">
        <f t="shared" si="192"/>
        <v>20.56</v>
      </c>
      <c r="V3940" s="21" t="s">
        <v>26</v>
      </c>
      <c r="W3940" s="35">
        <f>VLOOKUP(A3940,airbnb_listings_orlando!C:Q,14,0)</f>
        <v>259</v>
      </c>
      <c r="X3940" s="35">
        <f>VLOOKUP(A3940,airbnb_listings_orlando!C:Q,15,0)</f>
        <v>6</v>
      </c>
      <c r="Y3940" s="11">
        <f t="shared" si="4"/>
        <v>257</v>
      </c>
      <c r="AA3940" s="11"/>
    </row>
    <row r="3941">
      <c r="A3941" s="12" t="s">
        <v>109</v>
      </c>
      <c r="B3941" s="13">
        <v>43056.0</v>
      </c>
      <c r="C3941" s="25">
        <v>43059.0</v>
      </c>
      <c r="D3941" s="14">
        <v>466.0</v>
      </c>
      <c r="E3941" s="15">
        <v>43051.79232638889</v>
      </c>
      <c r="F3941" s="16">
        <v>5.0</v>
      </c>
      <c r="G3941" s="17" t="s">
        <v>25</v>
      </c>
      <c r="H3941" s="14">
        <v>47.87</v>
      </c>
      <c r="I3941" s="14">
        <f t="shared" si="1"/>
        <v>433.36</v>
      </c>
      <c r="J3941" s="18">
        <v>3.0</v>
      </c>
      <c r="K3941" s="17">
        <v>4.0</v>
      </c>
      <c r="L3941" s="19">
        <v>2.0</v>
      </c>
      <c r="M3941" s="19" t="e">
        <v>#REF!</v>
      </c>
      <c r="N3941" s="17">
        <v>4.5</v>
      </c>
      <c r="O3941" s="17" t="s">
        <v>62</v>
      </c>
      <c r="P3941" s="17">
        <v>3.0</v>
      </c>
      <c r="Q3941" s="17">
        <v>6.0</v>
      </c>
      <c r="R3941" s="17">
        <v>0.0</v>
      </c>
      <c r="S3941" s="7">
        <f t="shared" si="2"/>
        <v>6</v>
      </c>
      <c r="T3941" s="20">
        <v>14.0</v>
      </c>
      <c r="U3941" s="14">
        <f t="shared" si="192"/>
        <v>18.64</v>
      </c>
      <c r="V3941" s="21" t="s">
        <v>26</v>
      </c>
      <c r="W3941" s="35">
        <f>VLOOKUP(A3941,airbnb_listings_orlando!C:Q,14,0)</f>
        <v>259</v>
      </c>
      <c r="X3941" s="35">
        <f>VLOOKUP(A3941,airbnb_listings_orlando!C:Q,15,0)</f>
        <v>6</v>
      </c>
      <c r="Y3941" s="11">
        <f t="shared" si="4"/>
        <v>155.3333333</v>
      </c>
      <c r="AA3941" s="11"/>
    </row>
    <row r="3942">
      <c r="A3942" s="12" t="s">
        <v>109</v>
      </c>
      <c r="B3942" s="13">
        <v>43049.0</v>
      </c>
      <c r="C3942" s="25">
        <v>43053.0</v>
      </c>
      <c r="D3942" s="14">
        <v>580.0</v>
      </c>
      <c r="E3942" s="24">
        <v>43006.435</v>
      </c>
      <c r="F3942" s="16">
        <v>43.0</v>
      </c>
      <c r="G3942" s="17" t="s">
        <v>25</v>
      </c>
      <c r="H3942" s="14">
        <v>65.23</v>
      </c>
      <c r="I3942" s="14">
        <f t="shared" si="1"/>
        <v>538.8</v>
      </c>
      <c r="J3942" s="18">
        <v>3.0</v>
      </c>
      <c r="K3942" s="17">
        <v>4.0</v>
      </c>
      <c r="L3942" s="19">
        <v>2.0</v>
      </c>
      <c r="M3942" s="19" t="e">
        <v>#REF!</v>
      </c>
      <c r="N3942" s="17">
        <v>4.5</v>
      </c>
      <c r="O3942" s="17" t="s">
        <v>62</v>
      </c>
      <c r="P3942" s="17">
        <v>4.0</v>
      </c>
      <c r="Q3942" s="17">
        <v>1.0</v>
      </c>
      <c r="R3942" s="17">
        <v>0.0</v>
      </c>
      <c r="S3942" s="7">
        <f t="shared" si="2"/>
        <v>1</v>
      </c>
      <c r="T3942" s="20">
        <v>18.0</v>
      </c>
      <c r="U3942" s="14">
        <f t="shared" si="192"/>
        <v>23.2</v>
      </c>
      <c r="V3942" s="21" t="s">
        <v>26</v>
      </c>
      <c r="W3942" s="35">
        <f>VLOOKUP(A3942,airbnb_listings_orlando!C:Q,14,0)</f>
        <v>259</v>
      </c>
      <c r="X3942" s="35">
        <f>VLOOKUP(A3942,airbnb_listings_orlando!C:Q,15,0)</f>
        <v>6</v>
      </c>
      <c r="Y3942" s="11">
        <f t="shared" si="4"/>
        <v>145</v>
      </c>
      <c r="AA3942" s="11"/>
    </row>
    <row r="3943">
      <c r="A3943" s="12" t="s">
        <v>109</v>
      </c>
      <c r="B3943" s="13">
        <v>43029.0</v>
      </c>
      <c r="C3943" s="25">
        <v>43034.0</v>
      </c>
      <c r="D3943" s="14">
        <v>694.0</v>
      </c>
      <c r="E3943" s="24">
        <v>43004.608877314815</v>
      </c>
      <c r="F3943" s="16">
        <v>25.0</v>
      </c>
      <c r="G3943" s="17" t="s">
        <v>25</v>
      </c>
      <c r="H3943" s="14">
        <v>83.71</v>
      </c>
      <c r="I3943" s="14">
        <f t="shared" si="1"/>
        <v>645.24</v>
      </c>
      <c r="J3943" s="18">
        <v>3.0</v>
      </c>
      <c r="K3943" s="17">
        <v>4.0</v>
      </c>
      <c r="L3943" s="19">
        <v>2.0</v>
      </c>
      <c r="M3943" s="19" t="e">
        <v>#REF!</v>
      </c>
      <c r="N3943" s="17">
        <v>4.5</v>
      </c>
      <c r="O3943" s="17" t="s">
        <v>62</v>
      </c>
      <c r="P3943" s="17">
        <v>5.0</v>
      </c>
      <c r="Q3943" s="17">
        <v>4.0</v>
      </c>
      <c r="R3943" s="17">
        <v>2.0</v>
      </c>
      <c r="S3943" s="7">
        <f t="shared" si="2"/>
        <v>6</v>
      </c>
      <c r="T3943" s="20">
        <v>21.0</v>
      </c>
      <c r="U3943" s="14">
        <f t="shared" si="192"/>
        <v>27.76</v>
      </c>
      <c r="V3943" s="21" t="s">
        <v>26</v>
      </c>
      <c r="W3943" s="35">
        <f>VLOOKUP(A3943,airbnb_listings_orlando!C:Q,14,0)</f>
        <v>259</v>
      </c>
      <c r="X3943" s="35">
        <f>VLOOKUP(A3943,airbnb_listings_orlando!C:Q,15,0)</f>
        <v>6</v>
      </c>
      <c r="Y3943" s="11">
        <f t="shared" si="4"/>
        <v>138.8</v>
      </c>
      <c r="AA3943" s="11"/>
    </row>
    <row r="3944">
      <c r="A3944" s="12" t="s">
        <v>109</v>
      </c>
      <c r="B3944" s="13">
        <v>43020.0</v>
      </c>
      <c r="C3944" s="25">
        <v>43029.0</v>
      </c>
      <c r="D3944" s="14">
        <v>1138.0</v>
      </c>
      <c r="E3944" s="24">
        <v>42954.63408564815</v>
      </c>
      <c r="F3944" s="16">
        <v>66.0</v>
      </c>
      <c r="G3944" s="17" t="s">
        <v>25</v>
      </c>
      <c r="H3944" s="14">
        <v>155.32</v>
      </c>
      <c r="I3944" s="14">
        <f t="shared" si="1"/>
        <v>1057.48</v>
      </c>
      <c r="J3944" s="18">
        <v>3.0</v>
      </c>
      <c r="K3944" s="17">
        <v>4.0</v>
      </c>
      <c r="L3944" s="19">
        <v>2.0</v>
      </c>
      <c r="M3944" s="19" t="e">
        <v>#REF!</v>
      </c>
      <c r="N3944" s="17">
        <v>4.5</v>
      </c>
      <c r="O3944" s="17" t="s">
        <v>62</v>
      </c>
      <c r="P3944" s="17">
        <v>9.0</v>
      </c>
      <c r="Q3944" s="17">
        <v>6.0</v>
      </c>
      <c r="R3944" s="17">
        <v>0.0</v>
      </c>
      <c r="S3944" s="7">
        <f t="shared" si="2"/>
        <v>6</v>
      </c>
      <c r="T3944" s="20">
        <v>35.0</v>
      </c>
      <c r="U3944" s="14">
        <f t="shared" si="192"/>
        <v>45.52</v>
      </c>
      <c r="V3944" s="21" t="s">
        <v>26</v>
      </c>
      <c r="W3944" s="35">
        <f>VLOOKUP(A3944,airbnb_listings_orlando!C:Q,14,0)</f>
        <v>259</v>
      </c>
      <c r="X3944" s="35">
        <f>VLOOKUP(A3944,airbnb_listings_orlando!C:Q,15,0)</f>
        <v>6</v>
      </c>
      <c r="Y3944" s="11">
        <f t="shared" si="4"/>
        <v>126.4444444</v>
      </c>
      <c r="AA3944" s="11"/>
    </row>
    <row r="3945">
      <c r="A3945" s="12" t="s">
        <v>109</v>
      </c>
      <c r="B3945" s="13">
        <v>43002.0</v>
      </c>
      <c r="C3945" s="12">
        <v>43014.0</v>
      </c>
      <c r="D3945" s="14">
        <v>1478.0</v>
      </c>
      <c r="E3945" s="24">
        <v>42932.374930555554</v>
      </c>
      <c r="F3945" s="16">
        <v>70.0</v>
      </c>
      <c r="G3945" s="17" t="s">
        <v>25</v>
      </c>
      <c r="H3945" s="14">
        <v>208.34</v>
      </c>
      <c r="I3945" s="14">
        <f t="shared" si="1"/>
        <v>1372.88</v>
      </c>
      <c r="J3945" s="18">
        <v>3.0</v>
      </c>
      <c r="K3945" s="17">
        <v>4.0</v>
      </c>
      <c r="L3945" s="19">
        <v>2.0</v>
      </c>
      <c r="M3945" s="19" t="e">
        <v>#REF!</v>
      </c>
      <c r="N3945" s="17">
        <v>4.5</v>
      </c>
      <c r="O3945" s="17" t="s">
        <v>62</v>
      </c>
      <c r="P3945" s="17">
        <v>12.0</v>
      </c>
      <c r="Q3945" s="17">
        <v>6.0</v>
      </c>
      <c r="R3945" s="17">
        <v>1.0</v>
      </c>
      <c r="S3945" s="7">
        <f t="shared" si="2"/>
        <v>7</v>
      </c>
      <c r="T3945" s="20">
        <v>46.0</v>
      </c>
      <c r="U3945" s="14">
        <f t="shared" si="192"/>
        <v>59.12</v>
      </c>
      <c r="V3945" s="21" t="s">
        <v>26</v>
      </c>
      <c r="W3945" s="35">
        <f>VLOOKUP(A3945,airbnb_listings_orlando!C:Q,14,0)</f>
        <v>259</v>
      </c>
      <c r="X3945" s="35">
        <f>VLOOKUP(A3945,airbnb_listings_orlando!C:Q,15,0)</f>
        <v>6</v>
      </c>
      <c r="Y3945" s="11">
        <f t="shared" si="4"/>
        <v>123.1666667</v>
      </c>
      <c r="AA3945" s="11"/>
    </row>
    <row r="3946">
      <c r="A3946" s="12" t="s">
        <v>109</v>
      </c>
      <c r="B3946" s="13">
        <v>43000.0</v>
      </c>
      <c r="C3946" s="12">
        <v>43002.0</v>
      </c>
      <c r="D3946" s="14">
        <v>343.0</v>
      </c>
      <c r="E3946" s="24">
        <v>42955.48502314815</v>
      </c>
      <c r="F3946" s="16">
        <v>45.0</v>
      </c>
      <c r="G3946" s="17" t="s">
        <v>25</v>
      </c>
      <c r="H3946" s="14">
        <v>29.59</v>
      </c>
      <c r="I3946" s="14">
        <f t="shared" si="1"/>
        <v>318.28</v>
      </c>
      <c r="J3946" s="18">
        <v>3.0</v>
      </c>
      <c r="K3946" s="17">
        <v>4.0</v>
      </c>
      <c r="L3946" s="19">
        <v>2.0</v>
      </c>
      <c r="M3946" s="19" t="e">
        <v>#REF!</v>
      </c>
      <c r="N3946" s="17">
        <v>4.5</v>
      </c>
      <c r="O3946" s="17" t="s">
        <v>62</v>
      </c>
      <c r="P3946" s="17">
        <v>2.0</v>
      </c>
      <c r="Q3946" s="17">
        <v>6.0</v>
      </c>
      <c r="R3946" s="17">
        <v>1.0</v>
      </c>
      <c r="S3946" s="7">
        <f t="shared" si="2"/>
        <v>7</v>
      </c>
      <c r="T3946" s="20">
        <v>11.0</v>
      </c>
      <c r="U3946" s="14">
        <f t="shared" si="192"/>
        <v>13.72</v>
      </c>
      <c r="V3946" s="21" t="s">
        <v>26</v>
      </c>
      <c r="W3946" s="35">
        <f>VLOOKUP(A3946,airbnb_listings_orlando!C:Q,14,0)</f>
        <v>259</v>
      </c>
      <c r="X3946" s="35">
        <f>VLOOKUP(A3946,airbnb_listings_orlando!C:Q,15,0)</f>
        <v>6</v>
      </c>
      <c r="Y3946" s="11">
        <f t="shared" si="4"/>
        <v>171.5</v>
      </c>
      <c r="AA3946" s="11"/>
    </row>
    <row r="3947">
      <c r="A3947" s="12" t="s">
        <v>109</v>
      </c>
      <c r="B3947" s="13">
        <v>42948.0</v>
      </c>
      <c r="C3947" s="12">
        <v>42952.0</v>
      </c>
      <c r="D3947" s="14">
        <v>570.0</v>
      </c>
      <c r="E3947" s="24">
        <v>42928.59584490741</v>
      </c>
      <c r="F3947" s="16">
        <v>20.0</v>
      </c>
      <c r="G3947" s="17" t="s">
        <v>25</v>
      </c>
      <c r="H3947" s="14">
        <v>65.34</v>
      </c>
      <c r="I3947" s="14">
        <f t="shared" si="1"/>
        <v>529.2</v>
      </c>
      <c r="J3947" s="18">
        <v>3.0</v>
      </c>
      <c r="K3947" s="17">
        <v>4.0</v>
      </c>
      <c r="L3947" s="19">
        <v>2.0</v>
      </c>
      <c r="M3947" s="19" t="e">
        <v>#REF!</v>
      </c>
      <c r="N3947" s="17">
        <v>4.5</v>
      </c>
      <c r="O3947" s="17" t="s">
        <v>62</v>
      </c>
      <c r="P3947" s="17">
        <v>4.0</v>
      </c>
      <c r="Q3947" s="17">
        <v>6.0</v>
      </c>
      <c r="R3947" s="17">
        <v>0.0</v>
      </c>
      <c r="S3947" s="7">
        <f t="shared" si="2"/>
        <v>6</v>
      </c>
      <c r="T3947" s="20">
        <v>18.0</v>
      </c>
      <c r="U3947" s="14">
        <f t="shared" si="192"/>
        <v>22.8</v>
      </c>
      <c r="V3947" s="21" t="s">
        <v>26</v>
      </c>
      <c r="W3947" s="35">
        <f>VLOOKUP(A3947,airbnb_listings_orlando!C:Q,14,0)</f>
        <v>259</v>
      </c>
      <c r="X3947" s="35">
        <f>VLOOKUP(A3947,airbnb_listings_orlando!C:Q,15,0)</f>
        <v>6</v>
      </c>
      <c r="Y3947" s="11">
        <f t="shared" si="4"/>
        <v>142.5</v>
      </c>
      <c r="AA3947" s="11"/>
    </row>
    <row r="3948">
      <c r="A3948" s="12" t="s">
        <v>109</v>
      </c>
      <c r="B3948" s="13">
        <v>42918.0</v>
      </c>
      <c r="C3948" s="12">
        <v>42925.0</v>
      </c>
      <c r="D3948" s="14">
        <v>1216.0</v>
      </c>
      <c r="E3948" s="24">
        <v>42872.37804398148</v>
      </c>
      <c r="F3948" s="16">
        <v>46.0</v>
      </c>
      <c r="G3948" s="17" t="s">
        <v>25</v>
      </c>
      <c r="H3948" s="14">
        <v>167.0</v>
      </c>
      <c r="I3948" s="14">
        <f t="shared" si="1"/>
        <v>1129.36</v>
      </c>
      <c r="J3948" s="18">
        <v>3.0</v>
      </c>
      <c r="K3948" s="17">
        <v>4.0</v>
      </c>
      <c r="L3948" s="19">
        <v>2.0</v>
      </c>
      <c r="M3948" s="19" t="e">
        <v>#REF!</v>
      </c>
      <c r="N3948" s="17">
        <v>4.5</v>
      </c>
      <c r="O3948" s="17" t="s">
        <v>62</v>
      </c>
      <c r="P3948" s="17">
        <v>7.0</v>
      </c>
      <c r="Q3948" s="17">
        <v>4.0</v>
      </c>
      <c r="R3948" s="17">
        <v>4.0</v>
      </c>
      <c r="S3948" s="7">
        <f t="shared" si="2"/>
        <v>8</v>
      </c>
      <c r="T3948" s="20">
        <v>38.0</v>
      </c>
      <c r="U3948" s="14">
        <f t="shared" si="192"/>
        <v>48.64</v>
      </c>
      <c r="V3948" s="21" t="s">
        <v>26</v>
      </c>
      <c r="W3948" s="35">
        <f>VLOOKUP(A3948,airbnb_listings_orlando!C:Q,14,0)</f>
        <v>259</v>
      </c>
      <c r="X3948" s="35">
        <f>VLOOKUP(A3948,airbnb_listings_orlando!C:Q,15,0)</f>
        <v>6</v>
      </c>
      <c r="Y3948" s="11">
        <f t="shared" si="4"/>
        <v>173.7142857</v>
      </c>
      <c r="AA3948" s="11"/>
    </row>
    <row r="3949">
      <c r="A3949" s="12" t="s">
        <v>109</v>
      </c>
      <c r="B3949" s="13">
        <v>42916.0</v>
      </c>
      <c r="C3949" s="12">
        <v>42918.0</v>
      </c>
      <c r="D3949" s="14">
        <v>387.01</v>
      </c>
      <c r="E3949" s="24">
        <v>42914.9474537037</v>
      </c>
      <c r="F3949" s="16">
        <v>2.0</v>
      </c>
      <c r="G3949" s="17" t="s">
        <v>25</v>
      </c>
      <c r="H3949" s="14">
        <v>36.7</v>
      </c>
      <c r="I3949" s="14">
        <f t="shared" si="1"/>
        <v>359.5296</v>
      </c>
      <c r="J3949" s="18">
        <v>3.0</v>
      </c>
      <c r="K3949" s="17">
        <v>4.0</v>
      </c>
      <c r="L3949" s="19">
        <v>2.0</v>
      </c>
      <c r="M3949" s="19" t="e">
        <v>#REF!</v>
      </c>
      <c r="N3949" s="17">
        <v>4.5</v>
      </c>
      <c r="O3949" s="17" t="s">
        <v>62</v>
      </c>
      <c r="P3949" s="17">
        <v>2.0</v>
      </c>
      <c r="Q3949" s="17">
        <v>7.0</v>
      </c>
      <c r="R3949" s="17">
        <v>0.0</v>
      </c>
      <c r="S3949" s="7">
        <f t="shared" si="2"/>
        <v>7</v>
      </c>
      <c r="T3949" s="20">
        <v>12.0</v>
      </c>
      <c r="U3949" s="14">
        <f t="shared" si="192"/>
        <v>15.4804</v>
      </c>
      <c r="V3949" s="21" t="s">
        <v>26</v>
      </c>
      <c r="W3949" s="35">
        <f>VLOOKUP(A3949,airbnb_listings_orlando!C:Q,14,0)</f>
        <v>259</v>
      </c>
      <c r="X3949" s="35">
        <f>VLOOKUP(A3949,airbnb_listings_orlando!C:Q,15,0)</f>
        <v>6</v>
      </c>
      <c r="Y3949" s="11">
        <f t="shared" si="4"/>
        <v>193.505</v>
      </c>
      <c r="AA3949" s="11"/>
    </row>
    <row r="3950">
      <c r="A3950" s="12" t="s">
        <v>109</v>
      </c>
      <c r="B3950" s="13">
        <v>42899.0</v>
      </c>
      <c r="C3950" s="12">
        <v>42902.0</v>
      </c>
      <c r="D3950" s="14">
        <v>457.0</v>
      </c>
      <c r="E3950" s="24">
        <v>42887.74650462963</v>
      </c>
      <c r="F3950" s="16">
        <v>12.0</v>
      </c>
      <c r="G3950" s="17" t="s">
        <v>25</v>
      </c>
      <c r="H3950" s="14">
        <v>48.07</v>
      </c>
      <c r="I3950" s="14">
        <f t="shared" si="1"/>
        <v>424.72</v>
      </c>
      <c r="J3950" s="18">
        <v>3.0</v>
      </c>
      <c r="K3950" s="17">
        <v>4.0</v>
      </c>
      <c r="L3950" s="19">
        <v>2.0</v>
      </c>
      <c r="M3950" s="19" t="e">
        <v>#REF!</v>
      </c>
      <c r="N3950" s="17">
        <v>4.5</v>
      </c>
      <c r="O3950" s="17" t="s">
        <v>62</v>
      </c>
      <c r="P3950" s="17">
        <v>3.0</v>
      </c>
      <c r="Q3950" s="17">
        <v>5.0</v>
      </c>
      <c r="R3950" s="17">
        <v>0.0</v>
      </c>
      <c r="S3950" s="7">
        <f t="shared" si="2"/>
        <v>5</v>
      </c>
      <c r="T3950" s="20">
        <v>14.0</v>
      </c>
      <c r="U3950" s="14">
        <f t="shared" si="192"/>
        <v>18.28</v>
      </c>
      <c r="V3950" s="21" t="s">
        <v>26</v>
      </c>
      <c r="W3950" s="35">
        <f>VLOOKUP(A3950,airbnb_listings_orlando!C:Q,14,0)</f>
        <v>259</v>
      </c>
      <c r="X3950" s="35">
        <f>VLOOKUP(A3950,airbnb_listings_orlando!C:Q,15,0)</f>
        <v>6</v>
      </c>
      <c r="Y3950" s="11">
        <f t="shared" si="4"/>
        <v>152.3333333</v>
      </c>
      <c r="AA3950" s="11"/>
    </row>
    <row r="3951">
      <c r="A3951" s="12" t="s">
        <v>109</v>
      </c>
      <c r="B3951" s="13">
        <v>42876.0</v>
      </c>
      <c r="C3951" s="12">
        <v>42880.0</v>
      </c>
      <c r="D3951" s="14">
        <v>570.0</v>
      </c>
      <c r="E3951" s="24">
        <v>42874.422997685186</v>
      </c>
      <c r="F3951" s="16">
        <v>2.0</v>
      </c>
      <c r="G3951" s="17" t="s">
        <v>25</v>
      </c>
      <c r="H3951" s="14">
        <v>65.34</v>
      </c>
      <c r="I3951" s="14">
        <f t="shared" si="1"/>
        <v>529.2</v>
      </c>
      <c r="J3951" s="18">
        <v>3.0</v>
      </c>
      <c r="K3951" s="17">
        <v>4.0</v>
      </c>
      <c r="L3951" s="19">
        <v>2.0</v>
      </c>
      <c r="M3951" s="19" t="e">
        <v>#REF!</v>
      </c>
      <c r="N3951" s="17">
        <v>4.5</v>
      </c>
      <c r="O3951" s="17" t="s">
        <v>62</v>
      </c>
      <c r="P3951" s="17">
        <v>4.0</v>
      </c>
      <c r="Q3951" s="17">
        <v>3.0</v>
      </c>
      <c r="R3951" s="17">
        <v>2.0</v>
      </c>
      <c r="S3951" s="7">
        <f t="shared" si="2"/>
        <v>5</v>
      </c>
      <c r="T3951" s="20">
        <v>18.0</v>
      </c>
      <c r="U3951" s="14">
        <f t="shared" si="192"/>
        <v>22.8</v>
      </c>
      <c r="V3951" s="21" t="s">
        <v>26</v>
      </c>
      <c r="W3951" s="35">
        <f>VLOOKUP(A3951,airbnb_listings_orlando!C:Q,14,0)</f>
        <v>259</v>
      </c>
      <c r="X3951" s="35">
        <f>VLOOKUP(A3951,airbnb_listings_orlando!C:Q,15,0)</f>
        <v>6</v>
      </c>
      <c r="Y3951" s="11">
        <f t="shared" si="4"/>
        <v>142.5</v>
      </c>
      <c r="AA3951" s="11"/>
    </row>
    <row r="3952">
      <c r="A3952" s="12" t="s">
        <v>109</v>
      </c>
      <c r="B3952" s="13">
        <v>42874.0</v>
      </c>
      <c r="C3952" s="12">
        <v>42876.0</v>
      </c>
      <c r="D3952" s="14">
        <v>353.0</v>
      </c>
      <c r="E3952" s="24">
        <v>42850.42865740741</v>
      </c>
      <c r="F3952" s="16">
        <v>24.0</v>
      </c>
      <c r="G3952" s="17" t="s">
        <v>25</v>
      </c>
      <c r="H3952" s="14">
        <v>31.48</v>
      </c>
      <c r="I3952" s="14">
        <f t="shared" si="1"/>
        <v>327.88</v>
      </c>
      <c r="J3952" s="18">
        <v>3.0</v>
      </c>
      <c r="K3952" s="17">
        <v>4.0</v>
      </c>
      <c r="L3952" s="19">
        <v>2.0</v>
      </c>
      <c r="M3952" s="19" t="e">
        <v>#REF!</v>
      </c>
      <c r="N3952" s="17">
        <v>4.5</v>
      </c>
      <c r="O3952" s="17" t="s">
        <v>62</v>
      </c>
      <c r="P3952" s="17">
        <v>2.0</v>
      </c>
      <c r="Q3952" s="17">
        <v>7.0</v>
      </c>
      <c r="R3952" s="17">
        <v>0.0</v>
      </c>
      <c r="S3952" s="7">
        <f t="shared" si="2"/>
        <v>7</v>
      </c>
      <c r="T3952" s="20">
        <v>11.0</v>
      </c>
      <c r="U3952" s="14">
        <f t="shared" si="192"/>
        <v>14.12</v>
      </c>
      <c r="V3952" s="21" t="s">
        <v>26</v>
      </c>
      <c r="W3952" s="35">
        <f>VLOOKUP(A3952,airbnb_listings_orlando!C:Q,14,0)</f>
        <v>259</v>
      </c>
      <c r="X3952" s="35">
        <f>VLOOKUP(A3952,airbnb_listings_orlando!C:Q,15,0)</f>
        <v>6</v>
      </c>
      <c r="Y3952" s="11">
        <f t="shared" si="4"/>
        <v>176.5</v>
      </c>
      <c r="AA3952" s="11"/>
    </row>
    <row r="3953">
      <c r="A3953" s="12" t="s">
        <v>109</v>
      </c>
      <c r="B3953" s="13">
        <v>42860.0</v>
      </c>
      <c r="C3953" s="12">
        <v>42862.0</v>
      </c>
      <c r="D3953" s="14">
        <v>353.0</v>
      </c>
      <c r="E3953" s="24">
        <v>42844.39325231482</v>
      </c>
      <c r="F3953" s="16">
        <v>16.0</v>
      </c>
      <c r="G3953" s="17" t="s">
        <v>25</v>
      </c>
      <c r="H3953" s="14">
        <v>31.48</v>
      </c>
      <c r="I3953" s="14">
        <f t="shared" si="1"/>
        <v>327.88</v>
      </c>
      <c r="J3953" s="18">
        <v>3.0</v>
      </c>
      <c r="K3953" s="17">
        <v>4.0</v>
      </c>
      <c r="L3953" s="19">
        <v>2.0</v>
      </c>
      <c r="M3953" s="19" t="e">
        <v>#REF!</v>
      </c>
      <c r="N3953" s="17">
        <v>4.5</v>
      </c>
      <c r="O3953" s="17" t="s">
        <v>62</v>
      </c>
      <c r="P3953" s="17">
        <v>2.0</v>
      </c>
      <c r="Q3953" s="17">
        <v>4.0</v>
      </c>
      <c r="R3953" s="17">
        <v>0.0</v>
      </c>
      <c r="S3953" s="7">
        <f t="shared" si="2"/>
        <v>4</v>
      </c>
      <c r="T3953" s="20">
        <v>11.0</v>
      </c>
      <c r="U3953" s="14">
        <f t="shared" si="192"/>
        <v>14.12</v>
      </c>
      <c r="V3953" s="21" t="s">
        <v>26</v>
      </c>
      <c r="W3953" s="35">
        <f>VLOOKUP(A3953,airbnb_listings_orlando!C:Q,14,0)</f>
        <v>259</v>
      </c>
      <c r="X3953" s="35">
        <f>VLOOKUP(A3953,airbnb_listings_orlando!C:Q,15,0)</f>
        <v>6</v>
      </c>
      <c r="Y3953" s="11">
        <f t="shared" si="4"/>
        <v>176.5</v>
      </c>
      <c r="AA3953" s="11"/>
    </row>
    <row r="3954">
      <c r="A3954" s="12" t="s">
        <v>109</v>
      </c>
      <c r="B3954" s="13">
        <v>42853.0</v>
      </c>
      <c r="C3954" s="12">
        <v>42858.0</v>
      </c>
      <c r="D3954" s="14">
        <v>708.0</v>
      </c>
      <c r="E3954" s="24">
        <v>42835.42896990741</v>
      </c>
      <c r="F3954" s="16">
        <v>18.0</v>
      </c>
      <c r="G3954" s="17" t="s">
        <v>25</v>
      </c>
      <c r="H3954" s="14">
        <v>87.34</v>
      </c>
      <c r="I3954" s="14">
        <f t="shared" si="1"/>
        <v>657.68</v>
      </c>
      <c r="J3954" s="18">
        <v>3.0</v>
      </c>
      <c r="K3954" s="17">
        <v>4.0</v>
      </c>
      <c r="L3954" s="19">
        <v>2.0</v>
      </c>
      <c r="M3954" s="19" t="e">
        <v>#REF!</v>
      </c>
      <c r="N3954" s="17">
        <v>4.5</v>
      </c>
      <c r="O3954" s="17" t="s">
        <v>62</v>
      </c>
      <c r="P3954" s="17">
        <v>5.0</v>
      </c>
      <c r="Q3954" s="17">
        <v>4.0</v>
      </c>
      <c r="R3954" s="17">
        <v>3.0</v>
      </c>
      <c r="S3954" s="7">
        <f t="shared" si="2"/>
        <v>7</v>
      </c>
      <c r="T3954" s="20">
        <v>22.0</v>
      </c>
      <c r="U3954" s="14">
        <f t="shared" si="192"/>
        <v>28.32</v>
      </c>
      <c r="V3954" s="21" t="s">
        <v>26</v>
      </c>
      <c r="W3954" s="35">
        <f>VLOOKUP(A3954,airbnb_listings_orlando!C:Q,14,0)</f>
        <v>259</v>
      </c>
      <c r="X3954" s="35">
        <f>VLOOKUP(A3954,airbnb_listings_orlando!C:Q,15,0)</f>
        <v>6</v>
      </c>
      <c r="Y3954" s="11">
        <f t="shared" si="4"/>
        <v>141.6</v>
      </c>
      <c r="AA3954" s="11"/>
    </row>
    <row r="3955">
      <c r="A3955" s="12" t="s">
        <v>109</v>
      </c>
      <c r="B3955" s="13">
        <v>42843.0</v>
      </c>
      <c r="C3955" s="12">
        <v>42850.0</v>
      </c>
      <c r="D3955" s="14">
        <v>945.0</v>
      </c>
      <c r="E3955" s="24">
        <v>42807.38563657407</v>
      </c>
      <c r="F3955" s="16">
        <v>36.0</v>
      </c>
      <c r="G3955" s="17" t="s">
        <v>25</v>
      </c>
      <c r="H3955" s="14">
        <v>124.97</v>
      </c>
      <c r="I3955" s="14">
        <f t="shared" si="1"/>
        <v>878.2</v>
      </c>
      <c r="J3955" s="18">
        <v>3.0</v>
      </c>
      <c r="K3955" s="17">
        <v>4.0</v>
      </c>
      <c r="L3955" s="19">
        <v>2.0</v>
      </c>
      <c r="M3955" s="19" t="e">
        <v>#REF!</v>
      </c>
      <c r="N3955" s="17">
        <v>4.5</v>
      </c>
      <c r="O3955" s="17" t="s">
        <v>62</v>
      </c>
      <c r="P3955" s="17">
        <v>7.0</v>
      </c>
      <c r="Q3955" s="17">
        <v>4.0</v>
      </c>
      <c r="R3955" s="17">
        <v>0.0</v>
      </c>
      <c r="S3955" s="7">
        <f t="shared" si="2"/>
        <v>4</v>
      </c>
      <c r="T3955" s="20">
        <v>29.0</v>
      </c>
      <c r="U3955" s="14">
        <f t="shared" si="192"/>
        <v>37.8</v>
      </c>
      <c r="V3955" s="21" t="s">
        <v>26</v>
      </c>
      <c r="W3955" s="35">
        <f>VLOOKUP(A3955,airbnb_listings_orlando!C:Q,14,0)</f>
        <v>259</v>
      </c>
      <c r="X3955" s="35">
        <f>VLOOKUP(A3955,airbnb_listings_orlando!C:Q,15,0)</f>
        <v>6</v>
      </c>
      <c r="Y3955" s="11">
        <f t="shared" si="4"/>
        <v>135</v>
      </c>
      <c r="AA3955" s="11"/>
    </row>
    <row r="3956">
      <c r="A3956" s="12" t="s">
        <v>109</v>
      </c>
      <c r="B3956" s="13">
        <v>42840.0</v>
      </c>
      <c r="C3956" s="12">
        <v>42843.0</v>
      </c>
      <c r="D3956" s="14">
        <v>500.16</v>
      </c>
      <c r="E3956" s="24">
        <v>42755.41929398148</v>
      </c>
      <c r="F3956" s="16">
        <v>85.0</v>
      </c>
      <c r="G3956" s="17" t="s">
        <v>25</v>
      </c>
      <c r="H3956" s="14">
        <v>73.2</v>
      </c>
      <c r="I3956" s="14">
        <f t="shared" si="1"/>
        <v>480.1536</v>
      </c>
      <c r="J3956" s="18">
        <v>3.0</v>
      </c>
      <c r="K3956" s="17">
        <v>4.0</v>
      </c>
      <c r="L3956" s="19">
        <v>2.0</v>
      </c>
      <c r="M3956" s="19" t="e">
        <v>#REF!</v>
      </c>
      <c r="N3956" s="17">
        <v>4.5</v>
      </c>
      <c r="O3956" s="17" t="s">
        <v>62</v>
      </c>
      <c r="P3956" s="17">
        <v>3.0</v>
      </c>
      <c r="Q3956" s="17">
        <v>2.0</v>
      </c>
      <c r="R3956" s="17">
        <v>0.0</v>
      </c>
      <c r="S3956" s="7">
        <f t="shared" si="2"/>
        <v>2</v>
      </c>
      <c r="T3956" s="20">
        <v>0.0</v>
      </c>
      <c r="U3956" s="14">
        <f t="shared" si="192"/>
        <v>20.0064</v>
      </c>
      <c r="V3956" s="21" t="s">
        <v>26</v>
      </c>
      <c r="W3956" s="35">
        <f>VLOOKUP(A3956,airbnb_listings_orlando!C:Q,14,0)</f>
        <v>259</v>
      </c>
      <c r="X3956" s="35">
        <f>VLOOKUP(A3956,airbnb_listings_orlando!C:Q,15,0)</f>
        <v>6</v>
      </c>
      <c r="Y3956" s="11">
        <f t="shared" si="4"/>
        <v>166.72</v>
      </c>
      <c r="AA3956" s="11"/>
    </row>
    <row r="3957">
      <c r="A3957" s="12" t="s">
        <v>109</v>
      </c>
      <c r="B3957" s="13">
        <v>42824.0</v>
      </c>
      <c r="C3957" s="12">
        <v>42835.0</v>
      </c>
      <c r="D3957" s="14">
        <v>1484.0</v>
      </c>
      <c r="E3957" s="15">
        <v>42685.40513888889</v>
      </c>
      <c r="F3957" s="16">
        <v>139.0</v>
      </c>
      <c r="G3957" s="17" t="s">
        <v>25</v>
      </c>
      <c r="H3957" s="14">
        <v>209.11</v>
      </c>
      <c r="I3957" s="14">
        <f t="shared" si="1"/>
        <v>1378.64</v>
      </c>
      <c r="J3957" s="18">
        <v>3.0</v>
      </c>
      <c r="K3957" s="17">
        <v>4.0</v>
      </c>
      <c r="L3957" s="19">
        <v>2.0</v>
      </c>
      <c r="M3957" s="19" t="e">
        <v>#REF!</v>
      </c>
      <c r="N3957" s="17">
        <v>4.5</v>
      </c>
      <c r="O3957" s="17" t="s">
        <v>62</v>
      </c>
      <c r="P3957" s="17">
        <v>11.0</v>
      </c>
      <c r="Q3957" s="17">
        <v>6.0</v>
      </c>
      <c r="R3957" s="17">
        <v>0.0</v>
      </c>
      <c r="S3957" s="7">
        <f t="shared" si="2"/>
        <v>6</v>
      </c>
      <c r="T3957" s="20">
        <v>46.0</v>
      </c>
      <c r="U3957" s="14">
        <f t="shared" si="192"/>
        <v>59.36</v>
      </c>
      <c r="V3957" s="21" t="s">
        <v>26</v>
      </c>
      <c r="W3957" s="35">
        <f>VLOOKUP(A3957,airbnb_listings_orlando!C:Q,14,0)</f>
        <v>259</v>
      </c>
      <c r="X3957" s="35">
        <f>VLOOKUP(A3957,airbnb_listings_orlando!C:Q,15,0)</f>
        <v>6</v>
      </c>
      <c r="Y3957" s="11">
        <f t="shared" si="4"/>
        <v>134.9090909</v>
      </c>
      <c r="AA3957" s="11"/>
    </row>
    <row r="3958">
      <c r="A3958" s="12" t="s">
        <v>109</v>
      </c>
      <c r="B3958" s="13">
        <v>42818.0</v>
      </c>
      <c r="C3958" s="12">
        <v>42820.0</v>
      </c>
      <c r="D3958" s="14">
        <v>419.0</v>
      </c>
      <c r="E3958" s="24">
        <v>42817.378229166665</v>
      </c>
      <c r="F3958" s="16">
        <v>1.0</v>
      </c>
      <c r="G3958" s="17" t="s">
        <v>25</v>
      </c>
      <c r="H3958" s="14">
        <v>41.91</v>
      </c>
      <c r="I3958" s="14">
        <f t="shared" si="1"/>
        <v>389.24</v>
      </c>
      <c r="J3958" s="18">
        <v>3.0</v>
      </c>
      <c r="K3958" s="17">
        <v>4.0</v>
      </c>
      <c r="L3958" s="19">
        <v>2.0</v>
      </c>
      <c r="M3958" s="19" t="e">
        <v>#REF!</v>
      </c>
      <c r="N3958" s="17">
        <v>4.5</v>
      </c>
      <c r="O3958" s="17" t="s">
        <v>62</v>
      </c>
      <c r="P3958" s="17">
        <v>2.0</v>
      </c>
      <c r="Q3958" s="17">
        <v>3.0</v>
      </c>
      <c r="R3958" s="17">
        <v>1.0</v>
      </c>
      <c r="S3958" s="7">
        <f t="shared" si="2"/>
        <v>4</v>
      </c>
      <c r="T3958" s="20">
        <v>13.0</v>
      </c>
      <c r="U3958" s="14">
        <f t="shared" si="192"/>
        <v>16.76</v>
      </c>
      <c r="V3958" s="21" t="s">
        <v>26</v>
      </c>
      <c r="W3958" s="35">
        <f>VLOOKUP(A3958,airbnb_listings_orlando!C:Q,14,0)</f>
        <v>259</v>
      </c>
      <c r="X3958" s="35">
        <f>VLOOKUP(A3958,airbnb_listings_orlando!C:Q,15,0)</f>
        <v>6</v>
      </c>
      <c r="Y3958" s="11">
        <f t="shared" si="4"/>
        <v>209.5</v>
      </c>
      <c r="AA3958" s="11"/>
    </row>
    <row r="3959">
      <c r="A3959" s="12" t="s">
        <v>109</v>
      </c>
      <c r="B3959" s="13">
        <v>42797.0</v>
      </c>
      <c r="C3959" s="12">
        <v>42804.0</v>
      </c>
      <c r="D3959" s="14">
        <v>945.0</v>
      </c>
      <c r="E3959" s="24">
        <v>42737.49321759259</v>
      </c>
      <c r="F3959" s="16">
        <v>60.0</v>
      </c>
      <c r="G3959" s="17" t="s">
        <v>25</v>
      </c>
      <c r="H3959" s="14">
        <v>124.97</v>
      </c>
      <c r="I3959" s="14">
        <f t="shared" si="1"/>
        <v>878.2</v>
      </c>
      <c r="J3959" s="18">
        <v>3.0</v>
      </c>
      <c r="K3959" s="17">
        <v>4.0</v>
      </c>
      <c r="L3959" s="19">
        <v>2.0</v>
      </c>
      <c r="M3959" s="19" t="e">
        <v>#REF!</v>
      </c>
      <c r="N3959" s="17">
        <v>4.5</v>
      </c>
      <c r="O3959" s="17" t="s">
        <v>62</v>
      </c>
      <c r="P3959" s="17">
        <v>7.0</v>
      </c>
      <c r="Q3959" s="17">
        <v>5.0</v>
      </c>
      <c r="R3959" s="17">
        <v>1.0</v>
      </c>
      <c r="S3959" s="7">
        <f t="shared" si="2"/>
        <v>6</v>
      </c>
      <c r="T3959" s="20">
        <v>29.0</v>
      </c>
      <c r="U3959" s="14">
        <f t="shared" si="192"/>
        <v>37.8</v>
      </c>
      <c r="V3959" s="21" t="s">
        <v>26</v>
      </c>
      <c r="W3959" s="35">
        <f>VLOOKUP(A3959,airbnb_listings_orlando!C:Q,14,0)</f>
        <v>259</v>
      </c>
      <c r="X3959" s="35">
        <f>VLOOKUP(A3959,airbnb_listings_orlando!C:Q,15,0)</f>
        <v>6</v>
      </c>
      <c r="Y3959" s="11">
        <f t="shared" si="4"/>
        <v>135</v>
      </c>
      <c r="AA3959" s="11"/>
    </row>
    <row r="3960">
      <c r="A3960" s="12" t="s">
        <v>109</v>
      </c>
      <c r="B3960" s="13">
        <v>42782.0</v>
      </c>
      <c r="C3960" s="12">
        <v>42786.0</v>
      </c>
      <c r="D3960" s="14">
        <v>590.01</v>
      </c>
      <c r="E3960" s="15">
        <v>42725.71659722222</v>
      </c>
      <c r="F3960" s="16">
        <v>57.0</v>
      </c>
      <c r="G3960" s="17" t="s">
        <v>25</v>
      </c>
      <c r="H3960" s="14">
        <v>69.12</v>
      </c>
      <c r="I3960" s="14">
        <f t="shared" si="1"/>
        <v>548.4096</v>
      </c>
      <c r="J3960" s="18">
        <v>3.0</v>
      </c>
      <c r="K3960" s="17">
        <v>4.0</v>
      </c>
      <c r="L3960" s="19">
        <v>2.0</v>
      </c>
      <c r="M3960" s="19" t="e">
        <v>#REF!</v>
      </c>
      <c r="N3960" s="17">
        <v>4.5</v>
      </c>
      <c r="O3960" s="17" t="s">
        <v>62</v>
      </c>
      <c r="P3960" s="17">
        <v>4.0</v>
      </c>
      <c r="Q3960" s="17">
        <v>6.0</v>
      </c>
      <c r="R3960" s="17">
        <v>1.0</v>
      </c>
      <c r="S3960" s="7">
        <f t="shared" si="2"/>
        <v>7</v>
      </c>
      <c r="T3960" s="20">
        <v>18.0</v>
      </c>
      <c r="U3960" s="14">
        <f t="shared" si="192"/>
        <v>23.6004</v>
      </c>
      <c r="V3960" s="21" t="s">
        <v>26</v>
      </c>
      <c r="W3960" s="35">
        <f>VLOOKUP(A3960,airbnb_listings_orlando!C:Q,14,0)</f>
        <v>259</v>
      </c>
      <c r="X3960" s="35">
        <f>VLOOKUP(A3960,airbnb_listings_orlando!C:Q,15,0)</f>
        <v>6</v>
      </c>
      <c r="Y3960" s="11">
        <f t="shared" si="4"/>
        <v>147.5025</v>
      </c>
      <c r="AA3960" s="11"/>
    </row>
    <row r="3961">
      <c r="A3961" s="12" t="s">
        <v>109</v>
      </c>
      <c r="B3961" s="13">
        <v>42755.0</v>
      </c>
      <c r="C3961" s="12">
        <v>42763.0</v>
      </c>
      <c r="D3961" s="14">
        <v>1129.0</v>
      </c>
      <c r="E3961" s="15">
        <v>42654.41372685185</v>
      </c>
      <c r="F3961" s="16">
        <v>101.0</v>
      </c>
      <c r="G3961" s="17" t="s">
        <v>25</v>
      </c>
      <c r="H3961" s="14">
        <v>153.57</v>
      </c>
      <c r="I3961" s="14">
        <f t="shared" si="1"/>
        <v>1048.84</v>
      </c>
      <c r="J3961" s="18">
        <v>3.0</v>
      </c>
      <c r="K3961" s="17">
        <v>4.0</v>
      </c>
      <c r="L3961" s="19">
        <v>2.0</v>
      </c>
      <c r="M3961" s="19" t="e">
        <v>#REF!</v>
      </c>
      <c r="N3961" s="17">
        <v>4.5</v>
      </c>
      <c r="O3961" s="17" t="s">
        <v>62</v>
      </c>
      <c r="P3961" s="17">
        <v>8.0</v>
      </c>
      <c r="Q3961" s="17">
        <v>4.0</v>
      </c>
      <c r="R3961" s="17">
        <v>0.0</v>
      </c>
      <c r="S3961" s="7">
        <f t="shared" si="2"/>
        <v>4</v>
      </c>
      <c r="T3961" s="20">
        <v>35.0</v>
      </c>
      <c r="U3961" s="14">
        <f t="shared" si="192"/>
        <v>45.16</v>
      </c>
      <c r="V3961" s="21" t="s">
        <v>26</v>
      </c>
      <c r="W3961" s="35">
        <f>VLOOKUP(A3961,airbnb_listings_orlando!C:Q,14,0)</f>
        <v>259</v>
      </c>
      <c r="X3961" s="35">
        <f>VLOOKUP(A3961,airbnb_listings_orlando!C:Q,15,0)</f>
        <v>6</v>
      </c>
      <c r="Y3961" s="11">
        <f t="shared" si="4"/>
        <v>141.125</v>
      </c>
      <c r="AA3961" s="11"/>
    </row>
    <row r="3962">
      <c r="A3962" s="12" t="s">
        <v>109</v>
      </c>
      <c r="B3962" s="13">
        <v>42749.0</v>
      </c>
      <c r="C3962" s="12">
        <v>42755.0</v>
      </c>
      <c r="D3962" s="14">
        <v>826.0</v>
      </c>
      <c r="E3962" s="24">
        <v>42746.3906712963</v>
      </c>
      <c r="F3962" s="16">
        <v>3.0</v>
      </c>
      <c r="G3962" s="17" t="s">
        <v>25</v>
      </c>
      <c r="H3962" s="14">
        <v>105.55</v>
      </c>
      <c r="I3962" s="14">
        <f t="shared" si="1"/>
        <v>766.96</v>
      </c>
      <c r="J3962" s="18">
        <v>3.0</v>
      </c>
      <c r="K3962" s="17">
        <v>4.0</v>
      </c>
      <c r="L3962" s="19">
        <v>2.0</v>
      </c>
      <c r="M3962" s="19" t="e">
        <v>#REF!</v>
      </c>
      <c r="N3962" s="17">
        <v>4.5</v>
      </c>
      <c r="O3962" s="17" t="s">
        <v>62</v>
      </c>
      <c r="P3962" s="17">
        <v>6.0</v>
      </c>
      <c r="Q3962" s="17">
        <v>6.0</v>
      </c>
      <c r="R3962" s="17">
        <v>1.0</v>
      </c>
      <c r="S3962" s="7">
        <f t="shared" si="2"/>
        <v>7</v>
      </c>
      <c r="T3962" s="20">
        <v>26.0</v>
      </c>
      <c r="U3962" s="14">
        <f t="shared" si="192"/>
        <v>33.04</v>
      </c>
      <c r="V3962" s="21" t="s">
        <v>26</v>
      </c>
      <c r="W3962" s="35">
        <f>VLOOKUP(A3962,airbnb_listings_orlando!C:Q,14,0)</f>
        <v>259</v>
      </c>
      <c r="X3962" s="35">
        <f>VLOOKUP(A3962,airbnb_listings_orlando!C:Q,15,0)</f>
        <v>6</v>
      </c>
      <c r="Y3962" s="11">
        <f t="shared" si="4"/>
        <v>137.6666667</v>
      </c>
      <c r="AA3962" s="11"/>
    </row>
    <row r="3963">
      <c r="A3963" s="12" t="s">
        <v>109</v>
      </c>
      <c r="B3963" s="13">
        <v>42718.0</v>
      </c>
      <c r="C3963" s="25">
        <v>42721.0</v>
      </c>
      <c r="D3963" s="14">
        <v>500.16</v>
      </c>
      <c r="E3963" s="24">
        <v>42675.39129629629</v>
      </c>
      <c r="F3963" s="16">
        <v>43.0</v>
      </c>
      <c r="G3963" s="17" t="s">
        <v>25</v>
      </c>
      <c r="H3963" s="14">
        <v>73.2</v>
      </c>
      <c r="I3963" s="14">
        <f t="shared" si="1"/>
        <v>480.1536</v>
      </c>
      <c r="J3963" s="18">
        <v>3.0</v>
      </c>
      <c r="K3963" s="17">
        <v>4.0</v>
      </c>
      <c r="L3963" s="19">
        <v>2.0</v>
      </c>
      <c r="M3963" s="19" t="e">
        <v>#REF!</v>
      </c>
      <c r="N3963" s="17">
        <v>4.5</v>
      </c>
      <c r="O3963" s="17" t="s">
        <v>62</v>
      </c>
      <c r="P3963" s="17">
        <v>3.0</v>
      </c>
      <c r="Q3963" s="17">
        <v>8.0</v>
      </c>
      <c r="R3963" s="17">
        <v>0.0</v>
      </c>
      <c r="S3963" s="7">
        <f t="shared" si="2"/>
        <v>8</v>
      </c>
      <c r="T3963" s="20">
        <v>0.0</v>
      </c>
      <c r="U3963" s="14">
        <f t="shared" si="192"/>
        <v>20.0064</v>
      </c>
      <c r="V3963" s="21" t="s">
        <v>26</v>
      </c>
      <c r="W3963" s="35">
        <f>VLOOKUP(A3963,airbnb_listings_orlando!C:Q,14,0)</f>
        <v>259</v>
      </c>
      <c r="X3963" s="35">
        <f>VLOOKUP(A3963,airbnb_listings_orlando!C:Q,15,0)</f>
        <v>6</v>
      </c>
      <c r="Y3963" s="11">
        <f t="shared" si="4"/>
        <v>166.72</v>
      </c>
      <c r="AA3963" s="11"/>
    </row>
    <row r="3964">
      <c r="A3964" s="12" t="s">
        <v>109</v>
      </c>
      <c r="B3964" s="13">
        <v>42669.0</v>
      </c>
      <c r="C3964" s="25">
        <v>42671.0</v>
      </c>
      <c r="D3964" s="14">
        <v>374.84</v>
      </c>
      <c r="E3964" s="15">
        <v>42664.38945601852</v>
      </c>
      <c r="F3964" s="16">
        <v>5.0</v>
      </c>
      <c r="G3964" s="17" t="s">
        <v>25</v>
      </c>
      <c r="H3964" s="14">
        <v>48.8</v>
      </c>
      <c r="I3964" s="14">
        <f t="shared" si="1"/>
        <v>359.8464</v>
      </c>
      <c r="J3964" s="18">
        <v>3.0</v>
      </c>
      <c r="K3964" s="17">
        <v>4.0</v>
      </c>
      <c r="L3964" s="19">
        <v>2.0</v>
      </c>
      <c r="M3964" s="19" t="e">
        <v>#REF!</v>
      </c>
      <c r="N3964" s="17">
        <v>4.5</v>
      </c>
      <c r="O3964" s="17" t="s">
        <v>62</v>
      </c>
      <c r="P3964" s="17">
        <v>2.0</v>
      </c>
      <c r="Q3964" s="17">
        <v>2.0</v>
      </c>
      <c r="R3964" s="17">
        <v>0.0</v>
      </c>
      <c r="S3964" s="7">
        <f t="shared" si="2"/>
        <v>2</v>
      </c>
      <c r="T3964" s="20">
        <v>0.0</v>
      </c>
      <c r="U3964" s="14">
        <f t="shared" si="192"/>
        <v>14.9936</v>
      </c>
      <c r="V3964" s="21" t="s">
        <v>26</v>
      </c>
      <c r="W3964" s="35">
        <f>VLOOKUP(A3964,airbnb_listings_orlando!C:Q,14,0)</f>
        <v>259</v>
      </c>
      <c r="X3964" s="35">
        <f>VLOOKUP(A3964,airbnb_listings_orlando!C:Q,15,0)</f>
        <v>6</v>
      </c>
      <c r="Y3964" s="11">
        <f t="shared" si="4"/>
        <v>187.42</v>
      </c>
      <c r="AA3964" s="11"/>
    </row>
    <row r="3965">
      <c r="A3965" s="12" t="s">
        <v>109</v>
      </c>
      <c r="B3965" s="13">
        <v>43452.0</v>
      </c>
      <c r="C3965" s="12">
        <v>43485.0</v>
      </c>
      <c r="D3965" s="14">
        <v>135.0</v>
      </c>
      <c r="E3965" s="24">
        <v>43075.55490740741</v>
      </c>
      <c r="F3965" s="16">
        <v>377.0</v>
      </c>
      <c r="G3965" s="17" t="s">
        <v>25</v>
      </c>
      <c r="H3965" s="14">
        <v>0.0</v>
      </c>
      <c r="I3965" s="14">
        <f t="shared" si="1"/>
        <v>135</v>
      </c>
      <c r="J3965" s="18">
        <v>3.0</v>
      </c>
      <c r="K3965" s="17">
        <v>4.0</v>
      </c>
      <c r="L3965" s="19">
        <v>2.0</v>
      </c>
      <c r="M3965" s="19" t="e">
        <v>#REF!</v>
      </c>
      <c r="N3965" s="17">
        <v>4.5</v>
      </c>
      <c r="O3965" s="17" t="s">
        <v>62</v>
      </c>
      <c r="P3965" s="17">
        <v>33.0</v>
      </c>
      <c r="Q3965" s="17">
        <v>1.0</v>
      </c>
      <c r="R3965" s="17">
        <v>0.0</v>
      </c>
      <c r="S3965" s="7">
        <f t="shared" si="2"/>
        <v>1</v>
      </c>
      <c r="T3965" s="20">
        <v>0.0</v>
      </c>
      <c r="U3965" s="14">
        <v>0.0</v>
      </c>
      <c r="V3965" s="21" t="s">
        <v>37</v>
      </c>
      <c r="W3965" s="35">
        <f>VLOOKUP(A3965,airbnb_listings_orlando!C:Q,14,0)</f>
        <v>259</v>
      </c>
      <c r="X3965" s="35">
        <f>VLOOKUP(A3965,airbnb_listings_orlando!C:Q,15,0)</f>
        <v>6</v>
      </c>
      <c r="Y3965" s="11">
        <f t="shared" si="4"/>
        <v>4.090909091</v>
      </c>
      <c r="AA3965" s="11"/>
    </row>
    <row r="3966">
      <c r="A3966" s="12" t="s">
        <v>109</v>
      </c>
      <c r="B3966" s="13">
        <v>43344.0</v>
      </c>
      <c r="C3966" s="12">
        <v>43364.0</v>
      </c>
      <c r="D3966" s="14">
        <v>2525.67</v>
      </c>
      <c r="E3966" s="24">
        <v>43013.460648148146</v>
      </c>
      <c r="F3966" s="16">
        <v>331.0</v>
      </c>
      <c r="G3966" s="17" t="s">
        <v>25</v>
      </c>
      <c r="H3966" s="14">
        <v>309.82</v>
      </c>
      <c r="I3966" s="14">
        <f t="shared" si="1"/>
        <v>2453.85</v>
      </c>
      <c r="J3966" s="18">
        <v>3.0</v>
      </c>
      <c r="K3966" s="17">
        <v>4.0</v>
      </c>
      <c r="L3966" s="19">
        <v>2.0</v>
      </c>
      <c r="M3966" s="19" t="e">
        <v>#REF!</v>
      </c>
      <c r="N3966" s="17">
        <v>4.5</v>
      </c>
      <c r="O3966" s="17" t="s">
        <v>62</v>
      </c>
      <c r="P3966" s="17">
        <v>20.0</v>
      </c>
      <c r="Q3966" s="17">
        <v>4.0</v>
      </c>
      <c r="R3966" s="17">
        <v>3.0</v>
      </c>
      <c r="S3966" s="7">
        <f t="shared" si="2"/>
        <v>7</v>
      </c>
      <c r="T3966" s="20">
        <v>71.82</v>
      </c>
      <c r="U3966" s="14">
        <v>0.0</v>
      </c>
      <c r="V3966" s="21" t="s">
        <v>37</v>
      </c>
      <c r="W3966" s="35">
        <f>VLOOKUP(A3966,airbnb_listings_orlando!C:Q,14,0)</f>
        <v>259</v>
      </c>
      <c r="X3966" s="35">
        <f>VLOOKUP(A3966,airbnb_listings_orlando!C:Q,15,0)</f>
        <v>6</v>
      </c>
      <c r="Y3966" s="11">
        <f t="shared" si="4"/>
        <v>126.2835</v>
      </c>
      <c r="AA3966" s="11"/>
    </row>
    <row r="3967">
      <c r="A3967" s="12" t="s">
        <v>109</v>
      </c>
      <c r="B3967" s="13">
        <v>43243.0</v>
      </c>
      <c r="C3967" s="12">
        <v>43251.0</v>
      </c>
      <c r="D3967" s="14">
        <v>1257.11</v>
      </c>
      <c r="E3967" s="24">
        <v>43126.82063657408</v>
      </c>
      <c r="F3967" s="16">
        <v>117.0</v>
      </c>
      <c r="G3967" s="17" t="s">
        <v>25</v>
      </c>
      <c r="H3967" s="14">
        <v>176.0</v>
      </c>
      <c r="I3967" s="14">
        <f t="shared" si="1"/>
        <v>1257.11</v>
      </c>
      <c r="J3967" s="18">
        <v>3.0</v>
      </c>
      <c r="K3967" s="17">
        <v>4.0</v>
      </c>
      <c r="L3967" s="19">
        <v>2.0</v>
      </c>
      <c r="M3967" s="19" t="e">
        <v>#REF!</v>
      </c>
      <c r="N3967" s="17">
        <v>4.5</v>
      </c>
      <c r="O3967" s="17" t="s">
        <v>62</v>
      </c>
      <c r="P3967" s="17">
        <v>8.0</v>
      </c>
      <c r="Q3967" s="17">
        <v>4.0</v>
      </c>
      <c r="R3967" s="17">
        <v>1.0</v>
      </c>
      <c r="S3967" s="7">
        <f t="shared" si="2"/>
        <v>5</v>
      </c>
      <c r="T3967" s="20">
        <v>0.0</v>
      </c>
      <c r="U3967" s="14">
        <v>0.0</v>
      </c>
      <c r="V3967" s="21" t="s">
        <v>37</v>
      </c>
      <c r="W3967" s="35">
        <f>VLOOKUP(A3967,airbnb_listings_orlando!C:Q,14,0)</f>
        <v>259</v>
      </c>
      <c r="X3967" s="35">
        <f>VLOOKUP(A3967,airbnb_listings_orlando!C:Q,15,0)</f>
        <v>6</v>
      </c>
      <c r="Y3967" s="11">
        <f t="shared" si="4"/>
        <v>157.13875</v>
      </c>
      <c r="AA3967" s="11"/>
    </row>
    <row r="3968">
      <c r="A3968" s="12" t="s">
        <v>109</v>
      </c>
      <c r="B3968" s="13">
        <v>43211.0</v>
      </c>
      <c r="C3968" s="12">
        <v>43219.0</v>
      </c>
      <c r="D3968" s="14">
        <v>1257.11</v>
      </c>
      <c r="E3968" s="24">
        <v>43134.83644675926</v>
      </c>
      <c r="F3968" s="16">
        <v>77.0</v>
      </c>
      <c r="G3968" s="17" t="s">
        <v>25</v>
      </c>
      <c r="H3968" s="14">
        <v>176.0</v>
      </c>
      <c r="I3968" s="14">
        <f t="shared" si="1"/>
        <v>1257.11</v>
      </c>
      <c r="J3968" s="18">
        <v>3.0</v>
      </c>
      <c r="K3968" s="17">
        <v>4.0</v>
      </c>
      <c r="L3968" s="19">
        <v>2.0</v>
      </c>
      <c r="M3968" s="19" t="e">
        <v>#REF!</v>
      </c>
      <c r="N3968" s="17">
        <v>4.5</v>
      </c>
      <c r="O3968" s="17" t="s">
        <v>62</v>
      </c>
      <c r="P3968" s="17">
        <v>8.0</v>
      </c>
      <c r="Q3968" s="17">
        <v>3.0</v>
      </c>
      <c r="R3968" s="17">
        <v>2.0</v>
      </c>
      <c r="S3968" s="7">
        <f t="shared" si="2"/>
        <v>5</v>
      </c>
      <c r="T3968" s="20">
        <v>0.0</v>
      </c>
      <c r="U3968" s="14">
        <v>0.0</v>
      </c>
      <c r="V3968" s="21" t="s">
        <v>37</v>
      </c>
      <c r="W3968" s="35">
        <f>VLOOKUP(A3968,airbnb_listings_orlando!C:Q,14,0)</f>
        <v>259</v>
      </c>
      <c r="X3968" s="35">
        <f>VLOOKUP(A3968,airbnb_listings_orlando!C:Q,15,0)</f>
        <v>6</v>
      </c>
      <c r="Y3968" s="11">
        <f t="shared" si="4"/>
        <v>157.13875</v>
      </c>
      <c r="AA3968" s="11"/>
    </row>
    <row r="3969">
      <c r="A3969" s="12" t="s">
        <v>109</v>
      </c>
      <c r="B3969" s="13">
        <v>43190.0</v>
      </c>
      <c r="C3969" s="12">
        <v>43196.0</v>
      </c>
      <c r="D3969" s="14">
        <v>1032.84</v>
      </c>
      <c r="E3969" s="24">
        <v>43105.42847222222</v>
      </c>
      <c r="F3969" s="16">
        <v>85.0</v>
      </c>
      <c r="G3969" s="17" t="s">
        <v>25</v>
      </c>
      <c r="H3969" s="14">
        <v>138.0</v>
      </c>
      <c r="I3969" s="14">
        <f t="shared" si="1"/>
        <v>1032.84</v>
      </c>
      <c r="J3969" s="18">
        <v>3.0</v>
      </c>
      <c r="K3969" s="17">
        <v>4.0</v>
      </c>
      <c r="L3969" s="19">
        <v>2.0</v>
      </c>
      <c r="M3969" s="19" t="e">
        <v>#REF!</v>
      </c>
      <c r="N3969" s="17">
        <v>4.5</v>
      </c>
      <c r="O3969" s="17" t="s">
        <v>62</v>
      </c>
      <c r="P3969" s="17">
        <v>6.0</v>
      </c>
      <c r="Q3969" s="17">
        <v>2.0</v>
      </c>
      <c r="R3969" s="17">
        <v>2.0</v>
      </c>
      <c r="S3969" s="7">
        <f t="shared" si="2"/>
        <v>4</v>
      </c>
      <c r="T3969" s="20">
        <v>0.0</v>
      </c>
      <c r="U3969" s="14">
        <v>0.0</v>
      </c>
      <c r="V3969" s="21" t="s">
        <v>37</v>
      </c>
      <c r="W3969" s="35">
        <f>VLOOKUP(A3969,airbnb_listings_orlando!C:Q,14,0)</f>
        <v>259</v>
      </c>
      <c r="X3969" s="35">
        <f>VLOOKUP(A3969,airbnb_listings_orlando!C:Q,15,0)</f>
        <v>6</v>
      </c>
      <c r="Y3969" s="11">
        <f t="shared" si="4"/>
        <v>172.14</v>
      </c>
      <c r="AA3969" s="11"/>
    </row>
    <row r="3970">
      <c r="A3970" s="12" t="s">
        <v>109</v>
      </c>
      <c r="B3970" s="13">
        <v>43163.0</v>
      </c>
      <c r="C3970" s="12">
        <v>43175.0</v>
      </c>
      <c r="D3970" s="14">
        <v>2201.43</v>
      </c>
      <c r="E3970" s="24">
        <v>43122.80190972222</v>
      </c>
      <c r="F3970" s="16">
        <v>41.0</v>
      </c>
      <c r="G3970" s="17" t="s">
        <v>25</v>
      </c>
      <c r="H3970" s="14">
        <v>336.0</v>
      </c>
      <c r="I3970" s="14">
        <f t="shared" si="1"/>
        <v>2201.43</v>
      </c>
      <c r="J3970" s="18">
        <v>3.0</v>
      </c>
      <c r="K3970" s="17">
        <v>4.0</v>
      </c>
      <c r="L3970" s="19">
        <v>2.0</v>
      </c>
      <c r="M3970" s="19" t="e">
        <v>#REF!</v>
      </c>
      <c r="N3970" s="17">
        <v>4.5</v>
      </c>
      <c r="O3970" s="17" t="s">
        <v>62</v>
      </c>
      <c r="P3970" s="17">
        <v>12.0</v>
      </c>
      <c r="Q3970" s="17">
        <v>1.0</v>
      </c>
      <c r="R3970" s="17">
        <v>0.0</v>
      </c>
      <c r="S3970" s="7">
        <f t="shared" si="2"/>
        <v>1</v>
      </c>
      <c r="T3970" s="20">
        <v>0.0</v>
      </c>
      <c r="U3970" s="14">
        <v>0.0</v>
      </c>
      <c r="V3970" s="21" t="s">
        <v>37</v>
      </c>
      <c r="W3970" s="35">
        <f>VLOOKUP(A3970,airbnb_listings_orlando!C:Q,14,0)</f>
        <v>259</v>
      </c>
      <c r="X3970" s="35">
        <f>VLOOKUP(A3970,airbnb_listings_orlando!C:Q,15,0)</f>
        <v>6</v>
      </c>
      <c r="Y3970" s="11">
        <f t="shared" si="4"/>
        <v>183.4525</v>
      </c>
      <c r="AA3970" s="11"/>
    </row>
    <row r="3971">
      <c r="A3971" s="12" t="s">
        <v>109</v>
      </c>
      <c r="B3971" s="13">
        <v>43107.0</v>
      </c>
      <c r="C3971" s="12">
        <v>43120.0</v>
      </c>
      <c r="D3971" s="14">
        <v>2326.93</v>
      </c>
      <c r="E3971" s="24">
        <v>42994.71625</v>
      </c>
      <c r="F3971" s="16">
        <v>113.0</v>
      </c>
      <c r="G3971" s="17" t="s">
        <v>25</v>
      </c>
      <c r="H3971" s="14">
        <v>364.0</v>
      </c>
      <c r="I3971" s="14">
        <f t="shared" si="1"/>
        <v>2326.93</v>
      </c>
      <c r="J3971" s="18">
        <v>3.0</v>
      </c>
      <c r="K3971" s="17">
        <v>4.0</v>
      </c>
      <c r="L3971" s="19">
        <v>2.0</v>
      </c>
      <c r="M3971" s="19" t="e">
        <v>#REF!</v>
      </c>
      <c r="N3971" s="17">
        <v>4.5</v>
      </c>
      <c r="O3971" s="17" t="s">
        <v>62</v>
      </c>
      <c r="P3971" s="17">
        <v>13.0</v>
      </c>
      <c r="Q3971" s="17">
        <v>1.0</v>
      </c>
      <c r="R3971" s="17">
        <v>0.0</v>
      </c>
      <c r="S3971" s="7">
        <f t="shared" si="2"/>
        <v>1</v>
      </c>
      <c r="T3971" s="20">
        <v>0.0</v>
      </c>
      <c r="U3971" s="14">
        <v>0.0</v>
      </c>
      <c r="V3971" s="21" t="s">
        <v>37</v>
      </c>
      <c r="W3971" s="35">
        <f>VLOOKUP(A3971,airbnb_listings_orlando!C:Q,14,0)</f>
        <v>259</v>
      </c>
      <c r="X3971" s="35">
        <f>VLOOKUP(A3971,airbnb_listings_orlando!C:Q,15,0)</f>
        <v>6</v>
      </c>
      <c r="Y3971" s="11">
        <f t="shared" si="4"/>
        <v>178.9946154</v>
      </c>
      <c r="AA3971" s="11"/>
    </row>
    <row r="3972">
      <c r="A3972" s="12" t="s">
        <v>109</v>
      </c>
      <c r="B3972" s="13">
        <v>43095.0</v>
      </c>
      <c r="C3972" s="12">
        <v>43103.0</v>
      </c>
      <c r="D3972" s="14">
        <v>1585.38</v>
      </c>
      <c r="E3972" s="24">
        <v>42928.653761574074</v>
      </c>
      <c r="F3972" s="16">
        <v>167.0</v>
      </c>
      <c r="G3972" s="17" t="s">
        <v>25</v>
      </c>
      <c r="H3972" s="14">
        <v>264.0</v>
      </c>
      <c r="I3972" s="14">
        <f t="shared" si="1"/>
        <v>1585.38</v>
      </c>
      <c r="J3972" s="18">
        <v>3.0</v>
      </c>
      <c r="K3972" s="17">
        <v>4.0</v>
      </c>
      <c r="L3972" s="19">
        <v>2.0</v>
      </c>
      <c r="M3972" s="19" t="e">
        <v>#REF!</v>
      </c>
      <c r="N3972" s="17">
        <v>4.5</v>
      </c>
      <c r="O3972" s="17" t="s">
        <v>62</v>
      </c>
      <c r="P3972" s="17">
        <v>8.0</v>
      </c>
      <c r="Q3972" s="17">
        <v>6.0</v>
      </c>
      <c r="R3972" s="17">
        <v>1.0</v>
      </c>
      <c r="S3972" s="7">
        <f t="shared" si="2"/>
        <v>7</v>
      </c>
      <c r="T3972" s="20">
        <v>0.0</v>
      </c>
      <c r="U3972" s="14">
        <v>0.0</v>
      </c>
      <c r="V3972" s="21" t="s">
        <v>37</v>
      </c>
      <c r="W3972" s="35">
        <f>VLOOKUP(A3972,airbnb_listings_orlando!C:Q,14,0)</f>
        <v>259</v>
      </c>
      <c r="X3972" s="35">
        <f>VLOOKUP(A3972,airbnb_listings_orlando!C:Q,15,0)</f>
        <v>6</v>
      </c>
      <c r="Y3972" s="11">
        <f t="shared" si="4"/>
        <v>198.1725</v>
      </c>
      <c r="AA3972" s="11"/>
    </row>
    <row r="3973">
      <c r="A3973" s="12" t="s">
        <v>109</v>
      </c>
      <c r="B3973" s="13">
        <v>43074.0</v>
      </c>
      <c r="C3973" s="25">
        <v>43082.0</v>
      </c>
      <c r="D3973" s="14">
        <v>1100.96</v>
      </c>
      <c r="E3973" s="24">
        <v>42931.80327546296</v>
      </c>
      <c r="F3973" s="16">
        <v>143.0</v>
      </c>
      <c r="G3973" s="17" t="s">
        <v>25</v>
      </c>
      <c r="H3973" s="14">
        <v>135.15</v>
      </c>
      <c r="I3973" s="14">
        <f t="shared" si="1"/>
        <v>1066.92</v>
      </c>
      <c r="J3973" s="18">
        <v>3.0</v>
      </c>
      <c r="K3973" s="17">
        <v>4.0</v>
      </c>
      <c r="L3973" s="19">
        <v>2.0</v>
      </c>
      <c r="M3973" s="19" t="e">
        <v>#REF!</v>
      </c>
      <c r="N3973" s="17">
        <v>4.5</v>
      </c>
      <c r="O3973" s="17" t="s">
        <v>62</v>
      </c>
      <c r="P3973" s="17">
        <v>8.0</v>
      </c>
      <c r="Q3973" s="17">
        <v>1.0</v>
      </c>
      <c r="R3973" s="17">
        <v>0.0</v>
      </c>
      <c r="S3973" s="7">
        <f t="shared" si="2"/>
        <v>1</v>
      </c>
      <c r="T3973" s="20">
        <v>34.04</v>
      </c>
      <c r="U3973" s="14">
        <v>0.0</v>
      </c>
      <c r="V3973" s="21" t="s">
        <v>37</v>
      </c>
      <c r="W3973" s="35">
        <f>VLOOKUP(A3973,airbnb_listings_orlando!C:Q,14,0)</f>
        <v>259</v>
      </c>
      <c r="X3973" s="35">
        <f>VLOOKUP(A3973,airbnb_listings_orlando!C:Q,15,0)</f>
        <v>6</v>
      </c>
      <c r="Y3973" s="11">
        <f t="shared" si="4"/>
        <v>137.62</v>
      </c>
      <c r="AA3973" s="11"/>
    </row>
    <row r="3974">
      <c r="A3974" s="12" t="s">
        <v>109</v>
      </c>
      <c r="B3974" s="13">
        <v>43035.0</v>
      </c>
      <c r="C3974" s="12">
        <v>43044.0</v>
      </c>
      <c r="D3974" s="14">
        <v>1356.63</v>
      </c>
      <c r="E3974" s="24">
        <v>42968.660405092596</v>
      </c>
      <c r="F3974" s="16">
        <v>67.0</v>
      </c>
      <c r="G3974" s="17" t="s">
        <v>25</v>
      </c>
      <c r="H3974" s="14">
        <v>198.0</v>
      </c>
      <c r="I3974" s="14">
        <f t="shared" si="1"/>
        <v>1356.63</v>
      </c>
      <c r="J3974" s="18">
        <v>3.0</v>
      </c>
      <c r="K3974" s="17">
        <v>4.0</v>
      </c>
      <c r="L3974" s="19">
        <v>2.0</v>
      </c>
      <c r="M3974" s="19" t="e">
        <v>#REF!</v>
      </c>
      <c r="N3974" s="17">
        <v>4.5</v>
      </c>
      <c r="O3974" s="17" t="s">
        <v>62</v>
      </c>
      <c r="P3974" s="17">
        <v>9.0</v>
      </c>
      <c r="Q3974" s="17">
        <v>5.0</v>
      </c>
      <c r="R3974" s="17">
        <v>0.0</v>
      </c>
      <c r="S3974" s="7">
        <f t="shared" si="2"/>
        <v>5</v>
      </c>
      <c r="T3974" s="20">
        <v>0.0</v>
      </c>
      <c r="U3974" s="14">
        <v>0.0</v>
      </c>
      <c r="V3974" s="21" t="s">
        <v>37</v>
      </c>
      <c r="W3974" s="35">
        <f>VLOOKUP(A3974,airbnb_listings_orlando!C:Q,14,0)</f>
        <v>259</v>
      </c>
      <c r="X3974" s="35">
        <f>VLOOKUP(A3974,airbnb_listings_orlando!C:Q,15,0)</f>
        <v>6</v>
      </c>
      <c r="Y3974" s="11">
        <f t="shared" si="4"/>
        <v>150.7366667</v>
      </c>
      <c r="AA3974" s="11"/>
    </row>
    <row r="3975">
      <c r="A3975" s="12" t="s">
        <v>109</v>
      </c>
      <c r="B3975" s="13">
        <v>43014.0</v>
      </c>
      <c r="C3975" s="25">
        <v>43020.0</v>
      </c>
      <c r="D3975" s="14">
        <v>858.75</v>
      </c>
      <c r="E3975" s="24">
        <v>42931.837326388886</v>
      </c>
      <c r="F3975" s="16">
        <v>83.0</v>
      </c>
      <c r="G3975" s="17" t="s">
        <v>25</v>
      </c>
      <c r="H3975" s="14">
        <v>100.14</v>
      </c>
      <c r="I3975" s="14">
        <f t="shared" si="1"/>
        <v>832.2</v>
      </c>
      <c r="J3975" s="18">
        <v>3.0</v>
      </c>
      <c r="K3975" s="17">
        <v>4.0</v>
      </c>
      <c r="L3975" s="19">
        <v>2.0</v>
      </c>
      <c r="M3975" s="19" t="e">
        <v>#REF!</v>
      </c>
      <c r="N3975" s="17">
        <v>4.5</v>
      </c>
      <c r="O3975" s="17" t="s">
        <v>62</v>
      </c>
      <c r="P3975" s="17">
        <v>6.0</v>
      </c>
      <c r="Q3975" s="17">
        <v>3.0</v>
      </c>
      <c r="R3975" s="17">
        <v>1.0</v>
      </c>
      <c r="S3975" s="7">
        <f t="shared" si="2"/>
        <v>4</v>
      </c>
      <c r="T3975" s="20">
        <v>26.55</v>
      </c>
      <c r="U3975" s="14">
        <v>0.0</v>
      </c>
      <c r="V3975" s="21" t="s">
        <v>37</v>
      </c>
      <c r="W3975" s="35">
        <f>VLOOKUP(A3975,airbnb_listings_orlando!C:Q,14,0)</f>
        <v>259</v>
      </c>
      <c r="X3975" s="35">
        <f>VLOOKUP(A3975,airbnb_listings_orlando!C:Q,15,0)</f>
        <v>6</v>
      </c>
      <c r="Y3975" s="11">
        <f t="shared" si="4"/>
        <v>143.125</v>
      </c>
      <c r="AA3975" s="11"/>
    </row>
    <row r="3976">
      <c r="A3976" s="12" t="s">
        <v>109</v>
      </c>
      <c r="B3976" s="13">
        <v>42980.0</v>
      </c>
      <c r="C3976" s="12">
        <v>42987.0</v>
      </c>
      <c r="D3976" s="14">
        <v>813.0</v>
      </c>
      <c r="E3976" s="24">
        <v>42940.86150462963</v>
      </c>
      <c r="F3976" s="16">
        <v>40.0</v>
      </c>
      <c r="G3976" s="17" t="s">
        <v>25</v>
      </c>
      <c r="H3976" s="14">
        <v>138.6</v>
      </c>
      <c r="I3976" s="14">
        <f t="shared" si="1"/>
        <v>813</v>
      </c>
      <c r="J3976" s="18">
        <v>3.0</v>
      </c>
      <c r="K3976" s="17">
        <v>4.0</v>
      </c>
      <c r="L3976" s="19">
        <v>2.0</v>
      </c>
      <c r="M3976" s="19" t="e">
        <v>#REF!</v>
      </c>
      <c r="N3976" s="17">
        <v>4.5</v>
      </c>
      <c r="O3976" s="17" t="s">
        <v>62</v>
      </c>
      <c r="P3976" s="17">
        <v>7.0</v>
      </c>
      <c r="Q3976" s="17">
        <v>2.0</v>
      </c>
      <c r="R3976" s="17">
        <v>0.0</v>
      </c>
      <c r="S3976" s="7">
        <f t="shared" si="2"/>
        <v>2</v>
      </c>
      <c r="T3976" s="20">
        <v>0.0</v>
      </c>
      <c r="U3976" s="14">
        <v>0.0</v>
      </c>
      <c r="V3976" s="21" t="s">
        <v>37</v>
      </c>
      <c r="W3976" s="35">
        <f>VLOOKUP(A3976,airbnb_listings_orlando!C:Q,14,0)</f>
        <v>259</v>
      </c>
      <c r="X3976" s="35">
        <f>VLOOKUP(A3976,airbnb_listings_orlando!C:Q,15,0)</f>
        <v>6</v>
      </c>
      <c r="Y3976" s="11">
        <f t="shared" si="4"/>
        <v>116.1428571</v>
      </c>
      <c r="AA3976" s="11"/>
    </row>
    <row r="3977">
      <c r="A3977" s="12" t="s">
        <v>109</v>
      </c>
      <c r="B3977" s="13">
        <v>42965.0</v>
      </c>
      <c r="C3977" s="12">
        <v>42975.0</v>
      </c>
      <c r="D3977" s="14">
        <v>1436.52</v>
      </c>
      <c r="E3977" s="24">
        <v>42919.426087962966</v>
      </c>
      <c r="F3977" s="16">
        <v>46.0</v>
      </c>
      <c r="G3977" s="17" t="s">
        <v>25</v>
      </c>
      <c r="H3977" s="14">
        <v>170.16</v>
      </c>
      <c r="I3977" s="14">
        <f t="shared" si="1"/>
        <v>1394.99</v>
      </c>
      <c r="J3977" s="18">
        <v>3.0</v>
      </c>
      <c r="K3977" s="17">
        <v>4.0</v>
      </c>
      <c r="L3977" s="19">
        <v>2.0</v>
      </c>
      <c r="M3977" s="19" t="e">
        <v>#REF!</v>
      </c>
      <c r="N3977" s="17">
        <v>4.5</v>
      </c>
      <c r="O3977" s="17" t="s">
        <v>62</v>
      </c>
      <c r="P3977" s="17">
        <v>10.0</v>
      </c>
      <c r="Q3977" s="17">
        <v>4.0</v>
      </c>
      <c r="R3977" s="17">
        <v>1.0</v>
      </c>
      <c r="S3977" s="7">
        <f t="shared" si="2"/>
        <v>5</v>
      </c>
      <c r="T3977" s="20">
        <v>41.53</v>
      </c>
      <c r="U3977" s="14">
        <v>0.0</v>
      </c>
      <c r="V3977" s="21" t="s">
        <v>37</v>
      </c>
      <c r="W3977" s="35">
        <f>VLOOKUP(A3977,airbnb_listings_orlando!C:Q,14,0)</f>
        <v>259</v>
      </c>
      <c r="X3977" s="35">
        <f>VLOOKUP(A3977,airbnb_listings_orlando!C:Q,15,0)</f>
        <v>6</v>
      </c>
      <c r="Y3977" s="11">
        <f t="shared" si="4"/>
        <v>143.652</v>
      </c>
      <c r="AA3977" s="11"/>
    </row>
    <row r="3978">
      <c r="A3978" s="12" t="s">
        <v>109</v>
      </c>
      <c r="B3978" s="13">
        <v>42952.0</v>
      </c>
      <c r="C3978" s="12">
        <v>42964.0</v>
      </c>
      <c r="D3978" s="14">
        <v>1536.0</v>
      </c>
      <c r="E3978" s="24">
        <v>42865.42003472222</v>
      </c>
      <c r="F3978" s="16">
        <v>87.0</v>
      </c>
      <c r="G3978" s="17" t="s">
        <v>25</v>
      </c>
      <c r="H3978" s="14">
        <v>217.27</v>
      </c>
      <c r="I3978" s="14">
        <f t="shared" si="1"/>
        <v>1488</v>
      </c>
      <c r="J3978" s="18">
        <v>3.0</v>
      </c>
      <c r="K3978" s="17">
        <v>4.0</v>
      </c>
      <c r="L3978" s="19">
        <v>2.0</v>
      </c>
      <c r="M3978" s="19" t="e">
        <v>#REF!</v>
      </c>
      <c r="N3978" s="17">
        <v>4.5</v>
      </c>
      <c r="O3978" s="17" t="s">
        <v>62</v>
      </c>
      <c r="P3978" s="17">
        <v>12.0</v>
      </c>
      <c r="Q3978" s="17">
        <v>2.0</v>
      </c>
      <c r="R3978" s="17">
        <v>1.0</v>
      </c>
      <c r="S3978" s="7">
        <f t="shared" si="2"/>
        <v>3</v>
      </c>
      <c r="T3978" s="20">
        <v>48.0</v>
      </c>
      <c r="U3978" s="14">
        <v>0.0</v>
      </c>
      <c r="V3978" s="21" t="s">
        <v>37</v>
      </c>
      <c r="W3978" s="35">
        <f>VLOOKUP(A3978,airbnb_listings_orlando!C:Q,14,0)</f>
        <v>259</v>
      </c>
      <c r="X3978" s="35">
        <f>VLOOKUP(A3978,airbnb_listings_orlando!C:Q,15,0)</f>
        <v>6</v>
      </c>
      <c r="Y3978" s="11">
        <f t="shared" si="4"/>
        <v>128</v>
      </c>
      <c r="AA3978" s="11"/>
    </row>
    <row r="3979">
      <c r="A3979" s="12" t="s">
        <v>109</v>
      </c>
      <c r="B3979" s="13">
        <v>42938.0</v>
      </c>
      <c r="C3979" s="12">
        <v>42947.0</v>
      </c>
      <c r="D3979" s="14">
        <v>1380.61</v>
      </c>
      <c r="E3979" s="24">
        <v>42914.474652777775</v>
      </c>
      <c r="F3979" s="16">
        <v>24.0</v>
      </c>
      <c r="G3979" s="17" t="s">
        <v>25</v>
      </c>
      <c r="H3979" s="14">
        <v>175.58</v>
      </c>
      <c r="I3979" s="14">
        <f t="shared" si="1"/>
        <v>1337.93</v>
      </c>
      <c r="J3979" s="18">
        <v>3.0</v>
      </c>
      <c r="K3979" s="17">
        <v>4.0</v>
      </c>
      <c r="L3979" s="19">
        <v>2.0</v>
      </c>
      <c r="M3979" s="19" t="e">
        <v>#REF!</v>
      </c>
      <c r="N3979" s="17">
        <v>4.5</v>
      </c>
      <c r="O3979" s="17" t="s">
        <v>62</v>
      </c>
      <c r="P3979" s="17">
        <v>9.0</v>
      </c>
      <c r="Q3979" s="17">
        <v>2.0</v>
      </c>
      <c r="R3979" s="17">
        <v>0.0</v>
      </c>
      <c r="S3979" s="7">
        <f t="shared" si="2"/>
        <v>2</v>
      </c>
      <c r="T3979" s="20">
        <v>42.68</v>
      </c>
      <c r="U3979" s="14">
        <v>0.0</v>
      </c>
      <c r="V3979" s="21" t="s">
        <v>37</v>
      </c>
      <c r="W3979" s="35">
        <f>VLOOKUP(A3979,airbnb_listings_orlando!C:Q,14,0)</f>
        <v>259</v>
      </c>
      <c r="X3979" s="35">
        <f>VLOOKUP(A3979,airbnb_listings_orlando!C:Q,15,0)</f>
        <v>6</v>
      </c>
      <c r="Y3979" s="11">
        <f t="shared" si="4"/>
        <v>153.4011111</v>
      </c>
      <c r="AA3979" s="11"/>
    </row>
    <row r="3980">
      <c r="A3980" s="12" t="s">
        <v>109</v>
      </c>
      <c r="B3980" s="13">
        <v>42902.0</v>
      </c>
      <c r="C3980" s="12">
        <v>42909.0</v>
      </c>
      <c r="D3980" s="14">
        <v>979.86</v>
      </c>
      <c r="E3980" s="24">
        <v>42891.78309027778</v>
      </c>
      <c r="F3980" s="16">
        <v>11.0</v>
      </c>
      <c r="G3980" s="17" t="s">
        <v>25</v>
      </c>
      <c r="H3980" s="14">
        <v>117.65</v>
      </c>
      <c r="I3980" s="14">
        <f t="shared" si="1"/>
        <v>949.57</v>
      </c>
      <c r="J3980" s="18">
        <v>3.0</v>
      </c>
      <c r="K3980" s="17">
        <v>4.0</v>
      </c>
      <c r="L3980" s="19">
        <v>2.0</v>
      </c>
      <c r="M3980" s="19" t="e">
        <v>#REF!</v>
      </c>
      <c r="N3980" s="17">
        <v>4.5</v>
      </c>
      <c r="O3980" s="17" t="s">
        <v>62</v>
      </c>
      <c r="P3980" s="17">
        <v>7.0</v>
      </c>
      <c r="Q3980" s="17">
        <v>2.0</v>
      </c>
      <c r="R3980" s="17">
        <v>1.0</v>
      </c>
      <c r="S3980" s="7">
        <f t="shared" si="2"/>
        <v>3</v>
      </c>
      <c r="T3980" s="20">
        <v>30.29</v>
      </c>
      <c r="U3980" s="14">
        <v>0.0</v>
      </c>
      <c r="V3980" s="21" t="s">
        <v>37</v>
      </c>
      <c r="W3980" s="35">
        <f>VLOOKUP(A3980,airbnb_listings_orlando!C:Q,14,0)</f>
        <v>259</v>
      </c>
      <c r="X3980" s="35">
        <f>VLOOKUP(A3980,airbnb_listings_orlando!C:Q,15,0)</f>
        <v>6</v>
      </c>
      <c r="Y3980" s="11">
        <f t="shared" si="4"/>
        <v>139.98</v>
      </c>
      <c r="AA3980" s="11"/>
    </row>
    <row r="3981">
      <c r="A3981" s="12" t="s">
        <v>109</v>
      </c>
      <c r="B3981" s="13">
        <v>42888.0</v>
      </c>
      <c r="C3981" s="12">
        <v>42899.0</v>
      </c>
      <c r="D3981" s="14">
        <v>1303.63</v>
      </c>
      <c r="E3981" s="24">
        <v>42867.73657407407</v>
      </c>
      <c r="F3981" s="16">
        <v>21.0</v>
      </c>
      <c r="G3981" s="17" t="s">
        <v>25</v>
      </c>
      <c r="H3981" s="14">
        <v>217.8</v>
      </c>
      <c r="I3981" s="14">
        <f t="shared" si="1"/>
        <v>1303.63</v>
      </c>
      <c r="J3981" s="18">
        <v>3.0</v>
      </c>
      <c r="K3981" s="17">
        <v>4.0</v>
      </c>
      <c r="L3981" s="19">
        <v>2.0</v>
      </c>
      <c r="M3981" s="19" t="e">
        <v>#REF!</v>
      </c>
      <c r="N3981" s="17">
        <v>4.5</v>
      </c>
      <c r="O3981" s="17" t="s">
        <v>62</v>
      </c>
      <c r="P3981" s="17">
        <v>11.0</v>
      </c>
      <c r="Q3981" s="17">
        <v>4.0</v>
      </c>
      <c r="R3981" s="17">
        <v>0.0</v>
      </c>
      <c r="S3981" s="7">
        <f t="shared" si="2"/>
        <v>4</v>
      </c>
      <c r="T3981" s="20">
        <v>0.0</v>
      </c>
      <c r="U3981" s="14">
        <v>0.0</v>
      </c>
      <c r="V3981" s="21" t="s">
        <v>37</v>
      </c>
      <c r="W3981" s="35">
        <f>VLOOKUP(A3981,airbnb_listings_orlando!C:Q,14,0)</f>
        <v>259</v>
      </c>
      <c r="X3981" s="35">
        <f>VLOOKUP(A3981,airbnb_listings_orlando!C:Q,15,0)</f>
        <v>6</v>
      </c>
      <c r="Y3981" s="11">
        <f t="shared" si="4"/>
        <v>118.5118182</v>
      </c>
      <c r="AA3981" s="11"/>
    </row>
    <row r="3982">
      <c r="A3982" s="12" t="s">
        <v>109</v>
      </c>
      <c r="B3982" s="13">
        <v>42881.0</v>
      </c>
      <c r="C3982" s="12">
        <v>42884.0</v>
      </c>
      <c r="D3982" s="14">
        <v>457.0</v>
      </c>
      <c r="E3982" s="24">
        <v>42868.39549768518</v>
      </c>
      <c r="F3982" s="16">
        <v>13.0</v>
      </c>
      <c r="G3982" s="17" t="s">
        <v>25</v>
      </c>
      <c r="H3982" s="14">
        <v>48.07</v>
      </c>
      <c r="I3982" s="14">
        <f t="shared" si="1"/>
        <v>443</v>
      </c>
      <c r="J3982" s="18">
        <v>3.0</v>
      </c>
      <c r="K3982" s="17">
        <v>4.0</v>
      </c>
      <c r="L3982" s="19">
        <v>2.0</v>
      </c>
      <c r="M3982" s="19" t="e">
        <v>#REF!</v>
      </c>
      <c r="N3982" s="17">
        <v>4.5</v>
      </c>
      <c r="O3982" s="17" t="s">
        <v>62</v>
      </c>
      <c r="P3982" s="17">
        <v>3.0</v>
      </c>
      <c r="Q3982" s="17">
        <v>2.0</v>
      </c>
      <c r="R3982" s="17">
        <v>2.0</v>
      </c>
      <c r="S3982" s="7">
        <f t="shared" si="2"/>
        <v>4</v>
      </c>
      <c r="T3982" s="20">
        <v>14.0</v>
      </c>
      <c r="U3982" s="14">
        <v>0.0</v>
      </c>
      <c r="V3982" s="21" t="s">
        <v>37</v>
      </c>
      <c r="W3982" s="35">
        <f>VLOOKUP(A3982,airbnb_listings_orlando!C:Q,14,0)</f>
        <v>259</v>
      </c>
      <c r="X3982" s="35">
        <f>VLOOKUP(A3982,airbnb_listings_orlando!C:Q,15,0)</f>
        <v>6</v>
      </c>
      <c r="Y3982" s="11">
        <f t="shared" si="4"/>
        <v>152.3333333</v>
      </c>
      <c r="AA3982" s="11"/>
    </row>
    <row r="3983">
      <c r="A3983" s="12" t="s">
        <v>109</v>
      </c>
      <c r="B3983" s="13">
        <v>42787.0</v>
      </c>
      <c r="C3983" s="12">
        <v>42792.0</v>
      </c>
      <c r="D3983" s="14">
        <v>831.44</v>
      </c>
      <c r="E3983" s="15">
        <v>42673.947916666664</v>
      </c>
      <c r="F3983" s="16">
        <v>114.0</v>
      </c>
      <c r="G3983" s="17" t="s">
        <v>25</v>
      </c>
      <c r="H3983" s="14">
        <v>110.0</v>
      </c>
      <c r="I3983" s="14">
        <f t="shared" si="1"/>
        <v>831.44</v>
      </c>
      <c r="J3983" s="18">
        <v>3.0</v>
      </c>
      <c r="K3983" s="17">
        <v>4.0</v>
      </c>
      <c r="L3983" s="19">
        <v>2.0</v>
      </c>
      <c r="M3983" s="19" t="e">
        <v>#REF!</v>
      </c>
      <c r="N3983" s="17">
        <v>4.5</v>
      </c>
      <c r="O3983" s="17" t="s">
        <v>62</v>
      </c>
      <c r="P3983" s="17">
        <v>5.0</v>
      </c>
      <c r="Q3983" s="17">
        <v>2.0</v>
      </c>
      <c r="R3983" s="17">
        <v>1.0</v>
      </c>
      <c r="S3983" s="7">
        <f t="shared" si="2"/>
        <v>3</v>
      </c>
      <c r="T3983" s="20">
        <v>0.0</v>
      </c>
      <c r="U3983" s="14">
        <v>0.0</v>
      </c>
      <c r="V3983" s="21" t="s">
        <v>37</v>
      </c>
      <c r="W3983" s="35">
        <f>VLOOKUP(A3983,airbnb_listings_orlando!C:Q,14,0)</f>
        <v>259</v>
      </c>
      <c r="X3983" s="35">
        <f>VLOOKUP(A3983,airbnb_listings_orlando!C:Q,15,0)</f>
        <v>6</v>
      </c>
      <c r="Y3983" s="11">
        <f t="shared" si="4"/>
        <v>166.288</v>
      </c>
      <c r="AA3983" s="11"/>
    </row>
    <row r="3984">
      <c r="A3984" s="12" t="s">
        <v>109</v>
      </c>
      <c r="B3984" s="13">
        <v>42721.0</v>
      </c>
      <c r="C3984" s="12">
        <v>42749.0</v>
      </c>
      <c r="D3984" s="14">
        <v>120.0</v>
      </c>
      <c r="E3984" s="24">
        <v>42621.58883101852</v>
      </c>
      <c r="F3984" s="16">
        <v>100.0</v>
      </c>
      <c r="G3984" s="17" t="s">
        <v>25</v>
      </c>
      <c r="H3984" s="14">
        <v>0.0</v>
      </c>
      <c r="I3984" s="14">
        <f t="shared" si="1"/>
        <v>120</v>
      </c>
      <c r="J3984" s="18">
        <v>3.0</v>
      </c>
      <c r="K3984" s="17">
        <v>4.0</v>
      </c>
      <c r="L3984" s="19">
        <v>2.0</v>
      </c>
      <c r="M3984" s="19" t="e">
        <v>#REF!</v>
      </c>
      <c r="N3984" s="17">
        <v>4.5</v>
      </c>
      <c r="O3984" s="17" t="s">
        <v>62</v>
      </c>
      <c r="P3984" s="17">
        <v>28.0</v>
      </c>
      <c r="Q3984" s="17">
        <v>2.0</v>
      </c>
      <c r="R3984" s="17">
        <v>2.0</v>
      </c>
      <c r="S3984" s="7">
        <f t="shared" si="2"/>
        <v>4</v>
      </c>
      <c r="T3984" s="20">
        <v>0.0</v>
      </c>
      <c r="U3984" s="14">
        <v>0.0</v>
      </c>
      <c r="V3984" s="21" t="s">
        <v>37</v>
      </c>
      <c r="W3984" s="35">
        <f>VLOOKUP(A3984,airbnb_listings_orlando!C:Q,14,0)</f>
        <v>259</v>
      </c>
      <c r="X3984" s="35">
        <f>VLOOKUP(A3984,airbnb_listings_orlando!C:Q,15,0)</f>
        <v>6</v>
      </c>
      <c r="Y3984" s="11">
        <f t="shared" si="4"/>
        <v>4.285714286</v>
      </c>
      <c r="AA3984" s="11"/>
    </row>
    <row r="3985">
      <c r="A3985" s="12" t="s">
        <v>109</v>
      </c>
      <c r="B3985" s="13">
        <v>43425.0</v>
      </c>
      <c r="C3985" s="25">
        <v>43428.0</v>
      </c>
      <c r="D3985" s="14">
        <v>591.22</v>
      </c>
      <c r="E3985" s="24">
        <v>43406.317777777775</v>
      </c>
      <c r="F3985" s="16">
        <v>19.0</v>
      </c>
      <c r="G3985" s="17" t="s">
        <v>25</v>
      </c>
      <c r="H3985" s="14">
        <v>58.54</v>
      </c>
      <c r="I3985" s="14">
        <f t="shared" si="1"/>
        <v>555.2634</v>
      </c>
      <c r="J3985" s="18">
        <v>3.0</v>
      </c>
      <c r="K3985" s="17">
        <v>4.0</v>
      </c>
      <c r="L3985" s="19">
        <v>2.0</v>
      </c>
      <c r="M3985" s="19" t="e">
        <v>#REF!</v>
      </c>
      <c r="N3985" s="17">
        <v>4.5</v>
      </c>
      <c r="O3985" s="17" t="s">
        <v>62</v>
      </c>
      <c r="P3985" s="17">
        <v>3.0</v>
      </c>
      <c r="Q3985" s="17">
        <v>4.0</v>
      </c>
      <c r="R3985" s="17">
        <v>4.0</v>
      </c>
      <c r="S3985" s="7">
        <f t="shared" si="2"/>
        <v>8</v>
      </c>
      <c r="T3985" s="20">
        <v>18.22</v>
      </c>
      <c r="U3985" s="14">
        <f t="shared" ref="U3985:U3987" si="193">D3985*3%</f>
        <v>17.7366</v>
      </c>
      <c r="V3985" s="21" t="s">
        <v>39</v>
      </c>
      <c r="W3985" s="35">
        <f>VLOOKUP(A3985,airbnb_listings_orlando!C:Q,14,0)</f>
        <v>259</v>
      </c>
      <c r="X3985" s="35">
        <f>VLOOKUP(A3985,airbnb_listings_orlando!C:Q,15,0)</f>
        <v>6</v>
      </c>
      <c r="Y3985" s="11">
        <f t="shared" si="4"/>
        <v>197.0733333</v>
      </c>
      <c r="AA3985" s="11"/>
    </row>
    <row r="3986">
      <c r="A3986" s="12" t="s">
        <v>109</v>
      </c>
      <c r="B3986" s="13">
        <v>43412.0</v>
      </c>
      <c r="C3986" s="25">
        <v>43416.0</v>
      </c>
      <c r="D3986" s="14">
        <v>633.06</v>
      </c>
      <c r="E3986" s="24">
        <v>43296.80355324074</v>
      </c>
      <c r="F3986" s="16">
        <v>116.0</v>
      </c>
      <c r="G3986" s="17" t="s">
        <v>25</v>
      </c>
      <c r="H3986" s="14">
        <v>64.52</v>
      </c>
      <c r="I3986" s="14">
        <f t="shared" si="1"/>
        <v>594.4982</v>
      </c>
      <c r="J3986" s="18">
        <v>3.0</v>
      </c>
      <c r="K3986" s="17">
        <v>4.0</v>
      </c>
      <c r="L3986" s="19">
        <v>2.0</v>
      </c>
      <c r="M3986" s="19" t="e">
        <v>#REF!</v>
      </c>
      <c r="N3986" s="17">
        <v>4.5</v>
      </c>
      <c r="O3986" s="17" t="s">
        <v>62</v>
      </c>
      <c r="P3986" s="17">
        <v>4.0</v>
      </c>
      <c r="Q3986" s="17">
        <v>6.0</v>
      </c>
      <c r="R3986" s="17">
        <v>0.0</v>
      </c>
      <c r="S3986" s="7">
        <f t="shared" si="2"/>
        <v>6</v>
      </c>
      <c r="T3986" s="20">
        <v>19.57</v>
      </c>
      <c r="U3986" s="14">
        <f t="shared" si="193"/>
        <v>18.9918</v>
      </c>
      <c r="V3986" s="21" t="s">
        <v>39</v>
      </c>
      <c r="W3986" s="35">
        <f>VLOOKUP(A3986,airbnb_listings_orlando!C:Q,14,0)</f>
        <v>259</v>
      </c>
      <c r="X3986" s="35">
        <f>VLOOKUP(A3986,airbnb_listings_orlando!C:Q,15,0)</f>
        <v>6</v>
      </c>
      <c r="Y3986" s="11">
        <f t="shared" si="4"/>
        <v>158.265</v>
      </c>
      <c r="AA3986" s="11"/>
    </row>
    <row r="3987">
      <c r="A3987" s="12" t="s">
        <v>109</v>
      </c>
      <c r="B3987" s="13">
        <v>43386.0</v>
      </c>
      <c r="C3987" s="25">
        <v>43392.0</v>
      </c>
      <c r="D3987" s="14">
        <v>707.13</v>
      </c>
      <c r="E3987" s="24">
        <v>43382.68041666667</v>
      </c>
      <c r="F3987" s="16">
        <v>4.0</v>
      </c>
      <c r="G3987" s="17" t="s">
        <v>25</v>
      </c>
      <c r="H3987" s="14">
        <v>84.3</v>
      </c>
      <c r="I3987" s="14">
        <f t="shared" si="1"/>
        <v>664.0461</v>
      </c>
      <c r="J3987" s="18">
        <v>3.0</v>
      </c>
      <c r="K3987" s="17">
        <v>4.0</v>
      </c>
      <c r="L3987" s="19">
        <v>2.0</v>
      </c>
      <c r="M3987" s="19" t="e">
        <v>#REF!</v>
      </c>
      <c r="N3987" s="17">
        <v>4.5</v>
      </c>
      <c r="O3987" s="17" t="s">
        <v>62</v>
      </c>
      <c r="P3987" s="17">
        <v>6.0</v>
      </c>
      <c r="Q3987" s="17">
        <v>4.0</v>
      </c>
      <c r="R3987" s="17">
        <v>0.0</v>
      </c>
      <c r="S3987" s="7">
        <f t="shared" si="2"/>
        <v>4</v>
      </c>
      <c r="T3987" s="20">
        <v>21.87</v>
      </c>
      <c r="U3987" s="14">
        <f t="shared" si="193"/>
        <v>21.2139</v>
      </c>
      <c r="V3987" s="21" t="s">
        <v>39</v>
      </c>
      <c r="W3987" s="35">
        <f>VLOOKUP(A3987,airbnb_listings_orlando!C:Q,14,0)</f>
        <v>259</v>
      </c>
      <c r="X3987" s="35">
        <f>VLOOKUP(A3987,airbnb_listings_orlando!C:Q,15,0)</f>
        <v>6</v>
      </c>
      <c r="Y3987" s="11">
        <f t="shared" si="4"/>
        <v>117.855</v>
      </c>
      <c r="AA3987" s="11"/>
    </row>
    <row r="3988">
      <c r="A3988" s="12" t="s">
        <v>109</v>
      </c>
      <c r="B3988" s="13">
        <v>43379.0</v>
      </c>
      <c r="C3988" s="25">
        <v>43386.0</v>
      </c>
      <c r="D3988" s="14">
        <v>953.99</v>
      </c>
      <c r="E3988" s="24">
        <v>43250.839641203704</v>
      </c>
      <c r="F3988" s="16">
        <v>129.0</v>
      </c>
      <c r="G3988" s="17" t="s">
        <v>25</v>
      </c>
      <c r="H3988" s="14">
        <v>110.91</v>
      </c>
      <c r="I3988" s="14">
        <f t="shared" si="1"/>
        <v>886.3404</v>
      </c>
      <c r="J3988" s="18">
        <v>3.0</v>
      </c>
      <c r="K3988" s="17">
        <v>4.0</v>
      </c>
      <c r="L3988" s="19">
        <v>2.0</v>
      </c>
      <c r="M3988" s="19" t="e">
        <v>#REF!</v>
      </c>
      <c r="N3988" s="17">
        <v>4.5</v>
      </c>
      <c r="O3988" s="17" t="s">
        <v>62</v>
      </c>
      <c r="P3988" s="17">
        <v>7.0</v>
      </c>
      <c r="Q3988" s="17">
        <v>3.0</v>
      </c>
      <c r="R3988" s="17">
        <v>4.0</v>
      </c>
      <c r="S3988" s="7">
        <f t="shared" si="2"/>
        <v>7</v>
      </c>
      <c r="T3988" s="20">
        <v>29.49</v>
      </c>
      <c r="U3988" s="14">
        <f>D3988*4%</f>
        <v>38.1596</v>
      </c>
      <c r="V3988" s="21" t="s">
        <v>39</v>
      </c>
      <c r="W3988" s="35">
        <f>VLOOKUP(A3988,airbnb_listings_orlando!C:Q,14,0)</f>
        <v>259</v>
      </c>
      <c r="X3988" s="35">
        <f>VLOOKUP(A3988,airbnb_listings_orlando!C:Q,15,0)</f>
        <v>6</v>
      </c>
      <c r="Y3988" s="11">
        <f t="shared" si="4"/>
        <v>136.2842857</v>
      </c>
      <c r="AA3988" s="11"/>
    </row>
    <row r="3989">
      <c r="A3989" s="12" t="s">
        <v>109</v>
      </c>
      <c r="B3989" s="13">
        <v>43198.0</v>
      </c>
      <c r="C3989" s="12">
        <v>43205.0</v>
      </c>
      <c r="D3989" s="14">
        <v>970.44</v>
      </c>
      <c r="E3989" s="15">
        <v>43054.47313657407</v>
      </c>
      <c r="F3989" s="16">
        <v>144.0</v>
      </c>
      <c r="G3989" s="17" t="s">
        <v>25</v>
      </c>
      <c r="H3989" s="14">
        <v>92.73</v>
      </c>
      <c r="I3989" s="14">
        <f t="shared" si="1"/>
        <v>890.2668</v>
      </c>
      <c r="J3989" s="18">
        <v>3.0</v>
      </c>
      <c r="K3989" s="17">
        <v>4.0</v>
      </c>
      <c r="L3989" s="19">
        <v>2.0</v>
      </c>
      <c r="M3989" s="19" t="e">
        <v>#REF!</v>
      </c>
      <c r="N3989" s="17">
        <v>4.5</v>
      </c>
      <c r="O3989" s="17" t="s">
        <v>62</v>
      </c>
      <c r="P3989" s="17">
        <v>7.0</v>
      </c>
      <c r="Q3989" s="17">
        <v>4.0</v>
      </c>
      <c r="R3989" s="17">
        <v>2.0</v>
      </c>
      <c r="S3989" s="7">
        <f t="shared" si="2"/>
        <v>6</v>
      </c>
      <c r="T3989" s="20">
        <v>51.06</v>
      </c>
      <c r="U3989" s="14">
        <f t="shared" ref="U3989:U3990" si="194">D3989*3%</f>
        <v>29.1132</v>
      </c>
      <c r="V3989" s="21" t="s">
        <v>39</v>
      </c>
      <c r="W3989" s="35">
        <f>VLOOKUP(A3989,airbnb_listings_orlando!C:Q,14,0)</f>
        <v>259</v>
      </c>
      <c r="X3989" s="35">
        <f>VLOOKUP(A3989,airbnb_listings_orlando!C:Q,15,0)</f>
        <v>6</v>
      </c>
      <c r="Y3989" s="11">
        <f t="shared" si="4"/>
        <v>138.6342857</v>
      </c>
      <c r="AA3989" s="11"/>
    </row>
    <row r="3990">
      <c r="A3990" s="12" t="s">
        <v>109</v>
      </c>
      <c r="B3990" s="13">
        <v>43183.0</v>
      </c>
      <c r="C3990" s="12">
        <v>43190.0</v>
      </c>
      <c r="D3990" s="14">
        <v>1335.47</v>
      </c>
      <c r="E3990" s="24">
        <v>43072.44137731481</v>
      </c>
      <c r="F3990" s="16">
        <v>111.0</v>
      </c>
      <c r="G3990" s="17" t="s">
        <v>25</v>
      </c>
      <c r="H3990" s="14">
        <v>166.05</v>
      </c>
      <c r="I3990" s="14">
        <f t="shared" si="1"/>
        <v>1254.1159</v>
      </c>
      <c r="J3990" s="18">
        <v>3.0</v>
      </c>
      <c r="K3990" s="17">
        <v>4.0</v>
      </c>
      <c r="L3990" s="19">
        <v>2.0</v>
      </c>
      <c r="M3990" s="19" t="e">
        <v>#REF!</v>
      </c>
      <c r="N3990" s="17">
        <v>4.5</v>
      </c>
      <c r="O3990" s="17" t="s">
        <v>62</v>
      </c>
      <c r="P3990" s="17">
        <v>7.0</v>
      </c>
      <c r="Q3990" s="17">
        <v>4.0</v>
      </c>
      <c r="R3990" s="17">
        <v>1.0</v>
      </c>
      <c r="S3990" s="7">
        <f t="shared" si="2"/>
        <v>5</v>
      </c>
      <c r="T3990" s="20">
        <v>41.29</v>
      </c>
      <c r="U3990" s="14">
        <f t="shared" si="194"/>
        <v>40.0641</v>
      </c>
      <c r="V3990" s="21" t="s">
        <v>39</v>
      </c>
      <c r="W3990" s="35">
        <f>VLOOKUP(A3990,airbnb_listings_orlando!C:Q,14,0)</f>
        <v>259</v>
      </c>
      <c r="X3990" s="35">
        <f>VLOOKUP(A3990,airbnb_listings_orlando!C:Q,15,0)</f>
        <v>6</v>
      </c>
      <c r="Y3990" s="11">
        <f t="shared" si="4"/>
        <v>190.7814286</v>
      </c>
      <c r="AA3990" s="11"/>
    </row>
    <row r="3991">
      <c r="A3991" s="12" t="s">
        <v>109</v>
      </c>
      <c r="B3991" s="13">
        <v>43155.0</v>
      </c>
      <c r="C3991" s="12">
        <v>43162.0</v>
      </c>
      <c r="D3991" s="14">
        <v>1117.44</v>
      </c>
      <c r="E3991" s="24">
        <v>43112.74990740741</v>
      </c>
      <c r="F3991" s="16">
        <v>43.0</v>
      </c>
      <c r="G3991" s="17" t="s">
        <v>25</v>
      </c>
      <c r="H3991" s="14">
        <v>134.53</v>
      </c>
      <c r="I3991" s="14">
        <f t="shared" si="1"/>
        <v>1038.1924</v>
      </c>
      <c r="J3991" s="18">
        <v>3.0</v>
      </c>
      <c r="K3991" s="17">
        <v>4.0</v>
      </c>
      <c r="L3991" s="19">
        <v>2.0</v>
      </c>
      <c r="M3991" s="19" t="e">
        <v>#REF!</v>
      </c>
      <c r="N3991" s="17">
        <v>4.5</v>
      </c>
      <c r="O3991" s="17" t="s">
        <v>62</v>
      </c>
      <c r="P3991" s="17">
        <v>7.0</v>
      </c>
      <c r="Q3991" s="17">
        <v>2.0</v>
      </c>
      <c r="R3991" s="17">
        <v>3.0</v>
      </c>
      <c r="S3991" s="7">
        <f t="shared" si="2"/>
        <v>5</v>
      </c>
      <c r="T3991" s="20">
        <v>34.55</v>
      </c>
      <c r="U3991" s="14">
        <f t="shared" ref="U3991:U4002" si="195">D3991*4%</f>
        <v>44.6976</v>
      </c>
      <c r="V3991" s="21" t="s">
        <v>39</v>
      </c>
      <c r="W3991" s="35">
        <f>VLOOKUP(A3991,airbnb_listings_orlando!C:Q,14,0)</f>
        <v>259</v>
      </c>
      <c r="X3991" s="35">
        <f>VLOOKUP(A3991,airbnb_listings_orlando!C:Q,15,0)</f>
        <v>6</v>
      </c>
      <c r="Y3991" s="11">
        <f t="shared" si="4"/>
        <v>159.6342857</v>
      </c>
      <c r="AA3991" s="11"/>
    </row>
    <row r="3992">
      <c r="A3992" s="12" t="s">
        <v>109</v>
      </c>
      <c r="B3992" s="13">
        <v>43148.0</v>
      </c>
      <c r="C3992" s="12">
        <v>43154.0</v>
      </c>
      <c r="D3992" s="14">
        <v>869.76</v>
      </c>
      <c r="E3992" s="15">
        <v>43031.66853009259</v>
      </c>
      <c r="F3992" s="16">
        <v>117.0</v>
      </c>
      <c r="G3992" s="17" t="s">
        <v>25</v>
      </c>
      <c r="H3992" s="14">
        <v>99.73</v>
      </c>
      <c r="I3992" s="14">
        <f t="shared" si="1"/>
        <v>808.0796</v>
      </c>
      <c r="J3992" s="18">
        <v>3.0</v>
      </c>
      <c r="K3992" s="17">
        <v>4.0</v>
      </c>
      <c r="L3992" s="19">
        <v>2.0</v>
      </c>
      <c r="M3992" s="19" t="e">
        <v>#REF!</v>
      </c>
      <c r="N3992" s="17">
        <v>4.5</v>
      </c>
      <c r="O3992" s="17" t="s">
        <v>62</v>
      </c>
      <c r="P3992" s="17">
        <v>6.0</v>
      </c>
      <c r="Q3992" s="17">
        <v>2.0</v>
      </c>
      <c r="R3992" s="17">
        <v>3.0</v>
      </c>
      <c r="S3992" s="7">
        <f t="shared" si="2"/>
        <v>5</v>
      </c>
      <c r="T3992" s="20">
        <v>26.89</v>
      </c>
      <c r="U3992" s="14">
        <f t="shared" si="195"/>
        <v>34.7904</v>
      </c>
      <c r="V3992" s="21" t="s">
        <v>39</v>
      </c>
      <c r="W3992" s="35">
        <f>VLOOKUP(A3992,airbnb_listings_orlando!C:Q,14,0)</f>
        <v>259</v>
      </c>
      <c r="X3992" s="35">
        <f>VLOOKUP(A3992,airbnb_listings_orlando!C:Q,15,0)</f>
        <v>6</v>
      </c>
      <c r="Y3992" s="11">
        <f t="shared" si="4"/>
        <v>144.96</v>
      </c>
      <c r="AA3992" s="11"/>
    </row>
    <row r="3993">
      <c r="A3993" s="12" t="s">
        <v>109</v>
      </c>
      <c r="B3993" s="13">
        <v>42909.0</v>
      </c>
      <c r="C3993" s="12">
        <v>42916.0</v>
      </c>
      <c r="D3993" s="14">
        <v>858.75</v>
      </c>
      <c r="E3993" s="24">
        <v>42833.665243055555</v>
      </c>
      <c r="F3993" s="16">
        <v>76.0</v>
      </c>
      <c r="G3993" s="17" t="s">
        <v>25</v>
      </c>
      <c r="H3993" s="14">
        <v>100.14</v>
      </c>
      <c r="I3993" s="14">
        <f t="shared" si="1"/>
        <v>797.85</v>
      </c>
      <c r="J3993" s="18">
        <v>3.0</v>
      </c>
      <c r="K3993" s="17">
        <v>4.0</v>
      </c>
      <c r="L3993" s="19">
        <v>2.0</v>
      </c>
      <c r="M3993" s="19" t="e">
        <v>#REF!</v>
      </c>
      <c r="N3993" s="17">
        <v>4.5</v>
      </c>
      <c r="O3993" s="17" t="s">
        <v>62</v>
      </c>
      <c r="P3993" s="17">
        <v>7.0</v>
      </c>
      <c r="Q3993" s="17">
        <v>4.0</v>
      </c>
      <c r="R3993" s="17">
        <v>2.0</v>
      </c>
      <c r="S3993" s="7">
        <f t="shared" si="2"/>
        <v>6</v>
      </c>
      <c r="T3993" s="20">
        <v>26.55</v>
      </c>
      <c r="U3993" s="14">
        <f t="shared" si="195"/>
        <v>34.35</v>
      </c>
      <c r="V3993" s="21" t="s">
        <v>39</v>
      </c>
      <c r="W3993" s="35">
        <f>VLOOKUP(A3993,airbnb_listings_orlando!C:Q,14,0)</f>
        <v>259</v>
      </c>
      <c r="X3993" s="35">
        <f>VLOOKUP(A3993,airbnb_listings_orlando!C:Q,15,0)</f>
        <v>6</v>
      </c>
      <c r="Y3993" s="11">
        <f t="shared" si="4"/>
        <v>122.6785714</v>
      </c>
      <c r="AA3993" s="11"/>
    </row>
    <row r="3994">
      <c r="A3994" s="12" t="s">
        <v>109</v>
      </c>
      <c r="B3994" s="13">
        <v>42838.0</v>
      </c>
      <c r="C3994" s="12">
        <v>42840.0</v>
      </c>
      <c r="D3994" s="14">
        <v>395.76</v>
      </c>
      <c r="E3994" s="24">
        <v>42779.40509259259</v>
      </c>
      <c r="F3994" s="16">
        <v>59.0</v>
      </c>
      <c r="G3994" s="17" t="s">
        <v>25</v>
      </c>
      <c r="H3994" s="14">
        <v>30.57</v>
      </c>
      <c r="I3994" s="14">
        <f t="shared" si="1"/>
        <v>368.7396</v>
      </c>
      <c r="J3994" s="18">
        <v>3.0</v>
      </c>
      <c r="K3994" s="17">
        <v>4.0</v>
      </c>
      <c r="L3994" s="19">
        <v>2.0</v>
      </c>
      <c r="M3994" s="19" t="e">
        <v>#REF!</v>
      </c>
      <c r="N3994" s="17">
        <v>4.5</v>
      </c>
      <c r="O3994" s="17" t="s">
        <v>62</v>
      </c>
      <c r="P3994" s="17">
        <v>2.0</v>
      </c>
      <c r="Q3994" s="17">
        <v>4.0</v>
      </c>
      <c r="R3994" s="17">
        <v>3.0</v>
      </c>
      <c r="S3994" s="7">
        <f t="shared" si="2"/>
        <v>7</v>
      </c>
      <c r="T3994" s="20">
        <v>11.19</v>
      </c>
      <c r="U3994" s="14">
        <f t="shared" si="195"/>
        <v>15.8304</v>
      </c>
      <c r="V3994" s="21" t="s">
        <v>39</v>
      </c>
      <c r="W3994" s="35">
        <f>VLOOKUP(A3994,airbnb_listings_orlando!C:Q,14,0)</f>
        <v>259</v>
      </c>
      <c r="X3994" s="35">
        <f>VLOOKUP(A3994,airbnb_listings_orlando!C:Q,15,0)</f>
        <v>6</v>
      </c>
      <c r="Y3994" s="11">
        <f t="shared" si="4"/>
        <v>197.88</v>
      </c>
      <c r="AA3994" s="11"/>
    </row>
    <row r="3995">
      <c r="A3995" s="12" t="s">
        <v>109</v>
      </c>
      <c r="B3995" s="13">
        <v>42835.0</v>
      </c>
      <c r="C3995" s="12">
        <v>42837.0</v>
      </c>
      <c r="D3995" s="14">
        <v>374.71</v>
      </c>
      <c r="E3995" s="24">
        <v>42819.45655092593</v>
      </c>
      <c r="F3995" s="16">
        <v>16.0</v>
      </c>
      <c r="G3995" s="17" t="s">
        <v>25</v>
      </c>
      <c r="H3995" s="14">
        <v>30.57</v>
      </c>
      <c r="I3995" s="14">
        <f t="shared" si="1"/>
        <v>348.5316</v>
      </c>
      <c r="J3995" s="18">
        <v>3.0</v>
      </c>
      <c r="K3995" s="17">
        <v>4.0</v>
      </c>
      <c r="L3995" s="19">
        <v>2.0</v>
      </c>
      <c r="M3995" s="19" t="e">
        <v>#REF!</v>
      </c>
      <c r="N3995" s="17">
        <v>4.5</v>
      </c>
      <c r="O3995" s="17" t="s">
        <v>62</v>
      </c>
      <c r="P3995" s="17">
        <v>2.0</v>
      </c>
      <c r="Q3995" s="17">
        <v>4.0</v>
      </c>
      <c r="R3995" s="17">
        <v>3.0</v>
      </c>
      <c r="S3995" s="7">
        <f t="shared" si="2"/>
        <v>7</v>
      </c>
      <c r="T3995" s="20">
        <v>11.19</v>
      </c>
      <c r="U3995" s="14">
        <f t="shared" si="195"/>
        <v>14.9884</v>
      </c>
      <c r="V3995" s="21" t="s">
        <v>39</v>
      </c>
      <c r="W3995" s="35">
        <f>VLOOKUP(A3995,airbnb_listings_orlando!C:Q,14,0)</f>
        <v>259</v>
      </c>
      <c r="X3995" s="35">
        <f>VLOOKUP(A3995,airbnb_listings_orlando!C:Q,15,0)</f>
        <v>6</v>
      </c>
      <c r="Y3995" s="11">
        <f t="shared" si="4"/>
        <v>187.355</v>
      </c>
      <c r="AA3995" s="11"/>
    </row>
    <row r="3996">
      <c r="A3996" s="12" t="s">
        <v>109</v>
      </c>
      <c r="B3996" s="13">
        <v>42805.0</v>
      </c>
      <c r="C3996" s="12">
        <v>42812.0</v>
      </c>
      <c r="D3996" s="14">
        <v>1280.4</v>
      </c>
      <c r="E3996" s="24">
        <v>42765.389398148145</v>
      </c>
      <c r="F3996" s="16">
        <v>40.0</v>
      </c>
      <c r="G3996" s="17" t="s">
        <v>25</v>
      </c>
      <c r="H3996" s="14">
        <v>152.55</v>
      </c>
      <c r="I3996" s="14">
        <f t="shared" si="1"/>
        <v>1192.974</v>
      </c>
      <c r="J3996" s="18">
        <v>3.0</v>
      </c>
      <c r="K3996" s="17">
        <v>4.0</v>
      </c>
      <c r="L3996" s="19">
        <v>2.0</v>
      </c>
      <c r="M3996" s="19" t="e">
        <v>#REF!</v>
      </c>
      <c r="N3996" s="17">
        <v>4.5</v>
      </c>
      <c r="O3996" s="17" t="s">
        <v>62</v>
      </c>
      <c r="P3996" s="17">
        <v>7.0</v>
      </c>
      <c r="Q3996" s="17">
        <v>2.0</v>
      </c>
      <c r="R3996" s="17">
        <v>2.0</v>
      </c>
      <c r="S3996" s="7">
        <f t="shared" si="2"/>
        <v>4</v>
      </c>
      <c r="T3996" s="20">
        <v>36.21</v>
      </c>
      <c r="U3996" s="14">
        <f t="shared" si="195"/>
        <v>51.216</v>
      </c>
      <c r="V3996" s="21" t="s">
        <v>39</v>
      </c>
      <c r="W3996" s="35">
        <f>VLOOKUP(A3996,airbnb_listings_orlando!C:Q,14,0)</f>
        <v>259</v>
      </c>
      <c r="X3996" s="35">
        <f>VLOOKUP(A3996,airbnb_listings_orlando!C:Q,15,0)</f>
        <v>6</v>
      </c>
      <c r="Y3996" s="11">
        <f t="shared" si="4"/>
        <v>182.9142857</v>
      </c>
      <c r="AA3996" s="11"/>
    </row>
    <row r="3997">
      <c r="A3997" s="12" t="s">
        <v>109</v>
      </c>
      <c r="B3997" s="13">
        <v>42776.0</v>
      </c>
      <c r="C3997" s="12">
        <v>42782.0</v>
      </c>
      <c r="D3997" s="14">
        <v>907.92</v>
      </c>
      <c r="E3997" s="24">
        <v>42746.40039351852</v>
      </c>
      <c r="F3997" s="16">
        <v>30.0</v>
      </c>
      <c r="G3997" s="17" t="s">
        <v>25</v>
      </c>
      <c r="H3997" s="14">
        <v>101.2</v>
      </c>
      <c r="I3997" s="14">
        <f t="shared" si="1"/>
        <v>845.9332</v>
      </c>
      <c r="J3997" s="18">
        <v>3.0</v>
      </c>
      <c r="K3997" s="17">
        <v>4.0</v>
      </c>
      <c r="L3997" s="19">
        <v>2.0</v>
      </c>
      <c r="M3997" s="19" t="e">
        <v>#REF!</v>
      </c>
      <c r="N3997" s="17">
        <v>4.5</v>
      </c>
      <c r="O3997" s="17" t="s">
        <v>62</v>
      </c>
      <c r="P3997" s="17">
        <v>6.0</v>
      </c>
      <c r="Q3997" s="17">
        <v>2.0</v>
      </c>
      <c r="R3997" s="17">
        <v>2.0</v>
      </c>
      <c r="S3997" s="7">
        <f t="shared" si="2"/>
        <v>4</v>
      </c>
      <c r="T3997" s="20">
        <v>25.67</v>
      </c>
      <c r="U3997" s="14">
        <f t="shared" si="195"/>
        <v>36.3168</v>
      </c>
      <c r="V3997" s="21" t="s">
        <v>39</v>
      </c>
      <c r="W3997" s="35">
        <f>VLOOKUP(A3997,airbnb_listings_orlando!C:Q,14,0)</f>
        <v>259</v>
      </c>
      <c r="X3997" s="35">
        <f>VLOOKUP(A3997,airbnb_listings_orlando!C:Q,15,0)</f>
        <v>6</v>
      </c>
      <c r="Y3997" s="11">
        <f t="shared" si="4"/>
        <v>151.32</v>
      </c>
      <c r="AA3997" s="11"/>
    </row>
    <row r="3998">
      <c r="A3998" s="12" t="s">
        <v>109</v>
      </c>
      <c r="B3998" s="13">
        <v>42769.0</v>
      </c>
      <c r="C3998" s="12">
        <v>42772.0</v>
      </c>
      <c r="D3998" s="14">
        <v>525.56</v>
      </c>
      <c r="E3998" s="24">
        <v>42744.41844907407</v>
      </c>
      <c r="F3998" s="16">
        <v>25.0</v>
      </c>
      <c r="G3998" s="17" t="s">
        <v>25</v>
      </c>
      <c r="H3998" s="14">
        <v>48.23</v>
      </c>
      <c r="I3998" s="14">
        <f t="shared" si="1"/>
        <v>489.7276</v>
      </c>
      <c r="J3998" s="18">
        <v>3.0</v>
      </c>
      <c r="K3998" s="17">
        <v>4.0</v>
      </c>
      <c r="L3998" s="19">
        <v>2.0</v>
      </c>
      <c r="M3998" s="19" t="e">
        <v>#REF!</v>
      </c>
      <c r="N3998" s="17">
        <v>4.5</v>
      </c>
      <c r="O3998" s="17" t="s">
        <v>62</v>
      </c>
      <c r="P3998" s="17">
        <v>3.0</v>
      </c>
      <c r="Q3998" s="17">
        <v>6.0</v>
      </c>
      <c r="R3998" s="17">
        <v>0.0</v>
      </c>
      <c r="S3998" s="7">
        <f t="shared" si="2"/>
        <v>6</v>
      </c>
      <c r="T3998" s="20">
        <v>14.81</v>
      </c>
      <c r="U3998" s="14">
        <f t="shared" si="195"/>
        <v>21.0224</v>
      </c>
      <c r="V3998" s="21" t="s">
        <v>39</v>
      </c>
      <c r="W3998" s="35">
        <f>VLOOKUP(A3998,airbnb_listings_orlando!C:Q,14,0)</f>
        <v>259</v>
      </c>
      <c r="X3998" s="35">
        <f>VLOOKUP(A3998,airbnb_listings_orlando!C:Q,15,0)</f>
        <v>6</v>
      </c>
      <c r="Y3998" s="11">
        <f t="shared" si="4"/>
        <v>175.1866667</v>
      </c>
      <c r="AA3998" s="11"/>
    </row>
    <row r="3999">
      <c r="A3999" s="12" t="s">
        <v>109</v>
      </c>
      <c r="B3999" s="13">
        <v>42697.0</v>
      </c>
      <c r="C3999" s="25">
        <v>42702.0</v>
      </c>
      <c r="D3999" s="14">
        <v>1039.6</v>
      </c>
      <c r="E3999" s="24">
        <v>42615.57498842593</v>
      </c>
      <c r="F3999" s="16">
        <v>82.0</v>
      </c>
      <c r="G3999" s="17" t="s">
        <v>25</v>
      </c>
      <c r="H3999" s="14">
        <v>160.0</v>
      </c>
      <c r="I3999" s="14">
        <f t="shared" si="1"/>
        <v>998.016</v>
      </c>
      <c r="J3999" s="18">
        <v>3.0</v>
      </c>
      <c r="K3999" s="17">
        <v>4.0</v>
      </c>
      <c r="L3999" s="19">
        <v>2.0</v>
      </c>
      <c r="M3999" s="19" t="e">
        <v>#REF!</v>
      </c>
      <c r="N3999" s="17">
        <v>4.5</v>
      </c>
      <c r="O3999" s="17" t="s">
        <v>62</v>
      </c>
      <c r="P3999" s="17">
        <v>5.0</v>
      </c>
      <c r="Q3999" s="17">
        <v>5.0</v>
      </c>
      <c r="R3999" s="17">
        <v>0.0</v>
      </c>
      <c r="S3999" s="7">
        <f t="shared" si="2"/>
        <v>5</v>
      </c>
      <c r="T3999" s="20">
        <v>0.0</v>
      </c>
      <c r="U3999" s="14">
        <f t="shared" si="195"/>
        <v>41.584</v>
      </c>
      <c r="V3999" s="21" t="s">
        <v>39</v>
      </c>
      <c r="W3999" s="35">
        <f>VLOOKUP(A3999,airbnb_listings_orlando!C:Q,14,0)</f>
        <v>259</v>
      </c>
      <c r="X3999" s="35">
        <f>VLOOKUP(A3999,airbnb_listings_orlando!C:Q,15,0)</f>
        <v>6</v>
      </c>
      <c r="Y3999" s="11">
        <f t="shared" si="4"/>
        <v>207.92</v>
      </c>
      <c r="AA3999" s="11"/>
    </row>
    <row r="4000">
      <c r="A4000" s="12" t="s">
        <v>109</v>
      </c>
      <c r="B4000" s="13">
        <v>42649.0</v>
      </c>
      <c r="C4000" s="25">
        <v>42658.0</v>
      </c>
      <c r="D4000" s="14">
        <v>1142.43</v>
      </c>
      <c r="E4000" s="24">
        <v>42643.711122685185</v>
      </c>
      <c r="F4000" s="16">
        <v>6.0</v>
      </c>
      <c r="G4000" s="17" t="s">
        <v>25</v>
      </c>
      <c r="H4000" s="14">
        <v>178.2</v>
      </c>
      <c r="I4000" s="14">
        <f t="shared" si="1"/>
        <v>1096.7328</v>
      </c>
      <c r="J4000" s="18">
        <v>3.0</v>
      </c>
      <c r="K4000" s="17">
        <v>4.0</v>
      </c>
      <c r="L4000" s="19">
        <v>2.0</v>
      </c>
      <c r="M4000" s="19" t="e">
        <v>#REF!</v>
      </c>
      <c r="N4000" s="17">
        <v>4.5</v>
      </c>
      <c r="O4000" s="17" t="s">
        <v>62</v>
      </c>
      <c r="P4000" s="17">
        <v>9.0</v>
      </c>
      <c r="Q4000" s="17">
        <v>2.0</v>
      </c>
      <c r="R4000" s="17">
        <v>0.0</v>
      </c>
      <c r="S4000" s="7">
        <f t="shared" si="2"/>
        <v>2</v>
      </c>
      <c r="T4000" s="20">
        <v>0.0</v>
      </c>
      <c r="U4000" s="14">
        <f t="shared" si="195"/>
        <v>45.6972</v>
      </c>
      <c r="V4000" s="21" t="s">
        <v>39</v>
      </c>
      <c r="W4000" s="35">
        <f>VLOOKUP(A4000,airbnb_listings_orlando!C:Q,14,0)</f>
        <v>259</v>
      </c>
      <c r="X4000" s="35">
        <f>VLOOKUP(A4000,airbnb_listings_orlando!C:Q,15,0)</f>
        <v>6</v>
      </c>
      <c r="Y4000" s="11">
        <f t="shared" si="4"/>
        <v>126.9366667</v>
      </c>
      <c r="AA4000" s="11"/>
    </row>
    <row r="4001">
      <c r="A4001" s="12" t="s">
        <v>109</v>
      </c>
      <c r="B4001" s="13">
        <v>42640.0</v>
      </c>
      <c r="C4001" s="12">
        <v>42644.0</v>
      </c>
      <c r="D4001" s="14">
        <v>583.08</v>
      </c>
      <c r="E4001" s="24">
        <v>42636.61119212963</v>
      </c>
      <c r="F4001" s="16">
        <v>4.0</v>
      </c>
      <c r="G4001" s="17" t="s">
        <v>25</v>
      </c>
      <c r="H4001" s="14">
        <v>79.2</v>
      </c>
      <c r="I4001" s="14">
        <f t="shared" si="1"/>
        <v>559.7568</v>
      </c>
      <c r="J4001" s="18">
        <v>3.0</v>
      </c>
      <c r="K4001" s="17">
        <v>4.0</v>
      </c>
      <c r="L4001" s="19">
        <v>2.0</v>
      </c>
      <c r="M4001" s="19" t="e">
        <v>#REF!</v>
      </c>
      <c r="N4001" s="17">
        <v>4.5</v>
      </c>
      <c r="O4001" s="17" t="s">
        <v>62</v>
      </c>
      <c r="P4001" s="17">
        <v>4.0</v>
      </c>
      <c r="Q4001" s="17">
        <v>2.0</v>
      </c>
      <c r="R4001" s="17">
        <v>1.0</v>
      </c>
      <c r="S4001" s="7">
        <f t="shared" si="2"/>
        <v>3</v>
      </c>
      <c r="T4001" s="20">
        <v>0.0</v>
      </c>
      <c r="U4001" s="14">
        <f t="shared" si="195"/>
        <v>23.3232</v>
      </c>
      <c r="V4001" s="21" t="s">
        <v>39</v>
      </c>
      <c r="W4001" s="35">
        <f>VLOOKUP(A4001,airbnb_listings_orlando!C:Q,14,0)</f>
        <v>259</v>
      </c>
      <c r="X4001" s="35">
        <f>VLOOKUP(A4001,airbnb_listings_orlando!C:Q,15,0)</f>
        <v>6</v>
      </c>
      <c r="Y4001" s="11">
        <f t="shared" si="4"/>
        <v>145.77</v>
      </c>
      <c r="AA4001" s="11"/>
    </row>
    <row r="4002">
      <c r="A4002" s="12" t="s">
        <v>109</v>
      </c>
      <c r="B4002" s="13">
        <v>42623.0</v>
      </c>
      <c r="C4002" s="12">
        <v>42629.0</v>
      </c>
      <c r="D4002" s="14">
        <v>806.82</v>
      </c>
      <c r="E4002" s="24">
        <v>42636.60743055555</v>
      </c>
      <c r="F4002" s="16">
        <v>0.0</v>
      </c>
      <c r="G4002" s="17" t="s">
        <v>25</v>
      </c>
      <c r="H4002" s="14">
        <v>118.8</v>
      </c>
      <c r="I4002" s="14">
        <f t="shared" si="1"/>
        <v>774.5472</v>
      </c>
      <c r="J4002" s="18">
        <v>3.0</v>
      </c>
      <c r="K4002" s="17">
        <v>4.0</v>
      </c>
      <c r="L4002" s="19">
        <v>2.0</v>
      </c>
      <c r="M4002" s="19" t="e">
        <v>#REF!</v>
      </c>
      <c r="N4002" s="17">
        <v>4.5</v>
      </c>
      <c r="O4002" s="17" t="s">
        <v>62</v>
      </c>
      <c r="P4002" s="17">
        <v>6.0</v>
      </c>
      <c r="Q4002" s="17">
        <v>2.0</v>
      </c>
      <c r="R4002" s="17">
        <v>0.0</v>
      </c>
      <c r="S4002" s="7">
        <f t="shared" si="2"/>
        <v>2</v>
      </c>
      <c r="T4002" s="20">
        <v>0.0</v>
      </c>
      <c r="U4002" s="14">
        <f t="shared" si="195"/>
        <v>32.2728</v>
      </c>
      <c r="V4002" s="21" t="s">
        <v>39</v>
      </c>
      <c r="W4002" s="35">
        <f>VLOOKUP(A4002,airbnb_listings_orlando!C:Q,14,0)</f>
        <v>259</v>
      </c>
      <c r="X4002" s="35">
        <f>VLOOKUP(A4002,airbnb_listings_orlando!C:Q,15,0)</f>
        <v>6</v>
      </c>
      <c r="Y4002" s="11">
        <f t="shared" si="4"/>
        <v>134.47</v>
      </c>
      <c r="AA4002" s="11"/>
    </row>
    <row r="4003">
      <c r="A4003" s="12" t="s">
        <v>109</v>
      </c>
      <c r="B4003" s="13">
        <v>42927.0</v>
      </c>
      <c r="C4003" s="12">
        <v>42934.0</v>
      </c>
      <c r="D4003" s="14">
        <v>1211.06</v>
      </c>
      <c r="E4003" s="24">
        <v>42895.45658564815</v>
      </c>
      <c r="F4003" s="16">
        <v>32.0</v>
      </c>
      <c r="G4003" s="17" t="s">
        <v>25</v>
      </c>
      <c r="H4003" s="14">
        <v>151.07</v>
      </c>
      <c r="I4003" s="14">
        <f t="shared" si="1"/>
        <v>1088.8458</v>
      </c>
      <c r="J4003" s="18">
        <v>3.0</v>
      </c>
      <c r="K4003" s="17">
        <v>4.0</v>
      </c>
      <c r="L4003" s="19">
        <v>2.0</v>
      </c>
      <c r="M4003" s="19" t="e">
        <v>#REF!</v>
      </c>
      <c r="N4003" s="17">
        <v>4.5</v>
      </c>
      <c r="O4003" s="17" t="s">
        <v>62</v>
      </c>
      <c r="P4003" s="17">
        <v>7.0</v>
      </c>
      <c r="Q4003" s="17">
        <v>4.0</v>
      </c>
      <c r="R4003" s="17">
        <v>0.0</v>
      </c>
      <c r="S4003" s="7">
        <f t="shared" si="2"/>
        <v>4</v>
      </c>
      <c r="T4003" s="20">
        <v>37.44</v>
      </c>
      <c r="U4003" s="14">
        <f>D4003*7%</f>
        <v>84.7742</v>
      </c>
      <c r="V4003" s="21" t="s">
        <v>47</v>
      </c>
      <c r="W4003" s="35">
        <f>VLOOKUP(A4003,airbnb_listings_orlando!C:Q,14,0)</f>
        <v>259</v>
      </c>
      <c r="X4003" s="35">
        <f>VLOOKUP(A4003,airbnb_listings_orlando!C:Q,15,0)</f>
        <v>6</v>
      </c>
      <c r="Y4003" s="11">
        <f t="shared" si="4"/>
        <v>173.0085714</v>
      </c>
      <c r="AA4003" s="11"/>
    </row>
    <row r="4004">
      <c r="A4004" s="12" t="s">
        <v>110</v>
      </c>
      <c r="B4004" s="13">
        <v>43457.0</v>
      </c>
      <c r="C4004" s="25">
        <v>43461.0</v>
      </c>
      <c r="D4004" s="14">
        <v>2154.37</v>
      </c>
      <c r="E4004" s="24">
        <v>43368.56322916667</v>
      </c>
      <c r="F4004" s="16">
        <v>89.0</v>
      </c>
      <c r="G4004" s="17" t="s">
        <v>64</v>
      </c>
      <c r="H4004" s="14">
        <v>199.42</v>
      </c>
      <c r="I4004" s="14">
        <f t="shared" si="1"/>
        <v>2001.5652</v>
      </c>
      <c r="J4004" s="18">
        <v>9.0</v>
      </c>
      <c r="K4004" s="17">
        <v>16.0</v>
      </c>
      <c r="L4004" s="19">
        <v>5.0</v>
      </c>
      <c r="M4004" s="19">
        <v>16.0</v>
      </c>
      <c r="N4004" s="17">
        <v>5.0</v>
      </c>
      <c r="O4004" s="17" t="s">
        <v>66</v>
      </c>
      <c r="P4004" s="17">
        <v>4.0</v>
      </c>
      <c r="Q4004" s="17">
        <v>10.0</v>
      </c>
      <c r="R4004" s="17">
        <v>0.0</v>
      </c>
      <c r="S4004" s="7">
        <f t="shared" si="2"/>
        <v>10</v>
      </c>
      <c r="T4004" s="20">
        <v>66.63</v>
      </c>
      <c r="U4004" s="14">
        <f t="shared" ref="U4004:U4027" si="196">D4004*4%</f>
        <v>86.1748</v>
      </c>
      <c r="V4004" s="21" t="s">
        <v>26</v>
      </c>
      <c r="W4004" s="35">
        <f>VLOOKUP(A4004,airbnb_listings_orlando!C:Q,14,0)</f>
        <v>259</v>
      </c>
      <c r="X4004" s="35">
        <f>VLOOKUP(A4004,airbnb_listings_orlando!C:Q,15,0)</f>
        <v>6</v>
      </c>
      <c r="Y4004" s="11">
        <f t="shared" si="4"/>
        <v>538.5925</v>
      </c>
      <c r="AA4004" s="11"/>
    </row>
    <row r="4005">
      <c r="A4005" s="12" t="s">
        <v>110</v>
      </c>
      <c r="B4005" s="13">
        <v>43400.0</v>
      </c>
      <c r="C4005" s="12">
        <v>43407.0</v>
      </c>
      <c r="D4005" s="14">
        <v>3262.11</v>
      </c>
      <c r="E4005" s="24">
        <v>43285.75201388889</v>
      </c>
      <c r="F4005" s="16">
        <v>115.0</v>
      </c>
      <c r="G4005" s="17" t="s">
        <v>64</v>
      </c>
      <c r="H4005" s="14">
        <v>321.62</v>
      </c>
      <c r="I4005" s="14">
        <f t="shared" si="1"/>
        <v>3030.7356</v>
      </c>
      <c r="J4005" s="18">
        <v>9.0</v>
      </c>
      <c r="K4005" s="17">
        <v>16.0</v>
      </c>
      <c r="L4005" s="19">
        <v>5.0</v>
      </c>
      <c r="M4005" s="19">
        <v>16.0</v>
      </c>
      <c r="N4005" s="17">
        <v>5.0</v>
      </c>
      <c r="O4005" s="17" t="s">
        <v>66</v>
      </c>
      <c r="P4005" s="17">
        <v>7.0</v>
      </c>
      <c r="Q4005" s="17">
        <v>10.0</v>
      </c>
      <c r="R4005" s="17">
        <v>10.0</v>
      </c>
      <c r="S4005" s="7">
        <f t="shared" si="2"/>
        <v>20</v>
      </c>
      <c r="T4005" s="20">
        <v>100.89</v>
      </c>
      <c r="U4005" s="14">
        <f t="shared" si="196"/>
        <v>130.4844</v>
      </c>
      <c r="V4005" s="21" t="s">
        <v>26</v>
      </c>
      <c r="W4005" s="35">
        <f>VLOOKUP(A4005,airbnb_listings_orlando!C:Q,14,0)</f>
        <v>259</v>
      </c>
      <c r="X4005" s="35">
        <f>VLOOKUP(A4005,airbnb_listings_orlando!C:Q,15,0)</f>
        <v>6</v>
      </c>
      <c r="Y4005" s="11">
        <f t="shared" si="4"/>
        <v>466.0157143</v>
      </c>
      <c r="AA4005" s="11"/>
    </row>
    <row r="4006">
      <c r="A4006" s="12" t="s">
        <v>110</v>
      </c>
      <c r="B4006" s="13">
        <v>43391.0</v>
      </c>
      <c r="C4006" s="25">
        <v>43394.0</v>
      </c>
      <c r="D4006" s="14">
        <v>1466.63</v>
      </c>
      <c r="E4006" s="24">
        <v>43329.139444444445</v>
      </c>
      <c r="F4006" s="16">
        <v>62.0</v>
      </c>
      <c r="G4006" s="17" t="s">
        <v>64</v>
      </c>
      <c r="H4006" s="14">
        <v>123.55</v>
      </c>
      <c r="I4006" s="14">
        <f t="shared" si="1"/>
        <v>1362.6048</v>
      </c>
      <c r="J4006" s="18">
        <v>9.0</v>
      </c>
      <c r="K4006" s="17">
        <v>16.0</v>
      </c>
      <c r="L4006" s="19">
        <v>5.0</v>
      </c>
      <c r="M4006" s="19">
        <v>16.0</v>
      </c>
      <c r="N4006" s="17">
        <v>5.0</v>
      </c>
      <c r="O4006" s="17" t="s">
        <v>66</v>
      </c>
      <c r="P4006" s="17">
        <v>3.0</v>
      </c>
      <c r="Q4006" s="17">
        <v>16.0</v>
      </c>
      <c r="R4006" s="17">
        <v>0.0</v>
      </c>
      <c r="S4006" s="7">
        <f t="shared" si="2"/>
        <v>16</v>
      </c>
      <c r="T4006" s="20">
        <v>45.36</v>
      </c>
      <c r="U4006" s="14">
        <f t="shared" si="196"/>
        <v>58.6652</v>
      </c>
      <c r="V4006" s="21" t="s">
        <v>26</v>
      </c>
      <c r="W4006" s="35">
        <f>VLOOKUP(A4006,airbnb_listings_orlando!C:Q,14,0)</f>
        <v>259</v>
      </c>
      <c r="X4006" s="35">
        <f>VLOOKUP(A4006,airbnb_listings_orlando!C:Q,15,0)</f>
        <v>6</v>
      </c>
      <c r="Y4006" s="11">
        <f t="shared" si="4"/>
        <v>488.8766667</v>
      </c>
      <c r="AA4006" s="11"/>
    </row>
    <row r="4007">
      <c r="A4007" s="12" t="s">
        <v>110</v>
      </c>
      <c r="B4007" s="13">
        <v>43371.0</v>
      </c>
      <c r="C4007" s="12">
        <v>43373.0</v>
      </c>
      <c r="D4007" s="14">
        <v>1108.71</v>
      </c>
      <c r="E4007" s="24">
        <v>43266.14627314815</v>
      </c>
      <c r="F4007" s="16">
        <v>105.0</v>
      </c>
      <c r="G4007" s="17" t="s">
        <v>64</v>
      </c>
      <c r="H4007" s="14">
        <v>84.06</v>
      </c>
      <c r="I4007" s="14">
        <f t="shared" si="1"/>
        <v>1030.0716</v>
      </c>
      <c r="J4007" s="18">
        <v>9.0</v>
      </c>
      <c r="K4007" s="17">
        <v>16.0</v>
      </c>
      <c r="L4007" s="19">
        <v>5.0</v>
      </c>
      <c r="M4007" s="19">
        <v>16.0</v>
      </c>
      <c r="N4007" s="17">
        <v>5.0</v>
      </c>
      <c r="O4007" s="17" t="s">
        <v>66</v>
      </c>
      <c r="P4007" s="17">
        <v>2.0</v>
      </c>
      <c r="Q4007" s="17">
        <v>11.0</v>
      </c>
      <c r="R4007" s="17">
        <v>6.0</v>
      </c>
      <c r="S4007" s="7">
        <f t="shared" si="2"/>
        <v>17</v>
      </c>
      <c r="T4007" s="20">
        <v>34.29</v>
      </c>
      <c r="U4007" s="14">
        <f t="shared" si="196"/>
        <v>44.3484</v>
      </c>
      <c r="V4007" s="21" t="s">
        <v>26</v>
      </c>
      <c r="W4007" s="35">
        <f>VLOOKUP(A4007,airbnb_listings_orlando!C:Q,14,0)</f>
        <v>259</v>
      </c>
      <c r="X4007" s="35">
        <f>VLOOKUP(A4007,airbnb_listings_orlando!C:Q,15,0)</f>
        <v>6</v>
      </c>
      <c r="Y4007" s="11">
        <f t="shared" si="4"/>
        <v>554.355</v>
      </c>
      <c r="AA4007" s="11"/>
    </row>
    <row r="4008">
      <c r="A4008" s="12" t="s">
        <v>110</v>
      </c>
      <c r="B4008" s="13">
        <v>43308.0</v>
      </c>
      <c r="C4008" s="12">
        <v>43311.0</v>
      </c>
      <c r="D4008" s="14">
        <v>2249.0</v>
      </c>
      <c r="E4008" s="24">
        <v>43103.748136574075</v>
      </c>
      <c r="F4008" s="16">
        <v>205.0</v>
      </c>
      <c r="G4008" s="17" t="s">
        <v>64</v>
      </c>
      <c r="H4008" s="14">
        <v>209.41</v>
      </c>
      <c r="I4008" s="14">
        <f t="shared" si="1"/>
        <v>2089.04</v>
      </c>
      <c r="J4008" s="18">
        <v>9.0</v>
      </c>
      <c r="K4008" s="17">
        <v>16.0</v>
      </c>
      <c r="L4008" s="19">
        <v>5.0</v>
      </c>
      <c r="M4008" s="19" t="e">
        <v>#N/A</v>
      </c>
      <c r="N4008" s="17">
        <v>5.0</v>
      </c>
      <c r="O4008" s="17" t="s">
        <v>66</v>
      </c>
      <c r="P4008" s="17">
        <v>3.0</v>
      </c>
      <c r="Q4008" s="17">
        <v>16.0</v>
      </c>
      <c r="R4008" s="17">
        <v>0.0</v>
      </c>
      <c r="S4008" s="7">
        <f t="shared" si="2"/>
        <v>16</v>
      </c>
      <c r="T4008" s="20">
        <v>70.0</v>
      </c>
      <c r="U4008" s="14">
        <f t="shared" si="196"/>
        <v>89.96</v>
      </c>
      <c r="V4008" s="21" t="s">
        <v>26</v>
      </c>
      <c r="W4008" s="35">
        <f>VLOOKUP(A4008,airbnb_listings_orlando!C:Q,14,0)</f>
        <v>259</v>
      </c>
      <c r="X4008" s="35">
        <f>VLOOKUP(A4008,airbnb_listings_orlando!C:Q,15,0)</f>
        <v>6</v>
      </c>
      <c r="Y4008" s="11">
        <f t="shared" si="4"/>
        <v>749.6666667</v>
      </c>
      <c r="AA4008" s="11"/>
    </row>
    <row r="4009">
      <c r="A4009" s="12" t="s">
        <v>110</v>
      </c>
      <c r="B4009" s="13">
        <v>43288.0</v>
      </c>
      <c r="C4009" s="12">
        <v>43294.0</v>
      </c>
      <c r="D4009" s="14">
        <v>4252.0</v>
      </c>
      <c r="E4009" s="24">
        <v>43163.92024305555</v>
      </c>
      <c r="F4009" s="16">
        <v>125.0</v>
      </c>
      <c r="G4009" s="17" t="s">
        <v>64</v>
      </c>
      <c r="H4009" s="14">
        <v>430.77</v>
      </c>
      <c r="I4009" s="14">
        <f t="shared" si="1"/>
        <v>3950.43</v>
      </c>
      <c r="J4009" s="18">
        <v>9.0</v>
      </c>
      <c r="K4009" s="17">
        <v>16.0</v>
      </c>
      <c r="L4009" s="19">
        <v>5.0</v>
      </c>
      <c r="M4009" s="19" t="e">
        <v>#N/A</v>
      </c>
      <c r="N4009" s="17">
        <v>5.0</v>
      </c>
      <c r="O4009" s="17" t="s">
        <v>66</v>
      </c>
      <c r="P4009" s="17">
        <v>6.0</v>
      </c>
      <c r="Q4009" s="17">
        <v>10.0</v>
      </c>
      <c r="R4009" s="17">
        <v>4.0</v>
      </c>
      <c r="S4009" s="7">
        <f t="shared" si="2"/>
        <v>14</v>
      </c>
      <c r="T4009" s="20">
        <v>131.49</v>
      </c>
      <c r="U4009" s="14">
        <f t="shared" si="196"/>
        <v>170.08</v>
      </c>
      <c r="V4009" s="21" t="s">
        <v>26</v>
      </c>
      <c r="W4009" s="35">
        <f>VLOOKUP(A4009,airbnb_listings_orlando!C:Q,14,0)</f>
        <v>259</v>
      </c>
      <c r="X4009" s="35">
        <f>VLOOKUP(A4009,airbnb_listings_orlando!C:Q,15,0)</f>
        <v>6</v>
      </c>
      <c r="Y4009" s="11">
        <f t="shared" si="4"/>
        <v>708.6666667</v>
      </c>
      <c r="AA4009" s="11"/>
    </row>
    <row r="4010">
      <c r="A4010" s="12" t="s">
        <v>110</v>
      </c>
      <c r="B4010" s="13">
        <v>43257.0</v>
      </c>
      <c r="C4010" s="12">
        <v>43260.0</v>
      </c>
      <c r="D4010" s="14">
        <v>1539.0</v>
      </c>
      <c r="E4010" s="24">
        <v>43207.78827546296</v>
      </c>
      <c r="F4010" s="16">
        <v>50.0</v>
      </c>
      <c r="G4010" s="17" t="s">
        <v>64</v>
      </c>
      <c r="H4010" s="14">
        <v>131.13</v>
      </c>
      <c r="I4010" s="14">
        <f t="shared" si="1"/>
        <v>1429.44</v>
      </c>
      <c r="J4010" s="18">
        <v>9.0</v>
      </c>
      <c r="K4010" s="17">
        <v>16.0</v>
      </c>
      <c r="L4010" s="19">
        <v>5.0</v>
      </c>
      <c r="M4010" s="19" t="e">
        <v>#REF!</v>
      </c>
      <c r="N4010" s="17">
        <v>5.0</v>
      </c>
      <c r="O4010" s="17" t="s">
        <v>66</v>
      </c>
      <c r="P4010" s="17">
        <v>3.0</v>
      </c>
      <c r="Q4010" s="17">
        <v>14.0</v>
      </c>
      <c r="R4010" s="17">
        <v>2.0</v>
      </c>
      <c r="S4010" s="7">
        <f t="shared" si="2"/>
        <v>16</v>
      </c>
      <c r="T4010" s="20">
        <v>48.0</v>
      </c>
      <c r="U4010" s="14">
        <f t="shared" si="196"/>
        <v>61.56</v>
      </c>
      <c r="V4010" s="21" t="s">
        <v>26</v>
      </c>
      <c r="W4010" s="35">
        <f>VLOOKUP(A4010,airbnb_listings_orlando!C:Q,14,0)</f>
        <v>259</v>
      </c>
      <c r="X4010" s="35">
        <f>VLOOKUP(A4010,airbnb_listings_orlando!C:Q,15,0)</f>
        <v>6</v>
      </c>
      <c r="Y4010" s="11">
        <f t="shared" si="4"/>
        <v>513</v>
      </c>
      <c r="AA4010" s="11"/>
    </row>
    <row r="4011">
      <c r="A4011" s="12" t="s">
        <v>110</v>
      </c>
      <c r="B4011" s="13">
        <v>43172.0</v>
      </c>
      <c r="C4011" s="12">
        <v>43174.0</v>
      </c>
      <c r="D4011" s="14">
        <v>1504.0</v>
      </c>
      <c r="E4011" s="15">
        <v>43049.51537037037</v>
      </c>
      <c r="F4011" s="16">
        <v>123.0</v>
      </c>
      <c r="G4011" s="17" t="s">
        <v>64</v>
      </c>
      <c r="H4011" s="14">
        <v>152.29</v>
      </c>
      <c r="I4011" s="14">
        <f t="shared" si="1"/>
        <v>1416.84</v>
      </c>
      <c r="J4011" s="18">
        <v>9.0</v>
      </c>
      <c r="K4011" s="17">
        <v>16.0</v>
      </c>
      <c r="L4011" s="19">
        <v>5.0</v>
      </c>
      <c r="M4011" s="19" t="e">
        <v>#REF!</v>
      </c>
      <c r="N4011" s="17">
        <v>5.0</v>
      </c>
      <c r="O4011" s="17" t="s">
        <v>66</v>
      </c>
      <c r="P4011" s="17">
        <v>2.0</v>
      </c>
      <c r="Q4011" s="17">
        <v>15.0</v>
      </c>
      <c r="R4011" s="17">
        <v>0.0</v>
      </c>
      <c r="S4011" s="7">
        <f t="shared" si="2"/>
        <v>15</v>
      </c>
      <c r="T4011" s="20">
        <v>27.0</v>
      </c>
      <c r="U4011" s="14">
        <f t="shared" si="196"/>
        <v>60.16</v>
      </c>
      <c r="V4011" s="21" t="s">
        <v>26</v>
      </c>
      <c r="W4011" s="35">
        <f>VLOOKUP(A4011,airbnb_listings_orlando!C:Q,14,0)</f>
        <v>259</v>
      </c>
      <c r="X4011" s="35">
        <f>VLOOKUP(A4011,airbnb_listings_orlando!C:Q,15,0)</f>
        <v>6</v>
      </c>
      <c r="Y4011" s="11">
        <f t="shared" si="4"/>
        <v>752</v>
      </c>
      <c r="AA4011" s="11"/>
    </row>
    <row r="4012">
      <c r="A4012" s="12" t="s">
        <v>110</v>
      </c>
      <c r="B4012" s="13">
        <v>43154.0</v>
      </c>
      <c r="C4012" s="12">
        <v>43156.0</v>
      </c>
      <c r="D4012" s="14">
        <v>1066.0</v>
      </c>
      <c r="E4012" s="24">
        <v>43121.458761574075</v>
      </c>
      <c r="F4012" s="16">
        <v>33.0</v>
      </c>
      <c r="G4012" s="17" t="s">
        <v>64</v>
      </c>
      <c r="H4012" s="14">
        <v>79.32</v>
      </c>
      <c r="I4012" s="14">
        <f t="shared" si="1"/>
        <v>990.36</v>
      </c>
      <c r="J4012" s="18">
        <v>9.0</v>
      </c>
      <c r="K4012" s="17">
        <v>16.0</v>
      </c>
      <c r="L4012" s="19">
        <v>5.0</v>
      </c>
      <c r="M4012" s="19" t="e">
        <v>#REF!</v>
      </c>
      <c r="N4012" s="17">
        <v>5.0</v>
      </c>
      <c r="O4012" s="17" t="s">
        <v>66</v>
      </c>
      <c r="P4012" s="17">
        <v>2.0</v>
      </c>
      <c r="Q4012" s="17">
        <v>16.0</v>
      </c>
      <c r="R4012" s="17">
        <v>0.0</v>
      </c>
      <c r="S4012" s="7">
        <f t="shared" si="2"/>
        <v>16</v>
      </c>
      <c r="T4012" s="20">
        <v>33.0</v>
      </c>
      <c r="U4012" s="14">
        <f t="shared" si="196"/>
        <v>42.64</v>
      </c>
      <c r="V4012" s="21" t="s">
        <v>26</v>
      </c>
      <c r="W4012" s="35">
        <f>VLOOKUP(A4012,airbnb_listings_orlando!C:Q,14,0)</f>
        <v>259</v>
      </c>
      <c r="X4012" s="35">
        <f>VLOOKUP(A4012,airbnb_listings_orlando!C:Q,15,0)</f>
        <v>6</v>
      </c>
      <c r="Y4012" s="11">
        <f t="shared" si="4"/>
        <v>533</v>
      </c>
      <c r="AA4012" s="11"/>
    </row>
    <row r="4013">
      <c r="A4013" s="12" t="s">
        <v>110</v>
      </c>
      <c r="B4013" s="13">
        <v>43090.0</v>
      </c>
      <c r="C4013" s="25">
        <v>43096.0</v>
      </c>
      <c r="D4013" s="14">
        <v>2825.34</v>
      </c>
      <c r="E4013" s="24">
        <v>42791.351006944446</v>
      </c>
      <c r="F4013" s="16">
        <v>299.0</v>
      </c>
      <c r="G4013" s="17" t="s">
        <v>64</v>
      </c>
      <c r="H4013" s="14">
        <v>274.21</v>
      </c>
      <c r="I4013" s="14">
        <f t="shared" si="1"/>
        <v>2641.3264</v>
      </c>
      <c r="J4013" s="18">
        <v>9.0</v>
      </c>
      <c r="K4013" s="17">
        <v>16.0</v>
      </c>
      <c r="L4013" s="19">
        <v>5.0</v>
      </c>
      <c r="M4013" s="19" t="e">
        <v>#REF!</v>
      </c>
      <c r="N4013" s="17">
        <v>5.0</v>
      </c>
      <c r="O4013" s="17" t="s">
        <v>66</v>
      </c>
      <c r="P4013" s="17">
        <v>6.0</v>
      </c>
      <c r="Q4013" s="17">
        <v>14.0</v>
      </c>
      <c r="R4013" s="17">
        <v>2.0</v>
      </c>
      <c r="S4013" s="7">
        <f t="shared" si="2"/>
        <v>16</v>
      </c>
      <c r="T4013" s="20">
        <v>71.0</v>
      </c>
      <c r="U4013" s="14">
        <f t="shared" si="196"/>
        <v>113.0136</v>
      </c>
      <c r="V4013" s="21" t="s">
        <v>26</v>
      </c>
      <c r="W4013" s="35">
        <f>VLOOKUP(A4013,airbnb_listings_orlando!C:Q,14,0)</f>
        <v>259</v>
      </c>
      <c r="X4013" s="35">
        <f>VLOOKUP(A4013,airbnb_listings_orlando!C:Q,15,0)</f>
        <v>6</v>
      </c>
      <c r="Y4013" s="11">
        <f t="shared" si="4"/>
        <v>470.89</v>
      </c>
      <c r="AA4013" s="11"/>
    </row>
    <row r="4014">
      <c r="A4014" s="12" t="s">
        <v>110</v>
      </c>
      <c r="B4014" s="13">
        <v>43061.0</v>
      </c>
      <c r="C4014" s="25">
        <v>43063.0</v>
      </c>
      <c r="D4014" s="14">
        <v>1761.4</v>
      </c>
      <c r="E4014" s="24">
        <v>42968.447118055556</v>
      </c>
      <c r="F4014" s="16">
        <v>93.0</v>
      </c>
      <c r="G4014" s="17" t="s">
        <v>64</v>
      </c>
      <c r="H4014" s="14">
        <v>153.8</v>
      </c>
      <c r="I4014" s="14">
        <f t="shared" si="1"/>
        <v>1637.944</v>
      </c>
      <c r="J4014" s="18">
        <v>9.0</v>
      </c>
      <c r="K4014" s="17">
        <v>16.0</v>
      </c>
      <c r="L4014" s="19">
        <v>5.0</v>
      </c>
      <c r="M4014" s="19" t="e">
        <v>#REF!</v>
      </c>
      <c r="N4014" s="17">
        <v>5.0</v>
      </c>
      <c r="O4014" s="17" t="s">
        <v>66</v>
      </c>
      <c r="P4014" s="17">
        <v>2.0</v>
      </c>
      <c r="Q4014" s="17">
        <v>10.0</v>
      </c>
      <c r="R4014" s="17">
        <v>6.0</v>
      </c>
      <c r="S4014" s="7">
        <f t="shared" si="2"/>
        <v>16</v>
      </c>
      <c r="T4014" s="20">
        <v>53.0</v>
      </c>
      <c r="U4014" s="14">
        <f t="shared" si="196"/>
        <v>70.456</v>
      </c>
      <c r="V4014" s="21" t="s">
        <v>26</v>
      </c>
      <c r="W4014" s="35">
        <f>VLOOKUP(A4014,airbnb_listings_orlando!C:Q,14,0)</f>
        <v>259</v>
      </c>
      <c r="X4014" s="35">
        <f>VLOOKUP(A4014,airbnb_listings_orlando!C:Q,15,0)</f>
        <v>6</v>
      </c>
      <c r="Y4014" s="11">
        <f t="shared" si="4"/>
        <v>880.7</v>
      </c>
      <c r="AA4014" s="11"/>
    </row>
    <row r="4015">
      <c r="A4015" s="12" t="s">
        <v>110</v>
      </c>
      <c r="B4015" s="13">
        <v>43056.0</v>
      </c>
      <c r="C4015" s="25">
        <v>43058.0</v>
      </c>
      <c r="D4015" s="14">
        <v>1093.4</v>
      </c>
      <c r="E4015" s="24">
        <v>42997.44587962963</v>
      </c>
      <c r="F4015" s="16">
        <v>59.0</v>
      </c>
      <c r="G4015" s="17" t="s">
        <v>64</v>
      </c>
      <c r="H4015" s="14">
        <v>79.45</v>
      </c>
      <c r="I4015" s="14">
        <f t="shared" si="1"/>
        <v>1016.664</v>
      </c>
      <c r="J4015" s="18">
        <v>9.0</v>
      </c>
      <c r="K4015" s="17">
        <v>16.0</v>
      </c>
      <c r="L4015" s="19">
        <v>5.0</v>
      </c>
      <c r="M4015" s="19" t="e">
        <v>#REF!</v>
      </c>
      <c r="N4015" s="17">
        <v>5.0</v>
      </c>
      <c r="O4015" s="17" t="s">
        <v>66</v>
      </c>
      <c r="P4015" s="17">
        <v>2.0</v>
      </c>
      <c r="Q4015" s="17">
        <v>13.0</v>
      </c>
      <c r="R4015" s="17">
        <v>3.0</v>
      </c>
      <c r="S4015" s="7">
        <f t="shared" si="2"/>
        <v>16</v>
      </c>
      <c r="T4015" s="20">
        <v>33.0</v>
      </c>
      <c r="U4015" s="14">
        <f t="shared" si="196"/>
        <v>43.736</v>
      </c>
      <c r="V4015" s="21" t="s">
        <v>26</v>
      </c>
      <c r="W4015" s="35">
        <f>VLOOKUP(A4015,airbnb_listings_orlando!C:Q,14,0)</f>
        <v>259</v>
      </c>
      <c r="X4015" s="35">
        <f>VLOOKUP(A4015,airbnb_listings_orlando!C:Q,15,0)</f>
        <v>6</v>
      </c>
      <c r="Y4015" s="11">
        <f t="shared" si="4"/>
        <v>546.7</v>
      </c>
      <c r="AA4015" s="11"/>
    </row>
    <row r="4016">
      <c r="A4016" s="12" t="s">
        <v>110</v>
      </c>
      <c r="B4016" s="13">
        <v>43049.0</v>
      </c>
      <c r="C4016" s="25">
        <v>43051.0</v>
      </c>
      <c r="D4016" s="14">
        <v>1093.4</v>
      </c>
      <c r="E4016" s="24">
        <v>43007.39960648148</v>
      </c>
      <c r="F4016" s="16">
        <v>42.0</v>
      </c>
      <c r="G4016" s="17" t="s">
        <v>64</v>
      </c>
      <c r="H4016" s="14">
        <v>79.45</v>
      </c>
      <c r="I4016" s="14">
        <f t="shared" si="1"/>
        <v>1016.664</v>
      </c>
      <c r="J4016" s="18">
        <v>9.0</v>
      </c>
      <c r="K4016" s="17">
        <v>16.0</v>
      </c>
      <c r="L4016" s="19">
        <v>5.0</v>
      </c>
      <c r="M4016" s="19" t="e">
        <v>#REF!</v>
      </c>
      <c r="N4016" s="17">
        <v>5.0</v>
      </c>
      <c r="O4016" s="17" t="s">
        <v>66</v>
      </c>
      <c r="P4016" s="17">
        <v>2.0</v>
      </c>
      <c r="Q4016" s="17">
        <v>14.0</v>
      </c>
      <c r="R4016" s="17">
        <v>0.0</v>
      </c>
      <c r="S4016" s="7">
        <f t="shared" si="2"/>
        <v>14</v>
      </c>
      <c r="T4016" s="20">
        <v>33.0</v>
      </c>
      <c r="U4016" s="14">
        <f t="shared" si="196"/>
        <v>43.736</v>
      </c>
      <c r="V4016" s="21" t="s">
        <v>26</v>
      </c>
      <c r="W4016" s="35">
        <f>VLOOKUP(A4016,airbnb_listings_orlando!C:Q,14,0)</f>
        <v>259</v>
      </c>
      <c r="X4016" s="35">
        <f>VLOOKUP(A4016,airbnb_listings_orlando!C:Q,15,0)</f>
        <v>6</v>
      </c>
      <c r="Y4016" s="11">
        <f t="shared" si="4"/>
        <v>546.7</v>
      </c>
      <c r="AA4016" s="11"/>
    </row>
    <row r="4017">
      <c r="A4017" s="12" t="s">
        <v>110</v>
      </c>
      <c r="B4017" s="13">
        <v>43021.0</v>
      </c>
      <c r="C4017" s="25">
        <v>43023.0</v>
      </c>
      <c r="D4017" s="14">
        <v>1051.0</v>
      </c>
      <c r="E4017" s="24">
        <v>43003.44068287037</v>
      </c>
      <c r="F4017" s="16">
        <v>18.0</v>
      </c>
      <c r="G4017" s="17" t="s">
        <v>64</v>
      </c>
      <c r="H4017" s="14">
        <v>117.4</v>
      </c>
      <c r="I4017" s="14">
        <f t="shared" si="1"/>
        <v>1008.96</v>
      </c>
      <c r="J4017" s="18">
        <v>9.0</v>
      </c>
      <c r="K4017" s="17">
        <v>16.0</v>
      </c>
      <c r="L4017" s="19">
        <v>5.0</v>
      </c>
      <c r="M4017" s="19" t="e">
        <v>#REF!</v>
      </c>
      <c r="N4017" s="17">
        <v>5.0</v>
      </c>
      <c r="O4017" s="17" t="s">
        <v>66</v>
      </c>
      <c r="P4017" s="17">
        <v>2.0</v>
      </c>
      <c r="Q4017" s="17">
        <v>17.0</v>
      </c>
      <c r="R4017" s="17">
        <v>6.0</v>
      </c>
      <c r="S4017" s="7">
        <f t="shared" si="2"/>
        <v>23</v>
      </c>
      <c r="T4017" s="20">
        <v>0.0</v>
      </c>
      <c r="U4017" s="14">
        <f t="shared" si="196"/>
        <v>42.04</v>
      </c>
      <c r="V4017" s="21" t="s">
        <v>26</v>
      </c>
      <c r="W4017" s="35">
        <f>VLOOKUP(A4017,airbnb_listings_orlando!C:Q,14,0)</f>
        <v>259</v>
      </c>
      <c r="X4017" s="35">
        <f>VLOOKUP(A4017,airbnb_listings_orlando!C:Q,15,0)</f>
        <v>6</v>
      </c>
      <c r="Y4017" s="11">
        <f t="shared" si="4"/>
        <v>525.5</v>
      </c>
      <c r="AA4017" s="11"/>
    </row>
    <row r="4018">
      <c r="A4018" s="12" t="s">
        <v>110</v>
      </c>
      <c r="B4018" s="13">
        <v>42993.0</v>
      </c>
      <c r="C4018" s="12">
        <v>42995.0</v>
      </c>
      <c r="D4018" s="14">
        <v>1051.0</v>
      </c>
      <c r="E4018" s="24">
        <v>42947.5153125</v>
      </c>
      <c r="F4018" s="16">
        <v>46.0</v>
      </c>
      <c r="G4018" s="17" t="s">
        <v>64</v>
      </c>
      <c r="H4018" s="14">
        <v>79.45</v>
      </c>
      <c r="I4018" s="14">
        <f t="shared" si="1"/>
        <v>975.96</v>
      </c>
      <c r="J4018" s="18">
        <v>9.0</v>
      </c>
      <c r="K4018" s="17">
        <v>16.0</v>
      </c>
      <c r="L4018" s="19">
        <v>5.0</v>
      </c>
      <c r="M4018" s="19" t="e">
        <v>#REF!</v>
      </c>
      <c r="N4018" s="17">
        <v>5.0</v>
      </c>
      <c r="O4018" s="17" t="s">
        <v>66</v>
      </c>
      <c r="P4018" s="17">
        <v>2.0</v>
      </c>
      <c r="Q4018" s="17">
        <v>10.0</v>
      </c>
      <c r="R4018" s="17">
        <v>2.0</v>
      </c>
      <c r="S4018" s="7">
        <f t="shared" si="2"/>
        <v>12</v>
      </c>
      <c r="T4018" s="20">
        <v>33.0</v>
      </c>
      <c r="U4018" s="14">
        <f t="shared" si="196"/>
        <v>42.04</v>
      </c>
      <c r="V4018" s="21" t="s">
        <v>26</v>
      </c>
      <c r="W4018" s="35">
        <f>VLOOKUP(A4018,airbnb_listings_orlando!C:Q,14,0)</f>
        <v>259</v>
      </c>
      <c r="X4018" s="35">
        <f>VLOOKUP(A4018,airbnb_listings_orlando!C:Q,15,0)</f>
        <v>6</v>
      </c>
      <c r="Y4018" s="11">
        <f t="shared" si="4"/>
        <v>525.5</v>
      </c>
      <c r="AA4018" s="11"/>
    </row>
    <row r="4019">
      <c r="A4019" s="12" t="s">
        <v>110</v>
      </c>
      <c r="B4019" s="13">
        <v>42958.0</v>
      </c>
      <c r="C4019" s="12">
        <v>42960.0</v>
      </c>
      <c r="D4019" s="14">
        <v>1051.0</v>
      </c>
      <c r="E4019" s="24">
        <v>42831.39807870371</v>
      </c>
      <c r="F4019" s="16">
        <v>127.0</v>
      </c>
      <c r="G4019" s="17" t="s">
        <v>64</v>
      </c>
      <c r="H4019" s="14">
        <v>79.45</v>
      </c>
      <c r="I4019" s="14">
        <f t="shared" si="1"/>
        <v>975.96</v>
      </c>
      <c r="J4019" s="18">
        <v>9.0</v>
      </c>
      <c r="K4019" s="17">
        <v>16.0</v>
      </c>
      <c r="L4019" s="19">
        <v>5.0</v>
      </c>
      <c r="M4019" s="19" t="e">
        <v>#REF!</v>
      </c>
      <c r="N4019" s="17">
        <v>5.0</v>
      </c>
      <c r="O4019" s="17" t="s">
        <v>66</v>
      </c>
      <c r="P4019" s="17">
        <v>2.0</v>
      </c>
      <c r="Q4019" s="17">
        <v>10.0</v>
      </c>
      <c r="R4019" s="17">
        <v>5.0</v>
      </c>
      <c r="S4019" s="7">
        <f t="shared" si="2"/>
        <v>15</v>
      </c>
      <c r="T4019" s="20">
        <v>33.0</v>
      </c>
      <c r="U4019" s="14">
        <f t="shared" si="196"/>
        <v>42.04</v>
      </c>
      <c r="V4019" s="21" t="s">
        <v>26</v>
      </c>
      <c r="W4019" s="35">
        <f>VLOOKUP(A4019,airbnb_listings_orlando!C:Q,14,0)</f>
        <v>259</v>
      </c>
      <c r="X4019" s="35">
        <f>VLOOKUP(A4019,airbnb_listings_orlando!C:Q,15,0)</f>
        <v>6</v>
      </c>
      <c r="Y4019" s="11">
        <f t="shared" si="4"/>
        <v>525.5</v>
      </c>
      <c r="AA4019" s="11"/>
    </row>
    <row r="4020">
      <c r="A4020" s="12" t="s">
        <v>110</v>
      </c>
      <c r="B4020" s="13">
        <v>42936.0</v>
      </c>
      <c r="C4020" s="12">
        <v>42939.0</v>
      </c>
      <c r="D4020" s="14">
        <v>2011.0</v>
      </c>
      <c r="E4020" s="24">
        <v>42916.384409722225</v>
      </c>
      <c r="F4020" s="16">
        <v>20.0</v>
      </c>
      <c r="G4020" s="17" t="s">
        <v>64</v>
      </c>
      <c r="H4020" s="14">
        <v>186.05</v>
      </c>
      <c r="I4020" s="14">
        <f t="shared" si="1"/>
        <v>1868.56</v>
      </c>
      <c r="J4020" s="18">
        <v>9.0</v>
      </c>
      <c r="K4020" s="17">
        <v>16.0</v>
      </c>
      <c r="L4020" s="19">
        <v>5.0</v>
      </c>
      <c r="M4020" s="19" t="e">
        <v>#REF!</v>
      </c>
      <c r="N4020" s="17">
        <v>5.0</v>
      </c>
      <c r="O4020" s="17" t="s">
        <v>66</v>
      </c>
      <c r="P4020" s="17">
        <v>3.0</v>
      </c>
      <c r="Q4020" s="17">
        <v>12.0</v>
      </c>
      <c r="R4020" s="17">
        <v>0.0</v>
      </c>
      <c r="S4020" s="7">
        <f t="shared" si="2"/>
        <v>12</v>
      </c>
      <c r="T4020" s="20">
        <v>62.0</v>
      </c>
      <c r="U4020" s="14">
        <f t="shared" si="196"/>
        <v>80.44</v>
      </c>
      <c r="V4020" s="21" t="s">
        <v>26</v>
      </c>
      <c r="W4020" s="35">
        <f>VLOOKUP(A4020,airbnb_listings_orlando!C:Q,14,0)</f>
        <v>259</v>
      </c>
      <c r="X4020" s="35">
        <f>VLOOKUP(A4020,airbnb_listings_orlando!C:Q,15,0)</f>
        <v>6</v>
      </c>
      <c r="Y4020" s="11">
        <f t="shared" si="4"/>
        <v>670.3333333</v>
      </c>
      <c r="AA4020" s="11"/>
    </row>
    <row r="4021">
      <c r="A4021" s="12" t="s">
        <v>110</v>
      </c>
      <c r="B4021" s="13">
        <v>42930.0</v>
      </c>
      <c r="C4021" s="12">
        <v>42933.0</v>
      </c>
      <c r="D4021" s="14">
        <v>2011.0</v>
      </c>
      <c r="E4021" s="24">
        <v>42790.610185185185</v>
      </c>
      <c r="F4021" s="16">
        <v>140.0</v>
      </c>
      <c r="G4021" s="17" t="s">
        <v>64</v>
      </c>
      <c r="H4021" s="14">
        <v>186.05</v>
      </c>
      <c r="I4021" s="14">
        <f t="shared" si="1"/>
        <v>1868.56</v>
      </c>
      <c r="J4021" s="18">
        <v>9.0</v>
      </c>
      <c r="K4021" s="17">
        <v>16.0</v>
      </c>
      <c r="L4021" s="19">
        <v>5.0</v>
      </c>
      <c r="M4021" s="19" t="e">
        <v>#REF!</v>
      </c>
      <c r="N4021" s="17">
        <v>5.0</v>
      </c>
      <c r="O4021" s="17" t="s">
        <v>66</v>
      </c>
      <c r="P4021" s="17">
        <v>3.0</v>
      </c>
      <c r="Q4021" s="17">
        <v>20.0</v>
      </c>
      <c r="R4021" s="17">
        <v>0.0</v>
      </c>
      <c r="S4021" s="7">
        <f t="shared" si="2"/>
        <v>20</v>
      </c>
      <c r="T4021" s="20">
        <v>62.0</v>
      </c>
      <c r="U4021" s="14">
        <f t="shared" si="196"/>
        <v>80.44</v>
      </c>
      <c r="V4021" s="21" t="s">
        <v>26</v>
      </c>
      <c r="W4021" s="35">
        <f>VLOOKUP(A4021,airbnb_listings_orlando!C:Q,14,0)</f>
        <v>259</v>
      </c>
      <c r="X4021" s="35">
        <f>VLOOKUP(A4021,airbnb_listings_orlando!C:Q,15,0)</f>
        <v>6</v>
      </c>
      <c r="Y4021" s="11">
        <f t="shared" si="4"/>
        <v>670.3333333</v>
      </c>
      <c r="AA4021" s="11"/>
    </row>
    <row r="4022">
      <c r="A4022" s="12" t="s">
        <v>110</v>
      </c>
      <c r="B4022" s="13">
        <v>42846.0</v>
      </c>
      <c r="C4022" s="12">
        <v>42849.0</v>
      </c>
      <c r="D4022" s="14">
        <v>1461.01</v>
      </c>
      <c r="E4022" s="24">
        <v>42794.388020833336</v>
      </c>
      <c r="F4022" s="16">
        <v>52.0</v>
      </c>
      <c r="G4022" s="17" t="s">
        <v>64</v>
      </c>
      <c r="H4022" s="14">
        <v>125.36</v>
      </c>
      <c r="I4022" s="14">
        <f t="shared" si="1"/>
        <v>1357.5696</v>
      </c>
      <c r="J4022" s="18">
        <v>9.0</v>
      </c>
      <c r="K4022" s="17">
        <v>16.0</v>
      </c>
      <c r="L4022" s="19">
        <v>5.0</v>
      </c>
      <c r="M4022" s="19" t="e">
        <v>#REF!</v>
      </c>
      <c r="N4022" s="17">
        <v>5.0</v>
      </c>
      <c r="O4022" s="17" t="s">
        <v>66</v>
      </c>
      <c r="P4022" s="17">
        <v>3.0</v>
      </c>
      <c r="Q4022" s="17">
        <v>15.0</v>
      </c>
      <c r="R4022" s="17">
        <v>0.0</v>
      </c>
      <c r="S4022" s="7">
        <f t="shared" si="2"/>
        <v>15</v>
      </c>
      <c r="T4022" s="20">
        <v>45.0</v>
      </c>
      <c r="U4022" s="14">
        <f t="shared" si="196"/>
        <v>58.4404</v>
      </c>
      <c r="V4022" s="21" t="s">
        <v>26</v>
      </c>
      <c r="W4022" s="35">
        <f>VLOOKUP(A4022,airbnb_listings_orlando!C:Q,14,0)</f>
        <v>259</v>
      </c>
      <c r="X4022" s="35">
        <f>VLOOKUP(A4022,airbnb_listings_orlando!C:Q,15,0)</f>
        <v>6</v>
      </c>
      <c r="Y4022" s="11">
        <f t="shared" si="4"/>
        <v>487.0033333</v>
      </c>
      <c r="AA4022" s="11"/>
    </row>
    <row r="4023">
      <c r="A4023" s="12" t="s">
        <v>110</v>
      </c>
      <c r="B4023" s="13">
        <v>42826.0</v>
      </c>
      <c r="C4023" s="12">
        <v>42833.0</v>
      </c>
      <c r="D4023" s="14">
        <v>3351.08</v>
      </c>
      <c r="E4023" s="24">
        <v>42627.3984375</v>
      </c>
      <c r="F4023" s="16">
        <v>199.0</v>
      </c>
      <c r="G4023" s="17" t="s">
        <v>64</v>
      </c>
      <c r="H4023" s="14">
        <v>210.24</v>
      </c>
      <c r="I4023" s="14">
        <f t="shared" si="1"/>
        <v>3034.6368</v>
      </c>
      <c r="J4023" s="18">
        <v>9.0</v>
      </c>
      <c r="K4023" s="17">
        <v>16.0</v>
      </c>
      <c r="L4023" s="19">
        <v>5.0</v>
      </c>
      <c r="M4023" s="19" t="e">
        <v>#REF!</v>
      </c>
      <c r="N4023" s="17">
        <v>5.0</v>
      </c>
      <c r="O4023" s="17" t="s">
        <v>66</v>
      </c>
      <c r="P4023" s="17">
        <v>7.0</v>
      </c>
      <c r="Q4023" s="17">
        <v>15.0</v>
      </c>
      <c r="R4023" s="17">
        <v>0.0</v>
      </c>
      <c r="S4023" s="7">
        <f t="shared" si="2"/>
        <v>15</v>
      </c>
      <c r="T4023" s="20">
        <v>182.4</v>
      </c>
      <c r="U4023" s="14">
        <f t="shared" si="196"/>
        <v>134.0432</v>
      </c>
      <c r="V4023" s="21" t="s">
        <v>26</v>
      </c>
      <c r="W4023" s="35">
        <f>VLOOKUP(A4023,airbnb_listings_orlando!C:Q,14,0)</f>
        <v>259</v>
      </c>
      <c r="X4023" s="35">
        <f>VLOOKUP(A4023,airbnb_listings_orlando!C:Q,15,0)</f>
        <v>6</v>
      </c>
      <c r="Y4023" s="11">
        <f t="shared" si="4"/>
        <v>478.7257143</v>
      </c>
      <c r="AA4023" s="11"/>
    </row>
    <row r="4024">
      <c r="A4024" s="12" t="s">
        <v>110</v>
      </c>
      <c r="B4024" s="13">
        <v>42804.0</v>
      </c>
      <c r="C4024" s="12">
        <v>42806.0</v>
      </c>
      <c r="D4024" s="14">
        <v>1051.0</v>
      </c>
      <c r="E4024" s="24">
        <v>42797.374027777776</v>
      </c>
      <c r="F4024" s="16">
        <v>7.0</v>
      </c>
      <c r="G4024" s="17" t="s">
        <v>64</v>
      </c>
      <c r="H4024" s="14">
        <v>79.45</v>
      </c>
      <c r="I4024" s="14">
        <f t="shared" si="1"/>
        <v>975.96</v>
      </c>
      <c r="J4024" s="18">
        <v>9.0</v>
      </c>
      <c r="K4024" s="17">
        <v>16.0</v>
      </c>
      <c r="L4024" s="19">
        <v>5.0</v>
      </c>
      <c r="M4024" s="19" t="e">
        <v>#REF!</v>
      </c>
      <c r="N4024" s="17">
        <v>5.0</v>
      </c>
      <c r="O4024" s="17" t="s">
        <v>66</v>
      </c>
      <c r="P4024" s="17">
        <v>2.0</v>
      </c>
      <c r="Q4024" s="17">
        <v>16.0</v>
      </c>
      <c r="R4024" s="17">
        <v>0.0</v>
      </c>
      <c r="S4024" s="7">
        <f t="shared" si="2"/>
        <v>16</v>
      </c>
      <c r="T4024" s="20">
        <v>33.0</v>
      </c>
      <c r="U4024" s="14">
        <f t="shared" si="196"/>
        <v>42.04</v>
      </c>
      <c r="V4024" s="21" t="s">
        <v>26</v>
      </c>
      <c r="W4024" s="35">
        <f>VLOOKUP(A4024,airbnb_listings_orlando!C:Q,14,0)</f>
        <v>259</v>
      </c>
      <c r="X4024" s="35">
        <f>VLOOKUP(A4024,airbnb_listings_orlando!C:Q,15,0)</f>
        <v>6</v>
      </c>
      <c r="Y4024" s="11">
        <f t="shared" si="4"/>
        <v>525.5</v>
      </c>
      <c r="AA4024" s="11"/>
    </row>
    <row r="4025">
      <c r="A4025" s="12" t="s">
        <v>110</v>
      </c>
      <c r="B4025" s="13">
        <v>42792.0</v>
      </c>
      <c r="C4025" s="12">
        <v>42795.0</v>
      </c>
      <c r="D4025" s="14">
        <v>1525.0</v>
      </c>
      <c r="E4025" s="15">
        <v>42668.49482638889</v>
      </c>
      <c r="F4025" s="16">
        <v>124.0</v>
      </c>
      <c r="G4025" s="17" t="s">
        <v>64</v>
      </c>
      <c r="H4025" s="14">
        <v>132.25</v>
      </c>
      <c r="I4025" s="14">
        <f t="shared" si="1"/>
        <v>1417</v>
      </c>
      <c r="J4025" s="18">
        <v>9.0</v>
      </c>
      <c r="K4025" s="17">
        <v>16.0</v>
      </c>
      <c r="L4025" s="19">
        <v>5.0</v>
      </c>
      <c r="M4025" s="19" t="e">
        <v>#REF!</v>
      </c>
      <c r="N4025" s="17">
        <v>5.0</v>
      </c>
      <c r="O4025" s="17" t="s">
        <v>66</v>
      </c>
      <c r="P4025" s="17">
        <v>3.0</v>
      </c>
      <c r="Q4025" s="17">
        <v>16.0</v>
      </c>
      <c r="R4025" s="17">
        <v>0.0</v>
      </c>
      <c r="S4025" s="7">
        <f t="shared" si="2"/>
        <v>16</v>
      </c>
      <c r="T4025" s="20">
        <v>47.0</v>
      </c>
      <c r="U4025" s="14">
        <f t="shared" si="196"/>
        <v>61</v>
      </c>
      <c r="V4025" s="21" t="s">
        <v>26</v>
      </c>
      <c r="W4025" s="35">
        <f>VLOOKUP(A4025,airbnb_listings_orlando!C:Q,14,0)</f>
        <v>259</v>
      </c>
      <c r="X4025" s="35">
        <f>VLOOKUP(A4025,airbnb_listings_orlando!C:Q,15,0)</f>
        <v>6</v>
      </c>
      <c r="Y4025" s="11">
        <f t="shared" si="4"/>
        <v>508.3333333</v>
      </c>
      <c r="AA4025" s="11"/>
    </row>
    <row r="4026">
      <c r="A4026" s="12" t="s">
        <v>110</v>
      </c>
      <c r="B4026" s="13">
        <v>42737.0</v>
      </c>
      <c r="C4026" s="12">
        <v>42742.0</v>
      </c>
      <c r="D4026" s="14">
        <v>3434.0</v>
      </c>
      <c r="E4026" s="24">
        <v>42627.40991898148</v>
      </c>
      <c r="F4026" s="16">
        <v>110.0</v>
      </c>
      <c r="G4026" s="17" t="s">
        <v>64</v>
      </c>
      <c r="H4026" s="14">
        <v>343.04</v>
      </c>
      <c r="I4026" s="14">
        <f t="shared" si="1"/>
        <v>3190.64</v>
      </c>
      <c r="J4026" s="18">
        <v>9.0</v>
      </c>
      <c r="K4026" s="17">
        <v>16.0</v>
      </c>
      <c r="L4026" s="19">
        <v>5.0</v>
      </c>
      <c r="M4026" s="19" t="e">
        <v>#REF!</v>
      </c>
      <c r="N4026" s="17">
        <v>5.0</v>
      </c>
      <c r="O4026" s="17" t="s">
        <v>66</v>
      </c>
      <c r="P4026" s="17">
        <v>5.0</v>
      </c>
      <c r="Q4026" s="17">
        <v>15.0</v>
      </c>
      <c r="R4026" s="17">
        <v>0.0</v>
      </c>
      <c r="S4026" s="7">
        <f t="shared" si="2"/>
        <v>15</v>
      </c>
      <c r="T4026" s="20">
        <v>106.0</v>
      </c>
      <c r="U4026" s="14">
        <f t="shared" si="196"/>
        <v>137.36</v>
      </c>
      <c r="V4026" s="21" t="s">
        <v>26</v>
      </c>
      <c r="W4026" s="35">
        <f>VLOOKUP(A4026,airbnb_listings_orlando!C:Q,14,0)</f>
        <v>259</v>
      </c>
      <c r="X4026" s="35">
        <f>VLOOKUP(A4026,airbnb_listings_orlando!C:Q,15,0)</f>
        <v>6</v>
      </c>
      <c r="Y4026" s="11">
        <f t="shared" si="4"/>
        <v>686.8</v>
      </c>
      <c r="AA4026" s="11"/>
    </row>
    <row r="4027">
      <c r="A4027" s="12" t="s">
        <v>110</v>
      </c>
      <c r="B4027" s="13">
        <v>42671.0</v>
      </c>
      <c r="C4027" s="25">
        <v>42673.0</v>
      </c>
      <c r="D4027" s="14">
        <v>1161.68</v>
      </c>
      <c r="E4027" s="15">
        <v>42669.38060185185</v>
      </c>
      <c r="F4027" s="16">
        <v>2.0</v>
      </c>
      <c r="G4027" s="17" t="s">
        <v>64</v>
      </c>
      <c r="H4027" s="14">
        <v>133.2</v>
      </c>
      <c r="I4027" s="14">
        <f t="shared" si="1"/>
        <v>1115.2128</v>
      </c>
      <c r="J4027" s="18">
        <v>9.0</v>
      </c>
      <c r="K4027" s="17">
        <v>16.0</v>
      </c>
      <c r="L4027" s="19">
        <v>5.0</v>
      </c>
      <c r="M4027" s="19" t="e">
        <v>#REF!</v>
      </c>
      <c r="N4027" s="17">
        <v>5.0</v>
      </c>
      <c r="O4027" s="17" t="s">
        <v>66</v>
      </c>
      <c r="P4027" s="17">
        <v>2.0</v>
      </c>
      <c r="Q4027" s="17">
        <v>2.0</v>
      </c>
      <c r="R4027" s="17">
        <v>0.0</v>
      </c>
      <c r="S4027" s="7">
        <f t="shared" si="2"/>
        <v>2</v>
      </c>
      <c r="T4027" s="20">
        <v>0.0</v>
      </c>
      <c r="U4027" s="14">
        <f t="shared" si="196"/>
        <v>46.4672</v>
      </c>
      <c r="V4027" s="21" t="s">
        <v>26</v>
      </c>
      <c r="W4027" s="35">
        <f>VLOOKUP(A4027,airbnb_listings_orlando!C:Q,14,0)</f>
        <v>259</v>
      </c>
      <c r="X4027" s="35">
        <f>VLOOKUP(A4027,airbnb_listings_orlando!C:Q,15,0)</f>
        <v>6</v>
      </c>
      <c r="Y4027" s="11">
        <f t="shared" si="4"/>
        <v>580.84</v>
      </c>
      <c r="AA4027" s="11"/>
    </row>
    <row r="4028">
      <c r="A4028" s="12" t="s">
        <v>110</v>
      </c>
      <c r="B4028" s="13">
        <v>43461.0</v>
      </c>
      <c r="C4028" s="12">
        <v>43473.0</v>
      </c>
      <c r="D4028" s="14">
        <v>6433.16</v>
      </c>
      <c r="E4028" s="24">
        <v>43260.492002314815</v>
      </c>
      <c r="F4028" s="16">
        <v>201.0</v>
      </c>
      <c r="G4028" s="17" t="s">
        <v>64</v>
      </c>
      <c r="H4028" s="14">
        <v>774.0</v>
      </c>
      <c r="I4028" s="14">
        <f t="shared" si="1"/>
        <v>6433.16</v>
      </c>
      <c r="J4028" s="18">
        <v>9.0</v>
      </c>
      <c r="K4028" s="17">
        <v>16.0</v>
      </c>
      <c r="L4028" s="19">
        <v>5.0</v>
      </c>
      <c r="M4028" s="19" t="e">
        <v>#REF!</v>
      </c>
      <c r="N4028" s="17">
        <v>5.0</v>
      </c>
      <c r="O4028" s="17" t="s">
        <v>66</v>
      </c>
      <c r="P4028" s="17">
        <v>12.0</v>
      </c>
      <c r="Q4028" s="17">
        <v>1.0</v>
      </c>
      <c r="R4028" s="17">
        <v>0.0</v>
      </c>
      <c r="S4028" s="7">
        <f t="shared" si="2"/>
        <v>1</v>
      </c>
      <c r="T4028" s="20">
        <v>0.0</v>
      </c>
      <c r="U4028" s="14">
        <v>0.0</v>
      </c>
      <c r="V4028" s="21" t="s">
        <v>37</v>
      </c>
      <c r="W4028" s="35">
        <f>VLOOKUP(A4028,airbnb_listings_orlando!C:Q,14,0)</f>
        <v>259</v>
      </c>
      <c r="X4028" s="35">
        <f>VLOOKUP(A4028,airbnb_listings_orlando!C:Q,15,0)</f>
        <v>6</v>
      </c>
      <c r="Y4028" s="11">
        <f t="shared" si="4"/>
        <v>536.0966667</v>
      </c>
      <c r="AA4028" s="11"/>
    </row>
    <row r="4029">
      <c r="A4029" s="12" t="s">
        <v>110</v>
      </c>
      <c r="B4029" s="13">
        <v>43117.0</v>
      </c>
      <c r="C4029" s="12">
        <v>43131.0</v>
      </c>
      <c r="D4029" s="14">
        <v>8809.55</v>
      </c>
      <c r="E4029" s="24">
        <v>42853.54765046296</v>
      </c>
      <c r="F4029" s="16">
        <v>264.0</v>
      </c>
      <c r="G4029" s="17" t="s">
        <v>64</v>
      </c>
      <c r="H4029" s="14">
        <v>1155.0</v>
      </c>
      <c r="I4029" s="14">
        <f t="shared" si="1"/>
        <v>8809.55</v>
      </c>
      <c r="J4029" s="18">
        <v>9.0</v>
      </c>
      <c r="K4029" s="17">
        <v>16.0</v>
      </c>
      <c r="L4029" s="19">
        <v>5.0</v>
      </c>
      <c r="M4029" s="19" t="e">
        <v>#REF!</v>
      </c>
      <c r="N4029" s="17">
        <v>5.0</v>
      </c>
      <c r="O4029" s="17" t="s">
        <v>66</v>
      </c>
      <c r="P4029" s="17">
        <v>14.0</v>
      </c>
      <c r="Q4029" s="17">
        <v>1.0</v>
      </c>
      <c r="R4029" s="17">
        <v>0.0</v>
      </c>
      <c r="S4029" s="7">
        <f t="shared" si="2"/>
        <v>1</v>
      </c>
      <c r="T4029" s="20">
        <v>0.0</v>
      </c>
      <c r="U4029" s="14">
        <v>0.0</v>
      </c>
      <c r="V4029" s="21" t="s">
        <v>37</v>
      </c>
      <c r="W4029" s="35">
        <f>VLOOKUP(A4029,airbnb_listings_orlando!C:Q,14,0)</f>
        <v>259</v>
      </c>
      <c r="X4029" s="35">
        <f>VLOOKUP(A4029,airbnb_listings_orlando!C:Q,15,0)</f>
        <v>6</v>
      </c>
      <c r="Y4029" s="11">
        <f t="shared" si="4"/>
        <v>629.2535714</v>
      </c>
      <c r="AA4029" s="11"/>
    </row>
    <row r="4030">
      <c r="A4030" s="12" t="s">
        <v>110</v>
      </c>
      <c r="B4030" s="13">
        <v>43102.0</v>
      </c>
      <c r="C4030" s="12">
        <v>43112.0</v>
      </c>
      <c r="D4030" s="14">
        <v>240.0</v>
      </c>
      <c r="E4030" s="24">
        <v>42625.47127314815</v>
      </c>
      <c r="F4030" s="16">
        <v>477.0</v>
      </c>
      <c r="G4030" s="17" t="s">
        <v>64</v>
      </c>
      <c r="H4030" s="14">
        <v>0.0</v>
      </c>
      <c r="I4030" s="14">
        <f t="shared" si="1"/>
        <v>240</v>
      </c>
      <c r="J4030" s="18">
        <v>9.0</v>
      </c>
      <c r="K4030" s="17">
        <v>16.0</v>
      </c>
      <c r="L4030" s="19">
        <v>5.0</v>
      </c>
      <c r="M4030" s="19" t="e">
        <v>#REF!</v>
      </c>
      <c r="N4030" s="17">
        <v>5.0</v>
      </c>
      <c r="O4030" s="17" t="s">
        <v>66</v>
      </c>
      <c r="P4030" s="17">
        <v>10.0</v>
      </c>
      <c r="Q4030" s="17">
        <v>2.0</v>
      </c>
      <c r="R4030" s="17">
        <v>0.0</v>
      </c>
      <c r="S4030" s="7">
        <f t="shared" si="2"/>
        <v>2</v>
      </c>
      <c r="T4030" s="20">
        <v>0.0</v>
      </c>
      <c r="U4030" s="14">
        <v>0.0</v>
      </c>
      <c r="V4030" s="21" t="s">
        <v>37</v>
      </c>
      <c r="W4030" s="35">
        <f>VLOOKUP(A4030,airbnb_listings_orlando!C:Q,14,0)</f>
        <v>259</v>
      </c>
      <c r="X4030" s="35">
        <f>VLOOKUP(A4030,airbnb_listings_orlando!C:Q,15,0)</f>
        <v>6</v>
      </c>
      <c r="Y4030" s="11">
        <f t="shared" si="4"/>
        <v>24</v>
      </c>
      <c r="AA4030" s="11"/>
    </row>
    <row r="4031">
      <c r="A4031" s="12" t="s">
        <v>110</v>
      </c>
      <c r="B4031" s="13">
        <v>42951.0</v>
      </c>
      <c r="C4031" s="12">
        <v>42953.0</v>
      </c>
      <c r="D4031" s="14">
        <v>1135.0</v>
      </c>
      <c r="E4031" s="24">
        <v>42860.464907407404</v>
      </c>
      <c r="F4031" s="16">
        <v>91.0</v>
      </c>
      <c r="G4031" s="17" t="s">
        <v>64</v>
      </c>
      <c r="H4031" s="14">
        <v>74.85</v>
      </c>
      <c r="I4031" s="14">
        <f t="shared" si="1"/>
        <v>1100.96</v>
      </c>
      <c r="J4031" s="18">
        <v>9.0</v>
      </c>
      <c r="K4031" s="17">
        <v>16.0</v>
      </c>
      <c r="L4031" s="19">
        <v>5.0</v>
      </c>
      <c r="M4031" s="19" t="e">
        <v>#REF!</v>
      </c>
      <c r="N4031" s="17">
        <v>5.0</v>
      </c>
      <c r="O4031" s="17" t="s">
        <v>66</v>
      </c>
      <c r="P4031" s="17">
        <v>2.0</v>
      </c>
      <c r="Q4031" s="17">
        <v>10.0</v>
      </c>
      <c r="R4031" s="17">
        <v>0.0</v>
      </c>
      <c r="S4031" s="7">
        <f t="shared" si="2"/>
        <v>10</v>
      </c>
      <c r="T4031" s="20">
        <v>34.04</v>
      </c>
      <c r="U4031" s="14">
        <v>0.0</v>
      </c>
      <c r="V4031" s="21" t="s">
        <v>37</v>
      </c>
      <c r="W4031" s="35">
        <f>VLOOKUP(A4031,airbnb_listings_orlando!C:Q,14,0)</f>
        <v>259</v>
      </c>
      <c r="X4031" s="35">
        <f>VLOOKUP(A4031,airbnb_listings_orlando!C:Q,15,0)</f>
        <v>6</v>
      </c>
      <c r="Y4031" s="11">
        <f t="shared" si="4"/>
        <v>567.5</v>
      </c>
      <c r="AA4031" s="11"/>
    </row>
    <row r="4032">
      <c r="A4032" s="12" t="s">
        <v>110</v>
      </c>
      <c r="B4032" s="13">
        <v>42918.0</v>
      </c>
      <c r="C4032" s="12">
        <v>42929.0</v>
      </c>
      <c r="D4032" s="14">
        <v>240.0</v>
      </c>
      <c r="E4032" s="24">
        <v>42787.39579861111</v>
      </c>
      <c r="F4032" s="16">
        <v>131.0</v>
      </c>
      <c r="G4032" s="17" t="s">
        <v>64</v>
      </c>
      <c r="H4032" s="14">
        <v>0.0</v>
      </c>
      <c r="I4032" s="14">
        <f t="shared" si="1"/>
        <v>240</v>
      </c>
      <c r="J4032" s="18">
        <v>9.0</v>
      </c>
      <c r="K4032" s="17">
        <v>16.0</v>
      </c>
      <c r="L4032" s="19">
        <v>5.0</v>
      </c>
      <c r="M4032" s="19" t="e">
        <v>#REF!</v>
      </c>
      <c r="N4032" s="17">
        <v>5.0</v>
      </c>
      <c r="O4032" s="17" t="s">
        <v>66</v>
      </c>
      <c r="P4032" s="17">
        <v>11.0</v>
      </c>
      <c r="Q4032" s="17">
        <v>2.0</v>
      </c>
      <c r="R4032" s="17">
        <v>0.0</v>
      </c>
      <c r="S4032" s="7">
        <f t="shared" si="2"/>
        <v>2</v>
      </c>
      <c r="T4032" s="20">
        <v>0.0</v>
      </c>
      <c r="U4032" s="14">
        <v>0.0</v>
      </c>
      <c r="V4032" s="21" t="s">
        <v>37</v>
      </c>
      <c r="W4032" s="35">
        <f>VLOOKUP(A4032,airbnb_listings_orlando!C:Q,14,0)</f>
        <v>259</v>
      </c>
      <c r="X4032" s="35">
        <f>VLOOKUP(A4032,airbnb_listings_orlando!C:Q,15,0)</f>
        <v>6</v>
      </c>
      <c r="Y4032" s="11">
        <f t="shared" si="4"/>
        <v>21.81818182</v>
      </c>
      <c r="AA4032" s="11"/>
    </row>
    <row r="4033">
      <c r="A4033" s="12" t="s">
        <v>110</v>
      </c>
      <c r="B4033" s="13">
        <v>42875.0</v>
      </c>
      <c r="C4033" s="12">
        <v>42878.0</v>
      </c>
      <c r="D4033" s="14">
        <v>1519.32</v>
      </c>
      <c r="E4033" s="24">
        <v>42864.3675</v>
      </c>
      <c r="F4033" s="16">
        <v>11.0</v>
      </c>
      <c r="G4033" s="17" t="s">
        <v>64</v>
      </c>
      <c r="H4033" s="14">
        <v>116.98</v>
      </c>
      <c r="I4033" s="14">
        <f t="shared" si="1"/>
        <v>1472.35</v>
      </c>
      <c r="J4033" s="18">
        <v>9.0</v>
      </c>
      <c r="K4033" s="17">
        <v>16.0</v>
      </c>
      <c r="L4033" s="19">
        <v>5.0</v>
      </c>
      <c r="M4033" s="19" t="e">
        <v>#REF!</v>
      </c>
      <c r="N4033" s="17">
        <v>5.0</v>
      </c>
      <c r="O4033" s="17" t="s">
        <v>66</v>
      </c>
      <c r="P4033" s="17">
        <v>3.0</v>
      </c>
      <c r="Q4033" s="17">
        <v>13.0</v>
      </c>
      <c r="R4033" s="17">
        <v>10.0</v>
      </c>
      <c r="S4033" s="7">
        <f t="shared" si="2"/>
        <v>23</v>
      </c>
      <c r="T4033" s="20">
        <v>46.97</v>
      </c>
      <c r="U4033" s="14">
        <v>0.0</v>
      </c>
      <c r="V4033" s="21" t="s">
        <v>37</v>
      </c>
      <c r="W4033" s="35">
        <f>VLOOKUP(A4033,airbnb_listings_orlando!C:Q,14,0)</f>
        <v>259</v>
      </c>
      <c r="X4033" s="35">
        <f>VLOOKUP(A4033,airbnb_listings_orlando!C:Q,15,0)</f>
        <v>6</v>
      </c>
      <c r="Y4033" s="11">
        <f t="shared" si="4"/>
        <v>506.44</v>
      </c>
      <c r="AA4033" s="11"/>
    </row>
    <row r="4034">
      <c r="A4034" s="12" t="s">
        <v>110</v>
      </c>
      <c r="B4034" s="13">
        <v>42853.0</v>
      </c>
      <c r="C4034" s="12">
        <v>42855.0</v>
      </c>
      <c r="D4034" s="14">
        <v>1199.02</v>
      </c>
      <c r="E4034" s="24">
        <v>42650.34736111111</v>
      </c>
      <c r="F4034" s="16">
        <v>203.0</v>
      </c>
      <c r="G4034" s="17" t="s">
        <v>64</v>
      </c>
      <c r="H4034" s="14">
        <v>120.0</v>
      </c>
      <c r="I4034" s="14">
        <f t="shared" si="1"/>
        <v>1199.02</v>
      </c>
      <c r="J4034" s="18">
        <v>9.0</v>
      </c>
      <c r="K4034" s="17">
        <v>16.0</v>
      </c>
      <c r="L4034" s="19">
        <v>5.0</v>
      </c>
      <c r="M4034" s="19" t="e">
        <v>#REF!</v>
      </c>
      <c r="N4034" s="17">
        <v>5.0</v>
      </c>
      <c r="O4034" s="17" t="s">
        <v>66</v>
      </c>
      <c r="P4034" s="17">
        <v>2.0</v>
      </c>
      <c r="Q4034" s="17">
        <v>20.0</v>
      </c>
      <c r="R4034" s="17">
        <v>0.0</v>
      </c>
      <c r="S4034" s="7">
        <f t="shared" si="2"/>
        <v>20</v>
      </c>
      <c r="T4034" s="20">
        <v>0.0</v>
      </c>
      <c r="U4034" s="14">
        <v>0.0</v>
      </c>
      <c r="V4034" s="21" t="s">
        <v>37</v>
      </c>
      <c r="W4034" s="35">
        <f>VLOOKUP(A4034,airbnb_listings_orlando!C:Q,14,0)</f>
        <v>259</v>
      </c>
      <c r="X4034" s="35">
        <f>VLOOKUP(A4034,airbnb_listings_orlando!C:Q,15,0)</f>
        <v>6</v>
      </c>
      <c r="Y4034" s="11">
        <f t="shared" si="4"/>
        <v>599.51</v>
      </c>
      <c r="AA4034" s="11"/>
    </row>
    <row r="4035">
      <c r="A4035" s="12" t="s">
        <v>110</v>
      </c>
      <c r="B4035" s="13">
        <v>42796.0</v>
      </c>
      <c r="C4035" s="12">
        <v>42798.0</v>
      </c>
      <c r="D4035" s="14">
        <v>1603.89</v>
      </c>
      <c r="E4035" s="15">
        <v>42673.94877314815</v>
      </c>
      <c r="F4035" s="16">
        <v>123.0</v>
      </c>
      <c r="G4035" s="17" t="s">
        <v>64</v>
      </c>
      <c r="H4035" s="14">
        <v>165.0</v>
      </c>
      <c r="I4035" s="14">
        <f t="shared" si="1"/>
        <v>1603.89</v>
      </c>
      <c r="J4035" s="18">
        <v>9.0</v>
      </c>
      <c r="K4035" s="17">
        <v>16.0</v>
      </c>
      <c r="L4035" s="19">
        <v>5.0</v>
      </c>
      <c r="M4035" s="19" t="e">
        <v>#REF!</v>
      </c>
      <c r="N4035" s="17">
        <v>5.0</v>
      </c>
      <c r="O4035" s="17" t="s">
        <v>66</v>
      </c>
      <c r="P4035" s="17">
        <v>2.0</v>
      </c>
      <c r="Q4035" s="17">
        <v>16.0</v>
      </c>
      <c r="R4035" s="17">
        <v>3.0</v>
      </c>
      <c r="S4035" s="7">
        <f t="shared" si="2"/>
        <v>19</v>
      </c>
      <c r="T4035" s="20">
        <v>0.0</v>
      </c>
      <c r="U4035" s="14">
        <v>0.0</v>
      </c>
      <c r="V4035" s="21" t="s">
        <v>37</v>
      </c>
      <c r="W4035" s="35">
        <f>VLOOKUP(A4035,airbnb_listings_orlando!C:Q,14,0)</f>
        <v>259</v>
      </c>
      <c r="X4035" s="35">
        <f>VLOOKUP(A4035,airbnb_listings_orlando!C:Q,15,0)</f>
        <v>6</v>
      </c>
      <c r="Y4035" s="11">
        <f t="shared" si="4"/>
        <v>801.945</v>
      </c>
      <c r="AA4035" s="11"/>
    </row>
    <row r="4036">
      <c r="A4036" s="12" t="s">
        <v>110</v>
      </c>
      <c r="B4036" s="13">
        <v>42772.0</v>
      </c>
      <c r="C4036" s="12">
        <v>42776.0</v>
      </c>
      <c r="D4036" s="14">
        <v>2121.34</v>
      </c>
      <c r="E4036" s="15">
        <v>42654.403761574074</v>
      </c>
      <c r="F4036" s="16">
        <v>118.0</v>
      </c>
      <c r="G4036" s="17" t="s">
        <v>64</v>
      </c>
      <c r="H4036" s="14">
        <v>240.0</v>
      </c>
      <c r="I4036" s="14">
        <f t="shared" si="1"/>
        <v>2121.34</v>
      </c>
      <c r="J4036" s="18">
        <v>9.0</v>
      </c>
      <c r="K4036" s="17">
        <v>16.0</v>
      </c>
      <c r="L4036" s="19">
        <v>5.0</v>
      </c>
      <c r="M4036" s="19" t="e">
        <v>#REF!</v>
      </c>
      <c r="N4036" s="17">
        <v>5.0</v>
      </c>
      <c r="O4036" s="17" t="s">
        <v>66</v>
      </c>
      <c r="P4036" s="17">
        <v>4.0</v>
      </c>
      <c r="Q4036" s="17">
        <v>12.0</v>
      </c>
      <c r="R4036" s="17">
        <v>0.0</v>
      </c>
      <c r="S4036" s="7">
        <f t="shared" si="2"/>
        <v>12</v>
      </c>
      <c r="T4036" s="20">
        <v>0.0</v>
      </c>
      <c r="U4036" s="14">
        <v>0.0</v>
      </c>
      <c r="V4036" s="21" t="s">
        <v>37</v>
      </c>
      <c r="W4036" s="35">
        <f>VLOOKUP(A4036,airbnb_listings_orlando!C:Q,14,0)</f>
        <v>259</v>
      </c>
      <c r="X4036" s="35">
        <f>VLOOKUP(A4036,airbnb_listings_orlando!C:Q,15,0)</f>
        <v>6</v>
      </c>
      <c r="Y4036" s="11">
        <f t="shared" si="4"/>
        <v>530.335</v>
      </c>
      <c r="AA4036" s="11"/>
    </row>
    <row r="4037">
      <c r="A4037" s="12" t="s">
        <v>110</v>
      </c>
      <c r="B4037" s="13">
        <v>42756.0</v>
      </c>
      <c r="C4037" s="12">
        <v>42762.0</v>
      </c>
      <c r="D4037" s="14">
        <v>2385.0</v>
      </c>
      <c r="E4037" s="24">
        <v>42750.01561342592</v>
      </c>
      <c r="F4037" s="16">
        <v>6.0</v>
      </c>
      <c r="G4037" s="17" t="s">
        <v>64</v>
      </c>
      <c r="H4037" s="14">
        <v>0.0</v>
      </c>
      <c r="I4037" s="14">
        <f t="shared" si="1"/>
        <v>2385</v>
      </c>
      <c r="J4037" s="18">
        <v>9.0</v>
      </c>
      <c r="K4037" s="17">
        <v>16.0</v>
      </c>
      <c r="L4037" s="19">
        <v>5.0</v>
      </c>
      <c r="M4037" s="19" t="e">
        <v>#REF!</v>
      </c>
      <c r="N4037" s="17">
        <v>5.0</v>
      </c>
      <c r="O4037" s="17" t="s">
        <v>66</v>
      </c>
      <c r="P4037" s="17">
        <v>6.0</v>
      </c>
      <c r="Q4037" s="17">
        <v>23.0</v>
      </c>
      <c r="R4037" s="17">
        <v>0.0</v>
      </c>
      <c r="S4037" s="7">
        <f t="shared" si="2"/>
        <v>23</v>
      </c>
      <c r="T4037" s="20">
        <v>0.0</v>
      </c>
      <c r="U4037" s="14">
        <v>0.0</v>
      </c>
      <c r="V4037" s="21" t="s">
        <v>37</v>
      </c>
      <c r="W4037" s="35">
        <f>VLOOKUP(A4037,airbnb_listings_orlando!C:Q,14,0)</f>
        <v>259</v>
      </c>
      <c r="X4037" s="35">
        <f>VLOOKUP(A4037,airbnb_listings_orlando!C:Q,15,0)</f>
        <v>6</v>
      </c>
      <c r="Y4037" s="11">
        <f t="shared" si="4"/>
        <v>397.5</v>
      </c>
      <c r="AA4037" s="11"/>
    </row>
    <row r="4038">
      <c r="A4038" s="12" t="s">
        <v>110</v>
      </c>
      <c r="B4038" s="13">
        <v>42749.0</v>
      </c>
      <c r="C4038" s="12">
        <v>42751.0</v>
      </c>
      <c r="D4038" s="14">
        <v>1603.89</v>
      </c>
      <c r="E4038" s="15">
        <v>42663.64111111111</v>
      </c>
      <c r="F4038" s="16">
        <v>86.0</v>
      </c>
      <c r="G4038" s="17" t="s">
        <v>64</v>
      </c>
      <c r="H4038" s="14">
        <v>165.0</v>
      </c>
      <c r="I4038" s="14">
        <f t="shared" si="1"/>
        <v>1603.89</v>
      </c>
      <c r="J4038" s="18">
        <v>9.0</v>
      </c>
      <c r="K4038" s="17">
        <v>16.0</v>
      </c>
      <c r="L4038" s="19">
        <v>5.0</v>
      </c>
      <c r="M4038" s="19" t="e">
        <v>#REF!</v>
      </c>
      <c r="N4038" s="17">
        <v>5.0</v>
      </c>
      <c r="O4038" s="17" t="s">
        <v>66</v>
      </c>
      <c r="P4038" s="17">
        <v>2.0</v>
      </c>
      <c r="Q4038" s="17">
        <v>17.0</v>
      </c>
      <c r="R4038" s="17">
        <v>4.0</v>
      </c>
      <c r="S4038" s="7">
        <f t="shared" si="2"/>
        <v>21</v>
      </c>
      <c r="T4038" s="20">
        <v>0.0</v>
      </c>
      <c r="U4038" s="14">
        <v>0.0</v>
      </c>
      <c r="V4038" s="21" t="s">
        <v>37</v>
      </c>
      <c r="W4038" s="35">
        <f>VLOOKUP(A4038,airbnb_listings_orlando!C:Q,14,0)</f>
        <v>259</v>
      </c>
      <c r="X4038" s="35">
        <f>VLOOKUP(A4038,airbnb_listings_orlando!C:Q,15,0)</f>
        <v>6</v>
      </c>
      <c r="Y4038" s="11">
        <f t="shared" si="4"/>
        <v>801.945</v>
      </c>
      <c r="AA4038" s="11"/>
    </row>
    <row r="4039">
      <c r="A4039" s="12" t="s">
        <v>110</v>
      </c>
      <c r="B4039" s="13">
        <v>42721.0</v>
      </c>
      <c r="C4039" s="25">
        <v>42728.0</v>
      </c>
      <c r="D4039" s="14">
        <v>5469.2</v>
      </c>
      <c r="E4039" s="24">
        <v>42619.61381944444</v>
      </c>
      <c r="F4039" s="16">
        <v>102.0</v>
      </c>
      <c r="G4039" s="17" t="s">
        <v>64</v>
      </c>
      <c r="H4039" s="14">
        <v>690.0</v>
      </c>
      <c r="I4039" s="14">
        <f t="shared" si="1"/>
        <v>5469.2</v>
      </c>
      <c r="J4039" s="18">
        <v>9.0</v>
      </c>
      <c r="K4039" s="17">
        <v>16.0</v>
      </c>
      <c r="L4039" s="19">
        <v>5.0</v>
      </c>
      <c r="M4039" s="19" t="e">
        <v>#REF!</v>
      </c>
      <c r="N4039" s="17">
        <v>5.0</v>
      </c>
      <c r="O4039" s="17" t="s">
        <v>66</v>
      </c>
      <c r="P4039" s="17">
        <v>7.0</v>
      </c>
      <c r="Q4039" s="17">
        <v>7.0</v>
      </c>
      <c r="R4039" s="17">
        <v>9.0</v>
      </c>
      <c r="S4039" s="7">
        <f t="shared" si="2"/>
        <v>16</v>
      </c>
      <c r="T4039" s="20">
        <v>0.0</v>
      </c>
      <c r="U4039" s="14">
        <v>0.0</v>
      </c>
      <c r="V4039" s="21" t="s">
        <v>37</v>
      </c>
      <c r="W4039" s="35">
        <f>VLOOKUP(A4039,airbnb_listings_orlando!C:Q,14,0)</f>
        <v>259</v>
      </c>
      <c r="X4039" s="35">
        <f>VLOOKUP(A4039,airbnb_listings_orlando!C:Q,15,0)</f>
        <v>6</v>
      </c>
      <c r="Y4039" s="11">
        <f t="shared" si="4"/>
        <v>781.3142857</v>
      </c>
      <c r="AA4039" s="11"/>
    </row>
    <row r="4040">
      <c r="A4040" s="12" t="s">
        <v>110</v>
      </c>
      <c r="B4040" s="13">
        <v>42699.0</v>
      </c>
      <c r="C4040" s="25">
        <v>42701.0</v>
      </c>
      <c r="D4040" s="14">
        <v>1660.18</v>
      </c>
      <c r="E4040" s="24">
        <v>42652.885092592594</v>
      </c>
      <c r="F4040" s="16">
        <v>47.0</v>
      </c>
      <c r="G4040" s="17" t="s">
        <v>64</v>
      </c>
      <c r="H4040" s="14">
        <v>180.0</v>
      </c>
      <c r="I4040" s="14">
        <f t="shared" si="1"/>
        <v>1660.18</v>
      </c>
      <c r="J4040" s="18">
        <v>9.0</v>
      </c>
      <c r="K4040" s="17">
        <v>16.0</v>
      </c>
      <c r="L4040" s="19">
        <v>5.0</v>
      </c>
      <c r="M4040" s="19" t="e">
        <v>#REF!</v>
      </c>
      <c r="N4040" s="17">
        <v>5.0</v>
      </c>
      <c r="O4040" s="17" t="s">
        <v>66</v>
      </c>
      <c r="P4040" s="17">
        <v>2.0</v>
      </c>
      <c r="Q4040" s="17">
        <v>8.0</v>
      </c>
      <c r="R4040" s="17">
        <v>6.0</v>
      </c>
      <c r="S4040" s="7">
        <f t="shared" si="2"/>
        <v>14</v>
      </c>
      <c r="T4040" s="20">
        <v>0.0</v>
      </c>
      <c r="U4040" s="14">
        <v>0.0</v>
      </c>
      <c r="V4040" s="21" t="s">
        <v>37</v>
      </c>
      <c r="W4040" s="35">
        <f>VLOOKUP(A4040,airbnb_listings_orlando!C:Q,14,0)</f>
        <v>259</v>
      </c>
      <c r="X4040" s="35">
        <f>VLOOKUP(A4040,airbnb_listings_orlando!C:Q,15,0)</f>
        <v>6</v>
      </c>
      <c r="Y4040" s="11">
        <f t="shared" si="4"/>
        <v>830.09</v>
      </c>
      <c r="AA4040" s="11"/>
    </row>
    <row r="4041">
      <c r="A4041" s="12" t="s">
        <v>110</v>
      </c>
      <c r="B4041" s="13">
        <v>43425.0</v>
      </c>
      <c r="C4041" s="25">
        <v>43429.0</v>
      </c>
      <c r="D4041" s="14">
        <v>3831.35</v>
      </c>
      <c r="E4041" s="15">
        <v>43088.50633101852</v>
      </c>
      <c r="F4041" s="16">
        <v>337.0</v>
      </c>
      <c r="G4041" s="17" t="s">
        <v>64</v>
      </c>
      <c r="H4041" s="14">
        <v>349.78</v>
      </c>
      <c r="I4041" s="14">
        <f t="shared" si="1"/>
        <v>3597.9595</v>
      </c>
      <c r="J4041" s="18">
        <v>9.0</v>
      </c>
      <c r="K4041" s="17">
        <v>16.0</v>
      </c>
      <c r="L4041" s="19">
        <v>5.0</v>
      </c>
      <c r="M4041" s="19" t="e">
        <v>#REF!</v>
      </c>
      <c r="N4041" s="17">
        <v>5.0</v>
      </c>
      <c r="O4041" s="17" t="s">
        <v>66</v>
      </c>
      <c r="P4041" s="17">
        <v>4.0</v>
      </c>
      <c r="Q4041" s="17">
        <v>7.0</v>
      </c>
      <c r="R4041" s="17">
        <v>6.0</v>
      </c>
      <c r="S4041" s="7">
        <f t="shared" si="2"/>
        <v>13</v>
      </c>
      <c r="T4041" s="20">
        <v>118.45</v>
      </c>
      <c r="U4041" s="14">
        <f t="shared" ref="U4041:U4043" si="197">D4041*3%</f>
        <v>114.9405</v>
      </c>
      <c r="V4041" s="21" t="s">
        <v>39</v>
      </c>
      <c r="W4041" s="35">
        <f>VLOOKUP(A4041,airbnb_listings_orlando!C:Q,14,0)</f>
        <v>259</v>
      </c>
      <c r="X4041" s="35">
        <f>VLOOKUP(A4041,airbnb_listings_orlando!C:Q,15,0)</f>
        <v>6</v>
      </c>
      <c r="Y4041" s="11">
        <f t="shared" si="4"/>
        <v>957.8375</v>
      </c>
      <c r="AA4041" s="11"/>
    </row>
    <row r="4042">
      <c r="A4042" s="12" t="s">
        <v>110</v>
      </c>
      <c r="B4042" s="13">
        <v>43419.0</v>
      </c>
      <c r="C4042" s="25">
        <v>43422.0</v>
      </c>
      <c r="D4042" s="14">
        <v>1585.38</v>
      </c>
      <c r="E4042" s="24">
        <v>43231.754965277774</v>
      </c>
      <c r="F4042" s="16">
        <v>188.0</v>
      </c>
      <c r="G4042" s="17" t="s">
        <v>64</v>
      </c>
      <c r="H4042" s="14">
        <v>123.63</v>
      </c>
      <c r="I4042" s="14">
        <f t="shared" si="1"/>
        <v>1488.7986</v>
      </c>
      <c r="J4042" s="18">
        <v>9.0</v>
      </c>
      <c r="K4042" s="17">
        <v>16.0</v>
      </c>
      <c r="L4042" s="19">
        <v>5.0</v>
      </c>
      <c r="M4042" s="19" t="e">
        <v>#REF!</v>
      </c>
      <c r="N4042" s="17">
        <v>5.0</v>
      </c>
      <c r="O4042" s="17" t="s">
        <v>66</v>
      </c>
      <c r="P4042" s="17">
        <v>3.0</v>
      </c>
      <c r="Q4042" s="17">
        <v>2.0</v>
      </c>
      <c r="R4042" s="17">
        <v>0.0</v>
      </c>
      <c r="S4042" s="7">
        <f t="shared" si="2"/>
        <v>2</v>
      </c>
      <c r="T4042" s="20">
        <v>49.02</v>
      </c>
      <c r="U4042" s="14">
        <f t="shared" si="197"/>
        <v>47.5614</v>
      </c>
      <c r="V4042" s="21" t="s">
        <v>39</v>
      </c>
      <c r="W4042" s="35">
        <f>VLOOKUP(A4042,airbnb_listings_orlando!C:Q,14,0)</f>
        <v>259</v>
      </c>
      <c r="X4042" s="35">
        <f>VLOOKUP(A4042,airbnb_listings_orlando!C:Q,15,0)</f>
        <v>6</v>
      </c>
      <c r="Y4042" s="11">
        <f t="shared" si="4"/>
        <v>528.46</v>
      </c>
      <c r="AA4042" s="11"/>
    </row>
    <row r="4043">
      <c r="A4043" s="12" t="s">
        <v>110</v>
      </c>
      <c r="B4043" s="13">
        <v>43384.0</v>
      </c>
      <c r="C4043" s="25">
        <v>43387.0</v>
      </c>
      <c r="D4043" s="14">
        <v>1585.38</v>
      </c>
      <c r="E4043" s="24">
        <v>43319.9240625</v>
      </c>
      <c r="F4043" s="16">
        <v>65.0</v>
      </c>
      <c r="G4043" s="17" t="s">
        <v>64</v>
      </c>
      <c r="H4043" s="14">
        <v>123.63</v>
      </c>
      <c r="I4043" s="14">
        <f t="shared" si="1"/>
        <v>1488.7986</v>
      </c>
      <c r="J4043" s="18">
        <v>9.0</v>
      </c>
      <c r="K4043" s="17">
        <v>16.0</v>
      </c>
      <c r="L4043" s="19">
        <v>5.0</v>
      </c>
      <c r="M4043" s="19" t="e">
        <v>#REF!</v>
      </c>
      <c r="N4043" s="17">
        <v>5.0</v>
      </c>
      <c r="O4043" s="17" t="s">
        <v>66</v>
      </c>
      <c r="P4043" s="17">
        <v>3.0</v>
      </c>
      <c r="Q4043" s="17">
        <v>22.0</v>
      </c>
      <c r="R4043" s="17">
        <v>0.0</v>
      </c>
      <c r="S4043" s="7">
        <f t="shared" si="2"/>
        <v>22</v>
      </c>
      <c r="T4043" s="20">
        <v>49.02</v>
      </c>
      <c r="U4043" s="14">
        <f t="shared" si="197"/>
        <v>47.5614</v>
      </c>
      <c r="V4043" s="21" t="s">
        <v>39</v>
      </c>
      <c r="W4043" s="35">
        <f>VLOOKUP(A4043,airbnb_listings_orlando!C:Q,14,0)</f>
        <v>259</v>
      </c>
      <c r="X4043" s="35">
        <f>VLOOKUP(A4043,airbnb_listings_orlando!C:Q,15,0)</f>
        <v>6</v>
      </c>
      <c r="Y4043" s="11">
        <f t="shared" si="4"/>
        <v>528.46</v>
      </c>
      <c r="AA4043" s="11"/>
    </row>
    <row r="4044">
      <c r="A4044" s="12" t="s">
        <v>110</v>
      </c>
      <c r="B4044" s="13">
        <v>43349.0</v>
      </c>
      <c r="C4044" s="12">
        <v>43352.0</v>
      </c>
      <c r="D4044" s="14">
        <v>1585.38</v>
      </c>
      <c r="E4044" s="24">
        <v>43294.73861111111</v>
      </c>
      <c r="F4044" s="16">
        <v>55.0</v>
      </c>
      <c r="G4044" s="17" t="s">
        <v>64</v>
      </c>
      <c r="H4044" s="14">
        <v>123.63</v>
      </c>
      <c r="I4044" s="14">
        <f t="shared" si="1"/>
        <v>1472.9448</v>
      </c>
      <c r="J4044" s="18">
        <v>9.0</v>
      </c>
      <c r="K4044" s="17">
        <v>16.0</v>
      </c>
      <c r="L4044" s="19">
        <v>5.0</v>
      </c>
      <c r="M4044" s="19" t="e">
        <v>#REF!</v>
      </c>
      <c r="N4044" s="17">
        <v>5.0</v>
      </c>
      <c r="O4044" s="17" t="s">
        <v>66</v>
      </c>
      <c r="P4044" s="17">
        <v>3.0</v>
      </c>
      <c r="Q4044" s="17">
        <v>12.0</v>
      </c>
      <c r="R4044" s="17">
        <v>11.0</v>
      </c>
      <c r="S4044" s="7">
        <f t="shared" si="2"/>
        <v>23</v>
      </c>
      <c r="T4044" s="20">
        <v>49.02</v>
      </c>
      <c r="U4044" s="14">
        <f t="shared" ref="U4044:U4048" si="198">D4044*4%</f>
        <v>63.4152</v>
      </c>
      <c r="V4044" s="21" t="s">
        <v>39</v>
      </c>
      <c r="W4044" s="35">
        <f>VLOOKUP(A4044,airbnb_listings_orlando!C:Q,14,0)</f>
        <v>259</v>
      </c>
      <c r="X4044" s="35">
        <f>VLOOKUP(A4044,airbnb_listings_orlando!C:Q,15,0)</f>
        <v>6</v>
      </c>
      <c r="Y4044" s="11">
        <f t="shared" si="4"/>
        <v>528.46</v>
      </c>
      <c r="AA4044" s="11"/>
    </row>
    <row r="4045">
      <c r="A4045" s="12" t="s">
        <v>110</v>
      </c>
      <c r="B4045" s="13">
        <v>43343.0</v>
      </c>
      <c r="C4045" s="12">
        <v>43346.0</v>
      </c>
      <c r="D4045" s="14">
        <v>1568.86</v>
      </c>
      <c r="E4045" s="24">
        <v>43329.703877314816</v>
      </c>
      <c r="F4045" s="16">
        <v>14.0</v>
      </c>
      <c r="G4045" s="17" t="s">
        <v>64</v>
      </c>
      <c r="H4045" s="14">
        <v>119.72</v>
      </c>
      <c r="I4045" s="14">
        <f t="shared" si="1"/>
        <v>1457.6056</v>
      </c>
      <c r="J4045" s="18">
        <v>9.0</v>
      </c>
      <c r="K4045" s="17">
        <v>16.0</v>
      </c>
      <c r="L4045" s="19">
        <v>5.0</v>
      </c>
      <c r="M4045" s="19" t="e">
        <v>#REF!</v>
      </c>
      <c r="N4045" s="17">
        <v>5.0</v>
      </c>
      <c r="O4045" s="17" t="s">
        <v>66</v>
      </c>
      <c r="P4045" s="17">
        <v>3.0</v>
      </c>
      <c r="Q4045" s="17">
        <v>10.0</v>
      </c>
      <c r="R4045" s="17">
        <v>5.0</v>
      </c>
      <c r="S4045" s="7">
        <f t="shared" si="2"/>
        <v>15</v>
      </c>
      <c r="T4045" s="20">
        <v>48.5</v>
      </c>
      <c r="U4045" s="14">
        <f t="shared" si="198"/>
        <v>62.7544</v>
      </c>
      <c r="V4045" s="21" t="s">
        <v>39</v>
      </c>
      <c r="W4045" s="35">
        <f>VLOOKUP(A4045,airbnb_listings_orlando!C:Q,14,0)</f>
        <v>259</v>
      </c>
      <c r="X4045" s="35">
        <f>VLOOKUP(A4045,airbnb_listings_orlando!C:Q,15,0)</f>
        <v>6</v>
      </c>
      <c r="Y4045" s="11">
        <f t="shared" si="4"/>
        <v>522.9533333</v>
      </c>
      <c r="AA4045" s="11"/>
    </row>
    <row r="4046">
      <c r="A4046" s="12" t="s">
        <v>110</v>
      </c>
      <c r="B4046" s="13">
        <v>43335.0</v>
      </c>
      <c r="C4046" s="12">
        <v>43337.0</v>
      </c>
      <c r="D4046" s="14">
        <v>1145.0</v>
      </c>
      <c r="E4046" s="24">
        <v>43195.33236111111</v>
      </c>
      <c r="F4046" s="16">
        <v>140.0</v>
      </c>
      <c r="G4046" s="17" t="s">
        <v>64</v>
      </c>
      <c r="H4046" s="14">
        <v>79.29</v>
      </c>
      <c r="I4046" s="14">
        <f t="shared" si="1"/>
        <v>1063.8</v>
      </c>
      <c r="J4046" s="18">
        <v>9.0</v>
      </c>
      <c r="K4046" s="17">
        <v>16.0</v>
      </c>
      <c r="L4046" s="19">
        <v>5.0</v>
      </c>
      <c r="M4046" s="19" t="e">
        <v>#REF!</v>
      </c>
      <c r="N4046" s="17">
        <v>5.0</v>
      </c>
      <c r="O4046" s="17" t="s">
        <v>66</v>
      </c>
      <c r="P4046" s="17">
        <v>2.0</v>
      </c>
      <c r="Q4046" s="17">
        <v>9.0</v>
      </c>
      <c r="R4046" s="17">
        <v>11.0</v>
      </c>
      <c r="S4046" s="7">
        <f t="shared" si="2"/>
        <v>20</v>
      </c>
      <c r="T4046" s="20">
        <v>35.4</v>
      </c>
      <c r="U4046" s="14">
        <f t="shared" si="198"/>
        <v>45.8</v>
      </c>
      <c r="V4046" s="21" t="s">
        <v>39</v>
      </c>
      <c r="W4046" s="35">
        <f>VLOOKUP(A4046,airbnb_listings_orlando!C:Q,14,0)</f>
        <v>259</v>
      </c>
      <c r="X4046" s="35">
        <f>VLOOKUP(A4046,airbnb_listings_orlando!C:Q,15,0)</f>
        <v>6</v>
      </c>
      <c r="Y4046" s="11">
        <f t="shared" si="4"/>
        <v>572.5</v>
      </c>
      <c r="AA4046" s="11"/>
    </row>
    <row r="4047">
      <c r="A4047" s="12" t="s">
        <v>110</v>
      </c>
      <c r="B4047" s="13">
        <v>43328.0</v>
      </c>
      <c r="C4047" s="12">
        <v>43333.0</v>
      </c>
      <c r="D4047" s="14">
        <v>2466.15</v>
      </c>
      <c r="E4047" s="24">
        <v>43241.82486111111</v>
      </c>
      <c r="F4047" s="16">
        <v>87.0</v>
      </c>
      <c r="G4047" s="17" t="s">
        <v>64</v>
      </c>
      <c r="H4047" s="14">
        <v>212.31</v>
      </c>
      <c r="I4047" s="14">
        <f t="shared" si="1"/>
        <v>2291.254</v>
      </c>
      <c r="J4047" s="18">
        <v>9.0</v>
      </c>
      <c r="K4047" s="17">
        <v>16.0</v>
      </c>
      <c r="L4047" s="19">
        <v>5.0</v>
      </c>
      <c r="M4047" s="19" t="e">
        <v>#REF!</v>
      </c>
      <c r="N4047" s="17">
        <v>5.0</v>
      </c>
      <c r="O4047" s="17" t="s">
        <v>66</v>
      </c>
      <c r="P4047" s="17">
        <v>5.0</v>
      </c>
      <c r="Q4047" s="17">
        <v>10.0</v>
      </c>
      <c r="R4047" s="17">
        <v>6.0</v>
      </c>
      <c r="S4047" s="7">
        <f t="shared" si="2"/>
        <v>16</v>
      </c>
      <c r="T4047" s="20">
        <v>76.25</v>
      </c>
      <c r="U4047" s="14">
        <f t="shared" si="198"/>
        <v>98.646</v>
      </c>
      <c r="V4047" s="21" t="s">
        <v>39</v>
      </c>
      <c r="W4047" s="35">
        <f>VLOOKUP(A4047,airbnb_listings_orlando!C:Q,14,0)</f>
        <v>259</v>
      </c>
      <c r="X4047" s="35">
        <f>VLOOKUP(A4047,airbnb_listings_orlando!C:Q,15,0)</f>
        <v>6</v>
      </c>
      <c r="Y4047" s="11">
        <f t="shared" si="4"/>
        <v>493.23</v>
      </c>
      <c r="AA4047" s="11"/>
    </row>
    <row r="4048">
      <c r="A4048" s="12" t="s">
        <v>110</v>
      </c>
      <c r="B4048" s="13">
        <v>43320.0</v>
      </c>
      <c r="C4048" s="12">
        <v>43325.0</v>
      </c>
      <c r="D4048" s="14">
        <v>2466.15</v>
      </c>
      <c r="E4048" s="24">
        <v>43196.72672453704</v>
      </c>
      <c r="F4048" s="16">
        <v>124.0</v>
      </c>
      <c r="G4048" s="17" t="s">
        <v>64</v>
      </c>
      <c r="H4048" s="14">
        <v>212.31</v>
      </c>
      <c r="I4048" s="14">
        <f t="shared" si="1"/>
        <v>2291.254</v>
      </c>
      <c r="J4048" s="18">
        <v>9.0</v>
      </c>
      <c r="K4048" s="17">
        <v>16.0</v>
      </c>
      <c r="L4048" s="19">
        <v>5.0</v>
      </c>
      <c r="M4048" s="19" t="e">
        <v>#REF!</v>
      </c>
      <c r="N4048" s="17">
        <v>5.0</v>
      </c>
      <c r="O4048" s="17" t="s">
        <v>66</v>
      </c>
      <c r="P4048" s="17">
        <v>5.0</v>
      </c>
      <c r="Q4048" s="17">
        <v>11.0</v>
      </c>
      <c r="R4048" s="17">
        <v>11.0</v>
      </c>
      <c r="S4048" s="7">
        <f t="shared" si="2"/>
        <v>22</v>
      </c>
      <c r="T4048" s="20">
        <v>76.25</v>
      </c>
      <c r="U4048" s="14">
        <f t="shared" si="198"/>
        <v>98.646</v>
      </c>
      <c r="V4048" s="21" t="s">
        <v>39</v>
      </c>
      <c r="W4048" s="35">
        <f>VLOOKUP(A4048,airbnb_listings_orlando!C:Q,14,0)</f>
        <v>259</v>
      </c>
      <c r="X4048" s="35">
        <f>VLOOKUP(A4048,airbnb_listings_orlando!C:Q,15,0)</f>
        <v>6</v>
      </c>
      <c r="Y4048" s="11">
        <f t="shared" si="4"/>
        <v>493.23</v>
      </c>
      <c r="AA4048" s="11"/>
    </row>
    <row r="4049">
      <c r="A4049" s="12" t="s">
        <v>110</v>
      </c>
      <c r="B4049" s="13">
        <v>43314.0</v>
      </c>
      <c r="C4049" s="12">
        <v>43319.0</v>
      </c>
      <c r="D4049" s="14">
        <v>2356.06</v>
      </c>
      <c r="E4049" s="15">
        <v>43089.783900462964</v>
      </c>
      <c r="F4049" s="16">
        <v>225.0</v>
      </c>
      <c r="G4049" s="17" t="s">
        <v>64</v>
      </c>
      <c r="H4049" s="14">
        <v>201.23</v>
      </c>
      <c r="I4049" s="14">
        <f t="shared" si="1"/>
        <v>2212.5382</v>
      </c>
      <c r="J4049" s="18">
        <v>9.0</v>
      </c>
      <c r="K4049" s="17">
        <v>16.0</v>
      </c>
      <c r="L4049" s="19">
        <v>5.0</v>
      </c>
      <c r="M4049" s="19" t="e">
        <v>#REF!</v>
      </c>
      <c r="N4049" s="17">
        <v>5.0</v>
      </c>
      <c r="O4049" s="17" t="s">
        <v>66</v>
      </c>
      <c r="P4049" s="17">
        <v>5.0</v>
      </c>
      <c r="Q4049" s="17">
        <v>16.0</v>
      </c>
      <c r="R4049" s="17">
        <v>0.0</v>
      </c>
      <c r="S4049" s="7">
        <f t="shared" si="2"/>
        <v>16</v>
      </c>
      <c r="T4049" s="20">
        <v>72.84</v>
      </c>
      <c r="U4049" s="14">
        <f t="shared" ref="U4049:U4066" si="199">D4049*3%</f>
        <v>70.6818</v>
      </c>
      <c r="V4049" s="21" t="s">
        <v>39</v>
      </c>
      <c r="W4049" s="35">
        <f>VLOOKUP(A4049,airbnb_listings_orlando!C:Q,14,0)</f>
        <v>259</v>
      </c>
      <c r="X4049" s="35">
        <f>VLOOKUP(A4049,airbnb_listings_orlando!C:Q,15,0)</f>
        <v>6</v>
      </c>
      <c r="Y4049" s="11">
        <f t="shared" si="4"/>
        <v>471.212</v>
      </c>
      <c r="AA4049" s="11"/>
    </row>
    <row r="4050">
      <c r="A4050" s="12" t="s">
        <v>110</v>
      </c>
      <c r="B4050" s="13">
        <v>43297.0</v>
      </c>
      <c r="C4050" s="12">
        <v>43304.0</v>
      </c>
      <c r="D4050" s="14">
        <v>3192.79</v>
      </c>
      <c r="E4050" s="24">
        <v>43197.50962962963</v>
      </c>
      <c r="F4050" s="16">
        <v>100.0</v>
      </c>
      <c r="G4050" s="17" t="s">
        <v>64</v>
      </c>
      <c r="H4050" s="14">
        <v>285.48</v>
      </c>
      <c r="I4050" s="14">
        <f t="shared" si="1"/>
        <v>2998.2963</v>
      </c>
      <c r="J4050" s="18">
        <v>9.0</v>
      </c>
      <c r="K4050" s="17">
        <v>16.0</v>
      </c>
      <c r="L4050" s="19">
        <v>5.0</v>
      </c>
      <c r="M4050" s="19" t="e">
        <v>#REF!</v>
      </c>
      <c r="N4050" s="17">
        <v>5.0</v>
      </c>
      <c r="O4050" s="17" t="s">
        <v>66</v>
      </c>
      <c r="P4050" s="17">
        <v>7.0</v>
      </c>
      <c r="Q4050" s="17">
        <v>10.0</v>
      </c>
      <c r="R4050" s="17">
        <v>13.0</v>
      </c>
      <c r="S4050" s="7">
        <f t="shared" si="2"/>
        <v>23</v>
      </c>
      <c r="T4050" s="20">
        <v>98.71</v>
      </c>
      <c r="U4050" s="14">
        <f t="shared" si="199"/>
        <v>95.7837</v>
      </c>
      <c r="V4050" s="21" t="s">
        <v>39</v>
      </c>
      <c r="W4050" s="35">
        <f>VLOOKUP(A4050,airbnb_listings_orlando!C:Q,14,0)</f>
        <v>259</v>
      </c>
      <c r="X4050" s="35">
        <f>VLOOKUP(A4050,airbnb_listings_orlando!C:Q,15,0)</f>
        <v>6</v>
      </c>
      <c r="Y4050" s="11">
        <f t="shared" si="4"/>
        <v>456.1128571</v>
      </c>
      <c r="AA4050" s="11"/>
    </row>
    <row r="4051">
      <c r="A4051" s="12" t="s">
        <v>110</v>
      </c>
      <c r="B4051" s="13">
        <v>43294.0</v>
      </c>
      <c r="C4051" s="12">
        <v>43296.0</v>
      </c>
      <c r="D4051" s="14">
        <v>1585.38</v>
      </c>
      <c r="E4051" s="24">
        <v>42915.49324074074</v>
      </c>
      <c r="F4051" s="16">
        <v>379.0</v>
      </c>
      <c r="G4051" s="17" t="s">
        <v>64</v>
      </c>
      <c r="H4051" s="14">
        <v>123.63</v>
      </c>
      <c r="I4051" s="14">
        <f t="shared" si="1"/>
        <v>1488.7986</v>
      </c>
      <c r="J4051" s="18">
        <v>9.0</v>
      </c>
      <c r="K4051" s="17">
        <v>16.0</v>
      </c>
      <c r="L4051" s="19">
        <v>5.0</v>
      </c>
      <c r="M4051" s="19" t="e">
        <v>#REF!</v>
      </c>
      <c r="N4051" s="17">
        <v>5.0</v>
      </c>
      <c r="O4051" s="17" t="s">
        <v>66</v>
      </c>
      <c r="P4051" s="17">
        <v>2.0</v>
      </c>
      <c r="Q4051" s="17">
        <v>6.0</v>
      </c>
      <c r="R4051" s="17">
        <v>6.0</v>
      </c>
      <c r="S4051" s="7">
        <f t="shared" si="2"/>
        <v>12</v>
      </c>
      <c r="T4051" s="20">
        <v>49.02</v>
      </c>
      <c r="U4051" s="14">
        <f t="shared" si="199"/>
        <v>47.5614</v>
      </c>
      <c r="V4051" s="21" t="s">
        <v>39</v>
      </c>
      <c r="W4051" s="35">
        <f>VLOOKUP(A4051,airbnb_listings_orlando!C:Q,14,0)</f>
        <v>259</v>
      </c>
      <c r="X4051" s="35">
        <f>VLOOKUP(A4051,airbnb_listings_orlando!C:Q,15,0)</f>
        <v>6</v>
      </c>
      <c r="Y4051" s="11">
        <f t="shared" si="4"/>
        <v>792.69</v>
      </c>
      <c r="AA4051" s="11"/>
    </row>
    <row r="4052">
      <c r="A4052" s="12" t="s">
        <v>110</v>
      </c>
      <c r="B4052" s="13">
        <v>43281.0</v>
      </c>
      <c r="C4052" s="12">
        <v>43287.0</v>
      </c>
      <c r="D4052" s="14">
        <v>4095.58</v>
      </c>
      <c r="E4052" s="24">
        <v>43131.82466435185</v>
      </c>
      <c r="F4052" s="16">
        <v>150.0</v>
      </c>
      <c r="G4052" s="17" t="s">
        <v>64</v>
      </c>
      <c r="H4052" s="14">
        <v>376.39</v>
      </c>
      <c r="I4052" s="14">
        <f t="shared" si="1"/>
        <v>3846.0926</v>
      </c>
      <c r="J4052" s="18">
        <v>9.0</v>
      </c>
      <c r="K4052" s="17">
        <v>16.0</v>
      </c>
      <c r="L4052" s="19">
        <v>5.0</v>
      </c>
      <c r="M4052" s="19" t="e">
        <v>#REF!</v>
      </c>
      <c r="N4052" s="17">
        <v>5.0</v>
      </c>
      <c r="O4052" s="17" t="s">
        <v>66</v>
      </c>
      <c r="P4052" s="17">
        <v>6.0</v>
      </c>
      <c r="Q4052" s="17">
        <v>10.0</v>
      </c>
      <c r="R4052" s="17">
        <v>10.0</v>
      </c>
      <c r="S4052" s="7">
        <f t="shared" si="2"/>
        <v>20</v>
      </c>
      <c r="T4052" s="20">
        <v>126.62</v>
      </c>
      <c r="U4052" s="14">
        <f t="shared" si="199"/>
        <v>122.8674</v>
      </c>
      <c r="V4052" s="21" t="s">
        <v>39</v>
      </c>
      <c r="W4052" s="35">
        <f>VLOOKUP(A4052,airbnb_listings_orlando!C:Q,14,0)</f>
        <v>259</v>
      </c>
      <c r="X4052" s="35">
        <f>VLOOKUP(A4052,airbnb_listings_orlando!C:Q,15,0)</f>
        <v>6</v>
      </c>
      <c r="Y4052" s="11">
        <f t="shared" si="4"/>
        <v>682.5966667</v>
      </c>
      <c r="AA4052" s="11"/>
    </row>
    <row r="4053">
      <c r="A4053" s="12" t="s">
        <v>110</v>
      </c>
      <c r="B4053" s="13">
        <v>43274.0</v>
      </c>
      <c r="C4053" s="12">
        <v>43281.0</v>
      </c>
      <c r="D4053" s="14">
        <v>3192.79</v>
      </c>
      <c r="E4053" s="15">
        <v>43023.64527777778</v>
      </c>
      <c r="F4053" s="16">
        <v>251.0</v>
      </c>
      <c r="G4053" s="17" t="s">
        <v>64</v>
      </c>
      <c r="H4053" s="14">
        <v>285.48</v>
      </c>
      <c r="I4053" s="14">
        <f t="shared" si="1"/>
        <v>2998.2963</v>
      </c>
      <c r="J4053" s="18">
        <v>9.0</v>
      </c>
      <c r="K4053" s="17">
        <v>16.0</v>
      </c>
      <c r="L4053" s="19">
        <v>5.0</v>
      </c>
      <c r="M4053" s="19" t="e">
        <v>#REF!</v>
      </c>
      <c r="N4053" s="17">
        <v>5.0</v>
      </c>
      <c r="O4053" s="17" t="s">
        <v>66</v>
      </c>
      <c r="P4053" s="17">
        <v>7.0</v>
      </c>
      <c r="Q4053" s="17">
        <v>8.0</v>
      </c>
      <c r="R4053" s="17">
        <v>8.0</v>
      </c>
      <c r="S4053" s="7">
        <f t="shared" si="2"/>
        <v>16</v>
      </c>
      <c r="T4053" s="20">
        <v>98.71</v>
      </c>
      <c r="U4053" s="14">
        <f t="shared" si="199"/>
        <v>95.7837</v>
      </c>
      <c r="V4053" s="21" t="s">
        <v>39</v>
      </c>
      <c r="W4053" s="35">
        <f>VLOOKUP(A4053,airbnb_listings_orlando!C:Q,14,0)</f>
        <v>259</v>
      </c>
      <c r="X4053" s="35">
        <f>VLOOKUP(A4053,airbnb_listings_orlando!C:Q,15,0)</f>
        <v>6</v>
      </c>
      <c r="Y4053" s="11">
        <f t="shared" si="4"/>
        <v>456.1128571</v>
      </c>
      <c r="AA4053" s="11"/>
    </row>
    <row r="4054">
      <c r="A4054" s="12" t="s">
        <v>110</v>
      </c>
      <c r="B4054" s="13">
        <v>43266.0</v>
      </c>
      <c r="C4054" s="12">
        <v>43269.0</v>
      </c>
      <c r="D4054" s="14">
        <v>1585.38</v>
      </c>
      <c r="E4054" s="24">
        <v>43249.97256944444</v>
      </c>
      <c r="F4054" s="16">
        <v>17.0</v>
      </c>
      <c r="G4054" s="17" t="s">
        <v>64</v>
      </c>
      <c r="H4054" s="14">
        <v>123.63</v>
      </c>
      <c r="I4054" s="14">
        <f t="shared" si="1"/>
        <v>1488.7986</v>
      </c>
      <c r="J4054" s="18">
        <v>9.0</v>
      </c>
      <c r="K4054" s="17">
        <v>16.0</v>
      </c>
      <c r="L4054" s="19">
        <v>5.0</v>
      </c>
      <c r="M4054" s="19" t="e">
        <v>#REF!</v>
      </c>
      <c r="N4054" s="17">
        <v>5.0</v>
      </c>
      <c r="O4054" s="17" t="s">
        <v>66</v>
      </c>
      <c r="P4054" s="17">
        <v>3.0</v>
      </c>
      <c r="Q4054" s="17">
        <v>13.0</v>
      </c>
      <c r="R4054" s="17">
        <v>7.0</v>
      </c>
      <c r="S4054" s="7">
        <f t="shared" si="2"/>
        <v>20</v>
      </c>
      <c r="T4054" s="20">
        <v>49.02</v>
      </c>
      <c r="U4054" s="14">
        <f t="shared" si="199"/>
        <v>47.5614</v>
      </c>
      <c r="V4054" s="21" t="s">
        <v>39</v>
      </c>
      <c r="W4054" s="35">
        <f>VLOOKUP(A4054,airbnb_listings_orlando!C:Q,14,0)</f>
        <v>259</v>
      </c>
      <c r="X4054" s="35">
        <f>VLOOKUP(A4054,airbnb_listings_orlando!C:Q,15,0)</f>
        <v>6</v>
      </c>
      <c r="Y4054" s="11">
        <f t="shared" si="4"/>
        <v>528.46</v>
      </c>
      <c r="AA4054" s="11"/>
    </row>
    <row r="4055">
      <c r="A4055" s="12" t="s">
        <v>110</v>
      </c>
      <c r="B4055" s="13">
        <v>43260.0</v>
      </c>
      <c r="C4055" s="12">
        <v>43264.0</v>
      </c>
      <c r="D4055" s="14">
        <v>1937.69</v>
      </c>
      <c r="E4055" s="24">
        <v>43101.71068287037</v>
      </c>
      <c r="F4055" s="16">
        <v>159.0</v>
      </c>
      <c r="G4055" s="17" t="s">
        <v>64</v>
      </c>
      <c r="H4055" s="14">
        <v>159.1</v>
      </c>
      <c r="I4055" s="14">
        <f t="shared" si="1"/>
        <v>1819.6493</v>
      </c>
      <c r="J4055" s="18">
        <v>9.0</v>
      </c>
      <c r="K4055" s="17">
        <v>16.0</v>
      </c>
      <c r="L4055" s="19">
        <v>5.0</v>
      </c>
      <c r="M4055" s="19" t="e">
        <v>#REF!</v>
      </c>
      <c r="N4055" s="17">
        <v>5.0</v>
      </c>
      <c r="O4055" s="17" t="s">
        <v>66</v>
      </c>
      <c r="P4055" s="17">
        <v>4.0</v>
      </c>
      <c r="Q4055" s="17">
        <v>12.0</v>
      </c>
      <c r="R4055" s="17">
        <v>10.0</v>
      </c>
      <c r="S4055" s="7">
        <f t="shared" si="2"/>
        <v>22</v>
      </c>
      <c r="T4055" s="20">
        <v>59.91</v>
      </c>
      <c r="U4055" s="14">
        <f t="shared" si="199"/>
        <v>58.1307</v>
      </c>
      <c r="V4055" s="21" t="s">
        <v>39</v>
      </c>
      <c r="W4055" s="35">
        <f>VLOOKUP(A4055,airbnb_listings_orlando!C:Q,14,0)</f>
        <v>259</v>
      </c>
      <c r="X4055" s="35">
        <f>VLOOKUP(A4055,airbnb_listings_orlando!C:Q,15,0)</f>
        <v>6</v>
      </c>
      <c r="Y4055" s="11">
        <f t="shared" si="4"/>
        <v>484.4225</v>
      </c>
      <c r="AA4055" s="11"/>
    </row>
    <row r="4056">
      <c r="A4056" s="12" t="s">
        <v>110</v>
      </c>
      <c r="B4056" s="13">
        <v>43253.0</v>
      </c>
      <c r="C4056" s="12">
        <v>43255.0</v>
      </c>
      <c r="D4056" s="14">
        <v>1145.0</v>
      </c>
      <c r="E4056" s="24">
        <v>43222.92927083333</v>
      </c>
      <c r="F4056" s="16">
        <v>31.0</v>
      </c>
      <c r="G4056" s="17" t="s">
        <v>64</v>
      </c>
      <c r="H4056" s="14">
        <v>79.29</v>
      </c>
      <c r="I4056" s="14">
        <f t="shared" si="1"/>
        <v>1075.25</v>
      </c>
      <c r="J4056" s="18">
        <v>9.0</v>
      </c>
      <c r="K4056" s="17">
        <v>16.0</v>
      </c>
      <c r="L4056" s="19">
        <v>5.0</v>
      </c>
      <c r="M4056" s="19" t="e">
        <v>#REF!</v>
      </c>
      <c r="N4056" s="17">
        <v>5.0</v>
      </c>
      <c r="O4056" s="17" t="s">
        <v>66</v>
      </c>
      <c r="P4056" s="17">
        <v>2.0</v>
      </c>
      <c r="Q4056" s="17">
        <v>10.0</v>
      </c>
      <c r="R4056" s="17">
        <v>6.0</v>
      </c>
      <c r="S4056" s="7">
        <f t="shared" si="2"/>
        <v>16</v>
      </c>
      <c r="T4056" s="20">
        <v>35.4</v>
      </c>
      <c r="U4056" s="14">
        <f t="shared" si="199"/>
        <v>34.35</v>
      </c>
      <c r="V4056" s="21" t="s">
        <v>39</v>
      </c>
      <c r="W4056" s="35">
        <f>VLOOKUP(A4056,airbnb_listings_orlando!C:Q,14,0)</f>
        <v>259</v>
      </c>
      <c r="X4056" s="35">
        <f>VLOOKUP(A4056,airbnb_listings_orlando!C:Q,15,0)</f>
        <v>6</v>
      </c>
      <c r="Y4056" s="11">
        <f t="shared" si="4"/>
        <v>572.5</v>
      </c>
      <c r="AA4056" s="11"/>
    </row>
    <row r="4057">
      <c r="A4057" s="12" t="s">
        <v>110</v>
      </c>
      <c r="B4057" s="13">
        <v>43245.0</v>
      </c>
      <c r="C4057" s="12">
        <v>43248.0</v>
      </c>
      <c r="D4057" s="14">
        <v>1651.44</v>
      </c>
      <c r="E4057" s="24">
        <v>43226.695625</v>
      </c>
      <c r="F4057" s="16">
        <v>19.0</v>
      </c>
      <c r="G4057" s="17" t="s">
        <v>64</v>
      </c>
      <c r="H4057" s="14">
        <v>121.28</v>
      </c>
      <c r="I4057" s="14">
        <f t="shared" si="1"/>
        <v>1550.8368</v>
      </c>
      <c r="J4057" s="18">
        <v>9.0</v>
      </c>
      <c r="K4057" s="17">
        <v>16.0</v>
      </c>
      <c r="L4057" s="19">
        <v>5.0</v>
      </c>
      <c r="M4057" s="19" t="e">
        <v>#REF!</v>
      </c>
      <c r="N4057" s="17">
        <v>5.0</v>
      </c>
      <c r="O4057" s="17" t="s">
        <v>66</v>
      </c>
      <c r="P4057" s="17">
        <v>3.0</v>
      </c>
      <c r="Q4057" s="17">
        <v>17.0</v>
      </c>
      <c r="R4057" s="17">
        <v>6.0</v>
      </c>
      <c r="S4057" s="7">
        <f t="shared" si="2"/>
        <v>23</v>
      </c>
      <c r="T4057" s="20">
        <v>51.06</v>
      </c>
      <c r="U4057" s="14">
        <f t="shared" si="199"/>
        <v>49.5432</v>
      </c>
      <c r="V4057" s="21" t="s">
        <v>39</v>
      </c>
      <c r="W4057" s="35">
        <f>VLOOKUP(A4057,airbnb_listings_orlando!C:Q,14,0)</f>
        <v>259</v>
      </c>
      <c r="X4057" s="35">
        <f>VLOOKUP(A4057,airbnb_listings_orlando!C:Q,15,0)</f>
        <v>6</v>
      </c>
      <c r="Y4057" s="11">
        <f t="shared" si="4"/>
        <v>550.48</v>
      </c>
      <c r="AA4057" s="11"/>
    </row>
    <row r="4058">
      <c r="A4058" s="12" t="s">
        <v>110</v>
      </c>
      <c r="B4058" s="13">
        <v>43238.0</v>
      </c>
      <c r="C4058" s="12">
        <v>43240.0</v>
      </c>
      <c r="D4058" s="14">
        <v>1100.96</v>
      </c>
      <c r="E4058" s="24">
        <v>43179.71611111111</v>
      </c>
      <c r="F4058" s="16">
        <v>59.0</v>
      </c>
      <c r="G4058" s="17" t="s">
        <v>64</v>
      </c>
      <c r="H4058" s="14">
        <v>74.85</v>
      </c>
      <c r="I4058" s="14">
        <f t="shared" si="1"/>
        <v>1033.8912</v>
      </c>
      <c r="J4058" s="18">
        <v>9.0</v>
      </c>
      <c r="K4058" s="17">
        <v>16.0</v>
      </c>
      <c r="L4058" s="19">
        <v>5.0</v>
      </c>
      <c r="M4058" s="19" t="e">
        <v>#REF!</v>
      </c>
      <c r="N4058" s="17">
        <v>5.0</v>
      </c>
      <c r="O4058" s="17" t="s">
        <v>66</v>
      </c>
      <c r="P4058" s="17">
        <v>2.0</v>
      </c>
      <c r="Q4058" s="17">
        <v>7.0</v>
      </c>
      <c r="R4058" s="17">
        <v>14.0</v>
      </c>
      <c r="S4058" s="7">
        <f t="shared" si="2"/>
        <v>21</v>
      </c>
      <c r="T4058" s="20">
        <v>34.04</v>
      </c>
      <c r="U4058" s="14">
        <f t="shared" si="199"/>
        <v>33.0288</v>
      </c>
      <c r="V4058" s="21" t="s">
        <v>39</v>
      </c>
      <c r="W4058" s="35">
        <f>VLOOKUP(A4058,airbnb_listings_orlando!C:Q,14,0)</f>
        <v>259</v>
      </c>
      <c r="X4058" s="35">
        <f>VLOOKUP(A4058,airbnb_listings_orlando!C:Q,15,0)</f>
        <v>6</v>
      </c>
      <c r="Y4058" s="11">
        <f t="shared" si="4"/>
        <v>550.48</v>
      </c>
      <c r="AA4058" s="11"/>
    </row>
    <row r="4059">
      <c r="A4059" s="12" t="s">
        <v>110</v>
      </c>
      <c r="B4059" s="13">
        <v>43224.0</v>
      </c>
      <c r="C4059" s="12">
        <v>43226.0</v>
      </c>
      <c r="D4059" s="14">
        <v>1100.96</v>
      </c>
      <c r="E4059" s="24">
        <v>43157.73085648148</v>
      </c>
      <c r="F4059" s="16">
        <v>67.0</v>
      </c>
      <c r="G4059" s="17" t="s">
        <v>64</v>
      </c>
      <c r="H4059" s="14">
        <v>74.85</v>
      </c>
      <c r="I4059" s="14">
        <f t="shared" si="1"/>
        <v>1033.8912</v>
      </c>
      <c r="J4059" s="18">
        <v>9.0</v>
      </c>
      <c r="K4059" s="17">
        <v>16.0</v>
      </c>
      <c r="L4059" s="19">
        <v>5.0</v>
      </c>
      <c r="M4059" s="19" t="e">
        <v>#REF!</v>
      </c>
      <c r="N4059" s="17">
        <v>5.0</v>
      </c>
      <c r="O4059" s="17" t="s">
        <v>66</v>
      </c>
      <c r="P4059" s="17">
        <v>2.0</v>
      </c>
      <c r="Q4059" s="17">
        <v>7.0</v>
      </c>
      <c r="R4059" s="17">
        <v>10.0</v>
      </c>
      <c r="S4059" s="7">
        <f t="shared" si="2"/>
        <v>17</v>
      </c>
      <c r="T4059" s="20">
        <v>34.04</v>
      </c>
      <c r="U4059" s="14">
        <f t="shared" si="199"/>
        <v>33.0288</v>
      </c>
      <c r="V4059" s="21" t="s">
        <v>39</v>
      </c>
      <c r="W4059" s="35">
        <f>VLOOKUP(A4059,airbnb_listings_orlando!C:Q,14,0)</f>
        <v>259</v>
      </c>
      <c r="X4059" s="35">
        <f>VLOOKUP(A4059,airbnb_listings_orlando!C:Q,15,0)</f>
        <v>6</v>
      </c>
      <c r="Y4059" s="11">
        <f t="shared" si="4"/>
        <v>550.48</v>
      </c>
      <c r="AA4059" s="11"/>
    </row>
    <row r="4060">
      <c r="A4060" s="12" t="s">
        <v>110</v>
      </c>
      <c r="B4060" s="13">
        <v>43215.0</v>
      </c>
      <c r="C4060" s="12">
        <v>43219.0</v>
      </c>
      <c r="D4060" s="14">
        <v>1937.69</v>
      </c>
      <c r="E4060" s="24">
        <v>43159.79722222222</v>
      </c>
      <c r="F4060" s="16">
        <v>56.0</v>
      </c>
      <c r="G4060" s="17" t="s">
        <v>64</v>
      </c>
      <c r="H4060" s="14">
        <v>159.1</v>
      </c>
      <c r="I4060" s="14">
        <f t="shared" si="1"/>
        <v>1819.6493</v>
      </c>
      <c r="J4060" s="18">
        <v>9.0</v>
      </c>
      <c r="K4060" s="17">
        <v>16.0</v>
      </c>
      <c r="L4060" s="19">
        <v>5.0</v>
      </c>
      <c r="M4060" s="19" t="e">
        <v>#REF!</v>
      </c>
      <c r="N4060" s="17">
        <v>5.0</v>
      </c>
      <c r="O4060" s="17" t="s">
        <v>66</v>
      </c>
      <c r="P4060" s="17">
        <v>4.0</v>
      </c>
      <c r="Q4060" s="17">
        <v>10.0</v>
      </c>
      <c r="R4060" s="17">
        <v>13.0</v>
      </c>
      <c r="S4060" s="7">
        <f t="shared" si="2"/>
        <v>23</v>
      </c>
      <c r="T4060" s="20">
        <v>59.91</v>
      </c>
      <c r="U4060" s="14">
        <f t="shared" si="199"/>
        <v>58.1307</v>
      </c>
      <c r="V4060" s="21" t="s">
        <v>39</v>
      </c>
      <c r="W4060" s="35">
        <f>VLOOKUP(A4060,airbnb_listings_orlando!C:Q,14,0)</f>
        <v>259</v>
      </c>
      <c r="X4060" s="35">
        <f>VLOOKUP(A4060,airbnb_listings_orlando!C:Q,15,0)</f>
        <v>6</v>
      </c>
      <c r="Y4060" s="11">
        <f t="shared" si="4"/>
        <v>484.4225</v>
      </c>
      <c r="AA4060" s="11"/>
    </row>
    <row r="4061">
      <c r="A4061" s="12" t="s">
        <v>110</v>
      </c>
      <c r="B4061" s="13">
        <v>43210.0</v>
      </c>
      <c r="C4061" s="12">
        <v>43212.0</v>
      </c>
      <c r="D4061" s="14">
        <v>1145.0</v>
      </c>
      <c r="E4061" s="24">
        <v>43207.76362268518</v>
      </c>
      <c r="F4061" s="16">
        <v>3.0</v>
      </c>
      <c r="G4061" s="17" t="s">
        <v>64</v>
      </c>
      <c r="H4061" s="14">
        <v>79.29</v>
      </c>
      <c r="I4061" s="14">
        <f t="shared" si="1"/>
        <v>1075.25</v>
      </c>
      <c r="J4061" s="18">
        <v>9.0</v>
      </c>
      <c r="K4061" s="17">
        <v>16.0</v>
      </c>
      <c r="L4061" s="19">
        <v>5.0</v>
      </c>
      <c r="M4061" s="19" t="e">
        <v>#REF!</v>
      </c>
      <c r="N4061" s="17">
        <v>5.0</v>
      </c>
      <c r="O4061" s="17" t="s">
        <v>66</v>
      </c>
      <c r="P4061" s="17">
        <v>2.0</v>
      </c>
      <c r="Q4061" s="17">
        <v>15.0</v>
      </c>
      <c r="R4061" s="17">
        <v>5.0</v>
      </c>
      <c r="S4061" s="7">
        <f t="shared" si="2"/>
        <v>20</v>
      </c>
      <c r="T4061" s="20">
        <v>35.4</v>
      </c>
      <c r="U4061" s="14">
        <f t="shared" si="199"/>
        <v>34.35</v>
      </c>
      <c r="V4061" s="21" t="s">
        <v>39</v>
      </c>
      <c r="W4061" s="35">
        <f>VLOOKUP(A4061,airbnb_listings_orlando!C:Q,14,0)</f>
        <v>259</v>
      </c>
      <c r="X4061" s="35">
        <f>VLOOKUP(A4061,airbnb_listings_orlando!C:Q,15,0)</f>
        <v>6</v>
      </c>
      <c r="Y4061" s="11">
        <f t="shared" si="4"/>
        <v>572.5</v>
      </c>
      <c r="AA4061" s="11"/>
    </row>
    <row r="4062">
      <c r="A4062" s="12" t="s">
        <v>110</v>
      </c>
      <c r="B4062" s="13">
        <v>43203.0</v>
      </c>
      <c r="C4062" s="12">
        <v>43206.0</v>
      </c>
      <c r="D4062" s="14">
        <v>1618.41</v>
      </c>
      <c r="E4062" s="24">
        <v>43170.89476851852</v>
      </c>
      <c r="F4062" s="16">
        <v>33.0</v>
      </c>
      <c r="G4062" s="17" t="s">
        <v>64</v>
      </c>
      <c r="H4062" s="14">
        <v>116.98</v>
      </c>
      <c r="I4062" s="14">
        <f t="shared" si="1"/>
        <v>1522.8877</v>
      </c>
      <c r="J4062" s="18">
        <v>9.0</v>
      </c>
      <c r="K4062" s="17">
        <v>16.0</v>
      </c>
      <c r="L4062" s="19">
        <v>5.0</v>
      </c>
      <c r="M4062" s="19" t="e">
        <v>#REF!</v>
      </c>
      <c r="N4062" s="17">
        <v>5.0</v>
      </c>
      <c r="O4062" s="17" t="s">
        <v>66</v>
      </c>
      <c r="P4062" s="17">
        <v>3.0</v>
      </c>
      <c r="Q4062" s="17">
        <v>12.0</v>
      </c>
      <c r="R4062" s="17">
        <v>4.0</v>
      </c>
      <c r="S4062" s="7">
        <f t="shared" si="2"/>
        <v>16</v>
      </c>
      <c r="T4062" s="20">
        <v>46.97</v>
      </c>
      <c r="U4062" s="14">
        <f t="shared" si="199"/>
        <v>48.5523</v>
      </c>
      <c r="V4062" s="21" t="s">
        <v>39</v>
      </c>
      <c r="W4062" s="35">
        <f>VLOOKUP(A4062,airbnb_listings_orlando!C:Q,14,0)</f>
        <v>259</v>
      </c>
      <c r="X4062" s="35">
        <f>VLOOKUP(A4062,airbnb_listings_orlando!C:Q,15,0)</f>
        <v>6</v>
      </c>
      <c r="Y4062" s="11">
        <f t="shared" si="4"/>
        <v>539.47</v>
      </c>
      <c r="AA4062" s="11"/>
    </row>
    <row r="4063">
      <c r="A4063" s="12" t="s">
        <v>110</v>
      </c>
      <c r="B4063" s="13">
        <v>43195.0</v>
      </c>
      <c r="C4063" s="12">
        <v>43199.0</v>
      </c>
      <c r="D4063" s="14">
        <v>1937.69</v>
      </c>
      <c r="E4063" s="24">
        <v>43102.3559375</v>
      </c>
      <c r="F4063" s="16">
        <v>93.0</v>
      </c>
      <c r="G4063" s="17" t="s">
        <v>64</v>
      </c>
      <c r="H4063" s="14">
        <v>159.1</v>
      </c>
      <c r="I4063" s="14">
        <f t="shared" si="1"/>
        <v>1819.6493</v>
      </c>
      <c r="J4063" s="18">
        <v>9.0</v>
      </c>
      <c r="K4063" s="17">
        <v>16.0</v>
      </c>
      <c r="L4063" s="19">
        <v>5.0</v>
      </c>
      <c r="M4063" s="19" t="e">
        <v>#REF!</v>
      </c>
      <c r="N4063" s="17">
        <v>5.0</v>
      </c>
      <c r="O4063" s="17" t="s">
        <v>66</v>
      </c>
      <c r="P4063" s="17">
        <v>4.0</v>
      </c>
      <c r="Q4063" s="17">
        <v>12.0</v>
      </c>
      <c r="R4063" s="17">
        <v>10.0</v>
      </c>
      <c r="S4063" s="7">
        <f t="shared" si="2"/>
        <v>22</v>
      </c>
      <c r="T4063" s="20">
        <v>59.91</v>
      </c>
      <c r="U4063" s="14">
        <f t="shared" si="199"/>
        <v>58.1307</v>
      </c>
      <c r="V4063" s="21" t="s">
        <v>39</v>
      </c>
      <c r="W4063" s="35">
        <f>VLOOKUP(A4063,airbnb_listings_orlando!C:Q,14,0)</f>
        <v>259</v>
      </c>
      <c r="X4063" s="35">
        <f>VLOOKUP(A4063,airbnb_listings_orlando!C:Q,15,0)</f>
        <v>6</v>
      </c>
      <c r="Y4063" s="11">
        <f t="shared" si="4"/>
        <v>484.4225</v>
      </c>
      <c r="AA4063" s="11"/>
    </row>
    <row r="4064">
      <c r="A4064" s="12" t="s">
        <v>110</v>
      </c>
      <c r="B4064" s="13">
        <v>43192.0</v>
      </c>
      <c r="C4064" s="12">
        <v>43195.0</v>
      </c>
      <c r="D4064" s="14">
        <v>1686.19</v>
      </c>
      <c r="E4064" s="24">
        <v>42744.59324074074</v>
      </c>
      <c r="F4064" s="16">
        <v>448.0</v>
      </c>
      <c r="G4064" s="17" t="s">
        <v>64</v>
      </c>
      <c r="H4064" s="14">
        <v>122.09</v>
      </c>
      <c r="I4064" s="14">
        <f t="shared" si="1"/>
        <v>1585.2443</v>
      </c>
      <c r="J4064" s="18">
        <v>9.0</v>
      </c>
      <c r="K4064" s="17">
        <v>16.0</v>
      </c>
      <c r="L4064" s="19">
        <v>5.0</v>
      </c>
      <c r="M4064" s="19" t="e">
        <v>#REF!</v>
      </c>
      <c r="N4064" s="17">
        <v>5.0</v>
      </c>
      <c r="O4064" s="17" t="s">
        <v>66</v>
      </c>
      <c r="P4064" s="17">
        <v>3.0</v>
      </c>
      <c r="Q4064" s="17">
        <v>12.0</v>
      </c>
      <c r="R4064" s="17">
        <v>9.0</v>
      </c>
      <c r="S4064" s="7">
        <f t="shared" si="2"/>
        <v>21</v>
      </c>
      <c r="T4064" s="20">
        <v>50.36</v>
      </c>
      <c r="U4064" s="14">
        <f t="shared" si="199"/>
        <v>50.5857</v>
      </c>
      <c r="V4064" s="21" t="s">
        <v>39</v>
      </c>
      <c r="W4064" s="35">
        <f>VLOOKUP(A4064,airbnb_listings_orlando!C:Q,14,0)</f>
        <v>259</v>
      </c>
      <c r="X4064" s="35">
        <f>VLOOKUP(A4064,airbnb_listings_orlando!C:Q,15,0)</f>
        <v>6</v>
      </c>
      <c r="Y4064" s="11">
        <f t="shared" si="4"/>
        <v>562.0633333</v>
      </c>
      <c r="AA4064" s="11"/>
    </row>
    <row r="4065">
      <c r="A4065" s="12" t="s">
        <v>110</v>
      </c>
      <c r="B4065" s="13">
        <v>43187.0</v>
      </c>
      <c r="C4065" s="12">
        <v>43190.0</v>
      </c>
      <c r="D4065" s="14">
        <v>2212.93</v>
      </c>
      <c r="E4065" s="24">
        <v>43103.82747685185</v>
      </c>
      <c r="F4065" s="16">
        <v>84.0</v>
      </c>
      <c r="G4065" s="17" t="s">
        <v>64</v>
      </c>
      <c r="H4065" s="14">
        <v>186.82</v>
      </c>
      <c r="I4065" s="14">
        <f t="shared" si="1"/>
        <v>2078.1221</v>
      </c>
      <c r="J4065" s="18">
        <v>9.0</v>
      </c>
      <c r="K4065" s="17">
        <v>16.0</v>
      </c>
      <c r="L4065" s="19">
        <v>5.0</v>
      </c>
      <c r="M4065" s="19" t="e">
        <v>#REF!</v>
      </c>
      <c r="N4065" s="17">
        <v>5.0</v>
      </c>
      <c r="O4065" s="17" t="s">
        <v>66</v>
      </c>
      <c r="P4065" s="17">
        <v>3.0</v>
      </c>
      <c r="Q4065" s="17">
        <v>8.0</v>
      </c>
      <c r="R4065" s="17">
        <v>8.0</v>
      </c>
      <c r="S4065" s="7">
        <f t="shared" si="2"/>
        <v>16</v>
      </c>
      <c r="T4065" s="20">
        <v>68.42</v>
      </c>
      <c r="U4065" s="14">
        <f t="shared" si="199"/>
        <v>66.3879</v>
      </c>
      <c r="V4065" s="21" t="s">
        <v>39</v>
      </c>
      <c r="W4065" s="35">
        <f>VLOOKUP(A4065,airbnb_listings_orlando!C:Q,14,0)</f>
        <v>259</v>
      </c>
      <c r="X4065" s="35">
        <f>VLOOKUP(A4065,airbnb_listings_orlando!C:Q,15,0)</f>
        <v>6</v>
      </c>
      <c r="Y4065" s="11">
        <f t="shared" si="4"/>
        <v>737.6433333</v>
      </c>
      <c r="AA4065" s="11"/>
    </row>
    <row r="4066">
      <c r="A4066" s="12" t="s">
        <v>110</v>
      </c>
      <c r="B4066" s="13">
        <v>43182.0</v>
      </c>
      <c r="C4066" s="12">
        <v>43185.0</v>
      </c>
      <c r="D4066" s="14">
        <v>1535.85</v>
      </c>
      <c r="E4066" s="24">
        <v>43154.56712962963</v>
      </c>
      <c r="F4066" s="16">
        <v>28.0</v>
      </c>
      <c r="G4066" s="17" t="s">
        <v>64</v>
      </c>
      <c r="H4066" s="14">
        <v>118.65</v>
      </c>
      <c r="I4066" s="14">
        <f t="shared" si="1"/>
        <v>1442.2945</v>
      </c>
      <c r="J4066" s="18">
        <v>9.0</v>
      </c>
      <c r="K4066" s="17">
        <v>16.0</v>
      </c>
      <c r="L4066" s="19">
        <v>5.0</v>
      </c>
      <c r="M4066" s="19" t="e">
        <v>#REF!</v>
      </c>
      <c r="N4066" s="17">
        <v>5.0</v>
      </c>
      <c r="O4066" s="17" t="s">
        <v>66</v>
      </c>
      <c r="P4066" s="17">
        <v>3.0</v>
      </c>
      <c r="Q4066" s="17">
        <v>6.0</v>
      </c>
      <c r="R4066" s="17">
        <v>7.0</v>
      </c>
      <c r="S4066" s="7">
        <f t="shared" si="2"/>
        <v>13</v>
      </c>
      <c r="T4066" s="20">
        <v>47.48</v>
      </c>
      <c r="U4066" s="14">
        <f t="shared" si="199"/>
        <v>46.0755</v>
      </c>
      <c r="V4066" s="21" t="s">
        <v>39</v>
      </c>
      <c r="W4066" s="35">
        <f>VLOOKUP(A4066,airbnb_listings_orlando!C:Q,14,0)</f>
        <v>259</v>
      </c>
      <c r="X4066" s="35">
        <f>VLOOKUP(A4066,airbnb_listings_orlando!C:Q,15,0)</f>
        <v>6</v>
      </c>
      <c r="Y4066" s="11">
        <f t="shared" si="4"/>
        <v>511.95</v>
      </c>
      <c r="AA4066" s="11"/>
    </row>
    <row r="4067">
      <c r="A4067" s="12" t="s">
        <v>110</v>
      </c>
      <c r="B4067" s="13">
        <v>43175.0</v>
      </c>
      <c r="C4067" s="12">
        <v>43177.0</v>
      </c>
      <c r="D4067" s="14">
        <v>1563.37</v>
      </c>
      <c r="E4067" s="24">
        <v>43145.77737268519</v>
      </c>
      <c r="F4067" s="16">
        <v>30.0</v>
      </c>
      <c r="G4067" s="17" t="s">
        <v>64</v>
      </c>
      <c r="H4067" s="14">
        <v>121.42</v>
      </c>
      <c r="I4067" s="14">
        <f t="shared" si="1"/>
        <v>1452.5052</v>
      </c>
      <c r="J4067" s="18">
        <v>9.0</v>
      </c>
      <c r="K4067" s="17">
        <v>16.0</v>
      </c>
      <c r="L4067" s="19">
        <v>5.0</v>
      </c>
      <c r="M4067" s="19" t="e">
        <v>#REF!</v>
      </c>
      <c r="N4067" s="17">
        <v>5.0</v>
      </c>
      <c r="O4067" s="17" t="s">
        <v>66</v>
      </c>
      <c r="P4067" s="17">
        <v>2.0</v>
      </c>
      <c r="Q4067" s="17">
        <v>23.0</v>
      </c>
      <c r="R4067" s="17">
        <v>0.0</v>
      </c>
      <c r="S4067" s="7">
        <f t="shared" si="2"/>
        <v>23</v>
      </c>
      <c r="T4067" s="20">
        <v>48.33</v>
      </c>
      <c r="U4067" s="14">
        <f t="shared" ref="U4067:U4173" si="200">D4067*4%</f>
        <v>62.5348</v>
      </c>
      <c r="V4067" s="21" t="s">
        <v>39</v>
      </c>
      <c r="W4067" s="35">
        <f>VLOOKUP(A4067,airbnb_listings_orlando!C:Q,14,0)</f>
        <v>259</v>
      </c>
      <c r="X4067" s="35">
        <f>VLOOKUP(A4067,airbnb_listings_orlando!C:Q,15,0)</f>
        <v>6</v>
      </c>
      <c r="Y4067" s="11">
        <f t="shared" si="4"/>
        <v>781.685</v>
      </c>
      <c r="AA4067" s="11"/>
    </row>
    <row r="4068">
      <c r="A4068" s="12" t="s">
        <v>110</v>
      </c>
      <c r="B4068" s="13">
        <v>43168.0</v>
      </c>
      <c r="C4068" s="12">
        <v>43171.0</v>
      </c>
      <c r="D4068" s="14">
        <v>1535.85</v>
      </c>
      <c r="E4068" s="24">
        <v>43159.511724537035</v>
      </c>
      <c r="F4068" s="16">
        <v>9.0</v>
      </c>
      <c r="G4068" s="17" t="s">
        <v>64</v>
      </c>
      <c r="H4068" s="14">
        <v>118.65</v>
      </c>
      <c r="I4068" s="14">
        <f t="shared" si="1"/>
        <v>1426.936</v>
      </c>
      <c r="J4068" s="18">
        <v>9.0</v>
      </c>
      <c r="K4068" s="17">
        <v>16.0</v>
      </c>
      <c r="L4068" s="19">
        <v>5.0</v>
      </c>
      <c r="M4068" s="19" t="e">
        <v>#REF!</v>
      </c>
      <c r="N4068" s="17">
        <v>5.0</v>
      </c>
      <c r="O4068" s="17" t="s">
        <v>66</v>
      </c>
      <c r="P4068" s="17">
        <v>3.0</v>
      </c>
      <c r="Q4068" s="17">
        <v>7.0</v>
      </c>
      <c r="R4068" s="17">
        <v>12.0</v>
      </c>
      <c r="S4068" s="7">
        <f t="shared" si="2"/>
        <v>19</v>
      </c>
      <c r="T4068" s="20">
        <v>47.48</v>
      </c>
      <c r="U4068" s="14">
        <f t="shared" si="200"/>
        <v>61.434</v>
      </c>
      <c r="V4068" s="21" t="s">
        <v>39</v>
      </c>
      <c r="W4068" s="35">
        <f>VLOOKUP(A4068,airbnb_listings_orlando!C:Q,14,0)</f>
        <v>259</v>
      </c>
      <c r="X4068" s="35">
        <f>VLOOKUP(A4068,airbnb_listings_orlando!C:Q,15,0)</f>
        <v>6</v>
      </c>
      <c r="Y4068" s="11">
        <f t="shared" si="4"/>
        <v>511.95</v>
      </c>
      <c r="AA4068" s="11"/>
    </row>
    <row r="4069">
      <c r="A4069" s="12" t="s">
        <v>110</v>
      </c>
      <c r="B4069" s="13">
        <v>43161.0</v>
      </c>
      <c r="C4069" s="12">
        <v>43163.0</v>
      </c>
      <c r="D4069" s="14">
        <v>1629.42</v>
      </c>
      <c r="E4069" s="24">
        <v>43121.74449074074</v>
      </c>
      <c r="F4069" s="16">
        <v>40.0</v>
      </c>
      <c r="G4069" s="17" t="s">
        <v>64</v>
      </c>
      <c r="H4069" s="14">
        <v>121.42</v>
      </c>
      <c r="I4069" s="14">
        <f t="shared" si="1"/>
        <v>1515.9132</v>
      </c>
      <c r="J4069" s="18">
        <v>9.0</v>
      </c>
      <c r="K4069" s="17">
        <v>16.0</v>
      </c>
      <c r="L4069" s="19">
        <v>5.0</v>
      </c>
      <c r="M4069" s="19" t="e">
        <v>#REF!</v>
      </c>
      <c r="N4069" s="17">
        <v>5.0</v>
      </c>
      <c r="O4069" s="17" t="s">
        <v>66</v>
      </c>
      <c r="P4069" s="17">
        <v>2.0</v>
      </c>
      <c r="Q4069" s="17">
        <v>22.0</v>
      </c>
      <c r="R4069" s="17">
        <v>0.0</v>
      </c>
      <c r="S4069" s="7">
        <f t="shared" si="2"/>
        <v>22</v>
      </c>
      <c r="T4069" s="20">
        <v>48.33</v>
      </c>
      <c r="U4069" s="14">
        <f t="shared" si="200"/>
        <v>65.1768</v>
      </c>
      <c r="V4069" s="21" t="s">
        <v>39</v>
      </c>
      <c r="W4069" s="35">
        <f>VLOOKUP(A4069,airbnb_listings_orlando!C:Q,14,0)</f>
        <v>259</v>
      </c>
      <c r="X4069" s="35">
        <f>VLOOKUP(A4069,airbnb_listings_orlando!C:Q,15,0)</f>
        <v>6</v>
      </c>
      <c r="Y4069" s="11">
        <f t="shared" si="4"/>
        <v>814.71</v>
      </c>
      <c r="AA4069" s="11"/>
    </row>
    <row r="4070">
      <c r="A4070" s="12" t="s">
        <v>110</v>
      </c>
      <c r="B4070" s="13">
        <v>43147.0</v>
      </c>
      <c r="C4070" s="12">
        <v>43149.0</v>
      </c>
      <c r="D4070" s="14">
        <v>1100.96</v>
      </c>
      <c r="E4070" s="15">
        <v>43080.70625</v>
      </c>
      <c r="F4070" s="16">
        <v>67.0</v>
      </c>
      <c r="G4070" s="17" t="s">
        <v>64</v>
      </c>
      <c r="H4070" s="14">
        <v>74.85</v>
      </c>
      <c r="I4070" s="14">
        <f t="shared" si="1"/>
        <v>1022.8816</v>
      </c>
      <c r="J4070" s="18">
        <v>9.0</v>
      </c>
      <c r="K4070" s="17">
        <v>16.0</v>
      </c>
      <c r="L4070" s="19">
        <v>5.0</v>
      </c>
      <c r="M4070" s="19" t="e">
        <v>#REF!</v>
      </c>
      <c r="N4070" s="17">
        <v>5.0</v>
      </c>
      <c r="O4070" s="17" t="s">
        <v>66</v>
      </c>
      <c r="P4070" s="17">
        <v>2.0</v>
      </c>
      <c r="Q4070" s="17">
        <v>8.0</v>
      </c>
      <c r="R4070" s="17">
        <v>12.0</v>
      </c>
      <c r="S4070" s="7">
        <f t="shared" si="2"/>
        <v>20</v>
      </c>
      <c r="T4070" s="20">
        <v>34.04</v>
      </c>
      <c r="U4070" s="14">
        <f t="shared" si="200"/>
        <v>44.0384</v>
      </c>
      <c r="V4070" s="21" t="s">
        <v>39</v>
      </c>
      <c r="W4070" s="35">
        <f>VLOOKUP(A4070,airbnb_listings_orlando!C:Q,14,0)</f>
        <v>259</v>
      </c>
      <c r="X4070" s="35">
        <f>VLOOKUP(A4070,airbnb_listings_orlando!C:Q,15,0)</f>
        <v>6</v>
      </c>
      <c r="Y4070" s="11">
        <f t="shared" si="4"/>
        <v>550.48</v>
      </c>
      <c r="AA4070" s="11"/>
    </row>
    <row r="4071">
      <c r="A4071" s="12" t="s">
        <v>110</v>
      </c>
      <c r="B4071" s="13">
        <v>43140.0</v>
      </c>
      <c r="C4071" s="12">
        <v>43146.0</v>
      </c>
      <c r="D4071" s="14">
        <v>2846.61</v>
      </c>
      <c r="E4071" s="15">
        <v>43099.542337962965</v>
      </c>
      <c r="F4071" s="16">
        <v>41.0</v>
      </c>
      <c r="G4071" s="17" t="s">
        <v>64</v>
      </c>
      <c r="H4071" s="14">
        <v>177.57</v>
      </c>
      <c r="I4071" s="14">
        <f t="shared" si="1"/>
        <v>2589.7656</v>
      </c>
      <c r="J4071" s="18">
        <v>9.0</v>
      </c>
      <c r="K4071" s="17">
        <v>16.0</v>
      </c>
      <c r="L4071" s="19">
        <v>5.0</v>
      </c>
      <c r="M4071" s="19" t="e">
        <v>#REF!</v>
      </c>
      <c r="N4071" s="17">
        <v>5.0</v>
      </c>
      <c r="O4071" s="17" t="s">
        <v>66</v>
      </c>
      <c r="P4071" s="17">
        <v>6.0</v>
      </c>
      <c r="Q4071" s="17">
        <v>12.0</v>
      </c>
      <c r="R4071" s="17">
        <v>4.0</v>
      </c>
      <c r="S4071" s="7">
        <f t="shared" si="2"/>
        <v>16</v>
      </c>
      <c r="T4071" s="20">
        <v>142.98</v>
      </c>
      <c r="U4071" s="14">
        <f t="shared" si="200"/>
        <v>113.8644</v>
      </c>
      <c r="V4071" s="21" t="s">
        <v>39</v>
      </c>
      <c r="W4071" s="35">
        <f>VLOOKUP(A4071,airbnb_listings_orlando!C:Q,14,0)</f>
        <v>259</v>
      </c>
      <c r="X4071" s="35">
        <f>VLOOKUP(A4071,airbnb_listings_orlando!C:Q,15,0)</f>
        <v>6</v>
      </c>
      <c r="Y4071" s="11">
        <f t="shared" si="4"/>
        <v>474.435</v>
      </c>
      <c r="AA4071" s="11"/>
    </row>
    <row r="4072">
      <c r="A4072" s="12" t="s">
        <v>110</v>
      </c>
      <c r="B4072" s="13">
        <v>43133.0</v>
      </c>
      <c r="C4072" s="12">
        <v>43135.0</v>
      </c>
      <c r="D4072" s="14">
        <v>1100.96</v>
      </c>
      <c r="E4072" s="24">
        <v>43112.73726851852</v>
      </c>
      <c r="F4072" s="16">
        <v>21.0</v>
      </c>
      <c r="G4072" s="17" t="s">
        <v>64</v>
      </c>
      <c r="H4072" s="14">
        <v>74.85</v>
      </c>
      <c r="I4072" s="14">
        <f t="shared" si="1"/>
        <v>1022.8816</v>
      </c>
      <c r="J4072" s="18">
        <v>9.0</v>
      </c>
      <c r="K4072" s="17">
        <v>16.0</v>
      </c>
      <c r="L4072" s="19">
        <v>5.0</v>
      </c>
      <c r="M4072" s="19" t="e">
        <v>#REF!</v>
      </c>
      <c r="N4072" s="17">
        <v>5.0</v>
      </c>
      <c r="O4072" s="17" t="s">
        <v>66</v>
      </c>
      <c r="P4072" s="17">
        <v>2.0</v>
      </c>
      <c r="Q4072" s="17">
        <v>20.0</v>
      </c>
      <c r="R4072" s="17">
        <v>0.0</v>
      </c>
      <c r="S4072" s="7">
        <f t="shared" si="2"/>
        <v>20</v>
      </c>
      <c r="T4072" s="20">
        <v>34.04</v>
      </c>
      <c r="U4072" s="14">
        <f t="shared" si="200"/>
        <v>44.0384</v>
      </c>
      <c r="V4072" s="21" t="s">
        <v>39</v>
      </c>
      <c r="W4072" s="35">
        <f>VLOOKUP(A4072,airbnb_listings_orlando!C:Q,14,0)</f>
        <v>259</v>
      </c>
      <c r="X4072" s="35">
        <f>VLOOKUP(A4072,airbnb_listings_orlando!C:Q,15,0)</f>
        <v>6</v>
      </c>
      <c r="Y4072" s="11">
        <f t="shared" si="4"/>
        <v>550.48</v>
      </c>
      <c r="AA4072" s="11"/>
    </row>
    <row r="4073">
      <c r="A4073" s="12" t="s">
        <v>110</v>
      </c>
      <c r="B4073" s="13">
        <v>43112.0</v>
      </c>
      <c r="C4073" s="12">
        <v>43115.0</v>
      </c>
      <c r="D4073" s="14">
        <v>2212.93</v>
      </c>
      <c r="E4073" s="24">
        <v>43103.57784722222</v>
      </c>
      <c r="F4073" s="16">
        <v>9.0</v>
      </c>
      <c r="G4073" s="17" t="s">
        <v>64</v>
      </c>
      <c r="H4073" s="14">
        <v>180.16</v>
      </c>
      <c r="I4073" s="14">
        <f t="shared" si="1"/>
        <v>2058.0328</v>
      </c>
      <c r="J4073" s="18">
        <v>9.0</v>
      </c>
      <c r="K4073" s="17">
        <v>16.0</v>
      </c>
      <c r="L4073" s="19">
        <v>5.0</v>
      </c>
      <c r="M4073" s="19" t="e">
        <v>#REF!</v>
      </c>
      <c r="N4073" s="17">
        <v>5.0</v>
      </c>
      <c r="O4073" s="17" t="s">
        <v>66</v>
      </c>
      <c r="P4073" s="17">
        <v>3.0</v>
      </c>
      <c r="Q4073" s="17">
        <v>23.0</v>
      </c>
      <c r="R4073" s="17">
        <v>0.0</v>
      </c>
      <c r="S4073" s="7">
        <f t="shared" si="2"/>
        <v>23</v>
      </c>
      <c r="T4073" s="20">
        <v>66.38</v>
      </c>
      <c r="U4073" s="14">
        <f t="shared" si="200"/>
        <v>88.5172</v>
      </c>
      <c r="V4073" s="21" t="s">
        <v>39</v>
      </c>
      <c r="W4073" s="35">
        <f>VLOOKUP(A4073,airbnb_listings_orlando!C:Q,14,0)</f>
        <v>259</v>
      </c>
      <c r="X4073" s="35">
        <f>VLOOKUP(A4073,airbnb_listings_orlando!C:Q,15,0)</f>
        <v>6</v>
      </c>
      <c r="Y4073" s="11">
        <f t="shared" si="4"/>
        <v>737.6433333</v>
      </c>
      <c r="AA4073" s="11"/>
    </row>
    <row r="4074">
      <c r="A4074" s="12" t="s">
        <v>110</v>
      </c>
      <c r="B4074" s="13">
        <v>43097.0</v>
      </c>
      <c r="C4074" s="12">
        <v>43102.0</v>
      </c>
      <c r="D4074" s="14">
        <v>4833.22</v>
      </c>
      <c r="E4074" s="24">
        <v>42969.437372685185</v>
      </c>
      <c r="F4074" s="16">
        <v>128.0</v>
      </c>
      <c r="G4074" s="17" t="s">
        <v>64</v>
      </c>
      <c r="H4074" s="14">
        <v>439.57</v>
      </c>
      <c r="I4074" s="14">
        <f t="shared" si="1"/>
        <v>4493.8612</v>
      </c>
      <c r="J4074" s="18">
        <v>9.0</v>
      </c>
      <c r="K4074" s="17">
        <v>16.0</v>
      </c>
      <c r="L4074" s="19">
        <v>5.0</v>
      </c>
      <c r="M4074" s="19" t="e">
        <v>#REF!</v>
      </c>
      <c r="N4074" s="17">
        <v>5.0</v>
      </c>
      <c r="O4074" s="17" t="s">
        <v>66</v>
      </c>
      <c r="P4074" s="17">
        <v>5.0</v>
      </c>
      <c r="Q4074" s="17">
        <v>16.0</v>
      </c>
      <c r="R4074" s="17">
        <v>0.0</v>
      </c>
      <c r="S4074" s="7">
        <f t="shared" si="2"/>
        <v>16</v>
      </c>
      <c r="T4074" s="20">
        <v>146.03</v>
      </c>
      <c r="U4074" s="14">
        <f t="shared" si="200"/>
        <v>193.3288</v>
      </c>
      <c r="V4074" s="21" t="s">
        <v>39</v>
      </c>
      <c r="W4074" s="35">
        <f>VLOOKUP(A4074,airbnb_listings_orlando!C:Q,14,0)</f>
        <v>259</v>
      </c>
      <c r="X4074" s="35">
        <f>VLOOKUP(A4074,airbnb_listings_orlando!C:Q,15,0)</f>
        <v>6</v>
      </c>
      <c r="Y4074" s="11">
        <f t="shared" si="4"/>
        <v>966.644</v>
      </c>
      <c r="AA4074" s="11"/>
    </row>
    <row r="4075">
      <c r="A4075" s="12" t="s">
        <v>110</v>
      </c>
      <c r="B4075" s="13">
        <v>43070.0</v>
      </c>
      <c r="C4075" s="12">
        <v>43072.0</v>
      </c>
      <c r="D4075" s="14">
        <v>1133.18</v>
      </c>
      <c r="E4075" s="15">
        <v>43031.09962962963</v>
      </c>
      <c r="F4075" s="16">
        <v>39.0</v>
      </c>
      <c r="G4075" s="17" t="s">
        <v>64</v>
      </c>
      <c r="H4075" s="14">
        <v>74.85</v>
      </c>
      <c r="I4075" s="14">
        <f t="shared" si="1"/>
        <v>1053.8128</v>
      </c>
      <c r="J4075" s="18">
        <v>9.0</v>
      </c>
      <c r="K4075" s="17">
        <v>16.0</v>
      </c>
      <c r="L4075" s="19">
        <v>5.0</v>
      </c>
      <c r="M4075" s="19" t="e">
        <v>#REF!</v>
      </c>
      <c r="N4075" s="17">
        <v>5.0</v>
      </c>
      <c r="O4075" s="17" t="s">
        <v>66</v>
      </c>
      <c r="P4075" s="17">
        <v>2.0</v>
      </c>
      <c r="Q4075" s="17">
        <v>6.0</v>
      </c>
      <c r="R4075" s="17">
        <v>10.0</v>
      </c>
      <c r="S4075" s="7">
        <f t="shared" si="2"/>
        <v>16</v>
      </c>
      <c r="T4075" s="20">
        <v>34.04</v>
      </c>
      <c r="U4075" s="14">
        <f t="shared" si="200"/>
        <v>45.3272</v>
      </c>
      <c r="V4075" s="21" t="s">
        <v>39</v>
      </c>
      <c r="W4075" s="35">
        <f>VLOOKUP(A4075,airbnb_listings_orlando!C:Q,14,0)</f>
        <v>259</v>
      </c>
      <c r="X4075" s="35">
        <f>VLOOKUP(A4075,airbnb_listings_orlando!C:Q,15,0)</f>
        <v>6</v>
      </c>
      <c r="Y4075" s="11">
        <f t="shared" si="4"/>
        <v>566.59</v>
      </c>
      <c r="AA4075" s="11"/>
    </row>
    <row r="4076">
      <c r="A4076" s="12" t="s">
        <v>110</v>
      </c>
      <c r="B4076" s="13">
        <v>43042.0</v>
      </c>
      <c r="C4076" s="12">
        <v>43044.0</v>
      </c>
      <c r="D4076" s="14">
        <v>1145.0</v>
      </c>
      <c r="E4076" s="24">
        <v>42936.64854166667</v>
      </c>
      <c r="F4076" s="16">
        <v>106.0</v>
      </c>
      <c r="G4076" s="17" t="s">
        <v>64</v>
      </c>
      <c r="H4076" s="14">
        <v>73.29</v>
      </c>
      <c r="I4076" s="14">
        <f t="shared" si="1"/>
        <v>1063.8</v>
      </c>
      <c r="J4076" s="18">
        <v>9.0</v>
      </c>
      <c r="K4076" s="17">
        <v>16.0</v>
      </c>
      <c r="L4076" s="19">
        <v>5.0</v>
      </c>
      <c r="M4076" s="19" t="e">
        <v>#REF!</v>
      </c>
      <c r="N4076" s="17">
        <v>5.0</v>
      </c>
      <c r="O4076" s="17" t="s">
        <v>66</v>
      </c>
      <c r="P4076" s="17">
        <v>2.0</v>
      </c>
      <c r="Q4076" s="17">
        <v>4.0</v>
      </c>
      <c r="R4076" s="17">
        <v>16.0</v>
      </c>
      <c r="S4076" s="7">
        <f t="shared" si="2"/>
        <v>20</v>
      </c>
      <c r="T4076" s="20">
        <v>35.4</v>
      </c>
      <c r="U4076" s="14">
        <f t="shared" si="200"/>
        <v>45.8</v>
      </c>
      <c r="V4076" s="21" t="s">
        <v>39</v>
      </c>
      <c r="W4076" s="35">
        <f>VLOOKUP(A4076,airbnb_listings_orlando!C:Q,14,0)</f>
        <v>259</v>
      </c>
      <c r="X4076" s="35">
        <f>VLOOKUP(A4076,airbnb_listings_orlando!C:Q,15,0)</f>
        <v>6</v>
      </c>
      <c r="Y4076" s="11">
        <f t="shared" si="4"/>
        <v>572.5</v>
      </c>
      <c r="AA4076" s="11"/>
    </row>
    <row r="4077">
      <c r="A4077" s="12" t="s">
        <v>110</v>
      </c>
      <c r="B4077" s="13">
        <v>43028.0</v>
      </c>
      <c r="C4077" s="25">
        <v>43030.0</v>
      </c>
      <c r="D4077" s="14">
        <v>1078.94</v>
      </c>
      <c r="E4077" s="24">
        <v>42961.56570601852</v>
      </c>
      <c r="F4077" s="16">
        <v>67.0</v>
      </c>
      <c r="G4077" s="17" t="s">
        <v>64</v>
      </c>
      <c r="H4077" s="14">
        <v>72.64</v>
      </c>
      <c r="I4077" s="14">
        <f t="shared" si="1"/>
        <v>1002.4224</v>
      </c>
      <c r="J4077" s="18">
        <v>9.0</v>
      </c>
      <c r="K4077" s="17">
        <v>16.0</v>
      </c>
      <c r="L4077" s="19">
        <v>5.0</v>
      </c>
      <c r="M4077" s="19" t="e">
        <v>#REF!</v>
      </c>
      <c r="N4077" s="17">
        <v>5.0</v>
      </c>
      <c r="O4077" s="17" t="s">
        <v>66</v>
      </c>
      <c r="P4077" s="17">
        <v>2.0</v>
      </c>
      <c r="Q4077" s="17">
        <v>20.0</v>
      </c>
      <c r="R4077" s="17">
        <v>0.0</v>
      </c>
      <c r="S4077" s="7">
        <f t="shared" si="2"/>
        <v>20</v>
      </c>
      <c r="T4077" s="20">
        <v>33.36</v>
      </c>
      <c r="U4077" s="14">
        <f t="shared" si="200"/>
        <v>43.1576</v>
      </c>
      <c r="V4077" s="21" t="s">
        <v>39</v>
      </c>
      <c r="W4077" s="35">
        <f>VLOOKUP(A4077,airbnb_listings_orlando!C:Q,14,0)</f>
        <v>259</v>
      </c>
      <c r="X4077" s="35">
        <f>VLOOKUP(A4077,airbnb_listings_orlando!C:Q,15,0)</f>
        <v>6</v>
      </c>
      <c r="Y4077" s="11">
        <f t="shared" si="4"/>
        <v>539.47</v>
      </c>
      <c r="AA4077" s="11"/>
    </row>
    <row r="4078">
      <c r="A4078" s="12" t="s">
        <v>110</v>
      </c>
      <c r="B4078" s="13">
        <v>43016.0</v>
      </c>
      <c r="C4078" s="25">
        <v>43019.0</v>
      </c>
      <c r="D4078" s="14">
        <v>1519.33</v>
      </c>
      <c r="E4078" s="24">
        <v>42993.56831018518</v>
      </c>
      <c r="F4078" s="16">
        <v>23.0</v>
      </c>
      <c r="G4078" s="17" t="s">
        <v>64</v>
      </c>
      <c r="H4078" s="14">
        <v>116.98</v>
      </c>
      <c r="I4078" s="14">
        <f t="shared" si="1"/>
        <v>1411.5868</v>
      </c>
      <c r="J4078" s="18">
        <v>9.0</v>
      </c>
      <c r="K4078" s="17">
        <v>16.0</v>
      </c>
      <c r="L4078" s="19">
        <v>5.0</v>
      </c>
      <c r="M4078" s="19" t="e">
        <v>#REF!</v>
      </c>
      <c r="N4078" s="17">
        <v>5.0</v>
      </c>
      <c r="O4078" s="17" t="s">
        <v>66</v>
      </c>
      <c r="P4078" s="17">
        <v>3.0</v>
      </c>
      <c r="Q4078" s="17">
        <v>11.0</v>
      </c>
      <c r="R4078" s="17">
        <v>7.0</v>
      </c>
      <c r="S4078" s="7">
        <f t="shared" si="2"/>
        <v>18</v>
      </c>
      <c r="T4078" s="20">
        <v>46.97</v>
      </c>
      <c r="U4078" s="14">
        <f t="shared" si="200"/>
        <v>60.7732</v>
      </c>
      <c r="V4078" s="21" t="s">
        <v>39</v>
      </c>
      <c r="W4078" s="35">
        <f>VLOOKUP(A4078,airbnb_listings_orlando!C:Q,14,0)</f>
        <v>259</v>
      </c>
      <c r="X4078" s="35">
        <f>VLOOKUP(A4078,airbnb_listings_orlando!C:Q,15,0)</f>
        <v>6</v>
      </c>
      <c r="Y4078" s="11">
        <f t="shared" si="4"/>
        <v>506.4433333</v>
      </c>
      <c r="AA4078" s="11"/>
    </row>
    <row r="4079">
      <c r="A4079" s="12" t="s">
        <v>110</v>
      </c>
      <c r="B4079" s="13">
        <v>43013.0</v>
      </c>
      <c r="C4079" s="12">
        <v>43016.0</v>
      </c>
      <c r="D4079" s="14">
        <v>1519.33</v>
      </c>
      <c r="E4079" s="24">
        <v>42963.41554398148</v>
      </c>
      <c r="F4079" s="16">
        <v>50.0</v>
      </c>
      <c r="G4079" s="17" t="s">
        <v>64</v>
      </c>
      <c r="H4079" s="14">
        <v>116.98</v>
      </c>
      <c r="I4079" s="14">
        <f t="shared" si="1"/>
        <v>1411.5868</v>
      </c>
      <c r="J4079" s="18">
        <v>9.0</v>
      </c>
      <c r="K4079" s="17">
        <v>16.0</v>
      </c>
      <c r="L4079" s="19">
        <v>5.0</v>
      </c>
      <c r="M4079" s="19" t="e">
        <v>#REF!</v>
      </c>
      <c r="N4079" s="17">
        <v>5.0</v>
      </c>
      <c r="O4079" s="17" t="s">
        <v>66</v>
      </c>
      <c r="P4079" s="17">
        <v>3.0</v>
      </c>
      <c r="Q4079" s="17">
        <v>8.0</v>
      </c>
      <c r="R4079" s="17">
        <v>11.0</v>
      </c>
      <c r="S4079" s="7">
        <f t="shared" si="2"/>
        <v>19</v>
      </c>
      <c r="T4079" s="20">
        <v>46.97</v>
      </c>
      <c r="U4079" s="14">
        <f t="shared" si="200"/>
        <v>60.7732</v>
      </c>
      <c r="V4079" s="21" t="s">
        <v>39</v>
      </c>
      <c r="W4079" s="35">
        <f>VLOOKUP(A4079,airbnb_listings_orlando!C:Q,14,0)</f>
        <v>259</v>
      </c>
      <c r="X4079" s="35">
        <f>VLOOKUP(A4079,airbnb_listings_orlando!C:Q,15,0)</f>
        <v>6</v>
      </c>
      <c r="Y4079" s="11">
        <f t="shared" si="4"/>
        <v>506.4433333</v>
      </c>
      <c r="AA4079" s="11"/>
    </row>
    <row r="4080">
      <c r="A4080" s="12" t="s">
        <v>110</v>
      </c>
      <c r="B4080" s="13">
        <v>43007.0</v>
      </c>
      <c r="C4080" s="12">
        <v>43009.0</v>
      </c>
      <c r="D4080" s="14">
        <v>1100.96</v>
      </c>
      <c r="E4080" s="24">
        <v>42966.511921296296</v>
      </c>
      <c r="F4080" s="16">
        <v>41.0</v>
      </c>
      <c r="G4080" s="17" t="s">
        <v>64</v>
      </c>
      <c r="H4080" s="14">
        <v>74.85</v>
      </c>
      <c r="I4080" s="14">
        <f t="shared" si="1"/>
        <v>1022.8816</v>
      </c>
      <c r="J4080" s="18">
        <v>9.0</v>
      </c>
      <c r="K4080" s="17">
        <v>16.0</v>
      </c>
      <c r="L4080" s="19">
        <v>5.0</v>
      </c>
      <c r="M4080" s="19" t="e">
        <v>#REF!</v>
      </c>
      <c r="N4080" s="17">
        <v>5.0</v>
      </c>
      <c r="O4080" s="17" t="s">
        <v>66</v>
      </c>
      <c r="P4080" s="17">
        <v>2.0</v>
      </c>
      <c r="Q4080" s="17">
        <v>16.0</v>
      </c>
      <c r="R4080" s="17">
        <v>2.0</v>
      </c>
      <c r="S4080" s="7">
        <f t="shared" si="2"/>
        <v>18</v>
      </c>
      <c r="T4080" s="20">
        <v>34.04</v>
      </c>
      <c r="U4080" s="14">
        <f t="shared" si="200"/>
        <v>44.0384</v>
      </c>
      <c r="V4080" s="21" t="s">
        <v>39</v>
      </c>
      <c r="W4080" s="35">
        <f>VLOOKUP(A4080,airbnb_listings_orlando!C:Q,14,0)</f>
        <v>259</v>
      </c>
      <c r="X4080" s="35">
        <f>VLOOKUP(A4080,airbnb_listings_orlando!C:Q,15,0)</f>
        <v>6</v>
      </c>
      <c r="Y4080" s="11">
        <f t="shared" si="4"/>
        <v>550.48</v>
      </c>
      <c r="AA4080" s="11"/>
    </row>
    <row r="4081">
      <c r="A4081" s="12" t="s">
        <v>110</v>
      </c>
      <c r="B4081" s="13">
        <v>42985.0</v>
      </c>
      <c r="C4081" s="12">
        <v>42989.0</v>
      </c>
      <c r="D4081" s="14">
        <v>2062.75</v>
      </c>
      <c r="E4081" s="24">
        <v>42933.582916666666</v>
      </c>
      <c r="F4081" s="16">
        <v>52.0</v>
      </c>
      <c r="G4081" s="17" t="s">
        <v>64</v>
      </c>
      <c r="H4081" s="14">
        <v>165.76</v>
      </c>
      <c r="I4081" s="14">
        <f t="shared" si="1"/>
        <v>1918.29</v>
      </c>
      <c r="J4081" s="18">
        <v>9.0</v>
      </c>
      <c r="K4081" s="17">
        <v>16.0</v>
      </c>
      <c r="L4081" s="19">
        <v>5.0</v>
      </c>
      <c r="M4081" s="19" t="e">
        <v>#REF!</v>
      </c>
      <c r="N4081" s="17">
        <v>5.0</v>
      </c>
      <c r="O4081" s="17" t="s">
        <v>66</v>
      </c>
      <c r="P4081" s="17">
        <v>4.0</v>
      </c>
      <c r="Q4081" s="17">
        <v>10.0</v>
      </c>
      <c r="R4081" s="17">
        <v>10.0</v>
      </c>
      <c r="S4081" s="7">
        <f t="shared" si="2"/>
        <v>20</v>
      </c>
      <c r="T4081" s="20">
        <v>61.95</v>
      </c>
      <c r="U4081" s="14">
        <f t="shared" si="200"/>
        <v>82.51</v>
      </c>
      <c r="V4081" s="21" t="s">
        <v>39</v>
      </c>
      <c r="W4081" s="35">
        <f>VLOOKUP(A4081,airbnb_listings_orlando!C:Q,14,0)</f>
        <v>259</v>
      </c>
      <c r="X4081" s="35">
        <f>VLOOKUP(A4081,airbnb_listings_orlando!C:Q,15,0)</f>
        <v>6</v>
      </c>
      <c r="Y4081" s="11">
        <f t="shared" si="4"/>
        <v>515.6875</v>
      </c>
      <c r="AA4081" s="11"/>
    </row>
    <row r="4082">
      <c r="A4082" s="12" t="s">
        <v>110</v>
      </c>
      <c r="B4082" s="13">
        <v>42965.0</v>
      </c>
      <c r="C4082" s="12">
        <v>42968.0</v>
      </c>
      <c r="D4082" s="14">
        <v>1519.33</v>
      </c>
      <c r="E4082" s="24">
        <v>42930.68373842593</v>
      </c>
      <c r="F4082" s="16">
        <v>35.0</v>
      </c>
      <c r="G4082" s="17" t="s">
        <v>64</v>
      </c>
      <c r="H4082" s="14">
        <v>116.98</v>
      </c>
      <c r="I4082" s="14">
        <f t="shared" si="1"/>
        <v>1411.5868</v>
      </c>
      <c r="J4082" s="18">
        <v>9.0</v>
      </c>
      <c r="K4082" s="17">
        <v>16.0</v>
      </c>
      <c r="L4082" s="19">
        <v>5.0</v>
      </c>
      <c r="M4082" s="19" t="e">
        <v>#REF!</v>
      </c>
      <c r="N4082" s="17">
        <v>5.0</v>
      </c>
      <c r="O4082" s="17" t="s">
        <v>66</v>
      </c>
      <c r="P4082" s="17">
        <v>3.0</v>
      </c>
      <c r="Q4082" s="17">
        <v>11.0</v>
      </c>
      <c r="R4082" s="17">
        <v>10.0</v>
      </c>
      <c r="S4082" s="7">
        <f t="shared" si="2"/>
        <v>21</v>
      </c>
      <c r="T4082" s="20">
        <v>46.97</v>
      </c>
      <c r="U4082" s="14">
        <f t="shared" si="200"/>
        <v>60.7732</v>
      </c>
      <c r="V4082" s="21" t="s">
        <v>39</v>
      </c>
      <c r="W4082" s="35">
        <f>VLOOKUP(A4082,airbnb_listings_orlando!C:Q,14,0)</f>
        <v>259</v>
      </c>
      <c r="X4082" s="35">
        <f>VLOOKUP(A4082,airbnb_listings_orlando!C:Q,15,0)</f>
        <v>6</v>
      </c>
      <c r="Y4082" s="11">
        <f t="shared" si="4"/>
        <v>506.4433333</v>
      </c>
      <c r="AA4082" s="11"/>
    </row>
    <row r="4083">
      <c r="A4083" s="12" t="s">
        <v>110</v>
      </c>
      <c r="B4083" s="13">
        <v>42947.0</v>
      </c>
      <c r="C4083" s="12">
        <v>42951.0</v>
      </c>
      <c r="D4083" s="14">
        <v>2238.35</v>
      </c>
      <c r="E4083" s="24">
        <v>42621.49842592593</v>
      </c>
      <c r="F4083" s="16">
        <v>326.0</v>
      </c>
      <c r="G4083" s="17" t="s">
        <v>64</v>
      </c>
      <c r="H4083" s="14">
        <v>193.12</v>
      </c>
      <c r="I4083" s="14">
        <f t="shared" si="1"/>
        <v>2081.966</v>
      </c>
      <c r="J4083" s="18">
        <v>9.0</v>
      </c>
      <c r="K4083" s="17">
        <v>16.0</v>
      </c>
      <c r="L4083" s="19">
        <v>5.0</v>
      </c>
      <c r="M4083" s="19" t="e">
        <v>#REF!</v>
      </c>
      <c r="N4083" s="17">
        <v>5.0</v>
      </c>
      <c r="O4083" s="17" t="s">
        <v>66</v>
      </c>
      <c r="P4083" s="17">
        <v>4.0</v>
      </c>
      <c r="Q4083" s="17">
        <v>8.0</v>
      </c>
      <c r="R4083" s="17">
        <v>11.0</v>
      </c>
      <c r="S4083" s="7">
        <f t="shared" si="2"/>
        <v>19</v>
      </c>
      <c r="T4083" s="20">
        <v>66.85</v>
      </c>
      <c r="U4083" s="14">
        <f t="shared" si="200"/>
        <v>89.534</v>
      </c>
      <c r="V4083" s="21" t="s">
        <v>39</v>
      </c>
      <c r="W4083" s="35">
        <f>VLOOKUP(A4083,airbnb_listings_orlando!C:Q,14,0)</f>
        <v>259</v>
      </c>
      <c r="X4083" s="35">
        <f>VLOOKUP(A4083,airbnb_listings_orlando!C:Q,15,0)</f>
        <v>6</v>
      </c>
      <c r="Y4083" s="11">
        <f t="shared" si="4"/>
        <v>559.5875</v>
      </c>
      <c r="AA4083" s="11"/>
    </row>
    <row r="4084">
      <c r="A4084" s="12" t="s">
        <v>110</v>
      </c>
      <c r="B4084" s="13">
        <v>42915.0</v>
      </c>
      <c r="C4084" s="12">
        <v>42918.0</v>
      </c>
      <c r="D4084" s="14">
        <v>1706.47</v>
      </c>
      <c r="E4084" s="24">
        <v>42878.409733796296</v>
      </c>
      <c r="F4084" s="16">
        <v>37.0</v>
      </c>
      <c r="G4084" s="17" t="s">
        <v>64</v>
      </c>
      <c r="H4084" s="14">
        <v>135.9</v>
      </c>
      <c r="I4084" s="14">
        <f t="shared" si="1"/>
        <v>1585.5212</v>
      </c>
      <c r="J4084" s="18">
        <v>9.0</v>
      </c>
      <c r="K4084" s="17">
        <v>16.0</v>
      </c>
      <c r="L4084" s="19">
        <v>5.0</v>
      </c>
      <c r="M4084" s="19" t="e">
        <v>#REF!</v>
      </c>
      <c r="N4084" s="17">
        <v>5.0</v>
      </c>
      <c r="O4084" s="17" t="s">
        <v>66</v>
      </c>
      <c r="P4084" s="17">
        <v>3.0</v>
      </c>
      <c r="Q4084" s="17">
        <v>9.0</v>
      </c>
      <c r="R4084" s="17">
        <v>5.0</v>
      </c>
      <c r="S4084" s="7">
        <f t="shared" si="2"/>
        <v>14</v>
      </c>
      <c r="T4084" s="20">
        <v>52.69</v>
      </c>
      <c r="U4084" s="14">
        <f t="shared" si="200"/>
        <v>68.2588</v>
      </c>
      <c r="V4084" s="21" t="s">
        <v>39</v>
      </c>
      <c r="W4084" s="35">
        <f>VLOOKUP(A4084,airbnb_listings_orlando!C:Q,14,0)</f>
        <v>259</v>
      </c>
      <c r="X4084" s="35">
        <f>VLOOKUP(A4084,airbnb_listings_orlando!C:Q,15,0)</f>
        <v>6</v>
      </c>
      <c r="Y4084" s="11">
        <f t="shared" si="4"/>
        <v>568.8233333</v>
      </c>
      <c r="AA4084" s="11"/>
    </row>
    <row r="4085">
      <c r="A4085" s="12" t="s">
        <v>110</v>
      </c>
      <c r="B4085" s="13">
        <v>42903.0</v>
      </c>
      <c r="C4085" s="12">
        <v>42911.0</v>
      </c>
      <c r="D4085" s="14">
        <v>3887.2</v>
      </c>
      <c r="E4085" s="24">
        <v>42621.49741898148</v>
      </c>
      <c r="F4085" s="16">
        <v>282.0</v>
      </c>
      <c r="G4085" s="17" t="s">
        <v>64</v>
      </c>
      <c r="H4085" s="14">
        <v>350.37</v>
      </c>
      <c r="I4085" s="14">
        <f t="shared" si="1"/>
        <v>3618.992</v>
      </c>
      <c r="J4085" s="18">
        <v>9.0</v>
      </c>
      <c r="K4085" s="17">
        <v>16.0</v>
      </c>
      <c r="L4085" s="19">
        <v>5.0</v>
      </c>
      <c r="M4085" s="19" t="e">
        <v>#REF!</v>
      </c>
      <c r="N4085" s="17">
        <v>5.0</v>
      </c>
      <c r="O4085" s="17" t="s">
        <v>66</v>
      </c>
      <c r="P4085" s="17">
        <v>8.0</v>
      </c>
      <c r="Q4085" s="17">
        <v>13.0</v>
      </c>
      <c r="R4085" s="17">
        <v>6.0</v>
      </c>
      <c r="S4085" s="7">
        <f t="shared" si="2"/>
        <v>19</v>
      </c>
      <c r="T4085" s="20">
        <v>112.72</v>
      </c>
      <c r="U4085" s="14">
        <f t="shared" si="200"/>
        <v>155.488</v>
      </c>
      <c r="V4085" s="21" t="s">
        <v>39</v>
      </c>
      <c r="W4085" s="35">
        <f>VLOOKUP(A4085,airbnb_listings_orlando!C:Q,14,0)</f>
        <v>259</v>
      </c>
      <c r="X4085" s="35">
        <f>VLOOKUP(A4085,airbnb_listings_orlando!C:Q,15,0)</f>
        <v>6</v>
      </c>
      <c r="Y4085" s="11">
        <f t="shared" si="4"/>
        <v>485.9</v>
      </c>
      <c r="AA4085" s="11"/>
    </row>
    <row r="4086">
      <c r="A4086" s="12" t="s">
        <v>110</v>
      </c>
      <c r="B4086" s="13">
        <v>42896.0</v>
      </c>
      <c r="C4086" s="12">
        <v>42903.0</v>
      </c>
      <c r="D4086" s="14">
        <v>3335.58</v>
      </c>
      <c r="E4086" s="24">
        <v>42621.496458333335</v>
      </c>
      <c r="F4086" s="16">
        <v>275.0</v>
      </c>
      <c r="G4086" s="17" t="s">
        <v>64</v>
      </c>
      <c r="H4086" s="14">
        <v>301.53</v>
      </c>
      <c r="I4086" s="14">
        <f t="shared" si="1"/>
        <v>3099.1368</v>
      </c>
      <c r="J4086" s="18">
        <v>9.0</v>
      </c>
      <c r="K4086" s="17">
        <v>16.0</v>
      </c>
      <c r="L4086" s="19">
        <v>5.0</v>
      </c>
      <c r="M4086" s="19" t="e">
        <v>#REF!</v>
      </c>
      <c r="N4086" s="17">
        <v>5.0</v>
      </c>
      <c r="O4086" s="17" t="s">
        <v>66</v>
      </c>
      <c r="P4086" s="17">
        <v>7.0</v>
      </c>
      <c r="Q4086" s="17">
        <v>10.0</v>
      </c>
      <c r="R4086" s="17">
        <v>6.0</v>
      </c>
      <c r="S4086" s="7">
        <f t="shared" si="2"/>
        <v>16</v>
      </c>
      <c r="T4086" s="20">
        <v>103.02</v>
      </c>
      <c r="U4086" s="14">
        <f t="shared" si="200"/>
        <v>133.4232</v>
      </c>
      <c r="V4086" s="21" t="s">
        <v>39</v>
      </c>
      <c r="W4086" s="35">
        <f>VLOOKUP(A4086,airbnb_listings_orlando!C:Q,14,0)</f>
        <v>259</v>
      </c>
      <c r="X4086" s="35">
        <f>VLOOKUP(A4086,airbnb_listings_orlando!C:Q,15,0)</f>
        <v>6</v>
      </c>
      <c r="Y4086" s="11">
        <f t="shared" si="4"/>
        <v>476.5114286</v>
      </c>
      <c r="AA4086" s="11"/>
    </row>
    <row r="4087">
      <c r="A4087" s="12" t="s">
        <v>110</v>
      </c>
      <c r="B4087" s="13">
        <v>42891.0</v>
      </c>
      <c r="C4087" s="12">
        <v>42896.0</v>
      </c>
      <c r="D4087" s="14">
        <v>2544.02</v>
      </c>
      <c r="E4087" s="24">
        <v>42770.64289351852</v>
      </c>
      <c r="F4087" s="16">
        <v>121.0</v>
      </c>
      <c r="G4087" s="17" t="s">
        <v>64</v>
      </c>
      <c r="H4087" s="14">
        <v>212.62</v>
      </c>
      <c r="I4087" s="14">
        <f t="shared" si="1"/>
        <v>2366.2792</v>
      </c>
      <c r="J4087" s="18">
        <v>9.0</v>
      </c>
      <c r="K4087" s="17">
        <v>16.0</v>
      </c>
      <c r="L4087" s="19">
        <v>5.0</v>
      </c>
      <c r="M4087" s="19" t="e">
        <v>#REF!</v>
      </c>
      <c r="N4087" s="17">
        <v>5.0</v>
      </c>
      <c r="O4087" s="17" t="s">
        <v>66</v>
      </c>
      <c r="P4087" s="17">
        <v>5.0</v>
      </c>
      <c r="Q4087" s="17">
        <v>11.0</v>
      </c>
      <c r="R4087" s="17">
        <v>9.0</v>
      </c>
      <c r="S4087" s="7">
        <f t="shared" si="2"/>
        <v>20</v>
      </c>
      <c r="T4087" s="20">
        <v>75.98</v>
      </c>
      <c r="U4087" s="14">
        <f t="shared" si="200"/>
        <v>101.7608</v>
      </c>
      <c r="V4087" s="21" t="s">
        <v>39</v>
      </c>
      <c r="W4087" s="35">
        <f>VLOOKUP(A4087,airbnb_listings_orlando!C:Q,14,0)</f>
        <v>259</v>
      </c>
      <c r="X4087" s="35">
        <f>VLOOKUP(A4087,airbnb_listings_orlando!C:Q,15,0)</f>
        <v>6</v>
      </c>
      <c r="Y4087" s="11">
        <f t="shared" si="4"/>
        <v>508.804</v>
      </c>
      <c r="AA4087" s="11"/>
    </row>
    <row r="4088">
      <c r="A4088" s="12" t="s">
        <v>110</v>
      </c>
      <c r="B4088" s="13">
        <v>42888.0</v>
      </c>
      <c r="C4088" s="12">
        <v>42891.0</v>
      </c>
      <c r="D4088" s="14">
        <v>1519.32</v>
      </c>
      <c r="E4088" s="24">
        <v>42859.58181712963</v>
      </c>
      <c r="F4088" s="16">
        <v>29.0</v>
      </c>
      <c r="G4088" s="17" t="s">
        <v>64</v>
      </c>
      <c r="H4088" s="14">
        <v>116.98</v>
      </c>
      <c r="I4088" s="14">
        <f t="shared" si="1"/>
        <v>1411.5772</v>
      </c>
      <c r="J4088" s="18">
        <v>9.0</v>
      </c>
      <c r="K4088" s="17">
        <v>16.0</v>
      </c>
      <c r="L4088" s="19">
        <v>5.0</v>
      </c>
      <c r="M4088" s="19" t="e">
        <v>#REF!</v>
      </c>
      <c r="N4088" s="17">
        <v>5.0</v>
      </c>
      <c r="O4088" s="17" t="s">
        <v>66</v>
      </c>
      <c r="P4088" s="17">
        <v>3.0</v>
      </c>
      <c r="Q4088" s="17">
        <v>12.0</v>
      </c>
      <c r="R4088" s="17">
        <v>10.0</v>
      </c>
      <c r="S4088" s="7">
        <f t="shared" si="2"/>
        <v>22</v>
      </c>
      <c r="T4088" s="20">
        <v>46.97</v>
      </c>
      <c r="U4088" s="14">
        <f t="shared" si="200"/>
        <v>60.7728</v>
      </c>
      <c r="V4088" s="21" t="s">
        <v>39</v>
      </c>
      <c r="W4088" s="35">
        <f>VLOOKUP(A4088,airbnb_listings_orlando!C:Q,14,0)</f>
        <v>259</v>
      </c>
      <c r="X4088" s="35">
        <f>VLOOKUP(A4088,airbnb_listings_orlando!C:Q,15,0)</f>
        <v>6</v>
      </c>
      <c r="Y4088" s="11">
        <f t="shared" si="4"/>
        <v>506.44</v>
      </c>
      <c r="AA4088" s="11"/>
    </row>
    <row r="4089">
      <c r="A4089" s="12" t="s">
        <v>110</v>
      </c>
      <c r="B4089" s="13">
        <v>42882.0</v>
      </c>
      <c r="C4089" s="12">
        <v>42884.0</v>
      </c>
      <c r="D4089" s="14">
        <v>1100.95</v>
      </c>
      <c r="E4089" s="24">
        <v>42852.5281712963</v>
      </c>
      <c r="F4089" s="16">
        <v>30.0</v>
      </c>
      <c r="G4089" s="17" t="s">
        <v>64</v>
      </c>
      <c r="H4089" s="14">
        <v>74.85</v>
      </c>
      <c r="I4089" s="14">
        <f t="shared" si="1"/>
        <v>1022.872</v>
      </c>
      <c r="J4089" s="18">
        <v>9.0</v>
      </c>
      <c r="K4089" s="17">
        <v>16.0</v>
      </c>
      <c r="L4089" s="19">
        <v>5.0</v>
      </c>
      <c r="M4089" s="19" t="e">
        <v>#REF!</v>
      </c>
      <c r="N4089" s="17">
        <v>5.0</v>
      </c>
      <c r="O4089" s="17" t="s">
        <v>66</v>
      </c>
      <c r="P4089" s="17">
        <v>2.0</v>
      </c>
      <c r="Q4089" s="17">
        <v>10.0</v>
      </c>
      <c r="R4089" s="17">
        <v>4.0</v>
      </c>
      <c r="S4089" s="7">
        <f t="shared" si="2"/>
        <v>14</v>
      </c>
      <c r="T4089" s="20">
        <v>34.04</v>
      </c>
      <c r="U4089" s="14">
        <f t="shared" si="200"/>
        <v>44.038</v>
      </c>
      <c r="V4089" s="21" t="s">
        <v>39</v>
      </c>
      <c r="W4089" s="35">
        <f>VLOOKUP(A4089,airbnb_listings_orlando!C:Q,14,0)</f>
        <v>259</v>
      </c>
      <c r="X4089" s="35">
        <f>VLOOKUP(A4089,airbnb_listings_orlando!C:Q,15,0)</f>
        <v>6</v>
      </c>
      <c r="Y4089" s="11">
        <f t="shared" si="4"/>
        <v>550.475</v>
      </c>
      <c r="AA4089" s="11"/>
    </row>
    <row r="4090">
      <c r="A4090" s="12" t="s">
        <v>110</v>
      </c>
      <c r="B4090" s="13">
        <v>42866.0</v>
      </c>
      <c r="C4090" s="12">
        <v>42868.0</v>
      </c>
      <c r="D4090" s="14">
        <v>1169.04</v>
      </c>
      <c r="E4090" s="24">
        <v>42802.38431712963</v>
      </c>
      <c r="F4090" s="16">
        <v>64.0</v>
      </c>
      <c r="G4090" s="17" t="s">
        <v>64</v>
      </c>
      <c r="H4090" s="14">
        <v>74.85</v>
      </c>
      <c r="I4090" s="14">
        <f t="shared" si="1"/>
        <v>1088.2384</v>
      </c>
      <c r="J4090" s="18">
        <v>9.0</v>
      </c>
      <c r="K4090" s="17">
        <v>16.0</v>
      </c>
      <c r="L4090" s="19">
        <v>5.0</v>
      </c>
      <c r="M4090" s="19" t="e">
        <v>#REF!</v>
      </c>
      <c r="N4090" s="17">
        <v>5.0</v>
      </c>
      <c r="O4090" s="17" t="s">
        <v>66</v>
      </c>
      <c r="P4090" s="17">
        <v>2.0</v>
      </c>
      <c r="Q4090" s="17">
        <v>6.0</v>
      </c>
      <c r="R4090" s="17">
        <v>15.0</v>
      </c>
      <c r="S4090" s="7">
        <f t="shared" si="2"/>
        <v>21</v>
      </c>
      <c r="T4090" s="20">
        <v>34.04</v>
      </c>
      <c r="U4090" s="14">
        <f t="shared" si="200"/>
        <v>46.7616</v>
      </c>
      <c r="V4090" s="21" t="s">
        <v>39</v>
      </c>
      <c r="W4090" s="35">
        <f>VLOOKUP(A4090,airbnb_listings_orlando!C:Q,14,0)</f>
        <v>259</v>
      </c>
      <c r="X4090" s="35">
        <f>VLOOKUP(A4090,airbnb_listings_orlando!C:Q,15,0)</f>
        <v>6</v>
      </c>
      <c r="Y4090" s="11">
        <f t="shared" si="4"/>
        <v>584.52</v>
      </c>
      <c r="AA4090" s="11"/>
    </row>
    <row r="4091">
      <c r="A4091" s="12" t="s">
        <v>110</v>
      </c>
      <c r="B4091" s="13">
        <v>42834.0</v>
      </c>
      <c r="C4091" s="12">
        <v>42844.0</v>
      </c>
      <c r="D4091" s="14">
        <v>4791.2</v>
      </c>
      <c r="E4091" s="24">
        <v>42621.49555555556</v>
      </c>
      <c r="F4091" s="16">
        <v>213.0</v>
      </c>
      <c r="G4091" s="17" t="s">
        <v>64</v>
      </c>
      <c r="H4091" s="14">
        <v>4.7</v>
      </c>
      <c r="I4091" s="14">
        <f t="shared" si="1"/>
        <v>4073.722</v>
      </c>
      <c r="J4091" s="18">
        <v>9.0</v>
      </c>
      <c r="K4091" s="17">
        <v>16.0</v>
      </c>
      <c r="L4091" s="19">
        <v>5.0</v>
      </c>
      <c r="M4091" s="19" t="e">
        <v>#REF!</v>
      </c>
      <c r="N4091" s="17">
        <v>5.0</v>
      </c>
      <c r="O4091" s="17" t="s">
        <v>66</v>
      </c>
      <c r="P4091" s="17">
        <v>10.0</v>
      </c>
      <c r="Q4091" s="17">
        <v>10.0</v>
      </c>
      <c r="R4091" s="17">
        <v>4.0</v>
      </c>
      <c r="S4091" s="7">
        <f t="shared" si="2"/>
        <v>14</v>
      </c>
      <c r="T4091" s="20">
        <v>525.83</v>
      </c>
      <c r="U4091" s="14">
        <f t="shared" si="200"/>
        <v>191.648</v>
      </c>
      <c r="V4091" s="21" t="s">
        <v>39</v>
      </c>
      <c r="W4091" s="35">
        <f>VLOOKUP(A4091,airbnb_listings_orlando!C:Q,14,0)</f>
        <v>259</v>
      </c>
      <c r="X4091" s="35">
        <f>VLOOKUP(A4091,airbnb_listings_orlando!C:Q,15,0)</f>
        <v>6</v>
      </c>
      <c r="Y4091" s="11">
        <f t="shared" si="4"/>
        <v>479.12</v>
      </c>
      <c r="AA4091" s="11"/>
    </row>
    <row r="4092">
      <c r="A4092" s="12" t="s">
        <v>110</v>
      </c>
      <c r="B4092" s="13">
        <v>42811.0</v>
      </c>
      <c r="C4092" s="12">
        <v>42813.0</v>
      </c>
      <c r="D4092" s="14">
        <v>1466.64</v>
      </c>
      <c r="E4092" s="24">
        <v>42805.648125</v>
      </c>
      <c r="F4092" s="16">
        <v>6.0</v>
      </c>
      <c r="G4092" s="17" t="s">
        <v>64</v>
      </c>
      <c r="H4092" s="14">
        <v>105.31</v>
      </c>
      <c r="I4092" s="14">
        <f t="shared" si="1"/>
        <v>1366.5044</v>
      </c>
      <c r="J4092" s="18">
        <v>9.0</v>
      </c>
      <c r="K4092" s="17">
        <v>16.0</v>
      </c>
      <c r="L4092" s="19">
        <v>5.0</v>
      </c>
      <c r="M4092" s="19" t="e">
        <v>#REF!</v>
      </c>
      <c r="N4092" s="17">
        <v>5.0</v>
      </c>
      <c r="O4092" s="17" t="s">
        <v>66</v>
      </c>
      <c r="P4092" s="17">
        <v>2.0</v>
      </c>
      <c r="Q4092" s="17">
        <v>12.0</v>
      </c>
      <c r="R4092" s="17">
        <v>11.0</v>
      </c>
      <c r="S4092" s="7">
        <f t="shared" si="2"/>
        <v>23</v>
      </c>
      <c r="T4092" s="20">
        <v>41.47</v>
      </c>
      <c r="U4092" s="14">
        <f t="shared" si="200"/>
        <v>58.6656</v>
      </c>
      <c r="V4092" s="21" t="s">
        <v>39</v>
      </c>
      <c r="W4092" s="35">
        <f>VLOOKUP(A4092,airbnb_listings_orlando!C:Q,14,0)</f>
        <v>259</v>
      </c>
      <c r="X4092" s="35">
        <f>VLOOKUP(A4092,airbnb_listings_orlando!C:Q,15,0)</f>
        <v>6</v>
      </c>
      <c r="Y4092" s="11">
        <f t="shared" si="4"/>
        <v>733.32</v>
      </c>
      <c r="AA4092" s="11"/>
    </row>
    <row r="4093">
      <c r="A4093" s="12" t="s">
        <v>110</v>
      </c>
      <c r="B4093" s="13">
        <v>42790.0</v>
      </c>
      <c r="C4093" s="12">
        <v>42792.0</v>
      </c>
      <c r="D4093" s="14">
        <v>870.1</v>
      </c>
      <c r="E4093" s="24">
        <v>42646.47405092593</v>
      </c>
      <c r="F4093" s="16">
        <v>144.0</v>
      </c>
      <c r="G4093" s="17" t="s">
        <v>64</v>
      </c>
      <c r="H4093" s="14">
        <v>53.49</v>
      </c>
      <c r="I4093" s="14">
        <f t="shared" si="1"/>
        <v>810.066</v>
      </c>
      <c r="J4093" s="18">
        <v>9.0</v>
      </c>
      <c r="K4093" s="17">
        <v>16.0</v>
      </c>
      <c r="L4093" s="19">
        <v>5.0</v>
      </c>
      <c r="M4093" s="19" t="e">
        <v>#REF!</v>
      </c>
      <c r="N4093" s="17">
        <v>5.0</v>
      </c>
      <c r="O4093" s="17" t="s">
        <v>66</v>
      </c>
      <c r="P4093" s="17">
        <v>2.0</v>
      </c>
      <c r="Q4093" s="17">
        <v>2.0</v>
      </c>
      <c r="R4093" s="17">
        <v>0.0</v>
      </c>
      <c r="S4093" s="7">
        <f t="shared" si="2"/>
        <v>2</v>
      </c>
      <c r="T4093" s="20">
        <v>25.23</v>
      </c>
      <c r="U4093" s="14">
        <f t="shared" si="200"/>
        <v>34.804</v>
      </c>
      <c r="V4093" s="21" t="s">
        <v>39</v>
      </c>
      <c r="W4093" s="35">
        <f>VLOOKUP(A4093,airbnb_listings_orlando!C:Q,14,0)</f>
        <v>259</v>
      </c>
      <c r="X4093" s="35">
        <f>VLOOKUP(A4093,airbnb_listings_orlando!C:Q,15,0)</f>
        <v>6</v>
      </c>
      <c r="Y4093" s="11">
        <f t="shared" si="4"/>
        <v>435.05</v>
      </c>
      <c r="AA4093" s="11"/>
    </row>
    <row r="4094">
      <c r="A4094" s="12" t="s">
        <v>110</v>
      </c>
      <c r="B4094" s="13">
        <v>42782.0</v>
      </c>
      <c r="C4094" s="12">
        <v>42785.0</v>
      </c>
      <c r="D4094" s="14">
        <v>1627.2</v>
      </c>
      <c r="E4094" s="24">
        <v>42621.494479166664</v>
      </c>
      <c r="F4094" s="16">
        <v>161.0</v>
      </c>
      <c r="G4094" s="17" t="s">
        <v>64</v>
      </c>
      <c r="H4094" s="14">
        <v>125.74</v>
      </c>
      <c r="I4094" s="14">
        <f t="shared" si="1"/>
        <v>1514.932</v>
      </c>
      <c r="J4094" s="18">
        <v>9.0</v>
      </c>
      <c r="K4094" s="17">
        <v>16.0</v>
      </c>
      <c r="L4094" s="19">
        <v>5.0</v>
      </c>
      <c r="M4094" s="19" t="e">
        <v>#REF!</v>
      </c>
      <c r="N4094" s="17">
        <v>5.0</v>
      </c>
      <c r="O4094" s="17" t="s">
        <v>66</v>
      </c>
      <c r="P4094" s="17">
        <v>3.0</v>
      </c>
      <c r="Q4094" s="17">
        <v>23.0</v>
      </c>
      <c r="R4094" s="17">
        <v>0.0</v>
      </c>
      <c r="S4094" s="7">
        <f t="shared" si="2"/>
        <v>23</v>
      </c>
      <c r="T4094" s="20">
        <v>47.18</v>
      </c>
      <c r="U4094" s="14">
        <f t="shared" si="200"/>
        <v>65.088</v>
      </c>
      <c r="V4094" s="21" t="s">
        <v>39</v>
      </c>
      <c r="W4094" s="35">
        <f>VLOOKUP(A4094,airbnb_listings_orlando!C:Q,14,0)</f>
        <v>259</v>
      </c>
      <c r="X4094" s="35">
        <f>VLOOKUP(A4094,airbnb_listings_orlando!C:Q,15,0)</f>
        <v>6</v>
      </c>
      <c r="Y4094" s="11">
        <f t="shared" si="4"/>
        <v>542.4</v>
      </c>
      <c r="AA4094" s="11"/>
    </row>
    <row r="4095">
      <c r="A4095" s="12" t="s">
        <v>110</v>
      </c>
      <c r="B4095" s="13">
        <v>42730.0</v>
      </c>
      <c r="C4095" s="25">
        <v>42735.0</v>
      </c>
      <c r="D4095" s="14">
        <v>4226.2</v>
      </c>
      <c r="E4095" s="24">
        <v>42619.62</v>
      </c>
      <c r="F4095" s="16">
        <v>111.0</v>
      </c>
      <c r="G4095" s="17" t="s">
        <v>64</v>
      </c>
      <c r="H4095" s="14">
        <v>525.0</v>
      </c>
      <c r="I4095" s="14">
        <f t="shared" si="1"/>
        <v>4057.152</v>
      </c>
      <c r="J4095" s="18">
        <v>9.0</v>
      </c>
      <c r="K4095" s="17">
        <v>16.0</v>
      </c>
      <c r="L4095" s="19">
        <v>5.0</v>
      </c>
      <c r="M4095" s="19" t="e">
        <v>#REF!</v>
      </c>
      <c r="N4095" s="17">
        <v>5.0</v>
      </c>
      <c r="O4095" s="17" t="s">
        <v>66</v>
      </c>
      <c r="P4095" s="17">
        <v>5.0</v>
      </c>
      <c r="Q4095" s="17">
        <v>23.0</v>
      </c>
      <c r="R4095" s="17">
        <v>0.0</v>
      </c>
      <c r="S4095" s="7">
        <f t="shared" si="2"/>
        <v>23</v>
      </c>
      <c r="T4095" s="20">
        <v>0.0</v>
      </c>
      <c r="U4095" s="14">
        <f t="shared" si="200"/>
        <v>169.048</v>
      </c>
      <c r="V4095" s="21" t="s">
        <v>39</v>
      </c>
      <c r="W4095" s="35">
        <f>VLOOKUP(A4095,airbnb_listings_orlando!C:Q,14,0)</f>
        <v>259</v>
      </c>
      <c r="X4095" s="35">
        <f>VLOOKUP(A4095,airbnb_listings_orlando!C:Q,15,0)</f>
        <v>6</v>
      </c>
      <c r="Y4095" s="11">
        <f t="shared" si="4"/>
        <v>845.24</v>
      </c>
      <c r="AA4095" s="11"/>
    </row>
    <row r="4096">
      <c r="A4096" s="12" t="s">
        <v>110</v>
      </c>
      <c r="B4096" s="13">
        <v>42664.0</v>
      </c>
      <c r="C4096" s="25">
        <v>42666.0</v>
      </c>
      <c r="D4096" s="14">
        <v>1084.8</v>
      </c>
      <c r="E4096" s="15">
        <v>42653.869155092594</v>
      </c>
      <c r="F4096" s="16">
        <v>11.0</v>
      </c>
      <c r="G4096" s="17" t="s">
        <v>64</v>
      </c>
      <c r="H4096" s="14">
        <v>108.0</v>
      </c>
      <c r="I4096" s="14">
        <f t="shared" si="1"/>
        <v>1041.408</v>
      </c>
      <c r="J4096" s="18">
        <v>9.0</v>
      </c>
      <c r="K4096" s="17">
        <v>16.0</v>
      </c>
      <c r="L4096" s="19">
        <v>5.0</v>
      </c>
      <c r="M4096" s="19" t="e">
        <v>#REF!</v>
      </c>
      <c r="N4096" s="17">
        <v>5.0</v>
      </c>
      <c r="O4096" s="17" t="s">
        <v>66</v>
      </c>
      <c r="P4096" s="17">
        <v>2.0</v>
      </c>
      <c r="Q4096" s="17">
        <v>18.0</v>
      </c>
      <c r="R4096" s="17">
        <v>0.0</v>
      </c>
      <c r="S4096" s="7">
        <f t="shared" si="2"/>
        <v>18</v>
      </c>
      <c r="T4096" s="20">
        <v>0.0</v>
      </c>
      <c r="U4096" s="14">
        <f t="shared" si="200"/>
        <v>43.392</v>
      </c>
      <c r="V4096" s="21" t="s">
        <v>39</v>
      </c>
      <c r="W4096" s="35">
        <f>VLOOKUP(A4096,airbnb_listings_orlando!C:Q,14,0)</f>
        <v>259</v>
      </c>
      <c r="X4096" s="35">
        <f>VLOOKUP(A4096,airbnb_listings_orlando!C:Q,15,0)</f>
        <v>6</v>
      </c>
      <c r="Y4096" s="11">
        <f t="shared" si="4"/>
        <v>542.4</v>
      </c>
      <c r="AA4096" s="11"/>
    </row>
    <row r="4097">
      <c r="A4097" s="12" t="s">
        <v>110</v>
      </c>
      <c r="B4097" s="13">
        <v>42649.0</v>
      </c>
      <c r="C4097" s="25">
        <v>42658.0</v>
      </c>
      <c r="D4097" s="14">
        <v>4339.2</v>
      </c>
      <c r="E4097" s="24">
        <v>42615.42417824074</v>
      </c>
      <c r="F4097" s="16">
        <v>34.0</v>
      </c>
      <c r="G4097" s="17" t="s">
        <v>64</v>
      </c>
      <c r="H4097" s="14">
        <v>540.0</v>
      </c>
      <c r="I4097" s="14">
        <f t="shared" si="1"/>
        <v>4165.632</v>
      </c>
      <c r="J4097" s="18">
        <v>9.0</v>
      </c>
      <c r="K4097" s="17">
        <v>16.0</v>
      </c>
      <c r="L4097" s="19">
        <v>5.0</v>
      </c>
      <c r="M4097" s="19" t="e">
        <v>#REF!</v>
      </c>
      <c r="N4097" s="17">
        <v>5.0</v>
      </c>
      <c r="O4097" s="17" t="s">
        <v>66</v>
      </c>
      <c r="P4097" s="17">
        <v>9.0</v>
      </c>
      <c r="Q4097" s="17">
        <v>13.0</v>
      </c>
      <c r="R4097" s="17">
        <v>6.0</v>
      </c>
      <c r="S4097" s="7">
        <f t="shared" si="2"/>
        <v>19</v>
      </c>
      <c r="T4097" s="20">
        <v>0.0</v>
      </c>
      <c r="U4097" s="14">
        <f t="shared" si="200"/>
        <v>173.568</v>
      </c>
      <c r="V4097" s="21" t="s">
        <v>39</v>
      </c>
      <c r="W4097" s="35">
        <f>VLOOKUP(A4097,airbnb_listings_orlando!C:Q,14,0)</f>
        <v>259</v>
      </c>
      <c r="X4097" s="35">
        <f>VLOOKUP(A4097,airbnb_listings_orlando!C:Q,15,0)</f>
        <v>6</v>
      </c>
      <c r="Y4097" s="11">
        <f t="shared" si="4"/>
        <v>482.1333333</v>
      </c>
      <c r="AA4097" s="11"/>
    </row>
    <row r="4098">
      <c r="A4098" s="12" t="s">
        <v>110</v>
      </c>
      <c r="B4098" s="13">
        <v>42643.0</v>
      </c>
      <c r="C4098" s="12">
        <v>42646.0</v>
      </c>
      <c r="D4098" s="14">
        <v>1491.6</v>
      </c>
      <c r="E4098" s="24">
        <v>42632.719293981485</v>
      </c>
      <c r="F4098" s="16">
        <v>11.0</v>
      </c>
      <c r="G4098" s="17" t="s">
        <v>64</v>
      </c>
      <c r="H4098" s="14">
        <v>162.0</v>
      </c>
      <c r="I4098" s="14">
        <f t="shared" si="1"/>
        <v>1431.936</v>
      </c>
      <c r="J4098" s="18">
        <v>9.0</v>
      </c>
      <c r="K4098" s="17">
        <v>16.0</v>
      </c>
      <c r="L4098" s="19">
        <v>5.0</v>
      </c>
      <c r="M4098" s="19" t="e">
        <v>#REF!</v>
      </c>
      <c r="N4098" s="17">
        <v>5.0</v>
      </c>
      <c r="O4098" s="17" t="s">
        <v>66</v>
      </c>
      <c r="P4098" s="17">
        <v>3.0</v>
      </c>
      <c r="Q4098" s="17">
        <v>9.0</v>
      </c>
      <c r="R4098" s="17">
        <v>0.0</v>
      </c>
      <c r="S4098" s="7">
        <f t="shared" si="2"/>
        <v>9</v>
      </c>
      <c r="T4098" s="20">
        <v>0.0</v>
      </c>
      <c r="U4098" s="14">
        <f t="shared" si="200"/>
        <v>59.664</v>
      </c>
      <c r="V4098" s="21" t="s">
        <v>39</v>
      </c>
      <c r="W4098" s="35">
        <f>VLOOKUP(A4098,airbnb_listings_orlando!C:Q,14,0)</f>
        <v>259</v>
      </c>
      <c r="X4098" s="35">
        <f>VLOOKUP(A4098,airbnb_listings_orlando!C:Q,15,0)</f>
        <v>6</v>
      </c>
      <c r="Y4098" s="11">
        <f t="shared" si="4"/>
        <v>497.2</v>
      </c>
      <c r="AA4098" s="11"/>
    </row>
    <row r="4099">
      <c r="A4099" s="12" t="s">
        <v>110</v>
      </c>
      <c r="B4099" s="13">
        <v>42627.0</v>
      </c>
      <c r="C4099" s="12">
        <v>42632.0</v>
      </c>
      <c r="D4099" s="14">
        <v>2305.2</v>
      </c>
      <c r="E4099" s="24">
        <v>42636.605833333335</v>
      </c>
      <c r="F4099" s="16">
        <v>0.0</v>
      </c>
      <c r="G4099" s="17" t="s">
        <v>64</v>
      </c>
      <c r="H4099" s="14">
        <v>270.0</v>
      </c>
      <c r="I4099" s="14">
        <f t="shared" si="1"/>
        <v>2212.992</v>
      </c>
      <c r="J4099" s="18">
        <v>9.0</v>
      </c>
      <c r="K4099" s="17">
        <v>16.0</v>
      </c>
      <c r="L4099" s="19">
        <v>5.0</v>
      </c>
      <c r="M4099" s="19" t="e">
        <v>#REF!</v>
      </c>
      <c r="N4099" s="17">
        <v>5.0</v>
      </c>
      <c r="O4099" s="17" t="s">
        <v>66</v>
      </c>
      <c r="P4099" s="17">
        <v>5.0</v>
      </c>
      <c r="Q4099" s="17">
        <v>22.0</v>
      </c>
      <c r="R4099" s="17">
        <v>0.0</v>
      </c>
      <c r="S4099" s="7">
        <f t="shared" si="2"/>
        <v>22</v>
      </c>
      <c r="T4099" s="20">
        <v>0.0</v>
      </c>
      <c r="U4099" s="14">
        <f t="shared" si="200"/>
        <v>92.208</v>
      </c>
      <c r="V4099" s="21" t="s">
        <v>39</v>
      </c>
      <c r="W4099" s="35">
        <f>VLOOKUP(A4099,airbnb_listings_orlando!C:Q,14,0)</f>
        <v>259</v>
      </c>
      <c r="X4099" s="35">
        <f>VLOOKUP(A4099,airbnb_listings_orlando!C:Q,15,0)</f>
        <v>6</v>
      </c>
      <c r="Y4099" s="11">
        <f t="shared" si="4"/>
        <v>461.04</v>
      </c>
      <c r="AA4099" s="11"/>
    </row>
    <row r="4100">
      <c r="A4100" s="12" t="s">
        <v>110</v>
      </c>
      <c r="B4100" s="13">
        <v>42615.0</v>
      </c>
      <c r="C4100" s="12">
        <v>42618.0</v>
      </c>
      <c r="D4100" s="14">
        <v>1491.6</v>
      </c>
      <c r="E4100" s="24">
        <v>42636.60376157407</v>
      </c>
      <c r="F4100" s="16">
        <v>0.0</v>
      </c>
      <c r="G4100" s="17" t="s">
        <v>64</v>
      </c>
      <c r="H4100" s="14">
        <v>162.0</v>
      </c>
      <c r="I4100" s="14">
        <f t="shared" si="1"/>
        <v>1431.936</v>
      </c>
      <c r="J4100" s="18">
        <v>9.0</v>
      </c>
      <c r="K4100" s="17">
        <v>16.0</v>
      </c>
      <c r="L4100" s="19">
        <v>5.0</v>
      </c>
      <c r="M4100" s="19" t="e">
        <v>#REF!</v>
      </c>
      <c r="N4100" s="17">
        <v>5.0</v>
      </c>
      <c r="O4100" s="17" t="s">
        <v>66</v>
      </c>
      <c r="P4100" s="17">
        <v>3.0</v>
      </c>
      <c r="Q4100" s="17">
        <v>12.0</v>
      </c>
      <c r="R4100" s="17">
        <v>6.0</v>
      </c>
      <c r="S4100" s="7">
        <f t="shared" si="2"/>
        <v>18</v>
      </c>
      <c r="T4100" s="20">
        <v>0.0</v>
      </c>
      <c r="U4100" s="14">
        <f t="shared" si="200"/>
        <v>59.664</v>
      </c>
      <c r="V4100" s="21" t="s">
        <v>39</v>
      </c>
      <c r="W4100" s="35">
        <f>VLOOKUP(A4100,airbnb_listings_orlando!C:Q,14,0)</f>
        <v>259</v>
      </c>
      <c r="X4100" s="35">
        <f>VLOOKUP(A4100,airbnb_listings_orlando!C:Q,15,0)</f>
        <v>6</v>
      </c>
      <c r="Y4100" s="11">
        <f t="shared" si="4"/>
        <v>497.2</v>
      </c>
      <c r="AA4100" s="11"/>
    </row>
    <row r="4101">
      <c r="A4101" s="12" t="s">
        <v>111</v>
      </c>
      <c r="B4101" s="13">
        <v>43470.0</v>
      </c>
      <c r="C4101" s="12">
        <v>43472.0</v>
      </c>
      <c r="D4101" s="14">
        <v>390.91</v>
      </c>
      <c r="E4101" s="24">
        <v>43468.516747685186</v>
      </c>
      <c r="F4101" s="16">
        <v>2.0</v>
      </c>
      <c r="G4101" s="17" t="s">
        <v>25</v>
      </c>
      <c r="H4101" s="14">
        <v>34.53</v>
      </c>
      <c r="I4101" s="14">
        <f t="shared" si="1"/>
        <v>363.1836</v>
      </c>
      <c r="J4101" s="18">
        <v>4.0</v>
      </c>
      <c r="K4101" s="17">
        <v>7.0</v>
      </c>
      <c r="L4101" s="19">
        <v>3.0</v>
      </c>
      <c r="M4101" s="19">
        <v>40.0</v>
      </c>
      <c r="N4101" s="17">
        <v>4.5</v>
      </c>
      <c r="O4101" s="17" t="s">
        <v>62</v>
      </c>
      <c r="P4101" s="17">
        <v>2.0</v>
      </c>
      <c r="Q4101" s="17">
        <v>5.0</v>
      </c>
      <c r="R4101" s="17">
        <v>0.0</v>
      </c>
      <c r="S4101" s="7">
        <f t="shared" si="2"/>
        <v>5</v>
      </c>
      <c r="T4101" s="20">
        <v>12.09</v>
      </c>
      <c r="U4101" s="14">
        <f t="shared" si="200"/>
        <v>15.6364</v>
      </c>
      <c r="V4101" s="21" t="s">
        <v>26</v>
      </c>
      <c r="W4101" s="35">
        <f>VLOOKUP(A4101,airbnb_listings_orlando!C:Q,14,0)</f>
        <v>142</v>
      </c>
      <c r="X4101" s="35">
        <f>VLOOKUP(A4101,airbnb_listings_orlando!C:Q,15,0)</f>
        <v>6</v>
      </c>
      <c r="Y4101" s="11">
        <f t="shared" si="4"/>
        <v>195.455</v>
      </c>
      <c r="AA4101" s="11"/>
    </row>
    <row r="4102">
      <c r="A4102" s="12" t="s">
        <v>111</v>
      </c>
      <c r="B4102" s="13">
        <v>43463.0</v>
      </c>
      <c r="C4102" s="12">
        <v>43470.0</v>
      </c>
      <c r="D4102" s="14">
        <v>1008.0</v>
      </c>
      <c r="E4102" s="24">
        <v>43107.92760416667</v>
      </c>
      <c r="F4102" s="16">
        <v>356.0</v>
      </c>
      <c r="G4102" s="17" t="s">
        <v>25</v>
      </c>
      <c r="H4102" s="14">
        <v>131.65</v>
      </c>
      <c r="I4102" s="14">
        <f t="shared" si="1"/>
        <v>936.68</v>
      </c>
      <c r="J4102" s="18">
        <v>4.0</v>
      </c>
      <c r="K4102" s="17">
        <v>7.0</v>
      </c>
      <c r="L4102" s="19">
        <v>3.0</v>
      </c>
      <c r="M4102" s="19">
        <v>40.0</v>
      </c>
      <c r="N4102" s="17">
        <v>4.5</v>
      </c>
      <c r="O4102" s="17" t="s">
        <v>62</v>
      </c>
      <c r="P4102" s="17">
        <v>7.0</v>
      </c>
      <c r="Q4102" s="17">
        <v>5.0</v>
      </c>
      <c r="R4102" s="17">
        <v>2.0</v>
      </c>
      <c r="S4102" s="7">
        <f t="shared" si="2"/>
        <v>7</v>
      </c>
      <c r="T4102" s="20">
        <v>31.0</v>
      </c>
      <c r="U4102" s="14">
        <f t="shared" si="200"/>
        <v>40.32</v>
      </c>
      <c r="V4102" s="21" t="s">
        <v>26</v>
      </c>
      <c r="W4102" s="35">
        <f>VLOOKUP(A4102,airbnb_listings_orlando!C:Q,14,0)</f>
        <v>142</v>
      </c>
      <c r="X4102" s="35">
        <f>VLOOKUP(A4102,airbnb_listings_orlando!C:Q,15,0)</f>
        <v>6</v>
      </c>
      <c r="Y4102" s="11">
        <f t="shared" si="4"/>
        <v>144</v>
      </c>
      <c r="AA4102" s="11"/>
    </row>
    <row r="4103">
      <c r="A4103" s="12" t="s">
        <v>111</v>
      </c>
      <c r="B4103" s="13">
        <v>43461.0</v>
      </c>
      <c r="C4103" s="25">
        <v>43463.0</v>
      </c>
      <c r="D4103" s="14">
        <v>458.81</v>
      </c>
      <c r="E4103" s="15">
        <v>43387.796331018515</v>
      </c>
      <c r="F4103" s="16">
        <v>74.0</v>
      </c>
      <c r="G4103" s="17" t="s">
        <v>25</v>
      </c>
      <c r="H4103" s="14">
        <v>45.22</v>
      </c>
      <c r="I4103" s="14">
        <f t="shared" si="1"/>
        <v>426.2676</v>
      </c>
      <c r="J4103" s="18">
        <v>4.0</v>
      </c>
      <c r="K4103" s="17">
        <v>7.0</v>
      </c>
      <c r="L4103" s="19">
        <v>3.0</v>
      </c>
      <c r="M4103" s="19">
        <v>40.0</v>
      </c>
      <c r="N4103" s="17">
        <v>4.5</v>
      </c>
      <c r="O4103" s="17" t="s">
        <v>62</v>
      </c>
      <c r="P4103" s="17">
        <v>2.0</v>
      </c>
      <c r="Q4103" s="17">
        <v>2.0</v>
      </c>
      <c r="R4103" s="17">
        <v>4.0</v>
      </c>
      <c r="S4103" s="7">
        <f t="shared" si="2"/>
        <v>6</v>
      </c>
      <c r="T4103" s="20">
        <v>14.19</v>
      </c>
      <c r="U4103" s="14">
        <f t="shared" si="200"/>
        <v>18.3524</v>
      </c>
      <c r="V4103" s="21" t="s">
        <v>26</v>
      </c>
      <c r="W4103" s="35">
        <f>VLOOKUP(A4103,airbnb_listings_orlando!C:Q,14,0)</f>
        <v>142</v>
      </c>
      <c r="X4103" s="35">
        <f>VLOOKUP(A4103,airbnb_listings_orlando!C:Q,15,0)</f>
        <v>6</v>
      </c>
      <c r="Y4103" s="11">
        <f t="shared" si="4"/>
        <v>229.405</v>
      </c>
      <c r="AA4103" s="11"/>
    </row>
    <row r="4104">
      <c r="A4104" s="12" t="s">
        <v>111</v>
      </c>
      <c r="B4104" s="13">
        <v>43448.0</v>
      </c>
      <c r="C4104" s="25">
        <v>43450.0</v>
      </c>
      <c r="D4104" s="14">
        <v>381.21</v>
      </c>
      <c r="E4104" s="15">
        <v>43418.497453703705</v>
      </c>
      <c r="F4104" s="16">
        <v>30.0</v>
      </c>
      <c r="G4104" s="17" t="s">
        <v>25</v>
      </c>
      <c r="H4104" s="14">
        <v>33.0</v>
      </c>
      <c r="I4104" s="14">
        <f t="shared" si="1"/>
        <v>354.1716</v>
      </c>
      <c r="J4104" s="18">
        <v>4.0</v>
      </c>
      <c r="K4104" s="17">
        <v>7.0</v>
      </c>
      <c r="L4104" s="19">
        <v>3.0</v>
      </c>
      <c r="M4104" s="19">
        <v>40.0</v>
      </c>
      <c r="N4104" s="17">
        <v>4.5</v>
      </c>
      <c r="O4104" s="17" t="s">
        <v>62</v>
      </c>
      <c r="P4104" s="17">
        <v>2.0</v>
      </c>
      <c r="Q4104" s="17">
        <v>4.0</v>
      </c>
      <c r="R4104" s="17">
        <v>0.0</v>
      </c>
      <c r="S4104" s="7">
        <f t="shared" si="2"/>
        <v>4</v>
      </c>
      <c r="T4104" s="20">
        <v>11.79</v>
      </c>
      <c r="U4104" s="14">
        <f t="shared" si="200"/>
        <v>15.2484</v>
      </c>
      <c r="V4104" s="21" t="s">
        <v>26</v>
      </c>
      <c r="W4104" s="35">
        <f>VLOOKUP(A4104,airbnb_listings_orlando!C:Q,14,0)</f>
        <v>142</v>
      </c>
      <c r="X4104" s="35">
        <f>VLOOKUP(A4104,airbnb_listings_orlando!C:Q,15,0)</f>
        <v>6</v>
      </c>
      <c r="Y4104" s="11">
        <f t="shared" si="4"/>
        <v>190.605</v>
      </c>
      <c r="AA4104" s="11"/>
    </row>
    <row r="4105">
      <c r="A4105" s="12" t="s">
        <v>111</v>
      </c>
      <c r="B4105" s="13">
        <v>43431.0</v>
      </c>
      <c r="C4105" s="12">
        <v>43443.0</v>
      </c>
      <c r="D4105" s="14">
        <v>1602.0</v>
      </c>
      <c r="E4105" s="24">
        <v>43201.958449074074</v>
      </c>
      <c r="F4105" s="16">
        <v>230.0</v>
      </c>
      <c r="G4105" s="17" t="s">
        <v>25</v>
      </c>
      <c r="H4105" s="14">
        <v>223.75</v>
      </c>
      <c r="I4105" s="14">
        <f t="shared" si="1"/>
        <v>1487.92</v>
      </c>
      <c r="J4105" s="18">
        <v>4.0</v>
      </c>
      <c r="K4105" s="17">
        <v>7.0</v>
      </c>
      <c r="L4105" s="19">
        <v>3.0</v>
      </c>
      <c r="M4105" s="19">
        <v>40.0</v>
      </c>
      <c r="N4105" s="17">
        <v>4.5</v>
      </c>
      <c r="O4105" s="17" t="s">
        <v>62</v>
      </c>
      <c r="P4105" s="17">
        <v>12.0</v>
      </c>
      <c r="Q4105" s="17">
        <v>5.0</v>
      </c>
      <c r="R4105" s="17">
        <v>3.0</v>
      </c>
      <c r="S4105" s="7">
        <f t="shared" si="2"/>
        <v>8</v>
      </c>
      <c r="T4105" s="20">
        <v>50.0</v>
      </c>
      <c r="U4105" s="14">
        <f t="shared" si="200"/>
        <v>64.08</v>
      </c>
      <c r="V4105" s="21" t="s">
        <v>26</v>
      </c>
      <c r="W4105" s="35">
        <f>VLOOKUP(A4105,airbnb_listings_orlando!C:Q,14,0)</f>
        <v>142</v>
      </c>
      <c r="X4105" s="35">
        <f>VLOOKUP(A4105,airbnb_listings_orlando!C:Q,15,0)</f>
        <v>6</v>
      </c>
      <c r="Y4105" s="11">
        <f t="shared" si="4"/>
        <v>133.5</v>
      </c>
      <c r="AA4105" s="11"/>
    </row>
    <row r="4106">
      <c r="A4106" s="12" t="s">
        <v>111</v>
      </c>
      <c r="B4106" s="13">
        <v>43427.0</v>
      </c>
      <c r="C4106" s="25">
        <v>43429.0</v>
      </c>
      <c r="D4106" s="14">
        <v>439.41</v>
      </c>
      <c r="E4106" s="15">
        <v>43420.854467592595</v>
      </c>
      <c r="F4106" s="16">
        <v>7.0</v>
      </c>
      <c r="G4106" s="17" t="s">
        <v>25</v>
      </c>
      <c r="H4106" s="14">
        <v>42.16</v>
      </c>
      <c r="I4106" s="14">
        <f t="shared" si="1"/>
        <v>408.2436</v>
      </c>
      <c r="J4106" s="18">
        <v>4.0</v>
      </c>
      <c r="K4106" s="17">
        <v>7.0</v>
      </c>
      <c r="L4106" s="19">
        <v>3.0</v>
      </c>
      <c r="M4106" s="19">
        <v>40.0</v>
      </c>
      <c r="N4106" s="17">
        <v>4.5</v>
      </c>
      <c r="O4106" s="17" t="s">
        <v>62</v>
      </c>
      <c r="P4106" s="17">
        <v>2.0</v>
      </c>
      <c r="Q4106" s="17">
        <v>6.0</v>
      </c>
      <c r="R4106" s="17">
        <v>0.0</v>
      </c>
      <c r="S4106" s="7">
        <f t="shared" si="2"/>
        <v>6</v>
      </c>
      <c r="T4106" s="20">
        <v>13.59</v>
      </c>
      <c r="U4106" s="14">
        <f t="shared" si="200"/>
        <v>17.5764</v>
      </c>
      <c r="V4106" s="21" t="s">
        <v>26</v>
      </c>
      <c r="W4106" s="35">
        <f>VLOOKUP(A4106,airbnb_listings_orlando!C:Q,14,0)</f>
        <v>142</v>
      </c>
      <c r="X4106" s="35">
        <f>VLOOKUP(A4106,airbnb_listings_orlando!C:Q,15,0)</f>
        <v>6</v>
      </c>
      <c r="Y4106" s="11">
        <f t="shared" si="4"/>
        <v>219.705</v>
      </c>
      <c r="AA4106" s="11"/>
    </row>
    <row r="4107">
      <c r="A4107" s="12" t="s">
        <v>111</v>
      </c>
      <c r="B4107" s="13">
        <v>43421.0</v>
      </c>
      <c r="C4107" s="25">
        <v>43427.0</v>
      </c>
      <c r="D4107" s="14">
        <v>969.03</v>
      </c>
      <c r="E4107" s="24">
        <v>43380.494722222225</v>
      </c>
      <c r="F4107" s="16">
        <v>41.0</v>
      </c>
      <c r="G4107" s="17" t="s">
        <v>25</v>
      </c>
      <c r="H4107" s="14">
        <v>125.53</v>
      </c>
      <c r="I4107" s="14">
        <f t="shared" si="1"/>
        <v>900.2988</v>
      </c>
      <c r="J4107" s="18">
        <v>4.0</v>
      </c>
      <c r="K4107" s="17">
        <v>7.0</v>
      </c>
      <c r="L4107" s="19">
        <v>3.0</v>
      </c>
      <c r="M4107" s="19">
        <v>40.0</v>
      </c>
      <c r="N4107" s="17">
        <v>4.5</v>
      </c>
      <c r="O4107" s="17" t="s">
        <v>62</v>
      </c>
      <c r="P4107" s="17">
        <v>6.0</v>
      </c>
      <c r="Q4107" s="17">
        <v>6.0</v>
      </c>
      <c r="R4107" s="17">
        <v>0.0</v>
      </c>
      <c r="S4107" s="7">
        <f t="shared" si="2"/>
        <v>6</v>
      </c>
      <c r="T4107" s="20">
        <v>29.97</v>
      </c>
      <c r="U4107" s="14">
        <f t="shared" si="200"/>
        <v>38.7612</v>
      </c>
      <c r="V4107" s="21" t="s">
        <v>26</v>
      </c>
      <c r="W4107" s="35">
        <f>VLOOKUP(A4107,airbnb_listings_orlando!C:Q,14,0)</f>
        <v>142</v>
      </c>
      <c r="X4107" s="35">
        <f>VLOOKUP(A4107,airbnb_listings_orlando!C:Q,15,0)</f>
        <v>6</v>
      </c>
      <c r="Y4107" s="11">
        <f t="shared" si="4"/>
        <v>161.505</v>
      </c>
      <c r="AA4107" s="11"/>
    </row>
    <row r="4108">
      <c r="A4108" s="12" t="s">
        <v>111</v>
      </c>
      <c r="B4108" s="13">
        <v>43406.0</v>
      </c>
      <c r="C4108" s="12">
        <v>43408.0</v>
      </c>
      <c r="D4108" s="14">
        <v>388.97</v>
      </c>
      <c r="E4108" s="24">
        <v>43249.57237268519</v>
      </c>
      <c r="F4108" s="16">
        <v>157.0</v>
      </c>
      <c r="G4108" s="17" t="s">
        <v>25</v>
      </c>
      <c r="H4108" s="14">
        <v>34.22</v>
      </c>
      <c r="I4108" s="14">
        <f t="shared" si="1"/>
        <v>361.3812</v>
      </c>
      <c r="J4108" s="18">
        <v>4.0</v>
      </c>
      <c r="K4108" s="17">
        <v>7.0</v>
      </c>
      <c r="L4108" s="19">
        <v>3.0</v>
      </c>
      <c r="M4108" s="19">
        <v>40.0</v>
      </c>
      <c r="N4108" s="17">
        <v>4.5</v>
      </c>
      <c r="O4108" s="17" t="s">
        <v>62</v>
      </c>
      <c r="P4108" s="17">
        <v>2.0</v>
      </c>
      <c r="Q4108" s="17">
        <v>5.0</v>
      </c>
      <c r="R4108" s="17">
        <v>0.0</v>
      </c>
      <c r="S4108" s="7">
        <f t="shared" si="2"/>
        <v>5</v>
      </c>
      <c r="T4108" s="20">
        <v>12.03</v>
      </c>
      <c r="U4108" s="14">
        <f t="shared" si="200"/>
        <v>15.5588</v>
      </c>
      <c r="V4108" s="21" t="s">
        <v>26</v>
      </c>
      <c r="W4108" s="35">
        <f>VLOOKUP(A4108,airbnb_listings_orlando!C:Q,14,0)</f>
        <v>142</v>
      </c>
      <c r="X4108" s="35">
        <f>VLOOKUP(A4108,airbnb_listings_orlando!C:Q,15,0)</f>
        <v>6</v>
      </c>
      <c r="Y4108" s="11">
        <f t="shared" si="4"/>
        <v>194.485</v>
      </c>
      <c r="AA4108" s="11"/>
    </row>
    <row r="4109">
      <c r="A4109" s="12" t="s">
        <v>111</v>
      </c>
      <c r="B4109" s="13">
        <v>43404.0</v>
      </c>
      <c r="C4109" s="12">
        <v>43406.0</v>
      </c>
      <c r="D4109" s="14">
        <v>342.41</v>
      </c>
      <c r="E4109" s="15">
        <v>43398.68392361111</v>
      </c>
      <c r="F4109" s="16">
        <v>6.0</v>
      </c>
      <c r="G4109" s="17" t="s">
        <v>25</v>
      </c>
      <c r="H4109" s="14">
        <v>26.9</v>
      </c>
      <c r="I4109" s="14">
        <f t="shared" si="1"/>
        <v>318.1236</v>
      </c>
      <c r="J4109" s="18">
        <v>4.0</v>
      </c>
      <c r="K4109" s="17">
        <v>7.0</v>
      </c>
      <c r="L4109" s="19">
        <v>3.0</v>
      </c>
      <c r="M4109" s="19">
        <v>40.0</v>
      </c>
      <c r="N4109" s="17">
        <v>4.5</v>
      </c>
      <c r="O4109" s="17" t="s">
        <v>62</v>
      </c>
      <c r="P4109" s="17">
        <v>2.0</v>
      </c>
      <c r="Q4109" s="17">
        <v>6.0</v>
      </c>
      <c r="R4109" s="17">
        <v>0.0</v>
      </c>
      <c r="S4109" s="7">
        <f t="shared" si="2"/>
        <v>6</v>
      </c>
      <c r="T4109" s="20">
        <v>10.59</v>
      </c>
      <c r="U4109" s="14">
        <f t="shared" si="200"/>
        <v>13.6964</v>
      </c>
      <c r="V4109" s="21" t="s">
        <v>26</v>
      </c>
      <c r="W4109" s="35">
        <f>VLOOKUP(A4109,airbnb_listings_orlando!C:Q,14,0)</f>
        <v>142</v>
      </c>
      <c r="X4109" s="35">
        <f>VLOOKUP(A4109,airbnb_listings_orlando!C:Q,15,0)</f>
        <v>6</v>
      </c>
      <c r="Y4109" s="11">
        <f t="shared" si="4"/>
        <v>171.205</v>
      </c>
      <c r="AA4109" s="11"/>
    </row>
    <row r="4110">
      <c r="A4110" s="12" t="s">
        <v>111</v>
      </c>
      <c r="B4110" s="13">
        <v>43399.0</v>
      </c>
      <c r="C4110" s="25">
        <v>43402.0</v>
      </c>
      <c r="D4110" s="14">
        <v>506.34</v>
      </c>
      <c r="E4110" s="24">
        <v>43368.94024305556</v>
      </c>
      <c r="F4110" s="16">
        <v>31.0</v>
      </c>
      <c r="G4110" s="17" t="s">
        <v>25</v>
      </c>
      <c r="H4110" s="14">
        <v>52.7</v>
      </c>
      <c r="I4110" s="14">
        <f t="shared" si="1"/>
        <v>470.4264</v>
      </c>
      <c r="J4110" s="18">
        <v>4.0</v>
      </c>
      <c r="K4110" s="17">
        <v>7.0</v>
      </c>
      <c r="L4110" s="19">
        <v>3.0</v>
      </c>
      <c r="M4110" s="19">
        <v>40.0</v>
      </c>
      <c r="N4110" s="17">
        <v>4.5</v>
      </c>
      <c r="O4110" s="17" t="s">
        <v>62</v>
      </c>
      <c r="P4110" s="17">
        <v>3.0</v>
      </c>
      <c r="Q4110" s="17">
        <v>4.0</v>
      </c>
      <c r="R4110" s="17">
        <v>0.0</v>
      </c>
      <c r="S4110" s="7">
        <f t="shared" si="2"/>
        <v>4</v>
      </c>
      <c r="T4110" s="20">
        <v>15.66</v>
      </c>
      <c r="U4110" s="14">
        <f t="shared" si="200"/>
        <v>20.2536</v>
      </c>
      <c r="V4110" s="21" t="s">
        <v>26</v>
      </c>
      <c r="W4110" s="35">
        <f>VLOOKUP(A4110,airbnb_listings_orlando!C:Q,14,0)</f>
        <v>142</v>
      </c>
      <c r="X4110" s="35">
        <f>VLOOKUP(A4110,airbnb_listings_orlando!C:Q,15,0)</f>
        <v>6</v>
      </c>
      <c r="Y4110" s="11">
        <f t="shared" si="4"/>
        <v>168.78</v>
      </c>
      <c r="AA4110" s="11"/>
    </row>
    <row r="4111">
      <c r="A4111" s="12" t="s">
        <v>111</v>
      </c>
      <c r="B4111" s="13">
        <v>43391.0</v>
      </c>
      <c r="C4111" s="25">
        <v>43395.0</v>
      </c>
      <c r="D4111" s="14">
        <v>647.01</v>
      </c>
      <c r="E4111" s="24">
        <v>43137.55532407408</v>
      </c>
      <c r="F4111" s="16">
        <v>254.0</v>
      </c>
      <c r="G4111" s="17" t="s">
        <v>25</v>
      </c>
      <c r="H4111" s="14">
        <v>74.85</v>
      </c>
      <c r="I4111" s="14">
        <f t="shared" si="1"/>
        <v>601.1296</v>
      </c>
      <c r="J4111" s="18">
        <v>4.0</v>
      </c>
      <c r="K4111" s="17">
        <v>7.0</v>
      </c>
      <c r="L4111" s="19">
        <v>3.0</v>
      </c>
      <c r="M4111" s="19">
        <v>40.0</v>
      </c>
      <c r="N4111" s="17">
        <v>4.5</v>
      </c>
      <c r="O4111" s="17" t="s">
        <v>62</v>
      </c>
      <c r="P4111" s="17">
        <v>4.0</v>
      </c>
      <c r="Q4111" s="17">
        <v>6.0</v>
      </c>
      <c r="R4111" s="17">
        <v>2.0</v>
      </c>
      <c r="S4111" s="7">
        <f t="shared" si="2"/>
        <v>8</v>
      </c>
      <c r="T4111" s="20">
        <v>20.0</v>
      </c>
      <c r="U4111" s="14">
        <f t="shared" si="200"/>
        <v>25.8804</v>
      </c>
      <c r="V4111" s="21" t="s">
        <v>26</v>
      </c>
      <c r="W4111" s="35">
        <f>VLOOKUP(A4111,airbnb_listings_orlando!C:Q,14,0)</f>
        <v>142</v>
      </c>
      <c r="X4111" s="35">
        <f>VLOOKUP(A4111,airbnb_listings_orlando!C:Q,15,0)</f>
        <v>6</v>
      </c>
      <c r="Y4111" s="11">
        <f t="shared" si="4"/>
        <v>161.7525</v>
      </c>
      <c r="AA4111" s="11"/>
    </row>
    <row r="4112">
      <c r="A4112" s="12" t="s">
        <v>111</v>
      </c>
      <c r="B4112" s="13">
        <v>43382.0</v>
      </c>
      <c r="C4112" s="25">
        <v>43388.0</v>
      </c>
      <c r="D4112" s="14">
        <v>905.0</v>
      </c>
      <c r="E4112" s="24">
        <v>43202.877858796295</v>
      </c>
      <c r="F4112" s="16">
        <v>180.0</v>
      </c>
      <c r="G4112" s="17" t="s">
        <v>25</v>
      </c>
      <c r="H4112" s="14">
        <v>115.44</v>
      </c>
      <c r="I4112" s="14">
        <f t="shared" si="1"/>
        <v>840.8</v>
      </c>
      <c r="J4112" s="18">
        <v>4.0</v>
      </c>
      <c r="K4112" s="17">
        <v>7.0</v>
      </c>
      <c r="L4112" s="19">
        <v>3.0</v>
      </c>
      <c r="M4112" s="19">
        <v>40.0</v>
      </c>
      <c r="N4112" s="17">
        <v>4.5</v>
      </c>
      <c r="O4112" s="17" t="s">
        <v>62</v>
      </c>
      <c r="P4112" s="17">
        <v>6.0</v>
      </c>
      <c r="Q4112" s="17">
        <v>8.0</v>
      </c>
      <c r="R4112" s="17">
        <v>1.0</v>
      </c>
      <c r="S4112" s="7">
        <f t="shared" si="2"/>
        <v>9</v>
      </c>
      <c r="T4112" s="20">
        <v>28.0</v>
      </c>
      <c r="U4112" s="14">
        <f t="shared" si="200"/>
        <v>36.2</v>
      </c>
      <c r="V4112" s="21" t="s">
        <v>26</v>
      </c>
      <c r="W4112" s="35">
        <f>VLOOKUP(A4112,airbnb_listings_orlando!C:Q,14,0)</f>
        <v>142</v>
      </c>
      <c r="X4112" s="35">
        <f>VLOOKUP(A4112,airbnb_listings_orlando!C:Q,15,0)</f>
        <v>6</v>
      </c>
      <c r="Y4112" s="11">
        <f t="shared" si="4"/>
        <v>150.8333333</v>
      </c>
      <c r="AA4112" s="11"/>
    </row>
    <row r="4113">
      <c r="A4113" s="12" t="s">
        <v>111</v>
      </c>
      <c r="B4113" s="13">
        <v>43374.0</v>
      </c>
      <c r="C4113" s="12">
        <v>43376.0</v>
      </c>
      <c r="D4113" s="14">
        <v>304.09</v>
      </c>
      <c r="E4113" s="24">
        <v>43374.10702546296</v>
      </c>
      <c r="F4113" s="16">
        <v>0.0</v>
      </c>
      <c r="G4113" s="17" t="s">
        <v>25</v>
      </c>
      <c r="H4113" s="14">
        <v>20.86</v>
      </c>
      <c r="I4113" s="14">
        <f t="shared" si="1"/>
        <v>282.5164</v>
      </c>
      <c r="J4113" s="18">
        <v>4.0</v>
      </c>
      <c r="K4113" s="17">
        <v>7.0</v>
      </c>
      <c r="L4113" s="19">
        <v>3.0</v>
      </c>
      <c r="M4113" s="19">
        <v>40.0</v>
      </c>
      <c r="N4113" s="17">
        <v>4.5</v>
      </c>
      <c r="O4113" s="17" t="s">
        <v>62</v>
      </c>
      <c r="P4113" s="17">
        <v>2.0</v>
      </c>
      <c r="Q4113" s="17">
        <v>5.0</v>
      </c>
      <c r="R4113" s="17">
        <v>4.0</v>
      </c>
      <c r="S4113" s="7">
        <f t="shared" si="2"/>
        <v>9</v>
      </c>
      <c r="T4113" s="20">
        <v>9.41</v>
      </c>
      <c r="U4113" s="14">
        <f t="shared" si="200"/>
        <v>12.1636</v>
      </c>
      <c r="V4113" s="21" t="s">
        <v>26</v>
      </c>
      <c r="W4113" s="35">
        <f>VLOOKUP(A4113,airbnb_listings_orlando!C:Q,14,0)</f>
        <v>142</v>
      </c>
      <c r="X4113" s="35">
        <f>VLOOKUP(A4113,airbnb_listings_orlando!C:Q,15,0)</f>
        <v>6</v>
      </c>
      <c r="Y4113" s="11">
        <f t="shared" si="4"/>
        <v>152.045</v>
      </c>
      <c r="AA4113" s="11"/>
    </row>
    <row r="4114">
      <c r="A4114" s="12" t="s">
        <v>111</v>
      </c>
      <c r="B4114" s="13">
        <v>43370.0</v>
      </c>
      <c r="C4114" s="12">
        <v>43373.0</v>
      </c>
      <c r="D4114" s="14">
        <v>477.24</v>
      </c>
      <c r="E4114" s="24">
        <v>43354.703414351854</v>
      </c>
      <c r="F4114" s="16">
        <v>16.0</v>
      </c>
      <c r="G4114" s="17" t="s">
        <v>25</v>
      </c>
      <c r="H4114" s="14">
        <v>48.12</v>
      </c>
      <c r="I4114" s="14">
        <f t="shared" si="1"/>
        <v>443.3904</v>
      </c>
      <c r="J4114" s="18">
        <v>4.0</v>
      </c>
      <c r="K4114" s="17">
        <v>7.0</v>
      </c>
      <c r="L4114" s="19">
        <v>3.0</v>
      </c>
      <c r="M4114" s="19">
        <v>40.0</v>
      </c>
      <c r="N4114" s="17">
        <v>4.5</v>
      </c>
      <c r="O4114" s="17" t="s">
        <v>62</v>
      </c>
      <c r="P4114" s="17">
        <v>3.0</v>
      </c>
      <c r="Q4114" s="17">
        <v>7.0</v>
      </c>
      <c r="R4114" s="17">
        <v>0.0</v>
      </c>
      <c r="S4114" s="7">
        <f t="shared" si="2"/>
        <v>7</v>
      </c>
      <c r="T4114" s="20">
        <v>14.76</v>
      </c>
      <c r="U4114" s="14">
        <f t="shared" si="200"/>
        <v>19.0896</v>
      </c>
      <c r="V4114" s="21" t="s">
        <v>26</v>
      </c>
      <c r="W4114" s="35">
        <f>VLOOKUP(A4114,airbnb_listings_orlando!C:Q,14,0)</f>
        <v>142</v>
      </c>
      <c r="X4114" s="35">
        <f>VLOOKUP(A4114,airbnb_listings_orlando!C:Q,15,0)</f>
        <v>6</v>
      </c>
      <c r="Y4114" s="11">
        <f t="shared" si="4"/>
        <v>159.08</v>
      </c>
      <c r="AA4114" s="11"/>
    </row>
    <row r="4115">
      <c r="A4115" s="12" t="s">
        <v>111</v>
      </c>
      <c r="B4115" s="13">
        <v>43351.0</v>
      </c>
      <c r="C4115" s="12">
        <v>43365.0</v>
      </c>
      <c r="D4115" s="14">
        <v>1847.0</v>
      </c>
      <c r="E4115" s="24">
        <v>43159.814733796295</v>
      </c>
      <c r="F4115" s="16">
        <v>192.0</v>
      </c>
      <c r="G4115" s="17" t="s">
        <v>25</v>
      </c>
      <c r="H4115" s="14">
        <v>262.9</v>
      </c>
      <c r="I4115" s="14">
        <f t="shared" si="1"/>
        <v>1716.12</v>
      </c>
      <c r="J4115" s="18">
        <v>4.0</v>
      </c>
      <c r="K4115" s="17">
        <v>7.0</v>
      </c>
      <c r="L4115" s="19">
        <v>3.0</v>
      </c>
      <c r="M4115" s="19">
        <v>40.0</v>
      </c>
      <c r="N4115" s="17">
        <v>4.5</v>
      </c>
      <c r="O4115" s="17" t="s">
        <v>62</v>
      </c>
      <c r="P4115" s="17">
        <v>14.0</v>
      </c>
      <c r="Q4115" s="17">
        <v>4.0</v>
      </c>
      <c r="R4115" s="17">
        <v>2.0</v>
      </c>
      <c r="S4115" s="7">
        <f t="shared" si="2"/>
        <v>6</v>
      </c>
      <c r="T4115" s="20">
        <v>57.0</v>
      </c>
      <c r="U4115" s="14">
        <f t="shared" si="200"/>
        <v>73.88</v>
      </c>
      <c r="V4115" s="21" t="s">
        <v>26</v>
      </c>
      <c r="W4115" s="35">
        <f>VLOOKUP(A4115,airbnb_listings_orlando!C:Q,14,0)</f>
        <v>142</v>
      </c>
      <c r="X4115" s="35">
        <f>VLOOKUP(A4115,airbnb_listings_orlando!C:Q,15,0)</f>
        <v>6</v>
      </c>
      <c r="Y4115" s="11">
        <f t="shared" si="4"/>
        <v>131.9285714</v>
      </c>
      <c r="AA4115" s="11"/>
    </row>
    <row r="4116">
      <c r="A4116" s="12" t="s">
        <v>111</v>
      </c>
      <c r="B4116" s="13">
        <v>43343.0</v>
      </c>
      <c r="C4116" s="12">
        <v>43345.0</v>
      </c>
      <c r="D4116" s="14">
        <v>388.97</v>
      </c>
      <c r="E4116" s="24">
        <v>43273.60398148148</v>
      </c>
      <c r="F4116" s="16">
        <v>70.0</v>
      </c>
      <c r="G4116" s="17" t="s">
        <v>25</v>
      </c>
      <c r="H4116" s="14">
        <v>34.22</v>
      </c>
      <c r="I4116" s="14">
        <f t="shared" si="1"/>
        <v>361.3812</v>
      </c>
      <c r="J4116" s="18">
        <v>4.0</v>
      </c>
      <c r="K4116" s="17">
        <v>7.0</v>
      </c>
      <c r="L4116" s="19">
        <v>3.0</v>
      </c>
      <c r="M4116" s="19">
        <v>40.0</v>
      </c>
      <c r="N4116" s="17">
        <v>4.5</v>
      </c>
      <c r="O4116" s="17" t="s">
        <v>62</v>
      </c>
      <c r="P4116" s="17">
        <v>2.0</v>
      </c>
      <c r="Q4116" s="17">
        <v>7.0</v>
      </c>
      <c r="R4116" s="17">
        <v>0.0</v>
      </c>
      <c r="S4116" s="7">
        <f t="shared" si="2"/>
        <v>7</v>
      </c>
      <c r="T4116" s="20">
        <v>12.03</v>
      </c>
      <c r="U4116" s="14">
        <f t="shared" si="200"/>
        <v>15.5588</v>
      </c>
      <c r="V4116" s="21" t="s">
        <v>26</v>
      </c>
      <c r="W4116" s="35">
        <f>VLOOKUP(A4116,airbnb_listings_orlando!C:Q,14,0)</f>
        <v>142</v>
      </c>
      <c r="X4116" s="35">
        <f>VLOOKUP(A4116,airbnb_listings_orlando!C:Q,15,0)</f>
        <v>6</v>
      </c>
      <c r="Y4116" s="11">
        <f t="shared" si="4"/>
        <v>194.485</v>
      </c>
      <c r="AA4116" s="11"/>
    </row>
    <row r="4117">
      <c r="A4117" s="12" t="s">
        <v>111</v>
      </c>
      <c r="B4117" s="13">
        <v>43334.0</v>
      </c>
      <c r="C4117" s="12">
        <v>43342.0</v>
      </c>
      <c r="D4117" s="14">
        <v>1111.0</v>
      </c>
      <c r="E4117" s="24">
        <v>43235.62608796296</v>
      </c>
      <c r="F4117" s="16">
        <v>99.0</v>
      </c>
      <c r="G4117" s="17" t="s">
        <v>25</v>
      </c>
      <c r="H4117" s="14">
        <v>147.87</v>
      </c>
      <c r="I4117" s="14">
        <f t="shared" si="1"/>
        <v>1032.56</v>
      </c>
      <c r="J4117" s="18">
        <v>4.0</v>
      </c>
      <c r="K4117" s="17">
        <v>7.0</v>
      </c>
      <c r="L4117" s="19">
        <v>3.0</v>
      </c>
      <c r="M4117" s="19">
        <v>40.0</v>
      </c>
      <c r="N4117" s="17">
        <v>4.5</v>
      </c>
      <c r="O4117" s="17" t="s">
        <v>62</v>
      </c>
      <c r="P4117" s="17">
        <v>8.0</v>
      </c>
      <c r="Q4117" s="17">
        <v>5.0</v>
      </c>
      <c r="R4117" s="17">
        <v>2.0</v>
      </c>
      <c r="S4117" s="7">
        <f t="shared" si="2"/>
        <v>7</v>
      </c>
      <c r="T4117" s="20">
        <v>34.0</v>
      </c>
      <c r="U4117" s="14">
        <f t="shared" si="200"/>
        <v>44.44</v>
      </c>
      <c r="V4117" s="21" t="s">
        <v>26</v>
      </c>
      <c r="W4117" s="35">
        <f>VLOOKUP(A4117,airbnb_listings_orlando!C:Q,14,0)</f>
        <v>142</v>
      </c>
      <c r="X4117" s="35">
        <f>VLOOKUP(A4117,airbnb_listings_orlando!C:Q,15,0)</f>
        <v>6</v>
      </c>
      <c r="Y4117" s="11">
        <f t="shared" si="4"/>
        <v>138.875</v>
      </c>
      <c r="AA4117" s="11"/>
    </row>
    <row r="4118">
      <c r="A4118" s="12" t="s">
        <v>111</v>
      </c>
      <c r="B4118" s="13">
        <v>43331.0</v>
      </c>
      <c r="C4118" s="12">
        <v>43334.0</v>
      </c>
      <c r="D4118" s="14">
        <v>518.0</v>
      </c>
      <c r="E4118" s="24">
        <v>43219.650613425925</v>
      </c>
      <c r="F4118" s="16">
        <v>112.0</v>
      </c>
      <c r="G4118" s="17" t="s">
        <v>25</v>
      </c>
      <c r="H4118" s="14">
        <v>54.55</v>
      </c>
      <c r="I4118" s="14">
        <f t="shared" si="1"/>
        <v>481.28</v>
      </c>
      <c r="J4118" s="18">
        <v>4.0</v>
      </c>
      <c r="K4118" s="17">
        <v>7.0</v>
      </c>
      <c r="L4118" s="19">
        <v>3.0</v>
      </c>
      <c r="M4118" s="19">
        <v>40.0</v>
      </c>
      <c r="N4118" s="17">
        <v>4.5</v>
      </c>
      <c r="O4118" s="17" t="s">
        <v>62</v>
      </c>
      <c r="P4118" s="17">
        <v>3.0</v>
      </c>
      <c r="Q4118" s="17">
        <v>6.0</v>
      </c>
      <c r="R4118" s="17">
        <v>2.0</v>
      </c>
      <c r="S4118" s="7">
        <f t="shared" si="2"/>
        <v>8</v>
      </c>
      <c r="T4118" s="20">
        <v>16.0</v>
      </c>
      <c r="U4118" s="14">
        <f t="shared" si="200"/>
        <v>20.72</v>
      </c>
      <c r="V4118" s="21" t="s">
        <v>26</v>
      </c>
      <c r="W4118" s="35">
        <f>VLOOKUP(A4118,airbnb_listings_orlando!C:Q,14,0)</f>
        <v>142</v>
      </c>
      <c r="X4118" s="35">
        <f>VLOOKUP(A4118,airbnb_listings_orlando!C:Q,15,0)</f>
        <v>6</v>
      </c>
      <c r="Y4118" s="11">
        <f t="shared" si="4"/>
        <v>172.6666667</v>
      </c>
      <c r="AA4118" s="11"/>
    </row>
    <row r="4119">
      <c r="A4119" s="12" t="s">
        <v>111</v>
      </c>
      <c r="B4119" s="13">
        <v>43326.0</v>
      </c>
      <c r="C4119" s="12">
        <v>43330.0</v>
      </c>
      <c r="D4119" s="14">
        <v>647.01</v>
      </c>
      <c r="E4119" s="24">
        <v>43121.48385416667</v>
      </c>
      <c r="F4119" s="16">
        <v>205.0</v>
      </c>
      <c r="G4119" s="17" t="s">
        <v>25</v>
      </c>
      <c r="H4119" s="14">
        <v>74.85</v>
      </c>
      <c r="I4119" s="14">
        <f t="shared" si="1"/>
        <v>601.1296</v>
      </c>
      <c r="J4119" s="18">
        <v>4.0</v>
      </c>
      <c r="K4119" s="17">
        <v>7.0</v>
      </c>
      <c r="L4119" s="19">
        <v>3.0</v>
      </c>
      <c r="M4119" s="19">
        <v>40.0</v>
      </c>
      <c r="N4119" s="17">
        <v>4.5</v>
      </c>
      <c r="O4119" s="17" t="s">
        <v>62</v>
      </c>
      <c r="P4119" s="17">
        <v>4.0</v>
      </c>
      <c r="Q4119" s="17">
        <v>6.0</v>
      </c>
      <c r="R4119" s="17">
        <v>1.0</v>
      </c>
      <c r="S4119" s="7">
        <f t="shared" si="2"/>
        <v>7</v>
      </c>
      <c r="T4119" s="20">
        <v>20.0</v>
      </c>
      <c r="U4119" s="14">
        <f t="shared" si="200"/>
        <v>25.8804</v>
      </c>
      <c r="V4119" s="21" t="s">
        <v>26</v>
      </c>
      <c r="W4119" s="35">
        <f>VLOOKUP(A4119,airbnb_listings_orlando!C:Q,14,0)</f>
        <v>142</v>
      </c>
      <c r="X4119" s="35">
        <f>VLOOKUP(A4119,airbnb_listings_orlando!C:Q,15,0)</f>
        <v>6</v>
      </c>
      <c r="Y4119" s="11">
        <f t="shared" si="4"/>
        <v>161.7525</v>
      </c>
      <c r="AA4119" s="11"/>
    </row>
    <row r="4120">
      <c r="A4120" s="12" t="s">
        <v>111</v>
      </c>
      <c r="B4120" s="13">
        <v>43318.0</v>
      </c>
      <c r="C4120" s="12">
        <v>43325.0</v>
      </c>
      <c r="D4120" s="14">
        <v>1021.0</v>
      </c>
      <c r="E4120" s="24">
        <v>43135.42768518518</v>
      </c>
      <c r="F4120" s="16">
        <v>183.0</v>
      </c>
      <c r="G4120" s="17" t="s">
        <v>25</v>
      </c>
      <c r="H4120" s="14">
        <v>134.29</v>
      </c>
      <c r="I4120" s="14">
        <f t="shared" si="1"/>
        <v>949.16</v>
      </c>
      <c r="J4120" s="18">
        <v>4.0</v>
      </c>
      <c r="K4120" s="17">
        <v>7.0</v>
      </c>
      <c r="L4120" s="19">
        <v>3.0</v>
      </c>
      <c r="M4120" s="19">
        <v>40.0</v>
      </c>
      <c r="N4120" s="17">
        <v>4.5</v>
      </c>
      <c r="O4120" s="17" t="s">
        <v>62</v>
      </c>
      <c r="P4120" s="17">
        <v>7.0</v>
      </c>
      <c r="Q4120" s="17">
        <v>6.0</v>
      </c>
      <c r="R4120" s="17">
        <v>1.0</v>
      </c>
      <c r="S4120" s="7">
        <f t="shared" si="2"/>
        <v>7</v>
      </c>
      <c r="T4120" s="20">
        <v>31.0</v>
      </c>
      <c r="U4120" s="14">
        <f t="shared" si="200"/>
        <v>40.84</v>
      </c>
      <c r="V4120" s="21" t="s">
        <v>26</v>
      </c>
      <c r="W4120" s="35">
        <f>VLOOKUP(A4120,airbnb_listings_orlando!C:Q,14,0)</f>
        <v>142</v>
      </c>
      <c r="X4120" s="35">
        <f>VLOOKUP(A4120,airbnb_listings_orlando!C:Q,15,0)</f>
        <v>6</v>
      </c>
      <c r="Y4120" s="11">
        <f t="shared" si="4"/>
        <v>145.8571429</v>
      </c>
      <c r="AA4120" s="11"/>
    </row>
    <row r="4121">
      <c r="A4121" s="12" t="s">
        <v>111</v>
      </c>
      <c r="B4121" s="13">
        <v>43274.0</v>
      </c>
      <c r="C4121" s="12">
        <v>43283.0</v>
      </c>
      <c r="D4121" s="14">
        <v>1314.0</v>
      </c>
      <c r="E4121" s="24">
        <v>43124.44086805556</v>
      </c>
      <c r="F4121" s="16">
        <v>150.0</v>
      </c>
      <c r="G4121" s="17" t="s">
        <v>25</v>
      </c>
      <c r="H4121" s="14">
        <v>178.52</v>
      </c>
      <c r="I4121" s="14">
        <f t="shared" si="1"/>
        <v>1220.44</v>
      </c>
      <c r="J4121" s="18">
        <v>4.0</v>
      </c>
      <c r="K4121" s="17">
        <v>7.0</v>
      </c>
      <c r="L4121" s="19">
        <v>3.0</v>
      </c>
      <c r="M4121" s="19" t="e">
        <v>#N/A</v>
      </c>
      <c r="N4121" s="17">
        <v>4.5</v>
      </c>
      <c r="O4121" s="17" t="s">
        <v>62</v>
      </c>
      <c r="P4121" s="17">
        <v>9.0</v>
      </c>
      <c r="Q4121" s="17">
        <v>7.0</v>
      </c>
      <c r="R4121" s="17">
        <v>0.0</v>
      </c>
      <c r="S4121" s="7">
        <f t="shared" si="2"/>
        <v>7</v>
      </c>
      <c r="T4121" s="20">
        <v>41.0</v>
      </c>
      <c r="U4121" s="14">
        <f t="shared" si="200"/>
        <v>52.56</v>
      </c>
      <c r="V4121" s="21" t="s">
        <v>26</v>
      </c>
      <c r="W4121" s="35">
        <f>VLOOKUP(A4121,airbnb_listings_orlando!C:Q,14,0)</f>
        <v>142</v>
      </c>
      <c r="X4121" s="35">
        <f>VLOOKUP(A4121,airbnb_listings_orlando!C:Q,15,0)</f>
        <v>6</v>
      </c>
      <c r="Y4121" s="11">
        <f t="shared" si="4"/>
        <v>146</v>
      </c>
      <c r="AA4121" s="11"/>
    </row>
    <row r="4122">
      <c r="A4122" s="12" t="s">
        <v>111</v>
      </c>
      <c r="B4122" s="13">
        <v>43268.0</v>
      </c>
      <c r="C4122" s="12">
        <v>43273.0</v>
      </c>
      <c r="D4122" s="14">
        <v>776.0</v>
      </c>
      <c r="E4122" s="24">
        <v>43108.57019675926</v>
      </c>
      <c r="F4122" s="16">
        <v>160.0</v>
      </c>
      <c r="G4122" s="17" t="s">
        <v>25</v>
      </c>
      <c r="H4122" s="14">
        <v>95.14</v>
      </c>
      <c r="I4122" s="14">
        <f t="shared" si="1"/>
        <v>720.96</v>
      </c>
      <c r="J4122" s="18">
        <v>4.0</v>
      </c>
      <c r="K4122" s="17">
        <v>7.0</v>
      </c>
      <c r="L4122" s="19">
        <v>3.0</v>
      </c>
      <c r="M4122" s="19" t="e">
        <v>#N/A</v>
      </c>
      <c r="N4122" s="17">
        <v>4.5</v>
      </c>
      <c r="O4122" s="17" t="s">
        <v>62</v>
      </c>
      <c r="P4122" s="17">
        <v>5.0</v>
      </c>
      <c r="Q4122" s="17">
        <v>4.0</v>
      </c>
      <c r="R4122" s="17">
        <v>4.0</v>
      </c>
      <c r="S4122" s="7">
        <f t="shared" si="2"/>
        <v>8</v>
      </c>
      <c r="T4122" s="20">
        <v>24.0</v>
      </c>
      <c r="U4122" s="14">
        <f t="shared" si="200"/>
        <v>31.04</v>
      </c>
      <c r="V4122" s="21" t="s">
        <v>26</v>
      </c>
      <c r="W4122" s="35">
        <f>VLOOKUP(A4122,airbnb_listings_orlando!C:Q,14,0)</f>
        <v>142</v>
      </c>
      <c r="X4122" s="35">
        <f>VLOOKUP(A4122,airbnb_listings_orlando!C:Q,15,0)</f>
        <v>6</v>
      </c>
      <c r="Y4122" s="11">
        <f t="shared" si="4"/>
        <v>155.2</v>
      </c>
      <c r="AA4122" s="11"/>
    </row>
    <row r="4123">
      <c r="A4123" s="12" t="s">
        <v>111</v>
      </c>
      <c r="B4123" s="13">
        <v>43263.0</v>
      </c>
      <c r="C4123" s="12">
        <v>43268.0</v>
      </c>
      <c r="D4123" s="14">
        <v>776.0</v>
      </c>
      <c r="E4123" s="24">
        <v>43173.17917824074</v>
      </c>
      <c r="F4123" s="16">
        <v>90.0</v>
      </c>
      <c r="G4123" s="17" t="s">
        <v>25</v>
      </c>
      <c r="H4123" s="14">
        <v>95.14</v>
      </c>
      <c r="I4123" s="14">
        <f t="shared" si="1"/>
        <v>720.96</v>
      </c>
      <c r="J4123" s="18">
        <v>4.0</v>
      </c>
      <c r="K4123" s="17">
        <v>7.0</v>
      </c>
      <c r="L4123" s="19">
        <v>3.0</v>
      </c>
      <c r="M4123" s="19" t="e">
        <v>#N/A</v>
      </c>
      <c r="N4123" s="17">
        <v>4.5</v>
      </c>
      <c r="O4123" s="17" t="s">
        <v>62</v>
      </c>
      <c r="P4123" s="17">
        <v>5.0</v>
      </c>
      <c r="Q4123" s="17">
        <v>4.0</v>
      </c>
      <c r="R4123" s="17">
        <v>2.0</v>
      </c>
      <c r="S4123" s="7">
        <f t="shared" si="2"/>
        <v>6</v>
      </c>
      <c r="T4123" s="20">
        <v>24.0</v>
      </c>
      <c r="U4123" s="14">
        <f t="shared" si="200"/>
        <v>31.04</v>
      </c>
      <c r="V4123" s="21" t="s">
        <v>26</v>
      </c>
      <c r="W4123" s="35">
        <f>VLOOKUP(A4123,airbnb_listings_orlando!C:Q,14,0)</f>
        <v>142</v>
      </c>
      <c r="X4123" s="35">
        <f>VLOOKUP(A4123,airbnb_listings_orlando!C:Q,15,0)</f>
        <v>6</v>
      </c>
      <c r="Y4123" s="11">
        <f t="shared" si="4"/>
        <v>155.2</v>
      </c>
      <c r="AA4123" s="11"/>
    </row>
    <row r="4124">
      <c r="A4124" s="12" t="s">
        <v>111</v>
      </c>
      <c r="B4124" s="13">
        <v>43253.0</v>
      </c>
      <c r="C4124" s="12">
        <v>43255.0</v>
      </c>
      <c r="D4124" s="14">
        <v>389.0</v>
      </c>
      <c r="E4124" s="24">
        <v>43152.768379629626</v>
      </c>
      <c r="F4124" s="16">
        <v>101.0</v>
      </c>
      <c r="G4124" s="17" t="s">
        <v>25</v>
      </c>
      <c r="H4124" s="14">
        <v>34.26</v>
      </c>
      <c r="I4124" s="14">
        <f t="shared" si="1"/>
        <v>361.44</v>
      </c>
      <c r="J4124" s="18">
        <v>4.0</v>
      </c>
      <c r="K4124" s="17">
        <v>7.0</v>
      </c>
      <c r="L4124" s="19">
        <v>3.0</v>
      </c>
      <c r="M4124" s="19" t="e">
        <v>#REF!</v>
      </c>
      <c r="N4124" s="17">
        <v>4.5</v>
      </c>
      <c r="O4124" s="17" t="s">
        <v>62</v>
      </c>
      <c r="P4124" s="17">
        <v>2.0</v>
      </c>
      <c r="Q4124" s="17">
        <v>6.0</v>
      </c>
      <c r="R4124" s="17">
        <v>0.0</v>
      </c>
      <c r="S4124" s="7">
        <f t="shared" si="2"/>
        <v>6</v>
      </c>
      <c r="T4124" s="20">
        <v>12.0</v>
      </c>
      <c r="U4124" s="14">
        <f t="shared" si="200"/>
        <v>15.56</v>
      </c>
      <c r="V4124" s="21" t="s">
        <v>26</v>
      </c>
      <c r="W4124" s="35">
        <f>VLOOKUP(A4124,airbnb_listings_orlando!C:Q,14,0)</f>
        <v>142</v>
      </c>
      <c r="X4124" s="35">
        <f>VLOOKUP(A4124,airbnb_listings_orlando!C:Q,15,0)</f>
        <v>6</v>
      </c>
      <c r="Y4124" s="11">
        <f t="shared" si="4"/>
        <v>194.5</v>
      </c>
      <c r="AA4124" s="11"/>
    </row>
    <row r="4125">
      <c r="A4125" s="12" t="s">
        <v>111</v>
      </c>
      <c r="B4125" s="13">
        <v>43247.0</v>
      </c>
      <c r="C4125" s="12">
        <v>43252.0</v>
      </c>
      <c r="D4125" s="14">
        <v>776.0</v>
      </c>
      <c r="E4125" s="24">
        <v>43217.15416666667</v>
      </c>
      <c r="F4125" s="16">
        <v>30.0</v>
      </c>
      <c r="G4125" s="17" t="s">
        <v>25</v>
      </c>
      <c r="H4125" s="14">
        <v>95.14</v>
      </c>
      <c r="I4125" s="14">
        <f t="shared" si="1"/>
        <v>720.96</v>
      </c>
      <c r="J4125" s="18">
        <v>4.0</v>
      </c>
      <c r="K4125" s="17">
        <v>7.0</v>
      </c>
      <c r="L4125" s="19">
        <v>3.0</v>
      </c>
      <c r="M4125" s="19" t="e">
        <v>#REF!</v>
      </c>
      <c r="N4125" s="17">
        <v>4.5</v>
      </c>
      <c r="O4125" s="17" t="s">
        <v>62</v>
      </c>
      <c r="P4125" s="17">
        <v>5.0</v>
      </c>
      <c r="Q4125" s="17">
        <v>6.0</v>
      </c>
      <c r="R4125" s="17">
        <v>0.0</v>
      </c>
      <c r="S4125" s="7">
        <f t="shared" si="2"/>
        <v>6</v>
      </c>
      <c r="T4125" s="20">
        <v>24.0</v>
      </c>
      <c r="U4125" s="14">
        <f t="shared" si="200"/>
        <v>31.04</v>
      </c>
      <c r="V4125" s="21" t="s">
        <v>26</v>
      </c>
      <c r="W4125" s="35">
        <f>VLOOKUP(A4125,airbnb_listings_orlando!C:Q,14,0)</f>
        <v>142</v>
      </c>
      <c r="X4125" s="35">
        <f>VLOOKUP(A4125,airbnb_listings_orlando!C:Q,15,0)</f>
        <v>6</v>
      </c>
      <c r="Y4125" s="11">
        <f t="shared" si="4"/>
        <v>155.2</v>
      </c>
      <c r="AA4125" s="11"/>
    </row>
    <row r="4126">
      <c r="A4126" s="12" t="s">
        <v>111</v>
      </c>
      <c r="B4126" s="13">
        <v>43239.0</v>
      </c>
      <c r="C4126" s="12">
        <v>43247.0</v>
      </c>
      <c r="D4126" s="14">
        <v>1111.0</v>
      </c>
      <c r="E4126" s="24">
        <v>43193.927928240744</v>
      </c>
      <c r="F4126" s="16">
        <v>46.0</v>
      </c>
      <c r="G4126" s="17" t="s">
        <v>25</v>
      </c>
      <c r="H4126" s="14">
        <v>147.87</v>
      </c>
      <c r="I4126" s="14">
        <f t="shared" si="1"/>
        <v>1032.56</v>
      </c>
      <c r="J4126" s="18">
        <v>4.0</v>
      </c>
      <c r="K4126" s="17">
        <v>7.0</v>
      </c>
      <c r="L4126" s="19">
        <v>3.0</v>
      </c>
      <c r="M4126" s="19" t="e">
        <v>#REF!</v>
      </c>
      <c r="N4126" s="17">
        <v>4.5</v>
      </c>
      <c r="O4126" s="17" t="s">
        <v>62</v>
      </c>
      <c r="P4126" s="17">
        <v>8.0</v>
      </c>
      <c r="Q4126" s="17">
        <v>2.0</v>
      </c>
      <c r="R4126" s="17">
        <v>0.0</v>
      </c>
      <c r="S4126" s="7">
        <f t="shared" si="2"/>
        <v>2</v>
      </c>
      <c r="T4126" s="20">
        <v>34.0</v>
      </c>
      <c r="U4126" s="14">
        <f t="shared" si="200"/>
        <v>44.44</v>
      </c>
      <c r="V4126" s="21" t="s">
        <v>26</v>
      </c>
      <c r="W4126" s="35">
        <f>VLOOKUP(A4126,airbnb_listings_orlando!C:Q,14,0)</f>
        <v>142</v>
      </c>
      <c r="X4126" s="35">
        <f>VLOOKUP(A4126,airbnb_listings_orlando!C:Q,15,0)</f>
        <v>6</v>
      </c>
      <c r="Y4126" s="11">
        <f t="shared" si="4"/>
        <v>138.875</v>
      </c>
      <c r="AA4126" s="11"/>
    </row>
    <row r="4127">
      <c r="A4127" s="12" t="s">
        <v>111</v>
      </c>
      <c r="B4127" s="13">
        <v>43213.0</v>
      </c>
      <c r="C4127" s="12">
        <v>43229.0</v>
      </c>
      <c r="D4127" s="14">
        <v>2092.0</v>
      </c>
      <c r="E4127" s="24">
        <v>43108.80017361111</v>
      </c>
      <c r="F4127" s="16">
        <v>105.0</v>
      </c>
      <c r="G4127" s="17" t="s">
        <v>25</v>
      </c>
      <c r="H4127" s="14">
        <v>300.94</v>
      </c>
      <c r="I4127" s="14">
        <f t="shared" si="1"/>
        <v>1943.32</v>
      </c>
      <c r="J4127" s="18">
        <v>4.0</v>
      </c>
      <c r="K4127" s="17">
        <v>7.0</v>
      </c>
      <c r="L4127" s="19">
        <v>3.0</v>
      </c>
      <c r="M4127" s="19" t="e">
        <v>#REF!</v>
      </c>
      <c r="N4127" s="17">
        <v>4.5</v>
      </c>
      <c r="O4127" s="17" t="s">
        <v>62</v>
      </c>
      <c r="P4127" s="17">
        <v>16.0</v>
      </c>
      <c r="Q4127" s="17">
        <v>6.0</v>
      </c>
      <c r="R4127" s="17">
        <v>0.0</v>
      </c>
      <c r="S4127" s="7">
        <f t="shared" si="2"/>
        <v>6</v>
      </c>
      <c r="T4127" s="20">
        <v>65.0</v>
      </c>
      <c r="U4127" s="14">
        <f t="shared" si="200"/>
        <v>83.68</v>
      </c>
      <c r="V4127" s="21" t="s">
        <v>26</v>
      </c>
      <c r="W4127" s="35">
        <f>VLOOKUP(A4127,airbnb_listings_orlando!C:Q,14,0)</f>
        <v>142</v>
      </c>
      <c r="X4127" s="35">
        <f>VLOOKUP(A4127,airbnb_listings_orlando!C:Q,15,0)</f>
        <v>6</v>
      </c>
      <c r="Y4127" s="11">
        <f t="shared" si="4"/>
        <v>130.75</v>
      </c>
      <c r="AA4127" s="11"/>
    </row>
    <row r="4128">
      <c r="A4128" s="12" t="s">
        <v>111</v>
      </c>
      <c r="B4128" s="13">
        <v>43205.0</v>
      </c>
      <c r="C4128" s="12">
        <v>43211.0</v>
      </c>
      <c r="D4128" s="14">
        <v>905.0</v>
      </c>
      <c r="E4128" s="24">
        <v>43136.961122685185</v>
      </c>
      <c r="F4128" s="16">
        <v>69.0</v>
      </c>
      <c r="G4128" s="17" t="s">
        <v>25</v>
      </c>
      <c r="H4128" s="14">
        <v>115.44</v>
      </c>
      <c r="I4128" s="14">
        <f t="shared" si="1"/>
        <v>840.8</v>
      </c>
      <c r="J4128" s="18">
        <v>4.0</v>
      </c>
      <c r="K4128" s="17">
        <v>7.0</v>
      </c>
      <c r="L4128" s="19">
        <v>3.0</v>
      </c>
      <c r="M4128" s="19" t="e">
        <v>#REF!</v>
      </c>
      <c r="N4128" s="17">
        <v>4.5</v>
      </c>
      <c r="O4128" s="17" t="s">
        <v>62</v>
      </c>
      <c r="P4128" s="17">
        <v>6.0</v>
      </c>
      <c r="Q4128" s="17">
        <v>7.0</v>
      </c>
      <c r="R4128" s="17">
        <v>2.0</v>
      </c>
      <c r="S4128" s="7">
        <f t="shared" si="2"/>
        <v>9</v>
      </c>
      <c r="T4128" s="20">
        <v>28.0</v>
      </c>
      <c r="U4128" s="14">
        <f t="shared" si="200"/>
        <v>36.2</v>
      </c>
      <c r="V4128" s="21" t="s">
        <v>26</v>
      </c>
      <c r="W4128" s="35">
        <f>VLOOKUP(A4128,airbnb_listings_orlando!C:Q,14,0)</f>
        <v>142</v>
      </c>
      <c r="X4128" s="35">
        <f>VLOOKUP(A4128,airbnb_listings_orlando!C:Q,15,0)</f>
        <v>6</v>
      </c>
      <c r="Y4128" s="11">
        <f t="shared" si="4"/>
        <v>150.8333333</v>
      </c>
      <c r="AA4128" s="11"/>
    </row>
    <row r="4129">
      <c r="A4129" s="12" t="s">
        <v>111</v>
      </c>
      <c r="B4129" s="13">
        <v>43199.0</v>
      </c>
      <c r="C4129" s="12">
        <v>43205.0</v>
      </c>
      <c r="D4129" s="14">
        <v>900.03</v>
      </c>
      <c r="E4129" s="24">
        <v>43070.40730324074</v>
      </c>
      <c r="F4129" s="16">
        <v>129.0</v>
      </c>
      <c r="G4129" s="17" t="s">
        <v>25</v>
      </c>
      <c r="H4129" s="14">
        <v>115.5</v>
      </c>
      <c r="I4129" s="14">
        <f t="shared" si="1"/>
        <v>836.0288</v>
      </c>
      <c r="J4129" s="18">
        <v>4.0</v>
      </c>
      <c r="K4129" s="17">
        <v>7.0</v>
      </c>
      <c r="L4129" s="19">
        <v>3.0</v>
      </c>
      <c r="M4129" s="19" t="e">
        <v>#REF!</v>
      </c>
      <c r="N4129" s="17">
        <v>4.5</v>
      </c>
      <c r="O4129" s="17" t="s">
        <v>62</v>
      </c>
      <c r="P4129" s="17">
        <v>6.0</v>
      </c>
      <c r="Q4129" s="17">
        <v>8.0</v>
      </c>
      <c r="R4129" s="17">
        <v>0.0</v>
      </c>
      <c r="S4129" s="7">
        <f t="shared" si="2"/>
        <v>8</v>
      </c>
      <c r="T4129" s="20">
        <v>28.0</v>
      </c>
      <c r="U4129" s="14">
        <f t="shared" si="200"/>
        <v>36.0012</v>
      </c>
      <c r="V4129" s="21" t="s">
        <v>26</v>
      </c>
      <c r="W4129" s="35">
        <f>VLOOKUP(A4129,airbnb_listings_orlando!C:Q,14,0)</f>
        <v>142</v>
      </c>
      <c r="X4129" s="35">
        <f>VLOOKUP(A4129,airbnb_listings_orlando!C:Q,15,0)</f>
        <v>6</v>
      </c>
      <c r="Y4129" s="11">
        <f t="shared" si="4"/>
        <v>150.005</v>
      </c>
      <c r="AA4129" s="11"/>
    </row>
    <row r="4130">
      <c r="A4130" s="12" t="s">
        <v>111</v>
      </c>
      <c r="B4130" s="13">
        <v>43195.0</v>
      </c>
      <c r="C4130" s="12">
        <v>43198.0</v>
      </c>
      <c r="D4130" s="14">
        <v>517.99</v>
      </c>
      <c r="E4130" s="24">
        <v>43116.380011574074</v>
      </c>
      <c r="F4130" s="16">
        <v>79.0</v>
      </c>
      <c r="G4130" s="17" t="s">
        <v>25</v>
      </c>
      <c r="H4130" s="14">
        <v>54.55</v>
      </c>
      <c r="I4130" s="14">
        <f t="shared" si="1"/>
        <v>481.2704</v>
      </c>
      <c r="J4130" s="18">
        <v>4.0</v>
      </c>
      <c r="K4130" s="17">
        <v>7.0</v>
      </c>
      <c r="L4130" s="19">
        <v>3.0</v>
      </c>
      <c r="M4130" s="19" t="e">
        <v>#REF!</v>
      </c>
      <c r="N4130" s="17">
        <v>4.5</v>
      </c>
      <c r="O4130" s="17" t="s">
        <v>62</v>
      </c>
      <c r="P4130" s="17">
        <v>3.0</v>
      </c>
      <c r="Q4130" s="17">
        <v>6.0</v>
      </c>
      <c r="R4130" s="17">
        <v>0.0</v>
      </c>
      <c r="S4130" s="7">
        <f t="shared" si="2"/>
        <v>6</v>
      </c>
      <c r="T4130" s="20">
        <v>16.0</v>
      </c>
      <c r="U4130" s="14">
        <f t="shared" si="200"/>
        <v>20.7196</v>
      </c>
      <c r="V4130" s="21" t="s">
        <v>26</v>
      </c>
      <c r="W4130" s="35">
        <f>VLOOKUP(A4130,airbnb_listings_orlando!C:Q,14,0)</f>
        <v>142</v>
      </c>
      <c r="X4130" s="35">
        <f>VLOOKUP(A4130,airbnb_listings_orlando!C:Q,15,0)</f>
        <v>6</v>
      </c>
      <c r="Y4130" s="11">
        <f t="shared" si="4"/>
        <v>172.6633333</v>
      </c>
      <c r="AA4130" s="11"/>
    </row>
    <row r="4131">
      <c r="A4131" s="12" t="s">
        <v>111</v>
      </c>
      <c r="B4131" s="13">
        <v>43187.0</v>
      </c>
      <c r="C4131" s="12">
        <v>43191.0</v>
      </c>
      <c r="D4131" s="14">
        <v>884.0</v>
      </c>
      <c r="E4131" s="15">
        <v>43086.380532407406</v>
      </c>
      <c r="F4131" s="16">
        <v>101.0</v>
      </c>
      <c r="G4131" s="17" t="s">
        <v>25</v>
      </c>
      <c r="H4131" s="14">
        <v>112.49</v>
      </c>
      <c r="I4131" s="14">
        <f t="shared" si="1"/>
        <v>821.64</v>
      </c>
      <c r="J4131" s="18">
        <v>4.0</v>
      </c>
      <c r="K4131" s="17">
        <v>7.0</v>
      </c>
      <c r="L4131" s="19">
        <v>3.0</v>
      </c>
      <c r="M4131" s="19" t="e">
        <v>#REF!</v>
      </c>
      <c r="N4131" s="17">
        <v>4.5</v>
      </c>
      <c r="O4131" s="17" t="s">
        <v>62</v>
      </c>
      <c r="P4131" s="17">
        <v>4.0</v>
      </c>
      <c r="Q4131" s="17">
        <v>6.0</v>
      </c>
      <c r="R4131" s="17">
        <v>1.0</v>
      </c>
      <c r="S4131" s="7">
        <f t="shared" si="2"/>
        <v>7</v>
      </c>
      <c r="T4131" s="20">
        <v>27.0</v>
      </c>
      <c r="U4131" s="14">
        <f t="shared" si="200"/>
        <v>35.36</v>
      </c>
      <c r="V4131" s="21" t="s">
        <v>26</v>
      </c>
      <c r="W4131" s="35">
        <f>VLOOKUP(A4131,airbnb_listings_orlando!C:Q,14,0)</f>
        <v>142</v>
      </c>
      <c r="X4131" s="35">
        <f>VLOOKUP(A4131,airbnb_listings_orlando!C:Q,15,0)</f>
        <v>6</v>
      </c>
      <c r="Y4131" s="11">
        <f t="shared" si="4"/>
        <v>221</v>
      </c>
      <c r="AA4131" s="11"/>
    </row>
    <row r="4132">
      <c r="A4132" s="12" t="s">
        <v>111</v>
      </c>
      <c r="B4132" s="13">
        <v>43183.0</v>
      </c>
      <c r="C4132" s="12">
        <v>43187.0</v>
      </c>
      <c r="D4132" s="14">
        <v>884.0</v>
      </c>
      <c r="E4132" s="24">
        <v>43152.99894675926</v>
      </c>
      <c r="F4132" s="16">
        <v>31.0</v>
      </c>
      <c r="G4132" s="17" t="s">
        <v>25</v>
      </c>
      <c r="H4132" s="14">
        <v>112.49</v>
      </c>
      <c r="I4132" s="14">
        <f t="shared" si="1"/>
        <v>821.64</v>
      </c>
      <c r="J4132" s="18">
        <v>4.0</v>
      </c>
      <c r="K4132" s="17">
        <v>7.0</v>
      </c>
      <c r="L4132" s="19">
        <v>3.0</v>
      </c>
      <c r="M4132" s="19" t="e">
        <v>#REF!</v>
      </c>
      <c r="N4132" s="17">
        <v>4.5</v>
      </c>
      <c r="O4132" s="17" t="s">
        <v>62</v>
      </c>
      <c r="P4132" s="17">
        <v>4.0</v>
      </c>
      <c r="Q4132" s="17">
        <v>9.0</v>
      </c>
      <c r="R4132" s="17">
        <v>0.0</v>
      </c>
      <c r="S4132" s="7">
        <f t="shared" si="2"/>
        <v>9</v>
      </c>
      <c r="T4132" s="20">
        <v>27.0</v>
      </c>
      <c r="U4132" s="14">
        <f t="shared" si="200"/>
        <v>35.36</v>
      </c>
      <c r="V4132" s="21" t="s">
        <v>26</v>
      </c>
      <c r="W4132" s="35">
        <f>VLOOKUP(A4132,airbnb_listings_orlando!C:Q,14,0)</f>
        <v>142</v>
      </c>
      <c r="X4132" s="35">
        <f>VLOOKUP(A4132,airbnb_listings_orlando!C:Q,15,0)</f>
        <v>6</v>
      </c>
      <c r="Y4132" s="11">
        <f t="shared" si="4"/>
        <v>221</v>
      </c>
      <c r="AA4132" s="11"/>
    </row>
    <row r="4133">
      <c r="A4133" s="12" t="s">
        <v>111</v>
      </c>
      <c r="B4133" s="13">
        <v>43177.0</v>
      </c>
      <c r="C4133" s="12">
        <v>43180.0</v>
      </c>
      <c r="D4133" s="14">
        <v>695.0</v>
      </c>
      <c r="E4133" s="24">
        <v>43174.96277777778</v>
      </c>
      <c r="F4133" s="16">
        <v>3.0</v>
      </c>
      <c r="G4133" s="17" t="s">
        <v>25</v>
      </c>
      <c r="H4133" s="14">
        <v>81.88</v>
      </c>
      <c r="I4133" s="14">
        <f t="shared" si="1"/>
        <v>645.2</v>
      </c>
      <c r="J4133" s="18">
        <v>4.0</v>
      </c>
      <c r="K4133" s="17">
        <v>7.0</v>
      </c>
      <c r="L4133" s="19">
        <v>3.0</v>
      </c>
      <c r="M4133" s="19" t="e">
        <v>#REF!</v>
      </c>
      <c r="N4133" s="17">
        <v>4.5</v>
      </c>
      <c r="O4133" s="17" t="s">
        <v>62</v>
      </c>
      <c r="P4133" s="17">
        <v>3.0</v>
      </c>
      <c r="Q4133" s="17">
        <v>6.0</v>
      </c>
      <c r="R4133" s="17">
        <v>2.0</v>
      </c>
      <c r="S4133" s="7">
        <f t="shared" si="2"/>
        <v>8</v>
      </c>
      <c r="T4133" s="20">
        <v>22.0</v>
      </c>
      <c r="U4133" s="14">
        <f t="shared" si="200"/>
        <v>27.8</v>
      </c>
      <c r="V4133" s="21" t="s">
        <v>26</v>
      </c>
      <c r="W4133" s="35">
        <f>VLOOKUP(A4133,airbnb_listings_orlando!C:Q,14,0)</f>
        <v>142</v>
      </c>
      <c r="X4133" s="35">
        <f>VLOOKUP(A4133,airbnb_listings_orlando!C:Q,15,0)</f>
        <v>6</v>
      </c>
      <c r="Y4133" s="11">
        <f t="shared" si="4"/>
        <v>231.6666667</v>
      </c>
      <c r="AA4133" s="11"/>
    </row>
    <row r="4134">
      <c r="A4134" s="12" t="s">
        <v>111</v>
      </c>
      <c r="B4134" s="13">
        <v>43160.0</v>
      </c>
      <c r="C4134" s="12">
        <v>43171.0</v>
      </c>
      <c r="D4134" s="14">
        <v>2097.0</v>
      </c>
      <c r="E4134" s="24">
        <v>43110.52793981481</v>
      </c>
      <c r="F4134" s="16">
        <v>50.0</v>
      </c>
      <c r="G4134" s="17" t="s">
        <v>25</v>
      </c>
      <c r="H4134" s="14">
        <v>302.31</v>
      </c>
      <c r="I4134" s="14">
        <f t="shared" si="1"/>
        <v>1948.12</v>
      </c>
      <c r="J4134" s="18">
        <v>4.0</v>
      </c>
      <c r="K4134" s="17">
        <v>7.0</v>
      </c>
      <c r="L4134" s="19">
        <v>3.0</v>
      </c>
      <c r="M4134" s="19" t="e">
        <v>#REF!</v>
      </c>
      <c r="N4134" s="17">
        <v>4.5</v>
      </c>
      <c r="O4134" s="17" t="s">
        <v>62</v>
      </c>
      <c r="P4134" s="17">
        <v>11.0</v>
      </c>
      <c r="Q4134" s="17">
        <v>4.0</v>
      </c>
      <c r="R4134" s="17">
        <v>0.0</v>
      </c>
      <c r="S4134" s="7">
        <f t="shared" si="2"/>
        <v>4</v>
      </c>
      <c r="T4134" s="20">
        <v>65.0</v>
      </c>
      <c r="U4134" s="14">
        <f t="shared" si="200"/>
        <v>83.88</v>
      </c>
      <c r="V4134" s="21" t="s">
        <v>26</v>
      </c>
      <c r="W4134" s="35">
        <f>VLOOKUP(A4134,airbnb_listings_orlando!C:Q,14,0)</f>
        <v>142</v>
      </c>
      <c r="X4134" s="35">
        <f>VLOOKUP(A4134,airbnb_listings_orlando!C:Q,15,0)</f>
        <v>6</v>
      </c>
      <c r="Y4134" s="11">
        <f t="shared" si="4"/>
        <v>190.6363636</v>
      </c>
      <c r="AA4134" s="11"/>
    </row>
    <row r="4135">
      <c r="A4135" s="12" t="s">
        <v>111</v>
      </c>
      <c r="B4135" s="13">
        <v>43156.0</v>
      </c>
      <c r="C4135" s="12">
        <v>43158.0</v>
      </c>
      <c r="D4135" s="14">
        <v>389.0</v>
      </c>
      <c r="E4135" s="24">
        <v>43109.59653935185</v>
      </c>
      <c r="F4135" s="16">
        <v>47.0</v>
      </c>
      <c r="G4135" s="17" t="s">
        <v>25</v>
      </c>
      <c r="H4135" s="14">
        <v>34.26</v>
      </c>
      <c r="I4135" s="14">
        <f t="shared" si="1"/>
        <v>361.44</v>
      </c>
      <c r="J4135" s="18">
        <v>4.0</v>
      </c>
      <c r="K4135" s="17">
        <v>7.0</v>
      </c>
      <c r="L4135" s="19">
        <v>3.0</v>
      </c>
      <c r="M4135" s="19" t="e">
        <v>#REF!</v>
      </c>
      <c r="N4135" s="17">
        <v>4.5</v>
      </c>
      <c r="O4135" s="17" t="s">
        <v>62</v>
      </c>
      <c r="P4135" s="17">
        <v>2.0</v>
      </c>
      <c r="Q4135" s="17">
        <v>4.0</v>
      </c>
      <c r="R4135" s="17">
        <v>2.0</v>
      </c>
      <c r="S4135" s="7">
        <f t="shared" si="2"/>
        <v>6</v>
      </c>
      <c r="T4135" s="20">
        <v>12.0</v>
      </c>
      <c r="U4135" s="14">
        <f t="shared" si="200"/>
        <v>15.56</v>
      </c>
      <c r="V4135" s="21" t="s">
        <v>26</v>
      </c>
      <c r="W4135" s="35">
        <f>VLOOKUP(A4135,airbnb_listings_orlando!C:Q,14,0)</f>
        <v>142</v>
      </c>
      <c r="X4135" s="35">
        <f>VLOOKUP(A4135,airbnb_listings_orlando!C:Q,15,0)</f>
        <v>6</v>
      </c>
      <c r="Y4135" s="11">
        <f t="shared" si="4"/>
        <v>194.5</v>
      </c>
      <c r="AA4135" s="11"/>
    </row>
    <row r="4136">
      <c r="A4136" s="12" t="s">
        <v>111</v>
      </c>
      <c r="B4136" s="13">
        <v>43143.0</v>
      </c>
      <c r="C4136" s="12">
        <v>43155.0</v>
      </c>
      <c r="D4136" s="14">
        <v>1665.0</v>
      </c>
      <c r="E4136" s="24">
        <v>42960.6228125</v>
      </c>
      <c r="F4136" s="16">
        <v>183.0</v>
      </c>
      <c r="G4136" s="17" t="s">
        <v>25</v>
      </c>
      <c r="H4136" s="14">
        <v>238.58</v>
      </c>
      <c r="I4136" s="14">
        <f t="shared" si="1"/>
        <v>1547.4</v>
      </c>
      <c r="J4136" s="18">
        <v>4.0</v>
      </c>
      <c r="K4136" s="17">
        <v>7.0</v>
      </c>
      <c r="L4136" s="19">
        <v>3.0</v>
      </c>
      <c r="M4136" s="19" t="e">
        <v>#REF!</v>
      </c>
      <c r="N4136" s="17">
        <v>4.5</v>
      </c>
      <c r="O4136" s="17" t="s">
        <v>62</v>
      </c>
      <c r="P4136" s="17">
        <v>12.0</v>
      </c>
      <c r="Q4136" s="17">
        <v>4.0</v>
      </c>
      <c r="R4136" s="17">
        <v>2.0</v>
      </c>
      <c r="S4136" s="7">
        <f t="shared" si="2"/>
        <v>6</v>
      </c>
      <c r="T4136" s="20">
        <v>51.0</v>
      </c>
      <c r="U4136" s="14">
        <f t="shared" si="200"/>
        <v>66.6</v>
      </c>
      <c r="V4136" s="21" t="s">
        <v>26</v>
      </c>
      <c r="W4136" s="35">
        <f>VLOOKUP(A4136,airbnb_listings_orlando!C:Q,14,0)</f>
        <v>142</v>
      </c>
      <c r="X4136" s="35">
        <f>VLOOKUP(A4136,airbnb_listings_orlando!C:Q,15,0)</f>
        <v>6</v>
      </c>
      <c r="Y4136" s="11">
        <f t="shared" si="4"/>
        <v>138.75</v>
      </c>
      <c r="AA4136" s="11"/>
    </row>
    <row r="4137">
      <c r="A4137" s="12" t="s">
        <v>111</v>
      </c>
      <c r="B4137" s="13">
        <v>43133.0</v>
      </c>
      <c r="C4137" s="12">
        <v>43140.0</v>
      </c>
      <c r="D4137" s="14">
        <v>1019.0</v>
      </c>
      <c r="E4137" s="24">
        <v>42916.80121527778</v>
      </c>
      <c r="F4137" s="16">
        <v>217.0</v>
      </c>
      <c r="G4137" s="17" t="s">
        <v>25</v>
      </c>
      <c r="H4137" s="14">
        <v>135.9</v>
      </c>
      <c r="I4137" s="14">
        <f t="shared" si="1"/>
        <v>946.24</v>
      </c>
      <c r="J4137" s="18">
        <v>4.0</v>
      </c>
      <c r="K4137" s="17">
        <v>7.0</v>
      </c>
      <c r="L4137" s="19">
        <v>3.0</v>
      </c>
      <c r="M4137" s="19" t="e">
        <v>#REF!</v>
      </c>
      <c r="N4137" s="17">
        <v>4.5</v>
      </c>
      <c r="O4137" s="17" t="s">
        <v>62</v>
      </c>
      <c r="P4137" s="17">
        <v>7.0</v>
      </c>
      <c r="Q4137" s="17">
        <v>3.0</v>
      </c>
      <c r="R4137" s="17">
        <v>2.0</v>
      </c>
      <c r="S4137" s="7">
        <f t="shared" si="2"/>
        <v>5</v>
      </c>
      <c r="T4137" s="20">
        <v>32.0</v>
      </c>
      <c r="U4137" s="14">
        <f t="shared" si="200"/>
        <v>40.76</v>
      </c>
      <c r="V4137" s="21" t="s">
        <v>26</v>
      </c>
      <c r="W4137" s="35">
        <f>VLOOKUP(A4137,airbnb_listings_orlando!C:Q,14,0)</f>
        <v>142</v>
      </c>
      <c r="X4137" s="35">
        <f>VLOOKUP(A4137,airbnb_listings_orlando!C:Q,15,0)</f>
        <v>6</v>
      </c>
      <c r="Y4137" s="11">
        <f t="shared" si="4"/>
        <v>145.5714286</v>
      </c>
      <c r="AA4137" s="11"/>
    </row>
    <row r="4138">
      <c r="A4138" s="12" t="s">
        <v>111</v>
      </c>
      <c r="B4138" s="13">
        <v>43097.0</v>
      </c>
      <c r="C4138" s="12">
        <v>43101.0</v>
      </c>
      <c r="D4138" s="14">
        <v>1071.0</v>
      </c>
      <c r="E4138" s="24">
        <v>42964.67800925926</v>
      </c>
      <c r="F4138" s="16">
        <v>133.0</v>
      </c>
      <c r="G4138" s="17" t="s">
        <v>25</v>
      </c>
      <c r="H4138" s="14">
        <v>144.7</v>
      </c>
      <c r="I4138" s="14">
        <f t="shared" si="1"/>
        <v>995.16</v>
      </c>
      <c r="J4138" s="18">
        <v>4.0</v>
      </c>
      <c r="K4138" s="17">
        <v>7.0</v>
      </c>
      <c r="L4138" s="19">
        <v>3.0</v>
      </c>
      <c r="M4138" s="19" t="e">
        <v>#REF!</v>
      </c>
      <c r="N4138" s="17">
        <v>4.5</v>
      </c>
      <c r="O4138" s="17" t="s">
        <v>62</v>
      </c>
      <c r="P4138" s="17">
        <v>4.0</v>
      </c>
      <c r="Q4138" s="17">
        <v>9.0</v>
      </c>
      <c r="R4138" s="17">
        <v>0.0</v>
      </c>
      <c r="S4138" s="7">
        <f t="shared" si="2"/>
        <v>9</v>
      </c>
      <c r="T4138" s="20">
        <v>33.0</v>
      </c>
      <c r="U4138" s="14">
        <f t="shared" si="200"/>
        <v>42.84</v>
      </c>
      <c r="V4138" s="21" t="s">
        <v>26</v>
      </c>
      <c r="W4138" s="35">
        <f>VLOOKUP(A4138,airbnb_listings_orlando!C:Q,14,0)</f>
        <v>142</v>
      </c>
      <c r="X4138" s="35">
        <f>VLOOKUP(A4138,airbnb_listings_orlando!C:Q,15,0)</f>
        <v>6</v>
      </c>
      <c r="Y4138" s="11">
        <f t="shared" si="4"/>
        <v>267.75</v>
      </c>
      <c r="AA4138" s="11"/>
    </row>
    <row r="4139">
      <c r="A4139" s="12" t="s">
        <v>111</v>
      </c>
      <c r="B4139" s="13">
        <v>43071.0</v>
      </c>
      <c r="C4139" s="12">
        <v>43077.0</v>
      </c>
      <c r="D4139" s="14">
        <v>890.0</v>
      </c>
      <c r="E4139" s="24">
        <v>42978.97835648148</v>
      </c>
      <c r="F4139" s="16">
        <v>93.0</v>
      </c>
      <c r="G4139" s="17" t="s">
        <v>25</v>
      </c>
      <c r="H4139" s="14">
        <v>115.61</v>
      </c>
      <c r="I4139" s="14">
        <f t="shared" si="1"/>
        <v>826.4</v>
      </c>
      <c r="J4139" s="18">
        <v>4.0</v>
      </c>
      <c r="K4139" s="17">
        <v>7.0</v>
      </c>
      <c r="L4139" s="19">
        <v>3.0</v>
      </c>
      <c r="M4139" s="19" t="e">
        <v>#REF!</v>
      </c>
      <c r="N4139" s="17">
        <v>4.5</v>
      </c>
      <c r="O4139" s="17" t="s">
        <v>62</v>
      </c>
      <c r="P4139" s="17">
        <v>6.0</v>
      </c>
      <c r="Q4139" s="17">
        <v>4.0</v>
      </c>
      <c r="R4139" s="17">
        <v>3.0</v>
      </c>
      <c r="S4139" s="7">
        <f t="shared" si="2"/>
        <v>7</v>
      </c>
      <c r="T4139" s="20">
        <v>28.0</v>
      </c>
      <c r="U4139" s="14">
        <f t="shared" si="200"/>
        <v>35.6</v>
      </c>
      <c r="V4139" s="21" t="s">
        <v>26</v>
      </c>
      <c r="W4139" s="35">
        <f>VLOOKUP(A4139,airbnb_listings_orlando!C:Q,14,0)</f>
        <v>142</v>
      </c>
      <c r="X4139" s="35">
        <f>VLOOKUP(A4139,airbnb_listings_orlando!C:Q,15,0)</f>
        <v>6</v>
      </c>
      <c r="Y4139" s="11">
        <f t="shared" si="4"/>
        <v>148.3333333</v>
      </c>
      <c r="AA4139" s="11"/>
    </row>
    <row r="4140">
      <c r="A4140" s="12" t="s">
        <v>111</v>
      </c>
      <c r="B4140" s="13">
        <v>43062.0</v>
      </c>
      <c r="C4140" s="25">
        <v>43064.0</v>
      </c>
      <c r="D4140" s="14">
        <v>603.0</v>
      </c>
      <c r="E4140" s="15">
        <v>43037.372453703705</v>
      </c>
      <c r="F4140" s="16">
        <v>25.0</v>
      </c>
      <c r="G4140" s="17" t="s">
        <v>25</v>
      </c>
      <c r="H4140" s="14">
        <v>68.56</v>
      </c>
      <c r="I4140" s="14">
        <f t="shared" si="1"/>
        <v>559.88</v>
      </c>
      <c r="J4140" s="18">
        <v>4.0</v>
      </c>
      <c r="K4140" s="17">
        <v>7.0</v>
      </c>
      <c r="L4140" s="19">
        <v>3.0</v>
      </c>
      <c r="M4140" s="19" t="e">
        <v>#REF!</v>
      </c>
      <c r="N4140" s="17">
        <v>4.5</v>
      </c>
      <c r="O4140" s="17" t="s">
        <v>62</v>
      </c>
      <c r="P4140" s="17">
        <v>2.0</v>
      </c>
      <c r="Q4140" s="17">
        <v>1.0</v>
      </c>
      <c r="R4140" s="17">
        <v>0.0</v>
      </c>
      <c r="S4140" s="7">
        <f t="shared" si="2"/>
        <v>1</v>
      </c>
      <c r="T4140" s="20">
        <v>19.0</v>
      </c>
      <c r="U4140" s="14">
        <f t="shared" si="200"/>
        <v>24.12</v>
      </c>
      <c r="V4140" s="21" t="s">
        <v>26</v>
      </c>
      <c r="W4140" s="35">
        <f>VLOOKUP(A4140,airbnb_listings_orlando!C:Q,14,0)</f>
        <v>142</v>
      </c>
      <c r="X4140" s="35">
        <f>VLOOKUP(A4140,airbnb_listings_orlando!C:Q,15,0)</f>
        <v>6</v>
      </c>
      <c r="Y4140" s="11">
        <f t="shared" si="4"/>
        <v>301.5</v>
      </c>
      <c r="AA4140" s="11"/>
    </row>
    <row r="4141">
      <c r="A4141" s="12" t="s">
        <v>111</v>
      </c>
      <c r="B4141" s="13">
        <v>43056.0</v>
      </c>
      <c r="C4141" s="25">
        <v>43059.0</v>
      </c>
      <c r="D4141" s="14">
        <v>513.0</v>
      </c>
      <c r="E4141" s="15">
        <v>43026.47702546296</v>
      </c>
      <c r="F4141" s="16">
        <v>30.0</v>
      </c>
      <c r="G4141" s="17" t="s">
        <v>25</v>
      </c>
      <c r="H4141" s="14">
        <v>54.61</v>
      </c>
      <c r="I4141" s="14">
        <f t="shared" si="1"/>
        <v>476.48</v>
      </c>
      <c r="J4141" s="18">
        <v>4.0</v>
      </c>
      <c r="K4141" s="17">
        <v>7.0</v>
      </c>
      <c r="L4141" s="19">
        <v>3.0</v>
      </c>
      <c r="M4141" s="19" t="e">
        <v>#REF!</v>
      </c>
      <c r="N4141" s="17">
        <v>4.5</v>
      </c>
      <c r="O4141" s="17" t="s">
        <v>62</v>
      </c>
      <c r="P4141" s="17">
        <v>3.0</v>
      </c>
      <c r="Q4141" s="17">
        <v>5.0</v>
      </c>
      <c r="R4141" s="17">
        <v>0.0</v>
      </c>
      <c r="S4141" s="7">
        <f t="shared" si="2"/>
        <v>5</v>
      </c>
      <c r="T4141" s="20">
        <v>16.0</v>
      </c>
      <c r="U4141" s="14">
        <f t="shared" si="200"/>
        <v>20.52</v>
      </c>
      <c r="V4141" s="21" t="s">
        <v>26</v>
      </c>
      <c r="W4141" s="35">
        <f>VLOOKUP(A4141,airbnb_listings_orlando!C:Q,14,0)</f>
        <v>142</v>
      </c>
      <c r="X4141" s="35">
        <f>VLOOKUP(A4141,airbnb_listings_orlando!C:Q,15,0)</f>
        <v>6</v>
      </c>
      <c r="Y4141" s="11">
        <f t="shared" si="4"/>
        <v>171</v>
      </c>
      <c r="AA4141" s="11"/>
    </row>
    <row r="4142">
      <c r="A4142" s="12" t="s">
        <v>111</v>
      </c>
      <c r="B4142" s="13">
        <v>43051.0</v>
      </c>
      <c r="C4142" s="25">
        <v>43055.0</v>
      </c>
      <c r="D4142" s="14">
        <v>632.0</v>
      </c>
      <c r="E4142" s="24">
        <v>42964.40875</v>
      </c>
      <c r="F4142" s="16">
        <v>87.0</v>
      </c>
      <c r="G4142" s="17" t="s">
        <v>25</v>
      </c>
      <c r="H4142" s="14">
        <v>75.02</v>
      </c>
      <c r="I4142" s="14">
        <f t="shared" si="1"/>
        <v>586.72</v>
      </c>
      <c r="J4142" s="18">
        <v>4.0</v>
      </c>
      <c r="K4142" s="17">
        <v>7.0</v>
      </c>
      <c r="L4142" s="19">
        <v>3.0</v>
      </c>
      <c r="M4142" s="19" t="e">
        <v>#REF!</v>
      </c>
      <c r="N4142" s="17">
        <v>4.5</v>
      </c>
      <c r="O4142" s="17" t="s">
        <v>62</v>
      </c>
      <c r="P4142" s="17">
        <v>4.0</v>
      </c>
      <c r="Q4142" s="17">
        <v>4.0</v>
      </c>
      <c r="R4142" s="17">
        <v>4.0</v>
      </c>
      <c r="S4142" s="7">
        <f t="shared" si="2"/>
        <v>8</v>
      </c>
      <c r="T4142" s="20">
        <v>20.0</v>
      </c>
      <c r="U4142" s="14">
        <f t="shared" si="200"/>
        <v>25.28</v>
      </c>
      <c r="V4142" s="21" t="s">
        <v>26</v>
      </c>
      <c r="W4142" s="35">
        <f>VLOOKUP(A4142,airbnb_listings_orlando!C:Q,14,0)</f>
        <v>142</v>
      </c>
      <c r="X4142" s="35">
        <f>VLOOKUP(A4142,airbnb_listings_orlando!C:Q,15,0)</f>
        <v>6</v>
      </c>
      <c r="Y4142" s="11">
        <f t="shared" si="4"/>
        <v>158</v>
      </c>
      <c r="AA4142" s="11"/>
    </row>
    <row r="4143">
      <c r="A4143" s="12" t="s">
        <v>111</v>
      </c>
      <c r="B4143" s="13">
        <v>43029.0</v>
      </c>
      <c r="C4143" s="25">
        <v>43038.0</v>
      </c>
      <c r="D4143" s="14">
        <v>1277.0</v>
      </c>
      <c r="E4143" s="24">
        <v>42933.38408564815</v>
      </c>
      <c r="F4143" s="16">
        <v>96.0</v>
      </c>
      <c r="G4143" s="17" t="s">
        <v>25</v>
      </c>
      <c r="H4143" s="14">
        <v>176.5</v>
      </c>
      <c r="I4143" s="14">
        <f t="shared" si="1"/>
        <v>1185.92</v>
      </c>
      <c r="J4143" s="18">
        <v>4.0</v>
      </c>
      <c r="K4143" s="17">
        <v>7.0</v>
      </c>
      <c r="L4143" s="19">
        <v>3.0</v>
      </c>
      <c r="M4143" s="19" t="e">
        <v>#REF!</v>
      </c>
      <c r="N4143" s="17">
        <v>4.5</v>
      </c>
      <c r="O4143" s="17" t="s">
        <v>62</v>
      </c>
      <c r="P4143" s="17">
        <v>9.0</v>
      </c>
      <c r="Q4143" s="17">
        <v>4.0</v>
      </c>
      <c r="R4143" s="17">
        <v>1.0</v>
      </c>
      <c r="S4143" s="7">
        <f t="shared" si="2"/>
        <v>5</v>
      </c>
      <c r="T4143" s="20">
        <v>40.0</v>
      </c>
      <c r="U4143" s="14">
        <f t="shared" si="200"/>
        <v>51.08</v>
      </c>
      <c r="V4143" s="21" t="s">
        <v>26</v>
      </c>
      <c r="W4143" s="35">
        <f>VLOOKUP(A4143,airbnb_listings_orlando!C:Q,14,0)</f>
        <v>142</v>
      </c>
      <c r="X4143" s="35">
        <f>VLOOKUP(A4143,airbnb_listings_orlando!C:Q,15,0)</f>
        <v>6</v>
      </c>
      <c r="Y4143" s="11">
        <f t="shared" si="4"/>
        <v>141.8888889</v>
      </c>
      <c r="AA4143" s="11"/>
    </row>
    <row r="4144">
      <c r="A4144" s="12" t="s">
        <v>111</v>
      </c>
      <c r="B4144" s="13">
        <v>43026.0</v>
      </c>
      <c r="C4144" s="25">
        <v>43028.0</v>
      </c>
      <c r="D4144" s="14">
        <v>374.0</v>
      </c>
      <c r="E4144" s="24">
        <v>42999.4053125</v>
      </c>
      <c r="F4144" s="16">
        <v>27.0</v>
      </c>
      <c r="G4144" s="17" t="s">
        <v>25</v>
      </c>
      <c r="H4144" s="14">
        <v>34.43</v>
      </c>
      <c r="I4144" s="14">
        <f t="shared" si="1"/>
        <v>347.04</v>
      </c>
      <c r="J4144" s="18">
        <v>4.0</v>
      </c>
      <c r="K4144" s="17">
        <v>7.0</v>
      </c>
      <c r="L4144" s="19">
        <v>3.0</v>
      </c>
      <c r="M4144" s="19" t="e">
        <v>#REF!</v>
      </c>
      <c r="N4144" s="17">
        <v>4.5</v>
      </c>
      <c r="O4144" s="17" t="s">
        <v>62</v>
      </c>
      <c r="P4144" s="17">
        <v>2.0</v>
      </c>
      <c r="Q4144" s="17">
        <v>7.0</v>
      </c>
      <c r="R4144" s="17">
        <v>0.0</v>
      </c>
      <c r="S4144" s="7">
        <f t="shared" si="2"/>
        <v>7</v>
      </c>
      <c r="T4144" s="20">
        <v>12.0</v>
      </c>
      <c r="U4144" s="14">
        <f t="shared" si="200"/>
        <v>14.96</v>
      </c>
      <c r="V4144" s="21" t="s">
        <v>26</v>
      </c>
      <c r="W4144" s="35">
        <f>VLOOKUP(A4144,airbnb_listings_orlando!C:Q,14,0)</f>
        <v>142</v>
      </c>
      <c r="X4144" s="35">
        <f>VLOOKUP(A4144,airbnb_listings_orlando!C:Q,15,0)</f>
        <v>6</v>
      </c>
      <c r="Y4144" s="11">
        <f t="shared" si="4"/>
        <v>187</v>
      </c>
      <c r="AA4144" s="11"/>
    </row>
    <row r="4145">
      <c r="A4145" s="12" t="s">
        <v>111</v>
      </c>
      <c r="B4145" s="13">
        <v>43022.0</v>
      </c>
      <c r="C4145" s="25">
        <v>43025.0</v>
      </c>
      <c r="D4145" s="14">
        <v>503.0</v>
      </c>
      <c r="E4145" s="24">
        <v>42920.27278935185</v>
      </c>
      <c r="F4145" s="16">
        <v>102.0</v>
      </c>
      <c r="G4145" s="17" t="s">
        <v>25</v>
      </c>
      <c r="H4145" s="14">
        <v>54.73</v>
      </c>
      <c r="I4145" s="14">
        <f t="shared" si="1"/>
        <v>466.88</v>
      </c>
      <c r="J4145" s="18">
        <v>4.0</v>
      </c>
      <c r="K4145" s="17">
        <v>7.0</v>
      </c>
      <c r="L4145" s="19">
        <v>3.0</v>
      </c>
      <c r="M4145" s="19" t="e">
        <v>#REF!</v>
      </c>
      <c r="N4145" s="17">
        <v>4.5</v>
      </c>
      <c r="O4145" s="17" t="s">
        <v>62</v>
      </c>
      <c r="P4145" s="17">
        <v>3.0</v>
      </c>
      <c r="Q4145" s="17">
        <v>6.0</v>
      </c>
      <c r="R4145" s="17">
        <v>0.0</v>
      </c>
      <c r="S4145" s="7">
        <f t="shared" si="2"/>
        <v>6</v>
      </c>
      <c r="T4145" s="20">
        <v>16.0</v>
      </c>
      <c r="U4145" s="14">
        <f t="shared" si="200"/>
        <v>20.12</v>
      </c>
      <c r="V4145" s="21" t="s">
        <v>26</v>
      </c>
      <c r="W4145" s="35">
        <f>VLOOKUP(A4145,airbnb_listings_orlando!C:Q,14,0)</f>
        <v>142</v>
      </c>
      <c r="X4145" s="35">
        <f>VLOOKUP(A4145,airbnb_listings_orlando!C:Q,15,0)</f>
        <v>6</v>
      </c>
      <c r="Y4145" s="11">
        <f t="shared" si="4"/>
        <v>167.6666667</v>
      </c>
      <c r="AA4145" s="11"/>
    </row>
    <row r="4146">
      <c r="A4146" s="12" t="s">
        <v>111</v>
      </c>
      <c r="B4146" s="13">
        <v>43011.0</v>
      </c>
      <c r="C4146" s="12">
        <v>43013.0</v>
      </c>
      <c r="D4146" s="14">
        <v>374.0</v>
      </c>
      <c r="E4146" s="24">
        <v>42982.41373842592</v>
      </c>
      <c r="F4146" s="16">
        <v>29.0</v>
      </c>
      <c r="G4146" s="17" t="s">
        <v>25</v>
      </c>
      <c r="H4146" s="14">
        <v>34.43</v>
      </c>
      <c r="I4146" s="14">
        <f t="shared" si="1"/>
        <v>347.04</v>
      </c>
      <c r="J4146" s="18">
        <v>4.0</v>
      </c>
      <c r="K4146" s="17">
        <v>7.0</v>
      </c>
      <c r="L4146" s="19">
        <v>3.0</v>
      </c>
      <c r="M4146" s="19" t="e">
        <v>#REF!</v>
      </c>
      <c r="N4146" s="17">
        <v>4.5</v>
      </c>
      <c r="O4146" s="17" t="s">
        <v>62</v>
      </c>
      <c r="P4146" s="17">
        <v>2.0</v>
      </c>
      <c r="Q4146" s="17">
        <v>6.0</v>
      </c>
      <c r="R4146" s="17">
        <v>3.0</v>
      </c>
      <c r="S4146" s="7">
        <f t="shared" si="2"/>
        <v>9</v>
      </c>
      <c r="T4146" s="20">
        <v>12.0</v>
      </c>
      <c r="U4146" s="14">
        <f t="shared" si="200"/>
        <v>14.96</v>
      </c>
      <c r="V4146" s="21" t="s">
        <v>26</v>
      </c>
      <c r="W4146" s="35">
        <f>VLOOKUP(A4146,airbnb_listings_orlando!C:Q,14,0)</f>
        <v>142</v>
      </c>
      <c r="X4146" s="35">
        <f>VLOOKUP(A4146,airbnb_listings_orlando!C:Q,15,0)</f>
        <v>6</v>
      </c>
      <c r="Y4146" s="11">
        <f t="shared" si="4"/>
        <v>187</v>
      </c>
      <c r="AA4146" s="11"/>
    </row>
    <row r="4147">
      <c r="A4147" s="12" t="s">
        <v>111</v>
      </c>
      <c r="B4147" s="13">
        <v>43004.0</v>
      </c>
      <c r="C4147" s="12">
        <v>43009.0</v>
      </c>
      <c r="D4147" s="14">
        <v>760.99</v>
      </c>
      <c r="E4147" s="24">
        <v>42920.44111111111</v>
      </c>
      <c r="F4147" s="16">
        <v>84.0</v>
      </c>
      <c r="G4147" s="17" t="s">
        <v>25</v>
      </c>
      <c r="H4147" s="14">
        <v>95.31</v>
      </c>
      <c r="I4147" s="14">
        <f t="shared" si="1"/>
        <v>706.5504</v>
      </c>
      <c r="J4147" s="18">
        <v>4.0</v>
      </c>
      <c r="K4147" s="17">
        <v>7.0</v>
      </c>
      <c r="L4147" s="19">
        <v>3.0</v>
      </c>
      <c r="M4147" s="19" t="e">
        <v>#REF!</v>
      </c>
      <c r="N4147" s="17">
        <v>4.5</v>
      </c>
      <c r="O4147" s="17" t="s">
        <v>62</v>
      </c>
      <c r="P4147" s="17">
        <v>5.0</v>
      </c>
      <c r="Q4147" s="17">
        <v>5.0</v>
      </c>
      <c r="R4147" s="17">
        <v>2.0</v>
      </c>
      <c r="S4147" s="7">
        <f t="shared" si="2"/>
        <v>7</v>
      </c>
      <c r="T4147" s="20">
        <v>24.0</v>
      </c>
      <c r="U4147" s="14">
        <f t="shared" si="200"/>
        <v>30.4396</v>
      </c>
      <c r="V4147" s="21" t="s">
        <v>26</v>
      </c>
      <c r="W4147" s="35">
        <f>VLOOKUP(A4147,airbnb_listings_orlando!C:Q,14,0)</f>
        <v>142</v>
      </c>
      <c r="X4147" s="35">
        <f>VLOOKUP(A4147,airbnb_listings_orlando!C:Q,15,0)</f>
        <v>6</v>
      </c>
      <c r="Y4147" s="11">
        <f t="shared" si="4"/>
        <v>152.198</v>
      </c>
      <c r="AA4147" s="11"/>
    </row>
    <row r="4148">
      <c r="A4148" s="12" t="s">
        <v>111</v>
      </c>
      <c r="B4148" s="13">
        <v>42999.0</v>
      </c>
      <c r="C4148" s="12">
        <v>43004.0</v>
      </c>
      <c r="D4148" s="14">
        <v>761.0</v>
      </c>
      <c r="E4148" s="24">
        <v>42948.93732638889</v>
      </c>
      <c r="F4148" s="16">
        <v>51.0</v>
      </c>
      <c r="G4148" s="17" t="s">
        <v>25</v>
      </c>
      <c r="H4148" s="14">
        <v>95.31</v>
      </c>
      <c r="I4148" s="14">
        <f t="shared" si="1"/>
        <v>706.56</v>
      </c>
      <c r="J4148" s="18">
        <v>4.0</v>
      </c>
      <c r="K4148" s="17">
        <v>7.0</v>
      </c>
      <c r="L4148" s="19">
        <v>3.0</v>
      </c>
      <c r="M4148" s="19" t="e">
        <v>#REF!</v>
      </c>
      <c r="N4148" s="17">
        <v>4.5</v>
      </c>
      <c r="O4148" s="17" t="s">
        <v>62</v>
      </c>
      <c r="P4148" s="17">
        <v>5.0</v>
      </c>
      <c r="Q4148" s="17">
        <v>7.0</v>
      </c>
      <c r="R4148" s="17">
        <v>0.0</v>
      </c>
      <c r="S4148" s="7">
        <f t="shared" si="2"/>
        <v>7</v>
      </c>
      <c r="T4148" s="20">
        <v>24.0</v>
      </c>
      <c r="U4148" s="14">
        <f t="shared" si="200"/>
        <v>30.44</v>
      </c>
      <c r="V4148" s="21" t="s">
        <v>26</v>
      </c>
      <c r="W4148" s="35">
        <f>VLOOKUP(A4148,airbnb_listings_orlando!C:Q,14,0)</f>
        <v>142</v>
      </c>
      <c r="X4148" s="35">
        <f>VLOOKUP(A4148,airbnb_listings_orlando!C:Q,15,0)</f>
        <v>6</v>
      </c>
      <c r="Y4148" s="11">
        <f t="shared" si="4"/>
        <v>152.2</v>
      </c>
      <c r="AA4148" s="11"/>
    </row>
    <row r="4149">
      <c r="A4149" s="12" t="s">
        <v>111</v>
      </c>
      <c r="B4149" s="13">
        <v>42993.0</v>
      </c>
      <c r="C4149" s="12">
        <v>42995.0</v>
      </c>
      <c r="D4149" s="14">
        <v>374.0</v>
      </c>
      <c r="E4149" s="24">
        <v>42949.865694444445</v>
      </c>
      <c r="F4149" s="16">
        <v>44.0</v>
      </c>
      <c r="G4149" s="17" t="s">
        <v>25</v>
      </c>
      <c r="H4149" s="14">
        <v>34.43</v>
      </c>
      <c r="I4149" s="14">
        <f t="shared" si="1"/>
        <v>347.04</v>
      </c>
      <c r="J4149" s="18">
        <v>4.0</v>
      </c>
      <c r="K4149" s="17">
        <v>7.0</v>
      </c>
      <c r="L4149" s="19">
        <v>3.0</v>
      </c>
      <c r="M4149" s="19" t="e">
        <v>#REF!</v>
      </c>
      <c r="N4149" s="17">
        <v>4.5</v>
      </c>
      <c r="O4149" s="17" t="s">
        <v>62</v>
      </c>
      <c r="P4149" s="17">
        <v>2.0</v>
      </c>
      <c r="Q4149" s="17">
        <v>4.0</v>
      </c>
      <c r="R4149" s="17">
        <v>0.0</v>
      </c>
      <c r="S4149" s="7">
        <f t="shared" si="2"/>
        <v>4</v>
      </c>
      <c r="T4149" s="20">
        <v>12.0</v>
      </c>
      <c r="U4149" s="14">
        <f t="shared" si="200"/>
        <v>14.96</v>
      </c>
      <c r="V4149" s="21" t="s">
        <v>26</v>
      </c>
      <c r="W4149" s="35">
        <f>VLOOKUP(A4149,airbnb_listings_orlando!C:Q,14,0)</f>
        <v>142</v>
      </c>
      <c r="X4149" s="35">
        <f>VLOOKUP(A4149,airbnb_listings_orlando!C:Q,15,0)</f>
        <v>6</v>
      </c>
      <c r="Y4149" s="11">
        <f t="shared" si="4"/>
        <v>187</v>
      </c>
      <c r="AA4149" s="11"/>
    </row>
    <row r="4150">
      <c r="A4150" s="12" t="s">
        <v>111</v>
      </c>
      <c r="B4150" s="13">
        <v>42977.0</v>
      </c>
      <c r="C4150" s="12">
        <v>42986.0</v>
      </c>
      <c r="D4150" s="14">
        <v>1277.03</v>
      </c>
      <c r="E4150" s="24">
        <v>42906.36181712963</v>
      </c>
      <c r="F4150" s="16">
        <v>71.0</v>
      </c>
      <c r="G4150" s="17" t="s">
        <v>25</v>
      </c>
      <c r="H4150" s="14">
        <v>176.5</v>
      </c>
      <c r="I4150" s="14">
        <f t="shared" si="1"/>
        <v>1185.9488</v>
      </c>
      <c r="J4150" s="18">
        <v>4.0</v>
      </c>
      <c r="K4150" s="17">
        <v>7.0</v>
      </c>
      <c r="L4150" s="19">
        <v>3.0</v>
      </c>
      <c r="M4150" s="19" t="e">
        <v>#REF!</v>
      </c>
      <c r="N4150" s="17">
        <v>4.5</v>
      </c>
      <c r="O4150" s="17" t="s">
        <v>62</v>
      </c>
      <c r="P4150" s="17">
        <v>9.0</v>
      </c>
      <c r="Q4150" s="17">
        <v>5.0</v>
      </c>
      <c r="R4150" s="17">
        <v>4.0</v>
      </c>
      <c r="S4150" s="7">
        <f t="shared" si="2"/>
        <v>9</v>
      </c>
      <c r="T4150" s="20">
        <v>40.0</v>
      </c>
      <c r="U4150" s="14">
        <f t="shared" si="200"/>
        <v>51.0812</v>
      </c>
      <c r="V4150" s="21" t="s">
        <v>26</v>
      </c>
      <c r="W4150" s="35">
        <f>VLOOKUP(A4150,airbnb_listings_orlando!C:Q,14,0)</f>
        <v>142</v>
      </c>
      <c r="X4150" s="35">
        <f>VLOOKUP(A4150,airbnb_listings_orlando!C:Q,15,0)</f>
        <v>6</v>
      </c>
      <c r="Y4150" s="11">
        <f t="shared" si="4"/>
        <v>141.8922222</v>
      </c>
      <c r="AA4150" s="11"/>
    </row>
    <row r="4151">
      <c r="A4151" s="12" t="s">
        <v>111</v>
      </c>
      <c r="B4151" s="13">
        <v>42972.0</v>
      </c>
      <c r="C4151" s="12">
        <v>42974.0</v>
      </c>
      <c r="D4151" s="14">
        <v>374.0</v>
      </c>
      <c r="E4151" s="24">
        <v>42969.61650462963</v>
      </c>
      <c r="F4151" s="16">
        <v>3.0</v>
      </c>
      <c r="G4151" s="17" t="s">
        <v>25</v>
      </c>
      <c r="H4151" s="14">
        <v>34.43</v>
      </c>
      <c r="I4151" s="14">
        <f t="shared" si="1"/>
        <v>347.04</v>
      </c>
      <c r="J4151" s="18">
        <v>4.0</v>
      </c>
      <c r="K4151" s="17">
        <v>7.0</v>
      </c>
      <c r="L4151" s="19">
        <v>3.0</v>
      </c>
      <c r="M4151" s="19" t="e">
        <v>#REF!</v>
      </c>
      <c r="N4151" s="17">
        <v>4.5</v>
      </c>
      <c r="O4151" s="17" t="s">
        <v>62</v>
      </c>
      <c r="P4151" s="17">
        <v>2.0</v>
      </c>
      <c r="Q4151" s="17">
        <v>6.0</v>
      </c>
      <c r="R4151" s="17">
        <v>3.0</v>
      </c>
      <c r="S4151" s="7">
        <f t="shared" si="2"/>
        <v>9</v>
      </c>
      <c r="T4151" s="20">
        <v>12.0</v>
      </c>
      <c r="U4151" s="14">
        <f t="shared" si="200"/>
        <v>14.96</v>
      </c>
      <c r="V4151" s="21" t="s">
        <v>26</v>
      </c>
      <c r="W4151" s="35">
        <f>VLOOKUP(A4151,airbnb_listings_orlando!C:Q,14,0)</f>
        <v>142</v>
      </c>
      <c r="X4151" s="35">
        <f>VLOOKUP(A4151,airbnb_listings_orlando!C:Q,15,0)</f>
        <v>6</v>
      </c>
      <c r="Y4151" s="11">
        <f t="shared" si="4"/>
        <v>187</v>
      </c>
      <c r="AA4151" s="11"/>
    </row>
    <row r="4152">
      <c r="A4152" s="12" t="s">
        <v>111</v>
      </c>
      <c r="B4152" s="13">
        <v>42965.0</v>
      </c>
      <c r="C4152" s="12">
        <v>42972.0</v>
      </c>
      <c r="D4152" s="14">
        <v>1019.0</v>
      </c>
      <c r="E4152" s="24">
        <v>42793.41280092593</v>
      </c>
      <c r="F4152" s="16">
        <v>172.0</v>
      </c>
      <c r="G4152" s="17" t="s">
        <v>25</v>
      </c>
      <c r="H4152" s="14">
        <v>135.9</v>
      </c>
      <c r="I4152" s="14">
        <f t="shared" si="1"/>
        <v>946.24</v>
      </c>
      <c r="J4152" s="18">
        <v>4.0</v>
      </c>
      <c r="K4152" s="17">
        <v>7.0</v>
      </c>
      <c r="L4152" s="19">
        <v>3.0</v>
      </c>
      <c r="M4152" s="19" t="e">
        <v>#REF!</v>
      </c>
      <c r="N4152" s="17">
        <v>4.5</v>
      </c>
      <c r="O4152" s="17" t="s">
        <v>62</v>
      </c>
      <c r="P4152" s="17">
        <v>7.0</v>
      </c>
      <c r="Q4152" s="17">
        <v>6.0</v>
      </c>
      <c r="R4152" s="17">
        <v>3.0</v>
      </c>
      <c r="S4152" s="7">
        <f t="shared" si="2"/>
        <v>9</v>
      </c>
      <c r="T4152" s="20">
        <v>32.0</v>
      </c>
      <c r="U4152" s="14">
        <f t="shared" si="200"/>
        <v>40.76</v>
      </c>
      <c r="V4152" s="21" t="s">
        <v>26</v>
      </c>
      <c r="W4152" s="35">
        <f>VLOOKUP(A4152,airbnb_listings_orlando!C:Q,14,0)</f>
        <v>142</v>
      </c>
      <c r="X4152" s="35">
        <f>VLOOKUP(A4152,airbnb_listings_orlando!C:Q,15,0)</f>
        <v>6</v>
      </c>
      <c r="Y4152" s="11">
        <f t="shared" si="4"/>
        <v>145.5714286</v>
      </c>
      <c r="AA4152" s="11"/>
    </row>
    <row r="4153">
      <c r="A4153" s="12" t="s">
        <v>111</v>
      </c>
      <c r="B4153" s="13">
        <v>42961.0</v>
      </c>
      <c r="C4153" s="12">
        <v>42963.0</v>
      </c>
      <c r="D4153" s="14">
        <v>374.0</v>
      </c>
      <c r="E4153" s="24">
        <v>42925.451377314814</v>
      </c>
      <c r="F4153" s="16">
        <v>36.0</v>
      </c>
      <c r="G4153" s="17" t="s">
        <v>25</v>
      </c>
      <c r="H4153" s="14">
        <v>34.43</v>
      </c>
      <c r="I4153" s="14">
        <f t="shared" si="1"/>
        <v>347.04</v>
      </c>
      <c r="J4153" s="18">
        <v>4.0</v>
      </c>
      <c r="K4153" s="17">
        <v>7.0</v>
      </c>
      <c r="L4153" s="19">
        <v>3.0</v>
      </c>
      <c r="M4153" s="19" t="e">
        <v>#REF!</v>
      </c>
      <c r="N4153" s="17">
        <v>4.5</v>
      </c>
      <c r="O4153" s="17" t="s">
        <v>62</v>
      </c>
      <c r="P4153" s="17">
        <v>2.0</v>
      </c>
      <c r="Q4153" s="17">
        <v>8.0</v>
      </c>
      <c r="R4153" s="17">
        <v>0.0</v>
      </c>
      <c r="S4153" s="7">
        <f t="shared" si="2"/>
        <v>8</v>
      </c>
      <c r="T4153" s="20">
        <v>12.0</v>
      </c>
      <c r="U4153" s="14">
        <f t="shared" si="200"/>
        <v>14.96</v>
      </c>
      <c r="V4153" s="21" t="s">
        <v>26</v>
      </c>
      <c r="W4153" s="35">
        <f>VLOOKUP(A4153,airbnb_listings_orlando!C:Q,14,0)</f>
        <v>142</v>
      </c>
      <c r="X4153" s="35">
        <f>VLOOKUP(A4153,airbnb_listings_orlando!C:Q,15,0)</f>
        <v>6</v>
      </c>
      <c r="Y4153" s="11">
        <f t="shared" si="4"/>
        <v>187</v>
      </c>
      <c r="AA4153" s="11"/>
    </row>
    <row r="4154">
      <c r="A4154" s="12" t="s">
        <v>111</v>
      </c>
      <c r="B4154" s="13">
        <v>42954.0</v>
      </c>
      <c r="C4154" s="12">
        <v>42956.0</v>
      </c>
      <c r="D4154" s="14">
        <v>374.0</v>
      </c>
      <c r="E4154" s="24">
        <v>42953.40673611111</v>
      </c>
      <c r="F4154" s="16">
        <v>1.0</v>
      </c>
      <c r="G4154" s="17" t="s">
        <v>25</v>
      </c>
      <c r="H4154" s="14">
        <v>34.43</v>
      </c>
      <c r="I4154" s="14">
        <f t="shared" si="1"/>
        <v>347.04</v>
      </c>
      <c r="J4154" s="18">
        <v>4.0</v>
      </c>
      <c r="K4154" s="17">
        <v>7.0</v>
      </c>
      <c r="L4154" s="19">
        <v>3.0</v>
      </c>
      <c r="M4154" s="19" t="e">
        <v>#REF!</v>
      </c>
      <c r="N4154" s="17">
        <v>4.5</v>
      </c>
      <c r="O4154" s="17" t="s">
        <v>62</v>
      </c>
      <c r="P4154" s="17">
        <v>2.0</v>
      </c>
      <c r="Q4154" s="17">
        <v>1.0</v>
      </c>
      <c r="R4154" s="17">
        <v>0.0</v>
      </c>
      <c r="S4154" s="7">
        <f t="shared" si="2"/>
        <v>1</v>
      </c>
      <c r="T4154" s="20">
        <v>12.0</v>
      </c>
      <c r="U4154" s="14">
        <f t="shared" si="200"/>
        <v>14.96</v>
      </c>
      <c r="V4154" s="21" t="s">
        <v>26</v>
      </c>
      <c r="W4154" s="35">
        <f>VLOOKUP(A4154,airbnb_listings_orlando!C:Q,14,0)</f>
        <v>142</v>
      </c>
      <c r="X4154" s="35">
        <f>VLOOKUP(A4154,airbnb_listings_orlando!C:Q,15,0)</f>
        <v>6</v>
      </c>
      <c r="Y4154" s="11">
        <f t="shared" si="4"/>
        <v>187</v>
      </c>
      <c r="AA4154" s="11"/>
    </row>
    <row r="4155">
      <c r="A4155" s="12" t="s">
        <v>111</v>
      </c>
      <c r="B4155" s="13">
        <v>42947.0</v>
      </c>
      <c r="C4155" s="12">
        <v>42954.0</v>
      </c>
      <c r="D4155" s="14">
        <v>1063.0</v>
      </c>
      <c r="E4155" s="24">
        <v>42892.49061342593</v>
      </c>
      <c r="F4155" s="16">
        <v>55.0</v>
      </c>
      <c r="G4155" s="17" t="s">
        <v>25</v>
      </c>
      <c r="H4155" s="14">
        <v>142.62</v>
      </c>
      <c r="I4155" s="14">
        <f t="shared" si="1"/>
        <v>987.48</v>
      </c>
      <c r="J4155" s="18">
        <v>4.0</v>
      </c>
      <c r="K4155" s="17">
        <v>7.0</v>
      </c>
      <c r="L4155" s="19">
        <v>3.0</v>
      </c>
      <c r="M4155" s="19" t="e">
        <v>#REF!</v>
      </c>
      <c r="N4155" s="17">
        <v>4.5</v>
      </c>
      <c r="O4155" s="17" t="s">
        <v>62</v>
      </c>
      <c r="P4155" s="17">
        <v>7.0</v>
      </c>
      <c r="Q4155" s="17">
        <v>7.0</v>
      </c>
      <c r="R4155" s="17">
        <v>0.0</v>
      </c>
      <c r="S4155" s="7">
        <f t="shared" si="2"/>
        <v>7</v>
      </c>
      <c r="T4155" s="20">
        <v>33.0</v>
      </c>
      <c r="U4155" s="14">
        <f t="shared" si="200"/>
        <v>42.52</v>
      </c>
      <c r="V4155" s="21" t="s">
        <v>26</v>
      </c>
      <c r="W4155" s="35">
        <f>VLOOKUP(A4155,airbnb_listings_orlando!C:Q,14,0)</f>
        <v>142</v>
      </c>
      <c r="X4155" s="35">
        <f>VLOOKUP(A4155,airbnb_listings_orlando!C:Q,15,0)</f>
        <v>6</v>
      </c>
      <c r="Y4155" s="11">
        <f t="shared" si="4"/>
        <v>151.8571429</v>
      </c>
      <c r="AA4155" s="11"/>
    </row>
    <row r="4156">
      <c r="A4156" s="12" t="s">
        <v>111</v>
      </c>
      <c r="B4156" s="13">
        <v>42930.0</v>
      </c>
      <c r="C4156" s="12">
        <v>42933.0</v>
      </c>
      <c r="D4156" s="14">
        <v>634.0</v>
      </c>
      <c r="E4156" s="24">
        <v>42906.90253472222</v>
      </c>
      <c r="F4156" s="16">
        <v>24.0</v>
      </c>
      <c r="G4156" s="17" t="s">
        <v>25</v>
      </c>
      <c r="H4156" s="14">
        <v>75.4</v>
      </c>
      <c r="I4156" s="14">
        <f t="shared" si="1"/>
        <v>588.64</v>
      </c>
      <c r="J4156" s="18">
        <v>4.0</v>
      </c>
      <c r="K4156" s="17">
        <v>7.0</v>
      </c>
      <c r="L4156" s="19">
        <v>3.0</v>
      </c>
      <c r="M4156" s="19" t="e">
        <v>#REF!</v>
      </c>
      <c r="N4156" s="17">
        <v>4.5</v>
      </c>
      <c r="O4156" s="17" t="s">
        <v>62</v>
      </c>
      <c r="P4156" s="17">
        <v>3.0</v>
      </c>
      <c r="Q4156" s="17">
        <v>6.0</v>
      </c>
      <c r="R4156" s="17">
        <v>0.0</v>
      </c>
      <c r="S4156" s="7">
        <f t="shared" si="2"/>
        <v>6</v>
      </c>
      <c r="T4156" s="20">
        <v>20.0</v>
      </c>
      <c r="U4156" s="14">
        <f t="shared" si="200"/>
        <v>25.36</v>
      </c>
      <c r="V4156" s="21" t="s">
        <v>26</v>
      </c>
      <c r="W4156" s="35">
        <f>VLOOKUP(A4156,airbnb_listings_orlando!C:Q,14,0)</f>
        <v>142</v>
      </c>
      <c r="X4156" s="35">
        <f>VLOOKUP(A4156,airbnb_listings_orlando!C:Q,15,0)</f>
        <v>6</v>
      </c>
      <c r="Y4156" s="11">
        <f t="shared" si="4"/>
        <v>211.3333333</v>
      </c>
      <c r="AA4156" s="11"/>
    </row>
    <row r="4157">
      <c r="A4157" s="12" t="s">
        <v>111</v>
      </c>
      <c r="B4157" s="13">
        <v>42928.0</v>
      </c>
      <c r="C4157" s="12">
        <v>42930.0</v>
      </c>
      <c r="D4157" s="14">
        <v>462.0</v>
      </c>
      <c r="E4157" s="24">
        <v>42913.42082175926</v>
      </c>
      <c r="F4157" s="16">
        <v>15.0</v>
      </c>
      <c r="G4157" s="17" t="s">
        <v>25</v>
      </c>
      <c r="H4157" s="14">
        <v>49.01</v>
      </c>
      <c r="I4157" s="14">
        <f t="shared" si="1"/>
        <v>429.52</v>
      </c>
      <c r="J4157" s="18">
        <v>4.0</v>
      </c>
      <c r="K4157" s="17">
        <v>7.0</v>
      </c>
      <c r="L4157" s="19">
        <v>3.0</v>
      </c>
      <c r="M4157" s="19" t="e">
        <v>#REF!</v>
      </c>
      <c r="N4157" s="17">
        <v>4.5</v>
      </c>
      <c r="O4157" s="17" t="s">
        <v>62</v>
      </c>
      <c r="P4157" s="17">
        <v>2.0</v>
      </c>
      <c r="Q4157" s="17">
        <v>5.0</v>
      </c>
      <c r="R4157" s="17">
        <v>0.0</v>
      </c>
      <c r="S4157" s="7">
        <f t="shared" si="2"/>
        <v>5</v>
      </c>
      <c r="T4157" s="20">
        <v>14.0</v>
      </c>
      <c r="U4157" s="14">
        <f t="shared" si="200"/>
        <v>18.48</v>
      </c>
      <c r="V4157" s="21" t="s">
        <v>26</v>
      </c>
      <c r="W4157" s="35">
        <f>VLOOKUP(A4157,airbnb_listings_orlando!C:Q,14,0)</f>
        <v>142</v>
      </c>
      <c r="X4157" s="35">
        <f>VLOOKUP(A4157,airbnb_listings_orlando!C:Q,15,0)</f>
        <v>6</v>
      </c>
      <c r="Y4157" s="11">
        <f t="shared" si="4"/>
        <v>231</v>
      </c>
      <c r="AA4157" s="11"/>
    </row>
    <row r="4158">
      <c r="A4158" s="12" t="s">
        <v>111</v>
      </c>
      <c r="B4158" s="13">
        <v>42919.0</v>
      </c>
      <c r="C4158" s="12">
        <v>42927.0</v>
      </c>
      <c r="D4158" s="14">
        <v>1498.0</v>
      </c>
      <c r="E4158" s="24">
        <v>42891.51636574074</v>
      </c>
      <c r="F4158" s="16">
        <v>28.0</v>
      </c>
      <c r="G4158" s="17" t="s">
        <v>25</v>
      </c>
      <c r="H4158" s="14">
        <v>212.13</v>
      </c>
      <c r="I4158" s="14">
        <f t="shared" si="1"/>
        <v>1392.08</v>
      </c>
      <c r="J4158" s="18">
        <v>4.0</v>
      </c>
      <c r="K4158" s="17">
        <v>7.0</v>
      </c>
      <c r="L4158" s="19">
        <v>3.0</v>
      </c>
      <c r="M4158" s="19" t="e">
        <v>#REF!</v>
      </c>
      <c r="N4158" s="17">
        <v>4.5</v>
      </c>
      <c r="O4158" s="17" t="s">
        <v>62</v>
      </c>
      <c r="P4158" s="17">
        <v>8.0</v>
      </c>
      <c r="Q4158" s="17">
        <v>3.0</v>
      </c>
      <c r="R4158" s="17">
        <v>1.0</v>
      </c>
      <c r="S4158" s="7">
        <f t="shared" si="2"/>
        <v>4</v>
      </c>
      <c r="T4158" s="20">
        <v>46.0</v>
      </c>
      <c r="U4158" s="14">
        <f t="shared" si="200"/>
        <v>59.92</v>
      </c>
      <c r="V4158" s="21" t="s">
        <v>26</v>
      </c>
      <c r="W4158" s="35">
        <f>VLOOKUP(A4158,airbnb_listings_orlando!C:Q,14,0)</f>
        <v>142</v>
      </c>
      <c r="X4158" s="35">
        <f>VLOOKUP(A4158,airbnb_listings_orlando!C:Q,15,0)</f>
        <v>6</v>
      </c>
      <c r="Y4158" s="11">
        <f t="shared" si="4"/>
        <v>187.25</v>
      </c>
      <c r="AA4158" s="11"/>
    </row>
    <row r="4159">
      <c r="A4159" s="12" t="s">
        <v>111</v>
      </c>
      <c r="B4159" s="13">
        <v>42910.0</v>
      </c>
      <c r="C4159" s="12">
        <v>42919.0</v>
      </c>
      <c r="D4159" s="14">
        <v>1365.0</v>
      </c>
      <c r="E4159" s="24">
        <v>42844.537314814814</v>
      </c>
      <c r="F4159" s="16">
        <v>66.0</v>
      </c>
      <c r="G4159" s="17" t="s">
        <v>25</v>
      </c>
      <c r="H4159" s="14">
        <v>191.07</v>
      </c>
      <c r="I4159" s="14">
        <f t="shared" si="1"/>
        <v>1268.4</v>
      </c>
      <c r="J4159" s="18">
        <v>4.0</v>
      </c>
      <c r="K4159" s="17">
        <v>7.0</v>
      </c>
      <c r="L4159" s="19">
        <v>3.0</v>
      </c>
      <c r="M4159" s="19" t="e">
        <v>#REF!</v>
      </c>
      <c r="N4159" s="17">
        <v>4.5</v>
      </c>
      <c r="O4159" s="17" t="s">
        <v>62</v>
      </c>
      <c r="P4159" s="17">
        <v>9.0</v>
      </c>
      <c r="Q4159" s="17">
        <v>7.0</v>
      </c>
      <c r="R4159" s="17">
        <v>0.0</v>
      </c>
      <c r="S4159" s="7">
        <f t="shared" si="2"/>
        <v>7</v>
      </c>
      <c r="T4159" s="20">
        <v>42.0</v>
      </c>
      <c r="U4159" s="14">
        <f t="shared" si="200"/>
        <v>54.6</v>
      </c>
      <c r="V4159" s="21" t="s">
        <v>26</v>
      </c>
      <c r="W4159" s="35">
        <f>VLOOKUP(A4159,airbnb_listings_orlando!C:Q,14,0)</f>
        <v>142</v>
      </c>
      <c r="X4159" s="35">
        <f>VLOOKUP(A4159,airbnb_listings_orlando!C:Q,15,0)</f>
        <v>6</v>
      </c>
      <c r="Y4159" s="11">
        <f t="shared" si="4"/>
        <v>151.6666667</v>
      </c>
      <c r="AA4159" s="11"/>
    </row>
    <row r="4160">
      <c r="A4160" s="12" t="s">
        <v>111</v>
      </c>
      <c r="B4160" s="13">
        <v>42890.0</v>
      </c>
      <c r="C4160" s="12">
        <v>42905.0</v>
      </c>
      <c r="D4160" s="14">
        <v>2052.0</v>
      </c>
      <c r="E4160" s="24">
        <v>42786.402604166666</v>
      </c>
      <c r="F4160" s="16">
        <v>104.0</v>
      </c>
      <c r="G4160" s="17" t="s">
        <v>25</v>
      </c>
      <c r="H4160" s="14">
        <v>299.46</v>
      </c>
      <c r="I4160" s="14">
        <f t="shared" si="1"/>
        <v>1906.92</v>
      </c>
      <c r="J4160" s="18">
        <v>4.0</v>
      </c>
      <c r="K4160" s="17">
        <v>7.0</v>
      </c>
      <c r="L4160" s="19">
        <v>3.0</v>
      </c>
      <c r="M4160" s="19" t="e">
        <v>#REF!</v>
      </c>
      <c r="N4160" s="17">
        <v>4.5</v>
      </c>
      <c r="O4160" s="17" t="s">
        <v>62</v>
      </c>
      <c r="P4160" s="17">
        <v>15.0</v>
      </c>
      <c r="Q4160" s="17">
        <v>4.0</v>
      </c>
      <c r="R4160" s="17">
        <v>2.0</v>
      </c>
      <c r="S4160" s="7">
        <f t="shared" si="2"/>
        <v>6</v>
      </c>
      <c r="T4160" s="20">
        <v>63.0</v>
      </c>
      <c r="U4160" s="14">
        <f t="shared" si="200"/>
        <v>82.08</v>
      </c>
      <c r="V4160" s="21" t="s">
        <v>26</v>
      </c>
      <c r="W4160" s="35">
        <f>VLOOKUP(A4160,airbnb_listings_orlando!C:Q,14,0)</f>
        <v>142</v>
      </c>
      <c r="X4160" s="35">
        <f>VLOOKUP(A4160,airbnb_listings_orlando!C:Q,15,0)</f>
        <v>6</v>
      </c>
      <c r="Y4160" s="11">
        <f t="shared" si="4"/>
        <v>136.8</v>
      </c>
      <c r="AA4160" s="11"/>
    </row>
    <row r="4161">
      <c r="A4161" s="12" t="s">
        <v>111</v>
      </c>
      <c r="B4161" s="13">
        <v>42879.0</v>
      </c>
      <c r="C4161" s="12">
        <v>42889.0</v>
      </c>
      <c r="D4161" s="14">
        <v>1406.0</v>
      </c>
      <c r="E4161" s="24">
        <v>42747.37412037037</v>
      </c>
      <c r="F4161" s="16">
        <v>132.0</v>
      </c>
      <c r="G4161" s="17" t="s">
        <v>25</v>
      </c>
      <c r="H4161" s="14">
        <v>196.78</v>
      </c>
      <c r="I4161" s="14">
        <f t="shared" si="1"/>
        <v>1305.76</v>
      </c>
      <c r="J4161" s="18">
        <v>4.0</v>
      </c>
      <c r="K4161" s="17">
        <v>7.0</v>
      </c>
      <c r="L4161" s="19">
        <v>3.0</v>
      </c>
      <c r="M4161" s="19" t="e">
        <v>#REF!</v>
      </c>
      <c r="N4161" s="17">
        <v>4.5</v>
      </c>
      <c r="O4161" s="17" t="s">
        <v>62</v>
      </c>
      <c r="P4161" s="17">
        <v>10.0</v>
      </c>
      <c r="Q4161" s="17">
        <v>7.0</v>
      </c>
      <c r="R4161" s="17">
        <v>0.0</v>
      </c>
      <c r="S4161" s="7">
        <f t="shared" si="2"/>
        <v>7</v>
      </c>
      <c r="T4161" s="20">
        <v>44.0</v>
      </c>
      <c r="U4161" s="14">
        <f t="shared" si="200"/>
        <v>56.24</v>
      </c>
      <c r="V4161" s="21" t="s">
        <v>26</v>
      </c>
      <c r="W4161" s="35">
        <f>VLOOKUP(A4161,airbnb_listings_orlando!C:Q,14,0)</f>
        <v>142</v>
      </c>
      <c r="X4161" s="35">
        <f>VLOOKUP(A4161,airbnb_listings_orlando!C:Q,15,0)</f>
        <v>6</v>
      </c>
      <c r="Y4161" s="11">
        <f t="shared" si="4"/>
        <v>140.6</v>
      </c>
      <c r="AA4161" s="11"/>
    </row>
    <row r="4162">
      <c r="A4162" s="12" t="s">
        <v>111</v>
      </c>
      <c r="B4162" s="13">
        <v>42859.0</v>
      </c>
      <c r="C4162" s="12">
        <v>42869.0</v>
      </c>
      <c r="D4162" s="14">
        <v>1406.0</v>
      </c>
      <c r="E4162" s="15">
        <v>42720.7012962963</v>
      </c>
      <c r="F4162" s="16">
        <v>139.0</v>
      </c>
      <c r="G4162" s="17" t="s">
        <v>25</v>
      </c>
      <c r="H4162" s="14">
        <v>196.78</v>
      </c>
      <c r="I4162" s="14">
        <f t="shared" si="1"/>
        <v>1305.76</v>
      </c>
      <c r="J4162" s="18">
        <v>4.0</v>
      </c>
      <c r="K4162" s="17">
        <v>7.0</v>
      </c>
      <c r="L4162" s="19">
        <v>3.0</v>
      </c>
      <c r="M4162" s="19" t="e">
        <v>#REF!</v>
      </c>
      <c r="N4162" s="17">
        <v>4.5</v>
      </c>
      <c r="O4162" s="17" t="s">
        <v>62</v>
      </c>
      <c r="P4162" s="17">
        <v>10.0</v>
      </c>
      <c r="Q4162" s="17">
        <v>4.0</v>
      </c>
      <c r="R4162" s="17">
        <v>3.0</v>
      </c>
      <c r="S4162" s="7">
        <f t="shared" si="2"/>
        <v>7</v>
      </c>
      <c r="T4162" s="20">
        <v>44.0</v>
      </c>
      <c r="U4162" s="14">
        <f t="shared" si="200"/>
        <v>56.24</v>
      </c>
      <c r="V4162" s="21" t="s">
        <v>26</v>
      </c>
      <c r="W4162" s="35">
        <f>VLOOKUP(A4162,airbnb_listings_orlando!C:Q,14,0)</f>
        <v>142</v>
      </c>
      <c r="X4162" s="35">
        <f>VLOOKUP(A4162,airbnb_listings_orlando!C:Q,15,0)</f>
        <v>6</v>
      </c>
      <c r="Y4162" s="11">
        <f t="shared" si="4"/>
        <v>140.6</v>
      </c>
      <c r="AA4162" s="11"/>
    </row>
    <row r="4163">
      <c r="A4163" s="12" t="s">
        <v>111</v>
      </c>
      <c r="B4163" s="13">
        <v>42847.0</v>
      </c>
      <c r="C4163" s="12">
        <v>42851.0</v>
      </c>
      <c r="D4163" s="14">
        <v>631.98</v>
      </c>
      <c r="E4163" s="24">
        <v>42845.38769675926</v>
      </c>
      <c r="F4163" s="16">
        <v>2.0</v>
      </c>
      <c r="G4163" s="17" t="s">
        <v>25</v>
      </c>
      <c r="H4163" s="14">
        <v>75.02</v>
      </c>
      <c r="I4163" s="14">
        <f t="shared" si="1"/>
        <v>586.7008</v>
      </c>
      <c r="J4163" s="18">
        <v>4.0</v>
      </c>
      <c r="K4163" s="17">
        <v>7.0</v>
      </c>
      <c r="L4163" s="19">
        <v>3.0</v>
      </c>
      <c r="M4163" s="19" t="e">
        <v>#REF!</v>
      </c>
      <c r="N4163" s="17">
        <v>4.5</v>
      </c>
      <c r="O4163" s="17" t="s">
        <v>62</v>
      </c>
      <c r="P4163" s="17">
        <v>4.0</v>
      </c>
      <c r="Q4163" s="17">
        <v>3.0</v>
      </c>
      <c r="R4163" s="17">
        <v>0.0</v>
      </c>
      <c r="S4163" s="7">
        <f t="shared" si="2"/>
        <v>3</v>
      </c>
      <c r="T4163" s="20">
        <v>20.0</v>
      </c>
      <c r="U4163" s="14">
        <f t="shared" si="200"/>
        <v>25.2792</v>
      </c>
      <c r="V4163" s="21" t="s">
        <v>26</v>
      </c>
      <c r="W4163" s="35">
        <f>VLOOKUP(A4163,airbnb_listings_orlando!C:Q,14,0)</f>
        <v>142</v>
      </c>
      <c r="X4163" s="35">
        <f>VLOOKUP(A4163,airbnb_listings_orlando!C:Q,15,0)</f>
        <v>6</v>
      </c>
      <c r="Y4163" s="11">
        <f t="shared" si="4"/>
        <v>157.995</v>
      </c>
      <c r="AA4163" s="11"/>
    </row>
    <row r="4164">
      <c r="A4164" s="12" t="s">
        <v>111</v>
      </c>
      <c r="B4164" s="13">
        <v>42829.0</v>
      </c>
      <c r="C4164" s="12">
        <v>42840.0</v>
      </c>
      <c r="D4164" s="14">
        <v>1630.98</v>
      </c>
      <c r="E4164" s="15">
        <v>42732.59644675926</v>
      </c>
      <c r="F4164" s="16">
        <v>97.0</v>
      </c>
      <c r="G4164" s="17" t="s">
        <v>25</v>
      </c>
      <c r="H4164" s="14">
        <v>236.2</v>
      </c>
      <c r="I4164" s="14">
        <f t="shared" si="1"/>
        <v>1518.7408</v>
      </c>
      <c r="J4164" s="18">
        <v>4.0</v>
      </c>
      <c r="K4164" s="17">
        <v>7.0</v>
      </c>
      <c r="L4164" s="19">
        <v>3.0</v>
      </c>
      <c r="M4164" s="19" t="e">
        <v>#REF!</v>
      </c>
      <c r="N4164" s="17">
        <v>4.5</v>
      </c>
      <c r="O4164" s="17" t="s">
        <v>62</v>
      </c>
      <c r="P4164" s="17">
        <v>11.0</v>
      </c>
      <c r="Q4164" s="17">
        <v>3.0</v>
      </c>
      <c r="R4164" s="17">
        <v>2.0</v>
      </c>
      <c r="S4164" s="7">
        <f t="shared" si="2"/>
        <v>5</v>
      </c>
      <c r="T4164" s="20">
        <v>47.0</v>
      </c>
      <c r="U4164" s="14">
        <f t="shared" si="200"/>
        <v>65.2392</v>
      </c>
      <c r="V4164" s="21" t="s">
        <v>26</v>
      </c>
      <c r="W4164" s="35">
        <f>VLOOKUP(A4164,airbnb_listings_orlando!C:Q,14,0)</f>
        <v>142</v>
      </c>
      <c r="X4164" s="35">
        <f>VLOOKUP(A4164,airbnb_listings_orlando!C:Q,15,0)</f>
        <v>6</v>
      </c>
      <c r="Y4164" s="11">
        <f t="shared" si="4"/>
        <v>148.2709091</v>
      </c>
      <c r="AA4164" s="11"/>
    </row>
    <row r="4165">
      <c r="A4165" s="12" t="s">
        <v>111</v>
      </c>
      <c r="B4165" s="13">
        <v>42787.0</v>
      </c>
      <c r="C4165" s="12">
        <v>42796.0</v>
      </c>
      <c r="D4165" s="14">
        <v>1332.0</v>
      </c>
      <c r="E4165" s="24">
        <v>42682.56715277778</v>
      </c>
      <c r="F4165" s="16">
        <v>105.0</v>
      </c>
      <c r="G4165" s="17" t="s">
        <v>25</v>
      </c>
      <c r="H4165" s="14">
        <v>185.48</v>
      </c>
      <c r="I4165" s="14">
        <f t="shared" si="1"/>
        <v>1237.72</v>
      </c>
      <c r="J4165" s="18">
        <v>4.0</v>
      </c>
      <c r="K4165" s="17">
        <v>7.0</v>
      </c>
      <c r="L4165" s="19">
        <v>3.0</v>
      </c>
      <c r="M4165" s="19" t="e">
        <v>#REF!</v>
      </c>
      <c r="N4165" s="17">
        <v>4.5</v>
      </c>
      <c r="O4165" s="17" t="s">
        <v>62</v>
      </c>
      <c r="P4165" s="17">
        <v>9.0</v>
      </c>
      <c r="Q4165" s="17">
        <v>6.0</v>
      </c>
      <c r="R4165" s="17">
        <v>0.0</v>
      </c>
      <c r="S4165" s="7">
        <f t="shared" si="2"/>
        <v>6</v>
      </c>
      <c r="T4165" s="20">
        <v>41.0</v>
      </c>
      <c r="U4165" s="14">
        <f t="shared" si="200"/>
        <v>53.28</v>
      </c>
      <c r="V4165" s="21" t="s">
        <v>26</v>
      </c>
      <c r="W4165" s="35">
        <f>VLOOKUP(A4165,airbnb_listings_orlando!C:Q,14,0)</f>
        <v>142</v>
      </c>
      <c r="X4165" s="35">
        <f>VLOOKUP(A4165,airbnb_listings_orlando!C:Q,15,0)</f>
        <v>6</v>
      </c>
      <c r="Y4165" s="11">
        <f t="shared" si="4"/>
        <v>148</v>
      </c>
      <c r="AA4165" s="11"/>
    </row>
    <row r="4166">
      <c r="A4166" s="12" t="s">
        <v>111</v>
      </c>
      <c r="B4166" s="13">
        <v>42780.0</v>
      </c>
      <c r="C4166" s="12">
        <v>42786.0</v>
      </c>
      <c r="D4166" s="14">
        <v>890.0</v>
      </c>
      <c r="E4166" s="24">
        <v>42758.63707175926</v>
      </c>
      <c r="F4166" s="16">
        <v>22.0</v>
      </c>
      <c r="G4166" s="17" t="s">
        <v>25</v>
      </c>
      <c r="H4166" s="14">
        <v>115.61</v>
      </c>
      <c r="I4166" s="14">
        <f t="shared" si="1"/>
        <v>826.4</v>
      </c>
      <c r="J4166" s="18">
        <v>4.0</v>
      </c>
      <c r="K4166" s="17">
        <v>7.0</v>
      </c>
      <c r="L4166" s="19">
        <v>3.0</v>
      </c>
      <c r="M4166" s="19" t="e">
        <v>#REF!</v>
      </c>
      <c r="N4166" s="17">
        <v>4.5</v>
      </c>
      <c r="O4166" s="17" t="s">
        <v>62</v>
      </c>
      <c r="P4166" s="17">
        <v>6.0</v>
      </c>
      <c r="Q4166" s="17">
        <v>7.0</v>
      </c>
      <c r="R4166" s="17">
        <v>2.0</v>
      </c>
      <c r="S4166" s="7">
        <f t="shared" si="2"/>
        <v>9</v>
      </c>
      <c r="T4166" s="20">
        <v>28.0</v>
      </c>
      <c r="U4166" s="14">
        <f t="shared" si="200"/>
        <v>35.6</v>
      </c>
      <c r="V4166" s="21" t="s">
        <v>26</v>
      </c>
      <c r="W4166" s="35">
        <f>VLOOKUP(A4166,airbnb_listings_orlando!C:Q,14,0)</f>
        <v>142</v>
      </c>
      <c r="X4166" s="35">
        <f>VLOOKUP(A4166,airbnb_listings_orlando!C:Q,15,0)</f>
        <v>6</v>
      </c>
      <c r="Y4166" s="11">
        <f t="shared" si="4"/>
        <v>148.3333333</v>
      </c>
      <c r="AA4166" s="11"/>
    </row>
    <row r="4167">
      <c r="A4167" s="12" t="s">
        <v>111</v>
      </c>
      <c r="B4167" s="13">
        <v>42767.0</v>
      </c>
      <c r="C4167" s="12">
        <v>42778.0</v>
      </c>
      <c r="D4167" s="14">
        <v>1536.0</v>
      </c>
      <c r="E4167" s="15">
        <v>42689.42818287037</v>
      </c>
      <c r="F4167" s="16">
        <v>78.0</v>
      </c>
      <c r="G4167" s="17" t="s">
        <v>25</v>
      </c>
      <c r="H4167" s="14">
        <v>218.27</v>
      </c>
      <c r="I4167" s="14">
        <f t="shared" si="1"/>
        <v>1427.56</v>
      </c>
      <c r="J4167" s="18">
        <v>4.0</v>
      </c>
      <c r="K4167" s="17">
        <v>7.0</v>
      </c>
      <c r="L4167" s="19">
        <v>3.0</v>
      </c>
      <c r="M4167" s="19" t="e">
        <v>#REF!</v>
      </c>
      <c r="N4167" s="17">
        <v>4.5</v>
      </c>
      <c r="O4167" s="17" t="s">
        <v>62</v>
      </c>
      <c r="P4167" s="17">
        <v>11.0</v>
      </c>
      <c r="Q4167" s="17">
        <v>9.0</v>
      </c>
      <c r="R4167" s="17">
        <v>0.0</v>
      </c>
      <c r="S4167" s="7">
        <f t="shared" si="2"/>
        <v>9</v>
      </c>
      <c r="T4167" s="20">
        <v>47.0</v>
      </c>
      <c r="U4167" s="14">
        <f t="shared" si="200"/>
        <v>61.44</v>
      </c>
      <c r="V4167" s="21" t="s">
        <v>26</v>
      </c>
      <c r="W4167" s="35">
        <f>VLOOKUP(A4167,airbnb_listings_orlando!C:Q,14,0)</f>
        <v>142</v>
      </c>
      <c r="X4167" s="35">
        <f>VLOOKUP(A4167,airbnb_listings_orlando!C:Q,15,0)</f>
        <v>6</v>
      </c>
      <c r="Y4167" s="11">
        <f t="shared" si="4"/>
        <v>139.6363636</v>
      </c>
      <c r="AA4167" s="11"/>
    </row>
    <row r="4168">
      <c r="A4168" s="12" t="s">
        <v>111</v>
      </c>
      <c r="B4168" s="13">
        <v>42763.0</v>
      </c>
      <c r="C4168" s="12">
        <v>42765.0</v>
      </c>
      <c r="D4168" s="14">
        <v>462.0</v>
      </c>
      <c r="E4168" s="24">
        <v>42761.43891203704</v>
      </c>
      <c r="F4168" s="16">
        <v>2.0</v>
      </c>
      <c r="G4168" s="17" t="s">
        <v>25</v>
      </c>
      <c r="H4168" s="14">
        <v>49.01</v>
      </c>
      <c r="I4168" s="14">
        <f t="shared" si="1"/>
        <v>429.52</v>
      </c>
      <c r="J4168" s="18">
        <v>4.0</v>
      </c>
      <c r="K4168" s="17">
        <v>7.0</v>
      </c>
      <c r="L4168" s="19">
        <v>3.0</v>
      </c>
      <c r="M4168" s="19" t="e">
        <v>#REF!</v>
      </c>
      <c r="N4168" s="17">
        <v>4.5</v>
      </c>
      <c r="O4168" s="17" t="s">
        <v>62</v>
      </c>
      <c r="P4168" s="17">
        <v>2.0</v>
      </c>
      <c r="Q4168" s="17">
        <v>6.0</v>
      </c>
      <c r="R4168" s="17">
        <v>0.0</v>
      </c>
      <c r="S4168" s="7">
        <f t="shared" si="2"/>
        <v>6</v>
      </c>
      <c r="T4168" s="20">
        <v>14.0</v>
      </c>
      <c r="U4168" s="14">
        <f t="shared" si="200"/>
        <v>18.48</v>
      </c>
      <c r="V4168" s="21" t="s">
        <v>26</v>
      </c>
      <c r="W4168" s="35">
        <f>VLOOKUP(A4168,airbnb_listings_orlando!C:Q,14,0)</f>
        <v>142</v>
      </c>
      <c r="X4168" s="35">
        <f>VLOOKUP(A4168,airbnb_listings_orlando!C:Q,15,0)</f>
        <v>6</v>
      </c>
      <c r="Y4168" s="11">
        <f t="shared" si="4"/>
        <v>231</v>
      </c>
      <c r="AA4168" s="11"/>
    </row>
    <row r="4169">
      <c r="A4169" s="12" t="s">
        <v>111</v>
      </c>
      <c r="B4169" s="13">
        <v>42740.0</v>
      </c>
      <c r="C4169" s="12">
        <v>42745.0</v>
      </c>
      <c r="D4169" s="14">
        <v>1034.0</v>
      </c>
      <c r="E4169" s="24">
        <v>42712.491064814814</v>
      </c>
      <c r="F4169" s="16">
        <v>28.0</v>
      </c>
      <c r="G4169" s="17" t="s">
        <v>25</v>
      </c>
      <c r="H4169" s="14">
        <v>138.54</v>
      </c>
      <c r="I4169" s="14">
        <f t="shared" si="1"/>
        <v>960.64</v>
      </c>
      <c r="J4169" s="18">
        <v>4.0</v>
      </c>
      <c r="K4169" s="17">
        <v>7.0</v>
      </c>
      <c r="L4169" s="19">
        <v>3.0</v>
      </c>
      <c r="M4169" s="19" t="e">
        <v>#REF!</v>
      </c>
      <c r="N4169" s="17">
        <v>4.5</v>
      </c>
      <c r="O4169" s="17" t="s">
        <v>62</v>
      </c>
      <c r="P4169" s="17">
        <v>5.0</v>
      </c>
      <c r="Q4169" s="17">
        <v>4.0</v>
      </c>
      <c r="R4169" s="17">
        <v>0.0</v>
      </c>
      <c r="S4169" s="7">
        <f t="shared" si="2"/>
        <v>4</v>
      </c>
      <c r="T4169" s="20">
        <v>32.0</v>
      </c>
      <c r="U4169" s="14">
        <f t="shared" si="200"/>
        <v>41.36</v>
      </c>
      <c r="V4169" s="21" t="s">
        <v>26</v>
      </c>
      <c r="W4169" s="35">
        <f>VLOOKUP(A4169,airbnb_listings_orlando!C:Q,14,0)</f>
        <v>142</v>
      </c>
      <c r="X4169" s="35">
        <f>VLOOKUP(A4169,airbnb_listings_orlando!C:Q,15,0)</f>
        <v>6</v>
      </c>
      <c r="Y4169" s="11">
        <f t="shared" si="4"/>
        <v>206.8</v>
      </c>
      <c r="AA4169" s="11"/>
    </row>
    <row r="4170">
      <c r="A4170" s="12" t="s">
        <v>111</v>
      </c>
      <c r="B4170" s="13">
        <v>42691.0</v>
      </c>
      <c r="C4170" s="25">
        <v>42702.0</v>
      </c>
      <c r="D4170" s="14">
        <v>2230.96</v>
      </c>
      <c r="E4170" s="15">
        <v>42687.95475694445</v>
      </c>
      <c r="F4170" s="16">
        <v>4.0</v>
      </c>
      <c r="G4170" s="17" t="s">
        <v>25</v>
      </c>
      <c r="H4170" s="14">
        <v>409.2</v>
      </c>
      <c r="I4170" s="14">
        <f t="shared" si="1"/>
        <v>2141.7216</v>
      </c>
      <c r="J4170" s="18">
        <v>4.0</v>
      </c>
      <c r="K4170" s="17">
        <v>7.0</v>
      </c>
      <c r="L4170" s="19">
        <v>3.0</v>
      </c>
      <c r="M4170" s="19" t="e">
        <v>#REF!</v>
      </c>
      <c r="N4170" s="17">
        <v>4.5</v>
      </c>
      <c r="O4170" s="17" t="s">
        <v>62</v>
      </c>
      <c r="P4170" s="17">
        <v>11.0</v>
      </c>
      <c r="Q4170" s="17">
        <v>5.0</v>
      </c>
      <c r="R4170" s="17">
        <v>0.0</v>
      </c>
      <c r="S4170" s="7">
        <f t="shared" si="2"/>
        <v>5</v>
      </c>
      <c r="T4170" s="20">
        <v>0.0</v>
      </c>
      <c r="U4170" s="14">
        <f t="shared" si="200"/>
        <v>89.2384</v>
      </c>
      <c r="V4170" s="21" t="s">
        <v>26</v>
      </c>
      <c r="W4170" s="35">
        <f>VLOOKUP(A4170,airbnb_listings_orlando!C:Q,14,0)</f>
        <v>142</v>
      </c>
      <c r="X4170" s="35">
        <f>VLOOKUP(A4170,airbnb_listings_orlando!C:Q,15,0)</f>
        <v>6</v>
      </c>
      <c r="Y4170" s="11">
        <f t="shared" si="4"/>
        <v>202.8145455</v>
      </c>
      <c r="AA4170" s="11"/>
    </row>
    <row r="4171">
      <c r="A4171" s="12" t="s">
        <v>111</v>
      </c>
      <c r="B4171" s="13">
        <v>42657.0</v>
      </c>
      <c r="C4171" s="25">
        <v>42659.0</v>
      </c>
      <c r="D4171" s="14">
        <v>374.0</v>
      </c>
      <c r="E4171" s="24">
        <v>42626.677465277775</v>
      </c>
      <c r="F4171" s="16">
        <v>31.0</v>
      </c>
      <c r="G4171" s="17" t="s">
        <v>25</v>
      </c>
      <c r="H4171" s="14">
        <v>53.2</v>
      </c>
      <c r="I4171" s="14">
        <f t="shared" si="1"/>
        <v>359.04</v>
      </c>
      <c r="J4171" s="18">
        <v>4.0</v>
      </c>
      <c r="K4171" s="17">
        <v>7.0</v>
      </c>
      <c r="L4171" s="19">
        <v>3.0</v>
      </c>
      <c r="M4171" s="19" t="e">
        <v>#REF!</v>
      </c>
      <c r="N4171" s="17">
        <v>4.5</v>
      </c>
      <c r="O4171" s="17" t="s">
        <v>62</v>
      </c>
      <c r="P4171" s="17">
        <v>2.0</v>
      </c>
      <c r="Q4171" s="17">
        <v>9.0</v>
      </c>
      <c r="R4171" s="17">
        <v>0.0</v>
      </c>
      <c r="S4171" s="7">
        <f t="shared" si="2"/>
        <v>9</v>
      </c>
      <c r="T4171" s="20">
        <v>0.0</v>
      </c>
      <c r="U4171" s="14">
        <f t="shared" si="200"/>
        <v>14.96</v>
      </c>
      <c r="V4171" s="21" t="s">
        <v>26</v>
      </c>
      <c r="W4171" s="35">
        <f>VLOOKUP(A4171,airbnb_listings_orlando!C:Q,14,0)</f>
        <v>142</v>
      </c>
      <c r="X4171" s="35">
        <f>VLOOKUP(A4171,airbnb_listings_orlando!C:Q,15,0)</f>
        <v>6</v>
      </c>
      <c r="Y4171" s="11">
        <f t="shared" si="4"/>
        <v>187</v>
      </c>
      <c r="AA4171" s="11"/>
    </row>
    <row r="4172">
      <c r="A4172" s="12" t="s">
        <v>111</v>
      </c>
      <c r="B4172" s="13">
        <v>42648.0</v>
      </c>
      <c r="C4172" s="25">
        <v>42657.0</v>
      </c>
      <c r="D4172" s="14">
        <v>1277.0</v>
      </c>
      <c r="E4172" s="24">
        <v>42626.44886574074</v>
      </c>
      <c r="F4172" s="16">
        <v>22.0</v>
      </c>
      <c r="G4172" s="17" t="s">
        <v>25</v>
      </c>
      <c r="H4172" s="14">
        <v>239.4</v>
      </c>
      <c r="I4172" s="14">
        <f t="shared" si="1"/>
        <v>1225.92</v>
      </c>
      <c r="J4172" s="18">
        <v>4.0</v>
      </c>
      <c r="K4172" s="17">
        <v>7.0</v>
      </c>
      <c r="L4172" s="19">
        <v>3.0</v>
      </c>
      <c r="M4172" s="19" t="e">
        <v>#REF!</v>
      </c>
      <c r="N4172" s="17">
        <v>4.5</v>
      </c>
      <c r="O4172" s="17" t="s">
        <v>62</v>
      </c>
      <c r="P4172" s="17">
        <v>9.0</v>
      </c>
      <c r="Q4172" s="17">
        <v>9.0</v>
      </c>
      <c r="R4172" s="17">
        <v>0.0</v>
      </c>
      <c r="S4172" s="7">
        <f t="shared" si="2"/>
        <v>9</v>
      </c>
      <c r="T4172" s="20">
        <v>0.0</v>
      </c>
      <c r="U4172" s="14">
        <f t="shared" si="200"/>
        <v>51.08</v>
      </c>
      <c r="V4172" s="21" t="s">
        <v>26</v>
      </c>
      <c r="W4172" s="35">
        <f>VLOOKUP(A4172,airbnb_listings_orlando!C:Q,14,0)</f>
        <v>142</v>
      </c>
      <c r="X4172" s="35">
        <f>VLOOKUP(A4172,airbnb_listings_orlando!C:Q,15,0)</f>
        <v>6</v>
      </c>
      <c r="Y4172" s="11">
        <f t="shared" si="4"/>
        <v>141.8888889</v>
      </c>
      <c r="AA4172" s="11"/>
    </row>
    <row r="4173">
      <c r="A4173" s="12" t="s">
        <v>111</v>
      </c>
      <c r="B4173" s="13">
        <v>42632.0</v>
      </c>
      <c r="C4173" s="12">
        <v>42642.0</v>
      </c>
      <c r="D4173" s="14">
        <v>1453.32</v>
      </c>
      <c r="E4173" s="24">
        <v>42639.47311342593</v>
      </c>
      <c r="F4173" s="16">
        <v>0.0</v>
      </c>
      <c r="G4173" s="17" t="s">
        <v>25</v>
      </c>
      <c r="H4173" s="14">
        <v>240.0</v>
      </c>
      <c r="I4173" s="14">
        <f t="shared" si="1"/>
        <v>1395.1872</v>
      </c>
      <c r="J4173" s="18">
        <v>4.0</v>
      </c>
      <c r="K4173" s="17">
        <v>7.0</v>
      </c>
      <c r="L4173" s="19">
        <v>3.0</v>
      </c>
      <c r="M4173" s="19" t="e">
        <v>#REF!</v>
      </c>
      <c r="N4173" s="17">
        <v>4.5</v>
      </c>
      <c r="O4173" s="17" t="s">
        <v>62</v>
      </c>
      <c r="P4173" s="17">
        <v>10.0</v>
      </c>
      <c r="Q4173" s="17">
        <v>5.0</v>
      </c>
      <c r="R4173" s="17">
        <v>0.0</v>
      </c>
      <c r="S4173" s="7">
        <f t="shared" si="2"/>
        <v>5</v>
      </c>
      <c r="T4173" s="20">
        <v>0.0</v>
      </c>
      <c r="U4173" s="14">
        <f t="shared" si="200"/>
        <v>58.1328</v>
      </c>
      <c r="V4173" s="21" t="s">
        <v>26</v>
      </c>
      <c r="W4173" s="35">
        <f>VLOOKUP(A4173,airbnb_listings_orlando!C:Q,14,0)</f>
        <v>142</v>
      </c>
      <c r="X4173" s="35">
        <f>VLOOKUP(A4173,airbnb_listings_orlando!C:Q,15,0)</f>
        <v>6</v>
      </c>
      <c r="Y4173" s="11">
        <f t="shared" si="4"/>
        <v>145.332</v>
      </c>
      <c r="AA4173" s="11"/>
    </row>
    <row r="4174">
      <c r="A4174" s="12" t="s">
        <v>111</v>
      </c>
      <c r="B4174" s="13">
        <v>43475.0</v>
      </c>
      <c r="C4174" s="12">
        <v>43486.0</v>
      </c>
      <c r="D4174" s="14">
        <v>2282.87</v>
      </c>
      <c r="E4174" s="24">
        <v>43342.43283564815</v>
      </c>
      <c r="F4174" s="16">
        <v>133.0</v>
      </c>
      <c r="G4174" s="17" t="s">
        <v>25</v>
      </c>
      <c r="H4174" s="14">
        <v>349.8</v>
      </c>
      <c r="I4174" s="14">
        <f t="shared" si="1"/>
        <v>2282.87</v>
      </c>
      <c r="J4174" s="18">
        <v>4.0</v>
      </c>
      <c r="K4174" s="17">
        <v>7.0</v>
      </c>
      <c r="L4174" s="19">
        <v>3.0</v>
      </c>
      <c r="M4174" s="19" t="e">
        <v>#REF!</v>
      </c>
      <c r="N4174" s="17">
        <v>4.5</v>
      </c>
      <c r="O4174" s="17" t="s">
        <v>62</v>
      </c>
      <c r="P4174" s="17">
        <v>11.0</v>
      </c>
      <c r="Q4174" s="17">
        <v>4.0</v>
      </c>
      <c r="R4174" s="17">
        <v>4.0</v>
      </c>
      <c r="S4174" s="7">
        <f t="shared" si="2"/>
        <v>8</v>
      </c>
      <c r="T4174" s="20">
        <v>0.0</v>
      </c>
      <c r="U4174" s="14">
        <v>0.0</v>
      </c>
      <c r="V4174" s="21" t="s">
        <v>37</v>
      </c>
      <c r="W4174" s="35">
        <f>VLOOKUP(A4174,airbnb_listings_orlando!C:Q,14,0)</f>
        <v>142</v>
      </c>
      <c r="X4174" s="35">
        <f>VLOOKUP(A4174,airbnb_listings_orlando!C:Q,15,0)</f>
        <v>6</v>
      </c>
      <c r="Y4174" s="11">
        <f t="shared" si="4"/>
        <v>207.5336364</v>
      </c>
      <c r="AA4174" s="11"/>
    </row>
    <row r="4175">
      <c r="A4175" s="12" t="s">
        <v>111</v>
      </c>
      <c r="B4175" s="13">
        <v>43450.0</v>
      </c>
      <c r="C4175" s="25">
        <v>43461.0</v>
      </c>
      <c r="D4175" s="14">
        <v>135.0</v>
      </c>
      <c r="E4175" s="24">
        <v>43173.17570601852</v>
      </c>
      <c r="F4175" s="16">
        <v>277.0</v>
      </c>
      <c r="G4175" s="17" t="s">
        <v>25</v>
      </c>
      <c r="H4175" s="14">
        <v>0.0</v>
      </c>
      <c r="I4175" s="14">
        <f t="shared" si="1"/>
        <v>135</v>
      </c>
      <c r="J4175" s="18">
        <v>4.0</v>
      </c>
      <c r="K4175" s="17">
        <v>7.0</v>
      </c>
      <c r="L4175" s="19">
        <v>3.0</v>
      </c>
      <c r="M4175" s="19" t="e">
        <v>#REF!</v>
      </c>
      <c r="N4175" s="17">
        <v>4.5</v>
      </c>
      <c r="O4175" s="17" t="s">
        <v>62</v>
      </c>
      <c r="P4175" s="17">
        <v>11.0</v>
      </c>
      <c r="Q4175" s="17">
        <v>2.0</v>
      </c>
      <c r="R4175" s="17">
        <v>0.0</v>
      </c>
      <c r="S4175" s="7">
        <f t="shared" si="2"/>
        <v>2</v>
      </c>
      <c r="T4175" s="20">
        <v>0.0</v>
      </c>
      <c r="U4175" s="14">
        <v>0.0</v>
      </c>
      <c r="V4175" s="21" t="s">
        <v>37</v>
      </c>
      <c r="W4175" s="35">
        <f>VLOOKUP(A4175,airbnb_listings_orlando!C:Q,14,0)</f>
        <v>142</v>
      </c>
      <c r="X4175" s="35">
        <f>VLOOKUP(A4175,airbnb_listings_orlando!C:Q,15,0)</f>
        <v>6</v>
      </c>
      <c r="Y4175" s="11">
        <f t="shared" si="4"/>
        <v>12.27272727</v>
      </c>
      <c r="AA4175" s="11"/>
    </row>
    <row r="4176">
      <c r="A4176" s="12" t="s">
        <v>111</v>
      </c>
      <c r="B4176" s="13">
        <v>43377.0</v>
      </c>
      <c r="C4176" s="12">
        <v>43381.0</v>
      </c>
      <c r="D4176" s="14">
        <v>135.0</v>
      </c>
      <c r="E4176" s="24">
        <v>43292.92369212963</v>
      </c>
      <c r="F4176" s="16">
        <v>85.0</v>
      </c>
      <c r="G4176" s="17" t="s">
        <v>25</v>
      </c>
      <c r="H4176" s="14">
        <v>0.0</v>
      </c>
      <c r="I4176" s="14">
        <f t="shared" si="1"/>
        <v>135</v>
      </c>
      <c r="J4176" s="18">
        <v>4.0</v>
      </c>
      <c r="K4176" s="17">
        <v>7.0</v>
      </c>
      <c r="L4176" s="19">
        <v>3.0</v>
      </c>
      <c r="M4176" s="19" t="e">
        <v>#REF!</v>
      </c>
      <c r="N4176" s="17">
        <v>4.5</v>
      </c>
      <c r="O4176" s="17" t="s">
        <v>62</v>
      </c>
      <c r="P4176" s="17">
        <v>4.0</v>
      </c>
      <c r="Q4176" s="17">
        <v>1.0</v>
      </c>
      <c r="R4176" s="17">
        <v>0.0</v>
      </c>
      <c r="S4176" s="7">
        <f t="shared" si="2"/>
        <v>1</v>
      </c>
      <c r="T4176" s="20">
        <v>0.0</v>
      </c>
      <c r="U4176" s="14">
        <v>0.0</v>
      </c>
      <c r="V4176" s="21" t="s">
        <v>37</v>
      </c>
      <c r="W4176" s="35">
        <f>VLOOKUP(A4176,airbnb_listings_orlando!C:Q,14,0)</f>
        <v>142</v>
      </c>
      <c r="X4176" s="35">
        <f>VLOOKUP(A4176,airbnb_listings_orlando!C:Q,15,0)</f>
        <v>6</v>
      </c>
      <c r="Y4176" s="11">
        <f t="shared" si="4"/>
        <v>33.75</v>
      </c>
      <c r="AA4176" s="11"/>
    </row>
    <row r="4177">
      <c r="A4177" s="12" t="s">
        <v>111</v>
      </c>
      <c r="B4177" s="13">
        <v>43258.0</v>
      </c>
      <c r="C4177" s="12">
        <v>43263.0</v>
      </c>
      <c r="D4177" s="14">
        <v>776.0</v>
      </c>
      <c r="E4177" s="24">
        <v>43101.77030092593</v>
      </c>
      <c r="F4177" s="16">
        <v>157.0</v>
      </c>
      <c r="G4177" s="17" t="s">
        <v>25</v>
      </c>
      <c r="H4177" s="14">
        <v>95.14</v>
      </c>
      <c r="I4177" s="14">
        <f t="shared" si="1"/>
        <v>752</v>
      </c>
      <c r="J4177" s="18">
        <v>4.0</v>
      </c>
      <c r="K4177" s="17">
        <v>7.0</v>
      </c>
      <c r="L4177" s="19">
        <v>3.0</v>
      </c>
      <c r="M4177" s="19" t="e">
        <v>#REF!</v>
      </c>
      <c r="N4177" s="17">
        <v>4.5</v>
      </c>
      <c r="O4177" s="17" t="s">
        <v>62</v>
      </c>
      <c r="P4177" s="17">
        <v>5.0</v>
      </c>
      <c r="Q4177" s="17">
        <v>5.0</v>
      </c>
      <c r="R4177" s="17">
        <v>0.0</v>
      </c>
      <c r="S4177" s="7">
        <f t="shared" si="2"/>
        <v>5</v>
      </c>
      <c r="T4177" s="20">
        <v>24.0</v>
      </c>
      <c r="U4177" s="14">
        <v>0.0</v>
      </c>
      <c r="V4177" s="21" t="s">
        <v>37</v>
      </c>
      <c r="W4177" s="35">
        <f>VLOOKUP(A4177,airbnb_listings_orlando!C:Q,14,0)</f>
        <v>142</v>
      </c>
      <c r="X4177" s="35">
        <f>VLOOKUP(A4177,airbnb_listings_orlando!C:Q,15,0)</f>
        <v>6</v>
      </c>
      <c r="Y4177" s="11">
        <f t="shared" si="4"/>
        <v>155.2</v>
      </c>
      <c r="AA4177" s="11"/>
    </row>
    <row r="4178">
      <c r="A4178" s="12" t="s">
        <v>111</v>
      </c>
      <c r="B4178" s="13">
        <v>43230.0</v>
      </c>
      <c r="C4178" s="12">
        <v>43239.0</v>
      </c>
      <c r="D4178" s="14">
        <v>1742.25</v>
      </c>
      <c r="E4178" s="24">
        <v>43123.695185185185</v>
      </c>
      <c r="F4178" s="16">
        <v>107.0</v>
      </c>
      <c r="G4178" s="17" t="s">
        <v>25</v>
      </c>
      <c r="H4178" s="14">
        <v>259.2</v>
      </c>
      <c r="I4178" s="14">
        <f t="shared" si="1"/>
        <v>1742.25</v>
      </c>
      <c r="J4178" s="18">
        <v>4.0</v>
      </c>
      <c r="K4178" s="17">
        <v>7.0</v>
      </c>
      <c r="L4178" s="19">
        <v>3.0</v>
      </c>
      <c r="M4178" s="19" t="e">
        <v>#REF!</v>
      </c>
      <c r="N4178" s="17">
        <v>4.5</v>
      </c>
      <c r="O4178" s="17" t="s">
        <v>62</v>
      </c>
      <c r="P4178" s="17">
        <v>9.0</v>
      </c>
      <c r="Q4178" s="17">
        <v>7.0</v>
      </c>
      <c r="R4178" s="17">
        <v>0.0</v>
      </c>
      <c r="S4178" s="7">
        <f t="shared" si="2"/>
        <v>7</v>
      </c>
      <c r="T4178" s="20">
        <v>0.0</v>
      </c>
      <c r="U4178" s="14">
        <v>0.0</v>
      </c>
      <c r="V4178" s="21" t="s">
        <v>37</v>
      </c>
      <c r="W4178" s="35">
        <f>VLOOKUP(A4178,airbnb_listings_orlando!C:Q,14,0)</f>
        <v>142</v>
      </c>
      <c r="X4178" s="35">
        <f>VLOOKUP(A4178,airbnb_listings_orlando!C:Q,15,0)</f>
        <v>6</v>
      </c>
      <c r="Y4178" s="11">
        <f t="shared" si="4"/>
        <v>193.5833333</v>
      </c>
      <c r="AA4178" s="11"/>
    </row>
    <row r="4179">
      <c r="A4179" s="12" t="s">
        <v>111</v>
      </c>
      <c r="B4179" s="13">
        <v>43117.0</v>
      </c>
      <c r="C4179" s="12">
        <v>43131.0</v>
      </c>
      <c r="D4179" s="14">
        <v>120.0</v>
      </c>
      <c r="E4179" s="24">
        <v>42812.58385416667</v>
      </c>
      <c r="F4179" s="16">
        <v>305.0</v>
      </c>
      <c r="G4179" s="17" t="s">
        <v>25</v>
      </c>
      <c r="H4179" s="14">
        <v>0.0</v>
      </c>
      <c r="I4179" s="14">
        <f t="shared" si="1"/>
        <v>120</v>
      </c>
      <c r="J4179" s="18">
        <v>4.0</v>
      </c>
      <c r="K4179" s="17">
        <v>7.0</v>
      </c>
      <c r="L4179" s="19">
        <v>3.0</v>
      </c>
      <c r="M4179" s="19" t="e">
        <v>#REF!</v>
      </c>
      <c r="N4179" s="17">
        <v>4.5</v>
      </c>
      <c r="O4179" s="17" t="s">
        <v>62</v>
      </c>
      <c r="P4179" s="17">
        <v>14.0</v>
      </c>
      <c r="Q4179" s="17">
        <v>2.0</v>
      </c>
      <c r="R4179" s="17">
        <v>0.0</v>
      </c>
      <c r="S4179" s="7">
        <f t="shared" si="2"/>
        <v>2</v>
      </c>
      <c r="T4179" s="20">
        <v>0.0</v>
      </c>
      <c r="U4179" s="14">
        <v>0.0</v>
      </c>
      <c r="V4179" s="21" t="s">
        <v>37</v>
      </c>
      <c r="W4179" s="35">
        <f>VLOOKUP(A4179,airbnb_listings_orlando!C:Q,14,0)</f>
        <v>142</v>
      </c>
      <c r="X4179" s="35">
        <f>VLOOKUP(A4179,airbnb_listings_orlando!C:Q,15,0)</f>
        <v>6</v>
      </c>
      <c r="Y4179" s="11">
        <f t="shared" si="4"/>
        <v>8.571428571</v>
      </c>
      <c r="AA4179" s="11"/>
    </row>
    <row r="4180">
      <c r="A4180" s="12" t="s">
        <v>111</v>
      </c>
      <c r="B4180" s="13">
        <v>43042.0</v>
      </c>
      <c r="C4180" s="12">
        <v>43045.0</v>
      </c>
      <c r="D4180" s="14">
        <v>513.13</v>
      </c>
      <c r="E4180" s="24">
        <v>43012.389756944445</v>
      </c>
      <c r="F4180" s="16">
        <v>30.0</v>
      </c>
      <c r="G4180" s="17" t="s">
        <v>25</v>
      </c>
      <c r="H4180" s="14">
        <v>93.01</v>
      </c>
      <c r="I4180" s="14">
        <f t="shared" si="1"/>
        <v>529.13</v>
      </c>
      <c r="J4180" s="18">
        <v>4.0</v>
      </c>
      <c r="K4180" s="17">
        <v>7.0</v>
      </c>
      <c r="L4180" s="19">
        <v>3.0</v>
      </c>
      <c r="M4180" s="19" t="e">
        <v>#REF!</v>
      </c>
      <c r="N4180" s="17">
        <v>4.5</v>
      </c>
      <c r="O4180" s="17" t="s">
        <v>62</v>
      </c>
      <c r="P4180" s="17">
        <v>3.0</v>
      </c>
      <c r="Q4180" s="17">
        <v>6.0</v>
      </c>
      <c r="R4180" s="17">
        <v>0.0</v>
      </c>
      <c r="S4180" s="7">
        <f t="shared" si="2"/>
        <v>6</v>
      </c>
      <c r="T4180" s="20">
        <v>-16.0</v>
      </c>
      <c r="U4180" s="14">
        <v>0.0</v>
      </c>
      <c r="V4180" s="21" t="s">
        <v>37</v>
      </c>
      <c r="W4180" s="35">
        <f>VLOOKUP(A4180,airbnb_listings_orlando!C:Q,14,0)</f>
        <v>142</v>
      </c>
      <c r="X4180" s="35">
        <f>VLOOKUP(A4180,airbnb_listings_orlando!C:Q,15,0)</f>
        <v>6</v>
      </c>
      <c r="Y4180" s="11">
        <f t="shared" si="4"/>
        <v>171.0433333</v>
      </c>
      <c r="AA4180" s="11"/>
    </row>
    <row r="4181">
      <c r="A4181" s="12" t="s">
        <v>111</v>
      </c>
      <c r="B4181" s="13">
        <v>43013.0</v>
      </c>
      <c r="C4181" s="12">
        <v>43017.0</v>
      </c>
      <c r="D4181" s="14">
        <v>750.74</v>
      </c>
      <c r="E4181" s="15">
        <v>42665.58650462963</v>
      </c>
      <c r="F4181" s="16">
        <v>348.0</v>
      </c>
      <c r="G4181" s="17" t="s">
        <v>25</v>
      </c>
      <c r="H4181" s="14">
        <v>96.0</v>
      </c>
      <c r="I4181" s="14">
        <f t="shared" si="1"/>
        <v>750.74</v>
      </c>
      <c r="J4181" s="18">
        <v>4.0</v>
      </c>
      <c r="K4181" s="17">
        <v>7.0</v>
      </c>
      <c r="L4181" s="19">
        <v>3.0</v>
      </c>
      <c r="M4181" s="19" t="e">
        <v>#REF!</v>
      </c>
      <c r="N4181" s="17">
        <v>4.5</v>
      </c>
      <c r="O4181" s="17" t="s">
        <v>62</v>
      </c>
      <c r="P4181" s="17">
        <v>4.0</v>
      </c>
      <c r="Q4181" s="17">
        <v>6.0</v>
      </c>
      <c r="R4181" s="17">
        <v>0.0</v>
      </c>
      <c r="S4181" s="7">
        <f t="shared" si="2"/>
        <v>6</v>
      </c>
      <c r="T4181" s="20">
        <v>0.0</v>
      </c>
      <c r="U4181" s="14">
        <v>0.0</v>
      </c>
      <c r="V4181" s="21" t="s">
        <v>37</v>
      </c>
      <c r="W4181" s="35">
        <f>VLOOKUP(A4181,airbnb_listings_orlando!C:Q,14,0)</f>
        <v>142</v>
      </c>
      <c r="X4181" s="35">
        <f>VLOOKUP(A4181,airbnb_listings_orlando!C:Q,15,0)</f>
        <v>6</v>
      </c>
      <c r="Y4181" s="11">
        <f t="shared" si="4"/>
        <v>187.685</v>
      </c>
      <c r="AA4181" s="11"/>
    </row>
    <row r="4182">
      <c r="A4182" s="12" t="s">
        <v>111</v>
      </c>
      <c r="B4182" s="13">
        <v>42986.0</v>
      </c>
      <c r="C4182" s="12">
        <v>42992.0</v>
      </c>
      <c r="D4182" s="14">
        <v>1209.33</v>
      </c>
      <c r="E4182" s="24">
        <v>42985.8521412037</v>
      </c>
      <c r="F4182" s="16">
        <v>1.0</v>
      </c>
      <c r="G4182" s="17" t="s">
        <v>25</v>
      </c>
      <c r="H4182" s="14">
        <v>172.8</v>
      </c>
      <c r="I4182" s="14">
        <f t="shared" si="1"/>
        <v>1209.33</v>
      </c>
      <c r="J4182" s="18">
        <v>4.0</v>
      </c>
      <c r="K4182" s="17">
        <v>7.0</v>
      </c>
      <c r="L4182" s="19">
        <v>3.0</v>
      </c>
      <c r="M4182" s="19" t="e">
        <v>#REF!</v>
      </c>
      <c r="N4182" s="17">
        <v>4.5</v>
      </c>
      <c r="O4182" s="17" t="s">
        <v>62</v>
      </c>
      <c r="P4182" s="17">
        <v>6.0</v>
      </c>
      <c r="Q4182" s="17">
        <v>3.0</v>
      </c>
      <c r="R4182" s="17">
        <v>0.0</v>
      </c>
      <c r="S4182" s="7">
        <f t="shared" si="2"/>
        <v>3</v>
      </c>
      <c r="T4182" s="20">
        <v>0.0</v>
      </c>
      <c r="U4182" s="14">
        <v>0.0</v>
      </c>
      <c r="V4182" s="21" t="s">
        <v>37</v>
      </c>
      <c r="W4182" s="35">
        <f>VLOOKUP(A4182,airbnb_listings_orlando!C:Q,14,0)</f>
        <v>142</v>
      </c>
      <c r="X4182" s="35">
        <f>VLOOKUP(A4182,airbnb_listings_orlando!C:Q,15,0)</f>
        <v>6</v>
      </c>
      <c r="Y4182" s="11">
        <f t="shared" si="4"/>
        <v>201.555</v>
      </c>
      <c r="AA4182" s="11"/>
    </row>
    <row r="4183">
      <c r="A4183" s="12" t="s">
        <v>111</v>
      </c>
      <c r="B4183" s="13">
        <v>42814.0</v>
      </c>
      <c r="C4183" s="12">
        <v>42817.0</v>
      </c>
      <c r="D4183" s="14">
        <v>120.0</v>
      </c>
      <c r="E4183" s="24">
        <v>42768.635405092595</v>
      </c>
      <c r="F4183" s="16">
        <v>46.0</v>
      </c>
      <c r="G4183" s="17" t="s">
        <v>25</v>
      </c>
      <c r="H4183" s="14">
        <v>0.0</v>
      </c>
      <c r="I4183" s="14">
        <f t="shared" si="1"/>
        <v>120</v>
      </c>
      <c r="J4183" s="18">
        <v>4.0</v>
      </c>
      <c r="K4183" s="17">
        <v>7.0</v>
      </c>
      <c r="L4183" s="19">
        <v>3.0</v>
      </c>
      <c r="M4183" s="19" t="e">
        <v>#REF!</v>
      </c>
      <c r="N4183" s="17">
        <v>4.5</v>
      </c>
      <c r="O4183" s="17" t="s">
        <v>62</v>
      </c>
      <c r="P4183" s="17">
        <v>3.0</v>
      </c>
      <c r="Q4183" s="17">
        <v>2.0</v>
      </c>
      <c r="R4183" s="17">
        <v>0.0</v>
      </c>
      <c r="S4183" s="7">
        <f t="shared" si="2"/>
        <v>2</v>
      </c>
      <c r="T4183" s="20">
        <v>0.0</v>
      </c>
      <c r="U4183" s="14">
        <v>0.0</v>
      </c>
      <c r="V4183" s="21" t="s">
        <v>37</v>
      </c>
      <c r="W4183" s="35">
        <f>VLOOKUP(A4183,airbnb_listings_orlando!C:Q,14,0)</f>
        <v>142</v>
      </c>
      <c r="X4183" s="35">
        <f>VLOOKUP(A4183,airbnb_listings_orlando!C:Q,15,0)</f>
        <v>6</v>
      </c>
      <c r="Y4183" s="11">
        <f t="shared" si="4"/>
        <v>40</v>
      </c>
      <c r="AA4183" s="11"/>
    </row>
    <row r="4184">
      <c r="A4184" s="12" t="s">
        <v>111</v>
      </c>
      <c r="B4184" s="13">
        <v>42806.0</v>
      </c>
      <c r="C4184" s="12">
        <v>42812.0</v>
      </c>
      <c r="D4184" s="14">
        <v>1326.96</v>
      </c>
      <c r="E4184" s="24">
        <v>42758.58253472222</v>
      </c>
      <c r="F4184" s="16">
        <v>48.0</v>
      </c>
      <c r="G4184" s="17" t="s">
        <v>25</v>
      </c>
      <c r="H4184" s="14">
        <v>158.98</v>
      </c>
      <c r="I4184" s="14">
        <f t="shared" si="1"/>
        <v>1289.44</v>
      </c>
      <c r="J4184" s="18">
        <v>4.0</v>
      </c>
      <c r="K4184" s="17">
        <v>7.0</v>
      </c>
      <c r="L4184" s="19">
        <v>3.0</v>
      </c>
      <c r="M4184" s="19" t="e">
        <v>#REF!</v>
      </c>
      <c r="N4184" s="17">
        <v>4.5</v>
      </c>
      <c r="O4184" s="17" t="s">
        <v>62</v>
      </c>
      <c r="P4184" s="17">
        <v>6.0</v>
      </c>
      <c r="Q4184" s="17">
        <v>5.0</v>
      </c>
      <c r="R4184" s="17">
        <v>2.0</v>
      </c>
      <c r="S4184" s="7">
        <f t="shared" si="2"/>
        <v>7</v>
      </c>
      <c r="T4184" s="20">
        <v>37.52</v>
      </c>
      <c r="U4184" s="14">
        <v>0.0</v>
      </c>
      <c r="V4184" s="21" t="s">
        <v>37</v>
      </c>
      <c r="W4184" s="35">
        <f>VLOOKUP(A4184,airbnb_listings_orlando!C:Q,14,0)</f>
        <v>142</v>
      </c>
      <c r="X4184" s="35">
        <f>VLOOKUP(A4184,airbnb_listings_orlando!C:Q,15,0)</f>
        <v>6</v>
      </c>
      <c r="Y4184" s="11">
        <f t="shared" si="4"/>
        <v>221.16</v>
      </c>
      <c r="AA4184" s="11"/>
    </row>
    <row r="4185">
      <c r="A4185" s="12" t="s">
        <v>111</v>
      </c>
      <c r="B4185" s="13">
        <v>42704.0</v>
      </c>
      <c r="C4185" s="12">
        <v>42710.0</v>
      </c>
      <c r="D4185" s="14">
        <v>968.44</v>
      </c>
      <c r="E4185" s="15">
        <v>42654.58384259259</v>
      </c>
      <c r="F4185" s="16">
        <v>50.0</v>
      </c>
      <c r="G4185" s="17" t="s">
        <v>25</v>
      </c>
      <c r="H4185" s="14">
        <v>144.0</v>
      </c>
      <c r="I4185" s="14">
        <f t="shared" si="1"/>
        <v>968.44</v>
      </c>
      <c r="J4185" s="18">
        <v>4.0</v>
      </c>
      <c r="K4185" s="17">
        <v>7.0</v>
      </c>
      <c r="L4185" s="19">
        <v>3.0</v>
      </c>
      <c r="M4185" s="19" t="e">
        <v>#REF!</v>
      </c>
      <c r="N4185" s="17">
        <v>4.5</v>
      </c>
      <c r="O4185" s="17" t="s">
        <v>62</v>
      </c>
      <c r="P4185" s="17">
        <v>6.0</v>
      </c>
      <c r="Q4185" s="17">
        <v>2.0</v>
      </c>
      <c r="R4185" s="17">
        <v>2.0</v>
      </c>
      <c r="S4185" s="7">
        <f t="shared" si="2"/>
        <v>4</v>
      </c>
      <c r="T4185" s="20">
        <v>0.0</v>
      </c>
      <c r="U4185" s="14">
        <v>0.0</v>
      </c>
      <c r="V4185" s="21" t="s">
        <v>37</v>
      </c>
      <c r="W4185" s="35">
        <f>VLOOKUP(A4185,airbnb_listings_orlando!C:Q,14,0)</f>
        <v>142</v>
      </c>
      <c r="X4185" s="35">
        <f>VLOOKUP(A4185,airbnb_listings_orlando!C:Q,15,0)</f>
        <v>6</v>
      </c>
      <c r="Y4185" s="11">
        <f t="shared" si="4"/>
        <v>161.4066667</v>
      </c>
      <c r="AA4185" s="11"/>
    </row>
    <row r="4186">
      <c r="A4186" s="12" t="s">
        <v>111</v>
      </c>
      <c r="B4186" s="13">
        <v>42685.0</v>
      </c>
      <c r="C4186" s="25">
        <v>42687.0</v>
      </c>
      <c r="D4186" s="14">
        <v>415.04</v>
      </c>
      <c r="E4186" s="24">
        <v>42650.816712962966</v>
      </c>
      <c r="F4186" s="16">
        <v>35.0</v>
      </c>
      <c r="G4186" s="17" t="s">
        <v>25</v>
      </c>
      <c r="H4186" s="14">
        <v>48.0</v>
      </c>
      <c r="I4186" s="14">
        <f t="shared" si="1"/>
        <v>415.04</v>
      </c>
      <c r="J4186" s="18">
        <v>4.0</v>
      </c>
      <c r="K4186" s="17">
        <v>7.0</v>
      </c>
      <c r="L4186" s="19">
        <v>3.0</v>
      </c>
      <c r="M4186" s="19" t="e">
        <v>#REF!</v>
      </c>
      <c r="N4186" s="17">
        <v>4.5</v>
      </c>
      <c r="O4186" s="17" t="s">
        <v>62</v>
      </c>
      <c r="P4186" s="17">
        <v>2.0</v>
      </c>
      <c r="Q4186" s="17">
        <v>5.0</v>
      </c>
      <c r="R4186" s="17">
        <v>3.0</v>
      </c>
      <c r="S4186" s="7">
        <f t="shared" si="2"/>
        <v>8</v>
      </c>
      <c r="T4186" s="20">
        <v>0.0</v>
      </c>
      <c r="U4186" s="14">
        <v>0.0</v>
      </c>
      <c r="V4186" s="21" t="s">
        <v>37</v>
      </c>
      <c r="W4186" s="35">
        <f>VLOOKUP(A4186,airbnb_listings_orlando!C:Q,14,0)</f>
        <v>142</v>
      </c>
      <c r="X4186" s="35">
        <f>VLOOKUP(A4186,airbnb_listings_orlando!C:Q,15,0)</f>
        <v>6</v>
      </c>
      <c r="Y4186" s="11">
        <f t="shared" si="4"/>
        <v>207.52</v>
      </c>
      <c r="AA4186" s="11"/>
    </row>
    <row r="4187">
      <c r="A4187" s="12" t="s">
        <v>111</v>
      </c>
      <c r="B4187" s="13">
        <v>42659.0</v>
      </c>
      <c r="C4187" s="25">
        <v>42666.0</v>
      </c>
      <c r="D4187" s="14">
        <v>120.0</v>
      </c>
      <c r="E4187" s="24">
        <v>42625.469305555554</v>
      </c>
      <c r="F4187" s="16">
        <v>34.0</v>
      </c>
      <c r="G4187" s="17" t="s">
        <v>25</v>
      </c>
      <c r="H4187" s="14">
        <v>0.0</v>
      </c>
      <c r="I4187" s="14">
        <f t="shared" si="1"/>
        <v>120</v>
      </c>
      <c r="J4187" s="18">
        <v>4.0</v>
      </c>
      <c r="K4187" s="17">
        <v>7.0</v>
      </c>
      <c r="L4187" s="19">
        <v>3.0</v>
      </c>
      <c r="M4187" s="19" t="e">
        <v>#REF!</v>
      </c>
      <c r="N4187" s="17">
        <v>4.5</v>
      </c>
      <c r="O4187" s="17" t="s">
        <v>62</v>
      </c>
      <c r="P4187" s="17">
        <v>7.0</v>
      </c>
      <c r="Q4187" s="17">
        <v>2.0</v>
      </c>
      <c r="R4187" s="17">
        <v>0.0</v>
      </c>
      <c r="S4187" s="7">
        <f t="shared" si="2"/>
        <v>2</v>
      </c>
      <c r="T4187" s="20">
        <v>0.0</v>
      </c>
      <c r="U4187" s="14">
        <v>0.0</v>
      </c>
      <c r="V4187" s="21" t="s">
        <v>37</v>
      </c>
      <c r="W4187" s="35">
        <f>VLOOKUP(A4187,airbnb_listings_orlando!C:Q,14,0)</f>
        <v>142</v>
      </c>
      <c r="X4187" s="35">
        <f>VLOOKUP(A4187,airbnb_listings_orlando!C:Q,15,0)</f>
        <v>6</v>
      </c>
      <c r="Y4187" s="11">
        <f t="shared" si="4"/>
        <v>17.14285714</v>
      </c>
      <c r="AA4187" s="11"/>
    </row>
    <row r="4188">
      <c r="A4188" s="12" t="s">
        <v>111</v>
      </c>
      <c r="B4188" s="13">
        <v>43315.0</v>
      </c>
      <c r="C4188" s="12">
        <v>43317.0</v>
      </c>
      <c r="D4188" s="14">
        <v>412.87</v>
      </c>
      <c r="E4188" s="24">
        <v>43226.671481481484</v>
      </c>
      <c r="F4188" s="16">
        <v>89.0</v>
      </c>
      <c r="G4188" s="17" t="s">
        <v>25</v>
      </c>
      <c r="H4188" s="14">
        <v>32.69</v>
      </c>
      <c r="I4188" s="14">
        <f t="shared" si="1"/>
        <v>383.5952</v>
      </c>
      <c r="J4188" s="18">
        <v>4.0</v>
      </c>
      <c r="K4188" s="17">
        <v>7.0</v>
      </c>
      <c r="L4188" s="19">
        <v>3.0</v>
      </c>
      <c r="M4188" s="19" t="e">
        <v>#REF!</v>
      </c>
      <c r="N4188" s="17">
        <v>4.5</v>
      </c>
      <c r="O4188" s="17" t="s">
        <v>62</v>
      </c>
      <c r="P4188" s="17">
        <v>2.0</v>
      </c>
      <c r="Q4188" s="17">
        <v>3.0</v>
      </c>
      <c r="R4188" s="17">
        <v>0.0</v>
      </c>
      <c r="S4188" s="7">
        <f t="shared" si="2"/>
        <v>3</v>
      </c>
      <c r="T4188" s="20">
        <v>12.76</v>
      </c>
      <c r="U4188" s="14">
        <f>D4188*4%</f>
        <v>16.5148</v>
      </c>
      <c r="V4188" s="21" t="s">
        <v>39</v>
      </c>
      <c r="W4188" s="35">
        <f>VLOOKUP(A4188,airbnb_listings_orlando!C:Q,14,0)</f>
        <v>142</v>
      </c>
      <c r="X4188" s="35">
        <f>VLOOKUP(A4188,airbnb_listings_orlando!C:Q,15,0)</f>
        <v>6</v>
      </c>
      <c r="Y4188" s="11">
        <f t="shared" si="4"/>
        <v>206.435</v>
      </c>
      <c r="AA4188" s="11"/>
    </row>
    <row r="4189">
      <c r="A4189" s="12" t="s">
        <v>111</v>
      </c>
      <c r="B4189" s="13">
        <v>43303.0</v>
      </c>
      <c r="C4189" s="12">
        <v>43315.0</v>
      </c>
      <c r="D4189" s="14">
        <v>1620.63</v>
      </c>
      <c r="E4189" s="24">
        <v>43185.7962962963</v>
      </c>
      <c r="F4189" s="16">
        <v>118.0</v>
      </c>
      <c r="G4189" s="17" t="s">
        <v>25</v>
      </c>
      <c r="H4189" s="14">
        <v>212.21</v>
      </c>
      <c r="I4189" s="14">
        <f t="shared" si="1"/>
        <v>1520.8511</v>
      </c>
      <c r="J4189" s="18">
        <v>4.0</v>
      </c>
      <c r="K4189" s="17">
        <v>7.0</v>
      </c>
      <c r="L4189" s="19">
        <v>3.0</v>
      </c>
      <c r="M4189" s="19" t="e">
        <v>#REF!</v>
      </c>
      <c r="N4189" s="17">
        <v>4.5</v>
      </c>
      <c r="O4189" s="17" t="s">
        <v>62</v>
      </c>
      <c r="P4189" s="17">
        <v>12.0</v>
      </c>
      <c r="Q4189" s="17">
        <v>4.0</v>
      </c>
      <c r="R4189" s="17">
        <v>5.0</v>
      </c>
      <c r="S4189" s="7">
        <f t="shared" si="2"/>
        <v>9</v>
      </c>
      <c r="T4189" s="20">
        <v>51.16</v>
      </c>
      <c r="U4189" s="14">
        <f t="shared" ref="U4189:U4195" si="201">D4189*3%</f>
        <v>48.6189</v>
      </c>
      <c r="V4189" s="21" t="s">
        <v>39</v>
      </c>
      <c r="W4189" s="35">
        <f>VLOOKUP(A4189,airbnb_listings_orlando!C:Q,14,0)</f>
        <v>142</v>
      </c>
      <c r="X4189" s="35">
        <f>VLOOKUP(A4189,airbnb_listings_orlando!C:Q,15,0)</f>
        <v>6</v>
      </c>
      <c r="Y4189" s="11">
        <f t="shared" si="4"/>
        <v>135.0525</v>
      </c>
      <c r="AA4189" s="11"/>
    </row>
    <row r="4190">
      <c r="A4190" s="12" t="s">
        <v>111</v>
      </c>
      <c r="B4190" s="13">
        <v>43301.0</v>
      </c>
      <c r="C4190" s="12">
        <v>43303.0</v>
      </c>
      <c r="D4190" s="14">
        <v>412.87</v>
      </c>
      <c r="E4190" s="24">
        <v>43270.74983796296</v>
      </c>
      <c r="F4190" s="16">
        <v>31.0</v>
      </c>
      <c r="G4190" s="17" t="s">
        <v>25</v>
      </c>
      <c r="H4190" s="14">
        <v>32.69</v>
      </c>
      <c r="I4190" s="14">
        <f t="shared" si="1"/>
        <v>387.7239</v>
      </c>
      <c r="J4190" s="18">
        <v>4.0</v>
      </c>
      <c r="K4190" s="17">
        <v>7.0</v>
      </c>
      <c r="L4190" s="19">
        <v>3.0</v>
      </c>
      <c r="M4190" s="19" t="e">
        <v>#REF!</v>
      </c>
      <c r="N4190" s="17">
        <v>4.5</v>
      </c>
      <c r="O4190" s="17" t="s">
        <v>62</v>
      </c>
      <c r="P4190" s="17">
        <v>2.0</v>
      </c>
      <c r="Q4190" s="17">
        <v>6.0</v>
      </c>
      <c r="R4190" s="17">
        <v>2.0</v>
      </c>
      <c r="S4190" s="7">
        <f t="shared" si="2"/>
        <v>8</v>
      </c>
      <c r="T4190" s="20">
        <v>12.76</v>
      </c>
      <c r="U4190" s="14">
        <f t="shared" si="201"/>
        <v>12.3861</v>
      </c>
      <c r="V4190" s="21" t="s">
        <v>39</v>
      </c>
      <c r="W4190" s="35">
        <f>VLOOKUP(A4190,airbnb_listings_orlando!C:Q,14,0)</f>
        <v>142</v>
      </c>
      <c r="X4190" s="35">
        <f>VLOOKUP(A4190,airbnb_listings_orlando!C:Q,15,0)</f>
        <v>6</v>
      </c>
      <c r="Y4190" s="11">
        <f t="shared" si="4"/>
        <v>206.435</v>
      </c>
      <c r="AA4190" s="11"/>
    </row>
    <row r="4191">
      <c r="A4191" s="12" t="s">
        <v>111</v>
      </c>
      <c r="B4191" s="13">
        <v>43294.0</v>
      </c>
      <c r="C4191" s="12">
        <v>43297.0</v>
      </c>
      <c r="D4191" s="14">
        <v>544.98</v>
      </c>
      <c r="E4191" s="24">
        <v>43189.71833333333</v>
      </c>
      <c r="F4191" s="16">
        <v>105.0</v>
      </c>
      <c r="G4191" s="17" t="s">
        <v>25</v>
      </c>
      <c r="H4191" s="14">
        <v>51.78</v>
      </c>
      <c r="I4191" s="14">
        <f t="shared" si="1"/>
        <v>511.7806</v>
      </c>
      <c r="J4191" s="18">
        <v>4.0</v>
      </c>
      <c r="K4191" s="17">
        <v>7.0</v>
      </c>
      <c r="L4191" s="19">
        <v>3.0</v>
      </c>
      <c r="M4191" s="19" t="e">
        <v>#REF!</v>
      </c>
      <c r="N4191" s="17">
        <v>4.5</v>
      </c>
      <c r="O4191" s="17" t="s">
        <v>62</v>
      </c>
      <c r="P4191" s="17">
        <v>3.0</v>
      </c>
      <c r="Q4191" s="17">
        <v>4.0</v>
      </c>
      <c r="R4191" s="17">
        <v>0.0</v>
      </c>
      <c r="S4191" s="7">
        <f t="shared" si="2"/>
        <v>4</v>
      </c>
      <c r="T4191" s="20">
        <v>16.85</v>
      </c>
      <c r="U4191" s="14">
        <f t="shared" si="201"/>
        <v>16.3494</v>
      </c>
      <c r="V4191" s="21" t="s">
        <v>39</v>
      </c>
      <c r="W4191" s="35">
        <f>VLOOKUP(A4191,airbnb_listings_orlando!C:Q,14,0)</f>
        <v>142</v>
      </c>
      <c r="X4191" s="35">
        <f>VLOOKUP(A4191,airbnb_listings_orlando!C:Q,15,0)</f>
        <v>6</v>
      </c>
      <c r="Y4191" s="11">
        <f t="shared" si="4"/>
        <v>181.66</v>
      </c>
      <c r="AA4191" s="11"/>
    </row>
    <row r="4192">
      <c r="A4192" s="12" t="s">
        <v>111</v>
      </c>
      <c r="B4192" s="13">
        <v>43290.0</v>
      </c>
      <c r="C4192" s="12">
        <v>43293.0</v>
      </c>
      <c r="D4192" s="14">
        <v>544.98</v>
      </c>
      <c r="E4192" s="24">
        <v>43274.68994212963</v>
      </c>
      <c r="F4192" s="16">
        <v>16.0</v>
      </c>
      <c r="G4192" s="17" t="s">
        <v>25</v>
      </c>
      <c r="H4192" s="14">
        <v>51.78</v>
      </c>
      <c r="I4192" s="14">
        <f t="shared" si="1"/>
        <v>511.7806</v>
      </c>
      <c r="J4192" s="18">
        <v>4.0</v>
      </c>
      <c r="K4192" s="17">
        <v>7.0</v>
      </c>
      <c r="L4192" s="19">
        <v>3.0</v>
      </c>
      <c r="M4192" s="19" t="e">
        <v>#REF!</v>
      </c>
      <c r="N4192" s="17">
        <v>4.5</v>
      </c>
      <c r="O4192" s="17" t="s">
        <v>62</v>
      </c>
      <c r="P4192" s="17">
        <v>3.0</v>
      </c>
      <c r="Q4192" s="17">
        <v>4.0</v>
      </c>
      <c r="R4192" s="17">
        <v>2.0</v>
      </c>
      <c r="S4192" s="7">
        <f t="shared" si="2"/>
        <v>6</v>
      </c>
      <c r="T4192" s="20">
        <v>16.85</v>
      </c>
      <c r="U4192" s="14">
        <f t="shared" si="201"/>
        <v>16.3494</v>
      </c>
      <c r="V4192" s="21" t="s">
        <v>39</v>
      </c>
      <c r="W4192" s="35">
        <f>VLOOKUP(A4192,airbnb_listings_orlando!C:Q,14,0)</f>
        <v>142</v>
      </c>
      <c r="X4192" s="35">
        <f>VLOOKUP(A4192,airbnb_listings_orlando!C:Q,15,0)</f>
        <v>6</v>
      </c>
      <c r="Y4192" s="11">
        <f t="shared" si="4"/>
        <v>181.66</v>
      </c>
      <c r="AA4192" s="11"/>
    </row>
    <row r="4193">
      <c r="A4193" s="12" t="s">
        <v>111</v>
      </c>
      <c r="B4193" s="13">
        <v>43287.0</v>
      </c>
      <c r="C4193" s="12">
        <v>43289.0</v>
      </c>
      <c r="D4193" s="14">
        <v>597.83</v>
      </c>
      <c r="E4193" s="24">
        <v>43265.779178240744</v>
      </c>
      <c r="F4193" s="16">
        <v>22.0</v>
      </c>
      <c r="G4193" s="17" t="s">
        <v>25</v>
      </c>
      <c r="H4193" s="14">
        <v>59.42</v>
      </c>
      <c r="I4193" s="14">
        <f t="shared" si="1"/>
        <v>561.4151</v>
      </c>
      <c r="J4193" s="18">
        <v>4.0</v>
      </c>
      <c r="K4193" s="17">
        <v>7.0</v>
      </c>
      <c r="L4193" s="19">
        <v>3.0</v>
      </c>
      <c r="M4193" s="19" t="e">
        <v>#REF!</v>
      </c>
      <c r="N4193" s="17">
        <v>4.5</v>
      </c>
      <c r="O4193" s="17" t="s">
        <v>62</v>
      </c>
      <c r="P4193" s="17">
        <v>2.0</v>
      </c>
      <c r="Q4193" s="17">
        <v>6.0</v>
      </c>
      <c r="R4193" s="17">
        <v>2.0</v>
      </c>
      <c r="S4193" s="7">
        <f t="shared" si="2"/>
        <v>8</v>
      </c>
      <c r="T4193" s="20">
        <v>18.48</v>
      </c>
      <c r="U4193" s="14">
        <f t="shared" si="201"/>
        <v>17.9349</v>
      </c>
      <c r="V4193" s="21" t="s">
        <v>39</v>
      </c>
      <c r="W4193" s="35">
        <f>VLOOKUP(A4193,airbnb_listings_orlando!C:Q,14,0)</f>
        <v>142</v>
      </c>
      <c r="X4193" s="35">
        <f>VLOOKUP(A4193,airbnb_listings_orlando!C:Q,15,0)</f>
        <v>6</v>
      </c>
      <c r="Y4193" s="11">
        <f t="shared" si="4"/>
        <v>298.915</v>
      </c>
      <c r="AA4193" s="11"/>
    </row>
    <row r="4194">
      <c r="A4194" s="12" t="s">
        <v>111</v>
      </c>
      <c r="B4194" s="13">
        <v>43255.0</v>
      </c>
      <c r="C4194" s="12">
        <v>43258.0</v>
      </c>
      <c r="D4194" s="14">
        <v>518.0</v>
      </c>
      <c r="E4194" s="24">
        <v>43226.47891203704</v>
      </c>
      <c r="F4194" s="16">
        <v>29.0</v>
      </c>
      <c r="G4194" s="17" t="s">
        <v>25</v>
      </c>
      <c r="H4194" s="14">
        <v>54.55</v>
      </c>
      <c r="I4194" s="14">
        <f t="shared" si="1"/>
        <v>486.46</v>
      </c>
      <c r="J4194" s="18">
        <v>4.0</v>
      </c>
      <c r="K4194" s="17">
        <v>7.0</v>
      </c>
      <c r="L4194" s="19">
        <v>3.0</v>
      </c>
      <c r="M4194" s="19" t="e">
        <v>#REF!</v>
      </c>
      <c r="N4194" s="17">
        <v>4.5</v>
      </c>
      <c r="O4194" s="17" t="s">
        <v>62</v>
      </c>
      <c r="P4194" s="17">
        <v>3.0</v>
      </c>
      <c r="Q4194" s="17">
        <v>6.0</v>
      </c>
      <c r="R4194" s="17">
        <v>3.0</v>
      </c>
      <c r="S4194" s="7">
        <f t="shared" si="2"/>
        <v>9</v>
      </c>
      <c r="T4194" s="20">
        <v>16.0</v>
      </c>
      <c r="U4194" s="14">
        <f t="shared" si="201"/>
        <v>15.54</v>
      </c>
      <c r="V4194" s="21" t="s">
        <v>39</v>
      </c>
      <c r="W4194" s="35">
        <f>VLOOKUP(A4194,airbnb_listings_orlando!C:Q,14,0)</f>
        <v>142</v>
      </c>
      <c r="X4194" s="35">
        <f>VLOOKUP(A4194,airbnb_listings_orlando!C:Q,15,0)</f>
        <v>6</v>
      </c>
      <c r="Y4194" s="11">
        <f t="shared" si="4"/>
        <v>172.6666667</v>
      </c>
      <c r="AA4194" s="11"/>
    </row>
    <row r="4195">
      <c r="A4195" s="12" t="s">
        <v>111</v>
      </c>
      <c r="B4195" s="13">
        <v>43191.0</v>
      </c>
      <c r="C4195" s="12">
        <v>43195.0</v>
      </c>
      <c r="D4195" s="14">
        <v>777.28</v>
      </c>
      <c r="E4195" s="15">
        <v>43026.56930555555</v>
      </c>
      <c r="F4195" s="16">
        <v>165.0</v>
      </c>
      <c r="G4195" s="17" t="s">
        <v>25</v>
      </c>
      <c r="H4195" s="14">
        <v>86.36</v>
      </c>
      <c r="I4195" s="14">
        <f t="shared" si="1"/>
        <v>729.9316</v>
      </c>
      <c r="J4195" s="18">
        <v>4.0</v>
      </c>
      <c r="K4195" s="17">
        <v>7.0</v>
      </c>
      <c r="L4195" s="19">
        <v>3.0</v>
      </c>
      <c r="M4195" s="19" t="e">
        <v>#REF!</v>
      </c>
      <c r="N4195" s="17">
        <v>4.5</v>
      </c>
      <c r="O4195" s="17" t="s">
        <v>62</v>
      </c>
      <c r="P4195" s="17">
        <v>4.0</v>
      </c>
      <c r="Q4195" s="17">
        <v>4.0</v>
      </c>
      <c r="R4195" s="17">
        <v>4.0</v>
      </c>
      <c r="S4195" s="7">
        <f t="shared" si="2"/>
        <v>8</v>
      </c>
      <c r="T4195" s="20">
        <v>24.03</v>
      </c>
      <c r="U4195" s="14">
        <f t="shared" si="201"/>
        <v>23.3184</v>
      </c>
      <c r="V4195" s="21" t="s">
        <v>39</v>
      </c>
      <c r="W4195" s="35">
        <f>VLOOKUP(A4195,airbnb_listings_orlando!C:Q,14,0)</f>
        <v>142</v>
      </c>
      <c r="X4195" s="35">
        <f>VLOOKUP(A4195,airbnb_listings_orlando!C:Q,15,0)</f>
        <v>6</v>
      </c>
      <c r="Y4195" s="11">
        <f t="shared" si="4"/>
        <v>194.32</v>
      </c>
      <c r="AA4195" s="11"/>
    </row>
    <row r="4196">
      <c r="A4196" s="12" t="s">
        <v>111</v>
      </c>
      <c r="B4196" s="13">
        <v>43180.0</v>
      </c>
      <c r="C4196" s="12">
        <v>43183.0</v>
      </c>
      <c r="D4196" s="14">
        <v>822.42</v>
      </c>
      <c r="E4196" s="24">
        <v>43124.72760416667</v>
      </c>
      <c r="F4196" s="16">
        <v>56.0</v>
      </c>
      <c r="G4196" s="17" t="s">
        <v>25</v>
      </c>
      <c r="H4196" s="14">
        <v>91.88</v>
      </c>
      <c r="I4196" s="14">
        <f t="shared" si="1"/>
        <v>764.0932</v>
      </c>
      <c r="J4196" s="18">
        <v>4.0</v>
      </c>
      <c r="K4196" s="17">
        <v>7.0</v>
      </c>
      <c r="L4196" s="19">
        <v>3.0</v>
      </c>
      <c r="M4196" s="19" t="e">
        <v>#REF!</v>
      </c>
      <c r="N4196" s="17">
        <v>4.5</v>
      </c>
      <c r="O4196" s="17" t="s">
        <v>62</v>
      </c>
      <c r="P4196" s="17">
        <v>3.0</v>
      </c>
      <c r="Q4196" s="17">
        <v>4.0</v>
      </c>
      <c r="R4196" s="17">
        <v>0.0</v>
      </c>
      <c r="S4196" s="7">
        <f t="shared" si="2"/>
        <v>4</v>
      </c>
      <c r="T4196" s="20">
        <v>25.43</v>
      </c>
      <c r="U4196" s="14">
        <f t="shared" ref="U4196:U4220" si="202">D4196*4%</f>
        <v>32.8968</v>
      </c>
      <c r="V4196" s="21" t="s">
        <v>39</v>
      </c>
      <c r="W4196" s="35">
        <f>VLOOKUP(A4196,airbnb_listings_orlando!C:Q,14,0)</f>
        <v>142</v>
      </c>
      <c r="X4196" s="35">
        <f>VLOOKUP(A4196,airbnb_listings_orlando!C:Q,15,0)</f>
        <v>6</v>
      </c>
      <c r="Y4196" s="11">
        <f t="shared" si="4"/>
        <v>274.14</v>
      </c>
      <c r="AA4196" s="11"/>
    </row>
    <row r="4197">
      <c r="A4197" s="12" t="s">
        <v>111</v>
      </c>
      <c r="B4197" s="13">
        <v>43174.0</v>
      </c>
      <c r="C4197" s="12">
        <v>43177.0</v>
      </c>
      <c r="D4197" s="14">
        <v>822.42</v>
      </c>
      <c r="E4197" s="24">
        <v>43122.144166666665</v>
      </c>
      <c r="F4197" s="16">
        <v>52.0</v>
      </c>
      <c r="G4197" s="17" t="s">
        <v>25</v>
      </c>
      <c r="H4197" s="14">
        <v>91.88</v>
      </c>
      <c r="I4197" s="14">
        <f t="shared" si="1"/>
        <v>764.0932</v>
      </c>
      <c r="J4197" s="18">
        <v>4.0</v>
      </c>
      <c r="K4197" s="17">
        <v>7.0</v>
      </c>
      <c r="L4197" s="19">
        <v>3.0</v>
      </c>
      <c r="M4197" s="19" t="e">
        <v>#REF!</v>
      </c>
      <c r="N4197" s="17">
        <v>4.5</v>
      </c>
      <c r="O4197" s="17" t="s">
        <v>62</v>
      </c>
      <c r="P4197" s="17">
        <v>3.0</v>
      </c>
      <c r="Q4197" s="17">
        <v>8.0</v>
      </c>
      <c r="R4197" s="17">
        <v>0.0</v>
      </c>
      <c r="S4197" s="7">
        <f t="shared" si="2"/>
        <v>8</v>
      </c>
      <c r="T4197" s="20">
        <v>25.43</v>
      </c>
      <c r="U4197" s="14">
        <f t="shared" si="202"/>
        <v>32.8968</v>
      </c>
      <c r="V4197" s="21" t="s">
        <v>39</v>
      </c>
      <c r="W4197" s="35">
        <f>VLOOKUP(A4197,airbnb_listings_orlando!C:Q,14,0)</f>
        <v>142</v>
      </c>
      <c r="X4197" s="35">
        <f>VLOOKUP(A4197,airbnb_listings_orlando!C:Q,15,0)</f>
        <v>6</v>
      </c>
      <c r="Y4197" s="11">
        <f t="shared" si="4"/>
        <v>274.14</v>
      </c>
      <c r="AA4197" s="11"/>
    </row>
    <row r="4198">
      <c r="A4198" s="12" t="s">
        <v>111</v>
      </c>
      <c r="B4198" s="13">
        <v>43171.0</v>
      </c>
      <c r="C4198" s="12">
        <v>43174.0</v>
      </c>
      <c r="D4198" s="14">
        <v>723.34</v>
      </c>
      <c r="E4198" s="24">
        <v>43158.76752314815</v>
      </c>
      <c r="F4198" s="16">
        <v>13.0</v>
      </c>
      <c r="G4198" s="17" t="s">
        <v>25</v>
      </c>
      <c r="H4198" s="14">
        <v>77.57</v>
      </c>
      <c r="I4198" s="14">
        <f t="shared" si="1"/>
        <v>672.0464</v>
      </c>
      <c r="J4198" s="18">
        <v>4.0</v>
      </c>
      <c r="K4198" s="17">
        <v>7.0</v>
      </c>
      <c r="L4198" s="19">
        <v>3.0</v>
      </c>
      <c r="M4198" s="19" t="e">
        <v>#REF!</v>
      </c>
      <c r="N4198" s="17">
        <v>4.5</v>
      </c>
      <c r="O4198" s="17" t="s">
        <v>62</v>
      </c>
      <c r="P4198" s="17">
        <v>3.0</v>
      </c>
      <c r="Q4198" s="17">
        <v>3.0</v>
      </c>
      <c r="R4198" s="17">
        <v>0.0</v>
      </c>
      <c r="S4198" s="7">
        <f t="shared" si="2"/>
        <v>3</v>
      </c>
      <c r="T4198" s="20">
        <v>22.36</v>
      </c>
      <c r="U4198" s="14">
        <f t="shared" si="202"/>
        <v>28.9336</v>
      </c>
      <c r="V4198" s="21" t="s">
        <v>39</v>
      </c>
      <c r="W4198" s="35">
        <f>VLOOKUP(A4198,airbnb_listings_orlando!C:Q,14,0)</f>
        <v>142</v>
      </c>
      <c r="X4198" s="35">
        <f>VLOOKUP(A4198,airbnb_listings_orlando!C:Q,15,0)</f>
        <v>6</v>
      </c>
      <c r="Y4198" s="11">
        <f t="shared" si="4"/>
        <v>241.1133333</v>
      </c>
      <c r="AA4198" s="11"/>
    </row>
    <row r="4199">
      <c r="A4199" s="12" t="s">
        <v>111</v>
      </c>
      <c r="B4199" s="13">
        <v>43140.0</v>
      </c>
      <c r="C4199" s="12">
        <v>43142.0</v>
      </c>
      <c r="D4199" s="14">
        <v>460.2</v>
      </c>
      <c r="E4199" s="24">
        <v>43042.553391203706</v>
      </c>
      <c r="F4199" s="16">
        <v>98.0</v>
      </c>
      <c r="G4199" s="17" t="s">
        <v>25</v>
      </c>
      <c r="H4199" s="14">
        <v>40.52</v>
      </c>
      <c r="I4199" s="14">
        <f t="shared" si="1"/>
        <v>427.562</v>
      </c>
      <c r="J4199" s="18">
        <v>4.0</v>
      </c>
      <c r="K4199" s="17">
        <v>7.0</v>
      </c>
      <c r="L4199" s="19">
        <v>3.0</v>
      </c>
      <c r="M4199" s="19" t="e">
        <v>#REF!</v>
      </c>
      <c r="N4199" s="17">
        <v>4.5</v>
      </c>
      <c r="O4199" s="17" t="s">
        <v>62</v>
      </c>
      <c r="P4199" s="17">
        <v>2.0</v>
      </c>
      <c r="Q4199" s="17">
        <v>7.0</v>
      </c>
      <c r="R4199" s="17">
        <v>0.0</v>
      </c>
      <c r="S4199" s="7">
        <f t="shared" si="2"/>
        <v>7</v>
      </c>
      <c r="T4199" s="20">
        <v>14.23</v>
      </c>
      <c r="U4199" s="14">
        <f t="shared" si="202"/>
        <v>18.408</v>
      </c>
      <c r="V4199" s="21" t="s">
        <v>39</v>
      </c>
      <c r="W4199" s="35">
        <f>VLOOKUP(A4199,airbnb_listings_orlando!C:Q,14,0)</f>
        <v>142</v>
      </c>
      <c r="X4199" s="35">
        <f>VLOOKUP(A4199,airbnb_listings_orlando!C:Q,15,0)</f>
        <v>6</v>
      </c>
      <c r="Y4199" s="11">
        <f t="shared" si="4"/>
        <v>230.1</v>
      </c>
      <c r="AA4199" s="11"/>
    </row>
    <row r="4200">
      <c r="A4200" s="12" t="s">
        <v>111</v>
      </c>
      <c r="B4200" s="13">
        <v>43109.0</v>
      </c>
      <c r="C4200" s="12">
        <v>43117.0</v>
      </c>
      <c r="D4200" s="14">
        <v>1823.19</v>
      </c>
      <c r="E4200" s="24">
        <v>42947.91643518519</v>
      </c>
      <c r="F4200" s="16">
        <v>162.0</v>
      </c>
      <c r="G4200" s="17" t="s">
        <v>25</v>
      </c>
      <c r="H4200" s="14">
        <v>239.56</v>
      </c>
      <c r="I4200" s="14">
        <f t="shared" si="1"/>
        <v>1693.8924</v>
      </c>
      <c r="J4200" s="18">
        <v>4.0</v>
      </c>
      <c r="K4200" s="17">
        <v>7.0</v>
      </c>
      <c r="L4200" s="19">
        <v>3.0</v>
      </c>
      <c r="M4200" s="19" t="e">
        <v>#REF!</v>
      </c>
      <c r="N4200" s="17">
        <v>4.5</v>
      </c>
      <c r="O4200" s="17" t="s">
        <v>62</v>
      </c>
      <c r="P4200" s="17">
        <v>8.0</v>
      </c>
      <c r="Q4200" s="17">
        <v>3.0</v>
      </c>
      <c r="R4200" s="17">
        <v>4.0</v>
      </c>
      <c r="S4200" s="7">
        <f t="shared" si="2"/>
        <v>7</v>
      </c>
      <c r="T4200" s="20">
        <v>56.37</v>
      </c>
      <c r="U4200" s="14">
        <f t="shared" si="202"/>
        <v>72.9276</v>
      </c>
      <c r="V4200" s="21" t="s">
        <v>39</v>
      </c>
      <c r="W4200" s="35">
        <f>VLOOKUP(A4200,airbnb_listings_orlando!C:Q,14,0)</f>
        <v>142</v>
      </c>
      <c r="X4200" s="35">
        <f>VLOOKUP(A4200,airbnb_listings_orlando!C:Q,15,0)</f>
        <v>6</v>
      </c>
      <c r="Y4200" s="11">
        <f t="shared" si="4"/>
        <v>227.89875</v>
      </c>
      <c r="AA4200" s="11"/>
    </row>
    <row r="4201">
      <c r="A4201" s="12" t="s">
        <v>111</v>
      </c>
      <c r="B4201" s="13">
        <v>43078.0</v>
      </c>
      <c r="C4201" s="25">
        <v>43097.0</v>
      </c>
      <c r="D4201" s="14">
        <v>3400.06</v>
      </c>
      <c r="E4201" s="24">
        <v>42808.44537037037</v>
      </c>
      <c r="F4201" s="16">
        <v>270.0</v>
      </c>
      <c r="G4201" s="17" t="s">
        <v>25</v>
      </c>
      <c r="H4201" s="14">
        <v>395.77</v>
      </c>
      <c r="I4201" s="14">
        <f t="shared" si="1"/>
        <v>3088.8676</v>
      </c>
      <c r="J4201" s="18">
        <v>4.0</v>
      </c>
      <c r="K4201" s="17">
        <v>7.0</v>
      </c>
      <c r="L4201" s="19">
        <v>3.0</v>
      </c>
      <c r="M4201" s="19" t="e">
        <v>#REF!</v>
      </c>
      <c r="N4201" s="17">
        <v>4.5</v>
      </c>
      <c r="O4201" s="17" t="s">
        <v>62</v>
      </c>
      <c r="P4201" s="17">
        <v>19.0</v>
      </c>
      <c r="Q4201" s="17">
        <v>5.0</v>
      </c>
      <c r="R4201" s="17">
        <v>0.0</v>
      </c>
      <c r="S4201" s="7">
        <f t="shared" si="2"/>
        <v>5</v>
      </c>
      <c r="T4201" s="20">
        <v>175.19</v>
      </c>
      <c r="U4201" s="14">
        <f t="shared" si="202"/>
        <v>136.0024</v>
      </c>
      <c r="V4201" s="21" t="s">
        <v>39</v>
      </c>
      <c r="W4201" s="35">
        <f>VLOOKUP(A4201,airbnb_listings_orlando!C:Q,14,0)</f>
        <v>142</v>
      </c>
      <c r="X4201" s="35">
        <f>VLOOKUP(A4201,airbnb_listings_orlando!C:Q,15,0)</f>
        <v>6</v>
      </c>
      <c r="Y4201" s="11">
        <f t="shared" si="4"/>
        <v>178.9505263</v>
      </c>
      <c r="AA4201" s="11"/>
    </row>
    <row r="4202">
      <c r="A4202" s="12" t="s">
        <v>111</v>
      </c>
      <c r="B4202" s="13">
        <v>43049.0</v>
      </c>
      <c r="C4202" s="25">
        <v>43051.0</v>
      </c>
      <c r="D4202" s="14">
        <v>449.19</v>
      </c>
      <c r="E4202" s="24">
        <v>42958.601273148146</v>
      </c>
      <c r="F4202" s="16">
        <v>91.0</v>
      </c>
      <c r="G4202" s="17" t="s">
        <v>25</v>
      </c>
      <c r="H4202" s="14">
        <v>40.93</v>
      </c>
      <c r="I4202" s="14">
        <f t="shared" si="1"/>
        <v>417.3324</v>
      </c>
      <c r="J4202" s="18">
        <v>4.0</v>
      </c>
      <c r="K4202" s="17">
        <v>7.0</v>
      </c>
      <c r="L4202" s="19">
        <v>3.0</v>
      </c>
      <c r="M4202" s="19" t="e">
        <v>#REF!</v>
      </c>
      <c r="N4202" s="17">
        <v>4.5</v>
      </c>
      <c r="O4202" s="17" t="s">
        <v>62</v>
      </c>
      <c r="P4202" s="17">
        <v>2.0</v>
      </c>
      <c r="Q4202" s="17">
        <v>4.0</v>
      </c>
      <c r="R4202" s="17">
        <v>1.0</v>
      </c>
      <c r="S4202" s="7">
        <f t="shared" si="2"/>
        <v>5</v>
      </c>
      <c r="T4202" s="20">
        <v>13.89</v>
      </c>
      <c r="U4202" s="14">
        <f t="shared" si="202"/>
        <v>17.9676</v>
      </c>
      <c r="V4202" s="21" t="s">
        <v>39</v>
      </c>
      <c r="W4202" s="35">
        <f>VLOOKUP(A4202,airbnb_listings_orlando!C:Q,14,0)</f>
        <v>142</v>
      </c>
      <c r="X4202" s="35">
        <f>VLOOKUP(A4202,airbnb_listings_orlando!C:Q,15,0)</f>
        <v>6</v>
      </c>
      <c r="Y4202" s="11">
        <f t="shared" si="4"/>
        <v>224.595</v>
      </c>
      <c r="AA4202" s="11"/>
    </row>
    <row r="4203">
      <c r="A4203" s="12" t="s">
        <v>111</v>
      </c>
      <c r="B4203" s="13">
        <v>42956.0</v>
      </c>
      <c r="C4203" s="12">
        <v>42960.0</v>
      </c>
      <c r="D4203" s="14">
        <v>660.58</v>
      </c>
      <c r="E4203" s="24">
        <v>42775.5496875</v>
      </c>
      <c r="F4203" s="16">
        <v>181.0</v>
      </c>
      <c r="G4203" s="17" t="s">
        <v>25</v>
      </c>
      <c r="H4203" s="14">
        <v>71.5</v>
      </c>
      <c r="I4203" s="14">
        <f t="shared" si="1"/>
        <v>613.7368</v>
      </c>
      <c r="J4203" s="18">
        <v>4.0</v>
      </c>
      <c r="K4203" s="17">
        <v>7.0</v>
      </c>
      <c r="L4203" s="19">
        <v>3.0</v>
      </c>
      <c r="M4203" s="19" t="e">
        <v>#REF!</v>
      </c>
      <c r="N4203" s="17">
        <v>4.5</v>
      </c>
      <c r="O4203" s="17" t="s">
        <v>62</v>
      </c>
      <c r="P4203" s="17">
        <v>4.0</v>
      </c>
      <c r="Q4203" s="17">
        <v>5.0</v>
      </c>
      <c r="R4203" s="17">
        <v>3.0</v>
      </c>
      <c r="S4203" s="7">
        <f t="shared" si="2"/>
        <v>8</v>
      </c>
      <c r="T4203" s="20">
        <v>20.42</v>
      </c>
      <c r="U4203" s="14">
        <f t="shared" si="202"/>
        <v>26.4232</v>
      </c>
      <c r="V4203" s="21" t="s">
        <v>39</v>
      </c>
      <c r="W4203" s="35">
        <f>VLOOKUP(A4203,airbnb_listings_orlando!C:Q,14,0)</f>
        <v>142</v>
      </c>
      <c r="X4203" s="35">
        <f>VLOOKUP(A4203,airbnb_listings_orlando!C:Q,15,0)</f>
        <v>6</v>
      </c>
      <c r="Y4203" s="11">
        <f t="shared" si="4"/>
        <v>165.145</v>
      </c>
      <c r="AA4203" s="11"/>
    </row>
    <row r="4204">
      <c r="A4204" s="12" t="s">
        <v>111</v>
      </c>
      <c r="B4204" s="13">
        <v>42942.0</v>
      </c>
      <c r="C4204" s="12">
        <v>42947.0</v>
      </c>
      <c r="D4204" s="14">
        <v>1020.04</v>
      </c>
      <c r="E4204" s="24">
        <v>42793.60909722222</v>
      </c>
      <c r="F4204" s="16">
        <v>149.0</v>
      </c>
      <c r="G4204" s="17" t="s">
        <v>25</v>
      </c>
      <c r="H4204" s="14">
        <v>100.66</v>
      </c>
      <c r="I4204" s="14">
        <f t="shared" si="1"/>
        <v>925.6184</v>
      </c>
      <c r="J4204" s="18">
        <v>4.0</v>
      </c>
      <c r="K4204" s="17">
        <v>7.0</v>
      </c>
      <c r="L4204" s="19">
        <v>3.0</v>
      </c>
      <c r="M4204" s="19" t="e">
        <v>#REF!</v>
      </c>
      <c r="N4204" s="17">
        <v>4.5</v>
      </c>
      <c r="O4204" s="17" t="s">
        <v>62</v>
      </c>
      <c r="P4204" s="17">
        <v>5.0</v>
      </c>
      <c r="Q4204" s="17">
        <v>7.0</v>
      </c>
      <c r="R4204" s="17">
        <v>0.0</v>
      </c>
      <c r="S4204" s="7">
        <f t="shared" si="2"/>
        <v>7</v>
      </c>
      <c r="T4204" s="20">
        <v>53.62</v>
      </c>
      <c r="U4204" s="14">
        <f t="shared" si="202"/>
        <v>40.8016</v>
      </c>
      <c r="V4204" s="21" t="s">
        <v>39</v>
      </c>
      <c r="W4204" s="35">
        <f>VLOOKUP(A4204,airbnb_listings_orlando!C:Q,14,0)</f>
        <v>142</v>
      </c>
      <c r="X4204" s="35">
        <f>VLOOKUP(A4204,airbnb_listings_orlando!C:Q,15,0)</f>
        <v>6</v>
      </c>
      <c r="Y4204" s="11">
        <f t="shared" si="4"/>
        <v>204.008</v>
      </c>
      <c r="AA4204" s="11"/>
    </row>
    <row r="4205">
      <c r="A4205" s="12" t="s">
        <v>111</v>
      </c>
      <c r="B4205" s="13">
        <v>42933.0</v>
      </c>
      <c r="C4205" s="12">
        <v>42941.0</v>
      </c>
      <c r="D4205" s="14">
        <v>1554.33</v>
      </c>
      <c r="E4205" s="24">
        <v>42781.58775462963</v>
      </c>
      <c r="F4205" s="16">
        <v>152.0</v>
      </c>
      <c r="G4205" s="17" t="s">
        <v>25</v>
      </c>
      <c r="H4205" s="14">
        <v>165.95</v>
      </c>
      <c r="I4205" s="14">
        <f t="shared" si="1"/>
        <v>1410.4468</v>
      </c>
      <c r="J4205" s="18">
        <v>4.0</v>
      </c>
      <c r="K4205" s="17">
        <v>7.0</v>
      </c>
      <c r="L4205" s="19">
        <v>3.0</v>
      </c>
      <c r="M4205" s="19" t="e">
        <v>#REF!</v>
      </c>
      <c r="N4205" s="17">
        <v>4.5</v>
      </c>
      <c r="O4205" s="17" t="s">
        <v>62</v>
      </c>
      <c r="P4205" s="17">
        <v>8.0</v>
      </c>
      <c r="Q4205" s="17">
        <v>8.0</v>
      </c>
      <c r="R4205" s="17">
        <v>0.0</v>
      </c>
      <c r="S4205" s="7">
        <f t="shared" si="2"/>
        <v>8</v>
      </c>
      <c r="T4205" s="20">
        <v>81.71</v>
      </c>
      <c r="U4205" s="14">
        <f t="shared" si="202"/>
        <v>62.1732</v>
      </c>
      <c r="V4205" s="21" t="s">
        <v>39</v>
      </c>
      <c r="W4205" s="35">
        <f>VLOOKUP(A4205,airbnb_listings_orlando!C:Q,14,0)</f>
        <v>142</v>
      </c>
      <c r="X4205" s="35">
        <f>VLOOKUP(A4205,airbnb_listings_orlando!C:Q,15,0)</f>
        <v>6</v>
      </c>
      <c r="Y4205" s="11">
        <f t="shared" si="4"/>
        <v>194.29125</v>
      </c>
      <c r="AA4205" s="11"/>
    </row>
    <row r="4206">
      <c r="A4206" s="12" t="s">
        <v>111</v>
      </c>
      <c r="B4206" s="13">
        <v>42908.0</v>
      </c>
      <c r="C4206" s="12">
        <v>42910.0</v>
      </c>
      <c r="D4206" s="14">
        <v>396.35</v>
      </c>
      <c r="E4206" s="24">
        <v>42802.45071759259</v>
      </c>
      <c r="F4206" s="16">
        <v>106.0</v>
      </c>
      <c r="G4206" s="17" t="s">
        <v>25</v>
      </c>
      <c r="H4206" s="14">
        <v>33.3</v>
      </c>
      <c r="I4206" s="14">
        <f t="shared" si="1"/>
        <v>368.246</v>
      </c>
      <c r="J4206" s="18">
        <v>4.0</v>
      </c>
      <c r="K4206" s="17">
        <v>7.0</v>
      </c>
      <c r="L4206" s="19">
        <v>3.0</v>
      </c>
      <c r="M4206" s="19" t="e">
        <v>#REF!</v>
      </c>
      <c r="N4206" s="17">
        <v>4.5</v>
      </c>
      <c r="O4206" s="17" t="s">
        <v>62</v>
      </c>
      <c r="P4206" s="17">
        <v>2.0</v>
      </c>
      <c r="Q4206" s="17">
        <v>7.0</v>
      </c>
      <c r="R4206" s="17">
        <v>0.0</v>
      </c>
      <c r="S4206" s="7">
        <f t="shared" si="2"/>
        <v>7</v>
      </c>
      <c r="T4206" s="20">
        <v>12.25</v>
      </c>
      <c r="U4206" s="14">
        <f t="shared" si="202"/>
        <v>15.854</v>
      </c>
      <c r="V4206" s="21" t="s">
        <v>39</v>
      </c>
      <c r="W4206" s="35">
        <f>VLOOKUP(A4206,airbnb_listings_orlando!C:Q,14,0)</f>
        <v>142</v>
      </c>
      <c r="X4206" s="35">
        <f>VLOOKUP(A4206,airbnb_listings_orlando!C:Q,15,0)</f>
        <v>6</v>
      </c>
      <c r="Y4206" s="11">
        <f t="shared" si="4"/>
        <v>198.175</v>
      </c>
      <c r="AA4206" s="11"/>
    </row>
    <row r="4207">
      <c r="A4207" s="12" t="s">
        <v>111</v>
      </c>
      <c r="B4207" s="13">
        <v>42873.0</v>
      </c>
      <c r="C4207" s="12">
        <v>42877.0</v>
      </c>
      <c r="D4207" s="14">
        <v>661.25</v>
      </c>
      <c r="E4207" s="24">
        <v>42787.55421296296</v>
      </c>
      <c r="F4207" s="16">
        <v>86.0</v>
      </c>
      <c r="G4207" s="17" t="s">
        <v>25</v>
      </c>
      <c r="H4207" s="14">
        <v>72.3</v>
      </c>
      <c r="I4207" s="14">
        <f t="shared" si="1"/>
        <v>615.05</v>
      </c>
      <c r="J4207" s="18">
        <v>4.0</v>
      </c>
      <c r="K4207" s="17">
        <v>7.0</v>
      </c>
      <c r="L4207" s="19">
        <v>3.0</v>
      </c>
      <c r="M4207" s="19" t="e">
        <v>#REF!</v>
      </c>
      <c r="N4207" s="17">
        <v>4.5</v>
      </c>
      <c r="O4207" s="17" t="s">
        <v>62</v>
      </c>
      <c r="P4207" s="17">
        <v>4.0</v>
      </c>
      <c r="Q4207" s="17">
        <v>7.0</v>
      </c>
      <c r="R4207" s="17">
        <v>0.0</v>
      </c>
      <c r="S4207" s="7">
        <f t="shared" si="2"/>
        <v>7</v>
      </c>
      <c r="T4207" s="20">
        <v>19.75</v>
      </c>
      <c r="U4207" s="14">
        <f t="shared" si="202"/>
        <v>26.45</v>
      </c>
      <c r="V4207" s="21" t="s">
        <v>39</v>
      </c>
      <c r="W4207" s="35">
        <f>VLOOKUP(A4207,airbnb_listings_orlando!C:Q,14,0)</f>
        <v>142</v>
      </c>
      <c r="X4207" s="35">
        <f>VLOOKUP(A4207,airbnb_listings_orlando!C:Q,15,0)</f>
        <v>6</v>
      </c>
      <c r="Y4207" s="11">
        <f t="shared" si="4"/>
        <v>165.3125</v>
      </c>
      <c r="AA4207" s="11"/>
    </row>
    <row r="4208">
      <c r="A4208" s="12" t="s">
        <v>111</v>
      </c>
      <c r="B4208" s="13">
        <v>42851.0</v>
      </c>
      <c r="C4208" s="12">
        <v>42854.0</v>
      </c>
      <c r="D4208" s="14">
        <v>617.13</v>
      </c>
      <c r="E4208" s="24">
        <v>42621.49349537037</v>
      </c>
      <c r="F4208" s="16">
        <v>230.0</v>
      </c>
      <c r="G4208" s="17" t="s">
        <v>25</v>
      </c>
      <c r="H4208" s="14">
        <v>53.12</v>
      </c>
      <c r="I4208" s="14">
        <f t="shared" si="1"/>
        <v>576.7148</v>
      </c>
      <c r="J4208" s="18">
        <v>4.0</v>
      </c>
      <c r="K4208" s="17">
        <v>7.0</v>
      </c>
      <c r="L4208" s="19">
        <v>3.0</v>
      </c>
      <c r="M4208" s="19" t="e">
        <v>#REF!</v>
      </c>
      <c r="N4208" s="17">
        <v>4.5</v>
      </c>
      <c r="O4208" s="17" t="s">
        <v>62</v>
      </c>
      <c r="P4208" s="17">
        <v>3.0</v>
      </c>
      <c r="Q4208" s="17">
        <v>5.0</v>
      </c>
      <c r="R4208" s="17">
        <v>4.0</v>
      </c>
      <c r="S4208" s="7">
        <f t="shared" si="2"/>
        <v>9</v>
      </c>
      <c r="T4208" s="20">
        <v>15.73</v>
      </c>
      <c r="U4208" s="14">
        <f t="shared" si="202"/>
        <v>24.6852</v>
      </c>
      <c r="V4208" s="21" t="s">
        <v>39</v>
      </c>
      <c r="W4208" s="35">
        <f>VLOOKUP(A4208,airbnb_listings_orlando!C:Q,14,0)</f>
        <v>142</v>
      </c>
      <c r="X4208" s="35">
        <f>VLOOKUP(A4208,airbnb_listings_orlando!C:Q,15,0)</f>
        <v>6</v>
      </c>
      <c r="Y4208" s="11">
        <f t="shared" si="4"/>
        <v>205.71</v>
      </c>
      <c r="AA4208" s="11"/>
    </row>
    <row r="4209">
      <c r="A4209" s="12" t="s">
        <v>111</v>
      </c>
      <c r="B4209" s="13">
        <v>42840.0</v>
      </c>
      <c r="C4209" s="12">
        <v>42845.0</v>
      </c>
      <c r="D4209" s="14">
        <v>838.08</v>
      </c>
      <c r="E4209" s="24">
        <v>42745.45018518518</v>
      </c>
      <c r="F4209" s="16">
        <v>95.0</v>
      </c>
      <c r="G4209" s="17" t="s">
        <v>25</v>
      </c>
      <c r="H4209" s="14">
        <v>91.56</v>
      </c>
      <c r="I4209" s="14">
        <f t="shared" si="1"/>
        <v>780.8568</v>
      </c>
      <c r="J4209" s="18">
        <v>4.0</v>
      </c>
      <c r="K4209" s="17">
        <v>7.0</v>
      </c>
      <c r="L4209" s="19">
        <v>3.0</v>
      </c>
      <c r="M4209" s="19" t="e">
        <v>#REF!</v>
      </c>
      <c r="N4209" s="17">
        <v>4.5</v>
      </c>
      <c r="O4209" s="17" t="s">
        <v>62</v>
      </c>
      <c r="P4209" s="17">
        <v>5.0</v>
      </c>
      <c r="Q4209" s="17">
        <v>4.0</v>
      </c>
      <c r="R4209" s="17">
        <v>5.0</v>
      </c>
      <c r="S4209" s="7">
        <f t="shared" si="2"/>
        <v>9</v>
      </c>
      <c r="T4209" s="20">
        <v>23.7</v>
      </c>
      <c r="U4209" s="14">
        <f t="shared" si="202"/>
        <v>33.5232</v>
      </c>
      <c r="V4209" s="21" t="s">
        <v>39</v>
      </c>
      <c r="W4209" s="35">
        <f>VLOOKUP(A4209,airbnb_listings_orlando!C:Q,14,0)</f>
        <v>142</v>
      </c>
      <c r="X4209" s="35">
        <f>VLOOKUP(A4209,airbnb_listings_orlando!C:Q,15,0)</f>
        <v>6</v>
      </c>
      <c r="Y4209" s="11">
        <f t="shared" si="4"/>
        <v>167.616</v>
      </c>
      <c r="AA4209" s="11"/>
    </row>
    <row r="4210">
      <c r="A4210" s="12" t="s">
        <v>111</v>
      </c>
      <c r="B4210" s="13">
        <v>42823.0</v>
      </c>
      <c r="C4210" s="12">
        <v>42829.0</v>
      </c>
      <c r="D4210" s="14">
        <v>1292.04</v>
      </c>
      <c r="E4210" s="24">
        <v>42750.94688657407</v>
      </c>
      <c r="F4210" s="16">
        <v>73.0</v>
      </c>
      <c r="G4210" s="17" t="s">
        <v>25</v>
      </c>
      <c r="H4210" s="14">
        <v>134.89</v>
      </c>
      <c r="I4210" s="14">
        <f t="shared" si="1"/>
        <v>1207.7684</v>
      </c>
      <c r="J4210" s="18">
        <v>4.0</v>
      </c>
      <c r="K4210" s="17">
        <v>7.0</v>
      </c>
      <c r="L4210" s="19">
        <v>3.0</v>
      </c>
      <c r="M4210" s="19" t="e">
        <v>#REF!</v>
      </c>
      <c r="N4210" s="17">
        <v>4.5</v>
      </c>
      <c r="O4210" s="17" t="s">
        <v>62</v>
      </c>
      <c r="P4210" s="17">
        <v>6.0</v>
      </c>
      <c r="Q4210" s="17">
        <v>6.0</v>
      </c>
      <c r="R4210" s="17">
        <v>0.0</v>
      </c>
      <c r="S4210" s="7">
        <f t="shared" si="2"/>
        <v>6</v>
      </c>
      <c r="T4210" s="20">
        <v>32.59</v>
      </c>
      <c r="U4210" s="14">
        <f t="shared" si="202"/>
        <v>51.6816</v>
      </c>
      <c r="V4210" s="21" t="s">
        <v>39</v>
      </c>
      <c r="W4210" s="35">
        <f>VLOOKUP(A4210,airbnb_listings_orlando!C:Q,14,0)</f>
        <v>142</v>
      </c>
      <c r="X4210" s="35">
        <f>VLOOKUP(A4210,airbnb_listings_orlando!C:Q,15,0)</f>
        <v>6</v>
      </c>
      <c r="Y4210" s="11">
        <f t="shared" si="4"/>
        <v>215.34</v>
      </c>
      <c r="AA4210" s="11"/>
    </row>
    <row r="4211">
      <c r="A4211" s="12" t="s">
        <v>111</v>
      </c>
      <c r="B4211" s="13">
        <v>42817.0</v>
      </c>
      <c r="C4211" s="12">
        <v>42820.0</v>
      </c>
      <c r="D4211" s="14">
        <v>733.32</v>
      </c>
      <c r="E4211" s="24">
        <v>42785.58152777778</v>
      </c>
      <c r="F4211" s="16">
        <v>32.0</v>
      </c>
      <c r="G4211" s="17" t="s">
        <v>25</v>
      </c>
      <c r="H4211" s="14">
        <v>77.11</v>
      </c>
      <c r="I4211" s="14">
        <f t="shared" si="1"/>
        <v>683.2472</v>
      </c>
      <c r="J4211" s="18">
        <v>4.0</v>
      </c>
      <c r="K4211" s="17">
        <v>7.0</v>
      </c>
      <c r="L4211" s="19">
        <v>3.0</v>
      </c>
      <c r="M4211" s="19" t="e">
        <v>#REF!</v>
      </c>
      <c r="N4211" s="17">
        <v>4.5</v>
      </c>
      <c r="O4211" s="17" t="s">
        <v>62</v>
      </c>
      <c r="P4211" s="17">
        <v>3.0</v>
      </c>
      <c r="Q4211" s="17">
        <v>7.0</v>
      </c>
      <c r="R4211" s="17">
        <v>2.0</v>
      </c>
      <c r="S4211" s="7">
        <f t="shared" si="2"/>
        <v>9</v>
      </c>
      <c r="T4211" s="20">
        <v>20.74</v>
      </c>
      <c r="U4211" s="14">
        <f t="shared" si="202"/>
        <v>29.3328</v>
      </c>
      <c r="V4211" s="21" t="s">
        <v>39</v>
      </c>
      <c r="W4211" s="35">
        <f>VLOOKUP(A4211,airbnb_listings_orlando!C:Q,14,0)</f>
        <v>142</v>
      </c>
      <c r="X4211" s="35">
        <f>VLOOKUP(A4211,airbnb_listings_orlando!C:Q,15,0)</f>
        <v>6</v>
      </c>
      <c r="Y4211" s="11">
        <f t="shared" si="4"/>
        <v>244.44</v>
      </c>
      <c r="AA4211" s="11"/>
    </row>
    <row r="4212">
      <c r="A4212" s="12" t="s">
        <v>111</v>
      </c>
      <c r="B4212" s="13">
        <v>42804.0</v>
      </c>
      <c r="C4212" s="12">
        <v>42806.0</v>
      </c>
      <c r="D4212" s="14">
        <v>535.44</v>
      </c>
      <c r="E4212" s="24">
        <v>42769.56193287037</v>
      </c>
      <c r="F4212" s="16">
        <v>35.0</v>
      </c>
      <c r="G4212" s="17" t="s">
        <v>25</v>
      </c>
      <c r="H4212" s="14">
        <v>49.83</v>
      </c>
      <c r="I4212" s="14">
        <f t="shared" si="1"/>
        <v>498.8824</v>
      </c>
      <c r="J4212" s="18">
        <v>4.0</v>
      </c>
      <c r="K4212" s="17">
        <v>7.0</v>
      </c>
      <c r="L4212" s="19">
        <v>3.0</v>
      </c>
      <c r="M4212" s="19" t="e">
        <v>#REF!</v>
      </c>
      <c r="N4212" s="17">
        <v>4.5</v>
      </c>
      <c r="O4212" s="17" t="s">
        <v>62</v>
      </c>
      <c r="P4212" s="17">
        <v>2.0</v>
      </c>
      <c r="Q4212" s="17">
        <v>8.0</v>
      </c>
      <c r="R4212" s="17">
        <v>0.0</v>
      </c>
      <c r="S4212" s="7">
        <f t="shared" si="2"/>
        <v>8</v>
      </c>
      <c r="T4212" s="20">
        <v>15.14</v>
      </c>
      <c r="U4212" s="14">
        <f t="shared" si="202"/>
        <v>21.4176</v>
      </c>
      <c r="V4212" s="21" t="s">
        <v>39</v>
      </c>
      <c r="W4212" s="35">
        <f>VLOOKUP(A4212,airbnb_listings_orlando!C:Q,14,0)</f>
        <v>142</v>
      </c>
      <c r="X4212" s="35">
        <f>VLOOKUP(A4212,airbnb_listings_orlando!C:Q,15,0)</f>
        <v>6</v>
      </c>
      <c r="Y4212" s="11">
        <f t="shared" si="4"/>
        <v>267.72</v>
      </c>
      <c r="AA4212" s="11"/>
    </row>
    <row r="4213">
      <c r="A4213" s="12" t="s">
        <v>111</v>
      </c>
      <c r="B4213" s="13">
        <v>42800.0</v>
      </c>
      <c r="C4213" s="12">
        <v>42804.0</v>
      </c>
      <c r="D4213" s="14">
        <v>931.2</v>
      </c>
      <c r="E4213" s="24">
        <v>42753.423425925925</v>
      </c>
      <c r="F4213" s="16">
        <v>47.0</v>
      </c>
      <c r="G4213" s="17" t="s">
        <v>25</v>
      </c>
      <c r="H4213" s="14">
        <v>104.4</v>
      </c>
      <c r="I4213" s="14">
        <f t="shared" si="1"/>
        <v>867.622</v>
      </c>
      <c r="J4213" s="18">
        <v>4.0</v>
      </c>
      <c r="K4213" s="17">
        <v>7.0</v>
      </c>
      <c r="L4213" s="19">
        <v>3.0</v>
      </c>
      <c r="M4213" s="19" t="e">
        <v>#REF!</v>
      </c>
      <c r="N4213" s="17">
        <v>4.5</v>
      </c>
      <c r="O4213" s="17" t="s">
        <v>62</v>
      </c>
      <c r="P4213" s="17">
        <v>4.0</v>
      </c>
      <c r="Q4213" s="17">
        <v>5.0</v>
      </c>
      <c r="R4213" s="17">
        <v>0.0</v>
      </c>
      <c r="S4213" s="7">
        <f t="shared" si="2"/>
        <v>5</v>
      </c>
      <c r="T4213" s="20">
        <v>26.33</v>
      </c>
      <c r="U4213" s="14">
        <f t="shared" si="202"/>
        <v>37.248</v>
      </c>
      <c r="V4213" s="21" t="s">
        <v>39</v>
      </c>
      <c r="W4213" s="35">
        <f>VLOOKUP(A4213,airbnb_listings_orlando!C:Q,14,0)</f>
        <v>142</v>
      </c>
      <c r="X4213" s="35">
        <f>VLOOKUP(A4213,airbnb_listings_orlando!C:Q,15,0)</f>
        <v>6</v>
      </c>
      <c r="Y4213" s="11">
        <f t="shared" si="4"/>
        <v>232.8</v>
      </c>
      <c r="AA4213" s="11"/>
    </row>
    <row r="4214">
      <c r="A4214" s="12" t="s">
        <v>111</v>
      </c>
      <c r="B4214" s="13">
        <v>42797.0</v>
      </c>
      <c r="C4214" s="12">
        <v>42799.0</v>
      </c>
      <c r="D4214" s="14">
        <v>535.44</v>
      </c>
      <c r="E4214" s="24">
        <v>42760.55050925926</v>
      </c>
      <c r="F4214" s="16">
        <v>37.0</v>
      </c>
      <c r="G4214" s="17" t="s">
        <v>25</v>
      </c>
      <c r="H4214" s="14">
        <v>49.83</v>
      </c>
      <c r="I4214" s="14">
        <f t="shared" si="1"/>
        <v>498.8824</v>
      </c>
      <c r="J4214" s="18">
        <v>4.0</v>
      </c>
      <c r="K4214" s="17">
        <v>7.0</v>
      </c>
      <c r="L4214" s="19">
        <v>3.0</v>
      </c>
      <c r="M4214" s="19" t="e">
        <v>#REF!</v>
      </c>
      <c r="N4214" s="17">
        <v>4.5</v>
      </c>
      <c r="O4214" s="17" t="s">
        <v>62</v>
      </c>
      <c r="P4214" s="17">
        <v>2.0</v>
      </c>
      <c r="Q4214" s="17">
        <v>8.0</v>
      </c>
      <c r="R4214" s="17">
        <v>0.0</v>
      </c>
      <c r="S4214" s="7">
        <f t="shared" si="2"/>
        <v>8</v>
      </c>
      <c r="T4214" s="20">
        <v>15.14</v>
      </c>
      <c r="U4214" s="14">
        <f t="shared" si="202"/>
        <v>21.4176</v>
      </c>
      <c r="V4214" s="21" t="s">
        <v>39</v>
      </c>
      <c r="W4214" s="35">
        <f>VLOOKUP(A4214,airbnb_listings_orlando!C:Q,14,0)</f>
        <v>142</v>
      </c>
      <c r="X4214" s="35">
        <f>VLOOKUP(A4214,airbnb_listings_orlando!C:Q,15,0)</f>
        <v>6</v>
      </c>
      <c r="Y4214" s="11">
        <f t="shared" si="4"/>
        <v>267.72</v>
      </c>
      <c r="AA4214" s="11"/>
    </row>
    <row r="4215">
      <c r="A4215" s="12" t="s">
        <v>111</v>
      </c>
      <c r="B4215" s="13">
        <v>42749.0</v>
      </c>
      <c r="C4215" s="12">
        <v>42763.0</v>
      </c>
      <c r="D4215" s="14">
        <v>2803.14</v>
      </c>
      <c r="E4215" s="24">
        <v>42619.610555555555</v>
      </c>
      <c r="F4215" s="16">
        <v>130.0</v>
      </c>
      <c r="G4215" s="17" t="s">
        <v>25</v>
      </c>
      <c r="H4215" s="14">
        <v>355.19</v>
      </c>
      <c r="I4215" s="14">
        <f t="shared" si="1"/>
        <v>2613.6744</v>
      </c>
      <c r="J4215" s="18">
        <v>4.0</v>
      </c>
      <c r="K4215" s="17">
        <v>7.0</v>
      </c>
      <c r="L4215" s="19">
        <v>3.0</v>
      </c>
      <c r="M4215" s="19" t="e">
        <v>#REF!</v>
      </c>
      <c r="N4215" s="17">
        <v>4.5</v>
      </c>
      <c r="O4215" s="17" t="s">
        <v>62</v>
      </c>
      <c r="P4215" s="17">
        <v>14.0</v>
      </c>
      <c r="Q4215" s="17">
        <v>4.0</v>
      </c>
      <c r="R4215" s="17">
        <v>4.0</v>
      </c>
      <c r="S4215" s="7">
        <f t="shared" si="2"/>
        <v>8</v>
      </c>
      <c r="T4215" s="20">
        <v>77.34</v>
      </c>
      <c r="U4215" s="14">
        <f t="shared" si="202"/>
        <v>112.1256</v>
      </c>
      <c r="V4215" s="21" t="s">
        <v>39</v>
      </c>
      <c r="W4215" s="35">
        <f>VLOOKUP(A4215,airbnb_listings_orlando!C:Q,14,0)</f>
        <v>142</v>
      </c>
      <c r="X4215" s="35">
        <f>VLOOKUP(A4215,airbnb_listings_orlando!C:Q,15,0)</f>
        <v>6</v>
      </c>
      <c r="Y4215" s="11">
        <f t="shared" si="4"/>
        <v>200.2242857</v>
      </c>
      <c r="AA4215" s="11"/>
    </row>
    <row r="4216">
      <c r="A4216" s="12" t="s">
        <v>111</v>
      </c>
      <c r="B4216" s="13">
        <v>42732.0</v>
      </c>
      <c r="C4216" s="12">
        <v>42737.0</v>
      </c>
      <c r="D4216" s="14">
        <v>1180.85</v>
      </c>
      <c r="E4216" s="24">
        <v>42619.60820601852</v>
      </c>
      <c r="F4216" s="16">
        <v>113.0</v>
      </c>
      <c r="G4216" s="17" t="s">
        <v>25</v>
      </c>
      <c r="H4216" s="14">
        <v>185.0</v>
      </c>
      <c r="I4216" s="14">
        <f t="shared" si="1"/>
        <v>1133.616</v>
      </c>
      <c r="J4216" s="18">
        <v>4.0</v>
      </c>
      <c r="K4216" s="17">
        <v>7.0</v>
      </c>
      <c r="L4216" s="19">
        <v>3.0</v>
      </c>
      <c r="M4216" s="19" t="e">
        <v>#REF!</v>
      </c>
      <c r="N4216" s="17">
        <v>4.5</v>
      </c>
      <c r="O4216" s="17" t="s">
        <v>62</v>
      </c>
      <c r="P4216" s="17">
        <v>5.0</v>
      </c>
      <c r="Q4216" s="17">
        <v>2.0</v>
      </c>
      <c r="R4216" s="17">
        <v>0.0</v>
      </c>
      <c r="S4216" s="7">
        <f t="shared" si="2"/>
        <v>2</v>
      </c>
      <c r="T4216" s="20">
        <v>0.0</v>
      </c>
      <c r="U4216" s="14">
        <f t="shared" si="202"/>
        <v>47.234</v>
      </c>
      <c r="V4216" s="21" t="s">
        <v>39</v>
      </c>
      <c r="W4216" s="35">
        <f>VLOOKUP(A4216,airbnb_listings_orlando!C:Q,14,0)</f>
        <v>142</v>
      </c>
      <c r="X4216" s="35">
        <f>VLOOKUP(A4216,airbnb_listings_orlando!C:Q,15,0)</f>
        <v>6</v>
      </c>
      <c r="Y4216" s="11">
        <f t="shared" si="4"/>
        <v>236.17</v>
      </c>
      <c r="AA4216" s="11"/>
    </row>
    <row r="4217">
      <c r="A4217" s="12" t="s">
        <v>111</v>
      </c>
      <c r="B4217" s="13">
        <v>42718.0</v>
      </c>
      <c r="C4217" s="25">
        <v>42731.0</v>
      </c>
      <c r="D4217" s="14">
        <v>2559.45</v>
      </c>
      <c r="E4217" s="24">
        <v>42641.61435185185</v>
      </c>
      <c r="F4217" s="16">
        <v>77.0</v>
      </c>
      <c r="G4217" s="17" t="s">
        <v>25</v>
      </c>
      <c r="H4217" s="14">
        <v>429.0</v>
      </c>
      <c r="I4217" s="14">
        <f t="shared" si="1"/>
        <v>2457.072</v>
      </c>
      <c r="J4217" s="18">
        <v>4.0</v>
      </c>
      <c r="K4217" s="17">
        <v>7.0</v>
      </c>
      <c r="L4217" s="19">
        <v>3.0</v>
      </c>
      <c r="M4217" s="19" t="e">
        <v>#REF!</v>
      </c>
      <c r="N4217" s="17">
        <v>4.5</v>
      </c>
      <c r="O4217" s="17" t="s">
        <v>62</v>
      </c>
      <c r="P4217" s="17">
        <v>13.0</v>
      </c>
      <c r="Q4217" s="17">
        <v>7.0</v>
      </c>
      <c r="R4217" s="17">
        <v>1.0</v>
      </c>
      <c r="S4217" s="7">
        <f t="shared" si="2"/>
        <v>8</v>
      </c>
      <c r="T4217" s="20">
        <v>0.0</v>
      </c>
      <c r="U4217" s="14">
        <f t="shared" si="202"/>
        <v>102.378</v>
      </c>
      <c r="V4217" s="21" t="s">
        <v>39</v>
      </c>
      <c r="W4217" s="35">
        <f>VLOOKUP(A4217,airbnb_listings_orlando!C:Q,14,0)</f>
        <v>142</v>
      </c>
      <c r="X4217" s="35">
        <f>VLOOKUP(A4217,airbnb_listings_orlando!C:Q,15,0)</f>
        <v>6</v>
      </c>
      <c r="Y4217" s="11">
        <f t="shared" si="4"/>
        <v>196.8807692</v>
      </c>
      <c r="AA4217" s="11"/>
    </row>
    <row r="4218">
      <c r="A4218" s="12" t="s">
        <v>111</v>
      </c>
      <c r="B4218" s="13">
        <v>42666.0</v>
      </c>
      <c r="C4218" s="25">
        <v>42685.0</v>
      </c>
      <c r="D4218" s="14">
        <v>2712.0</v>
      </c>
      <c r="E4218" s="24">
        <v>42615.422372685185</v>
      </c>
      <c r="F4218" s="16">
        <v>51.0</v>
      </c>
      <c r="G4218" s="17" t="s">
        <v>25</v>
      </c>
      <c r="H4218" s="14">
        <v>456.0</v>
      </c>
      <c r="I4218" s="14">
        <f t="shared" si="1"/>
        <v>2603.52</v>
      </c>
      <c r="J4218" s="18">
        <v>4.0</v>
      </c>
      <c r="K4218" s="17">
        <v>7.0</v>
      </c>
      <c r="L4218" s="19">
        <v>3.0</v>
      </c>
      <c r="M4218" s="19" t="e">
        <v>#REF!</v>
      </c>
      <c r="N4218" s="17">
        <v>4.5</v>
      </c>
      <c r="O4218" s="17" t="s">
        <v>62</v>
      </c>
      <c r="P4218" s="17">
        <v>19.0</v>
      </c>
      <c r="Q4218" s="17">
        <v>4.0</v>
      </c>
      <c r="R4218" s="17">
        <v>1.0</v>
      </c>
      <c r="S4218" s="7">
        <f t="shared" si="2"/>
        <v>5</v>
      </c>
      <c r="T4218" s="20">
        <v>0.0</v>
      </c>
      <c r="U4218" s="14">
        <f t="shared" si="202"/>
        <v>108.48</v>
      </c>
      <c r="V4218" s="21" t="s">
        <v>39</v>
      </c>
      <c r="W4218" s="35">
        <f>VLOOKUP(A4218,airbnb_listings_orlando!C:Q,14,0)</f>
        <v>142</v>
      </c>
      <c r="X4218" s="35">
        <f>VLOOKUP(A4218,airbnb_listings_orlando!C:Q,15,0)</f>
        <v>6</v>
      </c>
      <c r="Y4218" s="11">
        <f t="shared" si="4"/>
        <v>142.7368421</v>
      </c>
      <c r="AA4218" s="11"/>
    </row>
    <row r="4219">
      <c r="A4219" s="12" t="s">
        <v>111</v>
      </c>
      <c r="B4219" s="13">
        <v>42643.0</v>
      </c>
      <c r="C4219" s="12">
        <v>42645.0</v>
      </c>
      <c r="D4219" s="14">
        <v>393.24</v>
      </c>
      <c r="E4219" s="24">
        <v>42619.603854166664</v>
      </c>
      <c r="F4219" s="16">
        <v>24.0</v>
      </c>
      <c r="G4219" s="17" t="s">
        <v>25</v>
      </c>
      <c r="H4219" s="14">
        <v>45.6</v>
      </c>
      <c r="I4219" s="14">
        <f t="shared" si="1"/>
        <v>377.5104</v>
      </c>
      <c r="J4219" s="18">
        <v>4.0</v>
      </c>
      <c r="K4219" s="17">
        <v>7.0</v>
      </c>
      <c r="L4219" s="19">
        <v>3.0</v>
      </c>
      <c r="M4219" s="19" t="e">
        <v>#REF!</v>
      </c>
      <c r="N4219" s="17">
        <v>4.5</v>
      </c>
      <c r="O4219" s="17" t="s">
        <v>62</v>
      </c>
      <c r="P4219" s="17">
        <v>2.0</v>
      </c>
      <c r="Q4219" s="17">
        <v>2.0</v>
      </c>
      <c r="R4219" s="17">
        <v>0.0</v>
      </c>
      <c r="S4219" s="7">
        <f t="shared" si="2"/>
        <v>2</v>
      </c>
      <c r="T4219" s="20">
        <v>0.0</v>
      </c>
      <c r="U4219" s="14">
        <f t="shared" si="202"/>
        <v>15.7296</v>
      </c>
      <c r="V4219" s="21" t="s">
        <v>39</v>
      </c>
      <c r="W4219" s="35">
        <f>VLOOKUP(A4219,airbnb_listings_orlando!C:Q,14,0)</f>
        <v>142</v>
      </c>
      <c r="X4219" s="35">
        <f>VLOOKUP(A4219,airbnb_listings_orlando!C:Q,15,0)</f>
        <v>6</v>
      </c>
      <c r="Y4219" s="11">
        <f t="shared" si="4"/>
        <v>196.62</v>
      </c>
      <c r="AA4219" s="11"/>
    </row>
    <row r="4220">
      <c r="A4220" s="12" t="s">
        <v>111</v>
      </c>
      <c r="B4220" s="13">
        <v>42616.0</v>
      </c>
      <c r="C4220" s="12">
        <v>42622.0</v>
      </c>
      <c r="D4220" s="14">
        <v>949.2</v>
      </c>
      <c r="E4220" s="24">
        <v>42641.61284722222</v>
      </c>
      <c r="F4220" s="16">
        <v>0.0</v>
      </c>
      <c r="G4220" s="17" t="s">
        <v>25</v>
      </c>
      <c r="H4220" s="14">
        <v>144.0</v>
      </c>
      <c r="I4220" s="14">
        <f t="shared" si="1"/>
        <v>911.232</v>
      </c>
      <c r="J4220" s="18">
        <v>4.0</v>
      </c>
      <c r="K4220" s="17">
        <v>7.0</v>
      </c>
      <c r="L4220" s="19">
        <v>3.0</v>
      </c>
      <c r="M4220" s="19" t="e">
        <v>#REF!</v>
      </c>
      <c r="N4220" s="17">
        <v>4.5</v>
      </c>
      <c r="O4220" s="17" t="s">
        <v>62</v>
      </c>
      <c r="P4220" s="17">
        <v>6.0</v>
      </c>
      <c r="Q4220" s="17">
        <v>4.0</v>
      </c>
      <c r="R4220" s="17">
        <v>5.0</v>
      </c>
      <c r="S4220" s="7">
        <f t="shared" si="2"/>
        <v>9</v>
      </c>
      <c r="T4220" s="20">
        <v>0.0</v>
      </c>
      <c r="U4220" s="14">
        <f t="shared" si="202"/>
        <v>37.968</v>
      </c>
      <c r="V4220" s="21" t="s">
        <v>39</v>
      </c>
      <c r="W4220" s="35">
        <f>VLOOKUP(A4220,airbnb_listings_orlando!C:Q,14,0)</f>
        <v>142</v>
      </c>
      <c r="X4220" s="35">
        <f>VLOOKUP(A4220,airbnb_listings_orlando!C:Q,15,0)</f>
        <v>6</v>
      </c>
      <c r="Y4220" s="11">
        <f t="shared" si="4"/>
        <v>158.2</v>
      </c>
      <c r="AA4220" s="11"/>
    </row>
    <row r="4221">
      <c r="A4221" s="12" t="s">
        <v>111</v>
      </c>
      <c r="B4221" s="13">
        <v>43102.0</v>
      </c>
      <c r="C4221" s="12">
        <v>43106.0</v>
      </c>
      <c r="D4221" s="14">
        <v>120.0</v>
      </c>
      <c r="E4221" s="24">
        <v>42856.358819444446</v>
      </c>
      <c r="F4221" s="16">
        <v>246.0</v>
      </c>
      <c r="G4221" s="17" t="s">
        <v>25</v>
      </c>
      <c r="H4221" s="14">
        <v>0.0</v>
      </c>
      <c r="I4221" s="14">
        <f t="shared" si="1"/>
        <v>120</v>
      </c>
      <c r="J4221" s="18">
        <v>4.0</v>
      </c>
      <c r="K4221" s="17">
        <v>7.0</v>
      </c>
      <c r="L4221" s="19">
        <v>3.0</v>
      </c>
      <c r="M4221" s="19" t="e">
        <v>#REF!</v>
      </c>
      <c r="N4221" s="17">
        <v>4.5</v>
      </c>
      <c r="O4221" s="17" t="s">
        <v>62</v>
      </c>
      <c r="P4221" s="17">
        <v>4.0</v>
      </c>
      <c r="Q4221" s="17">
        <v>2.0</v>
      </c>
      <c r="R4221" s="17">
        <v>0.0</v>
      </c>
      <c r="S4221" s="7">
        <f t="shared" si="2"/>
        <v>2</v>
      </c>
      <c r="T4221" s="20">
        <v>0.0</v>
      </c>
      <c r="U4221" s="14">
        <v>0.0</v>
      </c>
      <c r="V4221" s="21" t="s">
        <v>40</v>
      </c>
      <c r="W4221" s="35">
        <f>VLOOKUP(A4221,airbnb_listings_orlando!C:Q,14,0)</f>
        <v>142</v>
      </c>
      <c r="X4221" s="35">
        <f>VLOOKUP(A4221,airbnb_listings_orlando!C:Q,15,0)</f>
        <v>6</v>
      </c>
      <c r="Y4221" s="11">
        <f t="shared" si="4"/>
        <v>30</v>
      </c>
      <c r="AA4221" s="11"/>
    </row>
    <row r="4222">
      <c r="A4222" s="12" t="s">
        <v>111</v>
      </c>
      <c r="B4222" s="13">
        <v>43408.0</v>
      </c>
      <c r="C4222" s="25">
        <v>43417.0</v>
      </c>
      <c r="D4222" s="14">
        <v>1493.19</v>
      </c>
      <c r="E4222" s="24">
        <v>43274.75457175926</v>
      </c>
      <c r="F4222" s="16">
        <v>134.0</v>
      </c>
      <c r="G4222" s="17" t="s">
        <v>25</v>
      </c>
      <c r="H4222" s="14">
        <v>216.0</v>
      </c>
      <c r="I4222" s="14">
        <f t="shared" si="1"/>
        <v>1418.5305</v>
      </c>
      <c r="J4222" s="18">
        <v>4.0</v>
      </c>
      <c r="K4222" s="17">
        <v>7.0</v>
      </c>
      <c r="L4222" s="19">
        <v>3.0</v>
      </c>
      <c r="M4222" s="19" t="e">
        <v>#REF!</v>
      </c>
      <c r="N4222" s="17">
        <v>4.5</v>
      </c>
      <c r="O4222" s="17" t="s">
        <v>62</v>
      </c>
      <c r="P4222" s="17">
        <v>9.0</v>
      </c>
      <c r="Q4222" s="17">
        <v>6.0</v>
      </c>
      <c r="R4222" s="17">
        <v>3.0</v>
      </c>
      <c r="S4222" s="7">
        <f t="shared" si="2"/>
        <v>9</v>
      </c>
      <c r="T4222" s="20">
        <v>0.0</v>
      </c>
      <c r="U4222" s="14">
        <f>D4222*5%</f>
        <v>74.6595</v>
      </c>
      <c r="V4222" s="21" t="s">
        <v>50</v>
      </c>
      <c r="W4222" s="35">
        <f>VLOOKUP(A4222,airbnb_listings_orlando!C:Q,14,0)</f>
        <v>142</v>
      </c>
      <c r="X4222" s="35">
        <f>VLOOKUP(A4222,airbnb_listings_orlando!C:Q,15,0)</f>
        <v>6</v>
      </c>
      <c r="Y4222" s="11">
        <f t="shared" si="4"/>
        <v>165.91</v>
      </c>
      <c r="AA4222" s="11"/>
    </row>
    <row r="4223">
      <c r="A4223" s="12" t="s">
        <v>112</v>
      </c>
      <c r="B4223" s="13">
        <v>43484.0</v>
      </c>
      <c r="C4223" s="12">
        <v>43488.0</v>
      </c>
      <c r="D4223" s="14">
        <v>747.87</v>
      </c>
      <c r="E4223" s="24">
        <v>43305.46739583334</v>
      </c>
      <c r="F4223" s="16">
        <v>179.0</v>
      </c>
      <c r="G4223" s="17" t="s">
        <v>25</v>
      </c>
      <c r="H4223" s="14">
        <v>90.72</v>
      </c>
      <c r="I4223" s="14">
        <f t="shared" si="1"/>
        <v>694.8252</v>
      </c>
      <c r="J4223" s="18">
        <v>4.0</v>
      </c>
      <c r="K4223" s="17">
        <v>6.0</v>
      </c>
      <c r="L4223" s="19">
        <v>3.5</v>
      </c>
      <c r="M4223" s="19">
        <v>27.0</v>
      </c>
      <c r="N4223" s="17">
        <v>5.0</v>
      </c>
      <c r="O4223" s="17" t="s">
        <v>62</v>
      </c>
      <c r="P4223" s="17">
        <v>4.0</v>
      </c>
      <c r="Q4223" s="17">
        <v>6.0</v>
      </c>
      <c r="R4223" s="17">
        <v>0.0</v>
      </c>
      <c r="S4223" s="7">
        <f t="shared" si="2"/>
        <v>6</v>
      </c>
      <c r="T4223" s="20">
        <v>23.13</v>
      </c>
      <c r="U4223" s="14">
        <f t="shared" ref="U4223:U4284" si="203">D4223*4%</f>
        <v>29.9148</v>
      </c>
      <c r="V4223" s="21" t="s">
        <v>26</v>
      </c>
      <c r="W4223" s="35">
        <f>VLOOKUP(A4223,airbnb_listings_orlando!C:Q,14,0)</f>
        <v>104</v>
      </c>
      <c r="X4223" s="35">
        <f>VLOOKUP(A4223,airbnb_listings_orlando!C:Q,15,0)</f>
        <v>6</v>
      </c>
      <c r="Y4223" s="11">
        <f t="shared" si="4"/>
        <v>186.9675</v>
      </c>
      <c r="AA4223" s="11"/>
    </row>
    <row r="4224">
      <c r="A4224" s="12" t="s">
        <v>112</v>
      </c>
      <c r="B4224" s="13">
        <v>43438.0</v>
      </c>
      <c r="C4224" s="25">
        <v>43451.0</v>
      </c>
      <c r="D4224" s="14">
        <v>1724.27</v>
      </c>
      <c r="E4224" s="24">
        <v>43241.07440972222</v>
      </c>
      <c r="F4224" s="16">
        <v>197.0</v>
      </c>
      <c r="G4224" s="17" t="s">
        <v>25</v>
      </c>
      <c r="H4224" s="14">
        <v>244.73</v>
      </c>
      <c r="I4224" s="14">
        <f t="shared" si="1"/>
        <v>1602.2992</v>
      </c>
      <c r="J4224" s="18">
        <v>4.0</v>
      </c>
      <c r="K4224" s="17">
        <v>6.0</v>
      </c>
      <c r="L4224" s="19">
        <v>3.5</v>
      </c>
      <c r="M4224" s="19">
        <v>27.0</v>
      </c>
      <c r="N4224" s="17">
        <v>5.0</v>
      </c>
      <c r="O4224" s="17" t="s">
        <v>62</v>
      </c>
      <c r="P4224" s="17">
        <v>13.0</v>
      </c>
      <c r="Q4224" s="17">
        <v>5.0</v>
      </c>
      <c r="R4224" s="17">
        <v>2.0</v>
      </c>
      <c r="S4224" s="7">
        <f t="shared" si="2"/>
        <v>7</v>
      </c>
      <c r="T4224" s="20">
        <v>53.0</v>
      </c>
      <c r="U4224" s="14">
        <f t="shared" si="203"/>
        <v>68.9708</v>
      </c>
      <c r="V4224" s="21" t="s">
        <v>26</v>
      </c>
      <c r="W4224" s="35">
        <f>VLOOKUP(A4224,airbnb_listings_orlando!C:Q,14,0)</f>
        <v>104</v>
      </c>
      <c r="X4224" s="35">
        <f>VLOOKUP(A4224,airbnb_listings_orlando!C:Q,15,0)</f>
        <v>6</v>
      </c>
      <c r="Y4224" s="11">
        <f t="shared" si="4"/>
        <v>132.6361538</v>
      </c>
      <c r="AA4224" s="11"/>
    </row>
    <row r="4225">
      <c r="A4225" s="12" t="s">
        <v>112</v>
      </c>
      <c r="B4225" s="13">
        <v>43433.0</v>
      </c>
      <c r="C4225" s="12">
        <v>43436.0</v>
      </c>
      <c r="D4225" s="14">
        <v>506.34</v>
      </c>
      <c r="E4225" s="24">
        <v>43382.938125</v>
      </c>
      <c r="F4225" s="16">
        <v>51.0</v>
      </c>
      <c r="G4225" s="17" t="s">
        <v>25</v>
      </c>
      <c r="H4225" s="14">
        <v>52.7</v>
      </c>
      <c r="I4225" s="14">
        <f t="shared" si="1"/>
        <v>470.4264</v>
      </c>
      <c r="J4225" s="18">
        <v>4.0</v>
      </c>
      <c r="K4225" s="17">
        <v>6.0</v>
      </c>
      <c r="L4225" s="19">
        <v>3.5</v>
      </c>
      <c r="M4225" s="19">
        <v>27.0</v>
      </c>
      <c r="N4225" s="17">
        <v>5.0</v>
      </c>
      <c r="O4225" s="17" t="s">
        <v>62</v>
      </c>
      <c r="P4225" s="17">
        <v>3.0</v>
      </c>
      <c r="Q4225" s="17">
        <v>6.0</v>
      </c>
      <c r="R4225" s="17">
        <v>0.0</v>
      </c>
      <c r="S4225" s="7">
        <f t="shared" si="2"/>
        <v>6</v>
      </c>
      <c r="T4225" s="20">
        <v>15.66</v>
      </c>
      <c r="U4225" s="14">
        <f t="shared" si="203"/>
        <v>20.2536</v>
      </c>
      <c r="V4225" s="21" t="s">
        <v>26</v>
      </c>
      <c r="W4225" s="35">
        <f>VLOOKUP(A4225,airbnb_listings_orlando!C:Q,14,0)</f>
        <v>104</v>
      </c>
      <c r="X4225" s="35">
        <f>VLOOKUP(A4225,airbnb_listings_orlando!C:Q,15,0)</f>
        <v>6</v>
      </c>
      <c r="Y4225" s="11">
        <f t="shared" si="4"/>
        <v>168.78</v>
      </c>
      <c r="AA4225" s="11"/>
    </row>
    <row r="4226">
      <c r="A4226" s="12" t="s">
        <v>112</v>
      </c>
      <c r="B4226" s="13">
        <v>43427.0</v>
      </c>
      <c r="C4226" s="25">
        <v>43430.0</v>
      </c>
      <c r="D4226" s="14">
        <v>443.74</v>
      </c>
      <c r="E4226" s="24">
        <v>43345.98787037037</v>
      </c>
      <c r="F4226" s="16">
        <v>82.0</v>
      </c>
      <c r="G4226" s="17" t="s">
        <v>25</v>
      </c>
      <c r="H4226" s="14">
        <v>46.25</v>
      </c>
      <c r="I4226" s="14">
        <f t="shared" si="1"/>
        <v>406.7304</v>
      </c>
      <c r="J4226" s="18">
        <v>4.0</v>
      </c>
      <c r="K4226" s="17">
        <v>6.0</v>
      </c>
      <c r="L4226" s="19">
        <v>3.5</v>
      </c>
      <c r="M4226" s="19">
        <v>27.0</v>
      </c>
      <c r="N4226" s="17">
        <v>5.0</v>
      </c>
      <c r="O4226" s="17" t="s">
        <v>62</v>
      </c>
      <c r="P4226" s="17">
        <v>3.0</v>
      </c>
      <c r="Q4226" s="17">
        <v>8.0</v>
      </c>
      <c r="R4226" s="17">
        <v>0.0</v>
      </c>
      <c r="S4226" s="7">
        <f t="shared" si="2"/>
        <v>8</v>
      </c>
      <c r="T4226" s="20">
        <v>19.26</v>
      </c>
      <c r="U4226" s="14">
        <f t="shared" si="203"/>
        <v>17.7496</v>
      </c>
      <c r="V4226" s="21" t="s">
        <v>26</v>
      </c>
      <c r="W4226" s="35">
        <f>VLOOKUP(A4226,airbnb_listings_orlando!C:Q,14,0)</f>
        <v>104</v>
      </c>
      <c r="X4226" s="35">
        <f>VLOOKUP(A4226,airbnb_listings_orlando!C:Q,15,0)</f>
        <v>6</v>
      </c>
      <c r="Y4226" s="11">
        <f t="shared" si="4"/>
        <v>147.9133333</v>
      </c>
      <c r="AA4226" s="11"/>
    </row>
    <row r="4227">
      <c r="A4227" s="12" t="s">
        <v>112</v>
      </c>
      <c r="B4227" s="13">
        <v>43424.0</v>
      </c>
      <c r="C4227" s="25">
        <v>43427.0</v>
      </c>
      <c r="D4227" s="14">
        <v>405.54</v>
      </c>
      <c r="E4227" s="24">
        <v>43373.8380787037</v>
      </c>
      <c r="F4227" s="16">
        <v>51.0</v>
      </c>
      <c r="G4227" s="17" t="s">
        <v>25</v>
      </c>
      <c r="H4227" s="14">
        <v>40.86</v>
      </c>
      <c r="I4227" s="14">
        <f t="shared" si="1"/>
        <v>371.8584</v>
      </c>
      <c r="J4227" s="18">
        <v>4.0</v>
      </c>
      <c r="K4227" s="17">
        <v>6.0</v>
      </c>
      <c r="L4227" s="19">
        <v>3.5</v>
      </c>
      <c r="M4227" s="19">
        <v>27.0</v>
      </c>
      <c r="N4227" s="17">
        <v>5.0</v>
      </c>
      <c r="O4227" s="17" t="s">
        <v>62</v>
      </c>
      <c r="P4227" s="17">
        <v>3.0</v>
      </c>
      <c r="Q4227" s="17">
        <v>7.0</v>
      </c>
      <c r="R4227" s="17">
        <v>0.0</v>
      </c>
      <c r="S4227" s="7">
        <f t="shared" si="2"/>
        <v>7</v>
      </c>
      <c r="T4227" s="20">
        <v>17.46</v>
      </c>
      <c r="U4227" s="14">
        <f t="shared" si="203"/>
        <v>16.2216</v>
      </c>
      <c r="V4227" s="21" t="s">
        <v>26</v>
      </c>
      <c r="W4227" s="35">
        <f>VLOOKUP(A4227,airbnb_listings_orlando!C:Q,14,0)</f>
        <v>104</v>
      </c>
      <c r="X4227" s="35">
        <f>VLOOKUP(A4227,airbnb_listings_orlando!C:Q,15,0)</f>
        <v>6</v>
      </c>
      <c r="Y4227" s="11">
        <f t="shared" si="4"/>
        <v>135.18</v>
      </c>
      <c r="AA4227" s="11"/>
    </row>
    <row r="4228">
      <c r="A4228" s="12" t="s">
        <v>112</v>
      </c>
      <c r="B4228" s="13">
        <v>43419.0</v>
      </c>
      <c r="C4228" s="25">
        <v>43422.0</v>
      </c>
      <c r="D4228" s="14">
        <v>517.98</v>
      </c>
      <c r="E4228" s="24">
        <v>43291.41412037037</v>
      </c>
      <c r="F4228" s="16">
        <v>128.0</v>
      </c>
      <c r="G4228" s="17" t="s">
        <v>25</v>
      </c>
      <c r="H4228" s="14">
        <v>54.53</v>
      </c>
      <c r="I4228" s="14">
        <f t="shared" si="1"/>
        <v>481.2408</v>
      </c>
      <c r="J4228" s="18">
        <v>4.0</v>
      </c>
      <c r="K4228" s="17">
        <v>6.0</v>
      </c>
      <c r="L4228" s="19">
        <v>3.5</v>
      </c>
      <c r="M4228" s="19">
        <v>27.0</v>
      </c>
      <c r="N4228" s="17">
        <v>5.0</v>
      </c>
      <c r="O4228" s="17" t="s">
        <v>62</v>
      </c>
      <c r="P4228" s="17">
        <v>3.0</v>
      </c>
      <c r="Q4228" s="17">
        <v>2.0</v>
      </c>
      <c r="R4228" s="17">
        <v>4.0</v>
      </c>
      <c r="S4228" s="7">
        <f t="shared" si="2"/>
        <v>6</v>
      </c>
      <c r="T4228" s="20">
        <v>16.02</v>
      </c>
      <c r="U4228" s="14">
        <f t="shared" si="203"/>
        <v>20.7192</v>
      </c>
      <c r="V4228" s="21" t="s">
        <v>26</v>
      </c>
      <c r="W4228" s="35">
        <f>VLOOKUP(A4228,airbnb_listings_orlando!C:Q,14,0)</f>
        <v>104</v>
      </c>
      <c r="X4228" s="35">
        <f>VLOOKUP(A4228,airbnb_listings_orlando!C:Q,15,0)</f>
        <v>6</v>
      </c>
      <c r="Y4228" s="11">
        <f t="shared" si="4"/>
        <v>172.66</v>
      </c>
      <c r="AA4228" s="11"/>
    </row>
    <row r="4229">
      <c r="A4229" s="12" t="s">
        <v>112</v>
      </c>
      <c r="B4229" s="13">
        <v>43412.0</v>
      </c>
      <c r="C4229" s="25">
        <v>43416.0</v>
      </c>
      <c r="D4229" s="14">
        <v>731.99</v>
      </c>
      <c r="E4229" s="24">
        <v>43237.76341435185</v>
      </c>
      <c r="F4229" s="16">
        <v>175.0</v>
      </c>
      <c r="G4229" s="17" t="s">
        <v>25</v>
      </c>
      <c r="H4229" s="14">
        <v>74.87</v>
      </c>
      <c r="I4229" s="14">
        <f t="shared" si="1"/>
        <v>682.7004</v>
      </c>
      <c r="J4229" s="18">
        <v>4.0</v>
      </c>
      <c r="K4229" s="17">
        <v>6.0</v>
      </c>
      <c r="L4229" s="19">
        <v>3.5</v>
      </c>
      <c r="M4229" s="19">
        <v>27.0</v>
      </c>
      <c r="N4229" s="17">
        <v>5.0</v>
      </c>
      <c r="O4229" s="17" t="s">
        <v>62</v>
      </c>
      <c r="P4229" s="17">
        <v>4.0</v>
      </c>
      <c r="Q4229" s="17">
        <v>7.0</v>
      </c>
      <c r="R4229" s="17">
        <v>0.0</v>
      </c>
      <c r="S4229" s="7">
        <f t="shared" si="2"/>
        <v>7</v>
      </c>
      <c r="T4229" s="20">
        <v>20.01</v>
      </c>
      <c r="U4229" s="14">
        <f t="shared" si="203"/>
        <v>29.2796</v>
      </c>
      <c r="V4229" s="21" t="s">
        <v>26</v>
      </c>
      <c r="W4229" s="35">
        <f>VLOOKUP(A4229,airbnb_listings_orlando!C:Q,14,0)</f>
        <v>104</v>
      </c>
      <c r="X4229" s="35">
        <f>VLOOKUP(A4229,airbnb_listings_orlando!C:Q,15,0)</f>
        <v>6</v>
      </c>
      <c r="Y4229" s="11">
        <f t="shared" si="4"/>
        <v>182.9975</v>
      </c>
      <c r="AA4229" s="11"/>
    </row>
    <row r="4230">
      <c r="A4230" s="12" t="s">
        <v>112</v>
      </c>
      <c r="B4230" s="13">
        <v>43407.0</v>
      </c>
      <c r="C4230" s="12">
        <v>43410.0</v>
      </c>
      <c r="D4230" s="14">
        <v>517.98</v>
      </c>
      <c r="E4230" s="24">
        <v>43241.68966435185</v>
      </c>
      <c r="F4230" s="16">
        <v>166.0</v>
      </c>
      <c r="G4230" s="17" t="s">
        <v>25</v>
      </c>
      <c r="H4230" s="14">
        <v>54.53</v>
      </c>
      <c r="I4230" s="14">
        <f t="shared" si="1"/>
        <v>481.2408</v>
      </c>
      <c r="J4230" s="18">
        <v>4.0</v>
      </c>
      <c r="K4230" s="17">
        <v>6.0</v>
      </c>
      <c r="L4230" s="19">
        <v>3.5</v>
      </c>
      <c r="M4230" s="19">
        <v>27.0</v>
      </c>
      <c r="N4230" s="17">
        <v>5.0</v>
      </c>
      <c r="O4230" s="17" t="s">
        <v>62</v>
      </c>
      <c r="P4230" s="17">
        <v>3.0</v>
      </c>
      <c r="Q4230" s="17">
        <v>3.0</v>
      </c>
      <c r="R4230" s="17">
        <v>0.0</v>
      </c>
      <c r="S4230" s="7">
        <f t="shared" si="2"/>
        <v>3</v>
      </c>
      <c r="T4230" s="20">
        <v>16.02</v>
      </c>
      <c r="U4230" s="14">
        <f t="shared" si="203"/>
        <v>20.7192</v>
      </c>
      <c r="V4230" s="21" t="s">
        <v>26</v>
      </c>
      <c r="W4230" s="35">
        <f>VLOOKUP(A4230,airbnb_listings_orlando!C:Q,14,0)</f>
        <v>104</v>
      </c>
      <c r="X4230" s="35">
        <f>VLOOKUP(A4230,airbnb_listings_orlando!C:Q,15,0)</f>
        <v>6</v>
      </c>
      <c r="Y4230" s="11">
        <f t="shared" si="4"/>
        <v>172.66</v>
      </c>
      <c r="AA4230" s="11"/>
    </row>
    <row r="4231">
      <c r="A4231" s="12" t="s">
        <v>112</v>
      </c>
      <c r="B4231" s="13">
        <v>43399.0</v>
      </c>
      <c r="C4231" s="12">
        <v>43406.0</v>
      </c>
      <c r="D4231" s="14">
        <v>988.87</v>
      </c>
      <c r="E4231" s="24">
        <v>43204.67597222222</v>
      </c>
      <c r="F4231" s="16">
        <v>195.0</v>
      </c>
      <c r="G4231" s="17" t="s">
        <v>25</v>
      </c>
      <c r="H4231" s="14">
        <v>128.23</v>
      </c>
      <c r="I4231" s="14">
        <f t="shared" si="1"/>
        <v>918.3152</v>
      </c>
      <c r="J4231" s="18">
        <v>4.0</v>
      </c>
      <c r="K4231" s="17">
        <v>6.0</v>
      </c>
      <c r="L4231" s="19">
        <v>3.5</v>
      </c>
      <c r="M4231" s="19">
        <v>27.0</v>
      </c>
      <c r="N4231" s="17">
        <v>5.0</v>
      </c>
      <c r="O4231" s="17" t="s">
        <v>62</v>
      </c>
      <c r="P4231" s="17">
        <v>7.0</v>
      </c>
      <c r="Q4231" s="17">
        <v>6.0</v>
      </c>
      <c r="R4231" s="17">
        <v>0.0</v>
      </c>
      <c r="S4231" s="7">
        <f t="shared" si="2"/>
        <v>6</v>
      </c>
      <c r="T4231" s="20">
        <v>31.0</v>
      </c>
      <c r="U4231" s="14">
        <f t="shared" si="203"/>
        <v>39.5548</v>
      </c>
      <c r="V4231" s="21" t="s">
        <v>26</v>
      </c>
      <c r="W4231" s="35">
        <f>VLOOKUP(A4231,airbnb_listings_orlando!C:Q,14,0)</f>
        <v>104</v>
      </c>
      <c r="X4231" s="35">
        <f>VLOOKUP(A4231,airbnb_listings_orlando!C:Q,15,0)</f>
        <v>6</v>
      </c>
      <c r="Y4231" s="11">
        <f t="shared" si="4"/>
        <v>141.2671429</v>
      </c>
      <c r="AA4231" s="11"/>
    </row>
    <row r="4232">
      <c r="A4232" s="12" t="s">
        <v>112</v>
      </c>
      <c r="B4232" s="13">
        <v>43396.0</v>
      </c>
      <c r="C4232" s="25">
        <v>43399.0</v>
      </c>
      <c r="D4232" s="14">
        <v>448.14</v>
      </c>
      <c r="E4232" s="24">
        <v>43382.7344212963</v>
      </c>
      <c r="F4232" s="16">
        <v>14.0</v>
      </c>
      <c r="G4232" s="17" t="s">
        <v>25</v>
      </c>
      <c r="H4232" s="14">
        <v>43.54</v>
      </c>
      <c r="I4232" s="14">
        <f t="shared" si="1"/>
        <v>416.3544</v>
      </c>
      <c r="J4232" s="18">
        <v>4.0</v>
      </c>
      <c r="K4232" s="17">
        <v>6.0</v>
      </c>
      <c r="L4232" s="19">
        <v>3.5</v>
      </c>
      <c r="M4232" s="19">
        <v>27.0</v>
      </c>
      <c r="N4232" s="17">
        <v>5.0</v>
      </c>
      <c r="O4232" s="17" t="s">
        <v>62</v>
      </c>
      <c r="P4232" s="17">
        <v>3.0</v>
      </c>
      <c r="Q4232" s="17">
        <v>2.0</v>
      </c>
      <c r="R4232" s="17">
        <v>2.0</v>
      </c>
      <c r="S4232" s="7">
        <f t="shared" si="2"/>
        <v>4</v>
      </c>
      <c r="T4232" s="20">
        <v>13.86</v>
      </c>
      <c r="U4232" s="14">
        <f t="shared" si="203"/>
        <v>17.9256</v>
      </c>
      <c r="V4232" s="21" t="s">
        <v>26</v>
      </c>
      <c r="W4232" s="35">
        <f>VLOOKUP(A4232,airbnb_listings_orlando!C:Q,14,0)</f>
        <v>104</v>
      </c>
      <c r="X4232" s="35">
        <f>VLOOKUP(A4232,airbnb_listings_orlando!C:Q,15,0)</f>
        <v>6</v>
      </c>
      <c r="Y4232" s="11">
        <f t="shared" si="4"/>
        <v>149.38</v>
      </c>
      <c r="AA4232" s="11"/>
    </row>
    <row r="4233">
      <c r="A4233" s="12" t="s">
        <v>112</v>
      </c>
      <c r="B4233" s="13">
        <v>43369.0</v>
      </c>
      <c r="C4233" s="12">
        <v>43373.0</v>
      </c>
      <c r="D4233" s="14">
        <v>647.01</v>
      </c>
      <c r="E4233" s="24">
        <v>43206.15623842592</v>
      </c>
      <c r="F4233" s="16">
        <v>163.0</v>
      </c>
      <c r="G4233" s="17" t="s">
        <v>25</v>
      </c>
      <c r="H4233" s="14">
        <v>74.85</v>
      </c>
      <c r="I4233" s="14">
        <f t="shared" si="1"/>
        <v>601.1296</v>
      </c>
      <c r="J4233" s="18">
        <v>4.0</v>
      </c>
      <c r="K4233" s="17">
        <v>6.0</v>
      </c>
      <c r="L4233" s="19">
        <v>3.5</v>
      </c>
      <c r="M4233" s="19">
        <v>27.0</v>
      </c>
      <c r="N4233" s="17">
        <v>5.0</v>
      </c>
      <c r="O4233" s="17" t="s">
        <v>62</v>
      </c>
      <c r="P4233" s="17">
        <v>4.0</v>
      </c>
      <c r="Q4233" s="17">
        <v>6.0</v>
      </c>
      <c r="R4233" s="17">
        <v>0.0</v>
      </c>
      <c r="S4233" s="7">
        <f t="shared" si="2"/>
        <v>6</v>
      </c>
      <c r="T4233" s="20">
        <v>20.0</v>
      </c>
      <c r="U4233" s="14">
        <f t="shared" si="203"/>
        <v>25.8804</v>
      </c>
      <c r="V4233" s="21" t="s">
        <v>26</v>
      </c>
      <c r="W4233" s="35">
        <f>VLOOKUP(A4233,airbnb_listings_orlando!C:Q,14,0)</f>
        <v>104</v>
      </c>
      <c r="X4233" s="35">
        <f>VLOOKUP(A4233,airbnb_listings_orlando!C:Q,15,0)</f>
        <v>6</v>
      </c>
      <c r="Y4233" s="11">
        <f t="shared" si="4"/>
        <v>161.7525</v>
      </c>
      <c r="AA4233" s="11"/>
    </row>
    <row r="4234">
      <c r="A4234" s="12" t="s">
        <v>112</v>
      </c>
      <c r="B4234" s="13">
        <v>43364.0</v>
      </c>
      <c r="C4234" s="12">
        <v>43367.0</v>
      </c>
      <c r="D4234" s="14">
        <v>518.0</v>
      </c>
      <c r="E4234" s="24">
        <v>43244.7471875</v>
      </c>
      <c r="F4234" s="16">
        <v>120.0</v>
      </c>
      <c r="G4234" s="17" t="s">
        <v>25</v>
      </c>
      <c r="H4234" s="14">
        <v>54.55</v>
      </c>
      <c r="I4234" s="14">
        <f t="shared" si="1"/>
        <v>481.28</v>
      </c>
      <c r="J4234" s="18">
        <v>4.0</v>
      </c>
      <c r="K4234" s="17">
        <v>6.0</v>
      </c>
      <c r="L4234" s="19">
        <v>3.5</v>
      </c>
      <c r="M4234" s="19">
        <v>27.0</v>
      </c>
      <c r="N4234" s="17">
        <v>5.0</v>
      </c>
      <c r="O4234" s="17" t="s">
        <v>62</v>
      </c>
      <c r="P4234" s="17">
        <v>3.0</v>
      </c>
      <c r="Q4234" s="17">
        <v>2.0</v>
      </c>
      <c r="R4234" s="17">
        <v>3.0</v>
      </c>
      <c r="S4234" s="7">
        <f t="shared" si="2"/>
        <v>5</v>
      </c>
      <c r="T4234" s="20">
        <v>16.0</v>
      </c>
      <c r="U4234" s="14">
        <f t="shared" si="203"/>
        <v>20.72</v>
      </c>
      <c r="V4234" s="21" t="s">
        <v>26</v>
      </c>
      <c r="W4234" s="35">
        <f>VLOOKUP(A4234,airbnb_listings_orlando!C:Q,14,0)</f>
        <v>104</v>
      </c>
      <c r="X4234" s="35">
        <f>VLOOKUP(A4234,airbnb_listings_orlando!C:Q,15,0)</f>
        <v>6</v>
      </c>
      <c r="Y4234" s="11">
        <f t="shared" si="4"/>
        <v>172.6666667</v>
      </c>
      <c r="AA4234" s="11"/>
    </row>
    <row r="4235">
      <c r="A4235" s="12" t="s">
        <v>112</v>
      </c>
      <c r="B4235" s="13">
        <v>43354.0</v>
      </c>
      <c r="C4235" s="12">
        <v>43362.0</v>
      </c>
      <c r="D4235" s="14">
        <v>1111.0</v>
      </c>
      <c r="E4235" s="24">
        <v>43226.39907407408</v>
      </c>
      <c r="F4235" s="16">
        <v>128.0</v>
      </c>
      <c r="G4235" s="17" t="s">
        <v>25</v>
      </c>
      <c r="H4235" s="14">
        <v>147.87</v>
      </c>
      <c r="I4235" s="14">
        <f t="shared" si="1"/>
        <v>1032.56</v>
      </c>
      <c r="J4235" s="18">
        <v>4.0</v>
      </c>
      <c r="K4235" s="17">
        <v>6.0</v>
      </c>
      <c r="L4235" s="19">
        <v>3.5</v>
      </c>
      <c r="M4235" s="19">
        <v>27.0</v>
      </c>
      <c r="N4235" s="17">
        <v>5.0</v>
      </c>
      <c r="O4235" s="17" t="s">
        <v>62</v>
      </c>
      <c r="P4235" s="17">
        <v>8.0</v>
      </c>
      <c r="Q4235" s="17">
        <v>4.0</v>
      </c>
      <c r="R4235" s="17">
        <v>1.0</v>
      </c>
      <c r="S4235" s="7">
        <f t="shared" si="2"/>
        <v>5</v>
      </c>
      <c r="T4235" s="20">
        <v>34.0</v>
      </c>
      <c r="U4235" s="14">
        <f t="shared" si="203"/>
        <v>44.44</v>
      </c>
      <c r="V4235" s="21" t="s">
        <v>26</v>
      </c>
      <c r="W4235" s="35">
        <f>VLOOKUP(A4235,airbnb_listings_orlando!C:Q,14,0)</f>
        <v>104</v>
      </c>
      <c r="X4235" s="35">
        <f>VLOOKUP(A4235,airbnb_listings_orlando!C:Q,15,0)</f>
        <v>6</v>
      </c>
      <c r="Y4235" s="11">
        <f t="shared" si="4"/>
        <v>138.875</v>
      </c>
      <c r="AA4235" s="11"/>
    </row>
    <row r="4236">
      <c r="A4236" s="12" t="s">
        <v>112</v>
      </c>
      <c r="B4236" s="13">
        <v>43350.0</v>
      </c>
      <c r="C4236" s="12">
        <v>43353.0</v>
      </c>
      <c r="D4236" s="14">
        <v>589.99</v>
      </c>
      <c r="E4236" s="24">
        <v>43192.935636574075</v>
      </c>
      <c r="F4236" s="16">
        <v>158.0</v>
      </c>
      <c r="G4236" s="17" t="s">
        <v>25</v>
      </c>
      <c r="H4236" s="14">
        <v>56.12</v>
      </c>
      <c r="I4236" s="14">
        <f t="shared" si="1"/>
        <v>550.3704</v>
      </c>
      <c r="J4236" s="18">
        <v>4.0</v>
      </c>
      <c r="K4236" s="17">
        <v>6.0</v>
      </c>
      <c r="L4236" s="19">
        <v>3.5</v>
      </c>
      <c r="M4236" s="19">
        <v>27.0</v>
      </c>
      <c r="N4236" s="17">
        <v>5.0</v>
      </c>
      <c r="O4236" s="17" t="s">
        <v>62</v>
      </c>
      <c r="P4236" s="17">
        <v>3.0</v>
      </c>
      <c r="Q4236" s="17">
        <v>6.0</v>
      </c>
      <c r="R4236" s="17">
        <v>0.0</v>
      </c>
      <c r="S4236" s="7">
        <f t="shared" si="2"/>
        <v>6</v>
      </c>
      <c r="T4236" s="20">
        <v>16.02</v>
      </c>
      <c r="U4236" s="14">
        <f t="shared" si="203"/>
        <v>23.5996</v>
      </c>
      <c r="V4236" s="21" t="s">
        <v>26</v>
      </c>
      <c r="W4236" s="35">
        <f>VLOOKUP(A4236,airbnb_listings_orlando!C:Q,14,0)</f>
        <v>104</v>
      </c>
      <c r="X4236" s="35">
        <f>VLOOKUP(A4236,airbnb_listings_orlando!C:Q,15,0)</f>
        <v>6</v>
      </c>
      <c r="Y4236" s="11">
        <f t="shared" si="4"/>
        <v>196.6633333</v>
      </c>
      <c r="AA4236" s="11"/>
    </row>
    <row r="4237">
      <c r="A4237" s="12" t="s">
        <v>112</v>
      </c>
      <c r="B4237" s="13">
        <v>43342.0</v>
      </c>
      <c r="C4237" s="12">
        <v>43347.0</v>
      </c>
      <c r="D4237" s="14">
        <v>776.02</v>
      </c>
      <c r="E4237" s="24">
        <v>43239.20947916667</v>
      </c>
      <c r="F4237" s="16">
        <v>103.0</v>
      </c>
      <c r="G4237" s="17" t="s">
        <v>25</v>
      </c>
      <c r="H4237" s="14">
        <v>95.15</v>
      </c>
      <c r="I4237" s="14">
        <f t="shared" si="1"/>
        <v>720.9792</v>
      </c>
      <c r="J4237" s="18">
        <v>4.0</v>
      </c>
      <c r="K4237" s="17">
        <v>6.0</v>
      </c>
      <c r="L4237" s="19">
        <v>3.5</v>
      </c>
      <c r="M4237" s="19">
        <v>27.0</v>
      </c>
      <c r="N4237" s="17">
        <v>5.0</v>
      </c>
      <c r="O4237" s="17" t="s">
        <v>62</v>
      </c>
      <c r="P4237" s="17">
        <v>5.0</v>
      </c>
      <c r="Q4237" s="17">
        <v>7.0</v>
      </c>
      <c r="R4237" s="17">
        <v>0.0</v>
      </c>
      <c r="S4237" s="7">
        <f t="shared" si="2"/>
        <v>7</v>
      </c>
      <c r="T4237" s="20">
        <v>24.0</v>
      </c>
      <c r="U4237" s="14">
        <f t="shared" si="203"/>
        <v>31.0408</v>
      </c>
      <c r="V4237" s="21" t="s">
        <v>26</v>
      </c>
      <c r="W4237" s="35">
        <f>VLOOKUP(A4237,airbnb_listings_orlando!C:Q,14,0)</f>
        <v>104</v>
      </c>
      <c r="X4237" s="35">
        <f>VLOOKUP(A4237,airbnb_listings_orlando!C:Q,15,0)</f>
        <v>6</v>
      </c>
      <c r="Y4237" s="11">
        <f t="shared" si="4"/>
        <v>155.204</v>
      </c>
      <c r="AA4237" s="11"/>
    </row>
    <row r="4238">
      <c r="A4238" s="12" t="s">
        <v>112</v>
      </c>
      <c r="B4238" s="13">
        <v>43335.0</v>
      </c>
      <c r="C4238" s="12">
        <v>43342.0</v>
      </c>
      <c r="D4238" s="14">
        <v>989.0</v>
      </c>
      <c r="E4238" s="24">
        <v>43194.73537037037</v>
      </c>
      <c r="F4238" s="16">
        <v>141.0</v>
      </c>
      <c r="G4238" s="17" t="s">
        <v>25</v>
      </c>
      <c r="H4238" s="14">
        <v>127.69</v>
      </c>
      <c r="I4238" s="14">
        <f t="shared" si="1"/>
        <v>918.44</v>
      </c>
      <c r="J4238" s="18">
        <v>4.0</v>
      </c>
      <c r="K4238" s="17">
        <v>6.0</v>
      </c>
      <c r="L4238" s="19">
        <v>3.5</v>
      </c>
      <c r="M4238" s="19">
        <v>27.0</v>
      </c>
      <c r="N4238" s="17">
        <v>5.0</v>
      </c>
      <c r="O4238" s="17" t="s">
        <v>62</v>
      </c>
      <c r="P4238" s="17">
        <v>7.0</v>
      </c>
      <c r="Q4238" s="17">
        <v>8.0</v>
      </c>
      <c r="R4238" s="17">
        <v>0.0</v>
      </c>
      <c r="S4238" s="7">
        <f t="shared" si="2"/>
        <v>8</v>
      </c>
      <c r="T4238" s="20">
        <v>31.0</v>
      </c>
      <c r="U4238" s="14">
        <f t="shared" si="203"/>
        <v>39.56</v>
      </c>
      <c r="V4238" s="21" t="s">
        <v>26</v>
      </c>
      <c r="W4238" s="35">
        <f>VLOOKUP(A4238,airbnb_listings_orlando!C:Q,14,0)</f>
        <v>104</v>
      </c>
      <c r="X4238" s="35">
        <f>VLOOKUP(A4238,airbnb_listings_orlando!C:Q,15,0)</f>
        <v>6</v>
      </c>
      <c r="Y4238" s="11">
        <f t="shared" si="4"/>
        <v>141.2857143</v>
      </c>
      <c r="AA4238" s="11"/>
    </row>
    <row r="4239">
      <c r="A4239" s="12" t="s">
        <v>112</v>
      </c>
      <c r="B4239" s="13">
        <v>43328.0</v>
      </c>
      <c r="C4239" s="12">
        <v>43335.0</v>
      </c>
      <c r="D4239" s="14">
        <v>988.0</v>
      </c>
      <c r="E4239" s="24">
        <v>43213.61945601852</v>
      </c>
      <c r="F4239" s="16">
        <v>115.0</v>
      </c>
      <c r="G4239" s="17" t="s">
        <v>25</v>
      </c>
      <c r="H4239" s="14">
        <v>127.69</v>
      </c>
      <c r="I4239" s="14">
        <f t="shared" si="1"/>
        <v>917.48</v>
      </c>
      <c r="J4239" s="18">
        <v>4.0</v>
      </c>
      <c r="K4239" s="17">
        <v>6.0</v>
      </c>
      <c r="L4239" s="19">
        <v>3.5</v>
      </c>
      <c r="M4239" s="19">
        <v>27.0</v>
      </c>
      <c r="N4239" s="17">
        <v>5.0</v>
      </c>
      <c r="O4239" s="17" t="s">
        <v>62</v>
      </c>
      <c r="P4239" s="17">
        <v>7.0</v>
      </c>
      <c r="Q4239" s="17">
        <v>7.0</v>
      </c>
      <c r="R4239" s="17">
        <v>0.0</v>
      </c>
      <c r="S4239" s="7">
        <f t="shared" si="2"/>
        <v>7</v>
      </c>
      <c r="T4239" s="20">
        <v>31.0</v>
      </c>
      <c r="U4239" s="14">
        <f t="shared" si="203"/>
        <v>39.52</v>
      </c>
      <c r="V4239" s="21" t="s">
        <v>26</v>
      </c>
      <c r="W4239" s="35">
        <f>VLOOKUP(A4239,airbnb_listings_orlando!C:Q,14,0)</f>
        <v>104</v>
      </c>
      <c r="X4239" s="35">
        <f>VLOOKUP(A4239,airbnb_listings_orlando!C:Q,15,0)</f>
        <v>6</v>
      </c>
      <c r="Y4239" s="11">
        <f t="shared" si="4"/>
        <v>141.1428571</v>
      </c>
      <c r="AA4239" s="11"/>
    </row>
    <row r="4240">
      <c r="A4240" s="12" t="s">
        <v>112</v>
      </c>
      <c r="B4240" s="13">
        <v>43322.0</v>
      </c>
      <c r="C4240" s="12">
        <v>43328.0</v>
      </c>
      <c r="D4240" s="14">
        <v>905.0</v>
      </c>
      <c r="E4240" s="24">
        <v>43226.46711805555</v>
      </c>
      <c r="F4240" s="16">
        <v>96.0</v>
      </c>
      <c r="G4240" s="17" t="s">
        <v>25</v>
      </c>
      <c r="H4240" s="14">
        <v>115.44</v>
      </c>
      <c r="I4240" s="14">
        <f t="shared" si="1"/>
        <v>840.8</v>
      </c>
      <c r="J4240" s="18">
        <v>4.0</v>
      </c>
      <c r="K4240" s="17">
        <v>6.0</v>
      </c>
      <c r="L4240" s="19">
        <v>3.5</v>
      </c>
      <c r="M4240" s="19">
        <v>27.0</v>
      </c>
      <c r="N4240" s="17">
        <v>5.0</v>
      </c>
      <c r="O4240" s="17" t="s">
        <v>62</v>
      </c>
      <c r="P4240" s="17">
        <v>6.0</v>
      </c>
      <c r="Q4240" s="17">
        <v>2.0</v>
      </c>
      <c r="R4240" s="17">
        <v>3.0</v>
      </c>
      <c r="S4240" s="7">
        <f t="shared" si="2"/>
        <v>5</v>
      </c>
      <c r="T4240" s="20">
        <v>28.0</v>
      </c>
      <c r="U4240" s="14">
        <f t="shared" si="203"/>
        <v>36.2</v>
      </c>
      <c r="V4240" s="21" t="s">
        <v>26</v>
      </c>
      <c r="W4240" s="35">
        <f>VLOOKUP(A4240,airbnb_listings_orlando!C:Q,14,0)</f>
        <v>104</v>
      </c>
      <c r="X4240" s="35">
        <f>VLOOKUP(A4240,airbnb_listings_orlando!C:Q,15,0)</f>
        <v>6</v>
      </c>
      <c r="Y4240" s="11">
        <f t="shared" si="4"/>
        <v>150.8333333</v>
      </c>
      <c r="AA4240" s="11"/>
    </row>
    <row r="4241">
      <c r="A4241" s="12" t="s">
        <v>112</v>
      </c>
      <c r="B4241" s="13">
        <v>43320.0</v>
      </c>
      <c r="C4241" s="12">
        <v>43322.0</v>
      </c>
      <c r="D4241" s="14">
        <v>389.0</v>
      </c>
      <c r="E4241" s="24">
        <v>43231.740219907406</v>
      </c>
      <c r="F4241" s="16">
        <v>89.0</v>
      </c>
      <c r="G4241" s="17" t="s">
        <v>25</v>
      </c>
      <c r="H4241" s="14">
        <v>34.26</v>
      </c>
      <c r="I4241" s="14">
        <f t="shared" si="1"/>
        <v>361.44</v>
      </c>
      <c r="J4241" s="18">
        <v>4.0</v>
      </c>
      <c r="K4241" s="17">
        <v>6.0</v>
      </c>
      <c r="L4241" s="19">
        <v>3.5</v>
      </c>
      <c r="M4241" s="19">
        <v>27.0</v>
      </c>
      <c r="N4241" s="17">
        <v>5.0</v>
      </c>
      <c r="O4241" s="17" t="s">
        <v>62</v>
      </c>
      <c r="P4241" s="17">
        <v>2.0</v>
      </c>
      <c r="Q4241" s="17">
        <v>2.0</v>
      </c>
      <c r="R4241" s="17">
        <v>2.0</v>
      </c>
      <c r="S4241" s="7">
        <f t="shared" si="2"/>
        <v>4</v>
      </c>
      <c r="T4241" s="20">
        <v>12.0</v>
      </c>
      <c r="U4241" s="14">
        <f t="shared" si="203"/>
        <v>15.56</v>
      </c>
      <c r="V4241" s="21" t="s">
        <v>26</v>
      </c>
      <c r="W4241" s="35">
        <f>VLOOKUP(A4241,airbnb_listings_orlando!C:Q,14,0)</f>
        <v>104</v>
      </c>
      <c r="X4241" s="35">
        <f>VLOOKUP(A4241,airbnb_listings_orlando!C:Q,15,0)</f>
        <v>6</v>
      </c>
      <c r="Y4241" s="11">
        <f t="shared" si="4"/>
        <v>194.5</v>
      </c>
      <c r="AA4241" s="11"/>
    </row>
    <row r="4242">
      <c r="A4242" s="12" t="s">
        <v>112</v>
      </c>
      <c r="B4242" s="13">
        <v>43308.0</v>
      </c>
      <c r="C4242" s="12">
        <v>43310.0</v>
      </c>
      <c r="D4242" s="14">
        <v>389.0</v>
      </c>
      <c r="E4242" s="24">
        <v>43216.97508101852</v>
      </c>
      <c r="F4242" s="16">
        <v>92.0</v>
      </c>
      <c r="G4242" s="17" t="s">
        <v>25</v>
      </c>
      <c r="H4242" s="14">
        <v>34.26</v>
      </c>
      <c r="I4242" s="14">
        <f t="shared" si="1"/>
        <v>361.44</v>
      </c>
      <c r="J4242" s="18">
        <v>4.0</v>
      </c>
      <c r="K4242" s="17">
        <v>6.0</v>
      </c>
      <c r="L4242" s="19">
        <v>3.5</v>
      </c>
      <c r="M4242" s="19" t="e">
        <v>#N/A</v>
      </c>
      <c r="N4242" s="17">
        <v>5.0</v>
      </c>
      <c r="O4242" s="17" t="s">
        <v>62</v>
      </c>
      <c r="P4242" s="17">
        <v>2.0</v>
      </c>
      <c r="Q4242" s="17">
        <v>5.0</v>
      </c>
      <c r="R4242" s="17">
        <v>3.0</v>
      </c>
      <c r="S4242" s="7">
        <f t="shared" si="2"/>
        <v>8</v>
      </c>
      <c r="T4242" s="20">
        <v>12.0</v>
      </c>
      <c r="U4242" s="14">
        <f t="shared" si="203"/>
        <v>15.56</v>
      </c>
      <c r="V4242" s="21" t="s">
        <v>26</v>
      </c>
      <c r="W4242" s="35">
        <f>VLOOKUP(A4242,airbnb_listings_orlando!C:Q,14,0)</f>
        <v>104</v>
      </c>
      <c r="X4242" s="35">
        <f>VLOOKUP(A4242,airbnb_listings_orlando!C:Q,15,0)</f>
        <v>6</v>
      </c>
      <c r="Y4242" s="11">
        <f t="shared" si="4"/>
        <v>194.5</v>
      </c>
      <c r="AA4242" s="11"/>
    </row>
    <row r="4243">
      <c r="A4243" s="12" t="s">
        <v>112</v>
      </c>
      <c r="B4243" s="13">
        <v>43303.0</v>
      </c>
      <c r="C4243" s="12">
        <v>43308.0</v>
      </c>
      <c r="D4243" s="14">
        <v>776.0</v>
      </c>
      <c r="E4243" s="24">
        <v>43196.74108796296</v>
      </c>
      <c r="F4243" s="16">
        <v>107.0</v>
      </c>
      <c r="G4243" s="17" t="s">
        <v>25</v>
      </c>
      <c r="H4243" s="14">
        <v>95.14</v>
      </c>
      <c r="I4243" s="14">
        <f t="shared" si="1"/>
        <v>720.96</v>
      </c>
      <c r="J4243" s="18">
        <v>4.0</v>
      </c>
      <c r="K4243" s="17">
        <v>6.0</v>
      </c>
      <c r="L4243" s="19">
        <v>3.5</v>
      </c>
      <c r="M4243" s="19" t="e">
        <v>#N/A</v>
      </c>
      <c r="N4243" s="17">
        <v>5.0</v>
      </c>
      <c r="O4243" s="17" t="s">
        <v>62</v>
      </c>
      <c r="P4243" s="17">
        <v>5.0</v>
      </c>
      <c r="Q4243" s="17">
        <v>5.0</v>
      </c>
      <c r="R4243" s="17">
        <v>0.0</v>
      </c>
      <c r="S4243" s="7">
        <f t="shared" si="2"/>
        <v>5</v>
      </c>
      <c r="T4243" s="20">
        <v>24.0</v>
      </c>
      <c r="U4243" s="14">
        <f t="shared" si="203"/>
        <v>31.04</v>
      </c>
      <c r="V4243" s="21" t="s">
        <v>26</v>
      </c>
      <c r="W4243" s="35">
        <f>VLOOKUP(A4243,airbnb_listings_orlando!C:Q,14,0)</f>
        <v>104</v>
      </c>
      <c r="X4243" s="35">
        <f>VLOOKUP(A4243,airbnb_listings_orlando!C:Q,15,0)</f>
        <v>6</v>
      </c>
      <c r="Y4243" s="11">
        <f t="shared" si="4"/>
        <v>155.2</v>
      </c>
      <c r="AA4243" s="11"/>
    </row>
    <row r="4244">
      <c r="A4244" s="12" t="s">
        <v>112</v>
      </c>
      <c r="B4244" s="13">
        <v>43301.0</v>
      </c>
      <c r="C4244" s="12">
        <v>43303.0</v>
      </c>
      <c r="D4244" s="14">
        <v>388.97</v>
      </c>
      <c r="E4244" s="24">
        <v>43276.907430555555</v>
      </c>
      <c r="F4244" s="16">
        <v>25.0</v>
      </c>
      <c r="G4244" s="17" t="s">
        <v>25</v>
      </c>
      <c r="H4244" s="14">
        <v>34.22</v>
      </c>
      <c r="I4244" s="14">
        <f t="shared" si="1"/>
        <v>361.3812</v>
      </c>
      <c r="J4244" s="18">
        <v>4.0</v>
      </c>
      <c r="K4244" s="17">
        <v>6.0</v>
      </c>
      <c r="L4244" s="19">
        <v>3.5</v>
      </c>
      <c r="M4244" s="19" t="e">
        <v>#N/A</v>
      </c>
      <c r="N4244" s="17">
        <v>5.0</v>
      </c>
      <c r="O4244" s="17" t="s">
        <v>62</v>
      </c>
      <c r="P4244" s="17">
        <v>2.0</v>
      </c>
      <c r="Q4244" s="17">
        <v>6.0</v>
      </c>
      <c r="R4244" s="17">
        <v>0.0</v>
      </c>
      <c r="S4244" s="7">
        <f t="shared" si="2"/>
        <v>6</v>
      </c>
      <c r="T4244" s="20">
        <v>12.03</v>
      </c>
      <c r="U4244" s="14">
        <f t="shared" si="203"/>
        <v>15.5588</v>
      </c>
      <c r="V4244" s="21" t="s">
        <v>26</v>
      </c>
      <c r="W4244" s="35">
        <f>VLOOKUP(A4244,airbnb_listings_orlando!C:Q,14,0)</f>
        <v>104</v>
      </c>
      <c r="X4244" s="35">
        <f>VLOOKUP(A4244,airbnb_listings_orlando!C:Q,15,0)</f>
        <v>6</v>
      </c>
      <c r="Y4244" s="11">
        <f t="shared" si="4"/>
        <v>194.485</v>
      </c>
      <c r="AA4244" s="11"/>
    </row>
    <row r="4245">
      <c r="A4245" s="12" t="s">
        <v>112</v>
      </c>
      <c r="B4245" s="13">
        <v>43296.0</v>
      </c>
      <c r="C4245" s="12">
        <v>43300.0</v>
      </c>
      <c r="D4245" s="14">
        <v>646.98</v>
      </c>
      <c r="E4245" s="24">
        <v>43196.83881944444</v>
      </c>
      <c r="F4245" s="16">
        <v>100.0</v>
      </c>
      <c r="G4245" s="17" t="s">
        <v>25</v>
      </c>
      <c r="H4245" s="14">
        <v>74.84</v>
      </c>
      <c r="I4245" s="14">
        <f t="shared" si="1"/>
        <v>601.0908</v>
      </c>
      <c r="J4245" s="18">
        <v>4.0</v>
      </c>
      <c r="K4245" s="17">
        <v>6.0</v>
      </c>
      <c r="L4245" s="19">
        <v>3.5</v>
      </c>
      <c r="M4245" s="19" t="e">
        <v>#N/A</v>
      </c>
      <c r="N4245" s="17">
        <v>5.0</v>
      </c>
      <c r="O4245" s="17" t="s">
        <v>62</v>
      </c>
      <c r="P4245" s="17">
        <v>4.0</v>
      </c>
      <c r="Q4245" s="17">
        <v>7.0</v>
      </c>
      <c r="R4245" s="17">
        <v>1.0</v>
      </c>
      <c r="S4245" s="7">
        <f t="shared" si="2"/>
        <v>8</v>
      </c>
      <c r="T4245" s="20">
        <v>20.01</v>
      </c>
      <c r="U4245" s="14">
        <f t="shared" si="203"/>
        <v>25.8792</v>
      </c>
      <c r="V4245" s="21" t="s">
        <v>26</v>
      </c>
      <c r="W4245" s="35">
        <f>VLOOKUP(A4245,airbnb_listings_orlando!C:Q,14,0)</f>
        <v>104</v>
      </c>
      <c r="X4245" s="35">
        <f>VLOOKUP(A4245,airbnb_listings_orlando!C:Q,15,0)</f>
        <v>6</v>
      </c>
      <c r="Y4245" s="11">
        <f t="shared" si="4"/>
        <v>161.745</v>
      </c>
      <c r="AA4245" s="11"/>
    </row>
    <row r="4246">
      <c r="A4246" s="12" t="s">
        <v>112</v>
      </c>
      <c r="B4246" s="13">
        <v>43293.0</v>
      </c>
      <c r="C4246" s="12">
        <v>43296.0</v>
      </c>
      <c r="D4246" s="14">
        <v>517.98</v>
      </c>
      <c r="E4246" s="24">
        <v>43194.71538194444</v>
      </c>
      <c r="F4246" s="16">
        <v>99.0</v>
      </c>
      <c r="G4246" s="17" t="s">
        <v>25</v>
      </c>
      <c r="H4246" s="14">
        <v>54.53</v>
      </c>
      <c r="I4246" s="14">
        <f t="shared" si="1"/>
        <v>481.2408</v>
      </c>
      <c r="J4246" s="18">
        <v>4.0</v>
      </c>
      <c r="K4246" s="17">
        <v>6.0</v>
      </c>
      <c r="L4246" s="19">
        <v>3.5</v>
      </c>
      <c r="M4246" s="19" t="e">
        <v>#N/A</v>
      </c>
      <c r="N4246" s="17">
        <v>5.0</v>
      </c>
      <c r="O4246" s="17" t="s">
        <v>62</v>
      </c>
      <c r="P4246" s="17">
        <v>3.0</v>
      </c>
      <c r="Q4246" s="17">
        <v>4.0</v>
      </c>
      <c r="R4246" s="17">
        <v>0.0</v>
      </c>
      <c r="S4246" s="7">
        <f t="shared" si="2"/>
        <v>4</v>
      </c>
      <c r="T4246" s="20">
        <v>16.02</v>
      </c>
      <c r="U4246" s="14">
        <f t="shared" si="203"/>
        <v>20.7192</v>
      </c>
      <c r="V4246" s="21" t="s">
        <v>26</v>
      </c>
      <c r="W4246" s="35">
        <f>VLOOKUP(A4246,airbnb_listings_orlando!C:Q,14,0)</f>
        <v>104</v>
      </c>
      <c r="X4246" s="35">
        <f>VLOOKUP(A4246,airbnb_listings_orlando!C:Q,15,0)</f>
        <v>6</v>
      </c>
      <c r="Y4246" s="11">
        <f t="shared" si="4"/>
        <v>172.66</v>
      </c>
      <c r="AA4246" s="11"/>
    </row>
    <row r="4247">
      <c r="A4247" s="12" t="s">
        <v>112</v>
      </c>
      <c r="B4247" s="13">
        <v>43288.0</v>
      </c>
      <c r="C4247" s="12">
        <v>43293.0</v>
      </c>
      <c r="D4247" s="14">
        <v>956.42</v>
      </c>
      <c r="E4247" s="24">
        <v>43190.66333333333</v>
      </c>
      <c r="F4247" s="16">
        <v>98.0</v>
      </c>
      <c r="G4247" s="17" t="s">
        <v>25</v>
      </c>
      <c r="H4247" s="14">
        <v>123.54</v>
      </c>
      <c r="I4247" s="14">
        <f t="shared" si="1"/>
        <v>888.5832</v>
      </c>
      <c r="J4247" s="18">
        <v>4.0</v>
      </c>
      <c r="K4247" s="17">
        <v>6.0</v>
      </c>
      <c r="L4247" s="19">
        <v>3.5</v>
      </c>
      <c r="M4247" s="19" t="e">
        <v>#N/A</v>
      </c>
      <c r="N4247" s="17">
        <v>5.0</v>
      </c>
      <c r="O4247" s="17" t="s">
        <v>62</v>
      </c>
      <c r="P4247" s="17">
        <v>5.0</v>
      </c>
      <c r="Q4247" s="17">
        <v>4.0</v>
      </c>
      <c r="R4247" s="17">
        <v>1.0</v>
      </c>
      <c r="S4247" s="7">
        <f t="shared" si="2"/>
        <v>5</v>
      </c>
      <c r="T4247" s="20">
        <v>29.58</v>
      </c>
      <c r="U4247" s="14">
        <f t="shared" si="203"/>
        <v>38.2568</v>
      </c>
      <c r="V4247" s="21" t="s">
        <v>26</v>
      </c>
      <c r="W4247" s="35">
        <f>VLOOKUP(A4247,airbnb_listings_orlando!C:Q,14,0)</f>
        <v>104</v>
      </c>
      <c r="X4247" s="35">
        <f>VLOOKUP(A4247,airbnb_listings_orlando!C:Q,15,0)</f>
        <v>6</v>
      </c>
      <c r="Y4247" s="11">
        <f t="shared" si="4"/>
        <v>191.284</v>
      </c>
      <c r="AA4247" s="11"/>
    </row>
    <row r="4248">
      <c r="A4248" s="12" t="s">
        <v>112</v>
      </c>
      <c r="B4248" s="13">
        <v>43286.0</v>
      </c>
      <c r="C4248" s="12">
        <v>43288.0</v>
      </c>
      <c r="D4248" s="14">
        <v>569.39</v>
      </c>
      <c r="E4248" s="24">
        <v>43233.4206712963</v>
      </c>
      <c r="F4248" s="16">
        <v>53.0</v>
      </c>
      <c r="G4248" s="17" t="s">
        <v>25</v>
      </c>
      <c r="H4248" s="14">
        <v>62.62</v>
      </c>
      <c r="I4248" s="14">
        <f t="shared" si="1"/>
        <v>529.0044</v>
      </c>
      <c r="J4248" s="18">
        <v>4.0</v>
      </c>
      <c r="K4248" s="17">
        <v>6.0</v>
      </c>
      <c r="L4248" s="19">
        <v>3.5</v>
      </c>
      <c r="M4248" s="19" t="e">
        <v>#N/A</v>
      </c>
      <c r="N4248" s="17">
        <v>5.0</v>
      </c>
      <c r="O4248" s="17" t="s">
        <v>62</v>
      </c>
      <c r="P4248" s="17">
        <v>2.0</v>
      </c>
      <c r="Q4248" s="17">
        <v>4.0</v>
      </c>
      <c r="R4248" s="17">
        <v>1.0</v>
      </c>
      <c r="S4248" s="7">
        <f t="shared" si="2"/>
        <v>5</v>
      </c>
      <c r="T4248" s="20">
        <v>17.61</v>
      </c>
      <c r="U4248" s="14">
        <f t="shared" si="203"/>
        <v>22.7756</v>
      </c>
      <c r="V4248" s="21" t="s">
        <v>26</v>
      </c>
      <c r="W4248" s="35">
        <f>VLOOKUP(A4248,airbnb_listings_orlando!C:Q,14,0)</f>
        <v>104</v>
      </c>
      <c r="X4248" s="35">
        <f>VLOOKUP(A4248,airbnb_listings_orlando!C:Q,15,0)</f>
        <v>6</v>
      </c>
      <c r="Y4248" s="11">
        <f t="shared" si="4"/>
        <v>284.695</v>
      </c>
      <c r="AA4248" s="11"/>
    </row>
    <row r="4249">
      <c r="A4249" s="12" t="s">
        <v>112</v>
      </c>
      <c r="B4249" s="13">
        <v>43277.0</v>
      </c>
      <c r="C4249" s="12">
        <v>43284.0</v>
      </c>
      <c r="D4249" s="14">
        <v>1160.0</v>
      </c>
      <c r="E4249" s="24">
        <v>43191.88539351852</v>
      </c>
      <c r="F4249" s="16">
        <v>86.0</v>
      </c>
      <c r="G4249" s="17" t="s">
        <v>25</v>
      </c>
      <c r="H4249" s="14">
        <v>154.72</v>
      </c>
      <c r="I4249" s="14">
        <f t="shared" si="1"/>
        <v>1077.6</v>
      </c>
      <c r="J4249" s="18">
        <v>4.0</v>
      </c>
      <c r="K4249" s="17">
        <v>6.0</v>
      </c>
      <c r="L4249" s="19">
        <v>3.5</v>
      </c>
      <c r="M4249" s="19" t="e">
        <v>#N/A</v>
      </c>
      <c r="N4249" s="17">
        <v>5.0</v>
      </c>
      <c r="O4249" s="17" t="s">
        <v>62</v>
      </c>
      <c r="P4249" s="17">
        <v>7.0</v>
      </c>
      <c r="Q4249" s="17">
        <v>6.0</v>
      </c>
      <c r="R4249" s="17">
        <v>2.0</v>
      </c>
      <c r="S4249" s="7">
        <f t="shared" si="2"/>
        <v>8</v>
      </c>
      <c r="T4249" s="20">
        <v>36.0</v>
      </c>
      <c r="U4249" s="14">
        <f t="shared" si="203"/>
        <v>46.4</v>
      </c>
      <c r="V4249" s="21" t="s">
        <v>26</v>
      </c>
      <c r="W4249" s="35">
        <f>VLOOKUP(A4249,airbnb_listings_orlando!C:Q,14,0)</f>
        <v>104</v>
      </c>
      <c r="X4249" s="35">
        <f>VLOOKUP(A4249,airbnb_listings_orlando!C:Q,15,0)</f>
        <v>6</v>
      </c>
      <c r="Y4249" s="11">
        <f t="shared" si="4"/>
        <v>165.7142857</v>
      </c>
      <c r="AA4249" s="11"/>
    </row>
    <row r="4250">
      <c r="A4250" s="12" t="s">
        <v>112</v>
      </c>
      <c r="B4250" s="13">
        <v>43272.0</v>
      </c>
      <c r="C4250" s="12">
        <v>43276.0</v>
      </c>
      <c r="D4250" s="14">
        <v>647.01</v>
      </c>
      <c r="E4250" s="24">
        <v>43192.79460648148</v>
      </c>
      <c r="F4250" s="16">
        <v>80.0</v>
      </c>
      <c r="G4250" s="17" t="s">
        <v>25</v>
      </c>
      <c r="H4250" s="14">
        <v>74.85</v>
      </c>
      <c r="I4250" s="14">
        <f t="shared" si="1"/>
        <v>601.1296</v>
      </c>
      <c r="J4250" s="18">
        <v>4.0</v>
      </c>
      <c r="K4250" s="17">
        <v>6.0</v>
      </c>
      <c r="L4250" s="19">
        <v>3.5</v>
      </c>
      <c r="M4250" s="19" t="e">
        <v>#N/A</v>
      </c>
      <c r="N4250" s="17">
        <v>5.0</v>
      </c>
      <c r="O4250" s="17" t="s">
        <v>62</v>
      </c>
      <c r="P4250" s="17">
        <v>4.0</v>
      </c>
      <c r="Q4250" s="17">
        <v>7.0</v>
      </c>
      <c r="R4250" s="17">
        <v>0.0</v>
      </c>
      <c r="S4250" s="7">
        <f t="shared" si="2"/>
        <v>7</v>
      </c>
      <c r="T4250" s="20">
        <v>20.0</v>
      </c>
      <c r="U4250" s="14">
        <f t="shared" si="203"/>
        <v>25.8804</v>
      </c>
      <c r="V4250" s="21" t="s">
        <v>26</v>
      </c>
      <c r="W4250" s="35">
        <f>VLOOKUP(A4250,airbnb_listings_orlando!C:Q,14,0)</f>
        <v>104</v>
      </c>
      <c r="X4250" s="35">
        <f>VLOOKUP(A4250,airbnb_listings_orlando!C:Q,15,0)</f>
        <v>6</v>
      </c>
      <c r="Y4250" s="11">
        <f t="shared" si="4"/>
        <v>161.7525</v>
      </c>
      <c r="AA4250" s="11"/>
    </row>
    <row r="4251">
      <c r="A4251" s="12" t="s">
        <v>112</v>
      </c>
      <c r="B4251" s="13">
        <v>43264.0</v>
      </c>
      <c r="C4251" s="12">
        <v>43271.0</v>
      </c>
      <c r="D4251" s="14">
        <v>989.0</v>
      </c>
      <c r="E4251" s="24">
        <v>43185.98898148148</v>
      </c>
      <c r="F4251" s="16">
        <v>79.0</v>
      </c>
      <c r="G4251" s="17" t="s">
        <v>25</v>
      </c>
      <c r="H4251" s="14">
        <v>127.69</v>
      </c>
      <c r="I4251" s="14">
        <f t="shared" si="1"/>
        <v>918.44</v>
      </c>
      <c r="J4251" s="18">
        <v>4.0</v>
      </c>
      <c r="K4251" s="17">
        <v>6.0</v>
      </c>
      <c r="L4251" s="19">
        <v>3.5</v>
      </c>
      <c r="M4251" s="19" t="e">
        <v>#N/A</v>
      </c>
      <c r="N4251" s="17">
        <v>5.0</v>
      </c>
      <c r="O4251" s="17" t="s">
        <v>62</v>
      </c>
      <c r="P4251" s="17">
        <v>7.0</v>
      </c>
      <c r="Q4251" s="17">
        <v>4.0</v>
      </c>
      <c r="R4251" s="17">
        <v>1.0</v>
      </c>
      <c r="S4251" s="7">
        <f t="shared" si="2"/>
        <v>5</v>
      </c>
      <c r="T4251" s="20">
        <v>31.0</v>
      </c>
      <c r="U4251" s="14">
        <f t="shared" si="203"/>
        <v>39.56</v>
      </c>
      <c r="V4251" s="21" t="s">
        <v>26</v>
      </c>
      <c r="W4251" s="35">
        <f>VLOOKUP(A4251,airbnb_listings_orlando!C:Q,14,0)</f>
        <v>104</v>
      </c>
      <c r="X4251" s="35">
        <f>VLOOKUP(A4251,airbnb_listings_orlando!C:Q,15,0)</f>
        <v>6</v>
      </c>
      <c r="Y4251" s="11">
        <f t="shared" si="4"/>
        <v>141.2857143</v>
      </c>
      <c r="AA4251" s="11"/>
    </row>
    <row r="4252">
      <c r="A4252" s="12" t="s">
        <v>112</v>
      </c>
      <c r="B4252" s="13">
        <v>43261.0</v>
      </c>
      <c r="C4252" s="12">
        <v>43263.0</v>
      </c>
      <c r="D4252" s="14">
        <v>389.0</v>
      </c>
      <c r="E4252" s="24">
        <v>43196.990011574075</v>
      </c>
      <c r="F4252" s="16">
        <v>65.0</v>
      </c>
      <c r="G4252" s="17" t="s">
        <v>25</v>
      </c>
      <c r="H4252" s="14">
        <v>34.26</v>
      </c>
      <c r="I4252" s="14">
        <f t="shared" si="1"/>
        <v>361.44</v>
      </c>
      <c r="J4252" s="18">
        <v>4.0</v>
      </c>
      <c r="K4252" s="17">
        <v>6.0</v>
      </c>
      <c r="L4252" s="19">
        <v>3.5</v>
      </c>
      <c r="M4252" s="19" t="e">
        <v>#REF!</v>
      </c>
      <c r="N4252" s="17">
        <v>5.0</v>
      </c>
      <c r="O4252" s="17" t="s">
        <v>62</v>
      </c>
      <c r="P4252" s="17">
        <v>2.0</v>
      </c>
      <c r="Q4252" s="17">
        <v>4.0</v>
      </c>
      <c r="R4252" s="17">
        <v>3.0</v>
      </c>
      <c r="S4252" s="7">
        <f t="shared" si="2"/>
        <v>7</v>
      </c>
      <c r="T4252" s="20">
        <v>12.0</v>
      </c>
      <c r="U4252" s="14">
        <f t="shared" si="203"/>
        <v>15.56</v>
      </c>
      <c r="V4252" s="21" t="s">
        <v>26</v>
      </c>
      <c r="W4252" s="35">
        <f>VLOOKUP(A4252,airbnb_listings_orlando!C:Q,14,0)</f>
        <v>104</v>
      </c>
      <c r="X4252" s="35">
        <f>VLOOKUP(A4252,airbnb_listings_orlando!C:Q,15,0)</f>
        <v>6</v>
      </c>
      <c r="Y4252" s="11">
        <f t="shared" si="4"/>
        <v>194.5</v>
      </c>
      <c r="AA4252" s="11"/>
    </row>
    <row r="4253">
      <c r="A4253" s="12" t="s">
        <v>112</v>
      </c>
      <c r="B4253" s="13">
        <v>43257.0</v>
      </c>
      <c r="C4253" s="12">
        <v>43260.0</v>
      </c>
      <c r="D4253" s="14">
        <v>518.0</v>
      </c>
      <c r="E4253" s="24">
        <v>43201.9125</v>
      </c>
      <c r="F4253" s="16">
        <v>56.0</v>
      </c>
      <c r="G4253" s="17" t="s">
        <v>25</v>
      </c>
      <c r="H4253" s="14">
        <v>54.55</v>
      </c>
      <c r="I4253" s="14">
        <f t="shared" si="1"/>
        <v>481.28</v>
      </c>
      <c r="J4253" s="18">
        <v>4.0</v>
      </c>
      <c r="K4253" s="17">
        <v>6.0</v>
      </c>
      <c r="L4253" s="19">
        <v>3.5</v>
      </c>
      <c r="M4253" s="19" t="e">
        <v>#REF!</v>
      </c>
      <c r="N4253" s="17">
        <v>5.0</v>
      </c>
      <c r="O4253" s="17" t="s">
        <v>62</v>
      </c>
      <c r="P4253" s="17">
        <v>3.0</v>
      </c>
      <c r="Q4253" s="17">
        <v>6.0</v>
      </c>
      <c r="R4253" s="17">
        <v>0.0</v>
      </c>
      <c r="S4253" s="7">
        <f t="shared" si="2"/>
        <v>6</v>
      </c>
      <c r="T4253" s="20">
        <v>16.0</v>
      </c>
      <c r="U4253" s="14">
        <f t="shared" si="203"/>
        <v>20.72</v>
      </c>
      <c r="V4253" s="21" t="s">
        <v>26</v>
      </c>
      <c r="W4253" s="35">
        <f>VLOOKUP(A4253,airbnb_listings_orlando!C:Q,14,0)</f>
        <v>104</v>
      </c>
      <c r="X4253" s="35">
        <f>VLOOKUP(A4253,airbnb_listings_orlando!C:Q,15,0)</f>
        <v>6</v>
      </c>
      <c r="Y4253" s="11">
        <f t="shared" si="4"/>
        <v>172.6666667</v>
      </c>
      <c r="AA4253" s="11"/>
    </row>
    <row r="4254">
      <c r="A4254" s="12" t="s">
        <v>112</v>
      </c>
      <c r="B4254" s="13">
        <v>43252.0</v>
      </c>
      <c r="C4254" s="12">
        <v>43254.0</v>
      </c>
      <c r="D4254" s="14">
        <v>389.0</v>
      </c>
      <c r="E4254" s="24">
        <v>43192.16648148148</v>
      </c>
      <c r="F4254" s="16">
        <v>60.0</v>
      </c>
      <c r="G4254" s="17" t="s">
        <v>25</v>
      </c>
      <c r="H4254" s="14">
        <v>34.26</v>
      </c>
      <c r="I4254" s="14">
        <f t="shared" si="1"/>
        <v>361.44</v>
      </c>
      <c r="J4254" s="18">
        <v>4.0</v>
      </c>
      <c r="K4254" s="17">
        <v>6.0</v>
      </c>
      <c r="L4254" s="19">
        <v>3.5</v>
      </c>
      <c r="M4254" s="19" t="e">
        <v>#REF!</v>
      </c>
      <c r="N4254" s="17">
        <v>5.0</v>
      </c>
      <c r="O4254" s="17" t="s">
        <v>62</v>
      </c>
      <c r="P4254" s="17">
        <v>2.0</v>
      </c>
      <c r="Q4254" s="17">
        <v>6.0</v>
      </c>
      <c r="R4254" s="17">
        <v>0.0</v>
      </c>
      <c r="S4254" s="7">
        <f t="shared" si="2"/>
        <v>6</v>
      </c>
      <c r="T4254" s="20">
        <v>12.0</v>
      </c>
      <c r="U4254" s="14">
        <f t="shared" si="203"/>
        <v>15.56</v>
      </c>
      <c r="V4254" s="21" t="s">
        <v>26</v>
      </c>
      <c r="W4254" s="35">
        <f>VLOOKUP(A4254,airbnb_listings_orlando!C:Q,14,0)</f>
        <v>104</v>
      </c>
      <c r="X4254" s="35">
        <f>VLOOKUP(A4254,airbnb_listings_orlando!C:Q,15,0)</f>
        <v>6</v>
      </c>
      <c r="Y4254" s="11">
        <f t="shared" si="4"/>
        <v>194.5</v>
      </c>
      <c r="AA4254" s="11"/>
    </row>
    <row r="4255">
      <c r="A4255" s="12" t="s">
        <v>112</v>
      </c>
      <c r="B4255" s="13">
        <v>43248.0</v>
      </c>
      <c r="C4255" s="12">
        <v>43252.0</v>
      </c>
      <c r="D4255" s="14">
        <v>647.01</v>
      </c>
      <c r="E4255" s="24">
        <v>43198.82119212963</v>
      </c>
      <c r="F4255" s="16">
        <v>50.0</v>
      </c>
      <c r="G4255" s="17" t="s">
        <v>25</v>
      </c>
      <c r="H4255" s="14">
        <v>74.85</v>
      </c>
      <c r="I4255" s="14">
        <f t="shared" si="1"/>
        <v>601.1296</v>
      </c>
      <c r="J4255" s="18">
        <v>4.0</v>
      </c>
      <c r="K4255" s="17">
        <v>6.0</v>
      </c>
      <c r="L4255" s="19">
        <v>3.5</v>
      </c>
      <c r="M4255" s="19" t="e">
        <v>#REF!</v>
      </c>
      <c r="N4255" s="17">
        <v>5.0</v>
      </c>
      <c r="O4255" s="17" t="s">
        <v>62</v>
      </c>
      <c r="P4255" s="17">
        <v>4.0</v>
      </c>
      <c r="Q4255" s="17">
        <v>8.0</v>
      </c>
      <c r="R4255" s="17">
        <v>0.0</v>
      </c>
      <c r="S4255" s="7">
        <f t="shared" si="2"/>
        <v>8</v>
      </c>
      <c r="T4255" s="20">
        <v>20.0</v>
      </c>
      <c r="U4255" s="14">
        <f t="shared" si="203"/>
        <v>25.8804</v>
      </c>
      <c r="V4255" s="21" t="s">
        <v>26</v>
      </c>
      <c r="W4255" s="35">
        <f>VLOOKUP(A4255,airbnb_listings_orlando!C:Q,14,0)</f>
        <v>104</v>
      </c>
      <c r="X4255" s="35">
        <f>VLOOKUP(A4255,airbnb_listings_orlando!C:Q,15,0)</f>
        <v>6</v>
      </c>
      <c r="Y4255" s="11">
        <f t="shared" si="4"/>
        <v>161.7525</v>
      </c>
      <c r="AA4255" s="11"/>
    </row>
    <row r="4256">
      <c r="A4256" s="12" t="s">
        <v>112</v>
      </c>
      <c r="B4256" s="13">
        <v>43246.0</v>
      </c>
      <c r="C4256" s="12">
        <v>43248.0</v>
      </c>
      <c r="D4256" s="14">
        <v>389.0</v>
      </c>
      <c r="E4256" s="24">
        <v>43189.770844907405</v>
      </c>
      <c r="F4256" s="16">
        <v>57.0</v>
      </c>
      <c r="G4256" s="17" t="s">
        <v>25</v>
      </c>
      <c r="H4256" s="14">
        <v>34.26</v>
      </c>
      <c r="I4256" s="14">
        <f t="shared" si="1"/>
        <v>361.44</v>
      </c>
      <c r="J4256" s="18">
        <v>4.0</v>
      </c>
      <c r="K4256" s="17">
        <v>6.0</v>
      </c>
      <c r="L4256" s="19">
        <v>3.5</v>
      </c>
      <c r="M4256" s="19" t="e">
        <v>#REF!</v>
      </c>
      <c r="N4256" s="17">
        <v>5.0</v>
      </c>
      <c r="O4256" s="17" t="s">
        <v>62</v>
      </c>
      <c r="P4256" s="17">
        <v>2.0</v>
      </c>
      <c r="Q4256" s="17">
        <v>7.0</v>
      </c>
      <c r="R4256" s="17">
        <v>0.0</v>
      </c>
      <c r="S4256" s="7">
        <f t="shared" si="2"/>
        <v>7</v>
      </c>
      <c r="T4256" s="20">
        <v>12.0</v>
      </c>
      <c r="U4256" s="14">
        <f t="shared" si="203"/>
        <v>15.56</v>
      </c>
      <c r="V4256" s="21" t="s">
        <v>26</v>
      </c>
      <c r="W4256" s="35">
        <f>VLOOKUP(A4256,airbnb_listings_orlando!C:Q,14,0)</f>
        <v>104</v>
      </c>
      <c r="X4256" s="35">
        <f>VLOOKUP(A4256,airbnb_listings_orlando!C:Q,15,0)</f>
        <v>6</v>
      </c>
      <c r="Y4256" s="11">
        <f t="shared" si="4"/>
        <v>194.5</v>
      </c>
      <c r="AA4256" s="11"/>
    </row>
    <row r="4257">
      <c r="A4257" s="12" t="s">
        <v>112</v>
      </c>
      <c r="B4257" s="13">
        <v>43244.0</v>
      </c>
      <c r="C4257" s="12">
        <v>43246.0</v>
      </c>
      <c r="D4257" s="14">
        <v>389.0</v>
      </c>
      <c r="E4257" s="24">
        <v>43192.897939814815</v>
      </c>
      <c r="F4257" s="16">
        <v>52.0</v>
      </c>
      <c r="G4257" s="17" t="s">
        <v>25</v>
      </c>
      <c r="H4257" s="14">
        <v>24.66</v>
      </c>
      <c r="I4257" s="14">
        <f t="shared" si="1"/>
        <v>353.44</v>
      </c>
      <c r="J4257" s="18">
        <v>4.0</v>
      </c>
      <c r="K4257" s="17">
        <v>6.0</v>
      </c>
      <c r="L4257" s="19">
        <v>3.5</v>
      </c>
      <c r="M4257" s="19" t="e">
        <v>#REF!</v>
      </c>
      <c r="N4257" s="17">
        <v>5.0</v>
      </c>
      <c r="O4257" s="17" t="s">
        <v>62</v>
      </c>
      <c r="P4257" s="17">
        <v>2.0</v>
      </c>
      <c r="Q4257" s="17">
        <v>5.0</v>
      </c>
      <c r="R4257" s="17">
        <v>2.0</v>
      </c>
      <c r="S4257" s="7">
        <f t="shared" si="2"/>
        <v>7</v>
      </c>
      <c r="T4257" s="20">
        <v>20.0</v>
      </c>
      <c r="U4257" s="14">
        <f t="shared" si="203"/>
        <v>15.56</v>
      </c>
      <c r="V4257" s="21" t="s">
        <v>26</v>
      </c>
      <c r="W4257" s="35">
        <f>VLOOKUP(A4257,airbnb_listings_orlando!C:Q,14,0)</f>
        <v>104</v>
      </c>
      <c r="X4257" s="35">
        <f>VLOOKUP(A4257,airbnb_listings_orlando!C:Q,15,0)</f>
        <v>6</v>
      </c>
      <c r="Y4257" s="11">
        <f t="shared" si="4"/>
        <v>194.5</v>
      </c>
      <c r="AA4257" s="11"/>
    </row>
    <row r="4258">
      <c r="A4258" s="12" t="s">
        <v>112</v>
      </c>
      <c r="B4258" s="13">
        <v>43192.0</v>
      </c>
      <c r="C4258" s="12">
        <v>43204.0</v>
      </c>
      <c r="D4258" s="14">
        <v>2291.0</v>
      </c>
      <c r="E4258" s="15">
        <v>43065.40409722222</v>
      </c>
      <c r="F4258" s="16">
        <v>127.0</v>
      </c>
      <c r="G4258" s="17" t="s">
        <v>25</v>
      </c>
      <c r="H4258" s="14">
        <v>334.44</v>
      </c>
      <c r="I4258" s="14">
        <f t="shared" si="1"/>
        <v>2128.36</v>
      </c>
      <c r="J4258" s="18">
        <v>4.0</v>
      </c>
      <c r="K4258" s="17">
        <v>6.0</v>
      </c>
      <c r="L4258" s="19">
        <v>3.5</v>
      </c>
      <c r="M4258" s="19" t="e">
        <v>#REF!</v>
      </c>
      <c r="N4258" s="17">
        <v>5.0</v>
      </c>
      <c r="O4258" s="17" t="s">
        <v>62</v>
      </c>
      <c r="P4258" s="17">
        <v>12.0</v>
      </c>
      <c r="Q4258" s="17">
        <v>5.0</v>
      </c>
      <c r="R4258" s="17">
        <v>1.0</v>
      </c>
      <c r="S4258" s="7">
        <f t="shared" si="2"/>
        <v>6</v>
      </c>
      <c r="T4258" s="20">
        <v>71.0</v>
      </c>
      <c r="U4258" s="14">
        <f t="shared" si="203"/>
        <v>91.64</v>
      </c>
      <c r="V4258" s="21" t="s">
        <v>26</v>
      </c>
      <c r="W4258" s="35">
        <f>VLOOKUP(A4258,airbnb_listings_orlando!C:Q,14,0)</f>
        <v>104</v>
      </c>
      <c r="X4258" s="35">
        <f>VLOOKUP(A4258,airbnb_listings_orlando!C:Q,15,0)</f>
        <v>6</v>
      </c>
      <c r="Y4258" s="11">
        <f t="shared" si="4"/>
        <v>190.9166667</v>
      </c>
      <c r="AA4258" s="11"/>
    </row>
    <row r="4259">
      <c r="A4259" s="12" t="s">
        <v>112</v>
      </c>
      <c r="B4259" s="13">
        <v>43189.0</v>
      </c>
      <c r="C4259" s="12">
        <v>43192.0</v>
      </c>
      <c r="D4259" s="14">
        <v>840.6</v>
      </c>
      <c r="E4259" s="24">
        <v>43131.8208912037</v>
      </c>
      <c r="F4259" s="16">
        <v>58.0</v>
      </c>
      <c r="G4259" s="17" t="s">
        <v>25</v>
      </c>
      <c r="H4259" s="14">
        <v>95.33</v>
      </c>
      <c r="I4259" s="14">
        <f t="shared" si="1"/>
        <v>782.976</v>
      </c>
      <c r="J4259" s="18">
        <v>4.0</v>
      </c>
      <c r="K4259" s="17">
        <v>6.0</v>
      </c>
      <c r="L4259" s="19">
        <v>3.5</v>
      </c>
      <c r="M4259" s="19" t="e">
        <v>#REF!</v>
      </c>
      <c r="N4259" s="17">
        <v>5.0</v>
      </c>
      <c r="O4259" s="17" t="s">
        <v>62</v>
      </c>
      <c r="P4259" s="17">
        <v>3.0</v>
      </c>
      <c r="Q4259" s="17">
        <v>4.0</v>
      </c>
      <c r="R4259" s="17">
        <v>3.0</v>
      </c>
      <c r="S4259" s="7">
        <f t="shared" si="2"/>
        <v>7</v>
      </c>
      <c r="T4259" s="20">
        <v>24.0</v>
      </c>
      <c r="U4259" s="14">
        <f t="shared" si="203"/>
        <v>33.624</v>
      </c>
      <c r="V4259" s="21" t="s">
        <v>26</v>
      </c>
      <c r="W4259" s="35">
        <f>VLOOKUP(A4259,airbnb_listings_orlando!C:Q,14,0)</f>
        <v>104</v>
      </c>
      <c r="X4259" s="35">
        <f>VLOOKUP(A4259,airbnb_listings_orlando!C:Q,15,0)</f>
        <v>6</v>
      </c>
      <c r="Y4259" s="11">
        <f t="shared" si="4"/>
        <v>280.2</v>
      </c>
      <c r="AA4259" s="11"/>
    </row>
    <row r="4260">
      <c r="A4260" s="12" t="s">
        <v>112</v>
      </c>
      <c r="B4260" s="13">
        <v>43185.0</v>
      </c>
      <c r="C4260" s="12">
        <v>43189.0</v>
      </c>
      <c r="D4260" s="14">
        <v>1083.2</v>
      </c>
      <c r="E4260" s="24">
        <v>43156.49630787037</v>
      </c>
      <c r="F4260" s="16">
        <v>29.0</v>
      </c>
      <c r="G4260" s="17" t="s">
        <v>25</v>
      </c>
      <c r="H4260" s="14">
        <v>140.0</v>
      </c>
      <c r="I4260" s="14">
        <f t="shared" si="1"/>
        <v>1006.872</v>
      </c>
      <c r="J4260" s="18">
        <v>4.0</v>
      </c>
      <c r="K4260" s="17">
        <v>6.0</v>
      </c>
      <c r="L4260" s="19">
        <v>3.5</v>
      </c>
      <c r="M4260" s="19" t="e">
        <v>#REF!</v>
      </c>
      <c r="N4260" s="17">
        <v>5.0</v>
      </c>
      <c r="O4260" s="17" t="s">
        <v>62</v>
      </c>
      <c r="P4260" s="17">
        <v>4.0</v>
      </c>
      <c r="Q4260" s="17">
        <v>4.0</v>
      </c>
      <c r="R4260" s="17">
        <v>3.0</v>
      </c>
      <c r="S4260" s="7">
        <f t="shared" si="2"/>
        <v>7</v>
      </c>
      <c r="T4260" s="20">
        <v>33.0</v>
      </c>
      <c r="U4260" s="14">
        <f t="shared" si="203"/>
        <v>43.328</v>
      </c>
      <c r="V4260" s="21" t="s">
        <v>26</v>
      </c>
      <c r="W4260" s="35">
        <f>VLOOKUP(A4260,airbnb_listings_orlando!C:Q,14,0)</f>
        <v>104</v>
      </c>
      <c r="X4260" s="35">
        <f>VLOOKUP(A4260,airbnb_listings_orlando!C:Q,15,0)</f>
        <v>6</v>
      </c>
      <c r="Y4260" s="11">
        <f t="shared" si="4"/>
        <v>270.8</v>
      </c>
      <c r="AA4260" s="11"/>
    </row>
    <row r="4261">
      <c r="A4261" s="12" t="s">
        <v>112</v>
      </c>
      <c r="B4261" s="13">
        <v>43181.0</v>
      </c>
      <c r="C4261" s="12">
        <v>43185.0</v>
      </c>
      <c r="D4261" s="14">
        <v>1048.0</v>
      </c>
      <c r="E4261" s="24">
        <v>42990.593819444446</v>
      </c>
      <c r="F4261" s="16">
        <v>191.0</v>
      </c>
      <c r="G4261" s="17" t="s">
        <v>25</v>
      </c>
      <c r="H4261" s="14">
        <v>141.38</v>
      </c>
      <c r="I4261" s="14">
        <f t="shared" si="1"/>
        <v>974.08</v>
      </c>
      <c r="J4261" s="18">
        <v>4.0</v>
      </c>
      <c r="K4261" s="17">
        <v>6.0</v>
      </c>
      <c r="L4261" s="19">
        <v>3.5</v>
      </c>
      <c r="M4261" s="19" t="e">
        <v>#REF!</v>
      </c>
      <c r="N4261" s="17">
        <v>5.0</v>
      </c>
      <c r="O4261" s="17" t="s">
        <v>62</v>
      </c>
      <c r="P4261" s="17">
        <v>4.0</v>
      </c>
      <c r="Q4261" s="17">
        <v>2.0</v>
      </c>
      <c r="R4261" s="17">
        <v>3.0</v>
      </c>
      <c r="S4261" s="7">
        <f t="shared" si="2"/>
        <v>5</v>
      </c>
      <c r="T4261" s="20">
        <v>32.0</v>
      </c>
      <c r="U4261" s="14">
        <f t="shared" si="203"/>
        <v>41.92</v>
      </c>
      <c r="V4261" s="21" t="s">
        <v>26</v>
      </c>
      <c r="W4261" s="35">
        <f>VLOOKUP(A4261,airbnb_listings_orlando!C:Q,14,0)</f>
        <v>104</v>
      </c>
      <c r="X4261" s="35">
        <f>VLOOKUP(A4261,airbnb_listings_orlando!C:Q,15,0)</f>
        <v>6</v>
      </c>
      <c r="Y4261" s="11">
        <f t="shared" si="4"/>
        <v>262</v>
      </c>
      <c r="AA4261" s="11"/>
    </row>
    <row r="4262">
      <c r="A4262" s="12" t="s">
        <v>112</v>
      </c>
      <c r="B4262" s="13">
        <v>43175.0</v>
      </c>
      <c r="C4262" s="12">
        <v>43177.0</v>
      </c>
      <c r="D4262" s="14">
        <v>596.99</v>
      </c>
      <c r="E4262" s="24">
        <v>43149.55372685185</v>
      </c>
      <c r="F4262" s="16">
        <v>26.0</v>
      </c>
      <c r="G4262" s="17" t="s">
        <v>25</v>
      </c>
      <c r="H4262" s="14">
        <v>67.44</v>
      </c>
      <c r="I4262" s="14">
        <f t="shared" si="1"/>
        <v>555.1104</v>
      </c>
      <c r="J4262" s="18">
        <v>4.0</v>
      </c>
      <c r="K4262" s="17">
        <v>6.0</v>
      </c>
      <c r="L4262" s="19">
        <v>3.5</v>
      </c>
      <c r="M4262" s="19" t="e">
        <v>#REF!</v>
      </c>
      <c r="N4262" s="17">
        <v>5.0</v>
      </c>
      <c r="O4262" s="17" t="s">
        <v>62</v>
      </c>
      <c r="P4262" s="17">
        <v>2.0</v>
      </c>
      <c r="Q4262" s="17">
        <v>4.0</v>
      </c>
      <c r="R4262" s="17">
        <v>3.0</v>
      </c>
      <c r="S4262" s="7">
        <f t="shared" si="2"/>
        <v>7</v>
      </c>
      <c r="T4262" s="20">
        <v>18.0</v>
      </c>
      <c r="U4262" s="14">
        <f t="shared" si="203"/>
        <v>23.8796</v>
      </c>
      <c r="V4262" s="21" t="s">
        <v>26</v>
      </c>
      <c r="W4262" s="35">
        <f>VLOOKUP(A4262,airbnb_listings_orlando!C:Q,14,0)</f>
        <v>104</v>
      </c>
      <c r="X4262" s="35">
        <f>VLOOKUP(A4262,airbnb_listings_orlando!C:Q,15,0)</f>
        <v>6</v>
      </c>
      <c r="Y4262" s="11">
        <f t="shared" si="4"/>
        <v>298.495</v>
      </c>
      <c r="AA4262" s="11"/>
    </row>
    <row r="4263">
      <c r="A4263" s="12" t="s">
        <v>112</v>
      </c>
      <c r="B4263" s="13">
        <v>43169.0</v>
      </c>
      <c r="C4263" s="12">
        <v>43174.0</v>
      </c>
      <c r="D4263" s="14">
        <v>1295.0</v>
      </c>
      <c r="E4263" s="24">
        <v>43131.77447916667</v>
      </c>
      <c r="F4263" s="16">
        <v>38.0</v>
      </c>
      <c r="G4263" s="17" t="s">
        <v>25</v>
      </c>
      <c r="H4263" s="14">
        <v>176.89</v>
      </c>
      <c r="I4263" s="14">
        <f t="shared" si="1"/>
        <v>1203.2</v>
      </c>
      <c r="J4263" s="18">
        <v>4.0</v>
      </c>
      <c r="K4263" s="17">
        <v>6.0</v>
      </c>
      <c r="L4263" s="19">
        <v>3.5</v>
      </c>
      <c r="M4263" s="19" t="e">
        <v>#REF!</v>
      </c>
      <c r="N4263" s="17">
        <v>5.0</v>
      </c>
      <c r="O4263" s="17" t="s">
        <v>62</v>
      </c>
      <c r="P4263" s="17">
        <v>5.0</v>
      </c>
      <c r="Q4263" s="17">
        <v>5.0</v>
      </c>
      <c r="R4263" s="17">
        <v>0.0</v>
      </c>
      <c r="S4263" s="7">
        <f t="shared" si="2"/>
        <v>5</v>
      </c>
      <c r="T4263" s="20">
        <v>40.0</v>
      </c>
      <c r="U4263" s="14">
        <f t="shared" si="203"/>
        <v>51.8</v>
      </c>
      <c r="V4263" s="21" t="s">
        <v>26</v>
      </c>
      <c r="W4263" s="35">
        <f>VLOOKUP(A4263,airbnb_listings_orlando!C:Q,14,0)</f>
        <v>104</v>
      </c>
      <c r="X4263" s="35">
        <f>VLOOKUP(A4263,airbnb_listings_orlando!C:Q,15,0)</f>
        <v>6</v>
      </c>
      <c r="Y4263" s="11">
        <f t="shared" si="4"/>
        <v>259</v>
      </c>
      <c r="AA4263" s="11"/>
    </row>
    <row r="4264">
      <c r="A4264" s="12" t="s">
        <v>112</v>
      </c>
      <c r="B4264" s="13">
        <v>43158.0</v>
      </c>
      <c r="C4264" s="12">
        <v>43164.0</v>
      </c>
      <c r="D4264" s="14">
        <v>1423.0</v>
      </c>
      <c r="E4264" s="24">
        <v>43128.883206018516</v>
      </c>
      <c r="F4264" s="16">
        <v>30.0</v>
      </c>
      <c r="G4264" s="17" t="s">
        <v>25</v>
      </c>
      <c r="H4264" s="14">
        <v>196.99</v>
      </c>
      <c r="I4264" s="14">
        <f t="shared" si="1"/>
        <v>1322.08</v>
      </c>
      <c r="J4264" s="18">
        <v>4.0</v>
      </c>
      <c r="K4264" s="17">
        <v>6.0</v>
      </c>
      <c r="L4264" s="19">
        <v>3.5</v>
      </c>
      <c r="M4264" s="19" t="e">
        <v>#REF!</v>
      </c>
      <c r="N4264" s="17">
        <v>5.0</v>
      </c>
      <c r="O4264" s="17" t="s">
        <v>62</v>
      </c>
      <c r="P4264" s="17">
        <v>6.0</v>
      </c>
      <c r="Q4264" s="17">
        <v>6.0</v>
      </c>
      <c r="R4264" s="17">
        <v>2.0</v>
      </c>
      <c r="S4264" s="7">
        <f t="shared" si="2"/>
        <v>8</v>
      </c>
      <c r="T4264" s="20">
        <v>44.0</v>
      </c>
      <c r="U4264" s="14">
        <f t="shared" si="203"/>
        <v>56.92</v>
      </c>
      <c r="V4264" s="21" t="s">
        <v>26</v>
      </c>
      <c r="W4264" s="35">
        <f>VLOOKUP(A4264,airbnb_listings_orlando!C:Q,14,0)</f>
        <v>104</v>
      </c>
      <c r="X4264" s="35">
        <f>VLOOKUP(A4264,airbnb_listings_orlando!C:Q,15,0)</f>
        <v>6</v>
      </c>
      <c r="Y4264" s="11">
        <f t="shared" si="4"/>
        <v>237.1666667</v>
      </c>
      <c r="AA4264" s="11"/>
    </row>
    <row r="4265">
      <c r="A4265" s="12" t="s">
        <v>112</v>
      </c>
      <c r="B4265" s="13">
        <v>43154.0</v>
      </c>
      <c r="C4265" s="12">
        <v>43156.0</v>
      </c>
      <c r="D4265" s="14">
        <v>487.01</v>
      </c>
      <c r="E4265" s="15">
        <v>43063.649097222224</v>
      </c>
      <c r="F4265" s="16">
        <v>91.0</v>
      </c>
      <c r="G4265" s="17" t="s">
        <v>25</v>
      </c>
      <c r="H4265" s="14">
        <v>50.71</v>
      </c>
      <c r="I4265" s="14">
        <f t="shared" si="1"/>
        <v>452.5296</v>
      </c>
      <c r="J4265" s="18">
        <v>4.0</v>
      </c>
      <c r="K4265" s="17">
        <v>6.0</v>
      </c>
      <c r="L4265" s="19">
        <v>3.5</v>
      </c>
      <c r="M4265" s="19" t="e">
        <v>#REF!</v>
      </c>
      <c r="N4265" s="17">
        <v>5.0</v>
      </c>
      <c r="O4265" s="17" t="s">
        <v>62</v>
      </c>
      <c r="P4265" s="17">
        <v>2.0</v>
      </c>
      <c r="Q4265" s="17">
        <v>8.0</v>
      </c>
      <c r="R4265" s="17">
        <v>0.0</v>
      </c>
      <c r="S4265" s="7">
        <f t="shared" si="2"/>
        <v>8</v>
      </c>
      <c r="T4265" s="20">
        <v>15.0</v>
      </c>
      <c r="U4265" s="14">
        <f t="shared" si="203"/>
        <v>19.4804</v>
      </c>
      <c r="V4265" s="21" t="s">
        <v>26</v>
      </c>
      <c r="W4265" s="35">
        <f>VLOOKUP(A4265,airbnb_listings_orlando!C:Q,14,0)</f>
        <v>104</v>
      </c>
      <c r="X4265" s="35">
        <f>VLOOKUP(A4265,airbnb_listings_orlando!C:Q,15,0)</f>
        <v>6</v>
      </c>
      <c r="Y4265" s="11">
        <f t="shared" si="4"/>
        <v>243.505</v>
      </c>
      <c r="AA4265" s="11"/>
    </row>
    <row r="4266">
      <c r="A4266" s="12" t="s">
        <v>112</v>
      </c>
      <c r="B4266" s="13">
        <v>43149.0</v>
      </c>
      <c r="C4266" s="12">
        <v>43154.0</v>
      </c>
      <c r="D4266" s="14">
        <v>1028.0</v>
      </c>
      <c r="E4266" s="15">
        <v>43069.32324074074</v>
      </c>
      <c r="F4266" s="16">
        <v>80.0</v>
      </c>
      <c r="G4266" s="17" t="s">
        <v>25</v>
      </c>
      <c r="H4266" s="14">
        <v>135.6</v>
      </c>
      <c r="I4266" s="14">
        <f t="shared" si="1"/>
        <v>954.88</v>
      </c>
      <c r="J4266" s="18">
        <v>4.0</v>
      </c>
      <c r="K4266" s="17">
        <v>6.0</v>
      </c>
      <c r="L4266" s="19">
        <v>3.5</v>
      </c>
      <c r="M4266" s="19" t="e">
        <v>#REF!</v>
      </c>
      <c r="N4266" s="17">
        <v>5.0</v>
      </c>
      <c r="O4266" s="17" t="s">
        <v>62</v>
      </c>
      <c r="P4266" s="17">
        <v>5.0</v>
      </c>
      <c r="Q4266" s="17">
        <v>3.0</v>
      </c>
      <c r="R4266" s="17">
        <v>3.0</v>
      </c>
      <c r="S4266" s="7">
        <f t="shared" si="2"/>
        <v>6</v>
      </c>
      <c r="T4266" s="20">
        <v>32.0</v>
      </c>
      <c r="U4266" s="14">
        <f t="shared" si="203"/>
        <v>41.12</v>
      </c>
      <c r="V4266" s="21" t="s">
        <v>26</v>
      </c>
      <c r="W4266" s="35">
        <f>VLOOKUP(A4266,airbnb_listings_orlando!C:Q,14,0)</f>
        <v>104</v>
      </c>
      <c r="X4266" s="35">
        <f>VLOOKUP(A4266,airbnb_listings_orlando!C:Q,15,0)</f>
        <v>6</v>
      </c>
      <c r="Y4266" s="11">
        <f t="shared" si="4"/>
        <v>205.6</v>
      </c>
      <c r="AA4266" s="11"/>
    </row>
    <row r="4267">
      <c r="A4267" s="12" t="s">
        <v>112</v>
      </c>
      <c r="B4267" s="13">
        <v>43110.0</v>
      </c>
      <c r="C4267" s="12">
        <v>43115.0</v>
      </c>
      <c r="D4267" s="14">
        <v>1159.0</v>
      </c>
      <c r="E4267" s="15">
        <v>43060.47212962963</v>
      </c>
      <c r="F4267" s="16">
        <v>50.0</v>
      </c>
      <c r="G4267" s="17" t="s">
        <v>25</v>
      </c>
      <c r="H4267" s="14">
        <v>156.26</v>
      </c>
      <c r="I4267" s="14">
        <f t="shared" si="1"/>
        <v>1076.64</v>
      </c>
      <c r="J4267" s="18">
        <v>4.0</v>
      </c>
      <c r="K4267" s="17">
        <v>6.0</v>
      </c>
      <c r="L4267" s="19">
        <v>3.5</v>
      </c>
      <c r="M4267" s="19" t="e">
        <v>#REF!</v>
      </c>
      <c r="N4267" s="17">
        <v>5.0</v>
      </c>
      <c r="O4267" s="17" t="s">
        <v>62</v>
      </c>
      <c r="P4267" s="17">
        <v>5.0</v>
      </c>
      <c r="Q4267" s="17">
        <v>4.0</v>
      </c>
      <c r="R4267" s="17">
        <v>1.0</v>
      </c>
      <c r="S4267" s="7">
        <f t="shared" si="2"/>
        <v>5</v>
      </c>
      <c r="T4267" s="20">
        <v>36.0</v>
      </c>
      <c r="U4267" s="14">
        <f t="shared" si="203"/>
        <v>46.36</v>
      </c>
      <c r="V4267" s="21" t="s">
        <v>26</v>
      </c>
      <c r="W4267" s="35">
        <f>VLOOKUP(A4267,airbnb_listings_orlando!C:Q,14,0)</f>
        <v>104</v>
      </c>
      <c r="X4267" s="35">
        <f>VLOOKUP(A4267,airbnb_listings_orlando!C:Q,15,0)</f>
        <v>6</v>
      </c>
      <c r="Y4267" s="11">
        <f t="shared" si="4"/>
        <v>231.8</v>
      </c>
      <c r="AA4267" s="11"/>
    </row>
    <row r="4268">
      <c r="A4268" s="12" t="s">
        <v>112</v>
      </c>
      <c r="B4268" s="13">
        <v>43102.0</v>
      </c>
      <c r="C4268" s="12">
        <v>43110.0</v>
      </c>
      <c r="D4268" s="14">
        <v>2292.6</v>
      </c>
      <c r="E4268" s="24">
        <v>43005.43884259259</v>
      </c>
      <c r="F4268" s="16">
        <v>97.0</v>
      </c>
      <c r="G4268" s="17" t="s">
        <v>25</v>
      </c>
      <c r="H4268" s="14">
        <v>308.0</v>
      </c>
      <c r="I4268" s="14">
        <f t="shared" si="1"/>
        <v>2134.896</v>
      </c>
      <c r="J4268" s="18">
        <v>4.0</v>
      </c>
      <c r="K4268" s="17">
        <v>6.0</v>
      </c>
      <c r="L4268" s="19">
        <v>3.5</v>
      </c>
      <c r="M4268" s="19" t="e">
        <v>#REF!</v>
      </c>
      <c r="N4268" s="17">
        <v>5.0</v>
      </c>
      <c r="O4268" s="17" t="s">
        <v>62</v>
      </c>
      <c r="P4268" s="17">
        <v>8.0</v>
      </c>
      <c r="Q4268" s="17">
        <v>6.0</v>
      </c>
      <c r="R4268" s="17">
        <v>2.0</v>
      </c>
      <c r="S4268" s="7">
        <f t="shared" si="2"/>
        <v>8</v>
      </c>
      <c r="T4268" s="20">
        <v>66.0</v>
      </c>
      <c r="U4268" s="14">
        <f t="shared" si="203"/>
        <v>91.704</v>
      </c>
      <c r="V4268" s="21" t="s">
        <v>26</v>
      </c>
      <c r="W4268" s="35">
        <f>VLOOKUP(A4268,airbnb_listings_orlando!C:Q,14,0)</f>
        <v>104</v>
      </c>
      <c r="X4268" s="35">
        <f>VLOOKUP(A4268,airbnb_listings_orlando!C:Q,15,0)</f>
        <v>6</v>
      </c>
      <c r="Y4268" s="11">
        <f t="shared" si="4"/>
        <v>286.575</v>
      </c>
      <c r="AA4268" s="11"/>
    </row>
    <row r="4269">
      <c r="A4269" s="12" t="s">
        <v>112</v>
      </c>
      <c r="B4269" s="13">
        <v>43096.0</v>
      </c>
      <c r="C4269" s="12">
        <v>43102.0</v>
      </c>
      <c r="D4269" s="14">
        <v>1633.16</v>
      </c>
      <c r="E4269" s="24">
        <v>42837.37905092593</v>
      </c>
      <c r="F4269" s="16">
        <v>259.0</v>
      </c>
      <c r="G4269" s="17" t="s">
        <v>25</v>
      </c>
      <c r="H4269" s="14">
        <v>210.42</v>
      </c>
      <c r="I4269" s="14">
        <f t="shared" si="1"/>
        <v>1521.8336</v>
      </c>
      <c r="J4269" s="18">
        <v>4.0</v>
      </c>
      <c r="K4269" s="17">
        <v>6.0</v>
      </c>
      <c r="L4269" s="19">
        <v>3.5</v>
      </c>
      <c r="M4269" s="19" t="e">
        <v>#REF!</v>
      </c>
      <c r="N4269" s="17">
        <v>5.0</v>
      </c>
      <c r="O4269" s="17" t="s">
        <v>62</v>
      </c>
      <c r="P4269" s="17">
        <v>6.0</v>
      </c>
      <c r="Q4269" s="17">
        <v>2.0</v>
      </c>
      <c r="R4269" s="17">
        <v>0.0</v>
      </c>
      <c r="S4269" s="7">
        <f t="shared" si="2"/>
        <v>2</v>
      </c>
      <c r="T4269" s="20">
        <v>46.0</v>
      </c>
      <c r="U4269" s="14">
        <f t="shared" si="203"/>
        <v>65.3264</v>
      </c>
      <c r="V4269" s="21" t="s">
        <v>26</v>
      </c>
      <c r="W4269" s="35">
        <f>VLOOKUP(A4269,airbnb_listings_orlando!C:Q,14,0)</f>
        <v>104</v>
      </c>
      <c r="X4269" s="35">
        <f>VLOOKUP(A4269,airbnb_listings_orlando!C:Q,15,0)</f>
        <v>6</v>
      </c>
      <c r="Y4269" s="11">
        <f t="shared" si="4"/>
        <v>272.1933333</v>
      </c>
      <c r="AA4269" s="11"/>
    </row>
    <row r="4270">
      <c r="A4270" s="12" t="s">
        <v>112</v>
      </c>
      <c r="B4270" s="13">
        <v>43092.0</v>
      </c>
      <c r="C4270" s="25">
        <v>43095.0</v>
      </c>
      <c r="D4270" s="14">
        <v>948.66</v>
      </c>
      <c r="E4270" s="15">
        <v>43032.10142361111</v>
      </c>
      <c r="F4270" s="16">
        <v>60.0</v>
      </c>
      <c r="G4270" s="17" t="s">
        <v>25</v>
      </c>
      <c r="H4270" s="14">
        <v>123.75</v>
      </c>
      <c r="I4270" s="14">
        <f t="shared" si="1"/>
        <v>881.7136</v>
      </c>
      <c r="J4270" s="18">
        <v>4.0</v>
      </c>
      <c r="K4270" s="17">
        <v>6.0</v>
      </c>
      <c r="L4270" s="19">
        <v>3.5</v>
      </c>
      <c r="M4270" s="19" t="e">
        <v>#REF!</v>
      </c>
      <c r="N4270" s="17">
        <v>5.0</v>
      </c>
      <c r="O4270" s="17" t="s">
        <v>62</v>
      </c>
      <c r="P4270" s="17">
        <v>3.0</v>
      </c>
      <c r="Q4270" s="17">
        <v>7.0</v>
      </c>
      <c r="R4270" s="17">
        <v>0.0</v>
      </c>
      <c r="S4270" s="7">
        <f t="shared" si="2"/>
        <v>7</v>
      </c>
      <c r="T4270" s="20">
        <v>29.0</v>
      </c>
      <c r="U4270" s="14">
        <f t="shared" si="203"/>
        <v>37.9464</v>
      </c>
      <c r="V4270" s="21" t="s">
        <v>26</v>
      </c>
      <c r="W4270" s="35">
        <f>VLOOKUP(A4270,airbnb_listings_orlando!C:Q,14,0)</f>
        <v>104</v>
      </c>
      <c r="X4270" s="35">
        <f>VLOOKUP(A4270,airbnb_listings_orlando!C:Q,15,0)</f>
        <v>6</v>
      </c>
      <c r="Y4270" s="11">
        <f t="shared" si="4"/>
        <v>316.22</v>
      </c>
      <c r="AA4270" s="11"/>
    </row>
    <row r="4271">
      <c r="A4271" s="12" t="s">
        <v>112</v>
      </c>
      <c r="B4271" s="13">
        <v>42986.0</v>
      </c>
      <c r="C4271" s="12">
        <v>42990.0</v>
      </c>
      <c r="D4271" s="14">
        <v>838.01</v>
      </c>
      <c r="E4271" s="24">
        <v>42985.459965277776</v>
      </c>
      <c r="F4271" s="16">
        <v>1.0</v>
      </c>
      <c r="G4271" s="17" t="s">
        <v>25</v>
      </c>
      <c r="H4271" s="14">
        <v>107.82</v>
      </c>
      <c r="I4271" s="14">
        <f t="shared" si="1"/>
        <v>778.4896</v>
      </c>
      <c r="J4271" s="18">
        <v>4.0</v>
      </c>
      <c r="K4271" s="17">
        <v>6.0</v>
      </c>
      <c r="L4271" s="19">
        <v>3.5</v>
      </c>
      <c r="M4271" s="19" t="e">
        <v>#REF!</v>
      </c>
      <c r="N4271" s="17">
        <v>5.0</v>
      </c>
      <c r="O4271" s="17" t="s">
        <v>62</v>
      </c>
      <c r="P4271" s="17">
        <v>4.0</v>
      </c>
      <c r="Q4271" s="17">
        <v>2.0</v>
      </c>
      <c r="R4271" s="17">
        <v>0.0</v>
      </c>
      <c r="S4271" s="7">
        <f t="shared" si="2"/>
        <v>2</v>
      </c>
      <c r="T4271" s="20">
        <v>26.0</v>
      </c>
      <c r="U4271" s="14">
        <f t="shared" si="203"/>
        <v>33.5204</v>
      </c>
      <c r="V4271" s="21" t="s">
        <v>26</v>
      </c>
      <c r="W4271" s="35">
        <f>VLOOKUP(A4271,airbnb_listings_orlando!C:Q,14,0)</f>
        <v>104</v>
      </c>
      <c r="X4271" s="35">
        <f>VLOOKUP(A4271,airbnb_listings_orlando!C:Q,15,0)</f>
        <v>6</v>
      </c>
      <c r="Y4271" s="11">
        <f t="shared" si="4"/>
        <v>209.5025</v>
      </c>
      <c r="AA4271" s="11"/>
    </row>
    <row r="4272">
      <c r="A4272" s="12" t="s">
        <v>112</v>
      </c>
      <c r="B4272" s="13">
        <v>42979.0</v>
      </c>
      <c r="C4272" s="12">
        <v>42982.0</v>
      </c>
      <c r="D4272" s="14">
        <v>658.0</v>
      </c>
      <c r="E4272" s="24">
        <v>42956.6828125</v>
      </c>
      <c r="F4272" s="16">
        <v>23.0</v>
      </c>
      <c r="G4272" s="17" t="s">
        <v>25</v>
      </c>
      <c r="H4272" s="14">
        <v>79.93</v>
      </c>
      <c r="I4272" s="14">
        <f t="shared" si="1"/>
        <v>611.68</v>
      </c>
      <c r="J4272" s="18">
        <v>4.0</v>
      </c>
      <c r="K4272" s="17">
        <v>6.0</v>
      </c>
      <c r="L4272" s="19">
        <v>3.5</v>
      </c>
      <c r="M4272" s="19" t="e">
        <v>#REF!</v>
      </c>
      <c r="N4272" s="17">
        <v>5.0</v>
      </c>
      <c r="O4272" s="17" t="s">
        <v>62</v>
      </c>
      <c r="P4272" s="17">
        <v>3.0</v>
      </c>
      <c r="Q4272" s="17">
        <v>4.0</v>
      </c>
      <c r="R4272" s="17">
        <v>4.0</v>
      </c>
      <c r="S4272" s="7">
        <f t="shared" si="2"/>
        <v>8</v>
      </c>
      <c r="T4272" s="20">
        <v>20.0</v>
      </c>
      <c r="U4272" s="14">
        <f t="shared" si="203"/>
        <v>26.32</v>
      </c>
      <c r="V4272" s="21" t="s">
        <v>26</v>
      </c>
      <c r="W4272" s="35">
        <f>VLOOKUP(A4272,airbnb_listings_orlando!C:Q,14,0)</f>
        <v>104</v>
      </c>
      <c r="X4272" s="35">
        <f>VLOOKUP(A4272,airbnb_listings_orlando!C:Q,15,0)</f>
        <v>6</v>
      </c>
      <c r="Y4272" s="11">
        <f t="shared" si="4"/>
        <v>219.3333333</v>
      </c>
      <c r="AA4272" s="11"/>
    </row>
    <row r="4273">
      <c r="A4273" s="12" t="s">
        <v>112</v>
      </c>
      <c r="B4273" s="13">
        <v>42942.0</v>
      </c>
      <c r="C4273" s="12">
        <v>42950.0</v>
      </c>
      <c r="D4273" s="14">
        <v>1583.0</v>
      </c>
      <c r="E4273" s="24">
        <v>42803.398726851854</v>
      </c>
      <c r="F4273" s="16">
        <v>139.0</v>
      </c>
      <c r="G4273" s="17" t="s">
        <v>25</v>
      </c>
      <c r="H4273" s="14">
        <v>225.12</v>
      </c>
      <c r="I4273" s="14">
        <f t="shared" si="1"/>
        <v>1470.68</v>
      </c>
      <c r="J4273" s="18">
        <v>4.0</v>
      </c>
      <c r="K4273" s="17">
        <v>6.0</v>
      </c>
      <c r="L4273" s="19">
        <v>3.5</v>
      </c>
      <c r="M4273" s="19" t="e">
        <v>#REF!</v>
      </c>
      <c r="N4273" s="17">
        <v>5.0</v>
      </c>
      <c r="O4273" s="17" t="s">
        <v>62</v>
      </c>
      <c r="P4273" s="17">
        <v>8.0</v>
      </c>
      <c r="Q4273" s="17">
        <v>4.0</v>
      </c>
      <c r="R4273" s="17">
        <v>4.0</v>
      </c>
      <c r="S4273" s="7">
        <f t="shared" si="2"/>
        <v>8</v>
      </c>
      <c r="T4273" s="20">
        <v>49.0</v>
      </c>
      <c r="U4273" s="14">
        <f t="shared" si="203"/>
        <v>63.32</v>
      </c>
      <c r="V4273" s="21" t="s">
        <v>26</v>
      </c>
      <c r="W4273" s="35">
        <f>VLOOKUP(A4273,airbnb_listings_orlando!C:Q,14,0)</f>
        <v>104</v>
      </c>
      <c r="X4273" s="35">
        <f>VLOOKUP(A4273,airbnb_listings_orlando!C:Q,15,0)</f>
        <v>6</v>
      </c>
      <c r="Y4273" s="11">
        <f t="shared" si="4"/>
        <v>197.875</v>
      </c>
      <c r="AA4273" s="11"/>
    </row>
    <row r="4274">
      <c r="A4274" s="12" t="s">
        <v>112</v>
      </c>
      <c r="B4274" s="13">
        <v>42937.0</v>
      </c>
      <c r="C4274" s="12">
        <v>42940.0</v>
      </c>
      <c r="D4274" s="14">
        <v>815.0</v>
      </c>
      <c r="E4274" s="24">
        <v>42923.86954861111</v>
      </c>
      <c r="F4274" s="16">
        <v>14.0</v>
      </c>
      <c r="G4274" s="17" t="s">
        <v>25</v>
      </c>
      <c r="H4274" s="14">
        <v>104.49</v>
      </c>
      <c r="I4274" s="14">
        <f t="shared" si="1"/>
        <v>757.4</v>
      </c>
      <c r="J4274" s="18">
        <v>4.0</v>
      </c>
      <c r="K4274" s="17">
        <v>6.0</v>
      </c>
      <c r="L4274" s="19">
        <v>3.5</v>
      </c>
      <c r="M4274" s="19" t="e">
        <v>#REF!</v>
      </c>
      <c r="N4274" s="17">
        <v>5.0</v>
      </c>
      <c r="O4274" s="17" t="s">
        <v>62</v>
      </c>
      <c r="P4274" s="17">
        <v>3.0</v>
      </c>
      <c r="Q4274" s="17">
        <v>6.0</v>
      </c>
      <c r="R4274" s="17">
        <v>0.0</v>
      </c>
      <c r="S4274" s="7">
        <f t="shared" si="2"/>
        <v>6</v>
      </c>
      <c r="T4274" s="20">
        <v>25.0</v>
      </c>
      <c r="U4274" s="14">
        <f t="shared" si="203"/>
        <v>32.6</v>
      </c>
      <c r="V4274" s="21" t="s">
        <v>26</v>
      </c>
      <c r="W4274" s="35">
        <f>VLOOKUP(A4274,airbnb_listings_orlando!C:Q,14,0)</f>
        <v>104</v>
      </c>
      <c r="X4274" s="35">
        <f>VLOOKUP(A4274,airbnb_listings_orlando!C:Q,15,0)</f>
        <v>6</v>
      </c>
      <c r="Y4274" s="11">
        <f t="shared" si="4"/>
        <v>271.6666667</v>
      </c>
      <c r="AA4274" s="11"/>
    </row>
    <row r="4275">
      <c r="A4275" s="12" t="s">
        <v>112</v>
      </c>
      <c r="B4275" s="13">
        <v>42917.0</v>
      </c>
      <c r="C4275" s="12">
        <v>42922.0</v>
      </c>
      <c r="D4275" s="14">
        <v>1086.0</v>
      </c>
      <c r="E4275" s="24">
        <v>42831.66371527778</v>
      </c>
      <c r="F4275" s="16">
        <v>86.0</v>
      </c>
      <c r="G4275" s="17" t="s">
        <v>25</v>
      </c>
      <c r="H4275" s="14">
        <v>146.52</v>
      </c>
      <c r="I4275" s="14">
        <f t="shared" si="1"/>
        <v>1008.56</v>
      </c>
      <c r="J4275" s="18">
        <v>4.0</v>
      </c>
      <c r="K4275" s="17">
        <v>6.0</v>
      </c>
      <c r="L4275" s="19">
        <v>3.5</v>
      </c>
      <c r="M4275" s="19" t="e">
        <v>#REF!</v>
      </c>
      <c r="N4275" s="17">
        <v>5.0</v>
      </c>
      <c r="O4275" s="17" t="s">
        <v>62</v>
      </c>
      <c r="P4275" s="17">
        <v>5.0</v>
      </c>
      <c r="Q4275" s="17">
        <v>4.0</v>
      </c>
      <c r="R4275" s="17">
        <v>4.0</v>
      </c>
      <c r="S4275" s="7">
        <f t="shared" si="2"/>
        <v>8</v>
      </c>
      <c r="T4275" s="20">
        <v>34.0</v>
      </c>
      <c r="U4275" s="14">
        <f t="shared" si="203"/>
        <v>43.44</v>
      </c>
      <c r="V4275" s="21" t="s">
        <v>26</v>
      </c>
      <c r="W4275" s="35">
        <f>VLOOKUP(A4275,airbnb_listings_orlando!C:Q,14,0)</f>
        <v>104</v>
      </c>
      <c r="X4275" s="35">
        <f>VLOOKUP(A4275,airbnb_listings_orlando!C:Q,15,0)</f>
        <v>6</v>
      </c>
      <c r="Y4275" s="11">
        <f t="shared" si="4"/>
        <v>217.2</v>
      </c>
      <c r="AA4275" s="11"/>
    </row>
    <row r="4276">
      <c r="A4276" s="12" t="s">
        <v>112</v>
      </c>
      <c r="B4276" s="13">
        <v>42912.0</v>
      </c>
      <c r="C4276" s="12">
        <v>42915.0</v>
      </c>
      <c r="D4276" s="14">
        <v>570.0</v>
      </c>
      <c r="E4276" s="24">
        <v>42772.42623842593</v>
      </c>
      <c r="F4276" s="16">
        <v>140.0</v>
      </c>
      <c r="G4276" s="17" t="s">
        <v>25</v>
      </c>
      <c r="H4276" s="14">
        <v>65.35</v>
      </c>
      <c r="I4276" s="14">
        <f t="shared" si="1"/>
        <v>529.2</v>
      </c>
      <c r="J4276" s="18">
        <v>4.0</v>
      </c>
      <c r="K4276" s="17">
        <v>6.0</v>
      </c>
      <c r="L4276" s="19">
        <v>3.5</v>
      </c>
      <c r="M4276" s="19" t="e">
        <v>#REF!</v>
      </c>
      <c r="N4276" s="17">
        <v>5.0</v>
      </c>
      <c r="O4276" s="17" t="s">
        <v>62</v>
      </c>
      <c r="P4276" s="17">
        <v>3.0</v>
      </c>
      <c r="Q4276" s="17">
        <v>5.0</v>
      </c>
      <c r="R4276" s="17">
        <v>3.0</v>
      </c>
      <c r="S4276" s="7">
        <f t="shared" si="2"/>
        <v>8</v>
      </c>
      <c r="T4276" s="20">
        <v>18.0</v>
      </c>
      <c r="U4276" s="14">
        <f t="shared" si="203"/>
        <v>22.8</v>
      </c>
      <c r="V4276" s="21" t="s">
        <v>26</v>
      </c>
      <c r="W4276" s="35">
        <f>VLOOKUP(A4276,airbnb_listings_orlando!C:Q,14,0)</f>
        <v>104</v>
      </c>
      <c r="X4276" s="35">
        <f>VLOOKUP(A4276,airbnb_listings_orlando!C:Q,15,0)</f>
        <v>6</v>
      </c>
      <c r="Y4276" s="11">
        <f t="shared" si="4"/>
        <v>190</v>
      </c>
      <c r="AA4276" s="11"/>
    </row>
    <row r="4277">
      <c r="A4277" s="12" t="s">
        <v>112</v>
      </c>
      <c r="B4277" s="13">
        <v>42903.0</v>
      </c>
      <c r="C4277" s="12">
        <v>42907.0</v>
      </c>
      <c r="D4277" s="14">
        <v>722.0</v>
      </c>
      <c r="E4277" s="24">
        <v>42812.58851851852</v>
      </c>
      <c r="F4277" s="16">
        <v>91.0</v>
      </c>
      <c r="G4277" s="17" t="s">
        <v>25</v>
      </c>
      <c r="H4277" s="14">
        <v>89.98</v>
      </c>
      <c r="I4277" s="14">
        <f t="shared" si="1"/>
        <v>671.12</v>
      </c>
      <c r="J4277" s="18">
        <v>4.0</v>
      </c>
      <c r="K4277" s="17">
        <v>6.0</v>
      </c>
      <c r="L4277" s="19">
        <v>3.5</v>
      </c>
      <c r="M4277" s="19" t="e">
        <v>#REF!</v>
      </c>
      <c r="N4277" s="17">
        <v>5.0</v>
      </c>
      <c r="O4277" s="17" t="s">
        <v>62</v>
      </c>
      <c r="P4277" s="17">
        <v>4.0</v>
      </c>
      <c r="Q4277" s="17">
        <v>4.0</v>
      </c>
      <c r="R4277" s="17">
        <v>3.0</v>
      </c>
      <c r="S4277" s="7">
        <f t="shared" si="2"/>
        <v>7</v>
      </c>
      <c r="T4277" s="20">
        <v>22.0</v>
      </c>
      <c r="U4277" s="14">
        <f t="shared" si="203"/>
        <v>28.88</v>
      </c>
      <c r="V4277" s="21" t="s">
        <v>26</v>
      </c>
      <c r="W4277" s="35">
        <f>VLOOKUP(A4277,airbnb_listings_orlando!C:Q,14,0)</f>
        <v>104</v>
      </c>
      <c r="X4277" s="35">
        <f>VLOOKUP(A4277,airbnb_listings_orlando!C:Q,15,0)</f>
        <v>6</v>
      </c>
      <c r="Y4277" s="11">
        <f t="shared" si="4"/>
        <v>180.5</v>
      </c>
      <c r="AA4277" s="11"/>
    </row>
    <row r="4278">
      <c r="A4278" s="12" t="s">
        <v>112</v>
      </c>
      <c r="B4278" s="13">
        <v>42897.0</v>
      </c>
      <c r="C4278" s="12">
        <v>42901.0</v>
      </c>
      <c r="D4278" s="14">
        <v>722.0</v>
      </c>
      <c r="E4278" s="24">
        <v>42849.57429398148</v>
      </c>
      <c r="F4278" s="16">
        <v>48.0</v>
      </c>
      <c r="G4278" s="17" t="s">
        <v>25</v>
      </c>
      <c r="H4278" s="14">
        <v>89.98</v>
      </c>
      <c r="I4278" s="14">
        <f t="shared" si="1"/>
        <v>671.12</v>
      </c>
      <c r="J4278" s="18">
        <v>4.0</v>
      </c>
      <c r="K4278" s="17">
        <v>6.0</v>
      </c>
      <c r="L4278" s="19">
        <v>3.5</v>
      </c>
      <c r="M4278" s="19" t="e">
        <v>#REF!</v>
      </c>
      <c r="N4278" s="17">
        <v>5.0</v>
      </c>
      <c r="O4278" s="17" t="s">
        <v>62</v>
      </c>
      <c r="P4278" s="17">
        <v>4.0</v>
      </c>
      <c r="Q4278" s="17">
        <v>5.0</v>
      </c>
      <c r="R4278" s="17">
        <v>0.0</v>
      </c>
      <c r="S4278" s="7">
        <f t="shared" si="2"/>
        <v>5</v>
      </c>
      <c r="T4278" s="20">
        <v>22.0</v>
      </c>
      <c r="U4278" s="14">
        <f t="shared" si="203"/>
        <v>28.88</v>
      </c>
      <c r="V4278" s="21" t="s">
        <v>26</v>
      </c>
      <c r="W4278" s="35">
        <f>VLOOKUP(A4278,airbnb_listings_orlando!C:Q,14,0)</f>
        <v>104</v>
      </c>
      <c r="X4278" s="35">
        <f>VLOOKUP(A4278,airbnb_listings_orlando!C:Q,15,0)</f>
        <v>6</v>
      </c>
      <c r="Y4278" s="11">
        <f t="shared" si="4"/>
        <v>180.5</v>
      </c>
      <c r="AA4278" s="11"/>
    </row>
    <row r="4279">
      <c r="A4279" s="12" t="s">
        <v>112</v>
      </c>
      <c r="B4279" s="13">
        <v>42874.0</v>
      </c>
      <c r="C4279" s="12">
        <v>42876.0</v>
      </c>
      <c r="D4279" s="14">
        <v>418.99</v>
      </c>
      <c r="E4279" s="24">
        <v>42849.59653935185</v>
      </c>
      <c r="F4279" s="16">
        <v>25.0</v>
      </c>
      <c r="G4279" s="17" t="s">
        <v>25</v>
      </c>
      <c r="H4279" s="14">
        <v>41.91</v>
      </c>
      <c r="I4279" s="14">
        <f t="shared" si="1"/>
        <v>389.2304</v>
      </c>
      <c r="J4279" s="18">
        <v>4.0</v>
      </c>
      <c r="K4279" s="17">
        <v>6.0</v>
      </c>
      <c r="L4279" s="19">
        <v>3.5</v>
      </c>
      <c r="M4279" s="19" t="e">
        <v>#REF!</v>
      </c>
      <c r="N4279" s="17">
        <v>5.0</v>
      </c>
      <c r="O4279" s="17" t="s">
        <v>62</v>
      </c>
      <c r="P4279" s="17">
        <v>2.0</v>
      </c>
      <c r="Q4279" s="17">
        <v>5.0</v>
      </c>
      <c r="R4279" s="17">
        <v>0.0</v>
      </c>
      <c r="S4279" s="7">
        <f t="shared" si="2"/>
        <v>5</v>
      </c>
      <c r="T4279" s="20">
        <v>13.0</v>
      </c>
      <c r="U4279" s="14">
        <f t="shared" si="203"/>
        <v>16.7596</v>
      </c>
      <c r="V4279" s="21" t="s">
        <v>26</v>
      </c>
      <c r="W4279" s="35">
        <f>VLOOKUP(A4279,airbnb_listings_orlando!C:Q,14,0)</f>
        <v>104</v>
      </c>
      <c r="X4279" s="35">
        <f>VLOOKUP(A4279,airbnb_listings_orlando!C:Q,15,0)</f>
        <v>6</v>
      </c>
      <c r="Y4279" s="11">
        <f t="shared" si="4"/>
        <v>209.495</v>
      </c>
      <c r="AA4279" s="11"/>
    </row>
    <row r="4280">
      <c r="A4280" s="12" t="s">
        <v>112</v>
      </c>
      <c r="B4280" s="13">
        <v>42863.0</v>
      </c>
      <c r="C4280" s="12">
        <v>42873.0</v>
      </c>
      <c r="D4280" s="14">
        <v>1630.0</v>
      </c>
      <c r="E4280" s="24">
        <v>42826.93513888889</v>
      </c>
      <c r="F4280" s="16">
        <v>37.0</v>
      </c>
      <c r="G4280" s="17" t="s">
        <v>25</v>
      </c>
      <c r="H4280" s="14">
        <v>232.98</v>
      </c>
      <c r="I4280" s="14">
        <f t="shared" si="1"/>
        <v>1514.8</v>
      </c>
      <c r="J4280" s="18">
        <v>4.0</v>
      </c>
      <c r="K4280" s="17">
        <v>6.0</v>
      </c>
      <c r="L4280" s="19">
        <v>3.5</v>
      </c>
      <c r="M4280" s="19" t="e">
        <v>#REF!</v>
      </c>
      <c r="N4280" s="17">
        <v>5.0</v>
      </c>
      <c r="O4280" s="17" t="s">
        <v>62</v>
      </c>
      <c r="P4280" s="17">
        <v>10.0</v>
      </c>
      <c r="Q4280" s="17">
        <v>7.0</v>
      </c>
      <c r="R4280" s="17">
        <v>0.0</v>
      </c>
      <c r="S4280" s="7">
        <f t="shared" si="2"/>
        <v>7</v>
      </c>
      <c r="T4280" s="20">
        <v>50.0</v>
      </c>
      <c r="U4280" s="14">
        <f t="shared" si="203"/>
        <v>65.2</v>
      </c>
      <c r="V4280" s="21" t="s">
        <v>26</v>
      </c>
      <c r="W4280" s="35">
        <f>VLOOKUP(A4280,airbnb_listings_orlando!C:Q,14,0)</f>
        <v>104</v>
      </c>
      <c r="X4280" s="35">
        <f>VLOOKUP(A4280,airbnb_listings_orlando!C:Q,15,0)</f>
        <v>6</v>
      </c>
      <c r="Y4280" s="11">
        <f t="shared" si="4"/>
        <v>163</v>
      </c>
      <c r="AA4280" s="11"/>
    </row>
    <row r="4281">
      <c r="A4281" s="12" t="s">
        <v>112</v>
      </c>
      <c r="B4281" s="13">
        <v>42860.0</v>
      </c>
      <c r="C4281" s="12">
        <v>42863.0</v>
      </c>
      <c r="D4281" s="14">
        <v>570.0</v>
      </c>
      <c r="E4281" s="24">
        <v>42788.410891203705</v>
      </c>
      <c r="F4281" s="16">
        <v>72.0</v>
      </c>
      <c r="G4281" s="17" t="s">
        <v>25</v>
      </c>
      <c r="H4281" s="14">
        <v>65.35</v>
      </c>
      <c r="I4281" s="14">
        <f t="shared" si="1"/>
        <v>529.2</v>
      </c>
      <c r="J4281" s="18">
        <v>4.0</v>
      </c>
      <c r="K4281" s="17">
        <v>6.0</v>
      </c>
      <c r="L4281" s="19">
        <v>3.5</v>
      </c>
      <c r="M4281" s="19" t="e">
        <v>#REF!</v>
      </c>
      <c r="N4281" s="17">
        <v>5.0</v>
      </c>
      <c r="O4281" s="17" t="s">
        <v>62</v>
      </c>
      <c r="P4281" s="17">
        <v>3.0</v>
      </c>
      <c r="Q4281" s="17">
        <v>7.0</v>
      </c>
      <c r="R4281" s="17">
        <v>0.0</v>
      </c>
      <c r="S4281" s="7">
        <f t="shared" si="2"/>
        <v>7</v>
      </c>
      <c r="T4281" s="20">
        <v>18.0</v>
      </c>
      <c r="U4281" s="14">
        <f t="shared" si="203"/>
        <v>22.8</v>
      </c>
      <c r="V4281" s="21" t="s">
        <v>26</v>
      </c>
      <c r="W4281" s="35">
        <f>VLOOKUP(A4281,airbnb_listings_orlando!C:Q,14,0)</f>
        <v>104</v>
      </c>
      <c r="X4281" s="35">
        <f>VLOOKUP(A4281,airbnb_listings_orlando!C:Q,15,0)</f>
        <v>6</v>
      </c>
      <c r="Y4281" s="11">
        <f t="shared" si="4"/>
        <v>190</v>
      </c>
      <c r="AA4281" s="11"/>
    </row>
    <row r="4282">
      <c r="A4282" s="12" t="s">
        <v>112</v>
      </c>
      <c r="B4282" s="13">
        <v>42826.0</v>
      </c>
      <c r="C4282" s="12">
        <v>42833.0</v>
      </c>
      <c r="D4282" s="14">
        <v>1280.4</v>
      </c>
      <c r="E4282" s="24">
        <v>42758.389027777775</v>
      </c>
      <c r="F4282" s="16">
        <v>68.0</v>
      </c>
      <c r="G4282" s="17" t="s">
        <v>25</v>
      </c>
      <c r="H4282" s="14">
        <v>152.55</v>
      </c>
      <c r="I4282" s="14">
        <f t="shared" si="1"/>
        <v>1192.974</v>
      </c>
      <c r="J4282" s="18">
        <v>4.0</v>
      </c>
      <c r="K4282" s="17">
        <v>6.0</v>
      </c>
      <c r="L4282" s="19">
        <v>3.5</v>
      </c>
      <c r="M4282" s="19" t="e">
        <v>#REF!</v>
      </c>
      <c r="N4282" s="17">
        <v>5.0</v>
      </c>
      <c r="O4282" s="17" t="s">
        <v>62</v>
      </c>
      <c r="P4282" s="17">
        <v>7.0</v>
      </c>
      <c r="Q4282" s="17">
        <v>4.0</v>
      </c>
      <c r="R4282" s="17">
        <v>2.0</v>
      </c>
      <c r="S4282" s="7">
        <f t="shared" si="2"/>
        <v>6</v>
      </c>
      <c r="T4282" s="20">
        <v>36.21</v>
      </c>
      <c r="U4282" s="14">
        <f t="shared" si="203"/>
        <v>51.216</v>
      </c>
      <c r="V4282" s="21" t="s">
        <v>26</v>
      </c>
      <c r="W4282" s="35">
        <f>VLOOKUP(A4282,airbnb_listings_orlando!C:Q,14,0)</f>
        <v>104</v>
      </c>
      <c r="X4282" s="35">
        <f>VLOOKUP(A4282,airbnb_listings_orlando!C:Q,15,0)</f>
        <v>6</v>
      </c>
      <c r="Y4282" s="11">
        <f t="shared" si="4"/>
        <v>182.9142857</v>
      </c>
      <c r="AA4282" s="11"/>
    </row>
    <row r="4283">
      <c r="A4283" s="12" t="s">
        <v>112</v>
      </c>
      <c r="B4283" s="13">
        <v>42776.0</v>
      </c>
      <c r="C4283" s="12">
        <v>42790.0</v>
      </c>
      <c r="D4283" s="14">
        <v>2226.7</v>
      </c>
      <c r="E4283" s="24">
        <v>42627.40282407407</v>
      </c>
      <c r="F4283" s="16">
        <v>149.0</v>
      </c>
      <c r="G4283" s="17" t="s">
        <v>25</v>
      </c>
      <c r="H4283" s="14">
        <v>326.34</v>
      </c>
      <c r="I4283" s="14">
        <f t="shared" si="1"/>
        <v>2068.632</v>
      </c>
      <c r="J4283" s="18">
        <v>4.0</v>
      </c>
      <c r="K4283" s="17">
        <v>6.0</v>
      </c>
      <c r="L4283" s="19">
        <v>3.5</v>
      </c>
      <c r="M4283" s="19" t="e">
        <v>#REF!</v>
      </c>
      <c r="N4283" s="17">
        <v>5.0</v>
      </c>
      <c r="O4283" s="17" t="s">
        <v>62</v>
      </c>
      <c r="P4283" s="17">
        <v>14.0</v>
      </c>
      <c r="Q4283" s="17">
        <v>5.0</v>
      </c>
      <c r="R4283" s="17">
        <v>0.0</v>
      </c>
      <c r="S4283" s="7">
        <f t="shared" si="2"/>
        <v>5</v>
      </c>
      <c r="T4283" s="20">
        <v>69.0</v>
      </c>
      <c r="U4283" s="14">
        <f t="shared" si="203"/>
        <v>89.068</v>
      </c>
      <c r="V4283" s="21" t="s">
        <v>26</v>
      </c>
      <c r="W4283" s="35">
        <f>VLOOKUP(A4283,airbnb_listings_orlando!C:Q,14,0)</f>
        <v>104</v>
      </c>
      <c r="X4283" s="35">
        <f>VLOOKUP(A4283,airbnb_listings_orlando!C:Q,15,0)</f>
        <v>6</v>
      </c>
      <c r="Y4283" s="11">
        <f t="shared" si="4"/>
        <v>159.05</v>
      </c>
      <c r="AA4283" s="11"/>
    </row>
    <row r="4284">
      <c r="A4284" s="12" t="s">
        <v>112</v>
      </c>
      <c r="B4284" s="13">
        <v>42769.0</v>
      </c>
      <c r="C4284" s="12">
        <v>42774.0</v>
      </c>
      <c r="D4284" s="14">
        <v>873.0</v>
      </c>
      <c r="E4284" s="24">
        <v>42749.45732638889</v>
      </c>
      <c r="F4284" s="16">
        <v>20.0</v>
      </c>
      <c r="G4284" s="17" t="s">
        <v>25</v>
      </c>
      <c r="H4284" s="14">
        <v>113.41</v>
      </c>
      <c r="I4284" s="14">
        <f t="shared" si="1"/>
        <v>811.08</v>
      </c>
      <c r="J4284" s="18">
        <v>4.0</v>
      </c>
      <c r="K4284" s="17">
        <v>6.0</v>
      </c>
      <c r="L4284" s="19">
        <v>3.5</v>
      </c>
      <c r="M4284" s="19" t="e">
        <v>#REF!</v>
      </c>
      <c r="N4284" s="17">
        <v>5.0</v>
      </c>
      <c r="O4284" s="17" t="s">
        <v>62</v>
      </c>
      <c r="P4284" s="17">
        <v>5.0</v>
      </c>
      <c r="Q4284" s="17">
        <v>7.0</v>
      </c>
      <c r="R4284" s="17">
        <v>0.0</v>
      </c>
      <c r="S4284" s="7">
        <f t="shared" si="2"/>
        <v>7</v>
      </c>
      <c r="T4284" s="20">
        <v>27.0</v>
      </c>
      <c r="U4284" s="14">
        <f t="shared" si="203"/>
        <v>34.92</v>
      </c>
      <c r="V4284" s="21" t="s">
        <v>26</v>
      </c>
      <c r="W4284" s="35">
        <f>VLOOKUP(A4284,airbnb_listings_orlando!C:Q,14,0)</f>
        <v>104</v>
      </c>
      <c r="X4284" s="35">
        <f>VLOOKUP(A4284,airbnb_listings_orlando!C:Q,15,0)</f>
        <v>6</v>
      </c>
      <c r="Y4284" s="11">
        <f t="shared" si="4"/>
        <v>174.6</v>
      </c>
      <c r="AA4284" s="11"/>
    </row>
    <row r="4285">
      <c r="A4285" s="12" t="s">
        <v>112</v>
      </c>
      <c r="B4285" s="13">
        <v>43453.0</v>
      </c>
      <c r="C4285" s="12">
        <v>43482.0</v>
      </c>
      <c r="D4285" s="14">
        <v>130.0</v>
      </c>
      <c r="E4285" s="15">
        <v>43054.611180555556</v>
      </c>
      <c r="F4285" s="16">
        <v>399.0</v>
      </c>
      <c r="G4285" s="17" t="s">
        <v>25</v>
      </c>
      <c r="H4285" s="14">
        <v>0.0</v>
      </c>
      <c r="I4285" s="14">
        <f t="shared" si="1"/>
        <v>130</v>
      </c>
      <c r="J4285" s="18">
        <v>4.0</v>
      </c>
      <c r="K4285" s="17">
        <v>6.0</v>
      </c>
      <c r="L4285" s="19">
        <v>3.5</v>
      </c>
      <c r="M4285" s="19" t="e">
        <v>#REF!</v>
      </c>
      <c r="N4285" s="17">
        <v>5.0</v>
      </c>
      <c r="O4285" s="17" t="s">
        <v>62</v>
      </c>
      <c r="P4285" s="17">
        <v>29.0</v>
      </c>
      <c r="Q4285" s="17">
        <v>2.0</v>
      </c>
      <c r="R4285" s="17">
        <v>0.0</v>
      </c>
      <c r="S4285" s="7">
        <f t="shared" si="2"/>
        <v>2</v>
      </c>
      <c r="T4285" s="20">
        <v>0.0</v>
      </c>
      <c r="U4285" s="14">
        <v>0.0</v>
      </c>
      <c r="V4285" s="21" t="s">
        <v>37</v>
      </c>
      <c r="W4285" s="35">
        <f>VLOOKUP(A4285,airbnb_listings_orlando!C:Q,14,0)</f>
        <v>104</v>
      </c>
      <c r="X4285" s="35">
        <f>VLOOKUP(A4285,airbnb_listings_orlando!C:Q,15,0)</f>
        <v>6</v>
      </c>
      <c r="Y4285" s="11">
        <f t="shared" si="4"/>
        <v>4.482758621</v>
      </c>
      <c r="AA4285" s="11"/>
    </row>
    <row r="4286">
      <c r="A4286" s="12" t="s">
        <v>112</v>
      </c>
      <c r="B4286" s="13">
        <v>43373.0</v>
      </c>
      <c r="C4286" s="25">
        <v>43392.0</v>
      </c>
      <c r="D4286" s="14">
        <v>135.0</v>
      </c>
      <c r="E4286" s="15">
        <v>43080.124930555554</v>
      </c>
      <c r="F4286" s="16">
        <v>293.0</v>
      </c>
      <c r="G4286" s="17" t="s">
        <v>25</v>
      </c>
      <c r="H4286" s="14">
        <v>0.0</v>
      </c>
      <c r="I4286" s="14">
        <f t="shared" si="1"/>
        <v>135</v>
      </c>
      <c r="J4286" s="18">
        <v>4.0</v>
      </c>
      <c r="K4286" s="17">
        <v>6.0</v>
      </c>
      <c r="L4286" s="19">
        <v>3.5</v>
      </c>
      <c r="M4286" s="19" t="e">
        <v>#REF!</v>
      </c>
      <c r="N4286" s="17">
        <v>5.0</v>
      </c>
      <c r="O4286" s="17" t="s">
        <v>62</v>
      </c>
      <c r="P4286" s="17">
        <v>19.0</v>
      </c>
      <c r="Q4286" s="17">
        <v>2.0</v>
      </c>
      <c r="R4286" s="17">
        <v>0.0</v>
      </c>
      <c r="S4286" s="7">
        <f t="shared" si="2"/>
        <v>2</v>
      </c>
      <c r="T4286" s="20">
        <v>0.0</v>
      </c>
      <c r="U4286" s="14">
        <v>0.0</v>
      </c>
      <c r="V4286" s="21" t="s">
        <v>37</v>
      </c>
      <c r="W4286" s="35">
        <f>VLOOKUP(A4286,airbnb_listings_orlando!C:Q,14,0)</f>
        <v>104</v>
      </c>
      <c r="X4286" s="35">
        <f>VLOOKUP(A4286,airbnb_listings_orlando!C:Q,15,0)</f>
        <v>6</v>
      </c>
      <c r="Y4286" s="11">
        <f t="shared" si="4"/>
        <v>7.105263158</v>
      </c>
      <c r="AA4286" s="11"/>
    </row>
    <row r="4287">
      <c r="A4287" s="12" t="s">
        <v>112</v>
      </c>
      <c r="B4287" s="13">
        <v>43317.0</v>
      </c>
      <c r="C4287" s="12">
        <v>43320.0</v>
      </c>
      <c r="D4287" s="14">
        <v>518.0</v>
      </c>
      <c r="E4287" s="24">
        <v>43189.75974537037</v>
      </c>
      <c r="F4287" s="16">
        <v>128.0</v>
      </c>
      <c r="G4287" s="17" t="s">
        <v>25</v>
      </c>
      <c r="H4287" s="14">
        <v>54.0</v>
      </c>
      <c r="I4287" s="14">
        <f t="shared" si="1"/>
        <v>502</v>
      </c>
      <c r="J4287" s="18">
        <v>4.0</v>
      </c>
      <c r="K4287" s="17">
        <v>6.0</v>
      </c>
      <c r="L4287" s="19">
        <v>3.5</v>
      </c>
      <c r="M4287" s="19" t="e">
        <v>#REF!</v>
      </c>
      <c r="N4287" s="17">
        <v>5.0</v>
      </c>
      <c r="O4287" s="17" t="s">
        <v>62</v>
      </c>
      <c r="P4287" s="17">
        <v>3.0</v>
      </c>
      <c r="Q4287" s="17">
        <v>8.0</v>
      </c>
      <c r="R4287" s="17">
        <v>0.0</v>
      </c>
      <c r="S4287" s="7">
        <f t="shared" si="2"/>
        <v>8</v>
      </c>
      <c r="T4287" s="20">
        <v>16.0</v>
      </c>
      <c r="U4287" s="14">
        <v>0.0</v>
      </c>
      <c r="V4287" s="21" t="s">
        <v>37</v>
      </c>
      <c r="W4287" s="35">
        <f>VLOOKUP(A4287,airbnb_listings_orlando!C:Q,14,0)</f>
        <v>104</v>
      </c>
      <c r="X4287" s="35">
        <f>VLOOKUP(A4287,airbnb_listings_orlando!C:Q,15,0)</f>
        <v>6</v>
      </c>
      <c r="Y4287" s="11">
        <f t="shared" si="4"/>
        <v>172.6666667</v>
      </c>
      <c r="AA4287" s="11"/>
    </row>
    <row r="4288">
      <c r="A4288" s="12" t="s">
        <v>112</v>
      </c>
      <c r="B4288" s="13">
        <v>43311.0</v>
      </c>
      <c r="C4288" s="12">
        <v>43317.0</v>
      </c>
      <c r="D4288" s="14">
        <v>905.03</v>
      </c>
      <c r="E4288" s="24">
        <v>43187.757627314815</v>
      </c>
      <c r="F4288" s="16">
        <v>124.0</v>
      </c>
      <c r="G4288" s="17" t="s">
        <v>25</v>
      </c>
      <c r="H4288" s="14">
        <v>115.44</v>
      </c>
      <c r="I4288" s="14">
        <f t="shared" si="1"/>
        <v>877.03</v>
      </c>
      <c r="J4288" s="18">
        <v>4.0</v>
      </c>
      <c r="K4288" s="17">
        <v>6.0</v>
      </c>
      <c r="L4288" s="19">
        <v>3.5</v>
      </c>
      <c r="M4288" s="19" t="e">
        <v>#REF!</v>
      </c>
      <c r="N4288" s="17">
        <v>5.0</v>
      </c>
      <c r="O4288" s="17" t="s">
        <v>62</v>
      </c>
      <c r="P4288" s="17">
        <v>6.0</v>
      </c>
      <c r="Q4288" s="17">
        <v>8.0</v>
      </c>
      <c r="R4288" s="17">
        <v>0.0</v>
      </c>
      <c r="S4288" s="7">
        <f t="shared" si="2"/>
        <v>8</v>
      </c>
      <c r="T4288" s="20">
        <v>28.0</v>
      </c>
      <c r="U4288" s="14">
        <v>0.0</v>
      </c>
      <c r="V4288" s="21" t="s">
        <v>37</v>
      </c>
      <c r="W4288" s="35">
        <f>VLOOKUP(A4288,airbnb_listings_orlando!C:Q,14,0)</f>
        <v>104</v>
      </c>
      <c r="X4288" s="35">
        <f>VLOOKUP(A4288,airbnb_listings_orlando!C:Q,15,0)</f>
        <v>6</v>
      </c>
      <c r="Y4288" s="11">
        <f t="shared" si="4"/>
        <v>150.8383333</v>
      </c>
      <c r="AA4288" s="11"/>
    </row>
    <row r="4289">
      <c r="A4289" s="12" t="s">
        <v>112</v>
      </c>
      <c r="B4289" s="13">
        <v>43236.0</v>
      </c>
      <c r="C4289" s="12">
        <v>43243.0</v>
      </c>
      <c r="D4289" s="14">
        <v>1369.24</v>
      </c>
      <c r="E4289" s="24">
        <v>43186.31730324074</v>
      </c>
      <c r="F4289" s="16">
        <v>50.0</v>
      </c>
      <c r="G4289" s="17" t="s">
        <v>25</v>
      </c>
      <c r="H4289" s="14">
        <v>168.0</v>
      </c>
      <c r="I4289" s="14">
        <f t="shared" si="1"/>
        <v>1369.24</v>
      </c>
      <c r="J4289" s="18">
        <v>4.0</v>
      </c>
      <c r="K4289" s="17">
        <v>6.0</v>
      </c>
      <c r="L4289" s="19">
        <v>3.5</v>
      </c>
      <c r="M4289" s="19" t="e">
        <v>#REF!</v>
      </c>
      <c r="N4289" s="17">
        <v>5.0</v>
      </c>
      <c r="O4289" s="17" t="s">
        <v>62</v>
      </c>
      <c r="P4289" s="17">
        <v>7.0</v>
      </c>
      <c r="Q4289" s="17">
        <v>2.0</v>
      </c>
      <c r="R4289" s="17">
        <v>2.0</v>
      </c>
      <c r="S4289" s="7">
        <f t="shared" si="2"/>
        <v>4</v>
      </c>
      <c r="T4289" s="20">
        <v>0.0</v>
      </c>
      <c r="U4289" s="14">
        <v>0.0</v>
      </c>
      <c r="V4289" s="21" t="s">
        <v>37</v>
      </c>
      <c r="W4289" s="35">
        <f>VLOOKUP(A4289,airbnb_listings_orlando!C:Q,14,0)</f>
        <v>104</v>
      </c>
      <c r="X4289" s="35">
        <f>VLOOKUP(A4289,airbnb_listings_orlando!C:Q,15,0)</f>
        <v>6</v>
      </c>
      <c r="Y4289" s="11">
        <f t="shared" si="4"/>
        <v>195.6057143</v>
      </c>
      <c r="AA4289" s="11"/>
    </row>
    <row r="4290">
      <c r="A4290" s="12" t="s">
        <v>112</v>
      </c>
      <c r="B4290" s="13">
        <v>43144.0</v>
      </c>
      <c r="C4290" s="12">
        <v>43149.0</v>
      </c>
      <c r="D4290" s="14">
        <v>1045.91</v>
      </c>
      <c r="E4290" s="24">
        <v>43048.22435185185</v>
      </c>
      <c r="F4290" s="16">
        <v>96.0</v>
      </c>
      <c r="G4290" s="17" t="s">
        <v>25</v>
      </c>
      <c r="H4290" s="14">
        <v>128.38</v>
      </c>
      <c r="I4290" s="14">
        <f t="shared" si="1"/>
        <v>1012.89</v>
      </c>
      <c r="J4290" s="18">
        <v>4.0</v>
      </c>
      <c r="K4290" s="17">
        <v>6.0</v>
      </c>
      <c r="L4290" s="19">
        <v>3.5</v>
      </c>
      <c r="M4290" s="19" t="e">
        <v>#REF!</v>
      </c>
      <c r="N4290" s="17">
        <v>5.0</v>
      </c>
      <c r="O4290" s="17" t="s">
        <v>62</v>
      </c>
      <c r="P4290" s="17">
        <v>5.0</v>
      </c>
      <c r="Q4290" s="17">
        <v>4.0</v>
      </c>
      <c r="R4290" s="17">
        <v>4.0</v>
      </c>
      <c r="S4290" s="7">
        <f t="shared" si="2"/>
        <v>8</v>
      </c>
      <c r="T4290" s="20">
        <v>33.02</v>
      </c>
      <c r="U4290" s="14">
        <v>0.0</v>
      </c>
      <c r="V4290" s="21" t="s">
        <v>37</v>
      </c>
      <c r="W4290" s="35">
        <f>VLOOKUP(A4290,airbnb_listings_orlando!C:Q,14,0)</f>
        <v>104</v>
      </c>
      <c r="X4290" s="35">
        <f>VLOOKUP(A4290,airbnb_listings_orlando!C:Q,15,0)</f>
        <v>6</v>
      </c>
      <c r="Y4290" s="11">
        <f t="shared" si="4"/>
        <v>209.182</v>
      </c>
      <c r="AA4290" s="11"/>
    </row>
    <row r="4291">
      <c r="A4291" s="12" t="s">
        <v>112</v>
      </c>
      <c r="B4291" s="13">
        <v>43115.0</v>
      </c>
      <c r="C4291" s="12">
        <v>43134.0</v>
      </c>
      <c r="D4291" s="14">
        <v>4419.51</v>
      </c>
      <c r="E4291" s="15">
        <v>43039.87304398148</v>
      </c>
      <c r="F4291" s="16">
        <v>76.0</v>
      </c>
      <c r="G4291" s="17" t="s">
        <v>25</v>
      </c>
      <c r="H4291" s="14">
        <v>720.0</v>
      </c>
      <c r="I4291" s="14">
        <f t="shared" si="1"/>
        <v>4419.51</v>
      </c>
      <c r="J4291" s="18">
        <v>4.0</v>
      </c>
      <c r="K4291" s="17">
        <v>6.0</v>
      </c>
      <c r="L4291" s="19">
        <v>3.5</v>
      </c>
      <c r="M4291" s="19" t="e">
        <v>#REF!</v>
      </c>
      <c r="N4291" s="17">
        <v>5.0</v>
      </c>
      <c r="O4291" s="17" t="s">
        <v>62</v>
      </c>
      <c r="P4291" s="17">
        <v>19.0</v>
      </c>
      <c r="Q4291" s="17">
        <v>6.0</v>
      </c>
      <c r="R4291" s="17">
        <v>2.0</v>
      </c>
      <c r="S4291" s="7">
        <f t="shared" si="2"/>
        <v>8</v>
      </c>
      <c r="T4291" s="20">
        <v>0.0</v>
      </c>
      <c r="U4291" s="14">
        <v>0.0</v>
      </c>
      <c r="V4291" s="21" t="s">
        <v>37</v>
      </c>
      <c r="W4291" s="35">
        <f>VLOOKUP(A4291,airbnb_listings_orlando!C:Q,14,0)</f>
        <v>104</v>
      </c>
      <c r="X4291" s="35">
        <f>VLOOKUP(A4291,airbnb_listings_orlando!C:Q,15,0)</f>
        <v>6</v>
      </c>
      <c r="Y4291" s="11">
        <f t="shared" si="4"/>
        <v>232.6057895</v>
      </c>
      <c r="AA4291" s="11"/>
    </row>
    <row r="4292">
      <c r="A4292" s="12" t="s">
        <v>112</v>
      </c>
      <c r="B4292" s="13">
        <v>43084.0</v>
      </c>
      <c r="C4292" s="25">
        <v>43086.0</v>
      </c>
      <c r="D4292" s="14">
        <v>487.01</v>
      </c>
      <c r="E4292" s="24">
        <v>43072.576828703706</v>
      </c>
      <c r="F4292" s="16">
        <v>12.0</v>
      </c>
      <c r="G4292" s="17" t="s">
        <v>25</v>
      </c>
      <c r="H4292" s="14">
        <v>50.72</v>
      </c>
      <c r="I4292" s="14">
        <f t="shared" si="1"/>
        <v>472.01</v>
      </c>
      <c r="J4292" s="18">
        <v>4.0</v>
      </c>
      <c r="K4292" s="17">
        <v>6.0</v>
      </c>
      <c r="L4292" s="19">
        <v>3.5</v>
      </c>
      <c r="M4292" s="19" t="e">
        <v>#REF!</v>
      </c>
      <c r="N4292" s="17">
        <v>5.0</v>
      </c>
      <c r="O4292" s="17" t="s">
        <v>62</v>
      </c>
      <c r="P4292" s="17">
        <v>2.0</v>
      </c>
      <c r="Q4292" s="17">
        <v>4.0</v>
      </c>
      <c r="R4292" s="17">
        <v>4.0</v>
      </c>
      <c r="S4292" s="7">
        <f t="shared" si="2"/>
        <v>8</v>
      </c>
      <c r="T4292" s="20">
        <v>15.0</v>
      </c>
      <c r="U4292" s="14">
        <v>0.0</v>
      </c>
      <c r="V4292" s="21" t="s">
        <v>37</v>
      </c>
      <c r="W4292" s="35">
        <f>VLOOKUP(A4292,airbnb_listings_orlando!C:Q,14,0)</f>
        <v>104</v>
      </c>
      <c r="X4292" s="35">
        <f>VLOOKUP(A4292,airbnb_listings_orlando!C:Q,15,0)</f>
        <v>6</v>
      </c>
      <c r="Y4292" s="11">
        <f t="shared" si="4"/>
        <v>243.505</v>
      </c>
      <c r="AA4292" s="11"/>
    </row>
    <row r="4293">
      <c r="A4293" s="12" t="s">
        <v>112</v>
      </c>
      <c r="B4293" s="13">
        <v>43058.0</v>
      </c>
      <c r="C4293" s="12">
        <v>43076.0</v>
      </c>
      <c r="D4293" s="14">
        <v>0.0</v>
      </c>
      <c r="E4293" s="24">
        <v>43004.41504629629</v>
      </c>
      <c r="F4293" s="16">
        <v>54.0</v>
      </c>
      <c r="G4293" s="17" t="s">
        <v>25</v>
      </c>
      <c r="H4293" s="14">
        <v>0.0</v>
      </c>
      <c r="I4293" s="14">
        <f t="shared" si="1"/>
        <v>0</v>
      </c>
      <c r="J4293" s="18">
        <v>4.0</v>
      </c>
      <c r="K4293" s="17">
        <v>6.0</v>
      </c>
      <c r="L4293" s="19">
        <v>3.5</v>
      </c>
      <c r="M4293" s="19" t="e">
        <v>#REF!</v>
      </c>
      <c r="N4293" s="17">
        <v>5.0</v>
      </c>
      <c r="O4293" s="17" t="s">
        <v>62</v>
      </c>
      <c r="P4293" s="17">
        <v>18.0</v>
      </c>
      <c r="Q4293" s="17">
        <v>2.0</v>
      </c>
      <c r="R4293" s="17">
        <v>0.0</v>
      </c>
      <c r="S4293" s="7">
        <f t="shared" si="2"/>
        <v>2</v>
      </c>
      <c r="T4293" s="20">
        <v>0.0</v>
      </c>
      <c r="U4293" s="14">
        <v>0.0</v>
      </c>
      <c r="V4293" s="21" t="s">
        <v>37</v>
      </c>
      <c r="W4293" s="35">
        <f>VLOOKUP(A4293,airbnb_listings_orlando!C:Q,14,0)</f>
        <v>104</v>
      </c>
      <c r="X4293" s="35">
        <f>VLOOKUP(A4293,airbnb_listings_orlando!C:Q,15,0)</f>
        <v>6</v>
      </c>
      <c r="Y4293" s="11">
        <f t="shared" si="4"/>
        <v>0</v>
      </c>
      <c r="AA4293" s="11"/>
    </row>
    <row r="4294">
      <c r="A4294" s="12" t="s">
        <v>112</v>
      </c>
      <c r="B4294" s="13">
        <v>42992.0</v>
      </c>
      <c r="C4294" s="25">
        <v>43019.0</v>
      </c>
      <c r="D4294" s="14">
        <v>0.0</v>
      </c>
      <c r="E4294" s="24">
        <v>42835.42108796296</v>
      </c>
      <c r="F4294" s="16">
        <v>157.0</v>
      </c>
      <c r="G4294" s="17" t="s">
        <v>25</v>
      </c>
      <c r="H4294" s="14">
        <v>0.0</v>
      </c>
      <c r="I4294" s="14">
        <f t="shared" si="1"/>
        <v>0</v>
      </c>
      <c r="J4294" s="18">
        <v>4.0</v>
      </c>
      <c r="K4294" s="17">
        <v>6.0</v>
      </c>
      <c r="L4294" s="19">
        <v>3.5</v>
      </c>
      <c r="M4294" s="19" t="e">
        <v>#REF!</v>
      </c>
      <c r="N4294" s="17">
        <v>5.0</v>
      </c>
      <c r="O4294" s="17" t="s">
        <v>62</v>
      </c>
      <c r="P4294" s="17">
        <v>27.0</v>
      </c>
      <c r="Q4294" s="17">
        <v>2.0</v>
      </c>
      <c r="R4294" s="17">
        <v>0.0</v>
      </c>
      <c r="S4294" s="7">
        <f t="shared" si="2"/>
        <v>2</v>
      </c>
      <c r="T4294" s="20">
        <v>0.0</v>
      </c>
      <c r="U4294" s="14">
        <v>0.0</v>
      </c>
      <c r="V4294" s="21" t="s">
        <v>37</v>
      </c>
      <c r="W4294" s="35">
        <f>VLOOKUP(A4294,airbnb_listings_orlando!C:Q,14,0)</f>
        <v>104</v>
      </c>
      <c r="X4294" s="35">
        <f>VLOOKUP(A4294,airbnb_listings_orlando!C:Q,15,0)</f>
        <v>6</v>
      </c>
      <c r="Y4294" s="11">
        <f t="shared" si="4"/>
        <v>0</v>
      </c>
      <c r="AA4294" s="11"/>
    </row>
    <row r="4295">
      <c r="A4295" s="12" t="s">
        <v>112</v>
      </c>
      <c r="B4295" s="13">
        <v>42850.0</v>
      </c>
      <c r="C4295" s="12">
        <v>42860.0</v>
      </c>
      <c r="D4295" s="14">
        <v>120.0</v>
      </c>
      <c r="E4295" s="24">
        <v>42821.39570601852</v>
      </c>
      <c r="F4295" s="16">
        <v>29.0</v>
      </c>
      <c r="G4295" s="17" t="s">
        <v>25</v>
      </c>
      <c r="H4295" s="14">
        <v>0.0</v>
      </c>
      <c r="I4295" s="14">
        <f t="shared" si="1"/>
        <v>120</v>
      </c>
      <c r="J4295" s="18">
        <v>4.0</v>
      </c>
      <c r="K4295" s="17">
        <v>6.0</v>
      </c>
      <c r="L4295" s="19">
        <v>3.5</v>
      </c>
      <c r="M4295" s="19" t="e">
        <v>#REF!</v>
      </c>
      <c r="N4295" s="17">
        <v>5.0</v>
      </c>
      <c r="O4295" s="17" t="s">
        <v>62</v>
      </c>
      <c r="P4295" s="17">
        <v>10.0</v>
      </c>
      <c r="Q4295" s="17">
        <v>2.0</v>
      </c>
      <c r="R4295" s="17">
        <v>0.0</v>
      </c>
      <c r="S4295" s="7">
        <f t="shared" si="2"/>
        <v>2</v>
      </c>
      <c r="T4295" s="20">
        <v>0.0</v>
      </c>
      <c r="U4295" s="14">
        <v>0.0</v>
      </c>
      <c r="V4295" s="21" t="s">
        <v>37</v>
      </c>
      <c r="W4295" s="35">
        <f>VLOOKUP(A4295,airbnb_listings_orlando!C:Q,14,0)</f>
        <v>104</v>
      </c>
      <c r="X4295" s="35">
        <f>VLOOKUP(A4295,airbnb_listings_orlando!C:Q,15,0)</f>
        <v>6</v>
      </c>
      <c r="Y4295" s="11">
        <f t="shared" si="4"/>
        <v>12</v>
      </c>
      <c r="AA4295" s="11"/>
    </row>
    <row r="4296">
      <c r="A4296" s="12" t="s">
        <v>112</v>
      </c>
      <c r="B4296" s="13">
        <v>42724.0</v>
      </c>
      <c r="C4296" s="12">
        <v>42753.0</v>
      </c>
      <c r="D4296" s="14">
        <v>120.0</v>
      </c>
      <c r="E4296" s="24">
        <v>42622.54803240741</v>
      </c>
      <c r="F4296" s="16">
        <v>102.0</v>
      </c>
      <c r="G4296" s="17" t="s">
        <v>25</v>
      </c>
      <c r="H4296" s="14">
        <v>0.0</v>
      </c>
      <c r="I4296" s="14">
        <f t="shared" si="1"/>
        <v>120</v>
      </c>
      <c r="J4296" s="18">
        <v>4.0</v>
      </c>
      <c r="K4296" s="17">
        <v>6.0</v>
      </c>
      <c r="L4296" s="19">
        <v>3.5</v>
      </c>
      <c r="M4296" s="19" t="e">
        <v>#REF!</v>
      </c>
      <c r="N4296" s="17">
        <v>5.0</v>
      </c>
      <c r="O4296" s="17" t="s">
        <v>62</v>
      </c>
      <c r="P4296" s="17">
        <v>29.0</v>
      </c>
      <c r="Q4296" s="17">
        <v>4.0</v>
      </c>
      <c r="R4296" s="17">
        <v>0.0</v>
      </c>
      <c r="S4296" s="7">
        <f t="shared" si="2"/>
        <v>4</v>
      </c>
      <c r="T4296" s="20">
        <v>0.0</v>
      </c>
      <c r="U4296" s="14">
        <v>0.0</v>
      </c>
      <c r="V4296" s="21" t="s">
        <v>37</v>
      </c>
      <c r="W4296" s="35">
        <f>VLOOKUP(A4296,airbnb_listings_orlando!C:Q,14,0)</f>
        <v>104</v>
      </c>
      <c r="X4296" s="35">
        <f>VLOOKUP(A4296,airbnb_listings_orlando!C:Q,15,0)</f>
        <v>6</v>
      </c>
      <c r="Y4296" s="11">
        <f t="shared" si="4"/>
        <v>4.137931034</v>
      </c>
      <c r="AA4296" s="11"/>
    </row>
    <row r="4297">
      <c r="A4297" s="12" t="s">
        <v>112</v>
      </c>
      <c r="B4297" s="13">
        <v>42706.0</v>
      </c>
      <c r="C4297" s="25">
        <v>42714.0</v>
      </c>
      <c r="D4297" s="14">
        <v>1636.17</v>
      </c>
      <c r="E4297" s="15">
        <v>42700.903657407405</v>
      </c>
      <c r="F4297" s="16">
        <v>6.0</v>
      </c>
      <c r="G4297" s="17" t="s">
        <v>25</v>
      </c>
      <c r="H4297" s="14">
        <v>249.6</v>
      </c>
      <c r="I4297" s="14">
        <f t="shared" si="1"/>
        <v>1636.17</v>
      </c>
      <c r="J4297" s="18">
        <v>4.0</v>
      </c>
      <c r="K4297" s="17">
        <v>6.0</v>
      </c>
      <c r="L4297" s="19">
        <v>3.5</v>
      </c>
      <c r="M4297" s="19" t="e">
        <v>#REF!</v>
      </c>
      <c r="N4297" s="17">
        <v>5.0</v>
      </c>
      <c r="O4297" s="17" t="s">
        <v>62</v>
      </c>
      <c r="P4297" s="17">
        <v>8.0</v>
      </c>
      <c r="Q4297" s="17">
        <v>2.0</v>
      </c>
      <c r="R4297" s="17">
        <v>3.0</v>
      </c>
      <c r="S4297" s="7">
        <f t="shared" si="2"/>
        <v>5</v>
      </c>
      <c r="T4297" s="20">
        <v>0.0</v>
      </c>
      <c r="U4297" s="14">
        <v>0.0</v>
      </c>
      <c r="V4297" s="21" t="s">
        <v>37</v>
      </c>
      <c r="W4297" s="35">
        <f>VLOOKUP(A4297,airbnb_listings_orlando!C:Q,14,0)</f>
        <v>104</v>
      </c>
      <c r="X4297" s="35">
        <f>VLOOKUP(A4297,airbnb_listings_orlando!C:Q,15,0)</f>
        <v>6</v>
      </c>
      <c r="Y4297" s="11">
        <f t="shared" si="4"/>
        <v>204.52125</v>
      </c>
      <c r="AA4297" s="11"/>
    </row>
    <row r="4298">
      <c r="A4298" s="12" t="s">
        <v>112</v>
      </c>
      <c r="B4298" s="13">
        <v>42701.0</v>
      </c>
      <c r="C4298" s="12">
        <v>42705.0</v>
      </c>
      <c r="D4298" s="14">
        <v>120.0</v>
      </c>
      <c r="E4298" s="15">
        <v>42701.46207175926</v>
      </c>
      <c r="F4298" s="16">
        <v>0.0</v>
      </c>
      <c r="G4298" s="17" t="s">
        <v>25</v>
      </c>
      <c r="H4298" s="14">
        <v>0.0</v>
      </c>
      <c r="I4298" s="14">
        <f t="shared" si="1"/>
        <v>120</v>
      </c>
      <c r="J4298" s="18">
        <v>4.0</v>
      </c>
      <c r="K4298" s="17">
        <v>6.0</v>
      </c>
      <c r="L4298" s="19">
        <v>3.5</v>
      </c>
      <c r="M4298" s="19" t="e">
        <v>#REF!</v>
      </c>
      <c r="N4298" s="17">
        <v>5.0</v>
      </c>
      <c r="O4298" s="17" t="s">
        <v>62</v>
      </c>
      <c r="P4298" s="17">
        <v>4.0</v>
      </c>
      <c r="Q4298" s="17">
        <v>2.0</v>
      </c>
      <c r="R4298" s="17">
        <v>0.0</v>
      </c>
      <c r="S4298" s="7">
        <f t="shared" si="2"/>
        <v>2</v>
      </c>
      <c r="T4298" s="20">
        <v>0.0</v>
      </c>
      <c r="U4298" s="14">
        <v>0.0</v>
      </c>
      <c r="V4298" s="21" t="s">
        <v>37</v>
      </c>
      <c r="W4298" s="35">
        <f>VLOOKUP(A4298,airbnb_listings_orlando!C:Q,14,0)</f>
        <v>104</v>
      </c>
      <c r="X4298" s="35">
        <f>VLOOKUP(A4298,airbnb_listings_orlando!C:Q,15,0)</f>
        <v>6</v>
      </c>
      <c r="Y4298" s="11">
        <f t="shared" si="4"/>
        <v>30</v>
      </c>
      <c r="AA4298" s="11"/>
    </row>
    <row r="4299">
      <c r="A4299" s="12" t="s">
        <v>112</v>
      </c>
      <c r="B4299" s="13">
        <v>42695.0</v>
      </c>
      <c r="C4299" s="25">
        <v>42699.0</v>
      </c>
      <c r="D4299" s="14">
        <v>1073.55</v>
      </c>
      <c r="E4299" s="15">
        <v>42663.39712962963</v>
      </c>
      <c r="F4299" s="16">
        <v>32.0</v>
      </c>
      <c r="G4299" s="17" t="s">
        <v>25</v>
      </c>
      <c r="H4299" s="14">
        <v>152.0</v>
      </c>
      <c r="I4299" s="14">
        <f t="shared" si="1"/>
        <v>1073.55</v>
      </c>
      <c r="J4299" s="18">
        <v>4.0</v>
      </c>
      <c r="K4299" s="17">
        <v>6.0</v>
      </c>
      <c r="L4299" s="19">
        <v>3.5</v>
      </c>
      <c r="M4299" s="19" t="e">
        <v>#REF!</v>
      </c>
      <c r="N4299" s="17">
        <v>5.0</v>
      </c>
      <c r="O4299" s="17" t="s">
        <v>62</v>
      </c>
      <c r="P4299" s="17">
        <v>4.0</v>
      </c>
      <c r="Q4299" s="17">
        <v>2.0</v>
      </c>
      <c r="R4299" s="17">
        <v>0.0</v>
      </c>
      <c r="S4299" s="7">
        <f t="shared" si="2"/>
        <v>2</v>
      </c>
      <c r="T4299" s="20">
        <v>0.0</v>
      </c>
      <c r="U4299" s="14">
        <v>0.0</v>
      </c>
      <c r="V4299" s="21" t="s">
        <v>37</v>
      </c>
      <c r="W4299" s="35">
        <f>VLOOKUP(A4299,airbnb_listings_orlando!C:Q,14,0)</f>
        <v>104</v>
      </c>
      <c r="X4299" s="35">
        <f>VLOOKUP(A4299,airbnb_listings_orlando!C:Q,15,0)</f>
        <v>6</v>
      </c>
      <c r="Y4299" s="11">
        <f t="shared" si="4"/>
        <v>268.3875</v>
      </c>
      <c r="AA4299" s="11"/>
    </row>
    <row r="4300">
      <c r="A4300" s="12" t="s">
        <v>112</v>
      </c>
      <c r="B4300" s="13">
        <v>43284.0</v>
      </c>
      <c r="C4300" s="12">
        <v>43286.0</v>
      </c>
      <c r="D4300" s="14">
        <v>597.83</v>
      </c>
      <c r="E4300" s="24">
        <v>43256.54832175926</v>
      </c>
      <c r="F4300" s="16">
        <v>28.0</v>
      </c>
      <c r="G4300" s="17" t="s">
        <v>25</v>
      </c>
      <c r="H4300" s="14">
        <v>59.42</v>
      </c>
      <c r="I4300" s="14">
        <f t="shared" si="1"/>
        <v>561.4151</v>
      </c>
      <c r="J4300" s="18">
        <v>4.0</v>
      </c>
      <c r="K4300" s="17">
        <v>6.0</v>
      </c>
      <c r="L4300" s="19">
        <v>3.5</v>
      </c>
      <c r="M4300" s="19" t="e">
        <v>#REF!</v>
      </c>
      <c r="N4300" s="17">
        <v>5.0</v>
      </c>
      <c r="O4300" s="17" t="s">
        <v>62</v>
      </c>
      <c r="P4300" s="17">
        <v>2.0</v>
      </c>
      <c r="Q4300" s="17">
        <v>4.0</v>
      </c>
      <c r="R4300" s="17">
        <v>2.0</v>
      </c>
      <c r="S4300" s="7">
        <f t="shared" si="2"/>
        <v>6</v>
      </c>
      <c r="T4300" s="20">
        <v>18.48</v>
      </c>
      <c r="U4300" s="14">
        <f t="shared" ref="U4300:U4301" si="204">D4300*3%</f>
        <v>17.9349</v>
      </c>
      <c r="V4300" s="21" t="s">
        <v>39</v>
      </c>
      <c r="W4300" s="35">
        <f>VLOOKUP(A4300,airbnb_listings_orlando!C:Q,14,0)</f>
        <v>104</v>
      </c>
      <c r="X4300" s="35">
        <f>VLOOKUP(A4300,airbnb_listings_orlando!C:Q,15,0)</f>
        <v>6</v>
      </c>
      <c r="Y4300" s="11">
        <f t="shared" si="4"/>
        <v>298.915</v>
      </c>
      <c r="AA4300" s="11"/>
    </row>
    <row r="4301">
      <c r="A4301" s="12" t="s">
        <v>112</v>
      </c>
      <c r="B4301" s="13">
        <v>43223.0</v>
      </c>
      <c r="C4301" s="12">
        <v>43233.0</v>
      </c>
      <c r="D4301" s="14">
        <v>1957.05</v>
      </c>
      <c r="E4301" s="15">
        <v>43086.41753472222</v>
      </c>
      <c r="F4301" s="16">
        <v>137.0</v>
      </c>
      <c r="G4301" s="17" t="s">
        <v>25</v>
      </c>
      <c r="H4301" s="14">
        <v>212.42</v>
      </c>
      <c r="I4301" s="14">
        <f t="shared" si="1"/>
        <v>1795.3585</v>
      </c>
      <c r="J4301" s="18">
        <v>4.0</v>
      </c>
      <c r="K4301" s="17">
        <v>6.0</v>
      </c>
      <c r="L4301" s="19">
        <v>3.5</v>
      </c>
      <c r="M4301" s="19" t="e">
        <v>#REF!</v>
      </c>
      <c r="N4301" s="17">
        <v>5.0</v>
      </c>
      <c r="O4301" s="17" t="s">
        <v>62</v>
      </c>
      <c r="P4301" s="17">
        <v>10.0</v>
      </c>
      <c r="Q4301" s="17">
        <v>6.0</v>
      </c>
      <c r="R4301" s="17">
        <v>2.0</v>
      </c>
      <c r="S4301" s="7">
        <f t="shared" si="2"/>
        <v>8</v>
      </c>
      <c r="T4301" s="20">
        <v>102.98</v>
      </c>
      <c r="U4301" s="14">
        <f t="shared" si="204"/>
        <v>58.7115</v>
      </c>
      <c r="V4301" s="21" t="s">
        <v>39</v>
      </c>
      <c r="W4301" s="35">
        <f>VLOOKUP(A4301,airbnb_listings_orlando!C:Q,14,0)</f>
        <v>104</v>
      </c>
      <c r="X4301" s="35">
        <f>VLOOKUP(A4301,airbnb_listings_orlando!C:Q,15,0)</f>
        <v>6</v>
      </c>
      <c r="Y4301" s="11">
        <f t="shared" si="4"/>
        <v>195.705</v>
      </c>
      <c r="AA4301" s="11"/>
    </row>
    <row r="4302">
      <c r="A4302" s="12" t="s">
        <v>112</v>
      </c>
      <c r="B4302" s="13">
        <v>43051.0</v>
      </c>
      <c r="C4302" s="25">
        <v>43058.0</v>
      </c>
      <c r="D4302" s="14">
        <v>1212.29</v>
      </c>
      <c r="E4302" s="24">
        <v>42814.506377314814</v>
      </c>
      <c r="F4302" s="16">
        <v>237.0</v>
      </c>
      <c r="G4302" s="17" t="s">
        <v>25</v>
      </c>
      <c r="H4302" s="14">
        <v>152.55</v>
      </c>
      <c r="I4302" s="14">
        <f t="shared" si="1"/>
        <v>1127.5884</v>
      </c>
      <c r="J4302" s="18">
        <v>4.0</v>
      </c>
      <c r="K4302" s="17">
        <v>6.0</v>
      </c>
      <c r="L4302" s="19">
        <v>3.5</v>
      </c>
      <c r="M4302" s="19" t="e">
        <v>#REF!</v>
      </c>
      <c r="N4302" s="17">
        <v>5.0</v>
      </c>
      <c r="O4302" s="17" t="s">
        <v>62</v>
      </c>
      <c r="P4302" s="17">
        <v>7.0</v>
      </c>
      <c r="Q4302" s="17">
        <v>8.0</v>
      </c>
      <c r="R4302" s="17">
        <v>0.0</v>
      </c>
      <c r="S4302" s="7">
        <f t="shared" si="2"/>
        <v>8</v>
      </c>
      <c r="T4302" s="20">
        <v>36.21</v>
      </c>
      <c r="U4302" s="14">
        <f t="shared" ref="U4302:U4327" si="205">D4302*4%</f>
        <v>48.4916</v>
      </c>
      <c r="V4302" s="21" t="s">
        <v>39</v>
      </c>
      <c r="W4302" s="35">
        <f>VLOOKUP(A4302,airbnb_listings_orlando!C:Q,14,0)</f>
        <v>104</v>
      </c>
      <c r="X4302" s="35">
        <f>VLOOKUP(A4302,airbnb_listings_orlando!C:Q,15,0)</f>
        <v>6</v>
      </c>
      <c r="Y4302" s="11">
        <f t="shared" si="4"/>
        <v>173.1842857</v>
      </c>
      <c r="AA4302" s="11"/>
    </row>
    <row r="4303">
      <c r="A4303" s="12" t="s">
        <v>112</v>
      </c>
      <c r="B4303" s="13">
        <v>43049.0</v>
      </c>
      <c r="C4303" s="25">
        <v>43051.0</v>
      </c>
      <c r="D4303" s="14">
        <v>513.05</v>
      </c>
      <c r="E4303" s="15">
        <v>43037.728946759256</v>
      </c>
      <c r="F4303" s="16">
        <v>12.0</v>
      </c>
      <c r="G4303" s="17" t="s">
        <v>25</v>
      </c>
      <c r="H4303" s="14">
        <v>48.17</v>
      </c>
      <c r="I4303" s="14">
        <f t="shared" si="1"/>
        <v>476.668</v>
      </c>
      <c r="J4303" s="18">
        <v>4.0</v>
      </c>
      <c r="K4303" s="17">
        <v>6.0</v>
      </c>
      <c r="L4303" s="19">
        <v>3.5</v>
      </c>
      <c r="M4303" s="19" t="e">
        <v>#REF!</v>
      </c>
      <c r="N4303" s="17">
        <v>5.0</v>
      </c>
      <c r="O4303" s="17" t="s">
        <v>62</v>
      </c>
      <c r="P4303" s="17">
        <v>2.0</v>
      </c>
      <c r="Q4303" s="17">
        <v>3.0</v>
      </c>
      <c r="R4303" s="17">
        <v>2.0</v>
      </c>
      <c r="S4303" s="7">
        <f t="shared" si="2"/>
        <v>5</v>
      </c>
      <c r="T4303" s="20">
        <v>15.86</v>
      </c>
      <c r="U4303" s="14">
        <f t="shared" si="205"/>
        <v>20.522</v>
      </c>
      <c r="V4303" s="21" t="s">
        <v>39</v>
      </c>
      <c r="W4303" s="35">
        <f>VLOOKUP(A4303,airbnb_listings_orlando!C:Q,14,0)</f>
        <v>104</v>
      </c>
      <c r="X4303" s="35">
        <f>VLOOKUP(A4303,airbnb_listings_orlando!C:Q,15,0)</f>
        <v>6</v>
      </c>
      <c r="Y4303" s="11">
        <f t="shared" si="4"/>
        <v>256.525</v>
      </c>
      <c r="AA4303" s="11"/>
    </row>
    <row r="4304">
      <c r="A4304" s="12" t="s">
        <v>112</v>
      </c>
      <c r="B4304" s="13">
        <v>42966.0</v>
      </c>
      <c r="C4304" s="12">
        <v>42978.0</v>
      </c>
      <c r="D4304" s="14">
        <v>1983.75</v>
      </c>
      <c r="E4304" s="24">
        <v>42826.93162037037</v>
      </c>
      <c r="F4304" s="16">
        <v>140.0</v>
      </c>
      <c r="G4304" s="17" t="s">
        <v>25</v>
      </c>
      <c r="H4304" s="14">
        <v>264.9</v>
      </c>
      <c r="I4304" s="14">
        <f t="shared" si="1"/>
        <v>1845.15</v>
      </c>
      <c r="J4304" s="18">
        <v>4.0</v>
      </c>
      <c r="K4304" s="17">
        <v>6.0</v>
      </c>
      <c r="L4304" s="19">
        <v>3.5</v>
      </c>
      <c r="M4304" s="19" t="e">
        <v>#REF!</v>
      </c>
      <c r="N4304" s="17">
        <v>5.0</v>
      </c>
      <c r="O4304" s="17" t="s">
        <v>62</v>
      </c>
      <c r="P4304" s="17">
        <v>12.0</v>
      </c>
      <c r="Q4304" s="17">
        <v>6.0</v>
      </c>
      <c r="R4304" s="17">
        <v>2.0</v>
      </c>
      <c r="S4304" s="7">
        <f t="shared" si="2"/>
        <v>8</v>
      </c>
      <c r="T4304" s="20">
        <v>59.25</v>
      </c>
      <c r="U4304" s="14">
        <f t="shared" si="205"/>
        <v>79.35</v>
      </c>
      <c r="V4304" s="21" t="s">
        <v>39</v>
      </c>
      <c r="W4304" s="35">
        <f>VLOOKUP(A4304,airbnb_listings_orlando!C:Q,14,0)</f>
        <v>104</v>
      </c>
      <c r="X4304" s="35">
        <f>VLOOKUP(A4304,airbnb_listings_orlando!C:Q,15,0)</f>
        <v>6</v>
      </c>
      <c r="Y4304" s="11">
        <f t="shared" si="4"/>
        <v>165.3125</v>
      </c>
      <c r="AA4304" s="11"/>
    </row>
    <row r="4305">
      <c r="A4305" s="12" t="s">
        <v>112</v>
      </c>
      <c r="B4305" s="13">
        <v>42951.0</v>
      </c>
      <c r="C4305" s="12">
        <v>42965.0</v>
      </c>
      <c r="D4305" s="14">
        <v>2291.9</v>
      </c>
      <c r="E4305" s="24">
        <v>42641.61039351852</v>
      </c>
      <c r="F4305" s="16">
        <v>310.0</v>
      </c>
      <c r="G4305" s="17" t="s">
        <v>25</v>
      </c>
      <c r="H4305" s="14">
        <v>251.0</v>
      </c>
      <c r="I4305" s="14">
        <f t="shared" si="1"/>
        <v>2082.724</v>
      </c>
      <c r="J4305" s="18">
        <v>4.0</v>
      </c>
      <c r="K4305" s="17">
        <v>6.0</v>
      </c>
      <c r="L4305" s="19">
        <v>3.5</v>
      </c>
      <c r="M4305" s="19" t="e">
        <v>#REF!</v>
      </c>
      <c r="N4305" s="17">
        <v>5.0</v>
      </c>
      <c r="O4305" s="17" t="s">
        <v>62</v>
      </c>
      <c r="P4305" s="17">
        <v>14.0</v>
      </c>
      <c r="Q4305" s="17">
        <v>4.0</v>
      </c>
      <c r="R4305" s="17">
        <v>2.0</v>
      </c>
      <c r="S4305" s="7">
        <f t="shared" si="2"/>
        <v>6</v>
      </c>
      <c r="T4305" s="20">
        <v>117.5</v>
      </c>
      <c r="U4305" s="14">
        <f t="shared" si="205"/>
        <v>91.676</v>
      </c>
      <c r="V4305" s="21" t="s">
        <v>39</v>
      </c>
      <c r="W4305" s="35">
        <f>VLOOKUP(A4305,airbnb_listings_orlando!C:Q,14,0)</f>
        <v>104</v>
      </c>
      <c r="X4305" s="35">
        <f>VLOOKUP(A4305,airbnb_listings_orlando!C:Q,15,0)</f>
        <v>6</v>
      </c>
      <c r="Y4305" s="11">
        <f t="shared" si="4"/>
        <v>163.7071429</v>
      </c>
      <c r="AA4305" s="11"/>
    </row>
    <row r="4306">
      <c r="A4306" s="12" t="s">
        <v>112</v>
      </c>
      <c r="B4306" s="13">
        <v>42940.0</v>
      </c>
      <c r="C4306" s="12">
        <v>42942.0</v>
      </c>
      <c r="D4306" s="14">
        <v>561.14</v>
      </c>
      <c r="E4306" s="24">
        <v>42814.39611111111</v>
      </c>
      <c r="F4306" s="16">
        <v>126.0</v>
      </c>
      <c r="G4306" s="17" t="s">
        <v>25</v>
      </c>
      <c r="H4306" s="14">
        <v>52.39</v>
      </c>
      <c r="I4306" s="14">
        <f t="shared" si="1"/>
        <v>522.3544</v>
      </c>
      <c r="J4306" s="18">
        <v>4.0</v>
      </c>
      <c r="K4306" s="17">
        <v>6.0</v>
      </c>
      <c r="L4306" s="19">
        <v>3.5</v>
      </c>
      <c r="M4306" s="19" t="e">
        <v>#REF!</v>
      </c>
      <c r="N4306" s="17">
        <v>5.0</v>
      </c>
      <c r="O4306" s="17" t="s">
        <v>62</v>
      </c>
      <c r="P4306" s="17">
        <v>2.0</v>
      </c>
      <c r="Q4306" s="17">
        <v>2.0</v>
      </c>
      <c r="R4306" s="17">
        <v>0.0</v>
      </c>
      <c r="S4306" s="7">
        <f t="shared" si="2"/>
        <v>2</v>
      </c>
      <c r="T4306" s="20">
        <v>16.34</v>
      </c>
      <c r="U4306" s="14">
        <f t="shared" si="205"/>
        <v>22.4456</v>
      </c>
      <c r="V4306" s="21" t="s">
        <v>39</v>
      </c>
      <c r="W4306" s="35">
        <f>VLOOKUP(A4306,airbnb_listings_orlando!C:Q,14,0)</f>
        <v>104</v>
      </c>
      <c r="X4306" s="35">
        <f>VLOOKUP(A4306,airbnb_listings_orlando!C:Q,15,0)</f>
        <v>6</v>
      </c>
      <c r="Y4306" s="11">
        <f t="shared" si="4"/>
        <v>280.57</v>
      </c>
      <c r="AA4306" s="11"/>
    </row>
    <row r="4307">
      <c r="A4307" s="12" t="s">
        <v>112</v>
      </c>
      <c r="B4307" s="13">
        <v>42932.0</v>
      </c>
      <c r="C4307" s="12">
        <v>42937.0</v>
      </c>
      <c r="D4307" s="14">
        <v>1321.15</v>
      </c>
      <c r="E4307" s="24">
        <v>42899.63893518518</v>
      </c>
      <c r="F4307" s="16">
        <v>33.0</v>
      </c>
      <c r="G4307" s="17" t="s">
        <v>25</v>
      </c>
      <c r="H4307" s="14">
        <v>166.98</v>
      </c>
      <c r="I4307" s="14">
        <f t="shared" si="1"/>
        <v>1227.454</v>
      </c>
      <c r="J4307" s="18">
        <v>4.0</v>
      </c>
      <c r="K4307" s="17">
        <v>6.0</v>
      </c>
      <c r="L4307" s="19">
        <v>3.5</v>
      </c>
      <c r="M4307" s="19" t="e">
        <v>#REF!</v>
      </c>
      <c r="N4307" s="17">
        <v>5.0</v>
      </c>
      <c r="O4307" s="17" t="s">
        <v>62</v>
      </c>
      <c r="P4307" s="17">
        <v>5.0</v>
      </c>
      <c r="Q4307" s="17">
        <v>4.0</v>
      </c>
      <c r="R4307" s="17">
        <v>4.0</v>
      </c>
      <c r="S4307" s="7">
        <f t="shared" si="2"/>
        <v>8</v>
      </c>
      <c r="T4307" s="20">
        <v>40.85</v>
      </c>
      <c r="U4307" s="14">
        <f t="shared" si="205"/>
        <v>52.846</v>
      </c>
      <c r="V4307" s="21" t="s">
        <v>39</v>
      </c>
      <c r="W4307" s="35">
        <f>VLOOKUP(A4307,airbnb_listings_orlando!C:Q,14,0)</f>
        <v>104</v>
      </c>
      <c r="X4307" s="35">
        <f>VLOOKUP(A4307,airbnb_listings_orlando!C:Q,15,0)</f>
        <v>6</v>
      </c>
      <c r="Y4307" s="11">
        <f t="shared" si="4"/>
        <v>264.23</v>
      </c>
      <c r="AA4307" s="11"/>
    </row>
    <row r="4308">
      <c r="A4308" s="12" t="s">
        <v>112</v>
      </c>
      <c r="B4308" s="13">
        <v>42929.0</v>
      </c>
      <c r="C4308" s="12">
        <v>42932.0</v>
      </c>
      <c r="D4308" s="14">
        <v>727.38</v>
      </c>
      <c r="E4308" s="24">
        <v>42854.61638888889</v>
      </c>
      <c r="F4308" s="16">
        <v>75.0</v>
      </c>
      <c r="G4308" s="17" t="s">
        <v>25</v>
      </c>
      <c r="H4308" s="14">
        <v>81.94</v>
      </c>
      <c r="I4308" s="14">
        <f t="shared" si="1"/>
        <v>676.5648</v>
      </c>
      <c r="J4308" s="18">
        <v>4.0</v>
      </c>
      <c r="K4308" s="17">
        <v>6.0</v>
      </c>
      <c r="L4308" s="19">
        <v>3.5</v>
      </c>
      <c r="M4308" s="19" t="e">
        <v>#REF!</v>
      </c>
      <c r="N4308" s="17">
        <v>5.0</v>
      </c>
      <c r="O4308" s="17" t="s">
        <v>62</v>
      </c>
      <c r="P4308" s="17">
        <v>3.0</v>
      </c>
      <c r="Q4308" s="17">
        <v>8.0</v>
      </c>
      <c r="R4308" s="17">
        <v>0.0</v>
      </c>
      <c r="S4308" s="7">
        <f t="shared" si="2"/>
        <v>8</v>
      </c>
      <c r="T4308" s="20">
        <v>21.72</v>
      </c>
      <c r="U4308" s="14">
        <f t="shared" si="205"/>
        <v>29.0952</v>
      </c>
      <c r="V4308" s="21" t="s">
        <v>39</v>
      </c>
      <c r="W4308" s="35">
        <f>VLOOKUP(A4308,airbnb_listings_orlando!C:Q,14,0)</f>
        <v>104</v>
      </c>
      <c r="X4308" s="35">
        <f>VLOOKUP(A4308,airbnb_listings_orlando!C:Q,15,0)</f>
        <v>6</v>
      </c>
      <c r="Y4308" s="11">
        <f t="shared" si="4"/>
        <v>242.46</v>
      </c>
      <c r="AA4308" s="11"/>
    </row>
    <row r="4309">
      <c r="A4309" s="12" t="s">
        <v>112</v>
      </c>
      <c r="B4309" s="13">
        <v>42909.0</v>
      </c>
      <c r="C4309" s="12">
        <v>42912.0</v>
      </c>
      <c r="D4309" s="14">
        <v>653.52</v>
      </c>
      <c r="E4309" s="24">
        <v>42835.43377314815</v>
      </c>
      <c r="F4309" s="16">
        <v>74.0</v>
      </c>
      <c r="G4309" s="17" t="s">
        <v>25</v>
      </c>
      <c r="H4309" s="14">
        <v>61.94</v>
      </c>
      <c r="I4309" s="14">
        <f t="shared" si="1"/>
        <v>608.9992</v>
      </c>
      <c r="J4309" s="18">
        <v>4.0</v>
      </c>
      <c r="K4309" s="17">
        <v>6.0</v>
      </c>
      <c r="L4309" s="19">
        <v>3.5</v>
      </c>
      <c r="M4309" s="19" t="e">
        <v>#REF!</v>
      </c>
      <c r="N4309" s="17">
        <v>5.0</v>
      </c>
      <c r="O4309" s="17" t="s">
        <v>62</v>
      </c>
      <c r="P4309" s="17">
        <v>3.0</v>
      </c>
      <c r="Q4309" s="17">
        <v>4.0</v>
      </c>
      <c r="R4309" s="17">
        <v>3.0</v>
      </c>
      <c r="S4309" s="7">
        <f t="shared" si="2"/>
        <v>7</v>
      </c>
      <c r="T4309" s="20">
        <v>18.38</v>
      </c>
      <c r="U4309" s="14">
        <f t="shared" si="205"/>
        <v>26.1408</v>
      </c>
      <c r="V4309" s="21" t="s">
        <v>39</v>
      </c>
      <c r="W4309" s="35">
        <f>VLOOKUP(A4309,airbnb_listings_orlando!C:Q,14,0)</f>
        <v>104</v>
      </c>
      <c r="X4309" s="35">
        <f>VLOOKUP(A4309,airbnb_listings_orlando!C:Q,15,0)</f>
        <v>6</v>
      </c>
      <c r="Y4309" s="11">
        <f t="shared" si="4"/>
        <v>217.84</v>
      </c>
      <c r="AA4309" s="11"/>
    </row>
    <row r="4310">
      <c r="A4310" s="12" t="s">
        <v>112</v>
      </c>
      <c r="B4310" s="13">
        <v>42889.0</v>
      </c>
      <c r="C4310" s="12">
        <v>42896.0</v>
      </c>
      <c r="D4310" s="14">
        <v>1268.19</v>
      </c>
      <c r="E4310" s="15">
        <v>42655.495405092595</v>
      </c>
      <c r="F4310" s="16">
        <v>234.0</v>
      </c>
      <c r="G4310" s="17" t="s">
        <v>25</v>
      </c>
      <c r="H4310" s="14">
        <v>161.85</v>
      </c>
      <c r="I4310" s="14">
        <f t="shared" si="1"/>
        <v>1189.0024</v>
      </c>
      <c r="J4310" s="18">
        <v>4.0</v>
      </c>
      <c r="K4310" s="17">
        <v>6.0</v>
      </c>
      <c r="L4310" s="19">
        <v>3.5</v>
      </c>
      <c r="M4310" s="19" t="e">
        <v>#REF!</v>
      </c>
      <c r="N4310" s="17">
        <v>5.0</v>
      </c>
      <c r="O4310" s="17" t="s">
        <v>62</v>
      </c>
      <c r="P4310" s="17">
        <v>7.0</v>
      </c>
      <c r="Q4310" s="17">
        <v>4.0</v>
      </c>
      <c r="R4310" s="17">
        <v>4.0</v>
      </c>
      <c r="S4310" s="7">
        <f t="shared" si="2"/>
        <v>8</v>
      </c>
      <c r="T4310" s="20">
        <v>28.46</v>
      </c>
      <c r="U4310" s="14">
        <f t="shared" si="205"/>
        <v>50.7276</v>
      </c>
      <c r="V4310" s="21" t="s">
        <v>39</v>
      </c>
      <c r="W4310" s="35">
        <f>VLOOKUP(A4310,airbnb_listings_orlando!C:Q,14,0)</f>
        <v>104</v>
      </c>
      <c r="X4310" s="35">
        <f>VLOOKUP(A4310,airbnb_listings_orlando!C:Q,15,0)</f>
        <v>6</v>
      </c>
      <c r="Y4310" s="11">
        <f t="shared" si="4"/>
        <v>181.17</v>
      </c>
      <c r="AA4310" s="11"/>
    </row>
    <row r="4311">
      <c r="A4311" s="12" t="s">
        <v>112</v>
      </c>
      <c r="B4311" s="13">
        <v>42878.0</v>
      </c>
      <c r="C4311" s="12">
        <v>42885.0</v>
      </c>
      <c r="D4311" s="14">
        <v>1271.28</v>
      </c>
      <c r="E4311" s="24">
        <v>42759.717152777775</v>
      </c>
      <c r="F4311" s="16">
        <v>119.0</v>
      </c>
      <c r="G4311" s="17" t="s">
        <v>25</v>
      </c>
      <c r="H4311" s="14">
        <v>152.55</v>
      </c>
      <c r="I4311" s="14">
        <f t="shared" si="1"/>
        <v>1184.2188</v>
      </c>
      <c r="J4311" s="18">
        <v>4.0</v>
      </c>
      <c r="K4311" s="17">
        <v>6.0</v>
      </c>
      <c r="L4311" s="19">
        <v>3.5</v>
      </c>
      <c r="M4311" s="19" t="e">
        <v>#REF!</v>
      </c>
      <c r="N4311" s="17">
        <v>5.0</v>
      </c>
      <c r="O4311" s="17" t="s">
        <v>62</v>
      </c>
      <c r="P4311" s="17">
        <v>7.0</v>
      </c>
      <c r="Q4311" s="17">
        <v>5.0</v>
      </c>
      <c r="R4311" s="17">
        <v>0.0</v>
      </c>
      <c r="S4311" s="7">
        <f t="shared" si="2"/>
        <v>5</v>
      </c>
      <c r="T4311" s="20">
        <v>36.21</v>
      </c>
      <c r="U4311" s="14">
        <f t="shared" si="205"/>
        <v>50.8512</v>
      </c>
      <c r="V4311" s="21" t="s">
        <v>39</v>
      </c>
      <c r="W4311" s="35">
        <f>VLOOKUP(A4311,airbnb_listings_orlando!C:Q,14,0)</f>
        <v>104</v>
      </c>
      <c r="X4311" s="35">
        <f>VLOOKUP(A4311,airbnb_listings_orlando!C:Q,15,0)</f>
        <v>6</v>
      </c>
      <c r="Y4311" s="11">
        <f t="shared" si="4"/>
        <v>181.6114286</v>
      </c>
      <c r="AA4311" s="11"/>
    </row>
    <row r="4312">
      <c r="A4312" s="12" t="s">
        <v>112</v>
      </c>
      <c r="B4312" s="13">
        <v>42836.0</v>
      </c>
      <c r="C4312" s="12">
        <v>42847.0</v>
      </c>
      <c r="D4312" s="14">
        <v>1991.24</v>
      </c>
      <c r="E4312" s="15">
        <v>42663.72466435185</v>
      </c>
      <c r="F4312" s="16">
        <v>173.0</v>
      </c>
      <c r="G4312" s="17" t="s">
        <v>25</v>
      </c>
      <c r="H4312" s="14">
        <v>242.43</v>
      </c>
      <c r="I4312" s="14">
        <f t="shared" si="1"/>
        <v>1856.9504</v>
      </c>
      <c r="J4312" s="18">
        <v>4.0</v>
      </c>
      <c r="K4312" s="17">
        <v>6.0</v>
      </c>
      <c r="L4312" s="19">
        <v>3.5</v>
      </c>
      <c r="M4312" s="19" t="e">
        <v>#REF!</v>
      </c>
      <c r="N4312" s="17">
        <v>5.0</v>
      </c>
      <c r="O4312" s="17" t="s">
        <v>62</v>
      </c>
      <c r="P4312" s="17">
        <v>11.0</v>
      </c>
      <c r="Q4312" s="17">
        <v>4.0</v>
      </c>
      <c r="R4312" s="17">
        <v>3.0</v>
      </c>
      <c r="S4312" s="7">
        <f t="shared" si="2"/>
        <v>7</v>
      </c>
      <c r="T4312" s="20">
        <v>54.64</v>
      </c>
      <c r="U4312" s="14">
        <f t="shared" si="205"/>
        <v>79.6496</v>
      </c>
      <c r="V4312" s="21" t="s">
        <v>39</v>
      </c>
      <c r="W4312" s="35">
        <f>VLOOKUP(A4312,airbnb_listings_orlando!C:Q,14,0)</f>
        <v>104</v>
      </c>
      <c r="X4312" s="35">
        <f>VLOOKUP(A4312,airbnb_listings_orlando!C:Q,15,0)</f>
        <v>6</v>
      </c>
      <c r="Y4312" s="11">
        <f t="shared" si="4"/>
        <v>181.0218182</v>
      </c>
      <c r="AA4312" s="11"/>
    </row>
    <row r="4313">
      <c r="A4313" s="12" t="s">
        <v>112</v>
      </c>
      <c r="B4313" s="13">
        <v>42833.0</v>
      </c>
      <c r="C4313" s="12">
        <v>42835.0</v>
      </c>
      <c r="D4313" s="14">
        <v>465.6</v>
      </c>
      <c r="E4313" s="24">
        <v>42796.70019675926</v>
      </c>
      <c r="F4313" s="16">
        <v>37.0</v>
      </c>
      <c r="G4313" s="17" t="s">
        <v>25</v>
      </c>
      <c r="H4313" s="14">
        <v>40.2</v>
      </c>
      <c r="I4313" s="14">
        <f t="shared" si="1"/>
        <v>433.806</v>
      </c>
      <c r="J4313" s="18">
        <v>4.0</v>
      </c>
      <c r="K4313" s="17">
        <v>6.0</v>
      </c>
      <c r="L4313" s="19">
        <v>3.5</v>
      </c>
      <c r="M4313" s="19" t="e">
        <v>#REF!</v>
      </c>
      <c r="N4313" s="17">
        <v>5.0</v>
      </c>
      <c r="O4313" s="17" t="s">
        <v>62</v>
      </c>
      <c r="P4313" s="17">
        <v>2.0</v>
      </c>
      <c r="Q4313" s="17">
        <v>4.0</v>
      </c>
      <c r="R4313" s="17">
        <v>4.0</v>
      </c>
      <c r="S4313" s="7">
        <f t="shared" si="2"/>
        <v>8</v>
      </c>
      <c r="T4313" s="20">
        <v>13.17</v>
      </c>
      <c r="U4313" s="14">
        <f t="shared" si="205"/>
        <v>18.624</v>
      </c>
      <c r="V4313" s="21" t="s">
        <v>39</v>
      </c>
      <c r="W4313" s="35">
        <f>VLOOKUP(A4313,airbnb_listings_orlando!C:Q,14,0)</f>
        <v>104</v>
      </c>
      <c r="X4313" s="35">
        <f>VLOOKUP(A4313,airbnb_listings_orlando!C:Q,15,0)</f>
        <v>6</v>
      </c>
      <c r="Y4313" s="11">
        <f t="shared" si="4"/>
        <v>232.8</v>
      </c>
      <c r="AA4313" s="11"/>
    </row>
    <row r="4314">
      <c r="A4314" s="12" t="s">
        <v>112</v>
      </c>
      <c r="B4314" s="13">
        <v>42822.0</v>
      </c>
      <c r="C4314" s="12">
        <v>42825.0</v>
      </c>
      <c r="D4314" s="14">
        <v>768.24</v>
      </c>
      <c r="E4314" s="24">
        <v>42786.414293981485</v>
      </c>
      <c r="F4314" s="16">
        <v>36.0</v>
      </c>
      <c r="G4314" s="17" t="s">
        <v>25</v>
      </c>
      <c r="H4314" s="14">
        <v>81.94</v>
      </c>
      <c r="I4314" s="14">
        <f t="shared" si="1"/>
        <v>715.7904</v>
      </c>
      <c r="J4314" s="18">
        <v>4.0</v>
      </c>
      <c r="K4314" s="17">
        <v>6.0</v>
      </c>
      <c r="L4314" s="19">
        <v>3.5</v>
      </c>
      <c r="M4314" s="19" t="e">
        <v>#REF!</v>
      </c>
      <c r="N4314" s="17">
        <v>5.0</v>
      </c>
      <c r="O4314" s="17" t="s">
        <v>62</v>
      </c>
      <c r="P4314" s="17">
        <v>3.0</v>
      </c>
      <c r="Q4314" s="17">
        <v>4.0</v>
      </c>
      <c r="R4314" s="17">
        <v>4.0</v>
      </c>
      <c r="S4314" s="7">
        <f t="shared" si="2"/>
        <v>8</v>
      </c>
      <c r="T4314" s="20">
        <v>21.72</v>
      </c>
      <c r="U4314" s="14">
        <f t="shared" si="205"/>
        <v>30.7296</v>
      </c>
      <c r="V4314" s="21" t="s">
        <v>39</v>
      </c>
      <c r="W4314" s="35">
        <f>VLOOKUP(A4314,airbnb_listings_orlando!C:Q,14,0)</f>
        <v>104</v>
      </c>
      <c r="X4314" s="35">
        <f>VLOOKUP(A4314,airbnb_listings_orlando!C:Q,15,0)</f>
        <v>6</v>
      </c>
      <c r="Y4314" s="11">
        <f t="shared" si="4"/>
        <v>256.08</v>
      </c>
      <c r="AA4314" s="11"/>
    </row>
    <row r="4315">
      <c r="A4315" s="12" t="s">
        <v>112</v>
      </c>
      <c r="B4315" s="13">
        <v>42817.0</v>
      </c>
      <c r="C4315" s="12">
        <v>42819.0</v>
      </c>
      <c r="D4315" s="14">
        <v>558.72</v>
      </c>
      <c r="E4315" s="24">
        <v>42765.40280092593</v>
      </c>
      <c r="F4315" s="16">
        <v>52.0</v>
      </c>
      <c r="G4315" s="17" t="s">
        <v>25</v>
      </c>
      <c r="H4315" s="14">
        <v>53.04</v>
      </c>
      <c r="I4315" s="14">
        <f t="shared" si="1"/>
        <v>520.5712</v>
      </c>
      <c r="J4315" s="18">
        <v>4.0</v>
      </c>
      <c r="K4315" s="17">
        <v>6.0</v>
      </c>
      <c r="L4315" s="19">
        <v>3.5</v>
      </c>
      <c r="M4315" s="19" t="e">
        <v>#REF!</v>
      </c>
      <c r="N4315" s="17">
        <v>5.0</v>
      </c>
      <c r="O4315" s="17" t="s">
        <v>62</v>
      </c>
      <c r="P4315" s="17">
        <v>2.0</v>
      </c>
      <c r="Q4315" s="17">
        <v>7.0</v>
      </c>
      <c r="R4315" s="17">
        <v>0.0</v>
      </c>
      <c r="S4315" s="7">
        <f t="shared" si="2"/>
        <v>7</v>
      </c>
      <c r="T4315" s="20">
        <v>15.8</v>
      </c>
      <c r="U4315" s="14">
        <f t="shared" si="205"/>
        <v>22.3488</v>
      </c>
      <c r="V4315" s="21" t="s">
        <v>39</v>
      </c>
      <c r="W4315" s="35">
        <f>VLOOKUP(A4315,airbnb_listings_orlando!C:Q,14,0)</f>
        <v>104</v>
      </c>
      <c r="X4315" s="35">
        <f>VLOOKUP(A4315,airbnb_listings_orlando!C:Q,15,0)</f>
        <v>6</v>
      </c>
      <c r="Y4315" s="11">
        <f t="shared" si="4"/>
        <v>279.36</v>
      </c>
      <c r="AA4315" s="11"/>
    </row>
    <row r="4316">
      <c r="A4316" s="12" t="s">
        <v>112</v>
      </c>
      <c r="B4316" s="13">
        <v>42810.0</v>
      </c>
      <c r="C4316" s="12">
        <v>42815.0</v>
      </c>
      <c r="D4316" s="14">
        <v>1187.28</v>
      </c>
      <c r="E4316" s="24">
        <v>42760.39105324074</v>
      </c>
      <c r="F4316" s="16">
        <v>50.0</v>
      </c>
      <c r="G4316" s="17" t="s">
        <v>25</v>
      </c>
      <c r="H4316" s="14">
        <v>139.72</v>
      </c>
      <c r="I4316" s="14">
        <f t="shared" si="1"/>
        <v>1106.2188</v>
      </c>
      <c r="J4316" s="18">
        <v>4.0</v>
      </c>
      <c r="K4316" s="17">
        <v>6.0</v>
      </c>
      <c r="L4316" s="19">
        <v>3.5</v>
      </c>
      <c r="M4316" s="19" t="e">
        <v>#REF!</v>
      </c>
      <c r="N4316" s="17">
        <v>5.0</v>
      </c>
      <c r="O4316" s="17" t="s">
        <v>62</v>
      </c>
      <c r="P4316" s="17">
        <v>5.0</v>
      </c>
      <c r="Q4316" s="17">
        <v>5.0</v>
      </c>
      <c r="R4316" s="17">
        <v>0.0</v>
      </c>
      <c r="S4316" s="7">
        <f t="shared" si="2"/>
        <v>5</v>
      </c>
      <c r="T4316" s="20">
        <v>33.57</v>
      </c>
      <c r="U4316" s="14">
        <f t="shared" si="205"/>
        <v>47.4912</v>
      </c>
      <c r="V4316" s="21" t="s">
        <v>39</v>
      </c>
      <c r="W4316" s="35">
        <f>VLOOKUP(A4316,airbnb_listings_orlando!C:Q,14,0)</f>
        <v>104</v>
      </c>
      <c r="X4316" s="35">
        <f>VLOOKUP(A4316,airbnb_listings_orlando!C:Q,15,0)</f>
        <v>6</v>
      </c>
      <c r="Y4316" s="11">
        <f t="shared" si="4"/>
        <v>237.456</v>
      </c>
      <c r="AA4316" s="11"/>
    </row>
    <row r="4317">
      <c r="A4317" s="12" t="s">
        <v>112</v>
      </c>
      <c r="B4317" s="13">
        <v>42806.0</v>
      </c>
      <c r="C4317" s="12">
        <v>42810.0</v>
      </c>
      <c r="D4317" s="14">
        <v>925.75</v>
      </c>
      <c r="E4317" s="24">
        <v>42795.513553240744</v>
      </c>
      <c r="F4317" s="16">
        <v>11.0</v>
      </c>
      <c r="G4317" s="17" t="s">
        <v>25</v>
      </c>
      <c r="H4317" s="14">
        <v>110.82</v>
      </c>
      <c r="I4317" s="14">
        <f t="shared" si="1"/>
        <v>861.07</v>
      </c>
      <c r="J4317" s="18">
        <v>4.0</v>
      </c>
      <c r="K4317" s="17">
        <v>6.0</v>
      </c>
      <c r="L4317" s="19">
        <v>3.5</v>
      </c>
      <c r="M4317" s="19" t="e">
        <v>#REF!</v>
      </c>
      <c r="N4317" s="17">
        <v>5.0</v>
      </c>
      <c r="O4317" s="17" t="s">
        <v>62</v>
      </c>
      <c r="P4317" s="17">
        <v>4.0</v>
      </c>
      <c r="Q4317" s="17">
        <v>4.0</v>
      </c>
      <c r="R4317" s="17">
        <v>2.0</v>
      </c>
      <c r="S4317" s="7">
        <f t="shared" si="2"/>
        <v>6</v>
      </c>
      <c r="T4317" s="20">
        <v>27.65</v>
      </c>
      <c r="U4317" s="14">
        <f t="shared" si="205"/>
        <v>37.03</v>
      </c>
      <c r="V4317" s="21" t="s">
        <v>39</v>
      </c>
      <c r="W4317" s="35">
        <f>VLOOKUP(A4317,airbnb_listings_orlando!C:Q,14,0)</f>
        <v>104</v>
      </c>
      <c r="X4317" s="35">
        <f>VLOOKUP(A4317,airbnb_listings_orlando!C:Q,15,0)</f>
        <v>6</v>
      </c>
      <c r="Y4317" s="11">
        <f t="shared" si="4"/>
        <v>231.4375</v>
      </c>
      <c r="AA4317" s="11"/>
    </row>
    <row r="4318">
      <c r="A4318" s="12" t="s">
        <v>112</v>
      </c>
      <c r="B4318" s="13">
        <v>42803.0</v>
      </c>
      <c r="C4318" s="12">
        <v>42806.0</v>
      </c>
      <c r="D4318" s="14">
        <v>768.24</v>
      </c>
      <c r="E4318" s="24">
        <v>42780.48899305556</v>
      </c>
      <c r="F4318" s="16">
        <v>23.0</v>
      </c>
      <c r="G4318" s="17" t="s">
        <v>25</v>
      </c>
      <c r="H4318" s="14">
        <v>81.94</v>
      </c>
      <c r="I4318" s="14">
        <f t="shared" si="1"/>
        <v>715.7904</v>
      </c>
      <c r="J4318" s="18">
        <v>4.0</v>
      </c>
      <c r="K4318" s="17">
        <v>6.0</v>
      </c>
      <c r="L4318" s="19">
        <v>3.5</v>
      </c>
      <c r="M4318" s="19" t="e">
        <v>#REF!</v>
      </c>
      <c r="N4318" s="17">
        <v>5.0</v>
      </c>
      <c r="O4318" s="17" t="s">
        <v>62</v>
      </c>
      <c r="P4318" s="17">
        <v>3.0</v>
      </c>
      <c r="Q4318" s="17">
        <v>4.0</v>
      </c>
      <c r="R4318" s="17">
        <v>1.0</v>
      </c>
      <c r="S4318" s="7">
        <f t="shared" si="2"/>
        <v>5</v>
      </c>
      <c r="T4318" s="20">
        <v>21.72</v>
      </c>
      <c r="U4318" s="14">
        <f t="shared" si="205"/>
        <v>30.7296</v>
      </c>
      <c r="V4318" s="21" t="s">
        <v>39</v>
      </c>
      <c r="W4318" s="35">
        <f>VLOOKUP(A4318,airbnb_listings_orlando!C:Q,14,0)</f>
        <v>104</v>
      </c>
      <c r="X4318" s="35">
        <f>VLOOKUP(A4318,airbnb_listings_orlando!C:Q,15,0)</f>
        <v>6</v>
      </c>
      <c r="Y4318" s="11">
        <f t="shared" si="4"/>
        <v>256.08</v>
      </c>
      <c r="AA4318" s="11"/>
    </row>
    <row r="4319">
      <c r="A4319" s="12" t="s">
        <v>112</v>
      </c>
      <c r="B4319" s="13">
        <v>42798.0</v>
      </c>
      <c r="C4319" s="12">
        <v>42802.0</v>
      </c>
      <c r="D4319" s="14">
        <v>925.75</v>
      </c>
      <c r="E4319" s="24">
        <v>42755.38633101852</v>
      </c>
      <c r="F4319" s="16">
        <v>43.0</v>
      </c>
      <c r="G4319" s="17" t="s">
        <v>25</v>
      </c>
      <c r="H4319" s="14">
        <v>110.82</v>
      </c>
      <c r="I4319" s="14">
        <f t="shared" si="1"/>
        <v>861.07</v>
      </c>
      <c r="J4319" s="18">
        <v>4.0</v>
      </c>
      <c r="K4319" s="17">
        <v>6.0</v>
      </c>
      <c r="L4319" s="19">
        <v>3.5</v>
      </c>
      <c r="M4319" s="19" t="e">
        <v>#REF!</v>
      </c>
      <c r="N4319" s="17">
        <v>5.0</v>
      </c>
      <c r="O4319" s="17" t="s">
        <v>62</v>
      </c>
      <c r="P4319" s="17">
        <v>4.0</v>
      </c>
      <c r="Q4319" s="17">
        <v>3.0</v>
      </c>
      <c r="R4319" s="17">
        <v>3.0</v>
      </c>
      <c r="S4319" s="7">
        <f t="shared" si="2"/>
        <v>6</v>
      </c>
      <c r="T4319" s="20">
        <v>27.65</v>
      </c>
      <c r="U4319" s="14">
        <f t="shared" si="205"/>
        <v>37.03</v>
      </c>
      <c r="V4319" s="21" t="s">
        <v>39</v>
      </c>
      <c r="W4319" s="35">
        <f>VLOOKUP(A4319,airbnb_listings_orlando!C:Q,14,0)</f>
        <v>104</v>
      </c>
      <c r="X4319" s="35">
        <f>VLOOKUP(A4319,airbnb_listings_orlando!C:Q,15,0)</f>
        <v>6</v>
      </c>
      <c r="Y4319" s="11">
        <f t="shared" si="4"/>
        <v>231.4375</v>
      </c>
      <c r="AA4319" s="11"/>
    </row>
    <row r="4320">
      <c r="A4320" s="12" t="s">
        <v>112</v>
      </c>
      <c r="B4320" s="13">
        <v>42795.0</v>
      </c>
      <c r="C4320" s="12">
        <v>42798.0</v>
      </c>
      <c r="D4320" s="14">
        <v>727.38</v>
      </c>
      <c r="E4320" s="24">
        <v>42793.409224537034</v>
      </c>
      <c r="F4320" s="16">
        <v>2.0</v>
      </c>
      <c r="G4320" s="17" t="s">
        <v>25</v>
      </c>
      <c r="H4320" s="14">
        <v>81.94</v>
      </c>
      <c r="I4320" s="14">
        <f t="shared" si="1"/>
        <v>676.5648</v>
      </c>
      <c r="J4320" s="18">
        <v>4.0</v>
      </c>
      <c r="K4320" s="17">
        <v>6.0</v>
      </c>
      <c r="L4320" s="19">
        <v>3.5</v>
      </c>
      <c r="M4320" s="19" t="e">
        <v>#REF!</v>
      </c>
      <c r="N4320" s="17">
        <v>5.0</v>
      </c>
      <c r="O4320" s="17" t="s">
        <v>62</v>
      </c>
      <c r="P4320" s="17">
        <v>3.0</v>
      </c>
      <c r="Q4320" s="17">
        <v>5.0</v>
      </c>
      <c r="R4320" s="17">
        <v>1.0</v>
      </c>
      <c r="S4320" s="7">
        <f t="shared" si="2"/>
        <v>6</v>
      </c>
      <c r="T4320" s="20">
        <v>21.72</v>
      </c>
      <c r="U4320" s="14">
        <f t="shared" si="205"/>
        <v>29.0952</v>
      </c>
      <c r="V4320" s="21" t="s">
        <v>39</v>
      </c>
      <c r="W4320" s="35">
        <f>VLOOKUP(A4320,airbnb_listings_orlando!C:Q,14,0)</f>
        <v>104</v>
      </c>
      <c r="X4320" s="35">
        <f>VLOOKUP(A4320,airbnb_listings_orlando!C:Q,15,0)</f>
        <v>6</v>
      </c>
      <c r="Y4320" s="11">
        <f t="shared" si="4"/>
        <v>242.46</v>
      </c>
      <c r="AA4320" s="11"/>
    </row>
    <row r="4321">
      <c r="A4321" s="12" t="s">
        <v>112</v>
      </c>
      <c r="B4321" s="13">
        <v>42790.0</v>
      </c>
      <c r="C4321" s="12">
        <v>42795.0</v>
      </c>
      <c r="D4321" s="14">
        <v>903.71</v>
      </c>
      <c r="E4321" s="15">
        <v>42733.40267361111</v>
      </c>
      <c r="F4321" s="16">
        <v>57.0</v>
      </c>
      <c r="G4321" s="17" t="s">
        <v>25</v>
      </c>
      <c r="H4321" s="14">
        <v>107.71</v>
      </c>
      <c r="I4321" s="14">
        <f t="shared" si="1"/>
        <v>840.6516</v>
      </c>
      <c r="J4321" s="18">
        <v>4.0</v>
      </c>
      <c r="K4321" s="17">
        <v>6.0</v>
      </c>
      <c r="L4321" s="19">
        <v>3.5</v>
      </c>
      <c r="M4321" s="19" t="e">
        <v>#REF!</v>
      </c>
      <c r="N4321" s="17">
        <v>5.0</v>
      </c>
      <c r="O4321" s="17" t="s">
        <v>62</v>
      </c>
      <c r="P4321" s="17">
        <v>5.0</v>
      </c>
      <c r="Q4321" s="17">
        <v>8.0</v>
      </c>
      <c r="R4321" s="17">
        <v>0.0</v>
      </c>
      <c r="S4321" s="7">
        <f t="shared" si="2"/>
        <v>8</v>
      </c>
      <c r="T4321" s="20">
        <v>26.91</v>
      </c>
      <c r="U4321" s="14">
        <f t="shared" si="205"/>
        <v>36.1484</v>
      </c>
      <c r="V4321" s="21" t="s">
        <v>39</v>
      </c>
      <c r="W4321" s="35">
        <f>VLOOKUP(A4321,airbnb_listings_orlando!C:Q,14,0)</f>
        <v>104</v>
      </c>
      <c r="X4321" s="35">
        <f>VLOOKUP(A4321,airbnb_listings_orlando!C:Q,15,0)</f>
        <v>6</v>
      </c>
      <c r="Y4321" s="11">
        <f t="shared" si="4"/>
        <v>180.742</v>
      </c>
      <c r="AA4321" s="11"/>
    </row>
    <row r="4322">
      <c r="A4322" s="12" t="s">
        <v>112</v>
      </c>
      <c r="B4322" s="13">
        <v>42758.0</v>
      </c>
      <c r="C4322" s="12">
        <v>42763.0</v>
      </c>
      <c r="D4322" s="14">
        <v>1193.39</v>
      </c>
      <c r="E4322" s="15">
        <v>42688.64268518519</v>
      </c>
      <c r="F4322" s="16">
        <v>70.0</v>
      </c>
      <c r="G4322" s="17" t="s">
        <v>25</v>
      </c>
      <c r="H4322" s="14">
        <v>160.0</v>
      </c>
      <c r="I4322" s="14">
        <f t="shared" si="1"/>
        <v>1145.6544</v>
      </c>
      <c r="J4322" s="18">
        <v>4.0</v>
      </c>
      <c r="K4322" s="17">
        <v>6.0</v>
      </c>
      <c r="L4322" s="19">
        <v>3.5</v>
      </c>
      <c r="M4322" s="19" t="e">
        <v>#REF!</v>
      </c>
      <c r="N4322" s="17">
        <v>5.0</v>
      </c>
      <c r="O4322" s="17" t="s">
        <v>62</v>
      </c>
      <c r="P4322" s="17">
        <v>5.0</v>
      </c>
      <c r="Q4322" s="17">
        <v>5.0</v>
      </c>
      <c r="R4322" s="17">
        <v>2.0</v>
      </c>
      <c r="S4322" s="7">
        <f t="shared" si="2"/>
        <v>7</v>
      </c>
      <c r="T4322" s="20">
        <v>0.0</v>
      </c>
      <c r="U4322" s="14">
        <f t="shared" si="205"/>
        <v>47.7356</v>
      </c>
      <c r="V4322" s="21" t="s">
        <v>39</v>
      </c>
      <c r="W4322" s="35">
        <f>VLOOKUP(A4322,airbnb_listings_orlando!C:Q,14,0)</f>
        <v>104</v>
      </c>
      <c r="X4322" s="35">
        <f>VLOOKUP(A4322,airbnb_listings_orlando!C:Q,15,0)</f>
        <v>6</v>
      </c>
      <c r="Y4322" s="11">
        <f t="shared" si="4"/>
        <v>238.678</v>
      </c>
      <c r="AA4322" s="11"/>
    </row>
    <row r="4323">
      <c r="A4323" s="12" t="s">
        <v>112</v>
      </c>
      <c r="B4323" s="13">
        <v>42687.0</v>
      </c>
      <c r="C4323" s="25">
        <v>42694.0</v>
      </c>
      <c r="D4323" s="14">
        <v>1243.0</v>
      </c>
      <c r="E4323" s="24">
        <v>42619.58907407407</v>
      </c>
      <c r="F4323" s="16">
        <v>68.0</v>
      </c>
      <c r="G4323" s="17" t="s">
        <v>25</v>
      </c>
      <c r="H4323" s="14">
        <v>196.0</v>
      </c>
      <c r="I4323" s="14">
        <f t="shared" si="1"/>
        <v>1193.28</v>
      </c>
      <c r="J4323" s="18">
        <v>4.0</v>
      </c>
      <c r="K4323" s="17">
        <v>6.0</v>
      </c>
      <c r="L4323" s="19">
        <v>3.5</v>
      </c>
      <c r="M4323" s="19" t="e">
        <v>#REF!</v>
      </c>
      <c r="N4323" s="17">
        <v>5.0</v>
      </c>
      <c r="O4323" s="17" t="s">
        <v>62</v>
      </c>
      <c r="P4323" s="17">
        <v>7.0</v>
      </c>
      <c r="Q4323" s="17">
        <v>2.0</v>
      </c>
      <c r="R4323" s="17">
        <v>0.0</v>
      </c>
      <c r="S4323" s="7">
        <f t="shared" si="2"/>
        <v>2</v>
      </c>
      <c r="T4323" s="20">
        <v>0.0</v>
      </c>
      <c r="U4323" s="14">
        <f t="shared" si="205"/>
        <v>49.72</v>
      </c>
      <c r="V4323" s="21" t="s">
        <v>39</v>
      </c>
      <c r="W4323" s="35">
        <f>VLOOKUP(A4323,airbnb_listings_orlando!C:Q,14,0)</f>
        <v>104</v>
      </c>
      <c r="X4323" s="35">
        <f>VLOOKUP(A4323,airbnb_listings_orlando!C:Q,15,0)</f>
        <v>6</v>
      </c>
      <c r="Y4323" s="11">
        <f t="shared" si="4"/>
        <v>177.5714286</v>
      </c>
      <c r="AA4323" s="11"/>
    </row>
    <row r="4324">
      <c r="A4324" s="12" t="s">
        <v>112</v>
      </c>
      <c r="B4324" s="13">
        <v>42672.0</v>
      </c>
      <c r="C4324" s="12">
        <v>42676.0</v>
      </c>
      <c r="D4324" s="14">
        <v>840.72</v>
      </c>
      <c r="E4324" s="15">
        <v>42653.67068287037</v>
      </c>
      <c r="F4324" s="16">
        <v>19.0</v>
      </c>
      <c r="G4324" s="17" t="s">
        <v>25</v>
      </c>
      <c r="H4324" s="14">
        <v>124.8</v>
      </c>
      <c r="I4324" s="14">
        <f t="shared" si="1"/>
        <v>807.0912</v>
      </c>
      <c r="J4324" s="18">
        <v>4.0</v>
      </c>
      <c r="K4324" s="17">
        <v>6.0</v>
      </c>
      <c r="L4324" s="19">
        <v>3.5</v>
      </c>
      <c r="M4324" s="19" t="e">
        <v>#REF!</v>
      </c>
      <c r="N4324" s="17">
        <v>5.0</v>
      </c>
      <c r="O4324" s="17" t="s">
        <v>62</v>
      </c>
      <c r="P4324" s="17">
        <v>4.0</v>
      </c>
      <c r="Q4324" s="17">
        <v>5.0</v>
      </c>
      <c r="R4324" s="17">
        <v>3.0</v>
      </c>
      <c r="S4324" s="7">
        <f t="shared" si="2"/>
        <v>8</v>
      </c>
      <c r="T4324" s="20">
        <v>0.0</v>
      </c>
      <c r="U4324" s="14">
        <f t="shared" si="205"/>
        <v>33.6288</v>
      </c>
      <c r="V4324" s="21" t="s">
        <v>39</v>
      </c>
      <c r="W4324" s="35">
        <f>VLOOKUP(A4324,airbnb_listings_orlando!C:Q,14,0)</f>
        <v>104</v>
      </c>
      <c r="X4324" s="35">
        <f>VLOOKUP(A4324,airbnb_listings_orlando!C:Q,15,0)</f>
        <v>6</v>
      </c>
      <c r="Y4324" s="11">
        <f t="shared" si="4"/>
        <v>210.18</v>
      </c>
      <c r="AA4324" s="11"/>
    </row>
    <row r="4325">
      <c r="A4325" s="12" t="s">
        <v>112</v>
      </c>
      <c r="B4325" s="13">
        <v>42658.0</v>
      </c>
      <c r="C4325" s="25">
        <v>42665.0</v>
      </c>
      <c r="D4325" s="14">
        <v>1107.4</v>
      </c>
      <c r="E4325" s="24">
        <v>42613.50622685185</v>
      </c>
      <c r="F4325" s="16">
        <v>45.0</v>
      </c>
      <c r="G4325" s="17" t="s">
        <v>25</v>
      </c>
      <c r="H4325" s="14">
        <v>196.0</v>
      </c>
      <c r="I4325" s="14">
        <f t="shared" si="1"/>
        <v>1063.104</v>
      </c>
      <c r="J4325" s="18">
        <v>4.0</v>
      </c>
      <c r="K4325" s="17">
        <v>6.0</v>
      </c>
      <c r="L4325" s="19">
        <v>3.5</v>
      </c>
      <c r="M4325" s="19" t="e">
        <v>#REF!</v>
      </c>
      <c r="N4325" s="17">
        <v>5.0</v>
      </c>
      <c r="O4325" s="17" t="s">
        <v>62</v>
      </c>
      <c r="P4325" s="17">
        <v>7.0</v>
      </c>
      <c r="Q4325" s="17">
        <v>2.0</v>
      </c>
      <c r="R4325" s="17">
        <v>0.0</v>
      </c>
      <c r="S4325" s="7">
        <f t="shared" si="2"/>
        <v>2</v>
      </c>
      <c r="T4325" s="20">
        <v>0.0</v>
      </c>
      <c r="U4325" s="14">
        <f t="shared" si="205"/>
        <v>44.296</v>
      </c>
      <c r="V4325" s="21" t="s">
        <v>39</v>
      </c>
      <c r="W4325" s="35">
        <f>VLOOKUP(A4325,airbnb_listings_orlando!C:Q,14,0)</f>
        <v>104</v>
      </c>
      <c r="X4325" s="35">
        <f>VLOOKUP(A4325,airbnb_listings_orlando!C:Q,15,0)</f>
        <v>6</v>
      </c>
      <c r="Y4325" s="11">
        <f t="shared" si="4"/>
        <v>158.2</v>
      </c>
      <c r="AA4325" s="11"/>
    </row>
    <row r="4326">
      <c r="A4326" s="12" t="s">
        <v>112</v>
      </c>
      <c r="B4326" s="13">
        <v>42650.0</v>
      </c>
      <c r="C4326" s="12">
        <v>42652.0</v>
      </c>
      <c r="D4326" s="14">
        <v>420.36</v>
      </c>
      <c r="E4326" s="24">
        <v>42635.454375</v>
      </c>
      <c r="F4326" s="16">
        <v>15.0</v>
      </c>
      <c r="G4326" s="17" t="s">
        <v>25</v>
      </c>
      <c r="H4326" s="14">
        <v>50.4</v>
      </c>
      <c r="I4326" s="14">
        <f t="shared" si="1"/>
        <v>403.5456</v>
      </c>
      <c r="J4326" s="18">
        <v>4.0</v>
      </c>
      <c r="K4326" s="17">
        <v>6.0</v>
      </c>
      <c r="L4326" s="19">
        <v>3.5</v>
      </c>
      <c r="M4326" s="19" t="e">
        <v>#REF!</v>
      </c>
      <c r="N4326" s="17">
        <v>5.0</v>
      </c>
      <c r="O4326" s="17" t="s">
        <v>62</v>
      </c>
      <c r="P4326" s="17">
        <v>2.0</v>
      </c>
      <c r="Q4326" s="17">
        <v>7.0</v>
      </c>
      <c r="R4326" s="17">
        <v>0.0</v>
      </c>
      <c r="S4326" s="7">
        <f t="shared" si="2"/>
        <v>7</v>
      </c>
      <c r="T4326" s="20">
        <v>0.0</v>
      </c>
      <c r="U4326" s="14">
        <f t="shared" si="205"/>
        <v>16.8144</v>
      </c>
      <c r="V4326" s="21" t="s">
        <v>39</v>
      </c>
      <c r="W4326" s="35">
        <f>VLOOKUP(A4326,airbnb_listings_orlando!C:Q,14,0)</f>
        <v>104</v>
      </c>
      <c r="X4326" s="35">
        <f>VLOOKUP(A4326,airbnb_listings_orlando!C:Q,15,0)</f>
        <v>6</v>
      </c>
      <c r="Y4326" s="11">
        <f t="shared" si="4"/>
        <v>210.18</v>
      </c>
      <c r="AA4326" s="11"/>
    </row>
    <row r="4327">
      <c r="A4327" s="12" t="s">
        <v>112</v>
      </c>
      <c r="B4327" s="13">
        <v>42647.0</v>
      </c>
      <c r="C4327" s="12">
        <v>42649.0</v>
      </c>
      <c r="D4327" s="14">
        <v>420.36</v>
      </c>
      <c r="E4327" s="24">
        <v>42633.51006944444</v>
      </c>
      <c r="F4327" s="16">
        <v>14.0</v>
      </c>
      <c r="G4327" s="17" t="s">
        <v>25</v>
      </c>
      <c r="H4327" s="14">
        <v>50.4</v>
      </c>
      <c r="I4327" s="14">
        <f t="shared" si="1"/>
        <v>403.5456</v>
      </c>
      <c r="J4327" s="18">
        <v>4.0</v>
      </c>
      <c r="K4327" s="17">
        <v>6.0</v>
      </c>
      <c r="L4327" s="19">
        <v>3.5</v>
      </c>
      <c r="M4327" s="19" t="e">
        <v>#REF!</v>
      </c>
      <c r="N4327" s="17">
        <v>5.0</v>
      </c>
      <c r="O4327" s="17" t="s">
        <v>62</v>
      </c>
      <c r="P4327" s="17">
        <v>2.0</v>
      </c>
      <c r="Q4327" s="17">
        <v>6.0</v>
      </c>
      <c r="R4327" s="17">
        <v>0.0</v>
      </c>
      <c r="S4327" s="7">
        <f t="shared" si="2"/>
        <v>6</v>
      </c>
      <c r="T4327" s="20">
        <v>0.0</v>
      </c>
      <c r="U4327" s="14">
        <f t="shared" si="205"/>
        <v>16.8144</v>
      </c>
      <c r="V4327" s="21" t="s">
        <v>39</v>
      </c>
      <c r="W4327" s="35">
        <f>VLOOKUP(A4327,airbnb_listings_orlando!C:Q,14,0)</f>
        <v>104</v>
      </c>
      <c r="X4327" s="35">
        <f>VLOOKUP(A4327,airbnb_listings_orlando!C:Q,15,0)</f>
        <v>6</v>
      </c>
      <c r="Y4327" s="11">
        <f t="shared" si="4"/>
        <v>210.18</v>
      </c>
      <c r="AA4327" s="11"/>
    </row>
    <row r="4328">
      <c r="A4328" s="12" t="s">
        <v>112</v>
      </c>
      <c r="B4328" s="13">
        <v>43019.0</v>
      </c>
      <c r="C4328" s="12">
        <v>43042.0</v>
      </c>
      <c r="D4328" s="14">
        <v>3746.34</v>
      </c>
      <c r="E4328" s="24">
        <v>42927.98202546296</v>
      </c>
      <c r="F4328" s="16">
        <v>92.0</v>
      </c>
      <c r="G4328" s="17" t="s">
        <v>25</v>
      </c>
      <c r="H4328" s="14">
        <v>645.84</v>
      </c>
      <c r="I4328" s="14">
        <f t="shared" si="1"/>
        <v>3296.7792</v>
      </c>
      <c r="J4328" s="18">
        <v>4.0</v>
      </c>
      <c r="K4328" s="17">
        <v>6.0</v>
      </c>
      <c r="L4328" s="19">
        <v>3.5</v>
      </c>
      <c r="M4328" s="19" t="e">
        <v>#REF!</v>
      </c>
      <c r="N4328" s="17">
        <v>5.0</v>
      </c>
      <c r="O4328" s="17" t="s">
        <v>62</v>
      </c>
      <c r="P4328" s="17">
        <v>23.0</v>
      </c>
      <c r="Q4328" s="17">
        <v>2.0</v>
      </c>
      <c r="R4328" s="17">
        <v>3.0</v>
      </c>
      <c r="S4328" s="7">
        <f t="shared" si="2"/>
        <v>5</v>
      </c>
      <c r="T4328" s="20">
        <v>0.0</v>
      </c>
      <c r="U4328" s="14">
        <f>D4328*12%</f>
        <v>449.5608</v>
      </c>
      <c r="V4328" s="21" t="s">
        <v>47</v>
      </c>
      <c r="W4328" s="35">
        <f>VLOOKUP(A4328,airbnb_listings_orlando!C:Q,14,0)</f>
        <v>104</v>
      </c>
      <c r="X4328" s="35">
        <f>VLOOKUP(A4328,airbnb_listings_orlando!C:Q,15,0)</f>
        <v>6</v>
      </c>
      <c r="Y4328" s="11">
        <f t="shared" si="4"/>
        <v>162.8843478</v>
      </c>
      <c r="AA4328" s="11"/>
    </row>
    <row r="4329">
      <c r="A4329" s="12" t="s">
        <v>112</v>
      </c>
      <c r="B4329" s="13">
        <v>43204.0</v>
      </c>
      <c r="C4329" s="12">
        <v>43223.0</v>
      </c>
      <c r="D4329" s="14">
        <v>130.0</v>
      </c>
      <c r="E4329" s="15">
        <v>43088.157546296294</v>
      </c>
      <c r="F4329" s="16">
        <v>116.0</v>
      </c>
      <c r="G4329" s="17" t="s">
        <v>25</v>
      </c>
      <c r="H4329" s="14">
        <v>0.0</v>
      </c>
      <c r="I4329" s="14">
        <f t="shared" si="1"/>
        <v>130</v>
      </c>
      <c r="J4329" s="18">
        <v>4.0</v>
      </c>
      <c r="K4329" s="17">
        <v>6.0</v>
      </c>
      <c r="L4329" s="19">
        <v>3.5</v>
      </c>
      <c r="M4329" s="19" t="e">
        <v>#REF!</v>
      </c>
      <c r="N4329" s="17">
        <v>5.0</v>
      </c>
      <c r="O4329" s="17" t="s">
        <v>62</v>
      </c>
      <c r="P4329" s="17">
        <v>19.0</v>
      </c>
      <c r="Q4329" s="17">
        <v>2.0</v>
      </c>
      <c r="R4329" s="17">
        <v>0.0</v>
      </c>
      <c r="S4329" s="7">
        <f t="shared" si="2"/>
        <v>2</v>
      </c>
      <c r="T4329" s="20">
        <v>0.0</v>
      </c>
      <c r="U4329" s="14">
        <v>0.0</v>
      </c>
      <c r="V4329" s="21" t="s">
        <v>40</v>
      </c>
      <c r="W4329" s="35">
        <f>VLOOKUP(A4329,airbnb_listings_orlando!C:Q,14,0)</f>
        <v>104</v>
      </c>
      <c r="X4329" s="35">
        <f>VLOOKUP(A4329,airbnb_listings_orlando!C:Q,15,0)</f>
        <v>6</v>
      </c>
      <c r="Y4329" s="11">
        <f t="shared" si="4"/>
        <v>6.842105263</v>
      </c>
      <c r="AA4329" s="11"/>
    </row>
    <row r="4330">
      <c r="A4330" s="12" t="s">
        <v>112</v>
      </c>
      <c r="B4330" s="13">
        <v>43134.0</v>
      </c>
      <c r="C4330" s="12">
        <v>43144.0</v>
      </c>
      <c r="D4330" s="14">
        <v>260.0</v>
      </c>
      <c r="E4330" s="15">
        <v>43080.63815972222</v>
      </c>
      <c r="F4330" s="16">
        <v>54.0</v>
      </c>
      <c r="G4330" s="17" t="s">
        <v>25</v>
      </c>
      <c r="H4330" s="14">
        <v>0.0</v>
      </c>
      <c r="I4330" s="14">
        <f t="shared" si="1"/>
        <v>260</v>
      </c>
      <c r="J4330" s="18">
        <v>4.0</v>
      </c>
      <c r="K4330" s="17">
        <v>6.0</v>
      </c>
      <c r="L4330" s="19">
        <v>3.5</v>
      </c>
      <c r="M4330" s="19" t="e">
        <v>#REF!</v>
      </c>
      <c r="N4330" s="17">
        <v>5.0</v>
      </c>
      <c r="O4330" s="17" t="s">
        <v>62</v>
      </c>
      <c r="P4330" s="17">
        <v>10.0</v>
      </c>
      <c r="Q4330" s="17">
        <v>2.0</v>
      </c>
      <c r="R4330" s="17">
        <v>0.0</v>
      </c>
      <c r="S4330" s="7">
        <f t="shared" si="2"/>
        <v>2</v>
      </c>
      <c r="T4330" s="20">
        <v>0.0</v>
      </c>
      <c r="U4330" s="14">
        <v>0.0</v>
      </c>
      <c r="V4330" s="21" t="s">
        <v>40</v>
      </c>
      <c r="W4330" s="35">
        <f>VLOOKUP(A4330,airbnb_listings_orlando!C:Q,14,0)</f>
        <v>104</v>
      </c>
      <c r="X4330" s="35">
        <f>VLOOKUP(A4330,airbnb_listings_orlando!C:Q,15,0)</f>
        <v>6</v>
      </c>
      <c r="Y4330" s="11">
        <f t="shared" si="4"/>
        <v>26</v>
      </c>
      <c r="AA4330" s="11"/>
    </row>
    <row r="4331">
      <c r="A4331" s="12"/>
      <c r="B4331" s="13"/>
      <c r="C4331" s="12"/>
      <c r="D4331" s="14"/>
      <c r="E4331" s="15"/>
      <c r="F4331" s="16"/>
      <c r="G4331" s="17"/>
      <c r="H4331" s="14"/>
      <c r="I4331" s="14">
        <f t="shared" si="1"/>
        <v>0</v>
      </c>
      <c r="J4331" s="18"/>
      <c r="K4331" s="17"/>
      <c r="N4331" s="17"/>
      <c r="O4331" s="17"/>
      <c r="P4331" s="17"/>
      <c r="Q4331" s="17"/>
      <c r="R4331" s="17"/>
      <c r="S4331" s="7"/>
      <c r="T4331" s="20"/>
      <c r="U4331" s="14"/>
      <c r="V4331" s="21"/>
      <c r="Y4331" s="11"/>
      <c r="AA433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20</v>
      </c>
      <c r="B1" s="37" t="s">
        <v>113</v>
      </c>
      <c r="C1" s="38" t="s">
        <v>114</v>
      </c>
      <c r="D1" s="39" t="s">
        <v>115</v>
      </c>
      <c r="E1" s="38" t="s">
        <v>116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2">
      <c r="A2" s="41" t="s">
        <v>26</v>
      </c>
      <c r="B2" s="42">
        <v>0.5158235158235158</v>
      </c>
      <c r="C2" s="43">
        <v>39.09021782355584</v>
      </c>
      <c r="D2" s="44">
        <v>909.7266384236453</v>
      </c>
      <c r="E2" s="43">
        <f t="shared" ref="E2:E4" si="1">D2/C2</f>
        <v>23.27248834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</row>
    <row r="3">
      <c r="A3" s="41" t="s">
        <v>39</v>
      </c>
      <c r="B3" s="42">
        <v>0.30954030954030953</v>
      </c>
      <c r="C3" s="43">
        <v>39.30520253731341</v>
      </c>
      <c r="D3" s="44">
        <v>1005.5051258208975</v>
      </c>
      <c r="E3" s="43">
        <f t="shared" si="1"/>
        <v>25.58198561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>
      <c r="A4" s="41" t="s">
        <v>37</v>
      </c>
      <c r="B4" s="42">
        <v>0.14322014322014323</v>
      </c>
      <c r="C4" s="43">
        <v>0.28816838709677417</v>
      </c>
      <c r="D4" s="44">
        <v>1143.5338316129037</v>
      </c>
      <c r="E4" s="43">
        <f t="shared" si="1"/>
        <v>3968.283416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</row>
    <row r="5">
      <c r="A5" s="45" t="s">
        <v>40</v>
      </c>
      <c r="B5" s="46">
        <v>0.015708015708015707</v>
      </c>
      <c r="C5" s="47">
        <v>0.0</v>
      </c>
      <c r="D5" s="48">
        <v>211.85632352941175</v>
      </c>
      <c r="E5" s="47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</row>
    <row r="6">
      <c r="A6" s="45" t="s">
        <v>50</v>
      </c>
      <c r="B6" s="46">
        <v>0.009471009471009472</v>
      </c>
      <c r="C6" s="47">
        <v>83.84554634146342</v>
      </c>
      <c r="D6" s="48">
        <v>1779.0642097560974</v>
      </c>
      <c r="E6" s="47">
        <f t="shared" ref="E6:E9" si="2">D6/C6</f>
        <v>21.21835073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>
      <c r="A7" s="45" t="s">
        <v>38</v>
      </c>
      <c r="B7" s="46">
        <v>0.003234003234003234</v>
      </c>
      <c r="C7" s="47">
        <v>44.28244285714286</v>
      </c>
      <c r="D7" s="48">
        <v>2155.5532714285714</v>
      </c>
      <c r="E7" s="47">
        <f t="shared" si="2"/>
        <v>48.67737939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</row>
    <row r="8">
      <c r="A8" s="45" t="s">
        <v>47</v>
      </c>
      <c r="B8" s="46">
        <v>0.002772002772002772</v>
      </c>
      <c r="C8" s="47">
        <v>139.00861666666665</v>
      </c>
      <c r="D8" s="48">
        <v>2112.233883333334</v>
      </c>
      <c r="E8" s="47">
        <f t="shared" si="2"/>
        <v>15.19498527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</row>
    <row r="9">
      <c r="A9" s="45" t="s">
        <v>51</v>
      </c>
      <c r="B9" s="46">
        <v>2.31000231000231E-4</v>
      </c>
      <c r="C9" s="47">
        <v>64.7124</v>
      </c>
      <c r="D9" s="48">
        <v>1553.0976</v>
      </c>
      <c r="E9" s="47">
        <f t="shared" si="2"/>
        <v>24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</row>
    <row r="10">
      <c r="A10" s="40"/>
      <c r="B10" s="49"/>
      <c r="C10" s="50"/>
      <c r="D10" s="51"/>
      <c r="E10" s="51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</row>
    <row r="11">
      <c r="A11" s="40"/>
      <c r="B11" s="49"/>
      <c r="C11" s="50"/>
      <c r="D11" s="51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</row>
    <row r="12">
      <c r="A12" s="40"/>
      <c r="B12" s="49"/>
      <c r="C12" s="50"/>
      <c r="D12" s="51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</row>
    <row r="13">
      <c r="A13" s="40"/>
      <c r="B13" s="49"/>
      <c r="C13" s="50"/>
      <c r="D13" s="51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</row>
    <row r="14">
      <c r="A14" s="40"/>
      <c r="B14" s="49"/>
      <c r="C14" s="50"/>
      <c r="D14" s="51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</row>
    <row r="15">
      <c r="A15" s="40"/>
      <c r="B15" s="49"/>
      <c r="C15" s="50"/>
      <c r="D15" s="51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</row>
    <row r="16">
      <c r="A16" s="40"/>
      <c r="B16" s="49"/>
      <c r="C16" s="50"/>
      <c r="D16" s="51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</row>
    <row r="17">
      <c r="A17" s="40"/>
      <c r="B17" s="49"/>
      <c r="C17" s="50"/>
      <c r="D17" s="51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</row>
    <row r="18">
      <c r="A18" s="40"/>
      <c r="B18" s="49"/>
      <c r="C18" s="50"/>
      <c r="D18" s="51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</row>
    <row r="19">
      <c r="A19" s="40"/>
      <c r="B19" s="49"/>
      <c r="C19" s="50"/>
      <c r="D19" s="51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</row>
    <row r="20">
      <c r="A20" s="40"/>
      <c r="B20" s="49"/>
      <c r="C20" s="50"/>
      <c r="D20" s="51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</row>
    <row r="21">
      <c r="A21" s="40"/>
      <c r="B21" s="49"/>
      <c r="C21" s="50"/>
      <c r="D21" s="51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</row>
    <row r="22">
      <c r="A22" s="40"/>
      <c r="B22" s="49"/>
      <c r="C22" s="50"/>
      <c r="D22" s="51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</row>
    <row r="23">
      <c r="A23" s="40"/>
      <c r="B23" s="49"/>
      <c r="C23" s="50"/>
      <c r="D23" s="51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</row>
    <row r="24">
      <c r="A24" s="40"/>
      <c r="B24" s="49"/>
      <c r="C24" s="50"/>
      <c r="D24" s="51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</row>
    <row r="25">
      <c r="A25" s="40"/>
      <c r="B25" s="49"/>
      <c r="C25" s="50"/>
      <c r="D25" s="51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</row>
    <row r="26">
      <c r="A26" s="40"/>
      <c r="B26" s="49"/>
      <c r="C26" s="50"/>
      <c r="D26" s="51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</row>
    <row r="27">
      <c r="A27" s="40"/>
      <c r="B27" s="49"/>
      <c r="C27" s="50"/>
      <c r="D27" s="51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</row>
    <row r="28">
      <c r="A28" s="40"/>
      <c r="B28" s="49"/>
      <c r="C28" s="50"/>
      <c r="D28" s="51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</row>
    <row r="29">
      <c r="A29" s="40"/>
      <c r="B29" s="49"/>
      <c r="C29" s="50"/>
      <c r="D29" s="51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</row>
    <row r="30">
      <c r="A30" s="40"/>
      <c r="B30" s="49"/>
      <c r="C30" s="50"/>
      <c r="D30" s="51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</row>
    <row r="31">
      <c r="A31" s="40"/>
      <c r="B31" s="49"/>
      <c r="C31" s="50"/>
      <c r="D31" s="51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</row>
    <row r="32">
      <c r="A32" s="40"/>
      <c r="B32" s="49"/>
      <c r="C32" s="50"/>
      <c r="D32" s="51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</row>
    <row r="33">
      <c r="A33" s="40"/>
      <c r="B33" s="49"/>
      <c r="C33" s="50"/>
      <c r="D33" s="51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</row>
    <row r="34">
      <c r="A34" s="40"/>
      <c r="B34" s="49"/>
      <c r="C34" s="50"/>
      <c r="D34" s="51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</row>
    <row r="35">
      <c r="A35" s="40"/>
      <c r="B35" s="49"/>
      <c r="C35" s="50"/>
      <c r="D35" s="51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</row>
    <row r="36">
      <c r="A36" s="40"/>
      <c r="B36" s="49"/>
      <c r="C36" s="50"/>
      <c r="D36" s="51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</row>
    <row r="37">
      <c r="A37" s="40"/>
      <c r="B37" s="49"/>
      <c r="C37" s="50"/>
      <c r="D37" s="51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</row>
    <row r="38">
      <c r="A38" s="40"/>
      <c r="B38" s="49"/>
      <c r="C38" s="50"/>
      <c r="D38" s="51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</row>
    <row r="39">
      <c r="A39" s="40"/>
      <c r="B39" s="49"/>
      <c r="C39" s="50"/>
      <c r="D39" s="51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</row>
    <row r="40">
      <c r="A40" s="40"/>
      <c r="B40" s="49"/>
      <c r="C40" s="50"/>
      <c r="D40" s="51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</row>
    <row r="41">
      <c r="A41" s="40"/>
      <c r="B41" s="49"/>
      <c r="C41" s="50"/>
      <c r="D41" s="51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</row>
    <row r="42">
      <c r="A42" s="40"/>
      <c r="B42" s="49"/>
      <c r="C42" s="50"/>
      <c r="D42" s="51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</row>
    <row r="43">
      <c r="A43" s="40"/>
      <c r="B43" s="49"/>
      <c r="C43" s="50"/>
      <c r="D43" s="51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</row>
    <row r="44">
      <c r="A44" s="40"/>
      <c r="B44" s="49"/>
      <c r="C44" s="50"/>
      <c r="D44" s="51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</row>
    <row r="45">
      <c r="A45" s="40"/>
      <c r="B45" s="49"/>
      <c r="C45" s="50"/>
      <c r="D45" s="51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</row>
    <row r="46">
      <c r="A46" s="40"/>
      <c r="B46" s="49"/>
      <c r="C46" s="50"/>
      <c r="D46" s="51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</row>
    <row r="47">
      <c r="A47" s="40"/>
      <c r="B47" s="49"/>
      <c r="C47" s="50"/>
      <c r="D47" s="51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</row>
    <row r="48">
      <c r="A48" s="40"/>
      <c r="B48" s="49"/>
      <c r="C48" s="50"/>
      <c r="D48" s="51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</row>
    <row r="49">
      <c r="A49" s="40"/>
      <c r="B49" s="49"/>
      <c r="C49" s="50"/>
      <c r="D49" s="51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</row>
    <row r="50">
      <c r="A50" s="40"/>
      <c r="B50" s="49"/>
      <c r="C50" s="50"/>
      <c r="D50" s="51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</row>
    <row r="51">
      <c r="A51" s="40"/>
      <c r="B51" s="49"/>
      <c r="C51" s="50"/>
      <c r="D51" s="51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</row>
    <row r="52">
      <c r="A52" s="40"/>
      <c r="B52" s="49"/>
      <c r="C52" s="50"/>
      <c r="D52" s="51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</row>
    <row r="53">
      <c r="A53" s="40"/>
      <c r="B53" s="49"/>
      <c r="C53" s="50"/>
      <c r="D53" s="51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</row>
    <row r="54">
      <c r="A54" s="40"/>
      <c r="B54" s="49"/>
      <c r="C54" s="50"/>
      <c r="D54" s="51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</row>
    <row r="55">
      <c r="A55" s="40"/>
      <c r="B55" s="49"/>
      <c r="C55" s="50"/>
      <c r="D55" s="51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</row>
    <row r="56">
      <c r="A56" s="40"/>
      <c r="B56" s="49"/>
      <c r="C56" s="50"/>
      <c r="D56" s="51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</row>
    <row r="57">
      <c r="A57" s="40"/>
      <c r="B57" s="49"/>
      <c r="C57" s="50"/>
      <c r="D57" s="51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</row>
    <row r="58">
      <c r="A58" s="40"/>
      <c r="B58" s="49"/>
      <c r="C58" s="50"/>
      <c r="D58" s="51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</row>
    <row r="59">
      <c r="A59" s="40"/>
      <c r="B59" s="49"/>
      <c r="C59" s="50"/>
      <c r="D59" s="51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</row>
    <row r="60">
      <c r="A60" s="40"/>
      <c r="B60" s="49"/>
      <c r="C60" s="50"/>
      <c r="D60" s="51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</row>
    <row r="61">
      <c r="A61" s="40"/>
      <c r="B61" s="49"/>
      <c r="C61" s="50"/>
      <c r="D61" s="51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</row>
    <row r="62">
      <c r="A62" s="40"/>
      <c r="B62" s="49"/>
      <c r="C62" s="50"/>
      <c r="D62" s="51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</row>
    <row r="63">
      <c r="A63" s="40"/>
      <c r="B63" s="49"/>
      <c r="C63" s="50"/>
      <c r="D63" s="51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</row>
    <row r="64">
      <c r="A64" s="40"/>
      <c r="B64" s="49"/>
      <c r="C64" s="50"/>
      <c r="D64" s="51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</row>
    <row r="65">
      <c r="A65" s="40"/>
      <c r="B65" s="49"/>
      <c r="C65" s="50"/>
      <c r="D65" s="51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</row>
    <row r="66">
      <c r="A66" s="40"/>
      <c r="B66" s="49"/>
      <c r="C66" s="50"/>
      <c r="D66" s="51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</row>
    <row r="67">
      <c r="A67" s="40"/>
      <c r="B67" s="49"/>
      <c r="C67" s="50"/>
      <c r="D67" s="51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</row>
    <row r="68">
      <c r="A68" s="40"/>
      <c r="B68" s="49"/>
      <c r="C68" s="50"/>
      <c r="D68" s="51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</row>
    <row r="69">
      <c r="A69" s="40"/>
      <c r="B69" s="49"/>
      <c r="C69" s="50"/>
      <c r="D69" s="51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>
      <c r="A70" s="40"/>
      <c r="B70" s="49"/>
      <c r="C70" s="50"/>
      <c r="D70" s="51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</row>
    <row r="71">
      <c r="A71" s="40"/>
      <c r="B71" s="49"/>
      <c r="C71" s="50"/>
      <c r="D71" s="51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</row>
    <row r="72">
      <c r="A72" s="40"/>
      <c r="B72" s="49"/>
      <c r="C72" s="50"/>
      <c r="D72" s="51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>
      <c r="A73" s="40"/>
      <c r="B73" s="49"/>
      <c r="C73" s="50"/>
      <c r="D73" s="51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</row>
    <row r="74">
      <c r="A74" s="40"/>
      <c r="B74" s="49"/>
      <c r="C74" s="50"/>
      <c r="D74" s="51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</row>
    <row r="75">
      <c r="A75" s="40"/>
      <c r="B75" s="49"/>
      <c r="C75" s="50"/>
      <c r="D75" s="51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</row>
    <row r="76">
      <c r="A76" s="40"/>
      <c r="B76" s="49"/>
      <c r="C76" s="50"/>
      <c r="D76" s="51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</row>
    <row r="77">
      <c r="A77" s="40"/>
      <c r="B77" s="49"/>
      <c r="C77" s="50"/>
      <c r="D77" s="51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</row>
    <row r="78">
      <c r="A78" s="40"/>
      <c r="B78" s="49"/>
      <c r="C78" s="50"/>
      <c r="D78" s="51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</row>
    <row r="79">
      <c r="A79" s="40"/>
      <c r="B79" s="49"/>
      <c r="C79" s="50"/>
      <c r="D79" s="51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</row>
    <row r="80">
      <c r="A80" s="40"/>
      <c r="B80" s="49"/>
      <c r="C80" s="50"/>
      <c r="D80" s="51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</row>
    <row r="81">
      <c r="A81" s="40"/>
      <c r="B81" s="49"/>
      <c r="C81" s="50"/>
      <c r="D81" s="51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</row>
    <row r="82">
      <c r="A82" s="40"/>
      <c r="B82" s="49"/>
      <c r="C82" s="50"/>
      <c r="D82" s="51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</row>
    <row r="83">
      <c r="A83" s="40"/>
      <c r="B83" s="49"/>
      <c r="C83" s="50"/>
      <c r="D83" s="51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</row>
    <row r="84">
      <c r="A84" s="40"/>
      <c r="B84" s="49"/>
      <c r="C84" s="50"/>
      <c r="D84" s="51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</row>
    <row r="85">
      <c r="A85" s="40"/>
      <c r="B85" s="49"/>
      <c r="C85" s="50"/>
      <c r="D85" s="51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</row>
    <row r="86">
      <c r="A86" s="40"/>
      <c r="B86" s="49"/>
      <c r="C86" s="50"/>
      <c r="D86" s="51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</row>
    <row r="87">
      <c r="A87" s="40"/>
      <c r="B87" s="49"/>
      <c r="C87" s="50"/>
      <c r="D87" s="51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</row>
    <row r="88">
      <c r="A88" s="40"/>
      <c r="B88" s="49"/>
      <c r="C88" s="50"/>
      <c r="D88" s="51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</row>
    <row r="89">
      <c r="A89" s="40"/>
      <c r="B89" s="49"/>
      <c r="C89" s="50"/>
      <c r="D89" s="51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</row>
    <row r="90">
      <c r="A90" s="40"/>
      <c r="B90" s="49"/>
      <c r="C90" s="50"/>
      <c r="D90" s="51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</row>
    <row r="91">
      <c r="A91" s="40"/>
      <c r="B91" s="49"/>
      <c r="C91" s="50"/>
      <c r="D91" s="51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</row>
    <row r="92">
      <c r="A92" s="40"/>
      <c r="B92" s="49"/>
      <c r="C92" s="50"/>
      <c r="D92" s="51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</row>
    <row r="93">
      <c r="A93" s="40"/>
      <c r="B93" s="49"/>
      <c r="C93" s="50"/>
      <c r="D93" s="51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</row>
    <row r="94">
      <c r="A94" s="40"/>
      <c r="B94" s="49"/>
      <c r="C94" s="50"/>
      <c r="D94" s="51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</row>
    <row r="95">
      <c r="A95" s="40"/>
      <c r="B95" s="49"/>
      <c r="C95" s="50"/>
      <c r="D95" s="51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</row>
    <row r="96">
      <c r="A96" s="40"/>
      <c r="B96" s="49"/>
      <c r="C96" s="50"/>
      <c r="D96" s="51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</row>
    <row r="97">
      <c r="A97" s="40"/>
      <c r="B97" s="49"/>
      <c r="C97" s="50"/>
      <c r="D97" s="51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</row>
    <row r="98">
      <c r="A98" s="40"/>
      <c r="B98" s="49"/>
      <c r="C98" s="50"/>
      <c r="D98" s="51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</row>
    <row r="99">
      <c r="A99" s="40"/>
      <c r="B99" s="49"/>
      <c r="C99" s="50"/>
      <c r="D99" s="51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</row>
    <row r="100">
      <c r="A100" s="40"/>
      <c r="B100" s="49"/>
      <c r="C100" s="50"/>
      <c r="D100" s="51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</row>
    <row r="101">
      <c r="A101" s="40"/>
      <c r="B101" s="49"/>
      <c r="C101" s="50"/>
      <c r="D101" s="51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</row>
    <row r="102">
      <c r="A102" s="40"/>
      <c r="B102" s="49"/>
      <c r="C102" s="50"/>
      <c r="D102" s="51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</row>
    <row r="103">
      <c r="A103" s="40"/>
      <c r="B103" s="49"/>
      <c r="C103" s="50"/>
      <c r="D103" s="51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</row>
    <row r="104">
      <c r="A104" s="40"/>
      <c r="B104" s="49"/>
      <c r="C104" s="50"/>
      <c r="D104" s="51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</row>
    <row r="105">
      <c r="A105" s="40"/>
      <c r="B105" s="49"/>
      <c r="C105" s="50"/>
      <c r="D105" s="51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</row>
    <row r="106">
      <c r="A106" s="40"/>
      <c r="B106" s="49"/>
      <c r="C106" s="50"/>
      <c r="D106" s="51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</row>
    <row r="107">
      <c r="A107" s="40"/>
      <c r="B107" s="49"/>
      <c r="C107" s="50"/>
      <c r="D107" s="51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</row>
    <row r="108">
      <c r="A108" s="40"/>
      <c r="B108" s="49"/>
      <c r="C108" s="50"/>
      <c r="D108" s="51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</row>
    <row r="109">
      <c r="A109" s="40"/>
      <c r="B109" s="49"/>
      <c r="C109" s="50"/>
      <c r="D109" s="51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</row>
    <row r="110">
      <c r="A110" s="40"/>
      <c r="B110" s="49"/>
      <c r="C110" s="50"/>
      <c r="D110" s="51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</row>
    <row r="111">
      <c r="A111" s="40"/>
      <c r="B111" s="49"/>
      <c r="C111" s="50"/>
      <c r="D111" s="51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</row>
    <row r="112">
      <c r="A112" s="40"/>
      <c r="B112" s="49"/>
      <c r="C112" s="50"/>
      <c r="D112" s="51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</row>
    <row r="113">
      <c r="A113" s="40"/>
      <c r="B113" s="49"/>
      <c r="C113" s="50"/>
      <c r="D113" s="51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</row>
    <row r="114">
      <c r="A114" s="40"/>
      <c r="B114" s="49"/>
      <c r="C114" s="50"/>
      <c r="D114" s="51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</row>
    <row r="115">
      <c r="A115" s="40"/>
      <c r="B115" s="49"/>
      <c r="C115" s="50"/>
      <c r="D115" s="51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</row>
    <row r="116">
      <c r="A116" s="40"/>
      <c r="B116" s="49"/>
      <c r="C116" s="50"/>
      <c r="D116" s="51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</row>
    <row r="117">
      <c r="A117" s="40"/>
      <c r="B117" s="49"/>
      <c r="C117" s="50"/>
      <c r="D117" s="51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</row>
    <row r="118">
      <c r="A118" s="40"/>
      <c r="B118" s="49"/>
      <c r="C118" s="50"/>
      <c r="D118" s="51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</row>
    <row r="119">
      <c r="A119" s="40"/>
      <c r="B119" s="49"/>
      <c r="C119" s="50"/>
      <c r="D119" s="51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</row>
    <row r="120">
      <c r="A120" s="40"/>
      <c r="B120" s="49"/>
      <c r="C120" s="50"/>
      <c r="D120" s="51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</row>
    <row r="121">
      <c r="A121" s="40"/>
      <c r="B121" s="49"/>
      <c r="C121" s="50"/>
      <c r="D121" s="51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</row>
    <row r="122">
      <c r="A122" s="40"/>
      <c r="B122" s="49"/>
      <c r="C122" s="50"/>
      <c r="D122" s="51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</row>
    <row r="123">
      <c r="A123" s="40"/>
      <c r="B123" s="49"/>
      <c r="C123" s="50"/>
      <c r="D123" s="51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</row>
    <row r="124">
      <c r="A124" s="40"/>
      <c r="B124" s="49"/>
      <c r="C124" s="50"/>
      <c r="D124" s="51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</row>
    <row r="125">
      <c r="A125" s="40"/>
      <c r="B125" s="49"/>
      <c r="C125" s="50"/>
      <c r="D125" s="51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</row>
    <row r="126">
      <c r="A126" s="40"/>
      <c r="B126" s="49"/>
      <c r="C126" s="50"/>
      <c r="D126" s="51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</row>
    <row r="127">
      <c r="A127" s="40"/>
      <c r="B127" s="49"/>
      <c r="C127" s="50"/>
      <c r="D127" s="51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</row>
    <row r="128">
      <c r="A128" s="40"/>
      <c r="B128" s="49"/>
      <c r="C128" s="50"/>
      <c r="D128" s="51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</row>
    <row r="129">
      <c r="A129" s="40"/>
      <c r="B129" s="49"/>
      <c r="C129" s="50"/>
      <c r="D129" s="51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</row>
    <row r="130">
      <c r="A130" s="40"/>
      <c r="B130" s="49"/>
      <c r="C130" s="50"/>
      <c r="D130" s="51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</row>
    <row r="131">
      <c r="A131" s="40"/>
      <c r="B131" s="49"/>
      <c r="C131" s="50"/>
      <c r="D131" s="51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</row>
    <row r="132">
      <c r="A132" s="40"/>
      <c r="B132" s="49"/>
      <c r="C132" s="50"/>
      <c r="D132" s="51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</row>
    <row r="133">
      <c r="A133" s="40"/>
      <c r="B133" s="49"/>
      <c r="C133" s="50"/>
      <c r="D133" s="51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</row>
    <row r="134">
      <c r="A134" s="40"/>
      <c r="B134" s="49"/>
      <c r="C134" s="50"/>
      <c r="D134" s="51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</row>
    <row r="135">
      <c r="A135" s="40"/>
      <c r="B135" s="49"/>
      <c r="C135" s="50"/>
      <c r="D135" s="51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</row>
    <row r="136">
      <c r="A136" s="40"/>
      <c r="B136" s="49"/>
      <c r="C136" s="50"/>
      <c r="D136" s="51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</row>
    <row r="137">
      <c r="A137" s="40"/>
      <c r="B137" s="49"/>
      <c r="C137" s="50"/>
      <c r="D137" s="51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</row>
    <row r="138">
      <c r="A138" s="40"/>
      <c r="B138" s="49"/>
      <c r="C138" s="50"/>
      <c r="D138" s="51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</row>
    <row r="139">
      <c r="A139" s="40"/>
      <c r="B139" s="49"/>
      <c r="C139" s="50"/>
      <c r="D139" s="51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</row>
    <row r="140">
      <c r="A140" s="40"/>
      <c r="B140" s="49"/>
      <c r="C140" s="50"/>
      <c r="D140" s="51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</row>
    <row r="141">
      <c r="A141" s="40"/>
      <c r="B141" s="49"/>
      <c r="C141" s="50"/>
      <c r="D141" s="51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</row>
    <row r="142">
      <c r="A142" s="40"/>
      <c r="B142" s="49"/>
      <c r="C142" s="50"/>
      <c r="D142" s="51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</row>
    <row r="143">
      <c r="A143" s="40"/>
      <c r="B143" s="49"/>
      <c r="C143" s="50"/>
      <c r="D143" s="51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</row>
    <row r="144">
      <c r="A144" s="40"/>
      <c r="B144" s="49"/>
      <c r="C144" s="50"/>
      <c r="D144" s="51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</row>
    <row r="145">
      <c r="A145" s="40"/>
      <c r="B145" s="49"/>
      <c r="C145" s="50"/>
      <c r="D145" s="51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</row>
    <row r="146">
      <c r="A146" s="40"/>
      <c r="B146" s="49"/>
      <c r="C146" s="50"/>
      <c r="D146" s="51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</row>
    <row r="147">
      <c r="A147" s="40"/>
      <c r="B147" s="49"/>
      <c r="C147" s="50"/>
      <c r="D147" s="51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</row>
    <row r="148">
      <c r="A148" s="40"/>
      <c r="B148" s="49"/>
      <c r="C148" s="50"/>
      <c r="D148" s="51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</row>
    <row r="149">
      <c r="A149" s="40"/>
      <c r="B149" s="49"/>
      <c r="C149" s="50"/>
      <c r="D149" s="51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</row>
    <row r="150">
      <c r="A150" s="40"/>
      <c r="B150" s="49"/>
      <c r="C150" s="50"/>
      <c r="D150" s="51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</row>
    <row r="151">
      <c r="A151" s="40"/>
      <c r="B151" s="49"/>
      <c r="C151" s="50"/>
      <c r="D151" s="51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</row>
    <row r="152">
      <c r="A152" s="40"/>
      <c r="B152" s="49"/>
      <c r="C152" s="50"/>
      <c r="D152" s="51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</row>
    <row r="153">
      <c r="A153" s="40"/>
      <c r="B153" s="49"/>
      <c r="C153" s="50"/>
      <c r="D153" s="51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</row>
    <row r="154">
      <c r="A154" s="40"/>
      <c r="B154" s="49"/>
      <c r="C154" s="50"/>
      <c r="D154" s="51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</row>
    <row r="155">
      <c r="A155" s="40"/>
      <c r="B155" s="49"/>
      <c r="C155" s="50"/>
      <c r="D155" s="51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</row>
    <row r="156">
      <c r="A156" s="40"/>
      <c r="B156" s="49"/>
      <c r="C156" s="50"/>
      <c r="D156" s="51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</row>
    <row r="157">
      <c r="A157" s="40"/>
      <c r="B157" s="49"/>
      <c r="C157" s="50"/>
      <c r="D157" s="51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</row>
    <row r="158">
      <c r="A158" s="40"/>
      <c r="B158" s="49"/>
      <c r="C158" s="50"/>
      <c r="D158" s="51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</row>
    <row r="159">
      <c r="A159" s="40"/>
      <c r="B159" s="49"/>
      <c r="C159" s="50"/>
      <c r="D159" s="51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</row>
    <row r="160">
      <c r="A160" s="40"/>
      <c r="B160" s="49"/>
      <c r="C160" s="50"/>
      <c r="D160" s="51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</row>
    <row r="161">
      <c r="A161" s="40"/>
      <c r="B161" s="49"/>
      <c r="C161" s="50"/>
      <c r="D161" s="51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</row>
    <row r="162">
      <c r="A162" s="40"/>
      <c r="B162" s="49"/>
      <c r="C162" s="50"/>
      <c r="D162" s="51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</row>
    <row r="163">
      <c r="A163" s="40"/>
      <c r="B163" s="49"/>
      <c r="C163" s="50"/>
      <c r="D163" s="51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</row>
    <row r="164">
      <c r="A164" s="40"/>
      <c r="B164" s="49"/>
      <c r="C164" s="50"/>
      <c r="D164" s="51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</row>
    <row r="165">
      <c r="A165" s="40"/>
      <c r="B165" s="49"/>
      <c r="C165" s="50"/>
      <c r="D165" s="51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</row>
    <row r="166">
      <c r="A166" s="40"/>
      <c r="B166" s="49"/>
      <c r="C166" s="50"/>
      <c r="D166" s="51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</row>
    <row r="167">
      <c r="A167" s="40"/>
      <c r="B167" s="49"/>
      <c r="C167" s="50"/>
      <c r="D167" s="51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</row>
    <row r="168">
      <c r="A168" s="40"/>
      <c r="B168" s="49"/>
      <c r="C168" s="50"/>
      <c r="D168" s="51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</row>
    <row r="169">
      <c r="A169" s="40"/>
      <c r="B169" s="49"/>
      <c r="C169" s="50"/>
      <c r="D169" s="51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</row>
    <row r="170">
      <c r="A170" s="40"/>
      <c r="B170" s="49"/>
      <c r="C170" s="50"/>
      <c r="D170" s="51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</row>
    <row r="171">
      <c r="A171" s="40"/>
      <c r="B171" s="49"/>
      <c r="C171" s="50"/>
      <c r="D171" s="51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</row>
    <row r="172">
      <c r="A172" s="40"/>
      <c r="B172" s="49"/>
      <c r="C172" s="50"/>
      <c r="D172" s="51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</row>
    <row r="173">
      <c r="A173" s="40"/>
      <c r="B173" s="49"/>
      <c r="C173" s="50"/>
      <c r="D173" s="51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</row>
    <row r="174">
      <c r="A174" s="40"/>
      <c r="B174" s="49"/>
      <c r="C174" s="50"/>
      <c r="D174" s="51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</row>
    <row r="175">
      <c r="A175" s="40"/>
      <c r="B175" s="49"/>
      <c r="C175" s="50"/>
      <c r="D175" s="51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</row>
    <row r="176">
      <c r="A176" s="40"/>
      <c r="B176" s="49"/>
      <c r="C176" s="50"/>
      <c r="D176" s="51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</row>
    <row r="177">
      <c r="A177" s="40"/>
      <c r="B177" s="49"/>
      <c r="C177" s="50"/>
      <c r="D177" s="51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</row>
    <row r="178">
      <c r="A178" s="40"/>
      <c r="B178" s="49"/>
      <c r="C178" s="50"/>
      <c r="D178" s="51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</row>
    <row r="179">
      <c r="A179" s="40"/>
      <c r="B179" s="49"/>
      <c r="C179" s="50"/>
      <c r="D179" s="51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</row>
    <row r="180">
      <c r="A180" s="40"/>
      <c r="B180" s="49"/>
      <c r="C180" s="50"/>
      <c r="D180" s="51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</row>
    <row r="181">
      <c r="A181" s="40"/>
      <c r="B181" s="49"/>
      <c r="C181" s="50"/>
      <c r="D181" s="51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</row>
    <row r="182">
      <c r="A182" s="40"/>
      <c r="B182" s="49"/>
      <c r="C182" s="50"/>
      <c r="D182" s="51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</row>
    <row r="183">
      <c r="A183" s="40"/>
      <c r="B183" s="49"/>
      <c r="C183" s="50"/>
      <c r="D183" s="51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</row>
    <row r="184">
      <c r="A184" s="40"/>
      <c r="B184" s="49"/>
      <c r="C184" s="50"/>
      <c r="D184" s="51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</row>
    <row r="185">
      <c r="A185" s="40"/>
      <c r="B185" s="49"/>
      <c r="C185" s="50"/>
      <c r="D185" s="51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</row>
    <row r="186">
      <c r="A186" s="40"/>
      <c r="B186" s="49"/>
      <c r="C186" s="50"/>
      <c r="D186" s="51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</row>
    <row r="187">
      <c r="A187" s="40"/>
      <c r="B187" s="49"/>
      <c r="C187" s="50"/>
      <c r="D187" s="51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</row>
    <row r="188">
      <c r="A188" s="40"/>
      <c r="B188" s="49"/>
      <c r="C188" s="50"/>
      <c r="D188" s="51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</row>
    <row r="189">
      <c r="A189" s="40"/>
      <c r="B189" s="49"/>
      <c r="C189" s="50"/>
      <c r="D189" s="51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</row>
    <row r="190">
      <c r="A190" s="40"/>
      <c r="B190" s="49"/>
      <c r="C190" s="50"/>
      <c r="D190" s="51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</row>
    <row r="191">
      <c r="A191" s="40"/>
      <c r="B191" s="49"/>
      <c r="C191" s="50"/>
      <c r="D191" s="51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</row>
    <row r="192">
      <c r="A192" s="40"/>
      <c r="B192" s="49"/>
      <c r="C192" s="50"/>
      <c r="D192" s="51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</row>
    <row r="193">
      <c r="A193" s="40"/>
      <c r="B193" s="49"/>
      <c r="C193" s="50"/>
      <c r="D193" s="51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</row>
    <row r="194">
      <c r="A194" s="40"/>
      <c r="B194" s="49"/>
      <c r="C194" s="50"/>
      <c r="D194" s="51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</row>
    <row r="195">
      <c r="A195" s="40"/>
      <c r="B195" s="49"/>
      <c r="C195" s="50"/>
      <c r="D195" s="51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</row>
    <row r="196">
      <c r="A196" s="40"/>
      <c r="B196" s="49"/>
      <c r="C196" s="50"/>
      <c r="D196" s="51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</row>
    <row r="197">
      <c r="A197" s="40"/>
      <c r="B197" s="49"/>
      <c r="C197" s="50"/>
      <c r="D197" s="51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</row>
    <row r="198">
      <c r="A198" s="40"/>
      <c r="B198" s="49"/>
      <c r="C198" s="50"/>
      <c r="D198" s="51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</row>
    <row r="199">
      <c r="A199" s="40"/>
      <c r="B199" s="49"/>
      <c r="C199" s="50"/>
      <c r="D199" s="51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</row>
    <row r="200">
      <c r="A200" s="40"/>
      <c r="B200" s="49"/>
      <c r="C200" s="50"/>
      <c r="D200" s="51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</row>
    <row r="201">
      <c r="A201" s="40"/>
      <c r="B201" s="49"/>
      <c r="C201" s="50"/>
      <c r="D201" s="51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</row>
    <row r="202">
      <c r="A202" s="40"/>
      <c r="B202" s="49"/>
      <c r="C202" s="50"/>
      <c r="D202" s="51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</row>
    <row r="203">
      <c r="A203" s="40"/>
      <c r="B203" s="49"/>
      <c r="C203" s="50"/>
      <c r="D203" s="51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</row>
    <row r="204">
      <c r="A204" s="40"/>
      <c r="B204" s="49"/>
      <c r="C204" s="50"/>
      <c r="D204" s="51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</row>
    <row r="205">
      <c r="A205" s="40"/>
      <c r="B205" s="49"/>
      <c r="C205" s="50"/>
      <c r="D205" s="51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</row>
    <row r="206">
      <c r="A206" s="40"/>
      <c r="B206" s="49"/>
      <c r="C206" s="50"/>
      <c r="D206" s="51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</row>
    <row r="207">
      <c r="A207" s="40"/>
      <c r="B207" s="49"/>
      <c r="C207" s="50"/>
      <c r="D207" s="51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</row>
    <row r="208">
      <c r="A208" s="40"/>
      <c r="B208" s="49"/>
      <c r="C208" s="50"/>
      <c r="D208" s="51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</row>
    <row r="209">
      <c r="A209" s="40"/>
      <c r="B209" s="49"/>
      <c r="C209" s="50"/>
      <c r="D209" s="51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</row>
    <row r="210">
      <c r="A210" s="40"/>
      <c r="B210" s="49"/>
      <c r="C210" s="50"/>
      <c r="D210" s="51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</row>
    <row r="211">
      <c r="A211" s="40"/>
      <c r="B211" s="49"/>
      <c r="C211" s="50"/>
      <c r="D211" s="51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</row>
    <row r="212">
      <c r="A212" s="40"/>
      <c r="B212" s="49"/>
      <c r="C212" s="50"/>
      <c r="D212" s="51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</row>
    <row r="213">
      <c r="A213" s="40"/>
      <c r="B213" s="49"/>
      <c r="C213" s="50"/>
      <c r="D213" s="51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</row>
    <row r="214">
      <c r="A214" s="40"/>
      <c r="B214" s="49"/>
      <c r="C214" s="50"/>
      <c r="D214" s="51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</row>
    <row r="215">
      <c r="A215" s="40"/>
      <c r="B215" s="49"/>
      <c r="C215" s="50"/>
      <c r="D215" s="51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</row>
    <row r="216">
      <c r="A216" s="40"/>
      <c r="B216" s="49"/>
      <c r="C216" s="50"/>
      <c r="D216" s="51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</row>
    <row r="217">
      <c r="A217" s="40"/>
      <c r="B217" s="49"/>
      <c r="C217" s="50"/>
      <c r="D217" s="51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</row>
    <row r="218">
      <c r="A218" s="40"/>
      <c r="B218" s="49"/>
      <c r="C218" s="50"/>
      <c r="D218" s="51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</row>
    <row r="219">
      <c r="A219" s="40"/>
      <c r="B219" s="49"/>
      <c r="C219" s="50"/>
      <c r="D219" s="51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</row>
    <row r="220">
      <c r="A220" s="40"/>
      <c r="B220" s="49"/>
      <c r="C220" s="50"/>
      <c r="D220" s="51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</row>
    <row r="221">
      <c r="A221" s="40"/>
      <c r="B221" s="49"/>
      <c r="C221" s="50"/>
      <c r="D221" s="51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</row>
    <row r="222">
      <c r="A222" s="40"/>
      <c r="B222" s="49"/>
      <c r="C222" s="50"/>
      <c r="D222" s="51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</row>
    <row r="223">
      <c r="A223" s="40"/>
      <c r="B223" s="49"/>
      <c r="C223" s="50"/>
      <c r="D223" s="51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</row>
    <row r="224">
      <c r="A224" s="40"/>
      <c r="B224" s="49"/>
      <c r="C224" s="50"/>
      <c r="D224" s="51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</row>
    <row r="225">
      <c r="A225" s="40"/>
      <c r="B225" s="49"/>
      <c r="C225" s="50"/>
      <c r="D225" s="51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</row>
    <row r="226">
      <c r="A226" s="40"/>
      <c r="B226" s="49"/>
      <c r="C226" s="50"/>
      <c r="D226" s="51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</row>
    <row r="227">
      <c r="A227" s="40"/>
      <c r="B227" s="49"/>
      <c r="C227" s="50"/>
      <c r="D227" s="51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</row>
    <row r="228">
      <c r="A228" s="40"/>
      <c r="B228" s="49"/>
      <c r="C228" s="50"/>
      <c r="D228" s="51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</row>
    <row r="229">
      <c r="A229" s="40"/>
      <c r="B229" s="49"/>
      <c r="C229" s="50"/>
      <c r="D229" s="51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</row>
    <row r="230">
      <c r="A230" s="40"/>
      <c r="B230" s="49"/>
      <c r="C230" s="50"/>
      <c r="D230" s="51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</row>
    <row r="231">
      <c r="A231" s="40"/>
      <c r="B231" s="49"/>
      <c r="C231" s="50"/>
      <c r="D231" s="51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</row>
    <row r="232">
      <c r="A232" s="40"/>
      <c r="B232" s="49"/>
      <c r="C232" s="50"/>
      <c r="D232" s="51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</row>
    <row r="233">
      <c r="A233" s="40"/>
      <c r="B233" s="49"/>
      <c r="C233" s="50"/>
      <c r="D233" s="51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</row>
    <row r="234">
      <c r="A234" s="40"/>
      <c r="B234" s="49"/>
      <c r="C234" s="50"/>
      <c r="D234" s="51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</row>
    <row r="235">
      <c r="A235" s="40"/>
      <c r="B235" s="49"/>
      <c r="C235" s="50"/>
      <c r="D235" s="51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</row>
    <row r="236">
      <c r="A236" s="40"/>
      <c r="B236" s="49"/>
      <c r="C236" s="50"/>
      <c r="D236" s="51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</row>
    <row r="237">
      <c r="A237" s="40"/>
      <c r="B237" s="49"/>
      <c r="C237" s="50"/>
      <c r="D237" s="51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</row>
    <row r="238">
      <c r="A238" s="40"/>
      <c r="B238" s="49"/>
      <c r="C238" s="50"/>
      <c r="D238" s="51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</row>
    <row r="239">
      <c r="A239" s="40"/>
      <c r="B239" s="49"/>
      <c r="C239" s="50"/>
      <c r="D239" s="51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</row>
    <row r="240">
      <c r="A240" s="40"/>
      <c r="B240" s="49"/>
      <c r="C240" s="50"/>
      <c r="D240" s="51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</row>
    <row r="241">
      <c r="A241" s="40"/>
      <c r="B241" s="49"/>
      <c r="C241" s="50"/>
      <c r="D241" s="51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</row>
    <row r="242">
      <c r="A242" s="40"/>
      <c r="B242" s="49"/>
      <c r="C242" s="50"/>
      <c r="D242" s="51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</row>
    <row r="243">
      <c r="A243" s="40"/>
      <c r="B243" s="49"/>
      <c r="C243" s="50"/>
      <c r="D243" s="51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</row>
    <row r="244">
      <c r="A244" s="40"/>
      <c r="B244" s="49"/>
      <c r="C244" s="50"/>
      <c r="D244" s="51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</row>
    <row r="245">
      <c r="A245" s="40"/>
      <c r="B245" s="49"/>
      <c r="C245" s="50"/>
      <c r="D245" s="51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</row>
    <row r="246">
      <c r="A246" s="40"/>
      <c r="B246" s="49"/>
      <c r="C246" s="50"/>
      <c r="D246" s="51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</row>
    <row r="247">
      <c r="A247" s="40"/>
      <c r="B247" s="49"/>
      <c r="C247" s="50"/>
      <c r="D247" s="51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</row>
    <row r="248">
      <c r="A248" s="40"/>
      <c r="B248" s="49"/>
      <c r="C248" s="50"/>
      <c r="D248" s="51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</row>
    <row r="249">
      <c r="A249" s="40"/>
      <c r="B249" s="49"/>
      <c r="C249" s="50"/>
      <c r="D249" s="51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</row>
    <row r="250">
      <c r="A250" s="40"/>
      <c r="B250" s="49"/>
      <c r="C250" s="50"/>
      <c r="D250" s="51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</row>
    <row r="251">
      <c r="A251" s="40"/>
      <c r="B251" s="49"/>
      <c r="C251" s="50"/>
      <c r="D251" s="51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</row>
    <row r="252">
      <c r="A252" s="40"/>
      <c r="B252" s="49"/>
      <c r="C252" s="50"/>
      <c r="D252" s="51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</row>
    <row r="253">
      <c r="A253" s="40"/>
      <c r="B253" s="49"/>
      <c r="C253" s="50"/>
      <c r="D253" s="51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</row>
    <row r="254">
      <c r="A254" s="40"/>
      <c r="B254" s="49"/>
      <c r="C254" s="50"/>
      <c r="D254" s="51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</row>
    <row r="255">
      <c r="A255" s="40"/>
      <c r="B255" s="49"/>
      <c r="C255" s="50"/>
      <c r="D255" s="51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</row>
    <row r="256">
      <c r="A256" s="40"/>
      <c r="B256" s="49"/>
      <c r="C256" s="50"/>
      <c r="D256" s="51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</row>
    <row r="257">
      <c r="A257" s="40"/>
      <c r="B257" s="49"/>
      <c r="C257" s="50"/>
      <c r="D257" s="51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</row>
    <row r="258">
      <c r="A258" s="40"/>
      <c r="B258" s="49"/>
      <c r="C258" s="50"/>
      <c r="D258" s="51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</row>
    <row r="259">
      <c r="A259" s="40"/>
      <c r="B259" s="49"/>
      <c r="C259" s="50"/>
      <c r="D259" s="51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</row>
    <row r="260">
      <c r="A260" s="40"/>
      <c r="B260" s="49"/>
      <c r="C260" s="50"/>
      <c r="D260" s="51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</row>
    <row r="261">
      <c r="A261" s="40"/>
      <c r="B261" s="49"/>
      <c r="C261" s="50"/>
      <c r="D261" s="51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</row>
    <row r="262">
      <c r="A262" s="40"/>
      <c r="B262" s="49"/>
      <c r="C262" s="50"/>
      <c r="D262" s="51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</row>
    <row r="263">
      <c r="A263" s="40"/>
      <c r="B263" s="49"/>
      <c r="C263" s="50"/>
      <c r="D263" s="51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</row>
    <row r="264">
      <c r="A264" s="40"/>
      <c r="B264" s="49"/>
      <c r="C264" s="50"/>
      <c r="D264" s="51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</row>
    <row r="265">
      <c r="A265" s="40"/>
      <c r="B265" s="49"/>
      <c r="C265" s="50"/>
      <c r="D265" s="51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</row>
    <row r="266">
      <c r="A266" s="40"/>
      <c r="B266" s="49"/>
      <c r="C266" s="50"/>
      <c r="D266" s="51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</row>
    <row r="267">
      <c r="A267" s="40"/>
      <c r="B267" s="49"/>
      <c r="C267" s="50"/>
      <c r="D267" s="51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</row>
    <row r="268">
      <c r="A268" s="40"/>
      <c r="B268" s="49"/>
      <c r="C268" s="50"/>
      <c r="D268" s="51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</row>
    <row r="269">
      <c r="A269" s="40"/>
      <c r="B269" s="49"/>
      <c r="C269" s="50"/>
      <c r="D269" s="51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</row>
    <row r="270">
      <c r="A270" s="40"/>
      <c r="B270" s="49"/>
      <c r="C270" s="50"/>
      <c r="D270" s="51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</row>
    <row r="271">
      <c r="A271" s="40"/>
      <c r="B271" s="49"/>
      <c r="C271" s="50"/>
      <c r="D271" s="51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</row>
    <row r="272">
      <c r="A272" s="40"/>
      <c r="B272" s="49"/>
      <c r="C272" s="50"/>
      <c r="D272" s="51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</row>
    <row r="273">
      <c r="A273" s="40"/>
      <c r="B273" s="49"/>
      <c r="C273" s="50"/>
      <c r="D273" s="51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</row>
    <row r="274">
      <c r="A274" s="40"/>
      <c r="B274" s="49"/>
      <c r="C274" s="50"/>
      <c r="D274" s="51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</row>
    <row r="275">
      <c r="A275" s="40"/>
      <c r="B275" s="49"/>
      <c r="C275" s="50"/>
      <c r="D275" s="51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</row>
    <row r="276">
      <c r="A276" s="40"/>
      <c r="B276" s="49"/>
      <c r="C276" s="50"/>
      <c r="D276" s="51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</row>
    <row r="277">
      <c r="A277" s="40"/>
      <c r="B277" s="49"/>
      <c r="C277" s="50"/>
      <c r="D277" s="51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</row>
    <row r="278">
      <c r="A278" s="40"/>
      <c r="B278" s="49"/>
      <c r="C278" s="50"/>
      <c r="D278" s="51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</row>
    <row r="279">
      <c r="A279" s="40"/>
      <c r="B279" s="49"/>
      <c r="C279" s="50"/>
      <c r="D279" s="51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</row>
    <row r="280">
      <c r="A280" s="40"/>
      <c r="B280" s="49"/>
      <c r="C280" s="50"/>
      <c r="D280" s="51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</row>
    <row r="281">
      <c r="A281" s="40"/>
      <c r="B281" s="49"/>
      <c r="C281" s="50"/>
      <c r="D281" s="51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</row>
    <row r="282">
      <c r="A282" s="40"/>
      <c r="B282" s="49"/>
      <c r="C282" s="50"/>
      <c r="D282" s="51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</row>
    <row r="283">
      <c r="A283" s="40"/>
      <c r="B283" s="49"/>
      <c r="C283" s="50"/>
      <c r="D283" s="51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</row>
    <row r="284">
      <c r="A284" s="40"/>
      <c r="B284" s="49"/>
      <c r="C284" s="50"/>
      <c r="D284" s="51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</row>
    <row r="285">
      <c r="A285" s="40"/>
      <c r="B285" s="49"/>
      <c r="C285" s="50"/>
      <c r="D285" s="51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</row>
    <row r="286">
      <c r="A286" s="40"/>
      <c r="B286" s="49"/>
      <c r="C286" s="50"/>
      <c r="D286" s="51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</row>
    <row r="287">
      <c r="A287" s="40"/>
      <c r="B287" s="49"/>
      <c r="C287" s="50"/>
      <c r="D287" s="51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</row>
    <row r="288">
      <c r="A288" s="40"/>
      <c r="B288" s="49"/>
      <c r="C288" s="50"/>
      <c r="D288" s="51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</row>
    <row r="289">
      <c r="A289" s="40"/>
      <c r="B289" s="49"/>
      <c r="C289" s="50"/>
      <c r="D289" s="51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</row>
    <row r="290">
      <c r="A290" s="40"/>
      <c r="B290" s="49"/>
      <c r="C290" s="50"/>
      <c r="D290" s="51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</row>
    <row r="291">
      <c r="A291" s="40"/>
      <c r="B291" s="49"/>
      <c r="C291" s="50"/>
      <c r="D291" s="51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</row>
    <row r="292">
      <c r="A292" s="40"/>
      <c r="B292" s="49"/>
      <c r="C292" s="50"/>
      <c r="D292" s="51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</row>
    <row r="293">
      <c r="A293" s="40"/>
      <c r="B293" s="49"/>
      <c r="C293" s="50"/>
      <c r="D293" s="51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</row>
    <row r="294">
      <c r="A294" s="40"/>
      <c r="B294" s="49"/>
      <c r="C294" s="50"/>
      <c r="D294" s="51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</row>
    <row r="295">
      <c r="A295" s="40"/>
      <c r="B295" s="49"/>
      <c r="C295" s="50"/>
      <c r="D295" s="51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</row>
    <row r="296">
      <c r="A296" s="40"/>
      <c r="B296" s="49"/>
      <c r="C296" s="50"/>
      <c r="D296" s="51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</row>
    <row r="297">
      <c r="A297" s="40"/>
      <c r="B297" s="49"/>
      <c r="C297" s="50"/>
      <c r="D297" s="51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</row>
    <row r="298">
      <c r="A298" s="40"/>
      <c r="B298" s="49"/>
      <c r="C298" s="50"/>
      <c r="D298" s="51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</row>
    <row r="299">
      <c r="A299" s="40"/>
      <c r="B299" s="49"/>
      <c r="C299" s="50"/>
      <c r="D299" s="51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</row>
    <row r="300">
      <c r="A300" s="40"/>
      <c r="B300" s="49"/>
      <c r="C300" s="50"/>
      <c r="D300" s="51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</row>
    <row r="301">
      <c r="A301" s="40"/>
      <c r="B301" s="49"/>
      <c r="C301" s="50"/>
      <c r="D301" s="51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</row>
    <row r="302">
      <c r="A302" s="40"/>
      <c r="B302" s="49"/>
      <c r="C302" s="50"/>
      <c r="D302" s="51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</row>
    <row r="303">
      <c r="A303" s="40"/>
      <c r="B303" s="49"/>
      <c r="C303" s="50"/>
      <c r="D303" s="51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</row>
    <row r="304">
      <c r="A304" s="40"/>
      <c r="B304" s="49"/>
      <c r="C304" s="50"/>
      <c r="D304" s="51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</row>
    <row r="305">
      <c r="A305" s="40"/>
      <c r="B305" s="49"/>
      <c r="C305" s="50"/>
      <c r="D305" s="51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</row>
    <row r="306">
      <c r="A306" s="40"/>
      <c r="B306" s="49"/>
      <c r="C306" s="50"/>
      <c r="D306" s="51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</row>
    <row r="307">
      <c r="A307" s="40"/>
      <c r="B307" s="49"/>
      <c r="C307" s="50"/>
      <c r="D307" s="51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</row>
    <row r="308">
      <c r="A308" s="40"/>
      <c r="B308" s="49"/>
      <c r="C308" s="50"/>
      <c r="D308" s="51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</row>
    <row r="309">
      <c r="A309" s="40"/>
      <c r="B309" s="49"/>
      <c r="C309" s="50"/>
      <c r="D309" s="51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</row>
    <row r="310">
      <c r="A310" s="40"/>
      <c r="B310" s="49"/>
      <c r="C310" s="50"/>
      <c r="D310" s="51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</row>
    <row r="311">
      <c r="A311" s="40"/>
      <c r="B311" s="49"/>
      <c r="C311" s="50"/>
      <c r="D311" s="51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</row>
    <row r="312">
      <c r="A312" s="40"/>
      <c r="B312" s="49"/>
      <c r="C312" s="50"/>
      <c r="D312" s="51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</row>
    <row r="313">
      <c r="A313" s="40"/>
      <c r="B313" s="49"/>
      <c r="C313" s="50"/>
      <c r="D313" s="51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</row>
    <row r="314">
      <c r="A314" s="40"/>
      <c r="B314" s="49"/>
      <c r="C314" s="50"/>
      <c r="D314" s="51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</row>
    <row r="315">
      <c r="A315" s="40"/>
      <c r="B315" s="49"/>
      <c r="C315" s="50"/>
      <c r="D315" s="51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</row>
    <row r="316">
      <c r="A316" s="40"/>
      <c r="B316" s="49"/>
      <c r="C316" s="50"/>
      <c r="D316" s="51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</row>
    <row r="317">
      <c r="A317" s="40"/>
      <c r="B317" s="49"/>
      <c r="C317" s="50"/>
      <c r="D317" s="51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</row>
    <row r="318">
      <c r="A318" s="40"/>
      <c r="B318" s="49"/>
      <c r="C318" s="50"/>
      <c r="D318" s="51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</row>
    <row r="319">
      <c r="A319" s="40"/>
      <c r="B319" s="49"/>
      <c r="C319" s="50"/>
      <c r="D319" s="51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</row>
    <row r="320">
      <c r="A320" s="40"/>
      <c r="B320" s="49"/>
      <c r="C320" s="50"/>
      <c r="D320" s="51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</row>
    <row r="321">
      <c r="A321" s="40"/>
      <c r="B321" s="49"/>
      <c r="C321" s="50"/>
      <c r="D321" s="51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</row>
    <row r="322">
      <c r="A322" s="40"/>
      <c r="B322" s="49"/>
      <c r="C322" s="50"/>
      <c r="D322" s="51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</row>
    <row r="323">
      <c r="A323" s="40"/>
      <c r="B323" s="49"/>
      <c r="C323" s="50"/>
      <c r="D323" s="51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</row>
    <row r="324">
      <c r="A324" s="40"/>
      <c r="B324" s="49"/>
      <c r="C324" s="50"/>
      <c r="D324" s="51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</row>
    <row r="325">
      <c r="A325" s="40"/>
      <c r="B325" s="49"/>
      <c r="C325" s="50"/>
      <c r="D325" s="51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</row>
    <row r="326">
      <c r="A326" s="40"/>
      <c r="B326" s="49"/>
      <c r="C326" s="50"/>
      <c r="D326" s="51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</row>
    <row r="327">
      <c r="A327" s="40"/>
      <c r="B327" s="49"/>
      <c r="C327" s="50"/>
      <c r="D327" s="51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</row>
    <row r="328">
      <c r="A328" s="40"/>
      <c r="B328" s="49"/>
      <c r="C328" s="50"/>
      <c r="D328" s="51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</row>
    <row r="329">
      <c r="A329" s="40"/>
      <c r="B329" s="49"/>
      <c r="C329" s="50"/>
      <c r="D329" s="51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</row>
    <row r="330">
      <c r="A330" s="40"/>
      <c r="B330" s="49"/>
      <c r="C330" s="50"/>
      <c r="D330" s="51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</row>
    <row r="331">
      <c r="A331" s="40"/>
      <c r="B331" s="49"/>
      <c r="C331" s="50"/>
      <c r="D331" s="51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</row>
    <row r="332">
      <c r="A332" s="40"/>
      <c r="B332" s="49"/>
      <c r="C332" s="50"/>
      <c r="D332" s="51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</row>
    <row r="333">
      <c r="A333" s="40"/>
      <c r="B333" s="49"/>
      <c r="C333" s="50"/>
      <c r="D333" s="51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</row>
    <row r="334">
      <c r="A334" s="40"/>
      <c r="B334" s="49"/>
      <c r="C334" s="50"/>
      <c r="D334" s="51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</row>
    <row r="335">
      <c r="A335" s="40"/>
      <c r="B335" s="49"/>
      <c r="C335" s="50"/>
      <c r="D335" s="51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</row>
    <row r="336">
      <c r="A336" s="40"/>
      <c r="B336" s="49"/>
      <c r="C336" s="50"/>
      <c r="D336" s="51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</row>
    <row r="337">
      <c r="A337" s="40"/>
      <c r="B337" s="49"/>
      <c r="C337" s="50"/>
      <c r="D337" s="51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</row>
    <row r="338">
      <c r="A338" s="40"/>
      <c r="B338" s="49"/>
      <c r="C338" s="50"/>
      <c r="D338" s="51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</row>
    <row r="339">
      <c r="A339" s="40"/>
      <c r="B339" s="49"/>
      <c r="C339" s="50"/>
      <c r="D339" s="51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</row>
    <row r="340">
      <c r="A340" s="40"/>
      <c r="B340" s="49"/>
      <c r="C340" s="50"/>
      <c r="D340" s="51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</row>
    <row r="341">
      <c r="A341" s="40"/>
      <c r="B341" s="49"/>
      <c r="C341" s="50"/>
      <c r="D341" s="51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</row>
    <row r="342">
      <c r="A342" s="40"/>
      <c r="B342" s="49"/>
      <c r="C342" s="50"/>
      <c r="D342" s="51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</row>
    <row r="343">
      <c r="A343" s="40"/>
      <c r="B343" s="49"/>
      <c r="C343" s="50"/>
      <c r="D343" s="51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</row>
    <row r="344">
      <c r="A344" s="40"/>
      <c r="B344" s="49"/>
      <c r="C344" s="50"/>
      <c r="D344" s="51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</row>
    <row r="345">
      <c r="A345" s="40"/>
      <c r="B345" s="49"/>
      <c r="C345" s="50"/>
      <c r="D345" s="51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</row>
    <row r="346">
      <c r="A346" s="40"/>
      <c r="B346" s="49"/>
      <c r="C346" s="50"/>
      <c r="D346" s="51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</row>
    <row r="347">
      <c r="A347" s="40"/>
      <c r="B347" s="49"/>
      <c r="C347" s="50"/>
      <c r="D347" s="51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</row>
    <row r="348">
      <c r="A348" s="40"/>
      <c r="B348" s="49"/>
      <c r="C348" s="50"/>
      <c r="D348" s="51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</row>
    <row r="349">
      <c r="A349" s="40"/>
      <c r="B349" s="49"/>
      <c r="C349" s="50"/>
      <c r="D349" s="51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</row>
    <row r="350">
      <c r="A350" s="40"/>
      <c r="B350" s="49"/>
      <c r="C350" s="50"/>
      <c r="D350" s="51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</row>
    <row r="351">
      <c r="A351" s="40"/>
      <c r="B351" s="49"/>
      <c r="C351" s="50"/>
      <c r="D351" s="51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</row>
    <row r="352">
      <c r="A352" s="40"/>
      <c r="B352" s="49"/>
      <c r="C352" s="50"/>
      <c r="D352" s="51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</row>
    <row r="353">
      <c r="A353" s="40"/>
      <c r="B353" s="49"/>
      <c r="C353" s="50"/>
      <c r="D353" s="51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</row>
    <row r="354">
      <c r="A354" s="40"/>
      <c r="B354" s="49"/>
      <c r="C354" s="50"/>
      <c r="D354" s="51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</row>
    <row r="355">
      <c r="A355" s="40"/>
      <c r="B355" s="49"/>
      <c r="C355" s="50"/>
      <c r="D355" s="51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</row>
    <row r="356">
      <c r="A356" s="40"/>
      <c r="B356" s="49"/>
      <c r="C356" s="50"/>
      <c r="D356" s="51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</row>
    <row r="357">
      <c r="A357" s="40"/>
      <c r="B357" s="49"/>
      <c r="C357" s="50"/>
      <c r="D357" s="51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</row>
    <row r="358">
      <c r="A358" s="40"/>
      <c r="B358" s="49"/>
      <c r="C358" s="50"/>
      <c r="D358" s="51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</row>
    <row r="359">
      <c r="A359" s="40"/>
      <c r="B359" s="49"/>
      <c r="C359" s="50"/>
      <c r="D359" s="51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</row>
    <row r="360">
      <c r="A360" s="40"/>
      <c r="B360" s="49"/>
      <c r="C360" s="50"/>
      <c r="D360" s="51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</row>
    <row r="361">
      <c r="A361" s="40"/>
      <c r="B361" s="49"/>
      <c r="C361" s="50"/>
      <c r="D361" s="51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</row>
    <row r="362">
      <c r="A362" s="40"/>
      <c r="B362" s="49"/>
      <c r="C362" s="50"/>
      <c r="D362" s="51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</row>
    <row r="363">
      <c r="A363" s="40"/>
      <c r="B363" s="49"/>
      <c r="C363" s="50"/>
      <c r="D363" s="51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</row>
    <row r="364">
      <c r="A364" s="40"/>
      <c r="B364" s="49"/>
      <c r="C364" s="50"/>
      <c r="D364" s="51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</row>
    <row r="365">
      <c r="A365" s="40"/>
      <c r="B365" s="49"/>
      <c r="C365" s="50"/>
      <c r="D365" s="51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</row>
    <row r="366">
      <c r="A366" s="40"/>
      <c r="B366" s="49"/>
      <c r="C366" s="50"/>
      <c r="D366" s="51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</row>
    <row r="367">
      <c r="A367" s="40"/>
      <c r="B367" s="49"/>
      <c r="C367" s="50"/>
      <c r="D367" s="51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</row>
    <row r="368">
      <c r="A368" s="40"/>
      <c r="B368" s="49"/>
      <c r="C368" s="50"/>
      <c r="D368" s="51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</row>
    <row r="369">
      <c r="A369" s="40"/>
      <c r="B369" s="49"/>
      <c r="C369" s="50"/>
      <c r="D369" s="51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</row>
    <row r="370">
      <c r="A370" s="40"/>
      <c r="B370" s="49"/>
      <c r="C370" s="50"/>
      <c r="D370" s="51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</row>
    <row r="371">
      <c r="A371" s="40"/>
      <c r="B371" s="49"/>
      <c r="C371" s="50"/>
      <c r="D371" s="51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</row>
    <row r="372">
      <c r="A372" s="40"/>
      <c r="B372" s="49"/>
      <c r="C372" s="50"/>
      <c r="D372" s="51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</row>
    <row r="373">
      <c r="A373" s="40"/>
      <c r="B373" s="49"/>
      <c r="C373" s="50"/>
      <c r="D373" s="51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</row>
    <row r="374">
      <c r="A374" s="40"/>
      <c r="B374" s="49"/>
      <c r="C374" s="50"/>
      <c r="D374" s="51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</row>
    <row r="375">
      <c r="A375" s="40"/>
      <c r="B375" s="49"/>
      <c r="C375" s="50"/>
      <c r="D375" s="51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</row>
    <row r="376">
      <c r="A376" s="40"/>
      <c r="B376" s="49"/>
      <c r="C376" s="50"/>
      <c r="D376" s="51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</row>
    <row r="377">
      <c r="A377" s="40"/>
      <c r="B377" s="49"/>
      <c r="C377" s="50"/>
      <c r="D377" s="51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</row>
    <row r="378">
      <c r="A378" s="40"/>
      <c r="B378" s="49"/>
      <c r="C378" s="50"/>
      <c r="D378" s="51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</row>
    <row r="379">
      <c r="A379" s="40"/>
      <c r="B379" s="49"/>
      <c r="C379" s="50"/>
      <c r="D379" s="51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</row>
    <row r="380">
      <c r="A380" s="40"/>
      <c r="B380" s="49"/>
      <c r="C380" s="50"/>
      <c r="D380" s="51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</row>
    <row r="381">
      <c r="A381" s="40"/>
      <c r="B381" s="49"/>
      <c r="C381" s="50"/>
      <c r="D381" s="51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</row>
    <row r="382">
      <c r="A382" s="40"/>
      <c r="B382" s="49"/>
      <c r="C382" s="50"/>
      <c r="D382" s="51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</row>
    <row r="383">
      <c r="A383" s="40"/>
      <c r="B383" s="49"/>
      <c r="C383" s="50"/>
      <c r="D383" s="51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</row>
    <row r="384">
      <c r="A384" s="40"/>
      <c r="B384" s="49"/>
      <c r="C384" s="50"/>
      <c r="D384" s="51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</row>
    <row r="385">
      <c r="A385" s="40"/>
      <c r="B385" s="49"/>
      <c r="C385" s="50"/>
      <c r="D385" s="51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</row>
    <row r="386">
      <c r="A386" s="40"/>
      <c r="B386" s="49"/>
      <c r="C386" s="50"/>
      <c r="D386" s="51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</row>
    <row r="387">
      <c r="A387" s="40"/>
      <c r="B387" s="49"/>
      <c r="C387" s="50"/>
      <c r="D387" s="51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</row>
    <row r="388">
      <c r="A388" s="40"/>
      <c r="B388" s="49"/>
      <c r="C388" s="50"/>
      <c r="D388" s="51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</row>
    <row r="389">
      <c r="A389" s="40"/>
      <c r="B389" s="49"/>
      <c r="C389" s="50"/>
      <c r="D389" s="51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</row>
    <row r="390">
      <c r="A390" s="40"/>
      <c r="B390" s="49"/>
      <c r="C390" s="50"/>
      <c r="D390" s="51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</row>
    <row r="391">
      <c r="A391" s="40"/>
      <c r="B391" s="49"/>
      <c r="C391" s="50"/>
      <c r="D391" s="51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</row>
    <row r="392">
      <c r="A392" s="40"/>
      <c r="B392" s="49"/>
      <c r="C392" s="50"/>
      <c r="D392" s="51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</row>
    <row r="393">
      <c r="A393" s="40"/>
      <c r="B393" s="49"/>
      <c r="C393" s="50"/>
      <c r="D393" s="51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</row>
    <row r="394">
      <c r="A394" s="40"/>
      <c r="B394" s="49"/>
      <c r="C394" s="50"/>
      <c r="D394" s="51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</row>
    <row r="395">
      <c r="A395" s="40"/>
      <c r="B395" s="49"/>
      <c r="C395" s="50"/>
      <c r="D395" s="51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</row>
    <row r="396">
      <c r="A396" s="40"/>
      <c r="B396" s="49"/>
      <c r="C396" s="50"/>
      <c r="D396" s="51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</row>
    <row r="397">
      <c r="A397" s="40"/>
      <c r="B397" s="49"/>
      <c r="C397" s="50"/>
      <c r="D397" s="51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</row>
    <row r="398">
      <c r="A398" s="40"/>
      <c r="B398" s="49"/>
      <c r="C398" s="50"/>
      <c r="D398" s="51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</row>
    <row r="399">
      <c r="A399" s="40"/>
      <c r="B399" s="49"/>
      <c r="C399" s="50"/>
      <c r="D399" s="51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</row>
    <row r="400">
      <c r="A400" s="40"/>
      <c r="B400" s="49"/>
      <c r="C400" s="50"/>
      <c r="D400" s="51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</row>
    <row r="401">
      <c r="A401" s="40"/>
      <c r="B401" s="49"/>
      <c r="C401" s="50"/>
      <c r="D401" s="51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</row>
    <row r="402">
      <c r="A402" s="40"/>
      <c r="B402" s="49"/>
      <c r="C402" s="50"/>
      <c r="D402" s="51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</row>
    <row r="403">
      <c r="A403" s="40"/>
      <c r="B403" s="49"/>
      <c r="C403" s="50"/>
      <c r="D403" s="51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</row>
    <row r="404">
      <c r="A404" s="40"/>
      <c r="B404" s="49"/>
      <c r="C404" s="50"/>
      <c r="D404" s="51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</row>
    <row r="405">
      <c r="A405" s="40"/>
      <c r="B405" s="49"/>
      <c r="C405" s="50"/>
      <c r="D405" s="51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</row>
    <row r="406">
      <c r="A406" s="40"/>
      <c r="B406" s="49"/>
      <c r="C406" s="50"/>
      <c r="D406" s="51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</row>
    <row r="407">
      <c r="A407" s="40"/>
      <c r="B407" s="49"/>
      <c r="C407" s="50"/>
      <c r="D407" s="51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</row>
    <row r="408">
      <c r="A408" s="40"/>
      <c r="B408" s="49"/>
      <c r="C408" s="50"/>
      <c r="D408" s="51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</row>
    <row r="409">
      <c r="A409" s="40"/>
      <c r="B409" s="49"/>
      <c r="C409" s="50"/>
      <c r="D409" s="51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</row>
    <row r="410">
      <c r="A410" s="40"/>
      <c r="B410" s="49"/>
      <c r="C410" s="50"/>
      <c r="D410" s="51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</row>
    <row r="411">
      <c r="A411" s="40"/>
      <c r="B411" s="49"/>
      <c r="C411" s="50"/>
      <c r="D411" s="51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</row>
    <row r="412">
      <c r="A412" s="40"/>
      <c r="B412" s="49"/>
      <c r="C412" s="50"/>
      <c r="D412" s="51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</row>
    <row r="413">
      <c r="A413" s="40"/>
      <c r="B413" s="49"/>
      <c r="C413" s="50"/>
      <c r="D413" s="51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</row>
    <row r="414">
      <c r="A414" s="40"/>
      <c r="B414" s="49"/>
      <c r="C414" s="50"/>
      <c r="D414" s="51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</row>
    <row r="415">
      <c r="A415" s="40"/>
      <c r="B415" s="49"/>
      <c r="C415" s="50"/>
      <c r="D415" s="51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</row>
    <row r="416">
      <c r="A416" s="40"/>
      <c r="B416" s="49"/>
      <c r="C416" s="50"/>
      <c r="D416" s="51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</row>
    <row r="417">
      <c r="A417" s="40"/>
      <c r="B417" s="49"/>
      <c r="C417" s="50"/>
      <c r="D417" s="51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</row>
    <row r="418">
      <c r="A418" s="40"/>
      <c r="B418" s="49"/>
      <c r="C418" s="50"/>
      <c r="D418" s="51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</row>
    <row r="419">
      <c r="A419" s="40"/>
      <c r="B419" s="49"/>
      <c r="C419" s="50"/>
      <c r="D419" s="51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</row>
    <row r="420">
      <c r="A420" s="40"/>
      <c r="B420" s="49"/>
      <c r="C420" s="50"/>
      <c r="D420" s="51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</row>
    <row r="421">
      <c r="A421" s="40"/>
      <c r="B421" s="49"/>
      <c r="C421" s="50"/>
      <c r="D421" s="51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</row>
    <row r="422">
      <c r="A422" s="40"/>
      <c r="B422" s="49"/>
      <c r="C422" s="50"/>
      <c r="D422" s="51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</row>
    <row r="423">
      <c r="A423" s="40"/>
      <c r="B423" s="49"/>
      <c r="C423" s="50"/>
      <c r="D423" s="51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</row>
    <row r="424">
      <c r="A424" s="40"/>
      <c r="B424" s="49"/>
      <c r="C424" s="50"/>
      <c r="D424" s="51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</row>
    <row r="425">
      <c r="A425" s="40"/>
      <c r="B425" s="49"/>
      <c r="C425" s="50"/>
      <c r="D425" s="51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</row>
    <row r="426">
      <c r="A426" s="40"/>
      <c r="B426" s="49"/>
      <c r="C426" s="50"/>
      <c r="D426" s="51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</row>
    <row r="427">
      <c r="A427" s="40"/>
      <c r="B427" s="49"/>
      <c r="C427" s="50"/>
      <c r="D427" s="51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</row>
    <row r="428">
      <c r="A428" s="40"/>
      <c r="B428" s="49"/>
      <c r="C428" s="50"/>
      <c r="D428" s="51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</row>
    <row r="429">
      <c r="A429" s="40"/>
      <c r="B429" s="49"/>
      <c r="C429" s="50"/>
      <c r="D429" s="51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</row>
    <row r="430">
      <c r="A430" s="40"/>
      <c r="B430" s="49"/>
      <c r="C430" s="50"/>
      <c r="D430" s="51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</row>
    <row r="431">
      <c r="A431" s="40"/>
      <c r="B431" s="49"/>
      <c r="C431" s="50"/>
      <c r="D431" s="51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</row>
    <row r="432">
      <c r="A432" s="40"/>
      <c r="B432" s="49"/>
      <c r="C432" s="50"/>
      <c r="D432" s="51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</row>
    <row r="433">
      <c r="A433" s="40"/>
      <c r="B433" s="49"/>
      <c r="C433" s="50"/>
      <c r="D433" s="51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</row>
    <row r="434">
      <c r="A434" s="40"/>
      <c r="B434" s="49"/>
      <c r="C434" s="50"/>
      <c r="D434" s="51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</row>
    <row r="435">
      <c r="A435" s="40"/>
      <c r="B435" s="49"/>
      <c r="C435" s="50"/>
      <c r="D435" s="51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</row>
    <row r="436">
      <c r="A436" s="40"/>
      <c r="B436" s="49"/>
      <c r="C436" s="50"/>
      <c r="D436" s="51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</row>
    <row r="437">
      <c r="A437" s="40"/>
      <c r="B437" s="49"/>
      <c r="C437" s="50"/>
      <c r="D437" s="51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</row>
    <row r="438">
      <c r="A438" s="40"/>
      <c r="B438" s="49"/>
      <c r="C438" s="50"/>
      <c r="D438" s="51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</row>
    <row r="439">
      <c r="A439" s="40"/>
      <c r="B439" s="49"/>
      <c r="C439" s="50"/>
      <c r="D439" s="51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</row>
    <row r="440">
      <c r="A440" s="40"/>
      <c r="B440" s="49"/>
      <c r="C440" s="50"/>
      <c r="D440" s="51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</row>
    <row r="441">
      <c r="A441" s="40"/>
      <c r="B441" s="49"/>
      <c r="C441" s="50"/>
      <c r="D441" s="51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</row>
    <row r="442">
      <c r="A442" s="40"/>
      <c r="B442" s="49"/>
      <c r="C442" s="50"/>
      <c r="D442" s="51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</row>
    <row r="443">
      <c r="A443" s="40"/>
      <c r="B443" s="49"/>
      <c r="C443" s="50"/>
      <c r="D443" s="51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</row>
    <row r="444">
      <c r="A444" s="40"/>
      <c r="B444" s="49"/>
      <c r="C444" s="50"/>
      <c r="D444" s="51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</row>
    <row r="445">
      <c r="A445" s="40"/>
      <c r="B445" s="49"/>
      <c r="C445" s="50"/>
      <c r="D445" s="51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</row>
    <row r="446">
      <c r="A446" s="40"/>
      <c r="B446" s="49"/>
      <c r="C446" s="50"/>
      <c r="D446" s="51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</row>
    <row r="447">
      <c r="A447" s="40"/>
      <c r="B447" s="49"/>
      <c r="C447" s="50"/>
      <c r="D447" s="51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</row>
    <row r="448">
      <c r="A448" s="40"/>
      <c r="B448" s="49"/>
      <c r="C448" s="50"/>
      <c r="D448" s="51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</row>
    <row r="449">
      <c r="A449" s="40"/>
      <c r="B449" s="49"/>
      <c r="C449" s="50"/>
      <c r="D449" s="51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</row>
    <row r="450">
      <c r="A450" s="40"/>
      <c r="B450" s="49"/>
      <c r="C450" s="50"/>
      <c r="D450" s="51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</row>
    <row r="451">
      <c r="A451" s="40"/>
      <c r="B451" s="49"/>
      <c r="C451" s="50"/>
      <c r="D451" s="51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</row>
    <row r="452">
      <c r="A452" s="40"/>
      <c r="B452" s="49"/>
      <c r="C452" s="50"/>
      <c r="D452" s="51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</row>
    <row r="453">
      <c r="A453" s="40"/>
      <c r="B453" s="49"/>
      <c r="C453" s="50"/>
      <c r="D453" s="51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</row>
    <row r="454">
      <c r="A454" s="40"/>
      <c r="B454" s="49"/>
      <c r="C454" s="50"/>
      <c r="D454" s="51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</row>
    <row r="455">
      <c r="A455" s="40"/>
      <c r="B455" s="49"/>
      <c r="C455" s="50"/>
      <c r="D455" s="51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</row>
    <row r="456">
      <c r="A456" s="40"/>
      <c r="B456" s="49"/>
      <c r="C456" s="50"/>
      <c r="D456" s="51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</row>
    <row r="457">
      <c r="A457" s="40"/>
      <c r="B457" s="49"/>
      <c r="C457" s="50"/>
      <c r="D457" s="51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</row>
    <row r="458">
      <c r="A458" s="40"/>
      <c r="B458" s="49"/>
      <c r="C458" s="50"/>
      <c r="D458" s="51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</row>
    <row r="459">
      <c r="A459" s="40"/>
      <c r="B459" s="49"/>
      <c r="C459" s="50"/>
      <c r="D459" s="51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</row>
    <row r="460">
      <c r="A460" s="40"/>
      <c r="B460" s="49"/>
      <c r="C460" s="50"/>
      <c r="D460" s="51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</row>
    <row r="461">
      <c r="A461" s="40"/>
      <c r="B461" s="49"/>
      <c r="C461" s="50"/>
      <c r="D461" s="51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</row>
    <row r="462">
      <c r="A462" s="40"/>
      <c r="B462" s="49"/>
      <c r="C462" s="50"/>
      <c r="D462" s="51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</row>
    <row r="463">
      <c r="A463" s="40"/>
      <c r="B463" s="49"/>
      <c r="C463" s="50"/>
      <c r="D463" s="51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</row>
    <row r="464">
      <c r="A464" s="40"/>
      <c r="B464" s="49"/>
      <c r="C464" s="50"/>
      <c r="D464" s="51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</row>
    <row r="465">
      <c r="A465" s="40"/>
      <c r="B465" s="49"/>
      <c r="C465" s="50"/>
      <c r="D465" s="51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</row>
    <row r="466">
      <c r="A466" s="40"/>
      <c r="B466" s="49"/>
      <c r="C466" s="50"/>
      <c r="D466" s="51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</row>
    <row r="467">
      <c r="A467" s="40"/>
      <c r="B467" s="49"/>
      <c r="C467" s="50"/>
      <c r="D467" s="51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</row>
    <row r="468">
      <c r="A468" s="40"/>
      <c r="B468" s="49"/>
      <c r="C468" s="50"/>
      <c r="D468" s="51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</row>
    <row r="469">
      <c r="A469" s="40"/>
      <c r="B469" s="49"/>
      <c r="C469" s="50"/>
      <c r="D469" s="51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</row>
    <row r="470">
      <c r="A470" s="40"/>
      <c r="B470" s="49"/>
      <c r="C470" s="50"/>
      <c r="D470" s="51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</row>
    <row r="471">
      <c r="A471" s="40"/>
      <c r="B471" s="49"/>
      <c r="C471" s="50"/>
      <c r="D471" s="51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</row>
    <row r="472">
      <c r="A472" s="40"/>
      <c r="B472" s="49"/>
      <c r="C472" s="50"/>
      <c r="D472" s="51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</row>
    <row r="473">
      <c r="A473" s="40"/>
      <c r="B473" s="49"/>
      <c r="C473" s="50"/>
      <c r="D473" s="51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</row>
    <row r="474">
      <c r="A474" s="40"/>
      <c r="B474" s="49"/>
      <c r="C474" s="50"/>
      <c r="D474" s="51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</row>
    <row r="475">
      <c r="A475" s="40"/>
      <c r="B475" s="49"/>
      <c r="C475" s="50"/>
      <c r="D475" s="51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</row>
    <row r="476">
      <c r="A476" s="40"/>
      <c r="B476" s="49"/>
      <c r="C476" s="50"/>
      <c r="D476" s="51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</row>
    <row r="477">
      <c r="A477" s="40"/>
      <c r="B477" s="49"/>
      <c r="C477" s="50"/>
      <c r="D477" s="51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</row>
    <row r="478">
      <c r="A478" s="40"/>
      <c r="B478" s="49"/>
      <c r="C478" s="50"/>
      <c r="D478" s="51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</row>
    <row r="479">
      <c r="A479" s="40"/>
      <c r="B479" s="49"/>
      <c r="C479" s="50"/>
      <c r="D479" s="51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</row>
    <row r="480">
      <c r="A480" s="40"/>
      <c r="B480" s="49"/>
      <c r="C480" s="50"/>
      <c r="D480" s="51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</row>
    <row r="481">
      <c r="A481" s="40"/>
      <c r="B481" s="49"/>
      <c r="C481" s="50"/>
      <c r="D481" s="51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</row>
    <row r="482">
      <c r="A482" s="40"/>
      <c r="B482" s="49"/>
      <c r="C482" s="50"/>
      <c r="D482" s="51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</row>
    <row r="483">
      <c r="A483" s="40"/>
      <c r="B483" s="49"/>
      <c r="C483" s="50"/>
      <c r="D483" s="51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</row>
    <row r="484">
      <c r="A484" s="40"/>
      <c r="B484" s="49"/>
      <c r="C484" s="50"/>
      <c r="D484" s="51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</row>
    <row r="485">
      <c r="A485" s="40"/>
      <c r="B485" s="49"/>
      <c r="C485" s="50"/>
      <c r="D485" s="51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</row>
    <row r="486">
      <c r="A486" s="40"/>
      <c r="B486" s="49"/>
      <c r="C486" s="50"/>
      <c r="D486" s="51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</row>
    <row r="487">
      <c r="A487" s="40"/>
      <c r="B487" s="49"/>
      <c r="C487" s="50"/>
      <c r="D487" s="51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</row>
    <row r="488">
      <c r="A488" s="40"/>
      <c r="B488" s="49"/>
      <c r="C488" s="50"/>
      <c r="D488" s="51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</row>
    <row r="489">
      <c r="A489" s="40"/>
      <c r="B489" s="49"/>
      <c r="C489" s="50"/>
      <c r="D489" s="51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</row>
    <row r="490">
      <c r="A490" s="40"/>
      <c r="B490" s="49"/>
      <c r="C490" s="50"/>
      <c r="D490" s="51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</row>
    <row r="491">
      <c r="A491" s="40"/>
      <c r="B491" s="49"/>
      <c r="C491" s="50"/>
      <c r="D491" s="51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</row>
    <row r="492">
      <c r="A492" s="40"/>
      <c r="B492" s="49"/>
      <c r="C492" s="50"/>
      <c r="D492" s="51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</row>
    <row r="493">
      <c r="A493" s="40"/>
      <c r="B493" s="49"/>
      <c r="C493" s="50"/>
      <c r="D493" s="51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</row>
    <row r="494">
      <c r="A494" s="40"/>
      <c r="B494" s="49"/>
      <c r="C494" s="50"/>
      <c r="D494" s="51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</row>
    <row r="495">
      <c r="A495" s="40"/>
      <c r="B495" s="49"/>
      <c r="C495" s="50"/>
      <c r="D495" s="51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</row>
    <row r="496">
      <c r="A496" s="40"/>
      <c r="B496" s="49"/>
      <c r="C496" s="50"/>
      <c r="D496" s="51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</row>
    <row r="497">
      <c r="A497" s="40"/>
      <c r="B497" s="49"/>
      <c r="C497" s="50"/>
      <c r="D497" s="51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</row>
    <row r="498">
      <c r="A498" s="40"/>
      <c r="B498" s="49"/>
      <c r="C498" s="50"/>
      <c r="D498" s="51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</row>
    <row r="499">
      <c r="A499" s="40"/>
      <c r="B499" s="49"/>
      <c r="C499" s="50"/>
      <c r="D499" s="51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</row>
    <row r="500">
      <c r="A500" s="40"/>
      <c r="B500" s="49"/>
      <c r="C500" s="50"/>
      <c r="D500" s="51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</row>
    <row r="501">
      <c r="A501" s="40"/>
      <c r="B501" s="49"/>
      <c r="C501" s="50"/>
      <c r="D501" s="51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</row>
    <row r="502">
      <c r="A502" s="40"/>
      <c r="B502" s="49"/>
      <c r="C502" s="50"/>
      <c r="D502" s="51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</row>
    <row r="503">
      <c r="A503" s="40"/>
      <c r="B503" s="49"/>
      <c r="C503" s="50"/>
      <c r="D503" s="51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</row>
    <row r="504">
      <c r="A504" s="40"/>
      <c r="B504" s="49"/>
      <c r="C504" s="50"/>
      <c r="D504" s="51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</row>
    <row r="505">
      <c r="A505" s="40"/>
      <c r="B505" s="49"/>
      <c r="C505" s="50"/>
      <c r="D505" s="51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</row>
    <row r="506">
      <c r="A506" s="40"/>
      <c r="B506" s="49"/>
      <c r="C506" s="50"/>
      <c r="D506" s="51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</row>
    <row r="507">
      <c r="A507" s="40"/>
      <c r="B507" s="49"/>
      <c r="C507" s="50"/>
      <c r="D507" s="51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</row>
    <row r="508">
      <c r="A508" s="40"/>
      <c r="B508" s="49"/>
      <c r="C508" s="50"/>
      <c r="D508" s="51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</row>
    <row r="509">
      <c r="A509" s="40"/>
      <c r="B509" s="49"/>
      <c r="C509" s="50"/>
      <c r="D509" s="51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</row>
    <row r="510">
      <c r="A510" s="40"/>
      <c r="B510" s="49"/>
      <c r="C510" s="50"/>
      <c r="D510" s="51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</row>
    <row r="511">
      <c r="A511" s="40"/>
      <c r="B511" s="49"/>
      <c r="C511" s="50"/>
      <c r="D511" s="51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</row>
    <row r="512">
      <c r="A512" s="40"/>
      <c r="B512" s="49"/>
      <c r="C512" s="50"/>
      <c r="D512" s="51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</row>
    <row r="513">
      <c r="A513" s="40"/>
      <c r="B513" s="49"/>
      <c r="C513" s="50"/>
      <c r="D513" s="51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</row>
    <row r="514">
      <c r="A514" s="40"/>
      <c r="B514" s="49"/>
      <c r="C514" s="50"/>
      <c r="D514" s="51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</row>
    <row r="515">
      <c r="A515" s="40"/>
      <c r="B515" s="49"/>
      <c r="C515" s="50"/>
      <c r="D515" s="51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</row>
    <row r="516">
      <c r="A516" s="40"/>
      <c r="B516" s="49"/>
      <c r="C516" s="50"/>
      <c r="D516" s="51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</row>
    <row r="517">
      <c r="A517" s="40"/>
      <c r="B517" s="49"/>
      <c r="C517" s="50"/>
      <c r="D517" s="51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</row>
    <row r="518">
      <c r="A518" s="40"/>
      <c r="B518" s="49"/>
      <c r="C518" s="50"/>
      <c r="D518" s="51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</row>
    <row r="519">
      <c r="A519" s="40"/>
      <c r="B519" s="49"/>
      <c r="C519" s="50"/>
      <c r="D519" s="51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</row>
    <row r="520">
      <c r="A520" s="40"/>
      <c r="B520" s="49"/>
      <c r="C520" s="50"/>
      <c r="D520" s="51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</row>
    <row r="521">
      <c r="A521" s="40"/>
      <c r="B521" s="49"/>
      <c r="C521" s="50"/>
      <c r="D521" s="51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</row>
    <row r="522">
      <c r="A522" s="40"/>
      <c r="B522" s="49"/>
      <c r="C522" s="50"/>
      <c r="D522" s="51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</row>
    <row r="523">
      <c r="A523" s="40"/>
      <c r="B523" s="49"/>
      <c r="C523" s="50"/>
      <c r="D523" s="51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</row>
    <row r="524">
      <c r="A524" s="40"/>
      <c r="B524" s="49"/>
      <c r="C524" s="50"/>
      <c r="D524" s="51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</row>
    <row r="525">
      <c r="A525" s="40"/>
      <c r="B525" s="49"/>
      <c r="C525" s="50"/>
      <c r="D525" s="51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</row>
    <row r="526">
      <c r="A526" s="40"/>
      <c r="B526" s="49"/>
      <c r="C526" s="50"/>
      <c r="D526" s="51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</row>
    <row r="527">
      <c r="A527" s="40"/>
      <c r="B527" s="49"/>
      <c r="C527" s="50"/>
      <c r="D527" s="51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</row>
    <row r="528">
      <c r="A528" s="40"/>
      <c r="B528" s="49"/>
      <c r="C528" s="50"/>
      <c r="D528" s="51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</row>
    <row r="529">
      <c r="A529" s="40"/>
      <c r="B529" s="49"/>
      <c r="C529" s="50"/>
      <c r="D529" s="51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</row>
    <row r="530">
      <c r="A530" s="40"/>
      <c r="B530" s="49"/>
      <c r="C530" s="50"/>
      <c r="D530" s="51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</row>
    <row r="531">
      <c r="A531" s="40"/>
      <c r="B531" s="49"/>
      <c r="C531" s="50"/>
      <c r="D531" s="51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</row>
    <row r="532">
      <c r="A532" s="40"/>
      <c r="B532" s="49"/>
      <c r="C532" s="50"/>
      <c r="D532" s="51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</row>
    <row r="533">
      <c r="A533" s="40"/>
      <c r="B533" s="49"/>
      <c r="C533" s="50"/>
      <c r="D533" s="51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</row>
    <row r="534">
      <c r="A534" s="40"/>
      <c r="B534" s="49"/>
      <c r="C534" s="50"/>
      <c r="D534" s="51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</row>
    <row r="535">
      <c r="A535" s="40"/>
      <c r="B535" s="49"/>
      <c r="C535" s="50"/>
      <c r="D535" s="51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</row>
    <row r="536">
      <c r="A536" s="40"/>
      <c r="B536" s="49"/>
      <c r="C536" s="50"/>
      <c r="D536" s="51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</row>
    <row r="537">
      <c r="A537" s="40"/>
      <c r="B537" s="49"/>
      <c r="C537" s="50"/>
      <c r="D537" s="51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</row>
    <row r="538">
      <c r="A538" s="40"/>
      <c r="B538" s="49"/>
      <c r="C538" s="50"/>
      <c r="D538" s="51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</row>
    <row r="539">
      <c r="A539" s="40"/>
      <c r="B539" s="49"/>
      <c r="C539" s="50"/>
      <c r="D539" s="51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</row>
    <row r="540">
      <c r="A540" s="40"/>
      <c r="B540" s="49"/>
      <c r="C540" s="50"/>
      <c r="D540" s="51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</row>
    <row r="541">
      <c r="A541" s="40"/>
      <c r="B541" s="49"/>
      <c r="C541" s="50"/>
      <c r="D541" s="51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</row>
    <row r="542">
      <c r="A542" s="40"/>
      <c r="B542" s="49"/>
      <c r="C542" s="50"/>
      <c r="D542" s="51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</row>
    <row r="543">
      <c r="A543" s="40"/>
      <c r="B543" s="49"/>
      <c r="C543" s="50"/>
      <c r="D543" s="51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</row>
    <row r="544">
      <c r="A544" s="40"/>
      <c r="B544" s="49"/>
      <c r="C544" s="50"/>
      <c r="D544" s="51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</row>
    <row r="545">
      <c r="A545" s="40"/>
      <c r="B545" s="49"/>
      <c r="C545" s="50"/>
      <c r="D545" s="51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</row>
    <row r="546">
      <c r="A546" s="40"/>
      <c r="B546" s="49"/>
      <c r="C546" s="50"/>
      <c r="D546" s="51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</row>
    <row r="547">
      <c r="A547" s="40"/>
      <c r="B547" s="49"/>
      <c r="C547" s="50"/>
      <c r="D547" s="51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</row>
    <row r="548">
      <c r="A548" s="40"/>
      <c r="B548" s="49"/>
      <c r="C548" s="50"/>
      <c r="D548" s="51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</row>
    <row r="549">
      <c r="A549" s="40"/>
      <c r="B549" s="49"/>
      <c r="C549" s="50"/>
      <c r="D549" s="51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</row>
    <row r="550">
      <c r="A550" s="40"/>
      <c r="B550" s="49"/>
      <c r="C550" s="50"/>
      <c r="D550" s="51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</row>
    <row r="551">
      <c r="A551" s="40"/>
      <c r="B551" s="49"/>
      <c r="C551" s="50"/>
      <c r="D551" s="51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</row>
    <row r="552">
      <c r="A552" s="40"/>
      <c r="B552" s="49"/>
      <c r="C552" s="50"/>
      <c r="D552" s="51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</row>
    <row r="553">
      <c r="A553" s="40"/>
      <c r="B553" s="49"/>
      <c r="C553" s="50"/>
      <c r="D553" s="51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</row>
    <row r="554">
      <c r="A554" s="40"/>
      <c r="B554" s="49"/>
      <c r="C554" s="50"/>
      <c r="D554" s="51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</row>
    <row r="555">
      <c r="A555" s="40"/>
      <c r="B555" s="49"/>
      <c r="C555" s="50"/>
      <c r="D555" s="51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</row>
    <row r="556">
      <c r="A556" s="40"/>
      <c r="B556" s="49"/>
      <c r="C556" s="50"/>
      <c r="D556" s="51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</row>
    <row r="557">
      <c r="A557" s="40"/>
      <c r="B557" s="49"/>
      <c r="C557" s="50"/>
      <c r="D557" s="51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</row>
    <row r="558">
      <c r="A558" s="40"/>
      <c r="B558" s="49"/>
      <c r="C558" s="50"/>
      <c r="D558" s="51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</row>
    <row r="559">
      <c r="A559" s="40"/>
      <c r="B559" s="49"/>
      <c r="C559" s="50"/>
      <c r="D559" s="51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</row>
    <row r="560">
      <c r="A560" s="40"/>
      <c r="B560" s="49"/>
      <c r="C560" s="50"/>
      <c r="D560" s="51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</row>
    <row r="561">
      <c r="A561" s="40"/>
      <c r="B561" s="49"/>
      <c r="C561" s="50"/>
      <c r="D561" s="51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</row>
    <row r="562">
      <c r="A562" s="40"/>
      <c r="B562" s="49"/>
      <c r="C562" s="50"/>
      <c r="D562" s="51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</row>
    <row r="563">
      <c r="A563" s="40"/>
      <c r="B563" s="49"/>
      <c r="C563" s="50"/>
      <c r="D563" s="51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</row>
    <row r="564">
      <c r="A564" s="40"/>
      <c r="B564" s="49"/>
      <c r="C564" s="50"/>
      <c r="D564" s="51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</row>
    <row r="565">
      <c r="A565" s="40"/>
      <c r="B565" s="49"/>
      <c r="C565" s="50"/>
      <c r="D565" s="51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</row>
    <row r="566">
      <c r="A566" s="40"/>
      <c r="B566" s="49"/>
      <c r="C566" s="50"/>
      <c r="D566" s="51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</row>
    <row r="567">
      <c r="A567" s="40"/>
      <c r="B567" s="49"/>
      <c r="C567" s="50"/>
      <c r="D567" s="51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</row>
    <row r="568">
      <c r="A568" s="40"/>
      <c r="B568" s="49"/>
      <c r="C568" s="50"/>
      <c r="D568" s="51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</row>
    <row r="569">
      <c r="A569" s="40"/>
      <c r="B569" s="49"/>
      <c r="C569" s="50"/>
      <c r="D569" s="51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</row>
    <row r="570">
      <c r="A570" s="40"/>
      <c r="B570" s="49"/>
      <c r="C570" s="50"/>
      <c r="D570" s="51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</row>
    <row r="571">
      <c r="A571" s="40"/>
      <c r="B571" s="49"/>
      <c r="C571" s="50"/>
      <c r="D571" s="51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</row>
    <row r="572">
      <c r="A572" s="40"/>
      <c r="B572" s="49"/>
      <c r="C572" s="50"/>
      <c r="D572" s="51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</row>
    <row r="573">
      <c r="A573" s="40"/>
      <c r="B573" s="49"/>
      <c r="C573" s="50"/>
      <c r="D573" s="51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</row>
    <row r="574">
      <c r="A574" s="40"/>
      <c r="B574" s="49"/>
      <c r="C574" s="50"/>
      <c r="D574" s="51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</row>
    <row r="575">
      <c r="A575" s="40"/>
      <c r="B575" s="49"/>
      <c r="C575" s="50"/>
      <c r="D575" s="51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</row>
    <row r="576">
      <c r="A576" s="40"/>
      <c r="B576" s="49"/>
      <c r="C576" s="50"/>
      <c r="D576" s="51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</row>
    <row r="577">
      <c r="A577" s="40"/>
      <c r="B577" s="49"/>
      <c r="C577" s="50"/>
      <c r="D577" s="51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</row>
    <row r="578">
      <c r="A578" s="40"/>
      <c r="B578" s="49"/>
      <c r="C578" s="50"/>
      <c r="D578" s="51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</row>
    <row r="579">
      <c r="A579" s="40"/>
      <c r="B579" s="49"/>
      <c r="C579" s="50"/>
      <c r="D579" s="51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</row>
    <row r="580">
      <c r="A580" s="40"/>
      <c r="B580" s="49"/>
      <c r="C580" s="50"/>
      <c r="D580" s="51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</row>
    <row r="581">
      <c r="A581" s="40"/>
      <c r="B581" s="49"/>
      <c r="C581" s="50"/>
      <c r="D581" s="51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</row>
    <row r="582">
      <c r="A582" s="40"/>
      <c r="B582" s="49"/>
      <c r="C582" s="50"/>
      <c r="D582" s="51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</row>
    <row r="583">
      <c r="A583" s="40"/>
      <c r="B583" s="49"/>
      <c r="C583" s="50"/>
      <c r="D583" s="51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</row>
    <row r="584">
      <c r="A584" s="40"/>
      <c r="B584" s="49"/>
      <c r="C584" s="50"/>
      <c r="D584" s="51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</row>
    <row r="585">
      <c r="A585" s="40"/>
      <c r="B585" s="49"/>
      <c r="C585" s="50"/>
      <c r="D585" s="51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</row>
    <row r="586">
      <c r="A586" s="40"/>
      <c r="B586" s="49"/>
      <c r="C586" s="50"/>
      <c r="D586" s="51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</row>
    <row r="587">
      <c r="A587" s="40"/>
      <c r="B587" s="49"/>
      <c r="C587" s="50"/>
      <c r="D587" s="51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</row>
    <row r="588">
      <c r="A588" s="40"/>
      <c r="B588" s="49"/>
      <c r="C588" s="50"/>
      <c r="D588" s="51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</row>
    <row r="589">
      <c r="A589" s="40"/>
      <c r="B589" s="49"/>
      <c r="C589" s="50"/>
      <c r="D589" s="51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</row>
    <row r="590">
      <c r="A590" s="40"/>
      <c r="B590" s="49"/>
      <c r="C590" s="50"/>
      <c r="D590" s="51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</row>
    <row r="591">
      <c r="A591" s="40"/>
      <c r="B591" s="49"/>
      <c r="C591" s="50"/>
      <c r="D591" s="51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</row>
    <row r="592">
      <c r="A592" s="40"/>
      <c r="B592" s="49"/>
      <c r="C592" s="50"/>
      <c r="D592" s="51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</row>
    <row r="593">
      <c r="A593" s="40"/>
      <c r="B593" s="49"/>
      <c r="C593" s="50"/>
      <c r="D593" s="51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</row>
    <row r="594">
      <c r="A594" s="40"/>
      <c r="B594" s="49"/>
      <c r="C594" s="50"/>
      <c r="D594" s="51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</row>
    <row r="595">
      <c r="A595" s="40"/>
      <c r="B595" s="49"/>
      <c r="C595" s="50"/>
      <c r="D595" s="51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</row>
    <row r="596">
      <c r="A596" s="40"/>
      <c r="B596" s="49"/>
      <c r="C596" s="50"/>
      <c r="D596" s="51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</row>
    <row r="597">
      <c r="A597" s="40"/>
      <c r="B597" s="49"/>
      <c r="C597" s="50"/>
      <c r="D597" s="51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</row>
    <row r="598">
      <c r="A598" s="40"/>
      <c r="B598" s="49"/>
      <c r="C598" s="50"/>
      <c r="D598" s="51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</row>
    <row r="599">
      <c r="A599" s="40"/>
      <c r="B599" s="49"/>
      <c r="C599" s="50"/>
      <c r="D599" s="51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</row>
    <row r="600">
      <c r="A600" s="40"/>
      <c r="B600" s="49"/>
      <c r="C600" s="50"/>
      <c r="D600" s="51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</row>
    <row r="601">
      <c r="A601" s="40"/>
      <c r="B601" s="49"/>
      <c r="C601" s="50"/>
      <c r="D601" s="51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</row>
    <row r="602">
      <c r="A602" s="40"/>
      <c r="B602" s="49"/>
      <c r="C602" s="50"/>
      <c r="D602" s="51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</row>
    <row r="603">
      <c r="A603" s="40"/>
      <c r="B603" s="49"/>
      <c r="C603" s="50"/>
      <c r="D603" s="51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</row>
    <row r="604">
      <c r="A604" s="40"/>
      <c r="B604" s="49"/>
      <c r="C604" s="50"/>
      <c r="D604" s="51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</row>
    <row r="605">
      <c r="A605" s="40"/>
      <c r="B605" s="49"/>
      <c r="C605" s="50"/>
      <c r="D605" s="51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</row>
    <row r="606">
      <c r="A606" s="40"/>
      <c r="B606" s="49"/>
      <c r="C606" s="50"/>
      <c r="D606" s="51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</row>
    <row r="607">
      <c r="A607" s="40"/>
      <c r="B607" s="49"/>
      <c r="C607" s="50"/>
      <c r="D607" s="51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</row>
    <row r="608">
      <c r="A608" s="40"/>
      <c r="B608" s="49"/>
      <c r="C608" s="50"/>
      <c r="D608" s="51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</row>
    <row r="609">
      <c r="A609" s="40"/>
      <c r="B609" s="49"/>
      <c r="C609" s="50"/>
      <c r="D609" s="51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</row>
    <row r="610">
      <c r="A610" s="40"/>
      <c r="B610" s="49"/>
      <c r="C610" s="50"/>
      <c r="D610" s="51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</row>
    <row r="611">
      <c r="A611" s="40"/>
      <c r="B611" s="49"/>
      <c r="C611" s="50"/>
      <c r="D611" s="51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</row>
    <row r="612">
      <c r="A612" s="40"/>
      <c r="B612" s="49"/>
      <c r="C612" s="50"/>
      <c r="D612" s="51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</row>
    <row r="613">
      <c r="A613" s="40"/>
      <c r="B613" s="49"/>
      <c r="C613" s="50"/>
      <c r="D613" s="51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</row>
    <row r="614">
      <c r="A614" s="40"/>
      <c r="B614" s="49"/>
      <c r="C614" s="50"/>
      <c r="D614" s="51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</row>
    <row r="615">
      <c r="A615" s="40"/>
      <c r="B615" s="49"/>
      <c r="C615" s="50"/>
      <c r="D615" s="51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</row>
    <row r="616">
      <c r="A616" s="40"/>
      <c r="B616" s="49"/>
      <c r="C616" s="50"/>
      <c r="D616" s="51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</row>
    <row r="617">
      <c r="A617" s="40"/>
      <c r="B617" s="49"/>
      <c r="C617" s="50"/>
      <c r="D617" s="51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</row>
    <row r="618">
      <c r="A618" s="40"/>
      <c r="B618" s="49"/>
      <c r="C618" s="50"/>
      <c r="D618" s="51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</row>
    <row r="619">
      <c r="A619" s="40"/>
      <c r="B619" s="49"/>
      <c r="C619" s="50"/>
      <c r="D619" s="51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</row>
    <row r="620">
      <c r="A620" s="40"/>
      <c r="B620" s="49"/>
      <c r="C620" s="50"/>
      <c r="D620" s="51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</row>
    <row r="621">
      <c r="A621" s="40"/>
      <c r="B621" s="49"/>
      <c r="C621" s="50"/>
      <c r="D621" s="51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</row>
    <row r="622">
      <c r="A622" s="40"/>
      <c r="B622" s="49"/>
      <c r="C622" s="50"/>
      <c r="D622" s="51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</row>
    <row r="623">
      <c r="A623" s="40"/>
      <c r="B623" s="49"/>
      <c r="C623" s="50"/>
      <c r="D623" s="51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</row>
    <row r="624">
      <c r="A624" s="40"/>
      <c r="B624" s="49"/>
      <c r="C624" s="50"/>
      <c r="D624" s="51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</row>
    <row r="625">
      <c r="A625" s="40"/>
      <c r="B625" s="49"/>
      <c r="C625" s="50"/>
      <c r="D625" s="51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</row>
    <row r="626">
      <c r="A626" s="40"/>
      <c r="B626" s="49"/>
      <c r="C626" s="50"/>
      <c r="D626" s="51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</row>
    <row r="627">
      <c r="A627" s="40"/>
      <c r="B627" s="49"/>
      <c r="C627" s="50"/>
      <c r="D627" s="51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</row>
    <row r="628">
      <c r="A628" s="40"/>
      <c r="B628" s="49"/>
      <c r="C628" s="50"/>
      <c r="D628" s="51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</row>
    <row r="629">
      <c r="A629" s="40"/>
      <c r="B629" s="49"/>
      <c r="C629" s="50"/>
      <c r="D629" s="51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</row>
    <row r="630">
      <c r="A630" s="40"/>
      <c r="B630" s="49"/>
      <c r="C630" s="50"/>
      <c r="D630" s="51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</row>
    <row r="631">
      <c r="A631" s="40"/>
      <c r="B631" s="49"/>
      <c r="C631" s="50"/>
      <c r="D631" s="51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</row>
    <row r="632">
      <c r="A632" s="40"/>
      <c r="B632" s="49"/>
      <c r="C632" s="50"/>
      <c r="D632" s="51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</row>
    <row r="633">
      <c r="A633" s="40"/>
      <c r="B633" s="49"/>
      <c r="C633" s="50"/>
      <c r="D633" s="51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</row>
    <row r="634">
      <c r="A634" s="40"/>
      <c r="B634" s="49"/>
      <c r="C634" s="50"/>
      <c r="D634" s="51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</row>
    <row r="635">
      <c r="A635" s="40"/>
      <c r="B635" s="49"/>
      <c r="C635" s="50"/>
      <c r="D635" s="51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</row>
    <row r="636">
      <c r="A636" s="40"/>
      <c r="B636" s="49"/>
      <c r="C636" s="50"/>
      <c r="D636" s="51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</row>
    <row r="637">
      <c r="A637" s="40"/>
      <c r="B637" s="49"/>
      <c r="C637" s="50"/>
      <c r="D637" s="51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</row>
    <row r="638">
      <c r="A638" s="40"/>
      <c r="B638" s="49"/>
      <c r="C638" s="50"/>
      <c r="D638" s="51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</row>
    <row r="639">
      <c r="A639" s="40"/>
      <c r="B639" s="49"/>
      <c r="C639" s="50"/>
      <c r="D639" s="51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</row>
    <row r="640">
      <c r="A640" s="40"/>
      <c r="B640" s="49"/>
      <c r="C640" s="50"/>
      <c r="D640" s="51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</row>
    <row r="641">
      <c r="A641" s="40"/>
      <c r="B641" s="49"/>
      <c r="C641" s="50"/>
      <c r="D641" s="51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</row>
    <row r="642">
      <c r="A642" s="40"/>
      <c r="B642" s="49"/>
      <c r="C642" s="50"/>
      <c r="D642" s="51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</row>
    <row r="643">
      <c r="A643" s="40"/>
      <c r="B643" s="49"/>
      <c r="C643" s="50"/>
      <c r="D643" s="51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</row>
    <row r="644">
      <c r="A644" s="40"/>
      <c r="B644" s="49"/>
      <c r="C644" s="50"/>
      <c r="D644" s="51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</row>
    <row r="645">
      <c r="A645" s="40"/>
      <c r="B645" s="49"/>
      <c r="C645" s="50"/>
      <c r="D645" s="51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</row>
    <row r="646">
      <c r="A646" s="40"/>
      <c r="B646" s="49"/>
      <c r="C646" s="50"/>
      <c r="D646" s="51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</row>
    <row r="647">
      <c r="A647" s="40"/>
      <c r="B647" s="49"/>
      <c r="C647" s="50"/>
      <c r="D647" s="51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</row>
    <row r="648">
      <c r="A648" s="40"/>
      <c r="B648" s="49"/>
      <c r="C648" s="50"/>
      <c r="D648" s="51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</row>
    <row r="649">
      <c r="A649" s="40"/>
      <c r="B649" s="49"/>
      <c r="C649" s="50"/>
      <c r="D649" s="51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</row>
    <row r="650">
      <c r="A650" s="40"/>
      <c r="B650" s="49"/>
      <c r="C650" s="50"/>
      <c r="D650" s="51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</row>
    <row r="651">
      <c r="A651" s="40"/>
      <c r="B651" s="49"/>
      <c r="C651" s="50"/>
      <c r="D651" s="51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</row>
    <row r="652">
      <c r="A652" s="40"/>
      <c r="B652" s="49"/>
      <c r="C652" s="50"/>
      <c r="D652" s="51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</row>
    <row r="653">
      <c r="A653" s="40"/>
      <c r="B653" s="49"/>
      <c r="C653" s="50"/>
      <c r="D653" s="51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</row>
    <row r="654">
      <c r="A654" s="40"/>
      <c r="B654" s="49"/>
      <c r="C654" s="50"/>
      <c r="D654" s="51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</row>
    <row r="655">
      <c r="A655" s="40"/>
      <c r="B655" s="49"/>
      <c r="C655" s="50"/>
      <c r="D655" s="51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</row>
    <row r="656">
      <c r="A656" s="40"/>
      <c r="B656" s="49"/>
      <c r="C656" s="50"/>
      <c r="D656" s="51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</row>
    <row r="657">
      <c r="A657" s="40"/>
      <c r="B657" s="49"/>
      <c r="C657" s="50"/>
      <c r="D657" s="51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</row>
    <row r="658">
      <c r="A658" s="40"/>
      <c r="B658" s="49"/>
      <c r="C658" s="50"/>
      <c r="D658" s="51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</row>
    <row r="659">
      <c r="A659" s="40"/>
      <c r="B659" s="49"/>
      <c r="C659" s="50"/>
      <c r="D659" s="51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</row>
    <row r="660">
      <c r="A660" s="40"/>
      <c r="B660" s="49"/>
      <c r="C660" s="50"/>
      <c r="D660" s="51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</row>
    <row r="661">
      <c r="A661" s="40"/>
      <c r="B661" s="49"/>
      <c r="C661" s="50"/>
      <c r="D661" s="51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</row>
    <row r="662">
      <c r="A662" s="40"/>
      <c r="B662" s="49"/>
      <c r="C662" s="50"/>
      <c r="D662" s="51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</row>
    <row r="663">
      <c r="A663" s="40"/>
      <c r="B663" s="49"/>
      <c r="C663" s="50"/>
      <c r="D663" s="51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</row>
    <row r="664">
      <c r="A664" s="40"/>
      <c r="B664" s="49"/>
      <c r="C664" s="50"/>
      <c r="D664" s="51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</row>
    <row r="665">
      <c r="A665" s="40"/>
      <c r="B665" s="49"/>
      <c r="C665" s="50"/>
      <c r="D665" s="51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</row>
    <row r="666">
      <c r="A666" s="40"/>
      <c r="B666" s="49"/>
      <c r="C666" s="50"/>
      <c r="D666" s="51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</row>
    <row r="667">
      <c r="A667" s="40"/>
      <c r="B667" s="49"/>
      <c r="C667" s="50"/>
      <c r="D667" s="51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</row>
    <row r="668">
      <c r="A668" s="40"/>
      <c r="B668" s="49"/>
      <c r="C668" s="50"/>
      <c r="D668" s="51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</row>
    <row r="669">
      <c r="A669" s="40"/>
      <c r="B669" s="49"/>
      <c r="C669" s="50"/>
      <c r="D669" s="51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</row>
    <row r="670">
      <c r="A670" s="40"/>
      <c r="B670" s="49"/>
      <c r="C670" s="50"/>
      <c r="D670" s="51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</row>
    <row r="671">
      <c r="A671" s="40"/>
      <c r="B671" s="49"/>
      <c r="C671" s="50"/>
      <c r="D671" s="51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</row>
    <row r="672">
      <c r="A672" s="40"/>
      <c r="B672" s="49"/>
      <c r="C672" s="50"/>
      <c r="D672" s="51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</row>
    <row r="673">
      <c r="A673" s="40"/>
      <c r="B673" s="49"/>
      <c r="C673" s="50"/>
      <c r="D673" s="51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</row>
    <row r="674">
      <c r="A674" s="40"/>
      <c r="B674" s="49"/>
      <c r="C674" s="50"/>
      <c r="D674" s="51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</row>
    <row r="675">
      <c r="A675" s="40"/>
      <c r="B675" s="49"/>
      <c r="C675" s="50"/>
      <c r="D675" s="51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</row>
    <row r="676">
      <c r="A676" s="40"/>
      <c r="B676" s="49"/>
      <c r="C676" s="50"/>
      <c r="D676" s="51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</row>
    <row r="677">
      <c r="A677" s="40"/>
      <c r="B677" s="49"/>
      <c r="C677" s="50"/>
      <c r="D677" s="51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</row>
    <row r="678">
      <c r="A678" s="40"/>
      <c r="B678" s="49"/>
      <c r="C678" s="50"/>
      <c r="D678" s="51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</row>
    <row r="679">
      <c r="A679" s="40"/>
      <c r="B679" s="49"/>
      <c r="C679" s="50"/>
      <c r="D679" s="51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</row>
    <row r="680">
      <c r="A680" s="40"/>
      <c r="B680" s="49"/>
      <c r="C680" s="50"/>
      <c r="D680" s="51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</row>
    <row r="681">
      <c r="A681" s="40"/>
      <c r="B681" s="49"/>
      <c r="C681" s="50"/>
      <c r="D681" s="51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</row>
    <row r="682">
      <c r="A682" s="40"/>
      <c r="B682" s="49"/>
      <c r="C682" s="50"/>
      <c r="D682" s="51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</row>
    <row r="683">
      <c r="A683" s="40"/>
      <c r="B683" s="49"/>
      <c r="C683" s="50"/>
      <c r="D683" s="51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</row>
    <row r="684">
      <c r="A684" s="40"/>
      <c r="B684" s="49"/>
      <c r="C684" s="50"/>
      <c r="D684" s="51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</row>
    <row r="685">
      <c r="A685" s="40"/>
      <c r="B685" s="49"/>
      <c r="C685" s="50"/>
      <c r="D685" s="51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</row>
    <row r="686">
      <c r="A686" s="40"/>
      <c r="B686" s="49"/>
      <c r="C686" s="50"/>
      <c r="D686" s="51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</row>
    <row r="687">
      <c r="A687" s="40"/>
      <c r="B687" s="49"/>
      <c r="C687" s="50"/>
      <c r="D687" s="51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</row>
    <row r="688">
      <c r="A688" s="40"/>
      <c r="B688" s="49"/>
      <c r="C688" s="50"/>
      <c r="D688" s="51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</row>
    <row r="689">
      <c r="A689" s="40"/>
      <c r="B689" s="49"/>
      <c r="C689" s="50"/>
      <c r="D689" s="51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</row>
    <row r="690">
      <c r="A690" s="40"/>
      <c r="B690" s="49"/>
      <c r="C690" s="50"/>
      <c r="D690" s="51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</row>
    <row r="691">
      <c r="A691" s="40"/>
      <c r="B691" s="49"/>
      <c r="C691" s="50"/>
      <c r="D691" s="51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</row>
    <row r="692">
      <c r="A692" s="40"/>
      <c r="B692" s="49"/>
      <c r="C692" s="50"/>
      <c r="D692" s="51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</row>
    <row r="693">
      <c r="A693" s="40"/>
      <c r="B693" s="49"/>
      <c r="C693" s="50"/>
      <c r="D693" s="51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</row>
    <row r="694">
      <c r="A694" s="40"/>
      <c r="B694" s="49"/>
      <c r="C694" s="50"/>
      <c r="D694" s="51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</row>
    <row r="695">
      <c r="A695" s="40"/>
      <c r="B695" s="49"/>
      <c r="C695" s="50"/>
      <c r="D695" s="51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</row>
    <row r="696">
      <c r="A696" s="40"/>
      <c r="B696" s="49"/>
      <c r="C696" s="50"/>
      <c r="D696" s="51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</row>
    <row r="697">
      <c r="A697" s="40"/>
      <c r="B697" s="49"/>
      <c r="C697" s="50"/>
      <c r="D697" s="51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</row>
    <row r="698">
      <c r="A698" s="40"/>
      <c r="B698" s="49"/>
      <c r="C698" s="50"/>
      <c r="D698" s="51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</row>
    <row r="699">
      <c r="A699" s="40"/>
      <c r="B699" s="49"/>
      <c r="C699" s="50"/>
      <c r="D699" s="51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</row>
    <row r="700">
      <c r="A700" s="40"/>
      <c r="B700" s="49"/>
      <c r="C700" s="50"/>
      <c r="D700" s="51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</row>
    <row r="701">
      <c r="A701" s="40"/>
      <c r="B701" s="49"/>
      <c r="C701" s="50"/>
      <c r="D701" s="51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</row>
    <row r="702">
      <c r="A702" s="40"/>
      <c r="B702" s="49"/>
      <c r="C702" s="50"/>
      <c r="D702" s="51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</row>
    <row r="703">
      <c r="A703" s="40"/>
      <c r="B703" s="49"/>
      <c r="C703" s="50"/>
      <c r="D703" s="51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</row>
    <row r="704">
      <c r="A704" s="40"/>
      <c r="B704" s="49"/>
      <c r="C704" s="50"/>
      <c r="D704" s="51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</row>
    <row r="705">
      <c r="A705" s="40"/>
      <c r="B705" s="49"/>
      <c r="C705" s="50"/>
      <c r="D705" s="51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</row>
    <row r="706">
      <c r="A706" s="40"/>
      <c r="B706" s="49"/>
      <c r="C706" s="50"/>
      <c r="D706" s="51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</row>
    <row r="707">
      <c r="A707" s="40"/>
      <c r="B707" s="49"/>
      <c r="C707" s="50"/>
      <c r="D707" s="51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</row>
    <row r="708">
      <c r="A708" s="40"/>
      <c r="B708" s="49"/>
      <c r="C708" s="50"/>
      <c r="D708" s="51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</row>
    <row r="709">
      <c r="A709" s="40"/>
      <c r="B709" s="49"/>
      <c r="C709" s="50"/>
      <c r="D709" s="51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</row>
    <row r="710">
      <c r="A710" s="40"/>
      <c r="B710" s="49"/>
      <c r="C710" s="50"/>
      <c r="D710" s="51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</row>
    <row r="711">
      <c r="A711" s="40"/>
      <c r="B711" s="49"/>
      <c r="C711" s="50"/>
      <c r="D711" s="51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</row>
    <row r="712">
      <c r="A712" s="40"/>
      <c r="B712" s="49"/>
      <c r="C712" s="50"/>
      <c r="D712" s="51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</row>
    <row r="713">
      <c r="A713" s="40"/>
      <c r="B713" s="49"/>
      <c r="C713" s="50"/>
      <c r="D713" s="51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</row>
    <row r="714">
      <c r="A714" s="40"/>
      <c r="B714" s="49"/>
      <c r="C714" s="50"/>
      <c r="D714" s="51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</row>
    <row r="715">
      <c r="A715" s="40"/>
      <c r="B715" s="49"/>
      <c r="C715" s="50"/>
      <c r="D715" s="51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</row>
    <row r="716">
      <c r="A716" s="40"/>
      <c r="B716" s="49"/>
      <c r="C716" s="50"/>
      <c r="D716" s="51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</row>
    <row r="717">
      <c r="A717" s="40"/>
      <c r="B717" s="49"/>
      <c r="C717" s="50"/>
      <c r="D717" s="51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</row>
    <row r="718">
      <c r="A718" s="40"/>
      <c r="B718" s="49"/>
      <c r="C718" s="50"/>
      <c r="D718" s="51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</row>
    <row r="719">
      <c r="A719" s="40"/>
      <c r="B719" s="49"/>
      <c r="C719" s="50"/>
      <c r="D719" s="51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</row>
    <row r="720">
      <c r="A720" s="40"/>
      <c r="B720" s="49"/>
      <c r="C720" s="50"/>
      <c r="D720" s="51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</row>
    <row r="721">
      <c r="A721" s="40"/>
      <c r="B721" s="49"/>
      <c r="C721" s="50"/>
      <c r="D721" s="51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</row>
    <row r="722">
      <c r="A722" s="40"/>
      <c r="B722" s="49"/>
      <c r="C722" s="50"/>
      <c r="D722" s="51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</row>
    <row r="723">
      <c r="A723" s="40"/>
      <c r="B723" s="49"/>
      <c r="C723" s="50"/>
      <c r="D723" s="51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</row>
    <row r="724">
      <c r="A724" s="40"/>
      <c r="B724" s="49"/>
      <c r="C724" s="50"/>
      <c r="D724" s="51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</row>
    <row r="725">
      <c r="A725" s="40"/>
      <c r="B725" s="49"/>
      <c r="C725" s="50"/>
      <c r="D725" s="51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</row>
    <row r="726">
      <c r="A726" s="40"/>
      <c r="B726" s="49"/>
      <c r="C726" s="50"/>
      <c r="D726" s="51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</row>
    <row r="727">
      <c r="A727" s="40"/>
      <c r="B727" s="49"/>
      <c r="C727" s="50"/>
      <c r="D727" s="51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</row>
    <row r="728">
      <c r="A728" s="40"/>
      <c r="B728" s="49"/>
      <c r="C728" s="50"/>
      <c r="D728" s="51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</row>
    <row r="729">
      <c r="A729" s="40"/>
      <c r="B729" s="49"/>
      <c r="C729" s="50"/>
      <c r="D729" s="51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</row>
    <row r="730">
      <c r="A730" s="40"/>
      <c r="B730" s="49"/>
      <c r="C730" s="50"/>
      <c r="D730" s="51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</row>
    <row r="731">
      <c r="A731" s="40"/>
      <c r="B731" s="49"/>
      <c r="C731" s="50"/>
      <c r="D731" s="51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</row>
    <row r="732">
      <c r="A732" s="40"/>
      <c r="B732" s="49"/>
      <c r="C732" s="50"/>
      <c r="D732" s="51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</row>
    <row r="733">
      <c r="A733" s="40"/>
      <c r="B733" s="49"/>
      <c r="C733" s="50"/>
      <c r="D733" s="51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</row>
    <row r="734">
      <c r="A734" s="40"/>
      <c r="B734" s="49"/>
      <c r="C734" s="50"/>
      <c r="D734" s="51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</row>
    <row r="735">
      <c r="A735" s="40"/>
      <c r="B735" s="49"/>
      <c r="C735" s="50"/>
      <c r="D735" s="51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</row>
    <row r="736">
      <c r="A736" s="40"/>
      <c r="B736" s="49"/>
      <c r="C736" s="50"/>
      <c r="D736" s="51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</row>
    <row r="737">
      <c r="A737" s="40"/>
      <c r="B737" s="49"/>
      <c r="C737" s="50"/>
      <c r="D737" s="51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</row>
    <row r="738">
      <c r="A738" s="40"/>
      <c r="B738" s="49"/>
      <c r="C738" s="50"/>
      <c r="D738" s="51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</row>
    <row r="739">
      <c r="A739" s="40"/>
      <c r="B739" s="49"/>
      <c r="C739" s="50"/>
      <c r="D739" s="51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</row>
    <row r="740">
      <c r="A740" s="40"/>
      <c r="B740" s="49"/>
      <c r="C740" s="50"/>
      <c r="D740" s="51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</row>
    <row r="741">
      <c r="A741" s="40"/>
      <c r="B741" s="49"/>
      <c r="C741" s="50"/>
      <c r="D741" s="51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</row>
    <row r="742">
      <c r="A742" s="40"/>
      <c r="B742" s="49"/>
      <c r="C742" s="50"/>
      <c r="D742" s="51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</row>
    <row r="743">
      <c r="A743" s="40"/>
      <c r="B743" s="49"/>
      <c r="C743" s="50"/>
      <c r="D743" s="51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</row>
    <row r="744">
      <c r="A744" s="40"/>
      <c r="B744" s="49"/>
      <c r="C744" s="50"/>
      <c r="D744" s="51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</row>
    <row r="745">
      <c r="A745" s="40"/>
      <c r="B745" s="49"/>
      <c r="C745" s="50"/>
      <c r="D745" s="51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</row>
    <row r="746">
      <c r="A746" s="40"/>
      <c r="B746" s="49"/>
      <c r="C746" s="50"/>
      <c r="D746" s="51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</row>
    <row r="747">
      <c r="A747" s="40"/>
      <c r="B747" s="49"/>
      <c r="C747" s="50"/>
      <c r="D747" s="51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</row>
    <row r="748">
      <c r="A748" s="40"/>
      <c r="B748" s="49"/>
      <c r="C748" s="50"/>
      <c r="D748" s="51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</row>
    <row r="749">
      <c r="A749" s="40"/>
      <c r="B749" s="49"/>
      <c r="C749" s="50"/>
      <c r="D749" s="51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</row>
    <row r="750">
      <c r="A750" s="40"/>
      <c r="B750" s="49"/>
      <c r="C750" s="50"/>
      <c r="D750" s="51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</row>
    <row r="751">
      <c r="A751" s="40"/>
      <c r="B751" s="49"/>
      <c r="C751" s="50"/>
      <c r="D751" s="51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</row>
    <row r="752">
      <c r="A752" s="40"/>
      <c r="B752" s="49"/>
      <c r="C752" s="50"/>
      <c r="D752" s="51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</row>
    <row r="753">
      <c r="A753" s="40"/>
      <c r="B753" s="49"/>
      <c r="C753" s="50"/>
      <c r="D753" s="51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</row>
    <row r="754">
      <c r="A754" s="40"/>
      <c r="B754" s="49"/>
      <c r="C754" s="50"/>
      <c r="D754" s="51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</row>
    <row r="755">
      <c r="A755" s="40"/>
      <c r="B755" s="49"/>
      <c r="C755" s="50"/>
      <c r="D755" s="51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</row>
    <row r="756">
      <c r="A756" s="40"/>
      <c r="B756" s="49"/>
      <c r="C756" s="50"/>
      <c r="D756" s="51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</row>
    <row r="757">
      <c r="A757" s="40"/>
      <c r="B757" s="49"/>
      <c r="C757" s="50"/>
      <c r="D757" s="51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</row>
    <row r="758">
      <c r="A758" s="40"/>
      <c r="B758" s="49"/>
      <c r="C758" s="50"/>
      <c r="D758" s="51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</row>
    <row r="759">
      <c r="A759" s="40"/>
      <c r="B759" s="49"/>
      <c r="C759" s="50"/>
      <c r="D759" s="51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</row>
    <row r="760">
      <c r="A760" s="40"/>
      <c r="B760" s="49"/>
      <c r="C760" s="50"/>
      <c r="D760" s="51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</row>
    <row r="761">
      <c r="A761" s="40"/>
      <c r="B761" s="49"/>
      <c r="C761" s="50"/>
      <c r="D761" s="51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</row>
    <row r="762">
      <c r="A762" s="40"/>
      <c r="B762" s="49"/>
      <c r="C762" s="50"/>
      <c r="D762" s="51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</row>
    <row r="763">
      <c r="A763" s="40"/>
      <c r="B763" s="49"/>
      <c r="C763" s="50"/>
      <c r="D763" s="51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</row>
    <row r="764">
      <c r="A764" s="40"/>
      <c r="B764" s="49"/>
      <c r="C764" s="50"/>
      <c r="D764" s="51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</row>
    <row r="765">
      <c r="A765" s="40"/>
      <c r="B765" s="49"/>
      <c r="C765" s="50"/>
      <c r="D765" s="51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</row>
    <row r="766">
      <c r="A766" s="40"/>
      <c r="B766" s="49"/>
      <c r="C766" s="50"/>
      <c r="D766" s="51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</row>
    <row r="767">
      <c r="A767" s="40"/>
      <c r="B767" s="49"/>
      <c r="C767" s="50"/>
      <c r="D767" s="51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</row>
    <row r="768">
      <c r="A768" s="40"/>
      <c r="B768" s="49"/>
      <c r="C768" s="50"/>
      <c r="D768" s="51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</row>
    <row r="769">
      <c r="A769" s="40"/>
      <c r="B769" s="49"/>
      <c r="C769" s="50"/>
      <c r="D769" s="51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</row>
    <row r="770">
      <c r="A770" s="40"/>
      <c r="B770" s="49"/>
      <c r="C770" s="50"/>
      <c r="D770" s="51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</row>
    <row r="771">
      <c r="A771" s="40"/>
      <c r="B771" s="49"/>
      <c r="C771" s="50"/>
      <c r="D771" s="51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</row>
    <row r="772">
      <c r="A772" s="40"/>
      <c r="B772" s="49"/>
      <c r="C772" s="50"/>
      <c r="D772" s="51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</row>
    <row r="773">
      <c r="A773" s="40"/>
      <c r="B773" s="49"/>
      <c r="C773" s="50"/>
      <c r="D773" s="51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</row>
    <row r="774">
      <c r="A774" s="40"/>
      <c r="B774" s="49"/>
      <c r="C774" s="50"/>
      <c r="D774" s="51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</row>
    <row r="775">
      <c r="A775" s="40"/>
      <c r="B775" s="49"/>
      <c r="C775" s="50"/>
      <c r="D775" s="51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</row>
    <row r="776">
      <c r="A776" s="40"/>
      <c r="B776" s="49"/>
      <c r="C776" s="50"/>
      <c r="D776" s="51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</row>
    <row r="777">
      <c r="A777" s="40"/>
      <c r="B777" s="49"/>
      <c r="C777" s="50"/>
      <c r="D777" s="51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</row>
    <row r="778">
      <c r="A778" s="40"/>
      <c r="B778" s="49"/>
      <c r="C778" s="50"/>
      <c r="D778" s="51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</row>
    <row r="779">
      <c r="A779" s="40"/>
      <c r="B779" s="49"/>
      <c r="C779" s="50"/>
      <c r="D779" s="51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</row>
    <row r="780">
      <c r="A780" s="40"/>
      <c r="B780" s="49"/>
      <c r="C780" s="50"/>
      <c r="D780" s="51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</row>
    <row r="781">
      <c r="A781" s="40"/>
      <c r="B781" s="49"/>
      <c r="C781" s="50"/>
      <c r="D781" s="51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</row>
    <row r="782">
      <c r="A782" s="40"/>
      <c r="B782" s="49"/>
      <c r="C782" s="50"/>
      <c r="D782" s="51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</row>
    <row r="783">
      <c r="A783" s="40"/>
      <c r="B783" s="49"/>
      <c r="C783" s="50"/>
      <c r="D783" s="51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</row>
    <row r="784">
      <c r="A784" s="40"/>
      <c r="B784" s="49"/>
      <c r="C784" s="50"/>
      <c r="D784" s="51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</row>
    <row r="785">
      <c r="A785" s="40"/>
      <c r="B785" s="49"/>
      <c r="C785" s="50"/>
      <c r="D785" s="51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</row>
    <row r="786">
      <c r="A786" s="40"/>
      <c r="B786" s="49"/>
      <c r="C786" s="50"/>
      <c r="D786" s="51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</row>
    <row r="787">
      <c r="A787" s="40"/>
      <c r="B787" s="49"/>
      <c r="C787" s="50"/>
      <c r="D787" s="51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</row>
    <row r="788">
      <c r="A788" s="40"/>
      <c r="B788" s="49"/>
      <c r="C788" s="50"/>
      <c r="D788" s="51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</row>
    <row r="789">
      <c r="A789" s="40"/>
      <c r="B789" s="49"/>
      <c r="C789" s="50"/>
      <c r="D789" s="51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</row>
    <row r="790">
      <c r="A790" s="40"/>
      <c r="B790" s="49"/>
      <c r="C790" s="50"/>
      <c r="D790" s="51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</row>
    <row r="791">
      <c r="A791" s="40"/>
      <c r="B791" s="49"/>
      <c r="C791" s="50"/>
      <c r="D791" s="51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</row>
    <row r="792">
      <c r="A792" s="40"/>
      <c r="B792" s="49"/>
      <c r="C792" s="50"/>
      <c r="D792" s="51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</row>
    <row r="793">
      <c r="A793" s="40"/>
      <c r="B793" s="49"/>
      <c r="C793" s="50"/>
      <c r="D793" s="51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</row>
    <row r="794">
      <c r="A794" s="40"/>
      <c r="B794" s="49"/>
      <c r="C794" s="50"/>
      <c r="D794" s="51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</row>
    <row r="795">
      <c r="A795" s="40"/>
      <c r="B795" s="49"/>
      <c r="C795" s="50"/>
      <c r="D795" s="51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</row>
    <row r="796">
      <c r="A796" s="40"/>
      <c r="B796" s="49"/>
      <c r="C796" s="50"/>
      <c r="D796" s="51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</row>
    <row r="797">
      <c r="A797" s="40"/>
      <c r="B797" s="49"/>
      <c r="C797" s="50"/>
      <c r="D797" s="51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</row>
    <row r="798">
      <c r="A798" s="40"/>
      <c r="B798" s="49"/>
      <c r="C798" s="50"/>
      <c r="D798" s="51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</row>
    <row r="799">
      <c r="A799" s="40"/>
      <c r="B799" s="49"/>
      <c r="C799" s="50"/>
      <c r="D799" s="51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</row>
    <row r="800">
      <c r="A800" s="40"/>
      <c r="B800" s="49"/>
      <c r="C800" s="50"/>
      <c r="D800" s="51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</row>
    <row r="801">
      <c r="A801" s="40"/>
      <c r="B801" s="49"/>
      <c r="C801" s="50"/>
      <c r="D801" s="51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</row>
    <row r="802">
      <c r="A802" s="40"/>
      <c r="B802" s="49"/>
      <c r="C802" s="50"/>
      <c r="D802" s="51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</row>
    <row r="803">
      <c r="A803" s="40"/>
      <c r="B803" s="49"/>
      <c r="C803" s="50"/>
      <c r="D803" s="51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</row>
    <row r="804">
      <c r="A804" s="40"/>
      <c r="B804" s="49"/>
      <c r="C804" s="50"/>
      <c r="D804" s="51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</row>
    <row r="805">
      <c r="A805" s="40"/>
      <c r="B805" s="49"/>
      <c r="C805" s="50"/>
      <c r="D805" s="51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</row>
    <row r="806">
      <c r="A806" s="40"/>
      <c r="B806" s="49"/>
      <c r="C806" s="50"/>
      <c r="D806" s="51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</row>
    <row r="807">
      <c r="A807" s="40"/>
      <c r="B807" s="49"/>
      <c r="C807" s="50"/>
      <c r="D807" s="51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</row>
    <row r="808">
      <c r="A808" s="40"/>
      <c r="B808" s="49"/>
      <c r="C808" s="50"/>
      <c r="D808" s="51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</row>
    <row r="809">
      <c r="A809" s="40"/>
      <c r="B809" s="49"/>
      <c r="C809" s="50"/>
      <c r="D809" s="51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</row>
    <row r="810">
      <c r="A810" s="40"/>
      <c r="B810" s="49"/>
      <c r="C810" s="50"/>
      <c r="D810" s="51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</row>
    <row r="811">
      <c r="A811" s="40"/>
      <c r="B811" s="49"/>
      <c r="C811" s="50"/>
      <c r="D811" s="51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</row>
    <row r="812">
      <c r="A812" s="40"/>
      <c r="B812" s="49"/>
      <c r="C812" s="50"/>
      <c r="D812" s="51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</row>
    <row r="813">
      <c r="A813" s="40"/>
      <c r="B813" s="49"/>
      <c r="C813" s="50"/>
      <c r="D813" s="51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</row>
    <row r="814">
      <c r="A814" s="40"/>
      <c r="B814" s="49"/>
      <c r="C814" s="50"/>
      <c r="D814" s="51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</row>
    <row r="815">
      <c r="A815" s="40"/>
      <c r="B815" s="49"/>
      <c r="C815" s="50"/>
      <c r="D815" s="51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</row>
    <row r="816">
      <c r="A816" s="40"/>
      <c r="B816" s="49"/>
      <c r="C816" s="50"/>
      <c r="D816" s="51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</row>
    <row r="817">
      <c r="A817" s="40"/>
      <c r="B817" s="49"/>
      <c r="C817" s="50"/>
      <c r="D817" s="51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</row>
    <row r="818">
      <c r="A818" s="40"/>
      <c r="B818" s="49"/>
      <c r="C818" s="50"/>
      <c r="D818" s="51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</row>
    <row r="819">
      <c r="A819" s="40"/>
      <c r="B819" s="49"/>
      <c r="C819" s="50"/>
      <c r="D819" s="51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</row>
    <row r="820">
      <c r="A820" s="40"/>
      <c r="B820" s="49"/>
      <c r="C820" s="50"/>
      <c r="D820" s="51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</row>
    <row r="821">
      <c r="A821" s="40"/>
      <c r="B821" s="49"/>
      <c r="C821" s="50"/>
      <c r="D821" s="51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</row>
    <row r="822">
      <c r="A822" s="40"/>
      <c r="B822" s="49"/>
      <c r="C822" s="50"/>
      <c r="D822" s="51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</row>
    <row r="823">
      <c r="A823" s="40"/>
      <c r="B823" s="49"/>
      <c r="C823" s="50"/>
      <c r="D823" s="51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</row>
    <row r="824">
      <c r="A824" s="40"/>
      <c r="B824" s="49"/>
      <c r="C824" s="50"/>
      <c r="D824" s="51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</row>
    <row r="825">
      <c r="A825" s="40"/>
      <c r="B825" s="49"/>
      <c r="C825" s="50"/>
      <c r="D825" s="51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</row>
    <row r="826">
      <c r="A826" s="40"/>
      <c r="B826" s="49"/>
      <c r="C826" s="50"/>
      <c r="D826" s="51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</row>
    <row r="827">
      <c r="A827" s="40"/>
      <c r="B827" s="49"/>
      <c r="C827" s="50"/>
      <c r="D827" s="51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</row>
    <row r="828">
      <c r="A828" s="40"/>
      <c r="B828" s="49"/>
      <c r="C828" s="50"/>
      <c r="D828" s="51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</row>
    <row r="829">
      <c r="A829" s="40"/>
      <c r="B829" s="49"/>
      <c r="C829" s="50"/>
      <c r="D829" s="51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</row>
    <row r="830">
      <c r="A830" s="40"/>
      <c r="B830" s="49"/>
      <c r="C830" s="50"/>
      <c r="D830" s="51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</row>
    <row r="831">
      <c r="A831" s="40"/>
      <c r="B831" s="49"/>
      <c r="C831" s="50"/>
      <c r="D831" s="51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</row>
    <row r="832">
      <c r="A832" s="40"/>
      <c r="B832" s="49"/>
      <c r="C832" s="50"/>
      <c r="D832" s="51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</row>
    <row r="833">
      <c r="A833" s="40"/>
      <c r="B833" s="49"/>
      <c r="C833" s="50"/>
      <c r="D833" s="51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</row>
    <row r="834">
      <c r="A834" s="40"/>
      <c r="B834" s="49"/>
      <c r="C834" s="50"/>
      <c r="D834" s="51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</row>
    <row r="835">
      <c r="A835" s="40"/>
      <c r="B835" s="49"/>
      <c r="C835" s="50"/>
      <c r="D835" s="51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</row>
    <row r="836">
      <c r="A836" s="40"/>
      <c r="B836" s="49"/>
      <c r="C836" s="50"/>
      <c r="D836" s="51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</row>
    <row r="837">
      <c r="A837" s="40"/>
      <c r="B837" s="49"/>
      <c r="C837" s="50"/>
      <c r="D837" s="51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</row>
    <row r="838">
      <c r="A838" s="40"/>
      <c r="B838" s="49"/>
      <c r="C838" s="50"/>
      <c r="D838" s="51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</row>
    <row r="839">
      <c r="A839" s="40"/>
      <c r="B839" s="49"/>
      <c r="C839" s="50"/>
      <c r="D839" s="51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</row>
    <row r="840">
      <c r="A840" s="40"/>
      <c r="B840" s="49"/>
      <c r="C840" s="50"/>
      <c r="D840" s="51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</row>
    <row r="841">
      <c r="A841" s="40"/>
      <c r="B841" s="49"/>
      <c r="C841" s="50"/>
      <c r="D841" s="51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</row>
    <row r="842">
      <c r="A842" s="40"/>
      <c r="B842" s="49"/>
      <c r="C842" s="50"/>
      <c r="D842" s="51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</row>
    <row r="843">
      <c r="A843" s="40"/>
      <c r="B843" s="49"/>
      <c r="C843" s="50"/>
      <c r="D843" s="51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</row>
    <row r="844">
      <c r="A844" s="40"/>
      <c r="B844" s="49"/>
      <c r="C844" s="50"/>
      <c r="D844" s="51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</row>
    <row r="845">
      <c r="A845" s="40"/>
      <c r="B845" s="49"/>
      <c r="C845" s="50"/>
      <c r="D845" s="51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</row>
    <row r="846">
      <c r="A846" s="40"/>
      <c r="B846" s="49"/>
      <c r="C846" s="50"/>
      <c r="D846" s="51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</row>
    <row r="847">
      <c r="A847" s="40"/>
      <c r="B847" s="49"/>
      <c r="C847" s="50"/>
      <c r="D847" s="51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</row>
    <row r="848">
      <c r="A848" s="40"/>
      <c r="B848" s="49"/>
      <c r="C848" s="50"/>
      <c r="D848" s="51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</row>
    <row r="849">
      <c r="A849" s="40"/>
      <c r="B849" s="49"/>
      <c r="C849" s="50"/>
      <c r="D849" s="51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</row>
    <row r="850">
      <c r="A850" s="40"/>
      <c r="B850" s="49"/>
      <c r="C850" s="50"/>
      <c r="D850" s="51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</row>
    <row r="851">
      <c r="A851" s="40"/>
      <c r="B851" s="49"/>
      <c r="C851" s="50"/>
      <c r="D851" s="51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</row>
    <row r="852">
      <c r="A852" s="40"/>
      <c r="B852" s="49"/>
      <c r="C852" s="50"/>
      <c r="D852" s="51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</row>
    <row r="853">
      <c r="A853" s="40"/>
      <c r="B853" s="49"/>
      <c r="C853" s="50"/>
      <c r="D853" s="51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</row>
    <row r="854">
      <c r="A854" s="40"/>
      <c r="B854" s="49"/>
      <c r="C854" s="50"/>
      <c r="D854" s="51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</row>
    <row r="855">
      <c r="A855" s="40"/>
      <c r="B855" s="49"/>
      <c r="C855" s="50"/>
      <c r="D855" s="51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</row>
    <row r="856">
      <c r="A856" s="40"/>
      <c r="B856" s="49"/>
      <c r="C856" s="50"/>
      <c r="D856" s="51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</row>
    <row r="857">
      <c r="A857" s="40"/>
      <c r="B857" s="49"/>
      <c r="C857" s="50"/>
      <c r="D857" s="51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</row>
    <row r="858">
      <c r="A858" s="40"/>
      <c r="B858" s="49"/>
      <c r="C858" s="50"/>
      <c r="D858" s="51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</row>
    <row r="859">
      <c r="A859" s="40"/>
      <c r="B859" s="49"/>
      <c r="C859" s="50"/>
      <c r="D859" s="51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</row>
    <row r="860">
      <c r="A860" s="40"/>
      <c r="B860" s="49"/>
      <c r="C860" s="50"/>
      <c r="D860" s="51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</row>
    <row r="861">
      <c r="A861" s="40"/>
      <c r="B861" s="49"/>
      <c r="C861" s="50"/>
      <c r="D861" s="51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</row>
    <row r="862">
      <c r="A862" s="40"/>
      <c r="B862" s="49"/>
      <c r="C862" s="50"/>
      <c r="D862" s="51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</row>
    <row r="863">
      <c r="A863" s="40"/>
      <c r="B863" s="49"/>
      <c r="C863" s="50"/>
      <c r="D863" s="51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</row>
    <row r="864">
      <c r="A864" s="40"/>
      <c r="B864" s="49"/>
      <c r="C864" s="50"/>
      <c r="D864" s="51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</row>
    <row r="865">
      <c r="A865" s="40"/>
      <c r="B865" s="49"/>
      <c r="C865" s="50"/>
      <c r="D865" s="51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</row>
    <row r="866">
      <c r="A866" s="40"/>
      <c r="B866" s="49"/>
      <c r="C866" s="50"/>
      <c r="D866" s="51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</row>
    <row r="867">
      <c r="A867" s="40"/>
      <c r="B867" s="49"/>
      <c r="C867" s="50"/>
      <c r="D867" s="51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</row>
    <row r="868">
      <c r="A868" s="40"/>
      <c r="B868" s="49"/>
      <c r="C868" s="50"/>
      <c r="D868" s="51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</row>
    <row r="869">
      <c r="A869" s="40"/>
      <c r="B869" s="49"/>
      <c r="C869" s="50"/>
      <c r="D869" s="51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</row>
    <row r="870">
      <c r="A870" s="40"/>
      <c r="B870" s="49"/>
      <c r="C870" s="50"/>
      <c r="D870" s="51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</row>
    <row r="871">
      <c r="A871" s="40"/>
      <c r="B871" s="49"/>
      <c r="C871" s="50"/>
      <c r="D871" s="51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</row>
    <row r="872">
      <c r="A872" s="40"/>
      <c r="B872" s="49"/>
      <c r="C872" s="50"/>
      <c r="D872" s="51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</row>
    <row r="873">
      <c r="A873" s="40"/>
      <c r="B873" s="49"/>
      <c r="C873" s="50"/>
      <c r="D873" s="51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</row>
    <row r="874">
      <c r="A874" s="40"/>
      <c r="B874" s="49"/>
      <c r="C874" s="50"/>
      <c r="D874" s="51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</row>
    <row r="875">
      <c r="A875" s="40"/>
      <c r="B875" s="49"/>
      <c r="C875" s="50"/>
      <c r="D875" s="51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</row>
    <row r="876">
      <c r="A876" s="40"/>
      <c r="B876" s="49"/>
      <c r="C876" s="50"/>
      <c r="D876" s="51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</row>
    <row r="877">
      <c r="A877" s="40"/>
      <c r="B877" s="49"/>
      <c r="C877" s="50"/>
      <c r="D877" s="51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</row>
    <row r="878">
      <c r="A878" s="40"/>
      <c r="B878" s="49"/>
      <c r="C878" s="50"/>
      <c r="D878" s="51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</row>
    <row r="879">
      <c r="A879" s="40"/>
      <c r="B879" s="49"/>
      <c r="C879" s="50"/>
      <c r="D879" s="51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</row>
    <row r="880">
      <c r="A880" s="40"/>
      <c r="B880" s="49"/>
      <c r="C880" s="50"/>
      <c r="D880" s="51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</row>
    <row r="881">
      <c r="A881" s="40"/>
      <c r="B881" s="49"/>
      <c r="C881" s="50"/>
      <c r="D881" s="51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</row>
    <row r="882">
      <c r="A882" s="40"/>
      <c r="B882" s="49"/>
      <c r="C882" s="50"/>
      <c r="D882" s="51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</row>
    <row r="883">
      <c r="A883" s="40"/>
      <c r="B883" s="49"/>
      <c r="C883" s="50"/>
      <c r="D883" s="51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</row>
    <row r="884">
      <c r="A884" s="40"/>
      <c r="B884" s="49"/>
      <c r="C884" s="50"/>
      <c r="D884" s="51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</row>
    <row r="885">
      <c r="A885" s="40"/>
      <c r="B885" s="49"/>
      <c r="C885" s="50"/>
      <c r="D885" s="51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</row>
    <row r="886">
      <c r="A886" s="40"/>
      <c r="B886" s="49"/>
      <c r="C886" s="50"/>
      <c r="D886" s="51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</row>
    <row r="887">
      <c r="A887" s="40"/>
      <c r="B887" s="49"/>
      <c r="C887" s="50"/>
      <c r="D887" s="51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</row>
    <row r="888">
      <c r="A888" s="40"/>
      <c r="B888" s="49"/>
      <c r="C888" s="50"/>
      <c r="D888" s="51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</row>
    <row r="889">
      <c r="A889" s="40"/>
      <c r="B889" s="49"/>
      <c r="C889" s="50"/>
      <c r="D889" s="51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</row>
    <row r="890">
      <c r="A890" s="40"/>
      <c r="B890" s="49"/>
      <c r="C890" s="50"/>
      <c r="D890" s="51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</row>
    <row r="891">
      <c r="A891" s="40"/>
      <c r="B891" s="49"/>
      <c r="C891" s="50"/>
      <c r="D891" s="51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</row>
    <row r="892">
      <c r="A892" s="40"/>
      <c r="B892" s="49"/>
      <c r="C892" s="50"/>
      <c r="D892" s="51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</row>
    <row r="893">
      <c r="A893" s="40"/>
      <c r="B893" s="49"/>
      <c r="C893" s="50"/>
      <c r="D893" s="51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</row>
    <row r="894">
      <c r="A894" s="40"/>
      <c r="B894" s="49"/>
      <c r="C894" s="50"/>
      <c r="D894" s="51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</row>
    <row r="895">
      <c r="A895" s="40"/>
      <c r="B895" s="49"/>
      <c r="C895" s="50"/>
      <c r="D895" s="51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</row>
    <row r="896">
      <c r="A896" s="40"/>
      <c r="B896" s="49"/>
      <c r="C896" s="50"/>
      <c r="D896" s="51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</row>
    <row r="897">
      <c r="A897" s="40"/>
      <c r="B897" s="49"/>
      <c r="C897" s="50"/>
      <c r="D897" s="51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</row>
    <row r="898">
      <c r="A898" s="40"/>
      <c r="B898" s="49"/>
      <c r="C898" s="50"/>
      <c r="D898" s="51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</row>
    <row r="899">
      <c r="A899" s="40"/>
      <c r="B899" s="49"/>
      <c r="C899" s="50"/>
      <c r="D899" s="51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</row>
    <row r="900">
      <c r="A900" s="40"/>
      <c r="B900" s="49"/>
      <c r="C900" s="50"/>
      <c r="D900" s="51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</row>
    <row r="901">
      <c r="A901" s="40"/>
      <c r="B901" s="49"/>
      <c r="C901" s="50"/>
      <c r="D901" s="51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</row>
    <row r="902">
      <c r="A902" s="40"/>
      <c r="B902" s="49"/>
      <c r="C902" s="50"/>
      <c r="D902" s="51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</row>
    <row r="903">
      <c r="A903" s="40"/>
      <c r="B903" s="49"/>
      <c r="C903" s="50"/>
      <c r="D903" s="51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</row>
    <row r="904">
      <c r="A904" s="40"/>
      <c r="B904" s="49"/>
      <c r="C904" s="50"/>
      <c r="D904" s="51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</row>
    <row r="905">
      <c r="A905" s="40"/>
      <c r="B905" s="49"/>
      <c r="C905" s="50"/>
      <c r="D905" s="51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</row>
    <row r="906">
      <c r="A906" s="40"/>
      <c r="B906" s="49"/>
      <c r="C906" s="50"/>
      <c r="D906" s="51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</row>
    <row r="907">
      <c r="A907" s="40"/>
      <c r="B907" s="49"/>
      <c r="C907" s="50"/>
      <c r="D907" s="51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</row>
    <row r="908">
      <c r="A908" s="40"/>
      <c r="B908" s="49"/>
      <c r="C908" s="50"/>
      <c r="D908" s="51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</row>
    <row r="909">
      <c r="A909" s="40"/>
      <c r="B909" s="49"/>
      <c r="C909" s="50"/>
      <c r="D909" s="51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</row>
    <row r="910">
      <c r="A910" s="40"/>
      <c r="B910" s="49"/>
      <c r="C910" s="50"/>
      <c r="D910" s="51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</row>
    <row r="911">
      <c r="A911" s="40"/>
      <c r="B911" s="49"/>
      <c r="C911" s="50"/>
      <c r="D911" s="51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</row>
    <row r="912">
      <c r="A912" s="40"/>
      <c r="B912" s="49"/>
      <c r="C912" s="50"/>
      <c r="D912" s="51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</row>
    <row r="913">
      <c r="A913" s="40"/>
      <c r="B913" s="49"/>
      <c r="C913" s="50"/>
      <c r="D913" s="51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</row>
    <row r="914">
      <c r="A914" s="40"/>
      <c r="B914" s="49"/>
      <c r="C914" s="50"/>
      <c r="D914" s="51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</row>
    <row r="915">
      <c r="A915" s="40"/>
      <c r="B915" s="49"/>
      <c r="C915" s="50"/>
      <c r="D915" s="51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</row>
    <row r="916">
      <c r="A916" s="40"/>
      <c r="B916" s="49"/>
      <c r="C916" s="50"/>
      <c r="D916" s="51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</row>
    <row r="917">
      <c r="A917" s="40"/>
      <c r="B917" s="49"/>
      <c r="C917" s="50"/>
      <c r="D917" s="51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</row>
    <row r="918">
      <c r="A918" s="40"/>
      <c r="B918" s="49"/>
      <c r="C918" s="50"/>
      <c r="D918" s="51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</row>
    <row r="919">
      <c r="A919" s="40"/>
      <c r="B919" s="49"/>
      <c r="C919" s="50"/>
      <c r="D919" s="51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</row>
    <row r="920">
      <c r="A920" s="40"/>
      <c r="B920" s="49"/>
      <c r="C920" s="50"/>
      <c r="D920" s="51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</row>
    <row r="921">
      <c r="A921" s="40"/>
      <c r="B921" s="49"/>
      <c r="C921" s="50"/>
      <c r="D921" s="51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</row>
    <row r="922">
      <c r="A922" s="40"/>
      <c r="B922" s="49"/>
      <c r="C922" s="50"/>
      <c r="D922" s="51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</row>
    <row r="923">
      <c r="A923" s="40"/>
      <c r="B923" s="49"/>
      <c r="C923" s="50"/>
      <c r="D923" s="51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</row>
    <row r="924">
      <c r="A924" s="40"/>
      <c r="B924" s="49"/>
      <c r="C924" s="50"/>
      <c r="D924" s="51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</row>
    <row r="925">
      <c r="A925" s="40"/>
      <c r="B925" s="49"/>
      <c r="C925" s="50"/>
      <c r="D925" s="51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</row>
    <row r="926">
      <c r="A926" s="40"/>
      <c r="B926" s="49"/>
      <c r="C926" s="50"/>
      <c r="D926" s="51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</row>
    <row r="927">
      <c r="A927" s="40"/>
      <c r="B927" s="49"/>
      <c r="C927" s="50"/>
      <c r="D927" s="51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</row>
    <row r="928">
      <c r="A928" s="40"/>
      <c r="B928" s="49"/>
      <c r="C928" s="50"/>
      <c r="D928" s="51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</row>
    <row r="929">
      <c r="A929" s="40"/>
      <c r="B929" s="49"/>
      <c r="C929" s="50"/>
      <c r="D929" s="51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</row>
    <row r="930">
      <c r="A930" s="40"/>
      <c r="B930" s="49"/>
      <c r="C930" s="50"/>
      <c r="D930" s="51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</row>
    <row r="931">
      <c r="A931" s="40"/>
      <c r="B931" s="49"/>
      <c r="C931" s="50"/>
      <c r="D931" s="51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</row>
    <row r="932">
      <c r="A932" s="40"/>
      <c r="B932" s="49"/>
      <c r="C932" s="50"/>
      <c r="D932" s="51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</row>
    <row r="933">
      <c r="A933" s="40"/>
      <c r="B933" s="49"/>
      <c r="C933" s="50"/>
      <c r="D933" s="51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</row>
    <row r="934">
      <c r="A934" s="40"/>
      <c r="B934" s="49"/>
      <c r="C934" s="50"/>
      <c r="D934" s="51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</row>
    <row r="935">
      <c r="A935" s="40"/>
      <c r="B935" s="49"/>
      <c r="C935" s="50"/>
      <c r="D935" s="51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</row>
    <row r="936">
      <c r="A936" s="40"/>
      <c r="B936" s="49"/>
      <c r="C936" s="50"/>
      <c r="D936" s="51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</row>
    <row r="937">
      <c r="A937" s="40"/>
      <c r="B937" s="49"/>
      <c r="C937" s="50"/>
      <c r="D937" s="51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</row>
    <row r="938">
      <c r="A938" s="40"/>
      <c r="B938" s="49"/>
      <c r="C938" s="50"/>
      <c r="D938" s="51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</row>
    <row r="939">
      <c r="A939" s="40"/>
      <c r="B939" s="49"/>
      <c r="C939" s="50"/>
      <c r="D939" s="51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</row>
    <row r="940">
      <c r="A940" s="40"/>
      <c r="B940" s="49"/>
      <c r="C940" s="50"/>
      <c r="D940" s="51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</row>
    <row r="941">
      <c r="A941" s="40"/>
      <c r="B941" s="49"/>
      <c r="C941" s="50"/>
      <c r="D941" s="51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</row>
    <row r="942">
      <c r="A942" s="40"/>
      <c r="B942" s="49"/>
      <c r="C942" s="50"/>
      <c r="D942" s="51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</row>
    <row r="943">
      <c r="A943" s="40"/>
      <c r="B943" s="49"/>
      <c r="C943" s="50"/>
      <c r="D943" s="51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</row>
    <row r="944">
      <c r="A944" s="40"/>
      <c r="B944" s="49"/>
      <c r="C944" s="50"/>
      <c r="D944" s="51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</row>
    <row r="945">
      <c r="A945" s="40"/>
      <c r="B945" s="49"/>
      <c r="C945" s="50"/>
      <c r="D945" s="51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</row>
    <row r="946">
      <c r="A946" s="40"/>
      <c r="B946" s="49"/>
      <c r="C946" s="50"/>
      <c r="D946" s="51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</row>
    <row r="947">
      <c r="A947" s="40"/>
      <c r="B947" s="49"/>
      <c r="C947" s="50"/>
      <c r="D947" s="51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</row>
    <row r="948">
      <c r="A948" s="40"/>
      <c r="B948" s="49"/>
      <c r="C948" s="50"/>
      <c r="D948" s="51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</row>
    <row r="949">
      <c r="A949" s="40"/>
      <c r="B949" s="49"/>
      <c r="C949" s="50"/>
      <c r="D949" s="51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</row>
    <row r="950">
      <c r="A950" s="40"/>
      <c r="B950" s="49"/>
      <c r="C950" s="50"/>
      <c r="D950" s="51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</row>
    <row r="951">
      <c r="A951" s="40"/>
      <c r="B951" s="49"/>
      <c r="C951" s="50"/>
      <c r="D951" s="51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</row>
    <row r="952">
      <c r="A952" s="40"/>
      <c r="B952" s="49"/>
      <c r="C952" s="50"/>
      <c r="D952" s="51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</row>
    <row r="953">
      <c r="A953" s="40"/>
      <c r="B953" s="49"/>
      <c r="C953" s="50"/>
      <c r="D953" s="51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</row>
    <row r="954">
      <c r="A954" s="40"/>
      <c r="B954" s="49"/>
      <c r="C954" s="50"/>
      <c r="D954" s="51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</row>
    <row r="955">
      <c r="A955" s="40"/>
      <c r="B955" s="49"/>
      <c r="C955" s="50"/>
      <c r="D955" s="51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</row>
    <row r="956">
      <c r="A956" s="40"/>
      <c r="B956" s="49"/>
      <c r="C956" s="50"/>
      <c r="D956" s="51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</row>
    <row r="957">
      <c r="A957" s="40"/>
      <c r="B957" s="49"/>
      <c r="C957" s="50"/>
      <c r="D957" s="51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</row>
    <row r="958">
      <c r="A958" s="40"/>
      <c r="B958" s="49"/>
      <c r="C958" s="50"/>
      <c r="D958" s="51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</row>
    <row r="959">
      <c r="A959" s="40"/>
      <c r="B959" s="49"/>
      <c r="C959" s="50"/>
      <c r="D959" s="51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</row>
    <row r="960">
      <c r="A960" s="40"/>
      <c r="B960" s="49"/>
      <c r="C960" s="50"/>
      <c r="D960" s="51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</row>
    <row r="961">
      <c r="A961" s="40"/>
      <c r="B961" s="49"/>
      <c r="C961" s="50"/>
      <c r="D961" s="51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</row>
    <row r="962">
      <c r="A962" s="40"/>
      <c r="B962" s="49"/>
      <c r="C962" s="50"/>
      <c r="D962" s="51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</row>
    <row r="963">
      <c r="A963" s="40"/>
      <c r="B963" s="49"/>
      <c r="C963" s="50"/>
      <c r="D963" s="51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</row>
    <row r="964">
      <c r="A964" s="40"/>
      <c r="B964" s="49"/>
      <c r="C964" s="50"/>
      <c r="D964" s="51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</row>
    <row r="965">
      <c r="A965" s="40"/>
      <c r="B965" s="49"/>
      <c r="C965" s="50"/>
      <c r="D965" s="51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</row>
    <row r="966">
      <c r="A966" s="40"/>
      <c r="B966" s="49"/>
      <c r="C966" s="50"/>
      <c r="D966" s="51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</row>
    <row r="967">
      <c r="A967" s="40"/>
      <c r="B967" s="49"/>
      <c r="C967" s="50"/>
      <c r="D967" s="51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</row>
    <row r="968">
      <c r="A968" s="40"/>
      <c r="B968" s="49"/>
      <c r="C968" s="50"/>
      <c r="D968" s="51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</row>
    <row r="969">
      <c r="A969" s="40"/>
      <c r="B969" s="49"/>
      <c r="C969" s="50"/>
      <c r="D969" s="51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</row>
    <row r="970">
      <c r="A970" s="40"/>
      <c r="B970" s="49"/>
      <c r="C970" s="50"/>
      <c r="D970" s="51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</row>
    <row r="971">
      <c r="A971" s="40"/>
      <c r="B971" s="49"/>
      <c r="C971" s="50"/>
      <c r="D971" s="51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</row>
    <row r="972">
      <c r="A972" s="40"/>
      <c r="B972" s="49"/>
      <c r="C972" s="50"/>
      <c r="D972" s="51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</row>
    <row r="973">
      <c r="A973" s="40"/>
      <c r="B973" s="49"/>
      <c r="C973" s="50"/>
      <c r="D973" s="51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</row>
    <row r="974">
      <c r="A974" s="40"/>
      <c r="B974" s="49"/>
      <c r="C974" s="50"/>
      <c r="D974" s="51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</row>
    <row r="975">
      <c r="A975" s="40"/>
      <c r="B975" s="49"/>
      <c r="C975" s="50"/>
      <c r="D975" s="51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</row>
    <row r="976">
      <c r="A976" s="40"/>
      <c r="B976" s="49"/>
      <c r="C976" s="50"/>
      <c r="D976" s="51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</row>
    <row r="977">
      <c r="A977" s="40"/>
      <c r="B977" s="49"/>
      <c r="C977" s="50"/>
      <c r="D977" s="51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</row>
    <row r="978">
      <c r="A978" s="40"/>
      <c r="B978" s="49"/>
      <c r="C978" s="50"/>
      <c r="D978" s="51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</row>
    <row r="979">
      <c r="A979" s="40"/>
      <c r="B979" s="49"/>
      <c r="C979" s="50"/>
      <c r="D979" s="51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</row>
    <row r="980">
      <c r="A980" s="40"/>
      <c r="B980" s="49"/>
      <c r="C980" s="50"/>
      <c r="D980" s="51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</row>
    <row r="981">
      <c r="A981" s="40"/>
      <c r="B981" s="49"/>
      <c r="C981" s="50"/>
      <c r="D981" s="51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</row>
    <row r="982">
      <c r="A982" s="40"/>
      <c r="B982" s="49"/>
      <c r="C982" s="50"/>
      <c r="D982" s="51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</row>
    <row r="983">
      <c r="A983" s="40"/>
      <c r="B983" s="49"/>
      <c r="C983" s="50"/>
      <c r="D983" s="51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</row>
    <row r="984">
      <c r="A984" s="40"/>
      <c r="B984" s="49"/>
      <c r="C984" s="50"/>
      <c r="D984" s="51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</row>
    <row r="985">
      <c r="A985" s="40"/>
      <c r="B985" s="49"/>
      <c r="C985" s="50"/>
      <c r="D985" s="51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</row>
    <row r="986">
      <c r="A986" s="40"/>
      <c r="B986" s="49"/>
      <c r="C986" s="50"/>
      <c r="D986" s="51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</row>
    <row r="987">
      <c r="A987" s="40"/>
      <c r="B987" s="49"/>
      <c r="C987" s="50"/>
      <c r="D987" s="51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</row>
    <row r="988">
      <c r="A988" s="40"/>
      <c r="B988" s="49"/>
      <c r="C988" s="50"/>
      <c r="D988" s="51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</row>
    <row r="989">
      <c r="A989" s="40"/>
      <c r="B989" s="49"/>
      <c r="C989" s="50"/>
      <c r="D989" s="51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</row>
    <row r="990">
      <c r="A990" s="40"/>
      <c r="B990" s="49"/>
      <c r="C990" s="50"/>
      <c r="D990" s="51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</row>
    <row r="991">
      <c r="A991" s="40"/>
      <c r="B991" s="49"/>
      <c r="C991" s="50"/>
      <c r="D991" s="51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</row>
    <row r="992">
      <c r="A992" s="40"/>
      <c r="B992" s="49"/>
      <c r="C992" s="50"/>
      <c r="D992" s="51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</row>
    <row r="993">
      <c r="A993" s="40"/>
      <c r="B993" s="49"/>
      <c r="C993" s="50"/>
      <c r="D993" s="51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</row>
    <row r="994">
      <c r="A994" s="40"/>
      <c r="B994" s="49"/>
      <c r="C994" s="50"/>
      <c r="D994" s="51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</row>
    <row r="995">
      <c r="A995" s="40"/>
      <c r="B995" s="49"/>
      <c r="C995" s="50"/>
      <c r="D995" s="51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</row>
    <row r="996">
      <c r="A996" s="40"/>
      <c r="B996" s="49"/>
      <c r="C996" s="50"/>
      <c r="D996" s="51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</row>
    <row r="997">
      <c r="A997" s="40"/>
      <c r="B997" s="49"/>
      <c r="C997" s="50"/>
      <c r="D997" s="51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</row>
    <row r="998">
      <c r="A998" s="40"/>
      <c r="B998" s="49"/>
      <c r="C998" s="50"/>
      <c r="D998" s="51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</row>
    <row r="999">
      <c r="A999" s="40"/>
      <c r="B999" s="49"/>
      <c r="C999" s="50"/>
      <c r="D999" s="51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</row>
    <row r="1000">
      <c r="A1000" s="40"/>
      <c r="B1000" s="49"/>
      <c r="C1000" s="50"/>
      <c r="D1000" s="51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</row>
  </sheetData>
  <conditionalFormatting sqref="D2:D9">
    <cfRule type="colorScale" priority="1">
      <colorScale>
        <cfvo type="min"/>
        <cfvo type="max"/>
        <color rgb="FFFFE598"/>
        <color rgb="FFFF9900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9.86"/>
    <col customWidth="1" min="3" max="3" width="12.0"/>
    <col customWidth="1" min="4" max="11" width="19.57"/>
    <col customWidth="1" min="12" max="13" width="26.43"/>
    <col customWidth="1" min="14" max="64" width="19.57"/>
  </cols>
  <sheetData>
    <row r="1">
      <c r="B1" s="10" t="s">
        <v>117</v>
      </c>
      <c r="C1" s="10" t="s">
        <v>9</v>
      </c>
      <c r="D1" s="52" t="s">
        <v>118</v>
      </c>
      <c r="E1" s="10" t="s">
        <v>119</v>
      </c>
      <c r="F1" s="10" t="s">
        <v>120</v>
      </c>
      <c r="G1" s="10" t="s">
        <v>121</v>
      </c>
      <c r="H1" s="10"/>
      <c r="I1" s="10" t="s">
        <v>122</v>
      </c>
      <c r="J1" s="10" t="s">
        <v>123</v>
      </c>
      <c r="K1" s="10" t="s">
        <v>124</v>
      </c>
      <c r="L1" s="53"/>
      <c r="M1" s="53" t="s">
        <v>125</v>
      </c>
      <c r="N1" s="10" t="s">
        <v>126</v>
      </c>
      <c r="O1" s="10" t="s">
        <v>127</v>
      </c>
      <c r="P1" s="10" t="s">
        <v>127</v>
      </c>
      <c r="BE1" s="54"/>
      <c r="BF1" s="55"/>
      <c r="BI1" s="55"/>
      <c r="BJ1" s="54"/>
      <c r="BK1" s="54"/>
    </row>
    <row r="2">
      <c r="B2" s="19" t="s">
        <v>24</v>
      </c>
      <c r="C2" s="10">
        <v>7.0</v>
      </c>
      <c r="D2" s="32">
        <f>SUMIF(MyRentalAgency!A:A,B2,MyRentalAgency!I:I)</f>
        <v>49805.767</v>
      </c>
      <c r="E2" s="32">
        <f>SUMIF(MyRentalAgency!A:A,B2,MyRentalAgency!D:D)</f>
        <v>52556.03</v>
      </c>
      <c r="F2" s="23">
        <f>MINIFS(MyRentalAgency!B:B,MyRentalAgency!A:A,B2)</f>
        <v>43289</v>
      </c>
      <c r="G2" s="56">
        <f t="shared" ref="G2:G58" si="1">year(F2)</f>
        <v>2018</v>
      </c>
      <c r="H2" s="56">
        <f t="shared" ref="H2:H58" si="2">roundup(month(F2)/3)</f>
        <v>3</v>
      </c>
      <c r="I2" s="23">
        <v>43513.0</v>
      </c>
      <c r="J2" s="56">
        <v>224.0</v>
      </c>
      <c r="K2" s="56">
        <v>141.0</v>
      </c>
      <c r="L2" s="57">
        <f t="shared" ref="L2:L58" si="3">(K2-M2)/K2</f>
        <v>0.08510638298</v>
      </c>
      <c r="M2" s="56">
        <f>SUMIFS(MyRentalAgency!P:P,MyRentalAgency!A:A,B2,MyRentalAgency!V:V,"&lt;&gt;"&amp;MyRentalAgency!$V$25)</f>
        <v>129</v>
      </c>
      <c r="N2" s="27">
        <f t="shared" ref="N2:N58" si="4">K2/J2</f>
        <v>0.6294642857</v>
      </c>
      <c r="O2" s="32">
        <f t="shared" ref="O2:O58" si="5">D2/M2</f>
        <v>386.0912171</v>
      </c>
      <c r="P2" s="32">
        <f t="shared" ref="P2:P58" si="6">E2/M2</f>
        <v>407.4110853</v>
      </c>
      <c r="R2" s="10">
        <v>2016.0</v>
      </c>
      <c r="S2" s="10">
        <v>2017.0</v>
      </c>
      <c r="T2" s="10">
        <v>2018.0</v>
      </c>
      <c r="U2" s="10">
        <v>2019.0</v>
      </c>
      <c r="BE2" s="54"/>
      <c r="BF2" s="55"/>
      <c r="BI2" s="55"/>
      <c r="BJ2" s="54"/>
      <c r="BK2" s="54"/>
    </row>
    <row r="3">
      <c r="B3" s="19" t="s">
        <v>41</v>
      </c>
      <c r="C3" s="10">
        <v>5.0</v>
      </c>
      <c r="D3" s="32">
        <f>SUMIF(MyRentalAgency!A:A,B3,MyRentalAgency!I:I)</f>
        <v>10286.196</v>
      </c>
      <c r="E3" s="32">
        <f>SUMIF(MyRentalAgency!A:A,B3,MyRentalAgency!D:D)</f>
        <v>11051.1</v>
      </c>
      <c r="F3" s="23">
        <f>MINIFS(MyRentalAgency!B:B,MyRentalAgency!A:A,B3)</f>
        <v>43425</v>
      </c>
      <c r="G3" s="56">
        <f t="shared" si="1"/>
        <v>2018</v>
      </c>
      <c r="H3" s="56">
        <f t="shared" si="2"/>
        <v>4</v>
      </c>
      <c r="I3" s="23">
        <v>43513.0</v>
      </c>
      <c r="J3" s="56">
        <v>88.0</v>
      </c>
      <c r="K3" s="56">
        <v>45.0</v>
      </c>
      <c r="L3" s="57">
        <f t="shared" si="3"/>
        <v>0</v>
      </c>
      <c r="M3" s="56">
        <f>SUMIFS(MyRentalAgency!P:P,MyRentalAgency!A:A,B3,MyRentalAgency!V:V,"&lt;&gt;"&amp;MyRentalAgency!$V$25)</f>
        <v>45</v>
      </c>
      <c r="N3" s="27">
        <f t="shared" si="4"/>
        <v>0.5113636364</v>
      </c>
      <c r="O3" s="32">
        <f t="shared" si="5"/>
        <v>228.5821333</v>
      </c>
      <c r="P3" s="32">
        <f t="shared" si="6"/>
        <v>245.58</v>
      </c>
      <c r="Q3" s="58" t="s">
        <v>128</v>
      </c>
      <c r="R3" s="19">
        <v>0.0</v>
      </c>
      <c r="S3" s="19">
        <v>3.0</v>
      </c>
      <c r="T3" s="19">
        <v>2.0</v>
      </c>
      <c r="U3" s="19">
        <v>0.0</v>
      </c>
      <c r="BE3" s="54"/>
      <c r="BF3" s="55"/>
      <c r="BI3" s="55"/>
      <c r="BJ3" s="54"/>
      <c r="BK3" s="54"/>
    </row>
    <row r="4">
      <c r="B4" s="19" t="s">
        <v>48</v>
      </c>
      <c r="C4" s="10">
        <v>3.0</v>
      </c>
      <c r="D4" s="32">
        <f>SUMIF(MyRentalAgency!A:A,B4,MyRentalAgency!I:I)</f>
        <v>2243.1248</v>
      </c>
      <c r="E4" s="32">
        <f>SUMIF(MyRentalAgency!A:A,B4,MyRentalAgency!D:D)</f>
        <v>2343.04</v>
      </c>
      <c r="F4" s="23">
        <f>MINIFS(MyRentalAgency!B:B,MyRentalAgency!A:A,B4)</f>
        <v>43441</v>
      </c>
      <c r="G4" s="56">
        <f t="shared" si="1"/>
        <v>2018</v>
      </c>
      <c r="H4" s="56">
        <f t="shared" si="2"/>
        <v>4</v>
      </c>
      <c r="I4" s="23">
        <v>43513.0</v>
      </c>
      <c r="J4" s="56">
        <v>72.0</v>
      </c>
      <c r="K4" s="56">
        <v>34.0</v>
      </c>
      <c r="L4" s="57">
        <f t="shared" si="3"/>
        <v>0.5882352941</v>
      </c>
      <c r="M4" s="56">
        <f>SUMIFS(MyRentalAgency!P:P,MyRentalAgency!A:A,B4,MyRentalAgency!V:V,"&lt;&gt;"&amp;MyRentalAgency!$V$25)</f>
        <v>14</v>
      </c>
      <c r="N4" s="27">
        <f t="shared" si="4"/>
        <v>0.4722222222</v>
      </c>
      <c r="O4" s="32">
        <f t="shared" si="5"/>
        <v>160.2232</v>
      </c>
      <c r="P4" s="32">
        <f t="shared" si="6"/>
        <v>167.36</v>
      </c>
      <c r="Q4" s="58" t="s">
        <v>129</v>
      </c>
      <c r="R4" s="19">
        <v>0.0</v>
      </c>
      <c r="S4" s="19">
        <v>1.0</v>
      </c>
      <c r="T4" s="19">
        <v>5.0</v>
      </c>
      <c r="U4" s="19">
        <v>0.0</v>
      </c>
      <c r="BE4" s="54"/>
      <c r="BF4" s="55"/>
      <c r="BI4" s="55"/>
      <c r="BJ4" s="54"/>
      <c r="BK4" s="54"/>
    </row>
    <row r="5">
      <c r="B5" s="19" t="s">
        <v>52</v>
      </c>
      <c r="C5" s="10">
        <v>4.0</v>
      </c>
      <c r="D5" s="32">
        <f>SUMIF(MyRentalAgency!A:A,B5,MyRentalAgency!I:I)</f>
        <v>5037.9544</v>
      </c>
      <c r="E5" s="32">
        <f>SUMIF(MyRentalAgency!A:A,B5,MyRentalAgency!D:D)</f>
        <v>5415.89</v>
      </c>
      <c r="F5" s="23">
        <f>MINIFS(MyRentalAgency!B:B,MyRentalAgency!A:A,B5)</f>
        <v>43448</v>
      </c>
      <c r="G5" s="56">
        <f t="shared" si="1"/>
        <v>2018</v>
      </c>
      <c r="H5" s="56">
        <f t="shared" si="2"/>
        <v>4</v>
      </c>
      <c r="I5" s="23">
        <v>43513.0</v>
      </c>
      <c r="J5" s="56">
        <v>65.0</v>
      </c>
      <c r="K5" s="56">
        <v>41.0</v>
      </c>
      <c r="L5" s="57">
        <f t="shared" si="3"/>
        <v>0</v>
      </c>
      <c r="M5" s="56">
        <f>SUMIFS(MyRentalAgency!P:P,MyRentalAgency!A:A,B5,MyRentalAgency!V:V,"&lt;&gt;"&amp;MyRentalAgency!$V$25)</f>
        <v>41</v>
      </c>
      <c r="N5" s="27">
        <f t="shared" si="4"/>
        <v>0.6307692308</v>
      </c>
      <c r="O5" s="32">
        <f t="shared" si="5"/>
        <v>122.8769366</v>
      </c>
      <c r="P5" s="32">
        <f t="shared" si="6"/>
        <v>132.094878</v>
      </c>
      <c r="Q5" s="58" t="s">
        <v>130</v>
      </c>
      <c r="R5" s="19">
        <v>23.0</v>
      </c>
      <c r="S5" s="19">
        <v>1.0</v>
      </c>
      <c r="T5" s="19">
        <v>2.0</v>
      </c>
      <c r="U5" s="19">
        <v>0.0</v>
      </c>
      <c r="AT5" s="19">
        <f>2532/4329</f>
        <v>0.5848925849</v>
      </c>
      <c r="BE5" s="54"/>
      <c r="BF5" s="55"/>
      <c r="BI5" s="55"/>
      <c r="BJ5" s="54"/>
      <c r="BK5" s="54"/>
    </row>
    <row r="6">
      <c r="B6" s="19" t="s">
        <v>53</v>
      </c>
      <c r="C6" s="10">
        <v>4.0</v>
      </c>
      <c r="D6" s="32">
        <f>SUMIF(MyRentalAgency!A:A,B6,MyRentalAgency!I:I)</f>
        <v>43370.0811</v>
      </c>
      <c r="E6" s="32">
        <f>SUMIF(MyRentalAgency!A:A,B6,MyRentalAgency!D:D)</f>
        <v>45654.4</v>
      </c>
      <c r="F6" s="23">
        <f>MINIFS(MyRentalAgency!B:B,MyRentalAgency!A:A,B6)</f>
        <v>43141</v>
      </c>
      <c r="G6" s="56">
        <f t="shared" si="1"/>
        <v>2018</v>
      </c>
      <c r="H6" s="56">
        <f t="shared" si="2"/>
        <v>1</v>
      </c>
      <c r="I6" s="23">
        <v>43513.0</v>
      </c>
      <c r="J6" s="56">
        <v>372.0</v>
      </c>
      <c r="K6" s="56">
        <v>248.0</v>
      </c>
      <c r="L6" s="57">
        <f t="shared" si="3"/>
        <v>0.04032258065</v>
      </c>
      <c r="M6" s="56">
        <f>SUMIFS(MyRentalAgency!P:P,MyRentalAgency!A:A,B6,MyRentalAgency!V:V,"&lt;&gt;"&amp;MyRentalAgency!$V$25)</f>
        <v>238</v>
      </c>
      <c r="N6" s="27">
        <f t="shared" si="4"/>
        <v>0.6666666667</v>
      </c>
      <c r="O6" s="32">
        <f t="shared" si="5"/>
        <v>182.2272315</v>
      </c>
      <c r="P6" s="32">
        <f t="shared" si="6"/>
        <v>191.8252101</v>
      </c>
      <c r="Q6" s="58" t="s">
        <v>131</v>
      </c>
      <c r="R6" s="19">
        <v>7.0</v>
      </c>
      <c r="S6" s="19">
        <v>8.0</v>
      </c>
      <c r="T6" s="19">
        <v>5.0</v>
      </c>
      <c r="U6" s="19">
        <v>0.0</v>
      </c>
      <c r="BE6" s="54"/>
      <c r="BF6" s="55"/>
      <c r="BI6" s="55"/>
      <c r="BJ6" s="54"/>
      <c r="BK6" s="54"/>
    </row>
    <row r="7">
      <c r="B7" s="19" t="s">
        <v>56</v>
      </c>
      <c r="C7" s="10">
        <v>6.0</v>
      </c>
      <c r="D7" s="32">
        <f>SUMIF(MyRentalAgency!A:A,B7,MyRentalAgency!I:I)</f>
        <v>22113.5596</v>
      </c>
      <c r="E7" s="32">
        <f>SUMIF(MyRentalAgency!A:A,B7,MyRentalAgency!D:D)</f>
        <v>23712.01</v>
      </c>
      <c r="F7" s="23">
        <f>MINIFS(MyRentalAgency!B:B,MyRentalAgency!A:A,B7)</f>
        <v>43343</v>
      </c>
      <c r="G7" s="56">
        <f t="shared" si="1"/>
        <v>2018</v>
      </c>
      <c r="H7" s="56">
        <f t="shared" si="2"/>
        <v>3</v>
      </c>
      <c r="I7" s="23">
        <v>43513.0</v>
      </c>
      <c r="J7" s="56">
        <v>170.0</v>
      </c>
      <c r="K7" s="56">
        <v>62.0</v>
      </c>
      <c r="L7" s="57">
        <f t="shared" si="3"/>
        <v>0</v>
      </c>
      <c r="M7" s="56">
        <f>SUMIFS(MyRentalAgency!P:P,MyRentalAgency!A:A,B7,MyRentalAgency!V:V,"&lt;&gt;"&amp;MyRentalAgency!$V$25)</f>
        <v>62</v>
      </c>
      <c r="N7" s="27">
        <f t="shared" si="4"/>
        <v>0.3647058824</v>
      </c>
      <c r="O7" s="32">
        <f t="shared" si="5"/>
        <v>356.6703161</v>
      </c>
      <c r="P7" s="32">
        <f t="shared" si="6"/>
        <v>382.4517742</v>
      </c>
      <c r="R7" s="10">
        <v>30.0</v>
      </c>
      <c r="S7" s="10">
        <v>43.0</v>
      </c>
      <c r="T7" s="10">
        <v>57.0</v>
      </c>
      <c r="U7" s="19">
        <f>sum(R3:U6)</f>
        <v>57</v>
      </c>
      <c r="BE7" s="54"/>
      <c r="BF7" s="55"/>
      <c r="BI7" s="55"/>
      <c r="BJ7" s="54"/>
      <c r="BK7" s="54"/>
    </row>
    <row r="8">
      <c r="B8" s="19" t="s">
        <v>57</v>
      </c>
      <c r="C8" s="10">
        <v>2.0</v>
      </c>
      <c r="D8" s="32">
        <f>SUMIF(MyRentalAgency!A:A,B8,MyRentalAgency!I:I)</f>
        <v>2754.5484</v>
      </c>
      <c r="E8" s="32">
        <f>SUMIF(MyRentalAgency!A:A,B8,MyRentalAgency!D:D)</f>
        <v>2988.04</v>
      </c>
      <c r="F8" s="23">
        <f>MINIFS(MyRentalAgency!B:B,MyRentalAgency!A:A,B8)</f>
        <v>43424</v>
      </c>
      <c r="G8" s="56">
        <f t="shared" si="1"/>
        <v>2018</v>
      </c>
      <c r="H8" s="56">
        <f t="shared" si="2"/>
        <v>4</v>
      </c>
      <c r="I8" s="23">
        <v>43513.0</v>
      </c>
      <c r="J8" s="56">
        <v>89.0</v>
      </c>
      <c r="K8" s="56">
        <v>29.0</v>
      </c>
      <c r="L8" s="57">
        <f t="shared" si="3"/>
        <v>0</v>
      </c>
      <c r="M8" s="56">
        <f>SUMIFS(MyRentalAgency!P:P,MyRentalAgency!A:A,B8,MyRentalAgency!V:V,"&lt;&gt;"&amp;MyRentalAgency!$V$25)</f>
        <v>29</v>
      </c>
      <c r="N8" s="27">
        <f t="shared" si="4"/>
        <v>0.3258426966</v>
      </c>
      <c r="O8" s="32">
        <f t="shared" si="5"/>
        <v>94.98442759</v>
      </c>
      <c r="P8" s="32">
        <f t="shared" si="6"/>
        <v>103.0358621</v>
      </c>
      <c r="BE8" s="54"/>
      <c r="BF8" s="55"/>
      <c r="BI8" s="55"/>
      <c r="BJ8" s="54"/>
      <c r="BK8" s="54"/>
    </row>
    <row r="9">
      <c r="B9" s="19" t="s">
        <v>58</v>
      </c>
      <c r="C9" s="10">
        <v>5.0</v>
      </c>
      <c r="D9" s="32">
        <f>SUMIF(MyRentalAgency!A:A,B9,MyRentalAgency!I:I)</f>
        <v>5410.2112</v>
      </c>
      <c r="E9" s="32">
        <f>SUMIF(MyRentalAgency!A:A,B9,MyRentalAgency!D:D)</f>
        <v>5754.47</v>
      </c>
      <c r="F9" s="23">
        <f>MINIFS(MyRentalAgency!B:B,MyRentalAgency!A:A,B9)</f>
        <v>43456</v>
      </c>
      <c r="G9" s="56">
        <f t="shared" si="1"/>
        <v>2018</v>
      </c>
      <c r="H9" s="56">
        <f t="shared" si="2"/>
        <v>4</v>
      </c>
      <c r="I9" s="23">
        <v>43513.0</v>
      </c>
      <c r="J9" s="56">
        <v>57.0</v>
      </c>
      <c r="K9" s="56">
        <v>25.0</v>
      </c>
      <c r="L9" s="57">
        <f t="shared" si="3"/>
        <v>0</v>
      </c>
      <c r="M9" s="56">
        <f>SUMIFS(MyRentalAgency!P:P,MyRentalAgency!A:A,B9,MyRentalAgency!V:V,"&lt;&gt;"&amp;MyRentalAgency!$V$25)</f>
        <v>25</v>
      </c>
      <c r="N9" s="27">
        <f t="shared" si="4"/>
        <v>0.4385964912</v>
      </c>
      <c r="O9" s="32">
        <f t="shared" si="5"/>
        <v>216.408448</v>
      </c>
      <c r="P9" s="32">
        <f t="shared" si="6"/>
        <v>230.1788</v>
      </c>
      <c r="BE9" s="54"/>
      <c r="BF9" s="55"/>
      <c r="BI9" s="55"/>
      <c r="BJ9" s="54"/>
      <c r="BK9" s="54"/>
    </row>
    <row r="10">
      <c r="B10" s="19" t="s">
        <v>59</v>
      </c>
      <c r="C10" s="10">
        <v>2.0</v>
      </c>
      <c r="D10" s="32">
        <f>SUMIF(MyRentalAgency!A:A,B10,MyRentalAgency!I:I)</f>
        <v>23707.7331</v>
      </c>
      <c r="E10" s="32">
        <f>SUMIF(MyRentalAgency!A:A,B10,MyRentalAgency!D:D)</f>
        <v>25012.89</v>
      </c>
      <c r="F10" s="23">
        <f>MINIFS(MyRentalAgency!B:B,MyRentalAgency!A:A,B10)</f>
        <v>43266</v>
      </c>
      <c r="G10" s="56">
        <f t="shared" si="1"/>
        <v>2018</v>
      </c>
      <c r="H10" s="56">
        <f t="shared" si="2"/>
        <v>2</v>
      </c>
      <c r="I10" s="23">
        <v>43513.0</v>
      </c>
      <c r="J10" s="56">
        <v>247.0</v>
      </c>
      <c r="K10" s="56">
        <v>165.0</v>
      </c>
      <c r="L10" s="57">
        <f t="shared" si="3"/>
        <v>0.01818181818</v>
      </c>
      <c r="M10" s="56">
        <f>SUMIFS(MyRentalAgency!P:P,MyRentalAgency!A:A,B10,MyRentalAgency!V:V,"&lt;&gt;"&amp;MyRentalAgency!$V$25)</f>
        <v>162</v>
      </c>
      <c r="N10" s="27">
        <f t="shared" si="4"/>
        <v>0.6680161943</v>
      </c>
      <c r="O10" s="32">
        <f t="shared" si="5"/>
        <v>146.3440315</v>
      </c>
      <c r="P10" s="32">
        <f t="shared" si="6"/>
        <v>154.4005556</v>
      </c>
      <c r="BE10" s="54"/>
      <c r="BF10" s="55"/>
      <c r="BI10" s="55"/>
      <c r="BJ10" s="54"/>
      <c r="BK10" s="54"/>
    </row>
    <row r="11">
      <c r="B11" s="19" t="s">
        <v>61</v>
      </c>
      <c r="C11" s="19">
        <f>VLOOKUP(B11,MyRentalAgency!A:J,10,0)</f>
        <v>4</v>
      </c>
      <c r="D11" s="32">
        <f>SUMIF(MyRentalAgency!A:A,B11,MyRentalAgency!I:I)</f>
        <v>33321.0122</v>
      </c>
      <c r="E11" s="32">
        <f>SUMIF(MyRentalAgency!A:A,B11,MyRentalAgency!D:D)</f>
        <v>35122.39</v>
      </c>
      <c r="F11" s="23">
        <f>MINIFS(MyRentalAgency!B:B,MyRentalAgency!A:A,B11)</f>
        <v>43252</v>
      </c>
      <c r="G11" s="56">
        <f t="shared" si="1"/>
        <v>2018</v>
      </c>
      <c r="H11" s="56">
        <f t="shared" si="2"/>
        <v>2</v>
      </c>
      <c r="I11" s="23">
        <v>43513.0</v>
      </c>
      <c r="J11" s="56">
        <v>261.0</v>
      </c>
      <c r="K11" s="56">
        <v>152.0</v>
      </c>
      <c r="L11" s="57">
        <f t="shared" si="3"/>
        <v>0</v>
      </c>
      <c r="M11" s="56">
        <f>SUMIFS(MyRentalAgency!P:P,MyRentalAgency!A:A,B11,MyRentalAgency!V:V,"&lt;&gt;"&amp;MyRentalAgency!$V$25)</f>
        <v>152</v>
      </c>
      <c r="N11" s="27">
        <f t="shared" si="4"/>
        <v>0.5823754789</v>
      </c>
      <c r="O11" s="32">
        <f t="shared" si="5"/>
        <v>219.2171855</v>
      </c>
      <c r="P11" s="32">
        <f t="shared" si="6"/>
        <v>231.0683553</v>
      </c>
      <c r="R11" s="10">
        <v>2016.0</v>
      </c>
      <c r="S11" s="59">
        <v>30.0</v>
      </c>
      <c r="BE11" s="54"/>
      <c r="BF11" s="55"/>
      <c r="BI11" s="55"/>
      <c r="BJ11" s="54"/>
      <c r="BK11" s="54"/>
    </row>
    <row r="12">
      <c r="B12" s="19" t="s">
        <v>63</v>
      </c>
      <c r="C12" s="19">
        <f>VLOOKUP(B12,MyRentalAgency!A:J,10,0)</f>
        <v>4</v>
      </c>
      <c r="D12" s="32">
        <f>SUMIF(MyRentalAgency!A:A,B12,MyRentalAgency!I:I)</f>
        <v>26492.0435</v>
      </c>
      <c r="E12" s="32">
        <f>SUMIF(MyRentalAgency!A:A,B12,MyRentalAgency!D:D)</f>
        <v>28036.56</v>
      </c>
      <c r="F12" s="23">
        <f>MINIFS(MyRentalAgency!B:B,MyRentalAgency!A:A,B12)</f>
        <v>43259</v>
      </c>
      <c r="G12" s="56">
        <f t="shared" si="1"/>
        <v>2018</v>
      </c>
      <c r="H12" s="56">
        <f t="shared" si="2"/>
        <v>2</v>
      </c>
      <c r="I12" s="23">
        <v>43513.0</v>
      </c>
      <c r="J12" s="56">
        <v>254.0</v>
      </c>
      <c r="K12" s="56">
        <v>143.0</v>
      </c>
      <c r="L12" s="57">
        <f t="shared" si="3"/>
        <v>0.09090909091</v>
      </c>
      <c r="M12" s="56">
        <f>SUMIFS(MyRentalAgency!P:P,MyRentalAgency!A:A,B12,MyRentalAgency!V:V,"&lt;&gt;"&amp;MyRentalAgency!$V$25)</f>
        <v>130</v>
      </c>
      <c r="N12" s="27">
        <f t="shared" si="4"/>
        <v>0.562992126</v>
      </c>
      <c r="O12" s="32">
        <f t="shared" si="5"/>
        <v>203.78495</v>
      </c>
      <c r="P12" s="32">
        <f t="shared" si="6"/>
        <v>215.6658462</v>
      </c>
      <c r="R12" s="59">
        <v>2017.0</v>
      </c>
      <c r="S12" s="10">
        <v>43.0</v>
      </c>
      <c r="BE12" s="54"/>
      <c r="BF12" s="55"/>
      <c r="BI12" s="55"/>
      <c r="BJ12" s="54"/>
      <c r="BK12" s="54"/>
    </row>
    <row r="13">
      <c r="B13" s="19" t="s">
        <v>65</v>
      </c>
      <c r="C13" s="19">
        <f>VLOOKUP(B13,MyRentalAgency!A:J,10,0)</f>
        <v>4</v>
      </c>
      <c r="D13" s="32">
        <f>SUMIF(MyRentalAgency!A:A,B13,MyRentalAgency!I:I)</f>
        <v>45292.7274</v>
      </c>
      <c r="E13" s="32">
        <f>SUMIF(MyRentalAgency!A:A,B13,MyRentalAgency!D:D)</f>
        <v>48375.16</v>
      </c>
      <c r="F13" s="23">
        <f>MINIFS(MyRentalAgency!B:B,MyRentalAgency!A:A,B13)</f>
        <v>43192</v>
      </c>
      <c r="G13" s="56">
        <f t="shared" si="1"/>
        <v>2018</v>
      </c>
      <c r="H13" s="56">
        <f t="shared" si="2"/>
        <v>2</v>
      </c>
      <c r="I13" s="23">
        <v>43513.0</v>
      </c>
      <c r="J13" s="56">
        <v>321.0</v>
      </c>
      <c r="K13" s="56">
        <v>231.0</v>
      </c>
      <c r="L13" s="57">
        <f t="shared" si="3"/>
        <v>0.05194805195</v>
      </c>
      <c r="M13" s="56">
        <f>SUMIFS(MyRentalAgency!P:P,MyRentalAgency!A:A,B13,MyRentalAgency!V:V,"&lt;&gt;"&amp;MyRentalAgency!$V$25)</f>
        <v>219</v>
      </c>
      <c r="N13" s="27">
        <f t="shared" si="4"/>
        <v>0.7196261682</v>
      </c>
      <c r="O13" s="32">
        <f t="shared" si="5"/>
        <v>206.8161068</v>
      </c>
      <c r="P13" s="32">
        <f t="shared" si="6"/>
        <v>220.8911416</v>
      </c>
      <c r="R13" s="10">
        <v>2018.0</v>
      </c>
      <c r="S13" s="10">
        <v>56.0</v>
      </c>
      <c r="BE13" s="54"/>
      <c r="BF13" s="55"/>
      <c r="BI13" s="55"/>
      <c r="BJ13" s="54"/>
      <c r="BK13" s="54"/>
      <c r="BL13" s="19">
        <f>COUNTIFS(MyRentalAgency!A:A,B2,MyRentalAgency!V:V,MyRentalAgency!P:P)</f>
        <v>0</v>
      </c>
    </row>
    <row r="14">
      <c r="B14" s="19" t="s">
        <v>67</v>
      </c>
      <c r="C14" s="19">
        <f>VLOOKUP(B14,MyRentalAgency!A:J,10,0)</f>
        <v>4</v>
      </c>
      <c r="D14" s="32">
        <f>SUMIF(MyRentalAgency!A:A,B14,MyRentalAgency!I:I)</f>
        <v>47704.9817</v>
      </c>
      <c r="E14" s="32">
        <f>SUMIF(MyRentalAgency!A:A,B14,MyRentalAgency!D:D)</f>
        <v>50536.59</v>
      </c>
      <c r="F14" s="23">
        <f>MINIFS(MyRentalAgency!B:B,MyRentalAgency!A:A,B14)</f>
        <v>43191</v>
      </c>
      <c r="G14" s="56">
        <f t="shared" si="1"/>
        <v>2018</v>
      </c>
      <c r="H14" s="56">
        <f t="shared" si="2"/>
        <v>2</v>
      </c>
      <c r="I14" s="23">
        <v>43513.0</v>
      </c>
      <c r="J14" s="56">
        <v>322.0</v>
      </c>
      <c r="K14" s="56">
        <v>220.0</v>
      </c>
      <c r="L14" s="57">
        <f t="shared" si="3"/>
        <v>0.05454545455</v>
      </c>
      <c r="M14" s="56">
        <f>SUMIFS(MyRentalAgency!P:P,MyRentalAgency!A:A,B14,MyRentalAgency!V:V,"&lt;&gt;"&amp;MyRentalAgency!$V$25)</f>
        <v>208</v>
      </c>
      <c r="N14" s="27">
        <f t="shared" si="4"/>
        <v>0.6832298137</v>
      </c>
      <c r="O14" s="32">
        <f t="shared" si="5"/>
        <v>229.3508736</v>
      </c>
      <c r="P14" s="32">
        <f t="shared" si="6"/>
        <v>242.964375</v>
      </c>
      <c r="BE14" s="54"/>
      <c r="BF14" s="55"/>
      <c r="BI14" s="55"/>
      <c r="BJ14" s="54"/>
      <c r="BK14" s="54"/>
    </row>
    <row r="15">
      <c r="B15" s="19" t="s">
        <v>68</v>
      </c>
      <c r="C15" s="19">
        <f>VLOOKUP(B15,MyRentalAgency!A:J,10,0)</f>
        <v>4</v>
      </c>
      <c r="D15" s="32">
        <f>SUMIF(MyRentalAgency!A:A,B15,MyRentalAgency!I:I)</f>
        <v>34375.3873</v>
      </c>
      <c r="E15" s="32">
        <f>SUMIF(MyRentalAgency!A:A,B15,MyRentalAgency!D:D)</f>
        <v>35994.41</v>
      </c>
      <c r="F15" s="23">
        <f>MINIFS(MyRentalAgency!B:B,MyRentalAgency!A:A,B15)</f>
        <v>43144</v>
      </c>
      <c r="G15" s="56">
        <f t="shared" si="1"/>
        <v>2018</v>
      </c>
      <c r="H15" s="56">
        <f t="shared" si="2"/>
        <v>1</v>
      </c>
      <c r="I15" s="23">
        <v>43513.0</v>
      </c>
      <c r="J15" s="56">
        <v>369.0</v>
      </c>
      <c r="K15" s="56">
        <v>242.0</v>
      </c>
      <c r="L15" s="57">
        <f t="shared" si="3"/>
        <v>0.07024793388</v>
      </c>
      <c r="M15" s="56">
        <f>SUMIFS(MyRentalAgency!P:P,MyRentalAgency!A:A,B15,MyRentalAgency!V:V,"&lt;&gt;"&amp;MyRentalAgency!$V$25)</f>
        <v>225</v>
      </c>
      <c r="N15" s="27">
        <f t="shared" si="4"/>
        <v>0.6558265583</v>
      </c>
      <c r="O15" s="32">
        <f t="shared" si="5"/>
        <v>152.7794991</v>
      </c>
      <c r="P15" s="32">
        <f t="shared" si="6"/>
        <v>159.9751556</v>
      </c>
      <c r="BE15" s="54"/>
      <c r="BF15" s="55"/>
      <c r="BI15" s="55"/>
      <c r="BJ15" s="54"/>
      <c r="BK15" s="54"/>
    </row>
    <row r="16">
      <c r="B16" s="19" t="s">
        <v>69</v>
      </c>
      <c r="C16" s="19">
        <f>VLOOKUP(B16,MyRentalAgency!A:J,10,0)</f>
        <v>6</v>
      </c>
      <c r="D16" s="32">
        <f>SUMIF(MyRentalAgency!A:A,B16,MyRentalAgency!I:I)</f>
        <v>47946.6511</v>
      </c>
      <c r="E16" s="32">
        <f>SUMIF(MyRentalAgency!A:A,B16,MyRentalAgency!D:D)</f>
        <v>50971.22</v>
      </c>
      <c r="F16" s="23">
        <f>MINIFS(MyRentalAgency!B:B,MyRentalAgency!A:A,B16)</f>
        <v>43099</v>
      </c>
      <c r="G16" s="56">
        <f t="shared" si="1"/>
        <v>2017</v>
      </c>
      <c r="H16" s="56">
        <f t="shared" si="2"/>
        <v>4</v>
      </c>
      <c r="I16" s="23">
        <v>43513.0</v>
      </c>
      <c r="J16" s="56">
        <v>414.0</v>
      </c>
      <c r="K16" s="56">
        <v>167.0</v>
      </c>
      <c r="L16" s="57">
        <f t="shared" si="3"/>
        <v>0.08383233533</v>
      </c>
      <c r="M16" s="56">
        <f>SUMIFS(MyRentalAgency!P:P,MyRentalAgency!A:A,B16,MyRentalAgency!V:V,"&lt;&gt;"&amp;MyRentalAgency!$V$25)</f>
        <v>153</v>
      </c>
      <c r="N16" s="27">
        <f t="shared" si="4"/>
        <v>0.4033816425</v>
      </c>
      <c r="O16" s="32">
        <f t="shared" si="5"/>
        <v>313.3768046</v>
      </c>
      <c r="P16" s="32">
        <f t="shared" si="6"/>
        <v>333.1452288</v>
      </c>
      <c r="BE16" s="54"/>
      <c r="BF16" s="55"/>
      <c r="BI16" s="55"/>
      <c r="BJ16" s="54"/>
      <c r="BK16" s="54"/>
    </row>
    <row r="17">
      <c r="B17" s="19" t="s">
        <v>70</v>
      </c>
      <c r="C17" s="19">
        <f>VLOOKUP(B17,MyRentalAgency!A:J,10,0)</f>
        <v>2</v>
      </c>
      <c r="D17" s="32">
        <f>SUMIF(MyRentalAgency!A:A,B17,MyRentalAgency!I:I)</f>
        <v>46091.515</v>
      </c>
      <c r="E17" s="32">
        <f>SUMIF(MyRentalAgency!A:A,B17,MyRentalAgency!D:D)</f>
        <v>49446.07</v>
      </c>
      <c r="F17" s="23">
        <f>MINIFS(MyRentalAgency!B:B,MyRentalAgency!A:A,B17)</f>
        <v>43096</v>
      </c>
      <c r="G17" s="56">
        <f t="shared" si="1"/>
        <v>2017</v>
      </c>
      <c r="H17" s="56">
        <f t="shared" si="2"/>
        <v>4</v>
      </c>
      <c r="I17" s="23">
        <v>43513.0</v>
      </c>
      <c r="J17" s="56">
        <v>417.0</v>
      </c>
      <c r="K17" s="56">
        <v>370.0</v>
      </c>
      <c r="L17" s="57">
        <f t="shared" si="3"/>
        <v>0</v>
      </c>
      <c r="M17" s="56">
        <f>SUMIFS(MyRentalAgency!P:P,MyRentalAgency!A:A,B17,MyRentalAgency!V:V,"&lt;&gt;"&amp;MyRentalAgency!$V$25)</f>
        <v>370</v>
      </c>
      <c r="N17" s="27">
        <f t="shared" si="4"/>
        <v>0.8872901679</v>
      </c>
      <c r="O17" s="32">
        <f t="shared" si="5"/>
        <v>124.5716622</v>
      </c>
      <c r="P17" s="32">
        <f t="shared" si="6"/>
        <v>133.638027</v>
      </c>
      <c r="BE17" s="54"/>
      <c r="BF17" s="55"/>
      <c r="BI17" s="55"/>
      <c r="BJ17" s="54"/>
      <c r="BK17" s="54"/>
    </row>
    <row r="18">
      <c r="B18" s="19" t="s">
        <v>72</v>
      </c>
      <c r="C18" s="19">
        <f>VLOOKUP(B18,MyRentalAgency!A:J,10,0)</f>
        <v>2</v>
      </c>
      <c r="D18" s="32">
        <f>SUMIF(MyRentalAgency!A:A,B18,MyRentalAgency!I:I)</f>
        <v>46790.1596</v>
      </c>
      <c r="E18" s="32">
        <f>SUMIF(MyRentalAgency!A:A,B18,MyRentalAgency!D:D)</f>
        <v>49867.39</v>
      </c>
      <c r="F18" s="23">
        <f>MINIFS(MyRentalAgency!B:B,MyRentalAgency!A:A,B18)</f>
        <v>43092</v>
      </c>
      <c r="G18" s="56">
        <f t="shared" si="1"/>
        <v>2017</v>
      </c>
      <c r="H18" s="56">
        <f t="shared" si="2"/>
        <v>4</v>
      </c>
      <c r="I18" s="23">
        <v>43513.0</v>
      </c>
      <c r="J18" s="56">
        <v>421.0</v>
      </c>
      <c r="K18" s="56">
        <v>352.0</v>
      </c>
      <c r="L18" s="57">
        <f t="shared" si="3"/>
        <v>0.008522727273</v>
      </c>
      <c r="M18" s="56">
        <f>SUMIFS(MyRentalAgency!P:P,MyRentalAgency!A:A,B18,MyRentalAgency!V:V,"&lt;&gt;"&amp;MyRentalAgency!$V$25)</f>
        <v>349</v>
      </c>
      <c r="N18" s="27">
        <f t="shared" si="4"/>
        <v>0.8361045131</v>
      </c>
      <c r="O18" s="32">
        <f t="shared" si="5"/>
        <v>134.0692252</v>
      </c>
      <c r="P18" s="32">
        <f t="shared" si="6"/>
        <v>142.8865043</v>
      </c>
      <c r="BE18" s="54"/>
      <c r="BF18" s="55"/>
      <c r="BI18" s="55"/>
      <c r="BJ18" s="54"/>
      <c r="BK18" s="54"/>
    </row>
    <row r="19">
      <c r="B19" s="19" t="s">
        <v>73</v>
      </c>
      <c r="C19" s="19">
        <f>VLOOKUP(B19,MyRentalAgency!A:J,10,0)</f>
        <v>5</v>
      </c>
      <c r="D19" s="32">
        <f>SUMIF(MyRentalAgency!A:A,B19,MyRentalAgency!I:I)</f>
        <v>94815.1613</v>
      </c>
      <c r="E19" s="32">
        <f>SUMIF(MyRentalAgency!A:A,B19,MyRentalAgency!D:D)</f>
        <v>101110.35</v>
      </c>
      <c r="F19" s="23">
        <f>MINIFS(MyRentalAgency!B:B,MyRentalAgency!A:A,B19)</f>
        <v>43068</v>
      </c>
      <c r="G19" s="56">
        <f t="shared" si="1"/>
        <v>2017</v>
      </c>
      <c r="H19" s="56">
        <f t="shared" si="2"/>
        <v>4</v>
      </c>
      <c r="I19" s="23">
        <v>43513.0</v>
      </c>
      <c r="J19" s="56">
        <v>445.0</v>
      </c>
      <c r="K19" s="56">
        <v>325.0</v>
      </c>
      <c r="L19" s="57">
        <f t="shared" si="3"/>
        <v>0.03692307692</v>
      </c>
      <c r="M19" s="56">
        <f>SUMIFS(MyRentalAgency!P:P,MyRentalAgency!A:A,B19,MyRentalAgency!V:V,"&lt;&gt;"&amp;MyRentalAgency!$V$25)</f>
        <v>313</v>
      </c>
      <c r="N19" s="27">
        <f t="shared" si="4"/>
        <v>0.7303370787</v>
      </c>
      <c r="O19" s="32">
        <f t="shared" si="5"/>
        <v>302.923838</v>
      </c>
      <c r="P19" s="32">
        <f t="shared" si="6"/>
        <v>323.036262</v>
      </c>
      <c r="BE19" s="54"/>
      <c r="BF19" s="55"/>
      <c r="BI19" s="55"/>
      <c r="BJ19" s="54"/>
      <c r="BK19" s="54"/>
    </row>
    <row r="20">
      <c r="B20" s="19" t="s">
        <v>74</v>
      </c>
      <c r="C20" s="19">
        <f>VLOOKUP(B20,MyRentalAgency!A:J,10,0)</f>
        <v>4</v>
      </c>
      <c r="D20" s="32">
        <f>SUMIF(MyRentalAgency!A:A,B20,MyRentalAgency!I:I)</f>
        <v>35625.6359</v>
      </c>
      <c r="E20" s="32">
        <f>SUMIF(MyRentalAgency!A:A,B20,MyRentalAgency!D:D)</f>
        <v>37000.98</v>
      </c>
      <c r="F20" s="23">
        <f>MINIFS(MyRentalAgency!B:B,MyRentalAgency!A:A,B20)</f>
        <v>43035</v>
      </c>
      <c r="G20" s="56">
        <f t="shared" si="1"/>
        <v>2017</v>
      </c>
      <c r="H20" s="56">
        <f t="shared" si="2"/>
        <v>4</v>
      </c>
      <c r="I20" s="23">
        <v>43513.0</v>
      </c>
      <c r="J20" s="56">
        <v>478.0</v>
      </c>
      <c r="K20" s="56">
        <v>247.0</v>
      </c>
      <c r="L20" s="57">
        <f t="shared" si="3"/>
        <v>0.08906882591</v>
      </c>
      <c r="M20" s="56">
        <f>SUMIFS(MyRentalAgency!P:P,MyRentalAgency!A:A,B20,MyRentalAgency!V:V,"&lt;&gt;"&amp;MyRentalAgency!$V$25)</f>
        <v>225</v>
      </c>
      <c r="N20" s="27">
        <f t="shared" si="4"/>
        <v>0.5167364017</v>
      </c>
      <c r="O20" s="32">
        <f t="shared" si="5"/>
        <v>158.3361596</v>
      </c>
      <c r="P20" s="32">
        <f t="shared" si="6"/>
        <v>164.4488</v>
      </c>
      <c r="BE20" s="54"/>
      <c r="BF20" s="55"/>
      <c r="BI20" s="55"/>
      <c r="BJ20" s="54"/>
      <c r="BK20" s="54"/>
    </row>
    <row r="21">
      <c r="B21" s="19" t="s">
        <v>75</v>
      </c>
      <c r="C21" s="19">
        <f>VLOOKUP(B21,MyRentalAgency!A:J,10,0)</f>
        <v>5</v>
      </c>
      <c r="D21" s="32">
        <f>SUMIF(MyRentalAgency!A:A,B21,MyRentalAgency!I:I)</f>
        <v>50519.3401</v>
      </c>
      <c r="E21" s="32">
        <f>SUMIF(MyRentalAgency!A:A,B21,MyRentalAgency!D:D)</f>
        <v>53951.25</v>
      </c>
      <c r="F21" s="23">
        <f>MINIFS(MyRentalAgency!B:B,MyRentalAgency!A:A,B21)</f>
        <v>43018</v>
      </c>
      <c r="G21" s="56">
        <f t="shared" si="1"/>
        <v>2017</v>
      </c>
      <c r="H21" s="56">
        <f t="shared" si="2"/>
        <v>4</v>
      </c>
      <c r="I21" s="23">
        <v>43513.0</v>
      </c>
      <c r="J21" s="56">
        <v>495.0</v>
      </c>
      <c r="K21" s="56">
        <v>190.0</v>
      </c>
      <c r="L21" s="57">
        <f t="shared" si="3"/>
        <v>0.03157894737</v>
      </c>
      <c r="M21" s="56">
        <f>SUMIFS(MyRentalAgency!P:P,MyRentalAgency!A:A,B21,MyRentalAgency!V:V,"&lt;&gt;"&amp;MyRentalAgency!$V$25)</f>
        <v>184</v>
      </c>
      <c r="N21" s="27">
        <f t="shared" si="4"/>
        <v>0.3838383838</v>
      </c>
      <c r="O21" s="32">
        <f t="shared" si="5"/>
        <v>274.561631</v>
      </c>
      <c r="P21" s="32">
        <f t="shared" si="6"/>
        <v>293.2133152</v>
      </c>
      <c r="BE21" s="54"/>
      <c r="BF21" s="55"/>
      <c r="BI21" s="55"/>
      <c r="BJ21" s="54"/>
      <c r="BK21" s="54"/>
    </row>
    <row r="22">
      <c r="B22" s="19" t="s">
        <v>76</v>
      </c>
      <c r="C22" s="19">
        <f>VLOOKUP(B22,MyRentalAgency!A:J,10,0)</f>
        <v>5</v>
      </c>
      <c r="D22" s="32">
        <f>SUMIF(MyRentalAgency!A:A,B22,MyRentalAgency!I:I)</f>
        <v>73994.3583</v>
      </c>
      <c r="E22" s="32">
        <f>SUMIF(MyRentalAgency!A:A,B22,MyRentalAgency!D:D)</f>
        <v>78944.56</v>
      </c>
      <c r="F22" s="23">
        <f>MINIFS(MyRentalAgency!B:B,MyRentalAgency!A:A,B22)</f>
        <v>43077</v>
      </c>
      <c r="G22" s="56">
        <f t="shared" si="1"/>
        <v>2017</v>
      </c>
      <c r="H22" s="56">
        <f t="shared" si="2"/>
        <v>4</v>
      </c>
      <c r="I22" s="23">
        <v>43513.0</v>
      </c>
      <c r="J22" s="56">
        <v>436.0</v>
      </c>
      <c r="K22" s="56">
        <v>294.0</v>
      </c>
      <c r="L22" s="57">
        <f t="shared" si="3"/>
        <v>0.1700680272</v>
      </c>
      <c r="M22" s="56">
        <f>SUMIFS(MyRentalAgency!P:P,MyRentalAgency!A:A,B22,MyRentalAgency!V:V,"&lt;&gt;"&amp;MyRentalAgency!$V$25)</f>
        <v>244</v>
      </c>
      <c r="N22" s="27">
        <f t="shared" si="4"/>
        <v>0.6743119266</v>
      </c>
      <c r="O22" s="32">
        <f t="shared" si="5"/>
        <v>303.2555668</v>
      </c>
      <c r="P22" s="32">
        <f t="shared" si="6"/>
        <v>323.5432787</v>
      </c>
      <c r="BE22" s="54"/>
      <c r="BF22" s="55"/>
      <c r="BI22" s="55"/>
      <c r="BJ22" s="54"/>
      <c r="BK22" s="54"/>
    </row>
    <row r="23">
      <c r="B23" s="19" t="s">
        <v>77</v>
      </c>
      <c r="C23" s="19">
        <f>VLOOKUP(B23,MyRentalAgency!A:J,10,0)</f>
        <v>5</v>
      </c>
      <c r="D23" s="32">
        <f>SUMIF(MyRentalAgency!A:A,B23,MyRentalAgency!I:I)</f>
        <v>60950.5272</v>
      </c>
      <c r="E23" s="32">
        <f>SUMIF(MyRentalAgency!A:A,B23,MyRentalAgency!D:D)</f>
        <v>64311.49</v>
      </c>
      <c r="F23" s="23">
        <f>MINIFS(MyRentalAgency!B:B,MyRentalAgency!A:A,B23)</f>
        <v>42975</v>
      </c>
      <c r="G23" s="56">
        <f t="shared" si="1"/>
        <v>2017</v>
      </c>
      <c r="H23" s="56">
        <f t="shared" si="2"/>
        <v>3</v>
      </c>
      <c r="I23" s="23">
        <v>43513.0</v>
      </c>
      <c r="J23" s="56">
        <v>538.0</v>
      </c>
      <c r="K23" s="56">
        <v>258.0</v>
      </c>
      <c r="L23" s="57">
        <f t="shared" si="3"/>
        <v>0.08139534884</v>
      </c>
      <c r="M23" s="56">
        <f>SUMIFS(MyRentalAgency!P:P,MyRentalAgency!A:A,B23,MyRentalAgency!V:V,"&lt;&gt;"&amp;MyRentalAgency!$V$25)</f>
        <v>237</v>
      </c>
      <c r="N23" s="27">
        <f t="shared" si="4"/>
        <v>0.4795539033</v>
      </c>
      <c r="O23" s="32">
        <f t="shared" si="5"/>
        <v>257.1752203</v>
      </c>
      <c r="P23" s="32">
        <f t="shared" si="6"/>
        <v>271.3564979</v>
      </c>
      <c r="BC23" s="40"/>
      <c r="BE23" s="54"/>
      <c r="BF23" s="55"/>
      <c r="BI23" s="55"/>
      <c r="BJ23" s="54"/>
      <c r="BK23" s="54"/>
    </row>
    <row r="24">
      <c r="B24" s="19" t="s">
        <v>78</v>
      </c>
      <c r="C24" s="19">
        <f>VLOOKUP(B24,MyRentalAgency!A:J,10,0)</f>
        <v>6</v>
      </c>
      <c r="D24" s="32">
        <f>SUMIF(MyRentalAgency!A:A,B24,MyRentalAgency!I:I)</f>
        <v>112714.2116</v>
      </c>
      <c r="E24" s="32">
        <f>SUMIF(MyRentalAgency!A:A,B24,MyRentalAgency!D:D)</f>
        <v>119503.2</v>
      </c>
      <c r="F24" s="23">
        <f>MINIFS(MyRentalAgency!B:B,MyRentalAgency!A:A,B24)</f>
        <v>42832</v>
      </c>
      <c r="G24" s="56">
        <f t="shared" si="1"/>
        <v>2017</v>
      </c>
      <c r="H24" s="56">
        <f t="shared" si="2"/>
        <v>2</v>
      </c>
      <c r="I24" s="23">
        <v>43513.0</v>
      </c>
      <c r="J24" s="56">
        <v>681.0</v>
      </c>
      <c r="K24" s="56">
        <v>404.0</v>
      </c>
      <c r="L24" s="57">
        <f t="shared" si="3"/>
        <v>0.01237623762</v>
      </c>
      <c r="M24" s="56">
        <f>SUMIFS(MyRentalAgency!P:P,MyRentalAgency!A:A,B24,MyRentalAgency!V:V,"&lt;&gt;"&amp;MyRentalAgency!$V$25)</f>
        <v>399</v>
      </c>
      <c r="N24" s="27">
        <f t="shared" si="4"/>
        <v>0.5932452276</v>
      </c>
      <c r="O24" s="32">
        <f t="shared" si="5"/>
        <v>282.4917584</v>
      </c>
      <c r="P24" s="32">
        <f t="shared" si="6"/>
        <v>299.5067669</v>
      </c>
      <c r="BE24" s="54"/>
      <c r="BF24" s="55"/>
      <c r="BI24" s="55"/>
      <c r="BJ24" s="54"/>
      <c r="BK24" s="54"/>
    </row>
    <row r="25">
      <c r="B25" s="19" t="s">
        <v>80</v>
      </c>
      <c r="C25" s="19">
        <f>VLOOKUP(B25,MyRentalAgency!A:J,10,0)</f>
        <v>6</v>
      </c>
      <c r="D25" s="32">
        <f>SUMIF(MyRentalAgency!A:A,B25,MyRentalAgency!I:I)</f>
        <v>80569.391</v>
      </c>
      <c r="E25" s="32">
        <f>SUMIF(MyRentalAgency!A:A,B25,MyRentalAgency!D:D)</f>
        <v>85592.53</v>
      </c>
      <c r="F25" s="23">
        <f>MINIFS(MyRentalAgency!B:B,MyRentalAgency!A:A,B25)</f>
        <v>43087</v>
      </c>
      <c r="G25" s="56">
        <f t="shared" si="1"/>
        <v>2017</v>
      </c>
      <c r="H25" s="56">
        <f t="shared" si="2"/>
        <v>4</v>
      </c>
      <c r="I25" s="23">
        <v>43513.0</v>
      </c>
      <c r="J25" s="56">
        <v>426.0</v>
      </c>
      <c r="K25" s="56">
        <v>281.0</v>
      </c>
      <c r="L25" s="57">
        <f t="shared" si="3"/>
        <v>0.103202847</v>
      </c>
      <c r="M25" s="56">
        <f>SUMIFS(MyRentalAgency!P:P,MyRentalAgency!A:A,B25,MyRentalAgency!V:V,"&lt;&gt;"&amp;MyRentalAgency!$V$25)</f>
        <v>252</v>
      </c>
      <c r="N25" s="27">
        <f t="shared" si="4"/>
        <v>0.6596244131</v>
      </c>
      <c r="O25" s="32">
        <f t="shared" si="5"/>
        <v>319.7198056</v>
      </c>
      <c r="P25" s="32">
        <f t="shared" si="6"/>
        <v>339.6528968</v>
      </c>
      <c r="BE25" s="54"/>
      <c r="BF25" s="55"/>
      <c r="BI25" s="55"/>
      <c r="BJ25" s="54"/>
      <c r="BK25" s="54"/>
    </row>
    <row r="26">
      <c r="B26" s="19" t="s">
        <v>81</v>
      </c>
      <c r="C26" s="19">
        <f>VLOOKUP(B26,MyRentalAgency!A:J,10,0)</f>
        <v>4</v>
      </c>
      <c r="D26" s="32">
        <f>SUMIF(MyRentalAgency!A:A,B26,MyRentalAgency!I:I)</f>
        <v>89180.6687</v>
      </c>
      <c r="E26" s="32">
        <f>SUMIF(MyRentalAgency!A:A,B26,MyRentalAgency!D:D)</f>
        <v>94640.07</v>
      </c>
      <c r="F26" s="23">
        <f>MINIFS(MyRentalAgency!B:B,MyRentalAgency!A:A,B26)</f>
        <v>42783</v>
      </c>
      <c r="G26" s="56">
        <f t="shared" si="1"/>
        <v>2017</v>
      </c>
      <c r="H26" s="56">
        <f t="shared" si="2"/>
        <v>1</v>
      </c>
      <c r="I26" s="23">
        <v>43513.0</v>
      </c>
      <c r="J26" s="56">
        <v>730.0</v>
      </c>
      <c r="K26" s="56">
        <v>537.0</v>
      </c>
      <c r="L26" s="57">
        <f t="shared" si="3"/>
        <v>0</v>
      </c>
      <c r="M26" s="56">
        <f>SUMIFS(MyRentalAgency!P:P,MyRentalAgency!A:A,B26,MyRentalAgency!V:V,"&lt;&gt;"&amp;MyRentalAgency!$V$25)</f>
        <v>537</v>
      </c>
      <c r="N26" s="27">
        <f t="shared" si="4"/>
        <v>0.7356164384</v>
      </c>
      <c r="O26" s="32">
        <f t="shared" si="5"/>
        <v>166.0720088</v>
      </c>
      <c r="P26" s="32">
        <f t="shared" si="6"/>
        <v>176.2384916</v>
      </c>
      <c r="BE26" s="54"/>
      <c r="BF26" s="55"/>
      <c r="BI26" s="55"/>
      <c r="BJ26" s="54"/>
      <c r="BK26" s="54"/>
    </row>
    <row r="27">
      <c r="B27" s="19" t="s">
        <v>82</v>
      </c>
      <c r="C27" s="19">
        <f>VLOOKUP(B27,MyRentalAgency!A:J,10,0)</f>
        <v>3</v>
      </c>
      <c r="D27" s="32">
        <f>SUMIF(MyRentalAgency!A:A,B27,MyRentalAgency!I:I)</f>
        <v>46827.6821</v>
      </c>
      <c r="E27" s="32">
        <f>SUMIF(MyRentalAgency!A:A,B27,MyRentalAgency!D:D)</f>
        <v>49754.14</v>
      </c>
      <c r="F27" s="23">
        <f>MINIFS(MyRentalAgency!B:B,MyRentalAgency!A:A,B27)</f>
        <v>42738</v>
      </c>
      <c r="G27" s="56">
        <f t="shared" si="1"/>
        <v>2017</v>
      </c>
      <c r="H27" s="56">
        <f t="shared" si="2"/>
        <v>1</v>
      </c>
      <c r="I27" s="23">
        <v>43513.0</v>
      </c>
      <c r="J27" s="56">
        <v>775.0</v>
      </c>
      <c r="K27" s="56">
        <v>352.0</v>
      </c>
      <c r="L27" s="57">
        <f t="shared" si="3"/>
        <v>0</v>
      </c>
      <c r="M27" s="56">
        <f>SUMIFS(MyRentalAgency!P:P,MyRentalAgency!A:A,B27,MyRentalAgency!V:V,"&lt;&gt;"&amp;MyRentalAgency!$V$25)</f>
        <v>352</v>
      </c>
      <c r="N27" s="27">
        <f t="shared" si="4"/>
        <v>0.4541935484</v>
      </c>
      <c r="O27" s="32">
        <f t="shared" si="5"/>
        <v>133.0331878</v>
      </c>
      <c r="P27" s="32">
        <f t="shared" si="6"/>
        <v>141.3469886</v>
      </c>
      <c r="BE27" s="54"/>
      <c r="BF27" s="55"/>
      <c r="BI27" s="55"/>
      <c r="BJ27" s="54"/>
      <c r="BK27" s="54"/>
    </row>
    <row r="28">
      <c r="B28" s="19" t="s">
        <v>83</v>
      </c>
      <c r="C28" s="19">
        <f>VLOOKUP(B28,MyRentalAgency!A:J,10,0)</f>
        <v>5</v>
      </c>
      <c r="D28" s="32">
        <f>SUMIF(MyRentalAgency!A:A,B28,MyRentalAgency!I:I)</f>
        <v>92503.8187</v>
      </c>
      <c r="E28" s="32">
        <f>SUMIF(MyRentalAgency!A:A,B28,MyRentalAgency!D:D)</f>
        <v>98516.68</v>
      </c>
      <c r="F28" s="23">
        <f>MINIFS(MyRentalAgency!B:B,MyRentalAgency!A:A,B28)</f>
        <v>42776</v>
      </c>
      <c r="G28" s="56">
        <f t="shared" si="1"/>
        <v>2017</v>
      </c>
      <c r="H28" s="56">
        <f t="shared" si="2"/>
        <v>1</v>
      </c>
      <c r="I28" s="23">
        <v>43513.0</v>
      </c>
      <c r="J28" s="56">
        <v>737.0</v>
      </c>
      <c r="K28" s="56">
        <v>574.0</v>
      </c>
      <c r="L28" s="57">
        <f t="shared" si="3"/>
        <v>0.06097560976</v>
      </c>
      <c r="M28" s="56">
        <f>SUMIFS(MyRentalAgency!P:P,MyRentalAgency!A:A,B28,MyRentalAgency!V:V,"&lt;&gt;"&amp;MyRentalAgency!$V$25)</f>
        <v>539</v>
      </c>
      <c r="N28" s="27">
        <f t="shared" si="4"/>
        <v>0.7788331072</v>
      </c>
      <c r="O28" s="32">
        <f t="shared" si="5"/>
        <v>171.621185</v>
      </c>
      <c r="P28" s="32">
        <f t="shared" si="6"/>
        <v>182.7767718</v>
      </c>
      <c r="BE28" s="54"/>
      <c r="BF28" s="55"/>
      <c r="BI28" s="55"/>
      <c r="BJ28" s="54"/>
      <c r="BK28" s="54"/>
    </row>
    <row r="29">
      <c r="B29" s="19" t="s">
        <v>84</v>
      </c>
      <c r="C29" s="19">
        <f>VLOOKUP(B29,MyRentalAgency!A:J,10,0)</f>
        <v>4</v>
      </c>
      <c r="D29" s="32">
        <f>SUMIF(MyRentalAgency!A:A,B29,MyRentalAgency!I:I)</f>
        <v>66603.1978</v>
      </c>
      <c r="E29" s="32">
        <f>SUMIF(MyRentalAgency!A:A,B29,MyRentalAgency!D:D)</f>
        <v>70722.59</v>
      </c>
      <c r="F29" s="23">
        <f>MINIFS(MyRentalAgency!B:B,MyRentalAgency!A:A,B29)</f>
        <v>42716</v>
      </c>
      <c r="G29" s="56">
        <f t="shared" si="1"/>
        <v>2016</v>
      </c>
      <c r="H29" s="56">
        <f t="shared" si="2"/>
        <v>4</v>
      </c>
      <c r="I29" s="23">
        <v>43513.0</v>
      </c>
      <c r="J29" s="56">
        <v>797.0</v>
      </c>
      <c r="K29" s="56">
        <v>517.0</v>
      </c>
      <c r="L29" s="57">
        <f t="shared" si="3"/>
        <v>0.03481624758</v>
      </c>
      <c r="M29" s="56">
        <f>SUMIFS(MyRentalAgency!P:P,MyRentalAgency!A:A,B29,MyRentalAgency!V:V,"&lt;&gt;"&amp;MyRentalAgency!$V$25)</f>
        <v>499</v>
      </c>
      <c r="N29" s="27">
        <f t="shared" si="4"/>
        <v>0.6486825596</v>
      </c>
      <c r="O29" s="32">
        <f t="shared" si="5"/>
        <v>133.4733423</v>
      </c>
      <c r="P29" s="32">
        <f t="shared" si="6"/>
        <v>141.7286373</v>
      </c>
      <c r="BE29" s="54"/>
      <c r="BF29" s="55"/>
      <c r="BI29" s="55"/>
      <c r="BJ29" s="54"/>
      <c r="BK29" s="54"/>
    </row>
    <row r="30">
      <c r="B30" s="19" t="s">
        <v>85</v>
      </c>
      <c r="C30" s="19">
        <f>VLOOKUP(B30,MyRentalAgency!A:J,10,0)</f>
        <v>4</v>
      </c>
      <c r="D30" s="32">
        <f>SUMIF(MyRentalAgency!A:A,B30,MyRentalAgency!I:I)</f>
        <v>117859.6119</v>
      </c>
      <c r="E30" s="32">
        <f>SUMIF(MyRentalAgency!A:A,B30,MyRentalAgency!D:D)</f>
        <v>124494.1</v>
      </c>
      <c r="F30" s="23">
        <f>MINIFS(MyRentalAgency!B:B,MyRentalAgency!A:A,B30)</f>
        <v>42672</v>
      </c>
      <c r="G30" s="56">
        <f t="shared" si="1"/>
        <v>2016</v>
      </c>
      <c r="H30" s="56">
        <f t="shared" si="2"/>
        <v>4</v>
      </c>
      <c r="I30" s="23">
        <v>43513.0</v>
      </c>
      <c r="J30" s="56">
        <v>841.0</v>
      </c>
      <c r="K30" s="56">
        <v>654.0</v>
      </c>
      <c r="L30" s="57">
        <f t="shared" si="3"/>
        <v>0.01834862385</v>
      </c>
      <c r="M30" s="56">
        <f>SUMIFS(MyRentalAgency!P:P,MyRentalAgency!A:A,B30,MyRentalAgency!V:V,"&lt;&gt;"&amp;MyRentalAgency!$V$25)</f>
        <v>642</v>
      </c>
      <c r="N30" s="27">
        <f t="shared" si="4"/>
        <v>0.7776456599</v>
      </c>
      <c r="O30" s="32">
        <f t="shared" si="5"/>
        <v>183.58195</v>
      </c>
      <c r="P30" s="32">
        <f t="shared" si="6"/>
        <v>193.9160436</v>
      </c>
      <c r="BE30" s="54"/>
      <c r="BF30" s="55"/>
      <c r="BI30" s="55"/>
      <c r="BJ30" s="54"/>
      <c r="BK30" s="54"/>
    </row>
    <row r="31">
      <c r="B31" s="19" t="s">
        <v>86</v>
      </c>
      <c r="C31" s="19">
        <f>VLOOKUP(B31,MyRentalAgency!A:J,10,0)</f>
        <v>4</v>
      </c>
      <c r="D31" s="32">
        <f>SUMIF(MyRentalAgency!A:A,B31,MyRentalAgency!I:I)</f>
        <v>108400.3912</v>
      </c>
      <c r="E31" s="32">
        <f>SUMIF(MyRentalAgency!A:A,B31,MyRentalAgency!D:D)</f>
        <v>116126.04</v>
      </c>
      <c r="F31" s="23">
        <f>MINIFS(MyRentalAgency!B:B,MyRentalAgency!A:A,B31)</f>
        <v>42643</v>
      </c>
      <c r="G31" s="56">
        <f t="shared" si="1"/>
        <v>2016</v>
      </c>
      <c r="H31" s="56">
        <f t="shared" si="2"/>
        <v>3</v>
      </c>
      <c r="I31" s="23">
        <v>43513.0</v>
      </c>
      <c r="J31" s="56">
        <v>870.0</v>
      </c>
      <c r="K31" s="56">
        <v>625.0</v>
      </c>
      <c r="L31" s="57">
        <f t="shared" si="3"/>
        <v>0</v>
      </c>
      <c r="M31" s="56">
        <f>SUMIFS(MyRentalAgency!P:P,MyRentalAgency!A:A,B31,MyRentalAgency!V:V,"&lt;&gt;"&amp;MyRentalAgency!$V$25)</f>
        <v>625</v>
      </c>
      <c r="N31" s="27">
        <f t="shared" si="4"/>
        <v>0.7183908046</v>
      </c>
      <c r="O31" s="32">
        <f t="shared" si="5"/>
        <v>173.4406259</v>
      </c>
      <c r="P31" s="32">
        <f t="shared" si="6"/>
        <v>185.801664</v>
      </c>
      <c r="BE31" s="54"/>
      <c r="BF31" s="55"/>
      <c r="BI31" s="55"/>
      <c r="BJ31" s="54"/>
      <c r="BK31" s="54"/>
    </row>
    <row r="32">
      <c r="B32" s="19" t="s">
        <v>87</v>
      </c>
      <c r="C32" s="19">
        <f>VLOOKUP(B32,MyRentalAgency!A:J,10,0)</f>
        <v>4</v>
      </c>
      <c r="D32" s="32">
        <f>SUMIF(MyRentalAgency!A:A,B32,MyRentalAgency!I:I)</f>
        <v>67950.9254</v>
      </c>
      <c r="E32" s="32">
        <f>SUMIF(MyRentalAgency!A:A,B32,MyRentalAgency!D:D)</f>
        <v>72306.04</v>
      </c>
      <c r="F32" s="23">
        <f>MINIFS(MyRentalAgency!B:B,MyRentalAgency!A:A,B32)</f>
        <v>42615</v>
      </c>
      <c r="G32" s="56">
        <f t="shared" si="1"/>
        <v>2016</v>
      </c>
      <c r="H32" s="56">
        <f t="shared" si="2"/>
        <v>3</v>
      </c>
      <c r="I32" s="23">
        <v>43513.0</v>
      </c>
      <c r="J32" s="56">
        <v>898.0</v>
      </c>
      <c r="K32" s="56">
        <v>441.0</v>
      </c>
      <c r="L32" s="57">
        <f t="shared" si="3"/>
        <v>0</v>
      </c>
      <c r="M32" s="56">
        <f>SUMIFS(MyRentalAgency!P:P,MyRentalAgency!A:A,B32,MyRentalAgency!V:V,"&lt;&gt;"&amp;MyRentalAgency!$V$25)</f>
        <v>441</v>
      </c>
      <c r="N32" s="27">
        <f t="shared" si="4"/>
        <v>0.491091314</v>
      </c>
      <c r="O32" s="32">
        <f t="shared" si="5"/>
        <v>154.0837311</v>
      </c>
      <c r="P32" s="32">
        <f t="shared" si="6"/>
        <v>163.9592744</v>
      </c>
      <c r="BE32" s="54"/>
      <c r="BF32" s="55"/>
      <c r="BI32" s="55"/>
      <c r="BJ32" s="54"/>
      <c r="BK32" s="54"/>
    </row>
    <row r="33">
      <c r="B33" s="19" t="s">
        <v>88</v>
      </c>
      <c r="C33" s="19">
        <f>VLOOKUP(B33,MyRentalAgency!A:J,10,0)</f>
        <v>4</v>
      </c>
      <c r="D33" s="32">
        <f>SUMIF(MyRentalAgency!A:A,B33,MyRentalAgency!I:I)</f>
        <v>74703.9693</v>
      </c>
      <c r="E33" s="32">
        <f>SUMIF(MyRentalAgency!A:A,B33,MyRentalAgency!D:D)</f>
        <v>78046.09</v>
      </c>
      <c r="F33" s="23">
        <f>MINIFS(MyRentalAgency!B:B,MyRentalAgency!A:A,B33)</f>
        <v>42657</v>
      </c>
      <c r="G33" s="56">
        <f t="shared" si="1"/>
        <v>2016</v>
      </c>
      <c r="H33" s="56">
        <f t="shared" si="2"/>
        <v>4</v>
      </c>
      <c r="I33" s="23">
        <v>43513.0</v>
      </c>
      <c r="J33" s="56">
        <v>856.0</v>
      </c>
      <c r="K33" s="56">
        <v>560.0</v>
      </c>
      <c r="L33" s="57">
        <f t="shared" si="3"/>
        <v>0.1160714286</v>
      </c>
      <c r="M33" s="56">
        <f>SUMIFS(MyRentalAgency!P:P,MyRentalAgency!A:A,B33,MyRentalAgency!V:V,"&lt;&gt;"&amp;MyRentalAgency!$V$25)</f>
        <v>495</v>
      </c>
      <c r="N33" s="27">
        <f t="shared" si="4"/>
        <v>0.6542056075</v>
      </c>
      <c r="O33" s="32">
        <f t="shared" si="5"/>
        <v>150.9171097</v>
      </c>
      <c r="P33" s="32">
        <f t="shared" si="6"/>
        <v>157.6688687</v>
      </c>
      <c r="BE33" s="54"/>
      <c r="BF33" s="55"/>
      <c r="BI33" s="55"/>
      <c r="BJ33" s="54"/>
      <c r="BK33" s="54"/>
    </row>
    <row r="34">
      <c r="B34" s="19" t="s">
        <v>89</v>
      </c>
      <c r="C34" s="19">
        <f>VLOOKUP(B34,MyRentalAgency!A:J,10,0)</f>
        <v>5</v>
      </c>
      <c r="D34" s="32">
        <f>SUMIF(MyRentalAgency!A:A,B34,MyRentalAgency!I:I)</f>
        <v>101355.1955</v>
      </c>
      <c r="E34" s="32">
        <f>SUMIF(MyRentalAgency!A:A,B34,MyRentalAgency!D:D)</f>
        <v>107993.74</v>
      </c>
      <c r="F34" s="23">
        <f>MINIFS(MyRentalAgency!B:B,MyRentalAgency!A:A,B34)</f>
        <v>42636</v>
      </c>
      <c r="G34" s="56">
        <f t="shared" si="1"/>
        <v>2016</v>
      </c>
      <c r="H34" s="56">
        <f t="shared" si="2"/>
        <v>3</v>
      </c>
      <c r="I34" s="23">
        <v>43513.0</v>
      </c>
      <c r="J34" s="56">
        <v>877.0</v>
      </c>
      <c r="K34" s="56">
        <v>626.0</v>
      </c>
      <c r="L34" s="57">
        <f t="shared" si="3"/>
        <v>0.07028753994</v>
      </c>
      <c r="M34" s="56">
        <f>SUMIFS(MyRentalAgency!P:P,MyRentalAgency!A:A,B34,MyRentalAgency!V:V,"&lt;&gt;"&amp;MyRentalAgency!$V$25)</f>
        <v>582</v>
      </c>
      <c r="N34" s="27">
        <f t="shared" si="4"/>
        <v>0.7137970353</v>
      </c>
      <c r="O34" s="32">
        <f t="shared" si="5"/>
        <v>174.1498204</v>
      </c>
      <c r="P34" s="32">
        <f t="shared" si="6"/>
        <v>185.5562543</v>
      </c>
      <c r="BE34" s="54"/>
      <c r="BF34" s="55"/>
      <c r="BI34" s="55"/>
      <c r="BJ34" s="54"/>
      <c r="BK34" s="54"/>
    </row>
    <row r="35">
      <c r="B35" s="19" t="s">
        <v>90</v>
      </c>
      <c r="C35" s="19">
        <f>VLOOKUP(B35,MyRentalAgency!A:J,10,0)</f>
        <v>4</v>
      </c>
      <c r="D35" s="32">
        <f>SUMIF(MyRentalAgency!A:A,B35,MyRentalAgency!I:I)</f>
        <v>98501.5237</v>
      </c>
      <c r="E35" s="32">
        <f>SUMIF(MyRentalAgency!A:A,B35,MyRentalAgency!D:D)</f>
        <v>104207.07</v>
      </c>
      <c r="F35" s="23">
        <f>MINIFS(MyRentalAgency!B:B,MyRentalAgency!A:A,B35)</f>
        <v>42657</v>
      </c>
      <c r="G35" s="56">
        <f t="shared" si="1"/>
        <v>2016</v>
      </c>
      <c r="H35" s="56">
        <f t="shared" si="2"/>
        <v>4</v>
      </c>
      <c r="I35" s="23">
        <v>43513.0</v>
      </c>
      <c r="J35" s="56">
        <v>856.0</v>
      </c>
      <c r="K35" s="56">
        <v>573.0</v>
      </c>
      <c r="L35" s="57">
        <f t="shared" si="3"/>
        <v>0</v>
      </c>
      <c r="M35" s="56">
        <f>SUMIFS(MyRentalAgency!P:P,MyRentalAgency!A:A,B35,MyRentalAgency!V:V,"&lt;&gt;"&amp;MyRentalAgency!$V$25)</f>
        <v>573</v>
      </c>
      <c r="N35" s="27">
        <f t="shared" si="4"/>
        <v>0.6693925234</v>
      </c>
      <c r="O35" s="32">
        <f t="shared" si="5"/>
        <v>171.9049279</v>
      </c>
      <c r="P35" s="32">
        <f t="shared" si="6"/>
        <v>181.8622513</v>
      </c>
      <c r="BE35" s="54"/>
      <c r="BF35" s="55"/>
      <c r="BI35" s="55"/>
      <c r="BJ35" s="54"/>
      <c r="BK35" s="54"/>
    </row>
    <row r="36">
      <c r="B36" s="19" t="s">
        <v>91</v>
      </c>
      <c r="C36" s="19">
        <f>VLOOKUP(B36,MyRentalAgency!A:J,10,0)</f>
        <v>4</v>
      </c>
      <c r="D36" s="32">
        <f>SUMIF(MyRentalAgency!A:A,B36,MyRentalAgency!I:I)</f>
        <v>73556.1088</v>
      </c>
      <c r="E36" s="32">
        <f>SUMIF(MyRentalAgency!A:A,B36,MyRentalAgency!D:D)</f>
        <v>77572.21</v>
      </c>
      <c r="F36" s="23">
        <f>MINIFS(MyRentalAgency!B:B,MyRentalAgency!A:A,B36)</f>
        <v>42615</v>
      </c>
      <c r="G36" s="56">
        <f t="shared" si="1"/>
        <v>2016</v>
      </c>
      <c r="H36" s="56">
        <f t="shared" si="2"/>
        <v>3</v>
      </c>
      <c r="I36" s="23">
        <v>43513.0</v>
      </c>
      <c r="J36" s="56">
        <v>898.0</v>
      </c>
      <c r="K36" s="56">
        <v>601.0</v>
      </c>
      <c r="L36" s="57">
        <f t="shared" si="3"/>
        <v>0.06988352745</v>
      </c>
      <c r="M36" s="56">
        <f>SUMIFS(MyRentalAgency!P:P,MyRentalAgency!A:A,B36,MyRentalAgency!V:V,"&lt;&gt;"&amp;MyRentalAgency!$V$25)</f>
        <v>559</v>
      </c>
      <c r="N36" s="27">
        <f t="shared" si="4"/>
        <v>0.6692650334</v>
      </c>
      <c r="O36" s="32">
        <f t="shared" si="5"/>
        <v>131.5851678</v>
      </c>
      <c r="P36" s="32">
        <f t="shared" si="6"/>
        <v>138.7696064</v>
      </c>
      <c r="BE36" s="54"/>
      <c r="BF36" s="55"/>
      <c r="BI36" s="55"/>
      <c r="BJ36" s="54"/>
      <c r="BK36" s="54"/>
    </row>
    <row r="37">
      <c r="B37" s="19" t="s">
        <v>92</v>
      </c>
      <c r="C37" s="19">
        <f>VLOOKUP(B37,MyRentalAgency!A:J,10,0)</f>
        <v>3</v>
      </c>
      <c r="D37" s="32">
        <f>SUMIF(MyRentalAgency!A:A,B37,MyRentalAgency!I:I)</f>
        <v>79486.8904</v>
      </c>
      <c r="E37" s="32">
        <f>SUMIF(MyRentalAgency!A:A,B37,MyRentalAgency!D:D)</f>
        <v>84665.18</v>
      </c>
      <c r="F37" s="23">
        <f>MINIFS(MyRentalAgency!B:B,MyRentalAgency!A:A,B37)</f>
        <v>42616</v>
      </c>
      <c r="G37" s="56">
        <f t="shared" si="1"/>
        <v>2016</v>
      </c>
      <c r="H37" s="56">
        <f t="shared" si="2"/>
        <v>3</v>
      </c>
      <c r="I37" s="23">
        <v>43513.0</v>
      </c>
      <c r="J37" s="56">
        <v>897.0</v>
      </c>
      <c r="K37" s="56">
        <v>688.0</v>
      </c>
      <c r="L37" s="57">
        <f t="shared" si="3"/>
        <v>0.02470930233</v>
      </c>
      <c r="M37" s="56">
        <f>SUMIFS(MyRentalAgency!P:P,MyRentalAgency!A:A,B37,MyRentalAgency!V:V,"&lt;&gt;"&amp;MyRentalAgency!$V$25)</f>
        <v>671</v>
      </c>
      <c r="N37" s="27">
        <f t="shared" si="4"/>
        <v>0.7670011148</v>
      </c>
      <c r="O37" s="32">
        <f t="shared" si="5"/>
        <v>118.4603434</v>
      </c>
      <c r="P37" s="32">
        <f t="shared" si="6"/>
        <v>126.1776155</v>
      </c>
      <c r="BE37" s="54"/>
      <c r="BF37" s="55"/>
      <c r="BI37" s="55"/>
      <c r="BJ37" s="54"/>
      <c r="BK37" s="54"/>
    </row>
    <row r="38">
      <c r="B38" s="19" t="s">
        <v>93</v>
      </c>
      <c r="C38" s="19">
        <f>VLOOKUP(B38,MyRentalAgency!A:J,10,0)</f>
        <v>4</v>
      </c>
      <c r="D38" s="32">
        <f>SUMIF(MyRentalAgency!A:A,B38,MyRentalAgency!I:I)</f>
        <v>81814.2604</v>
      </c>
      <c r="E38" s="32">
        <f>SUMIF(MyRentalAgency!A:A,B38,MyRentalAgency!D:D)</f>
        <v>86913.04</v>
      </c>
      <c r="F38" s="23">
        <f>MINIFS(MyRentalAgency!B:B,MyRentalAgency!A:A,B38)</f>
        <v>42617</v>
      </c>
      <c r="G38" s="56">
        <f t="shared" si="1"/>
        <v>2016</v>
      </c>
      <c r="H38" s="56">
        <f t="shared" si="2"/>
        <v>3</v>
      </c>
      <c r="I38" s="23">
        <v>43513.0</v>
      </c>
      <c r="J38" s="56">
        <v>896.0</v>
      </c>
      <c r="K38" s="56">
        <v>643.0</v>
      </c>
      <c r="L38" s="57">
        <f t="shared" si="3"/>
        <v>0.02021772939</v>
      </c>
      <c r="M38" s="56">
        <f>SUMIFS(MyRentalAgency!P:P,MyRentalAgency!A:A,B38,MyRentalAgency!V:V,"&lt;&gt;"&amp;MyRentalAgency!$V$25)</f>
        <v>630</v>
      </c>
      <c r="N38" s="27">
        <f t="shared" si="4"/>
        <v>0.7176339286</v>
      </c>
      <c r="O38" s="32">
        <f t="shared" si="5"/>
        <v>129.8639054</v>
      </c>
      <c r="P38" s="32">
        <f t="shared" si="6"/>
        <v>137.9572063</v>
      </c>
      <c r="BE38" s="54"/>
      <c r="BF38" s="55"/>
      <c r="BI38" s="55"/>
      <c r="BJ38" s="54"/>
      <c r="BK38" s="54"/>
    </row>
    <row r="39">
      <c r="B39" s="19" t="s">
        <v>94</v>
      </c>
      <c r="C39" s="19">
        <f>VLOOKUP(B39,MyRentalAgency!A:J,10,0)</f>
        <v>3</v>
      </c>
      <c r="D39" s="32">
        <f>SUMIF(MyRentalAgency!A:A,B39,MyRentalAgency!I:I)</f>
        <v>75570.4508</v>
      </c>
      <c r="E39" s="32">
        <f>SUMIF(MyRentalAgency!A:A,B39,MyRentalAgency!D:D)</f>
        <v>79829.51</v>
      </c>
      <c r="F39" s="23">
        <f>MINIFS(MyRentalAgency!B:B,MyRentalAgency!A:A,B39)</f>
        <v>42616</v>
      </c>
      <c r="G39" s="56">
        <f t="shared" si="1"/>
        <v>2016</v>
      </c>
      <c r="H39" s="56">
        <f t="shared" si="2"/>
        <v>3</v>
      </c>
      <c r="I39" s="23">
        <v>43513.0</v>
      </c>
      <c r="J39" s="56">
        <v>897.0</v>
      </c>
      <c r="K39" s="56">
        <v>630.0</v>
      </c>
      <c r="L39" s="57">
        <f t="shared" si="3"/>
        <v>0.02380952381</v>
      </c>
      <c r="M39" s="56">
        <f>SUMIFS(MyRentalAgency!P:P,MyRentalAgency!A:A,B39,MyRentalAgency!V:V,"&lt;&gt;"&amp;MyRentalAgency!$V$25)</f>
        <v>615</v>
      </c>
      <c r="N39" s="27">
        <f t="shared" si="4"/>
        <v>0.7023411371</v>
      </c>
      <c r="O39" s="32">
        <f t="shared" si="5"/>
        <v>122.8787818</v>
      </c>
      <c r="P39" s="32">
        <f t="shared" si="6"/>
        <v>129.8040813</v>
      </c>
      <c r="BE39" s="54"/>
      <c r="BF39" s="55"/>
      <c r="BI39" s="55"/>
      <c r="BJ39" s="54"/>
      <c r="BK39" s="54"/>
    </row>
    <row r="40">
      <c r="B40" s="19" t="s">
        <v>95</v>
      </c>
      <c r="C40" s="19">
        <f>VLOOKUP(B40,MyRentalAgency!A:J,10,0)</f>
        <v>4</v>
      </c>
      <c r="D40" s="32">
        <f>SUMIF(MyRentalAgency!A:A,B40,MyRentalAgency!I:I)</f>
        <v>79559.8799</v>
      </c>
      <c r="E40" s="32">
        <f>SUMIF(MyRentalAgency!A:A,B40,MyRentalAgency!D:D)</f>
        <v>84973.4</v>
      </c>
      <c r="F40" s="23">
        <f>MINIFS(MyRentalAgency!B:B,MyRentalAgency!A:A,B40)</f>
        <v>42616</v>
      </c>
      <c r="G40" s="56">
        <f t="shared" si="1"/>
        <v>2016</v>
      </c>
      <c r="H40" s="56">
        <f t="shared" si="2"/>
        <v>3</v>
      </c>
      <c r="I40" s="23">
        <v>43513.0</v>
      </c>
      <c r="J40" s="56">
        <v>897.0</v>
      </c>
      <c r="K40" s="56">
        <v>621.0</v>
      </c>
      <c r="L40" s="57">
        <f t="shared" si="3"/>
        <v>0.115942029</v>
      </c>
      <c r="M40" s="56">
        <f>SUMIFS(MyRentalAgency!P:P,MyRentalAgency!A:A,B40,MyRentalAgency!V:V,"&lt;&gt;"&amp;MyRentalAgency!$V$25)</f>
        <v>549</v>
      </c>
      <c r="N40" s="27">
        <f t="shared" si="4"/>
        <v>0.6923076923</v>
      </c>
      <c r="O40" s="32">
        <f t="shared" si="5"/>
        <v>144.917814</v>
      </c>
      <c r="P40" s="32">
        <f t="shared" si="6"/>
        <v>154.7785064</v>
      </c>
      <c r="BE40" s="54"/>
      <c r="BF40" s="55"/>
      <c r="BI40" s="55"/>
      <c r="BJ40" s="54"/>
      <c r="BK40" s="54"/>
    </row>
    <row r="41">
      <c r="B41" s="19" t="s">
        <v>96</v>
      </c>
      <c r="C41" s="19">
        <f>VLOOKUP(B41,MyRentalAgency!A:J,10,0)</f>
        <v>4</v>
      </c>
      <c r="D41" s="32">
        <f>SUMIF(MyRentalAgency!A:A,B41,MyRentalAgency!I:I)</f>
        <v>118076.3708</v>
      </c>
      <c r="E41" s="32">
        <f>SUMIF(MyRentalAgency!A:A,B41,MyRentalAgency!D:D)</f>
        <v>125390.69</v>
      </c>
      <c r="F41" s="23">
        <f>MINIFS(MyRentalAgency!B:B,MyRentalAgency!A:A,B41)</f>
        <v>42618</v>
      </c>
      <c r="G41" s="56">
        <f t="shared" si="1"/>
        <v>2016</v>
      </c>
      <c r="H41" s="56">
        <f t="shared" si="2"/>
        <v>3</v>
      </c>
      <c r="I41" s="23">
        <v>43513.0</v>
      </c>
      <c r="J41" s="56">
        <v>895.0</v>
      </c>
      <c r="K41" s="56">
        <v>699.0</v>
      </c>
      <c r="L41" s="57">
        <f t="shared" si="3"/>
        <v>0</v>
      </c>
      <c r="M41" s="56">
        <f>SUMIFS(MyRentalAgency!P:P,MyRentalAgency!A:A,B41,MyRentalAgency!V:V,"&lt;&gt;"&amp;MyRentalAgency!$V$25)</f>
        <v>699</v>
      </c>
      <c r="N41" s="27">
        <f t="shared" si="4"/>
        <v>0.7810055866</v>
      </c>
      <c r="O41" s="32">
        <f t="shared" si="5"/>
        <v>168.9218466</v>
      </c>
      <c r="P41" s="32">
        <f t="shared" si="6"/>
        <v>179.3858226</v>
      </c>
      <c r="BE41" s="54"/>
      <c r="BF41" s="55"/>
      <c r="BI41" s="55"/>
      <c r="BJ41" s="54"/>
      <c r="BK41" s="54"/>
    </row>
    <row r="42">
      <c r="B42" s="19" t="s">
        <v>97</v>
      </c>
      <c r="C42" s="19">
        <f>VLOOKUP(B42,MyRentalAgency!A:J,10,0)</f>
        <v>5</v>
      </c>
      <c r="D42" s="32">
        <f>SUMIF(MyRentalAgency!A:A,B42,MyRentalAgency!I:I)</f>
        <v>114228.3765</v>
      </c>
      <c r="E42" s="32">
        <f>SUMIF(MyRentalAgency!A:A,B42,MyRentalAgency!D:D)</f>
        <v>121226.94</v>
      </c>
      <c r="F42" s="23">
        <f>MINIFS(MyRentalAgency!B:B,MyRentalAgency!A:A,B42)</f>
        <v>42615</v>
      </c>
      <c r="G42" s="56">
        <f t="shared" si="1"/>
        <v>2016</v>
      </c>
      <c r="H42" s="56">
        <f t="shared" si="2"/>
        <v>3</v>
      </c>
      <c r="I42" s="23">
        <v>43513.0</v>
      </c>
      <c r="J42" s="56">
        <v>898.0</v>
      </c>
      <c r="K42" s="56">
        <v>633.0</v>
      </c>
      <c r="L42" s="57">
        <f t="shared" si="3"/>
        <v>0.02685624013</v>
      </c>
      <c r="M42" s="56">
        <f>SUMIFS(MyRentalAgency!P:P,MyRentalAgency!A:A,B42,MyRentalAgency!V:V,"&lt;&gt;"&amp;MyRentalAgency!$V$25)</f>
        <v>616</v>
      </c>
      <c r="N42" s="27">
        <f t="shared" si="4"/>
        <v>0.7048997773</v>
      </c>
      <c r="O42" s="32">
        <f t="shared" si="5"/>
        <v>185.4356761</v>
      </c>
      <c r="P42" s="32">
        <f t="shared" si="6"/>
        <v>196.7969805</v>
      </c>
      <c r="BE42" s="54"/>
      <c r="BF42" s="55"/>
      <c r="BI42" s="55"/>
      <c r="BJ42" s="54"/>
      <c r="BK42" s="54"/>
    </row>
    <row r="43">
      <c r="B43" s="19" t="s">
        <v>98</v>
      </c>
      <c r="C43" s="19">
        <f>VLOOKUP(B43,MyRentalAgency!A:J,10,0)</f>
        <v>4</v>
      </c>
      <c r="D43" s="32">
        <f>SUMIF(MyRentalAgency!A:A,B43,MyRentalAgency!I:I)</f>
        <v>90868.3465</v>
      </c>
      <c r="E43" s="32">
        <f>SUMIF(MyRentalAgency!A:A,B43,MyRentalAgency!D:D)</f>
        <v>97055.31</v>
      </c>
      <c r="F43" s="23">
        <f>MINIFS(MyRentalAgency!B:B,MyRentalAgency!A:A,B43)</f>
        <v>42654</v>
      </c>
      <c r="G43" s="56">
        <f t="shared" si="1"/>
        <v>2016</v>
      </c>
      <c r="H43" s="56">
        <f t="shared" si="2"/>
        <v>4</v>
      </c>
      <c r="I43" s="23">
        <v>43513.0</v>
      </c>
      <c r="J43" s="56">
        <v>859.0</v>
      </c>
      <c r="K43" s="56">
        <v>691.0</v>
      </c>
      <c r="L43" s="57">
        <f t="shared" si="3"/>
        <v>0.002894356006</v>
      </c>
      <c r="M43" s="56">
        <f>SUMIFS(MyRentalAgency!P:P,MyRentalAgency!A:A,B43,MyRentalAgency!V:V,"&lt;&gt;"&amp;MyRentalAgency!$V$25)</f>
        <v>689</v>
      </c>
      <c r="N43" s="27">
        <f t="shared" si="4"/>
        <v>0.8044237485</v>
      </c>
      <c r="O43" s="32">
        <f t="shared" si="5"/>
        <v>131.8843926</v>
      </c>
      <c r="P43" s="32">
        <f t="shared" si="6"/>
        <v>140.8640203</v>
      </c>
      <c r="BE43" s="54"/>
      <c r="BF43" s="55"/>
      <c r="BI43" s="55"/>
      <c r="BJ43" s="54"/>
      <c r="BK43" s="54"/>
    </row>
    <row r="44">
      <c r="B44" s="19" t="s">
        <v>99</v>
      </c>
      <c r="C44" s="19">
        <f>VLOOKUP(B44,MyRentalAgency!A:J,10,0)</f>
        <v>4</v>
      </c>
      <c r="D44" s="32">
        <f>SUMIF(MyRentalAgency!A:A,B44,MyRentalAgency!I:I)</f>
        <v>103700.5096</v>
      </c>
      <c r="E44" s="32">
        <f>SUMIF(MyRentalAgency!A:A,B44,MyRentalAgency!D:D)</f>
        <v>110700.15</v>
      </c>
      <c r="F44" s="23">
        <f>MINIFS(MyRentalAgency!B:B,MyRentalAgency!A:A,B44)</f>
        <v>42621</v>
      </c>
      <c r="G44" s="56">
        <f t="shared" si="1"/>
        <v>2016</v>
      </c>
      <c r="H44" s="56">
        <f t="shared" si="2"/>
        <v>3</v>
      </c>
      <c r="I44" s="23">
        <v>43513.0</v>
      </c>
      <c r="J44" s="56">
        <v>892.0</v>
      </c>
      <c r="K44" s="56">
        <v>703.0</v>
      </c>
      <c r="L44" s="57">
        <f t="shared" si="3"/>
        <v>0.02702702703</v>
      </c>
      <c r="M44" s="56">
        <f>SUMIFS(MyRentalAgency!P:P,MyRentalAgency!A:A,B44,MyRentalAgency!V:V,"&lt;&gt;"&amp;MyRentalAgency!$V$25)</f>
        <v>684</v>
      </c>
      <c r="N44" s="27">
        <f t="shared" si="4"/>
        <v>0.7881165919</v>
      </c>
      <c r="O44" s="32">
        <f t="shared" si="5"/>
        <v>151.6089322</v>
      </c>
      <c r="P44" s="32">
        <f t="shared" si="6"/>
        <v>161.8423246</v>
      </c>
      <c r="BE44" s="54"/>
      <c r="BF44" s="55"/>
      <c r="BI44" s="55"/>
      <c r="BJ44" s="54"/>
      <c r="BK44" s="54"/>
    </row>
    <row r="45">
      <c r="B45" s="19" t="s">
        <v>100</v>
      </c>
      <c r="C45" s="19">
        <f>VLOOKUP(B45,MyRentalAgency!A:J,10,0)</f>
        <v>4</v>
      </c>
      <c r="D45" s="32">
        <f>SUMIF(MyRentalAgency!A:A,B45,MyRentalAgency!I:I)</f>
        <v>116156.2911</v>
      </c>
      <c r="E45" s="32">
        <f>SUMIF(MyRentalAgency!A:A,B45,MyRentalAgency!D:D)</f>
        <v>123113.64</v>
      </c>
      <c r="F45" s="23">
        <f>MINIFS(MyRentalAgency!B:B,MyRentalAgency!A:A,B45)</f>
        <v>42636</v>
      </c>
      <c r="G45" s="56">
        <f t="shared" si="1"/>
        <v>2016</v>
      </c>
      <c r="H45" s="56">
        <f t="shared" si="2"/>
        <v>3</v>
      </c>
      <c r="I45" s="23">
        <v>43513.0</v>
      </c>
      <c r="J45" s="56">
        <v>877.0</v>
      </c>
      <c r="K45" s="56">
        <v>645.0</v>
      </c>
      <c r="L45" s="57">
        <f t="shared" si="3"/>
        <v>0.02635658915</v>
      </c>
      <c r="M45" s="56">
        <f>SUMIFS(MyRentalAgency!P:P,MyRentalAgency!A:A,B45,MyRentalAgency!V:V,"&lt;&gt;"&amp;MyRentalAgency!$V$25)</f>
        <v>628</v>
      </c>
      <c r="N45" s="27">
        <f t="shared" si="4"/>
        <v>0.7354618016</v>
      </c>
      <c r="O45" s="32">
        <f t="shared" si="5"/>
        <v>184.962247</v>
      </c>
      <c r="P45" s="32">
        <f t="shared" si="6"/>
        <v>196.040828</v>
      </c>
      <c r="BE45" s="54"/>
      <c r="BF45" s="55"/>
      <c r="BI45" s="55"/>
      <c r="BJ45" s="54"/>
      <c r="BK45" s="54"/>
    </row>
    <row r="46">
      <c r="B46" s="19" t="s">
        <v>101</v>
      </c>
      <c r="C46" s="19">
        <f>VLOOKUP(B46,MyRentalAgency!A:J,10,0)</f>
        <v>4</v>
      </c>
      <c r="D46" s="32">
        <f>SUMIF(MyRentalAgency!A:A,B46,MyRentalAgency!I:I)</f>
        <v>105236.4271</v>
      </c>
      <c r="E46" s="32">
        <f>SUMIF(MyRentalAgency!A:A,B46,MyRentalAgency!D:D)</f>
        <v>112334.47</v>
      </c>
      <c r="F46" s="23">
        <f>MINIFS(MyRentalAgency!B:B,MyRentalAgency!A:A,B46)</f>
        <v>42636</v>
      </c>
      <c r="G46" s="56">
        <f t="shared" si="1"/>
        <v>2016</v>
      </c>
      <c r="H46" s="56">
        <f t="shared" si="2"/>
        <v>3</v>
      </c>
      <c r="I46" s="23">
        <v>43513.0</v>
      </c>
      <c r="J46" s="56">
        <v>877.0</v>
      </c>
      <c r="K46" s="56">
        <v>679.0</v>
      </c>
      <c r="L46" s="57">
        <f t="shared" si="3"/>
        <v>0</v>
      </c>
      <c r="M46" s="56">
        <f>SUMIFS(MyRentalAgency!P:P,MyRentalAgency!A:A,B46,MyRentalAgency!V:V,"&lt;&gt;"&amp;MyRentalAgency!$V$25)</f>
        <v>679</v>
      </c>
      <c r="N46" s="27">
        <f t="shared" si="4"/>
        <v>0.7742303307</v>
      </c>
      <c r="O46" s="32">
        <f t="shared" si="5"/>
        <v>154.9873742</v>
      </c>
      <c r="P46" s="32">
        <f t="shared" si="6"/>
        <v>165.4410457</v>
      </c>
      <c r="BE46" s="54"/>
      <c r="BF46" s="55"/>
      <c r="BI46" s="55"/>
      <c r="BJ46" s="54"/>
      <c r="BK46" s="54"/>
    </row>
    <row r="47">
      <c r="B47" s="19" t="s">
        <v>102</v>
      </c>
      <c r="C47" s="19">
        <f>VLOOKUP(B47,MyRentalAgency!A:J,10,0)</f>
        <v>4</v>
      </c>
      <c r="D47" s="32">
        <f>SUMIF(MyRentalAgency!A:A,B47,MyRentalAgency!I:I)</f>
        <v>94627.7227</v>
      </c>
      <c r="E47" s="32">
        <f>SUMIF(MyRentalAgency!A:A,B47,MyRentalAgency!D:D)</f>
        <v>100428.31</v>
      </c>
      <c r="F47" s="23">
        <f>MINIFS(MyRentalAgency!B:B,MyRentalAgency!A:A,B47)</f>
        <v>42650</v>
      </c>
      <c r="G47" s="56">
        <f t="shared" si="1"/>
        <v>2016</v>
      </c>
      <c r="H47" s="56">
        <f t="shared" si="2"/>
        <v>4</v>
      </c>
      <c r="I47" s="23">
        <v>43513.0</v>
      </c>
      <c r="J47" s="56">
        <v>863.0</v>
      </c>
      <c r="K47" s="56">
        <v>625.0</v>
      </c>
      <c r="L47" s="57">
        <f t="shared" si="3"/>
        <v>0.0256</v>
      </c>
      <c r="M47" s="56">
        <f>SUMIFS(MyRentalAgency!P:P,MyRentalAgency!A:A,B47,MyRentalAgency!V:V,"&lt;&gt;"&amp;MyRentalAgency!$V$25)</f>
        <v>609</v>
      </c>
      <c r="N47" s="27">
        <f t="shared" si="4"/>
        <v>0.7242178447</v>
      </c>
      <c r="O47" s="32">
        <f t="shared" si="5"/>
        <v>155.3821391</v>
      </c>
      <c r="P47" s="32">
        <f t="shared" si="6"/>
        <v>164.906913</v>
      </c>
      <c r="BE47" s="54"/>
      <c r="BF47" s="55"/>
      <c r="BI47" s="55"/>
      <c r="BJ47" s="54"/>
      <c r="BK47" s="54"/>
    </row>
    <row r="48">
      <c r="B48" s="19" t="s">
        <v>103</v>
      </c>
      <c r="C48" s="19">
        <f>VLOOKUP(B48,MyRentalAgency!A:J,10,0)</f>
        <v>6</v>
      </c>
      <c r="D48" s="32">
        <f>SUMIF(MyRentalAgency!A:A,B48,MyRentalAgency!I:I)</f>
        <v>196904.5753</v>
      </c>
      <c r="E48" s="32">
        <f>SUMIF(MyRentalAgency!A:A,B48,MyRentalAgency!D:D)</f>
        <v>210087.28</v>
      </c>
      <c r="F48" s="23">
        <f>MINIFS(MyRentalAgency!B:B,MyRentalAgency!A:A,B48)</f>
        <v>42629</v>
      </c>
      <c r="G48" s="56">
        <f t="shared" si="1"/>
        <v>2016</v>
      </c>
      <c r="H48" s="56">
        <f t="shared" si="2"/>
        <v>3</v>
      </c>
      <c r="I48" s="23">
        <v>43513.0</v>
      </c>
      <c r="J48" s="56">
        <v>884.0</v>
      </c>
      <c r="K48" s="56">
        <v>600.0</v>
      </c>
      <c r="L48" s="57">
        <f t="shared" si="3"/>
        <v>0</v>
      </c>
      <c r="M48" s="56">
        <f>SUMIFS(MyRentalAgency!P:P,MyRentalAgency!A:A,B48,MyRentalAgency!V:V,"&lt;&gt;"&amp;MyRentalAgency!$V$25)</f>
        <v>600</v>
      </c>
      <c r="N48" s="27">
        <f t="shared" si="4"/>
        <v>0.6787330317</v>
      </c>
      <c r="O48" s="32">
        <f t="shared" si="5"/>
        <v>328.1742922</v>
      </c>
      <c r="P48" s="32">
        <f t="shared" si="6"/>
        <v>350.1454667</v>
      </c>
      <c r="BE48" s="54"/>
      <c r="BF48" s="55"/>
      <c r="BI48" s="55"/>
      <c r="BJ48" s="54"/>
      <c r="BK48" s="54"/>
    </row>
    <row r="49">
      <c r="B49" s="19" t="s">
        <v>104</v>
      </c>
      <c r="C49" s="19">
        <f>VLOOKUP(B49,MyRentalAgency!A:J,10,0)</f>
        <v>6</v>
      </c>
      <c r="D49" s="32">
        <f>SUMIF(MyRentalAgency!A:A,B49,MyRentalAgency!I:I)</f>
        <v>182376.2444</v>
      </c>
      <c r="E49" s="32">
        <f>SUMIF(MyRentalAgency!A:A,B49,MyRentalAgency!D:D)</f>
        <v>192472.32</v>
      </c>
      <c r="F49" s="23">
        <f>MINIFS(MyRentalAgency!B:B,MyRentalAgency!A:A,B49)</f>
        <v>42629</v>
      </c>
      <c r="G49" s="56">
        <f t="shared" si="1"/>
        <v>2016</v>
      </c>
      <c r="H49" s="56">
        <f t="shared" si="2"/>
        <v>3</v>
      </c>
      <c r="I49" s="23">
        <v>43513.0</v>
      </c>
      <c r="J49" s="56">
        <v>884.0</v>
      </c>
      <c r="K49" s="56">
        <v>531.0</v>
      </c>
      <c r="L49" s="57">
        <f t="shared" si="3"/>
        <v>0</v>
      </c>
      <c r="M49" s="56">
        <f>SUMIFS(MyRentalAgency!P:P,MyRentalAgency!A:A,B49,MyRentalAgency!V:V,"&lt;&gt;"&amp;MyRentalAgency!$V$25)</f>
        <v>531</v>
      </c>
      <c r="N49" s="27">
        <f t="shared" si="4"/>
        <v>0.600678733</v>
      </c>
      <c r="O49" s="32">
        <f t="shared" si="5"/>
        <v>343.4580874</v>
      </c>
      <c r="P49" s="32">
        <f t="shared" si="6"/>
        <v>362.4714124</v>
      </c>
      <c r="BE49" s="54"/>
      <c r="BF49" s="55"/>
      <c r="BI49" s="55"/>
      <c r="BJ49" s="54"/>
      <c r="BK49" s="54"/>
    </row>
    <row r="50">
      <c r="B50" s="19" t="s">
        <v>105</v>
      </c>
      <c r="C50" s="19">
        <f>VLOOKUP(B50,MyRentalAgency!A:J,10,0)</f>
        <v>4</v>
      </c>
      <c r="D50" s="32">
        <f>SUMIF(MyRentalAgency!A:A,B50,MyRentalAgency!I:I)</f>
        <v>85583.8708</v>
      </c>
      <c r="E50" s="32">
        <f>SUMIF(MyRentalAgency!A:A,B50,MyRentalAgency!D:D)</f>
        <v>90365.21</v>
      </c>
      <c r="F50" s="23">
        <f>MINIFS(MyRentalAgency!B:B,MyRentalAgency!A:A,B50)</f>
        <v>42615</v>
      </c>
      <c r="G50" s="56">
        <f t="shared" si="1"/>
        <v>2016</v>
      </c>
      <c r="H50" s="56">
        <f t="shared" si="2"/>
        <v>3</v>
      </c>
      <c r="I50" s="23">
        <v>43513.0</v>
      </c>
      <c r="J50" s="56">
        <v>898.0</v>
      </c>
      <c r="K50" s="56">
        <v>541.0</v>
      </c>
      <c r="L50" s="57">
        <f t="shared" si="3"/>
        <v>0.04621072089</v>
      </c>
      <c r="M50" s="56">
        <f>SUMIFS(MyRentalAgency!P:P,MyRentalAgency!A:A,B50,MyRentalAgency!V:V,"&lt;&gt;"&amp;MyRentalAgency!$V$25)</f>
        <v>516</v>
      </c>
      <c r="N50" s="27">
        <f t="shared" si="4"/>
        <v>0.6024498886</v>
      </c>
      <c r="O50" s="32">
        <f t="shared" si="5"/>
        <v>165.8602147</v>
      </c>
      <c r="P50" s="32">
        <f t="shared" si="6"/>
        <v>175.126376</v>
      </c>
      <c r="BE50" s="54"/>
      <c r="BF50" s="55"/>
      <c r="BI50" s="55"/>
      <c r="BJ50" s="54"/>
      <c r="BK50" s="54"/>
    </row>
    <row r="51">
      <c r="B51" s="19" t="s">
        <v>106</v>
      </c>
      <c r="C51" s="19">
        <f>VLOOKUP(B51,MyRentalAgency!A:J,10,0)</f>
        <v>4</v>
      </c>
      <c r="D51" s="32">
        <f>SUMIF(MyRentalAgency!A:A,B51,MyRentalAgency!I:I)</f>
        <v>115723.665</v>
      </c>
      <c r="E51" s="32">
        <f>SUMIF(MyRentalAgency!A:A,B51,MyRentalAgency!D:D)</f>
        <v>122705.45</v>
      </c>
      <c r="F51" s="23">
        <f>MINIFS(MyRentalAgency!B:B,MyRentalAgency!A:A,B51)</f>
        <v>42615</v>
      </c>
      <c r="G51" s="56">
        <f t="shared" si="1"/>
        <v>2016</v>
      </c>
      <c r="H51" s="56">
        <f t="shared" si="2"/>
        <v>3</v>
      </c>
      <c r="I51" s="23">
        <v>43513.0</v>
      </c>
      <c r="J51" s="56">
        <v>898.0</v>
      </c>
      <c r="K51" s="56">
        <v>724.0</v>
      </c>
      <c r="L51" s="57">
        <f t="shared" si="3"/>
        <v>0</v>
      </c>
      <c r="M51" s="56">
        <f>SUMIFS(MyRentalAgency!P:P,MyRentalAgency!A:A,B51,MyRentalAgency!V:V,"&lt;&gt;"&amp;MyRentalAgency!$V$25)</f>
        <v>724</v>
      </c>
      <c r="N51" s="27">
        <f t="shared" si="4"/>
        <v>0.8062360802</v>
      </c>
      <c r="O51" s="32">
        <f t="shared" si="5"/>
        <v>159.8393163</v>
      </c>
      <c r="P51" s="32">
        <f t="shared" si="6"/>
        <v>169.4826657</v>
      </c>
      <c r="BE51" s="54"/>
      <c r="BF51" s="55"/>
      <c r="BI51" s="55"/>
      <c r="BJ51" s="54"/>
      <c r="BK51" s="54"/>
    </row>
    <row r="52">
      <c r="B52" s="19" t="s">
        <v>107</v>
      </c>
      <c r="C52" s="19">
        <f>VLOOKUP(B52,MyRentalAgency!A:J,10,0)</f>
        <v>3</v>
      </c>
      <c r="D52" s="32">
        <f>SUMIF(MyRentalAgency!A:A,B52,MyRentalAgency!I:I)</f>
        <v>89614.0657</v>
      </c>
      <c r="E52" s="32">
        <f>SUMIF(MyRentalAgency!A:A,B52,MyRentalAgency!D:D)</f>
        <v>94765.33</v>
      </c>
      <c r="F52" s="23">
        <f>MINIFS(MyRentalAgency!B:B,MyRentalAgency!A:A,B52)</f>
        <v>42640</v>
      </c>
      <c r="G52" s="56">
        <f t="shared" si="1"/>
        <v>2016</v>
      </c>
      <c r="H52" s="56">
        <f t="shared" si="2"/>
        <v>3</v>
      </c>
      <c r="I52" s="23">
        <v>43513.0</v>
      </c>
      <c r="J52" s="56">
        <v>873.0</v>
      </c>
      <c r="K52" s="56">
        <v>630.0</v>
      </c>
      <c r="L52" s="57">
        <f t="shared" si="3"/>
        <v>0.03015873016</v>
      </c>
      <c r="M52" s="56">
        <f>SUMIFS(MyRentalAgency!P:P,MyRentalAgency!A:A,B52,MyRentalAgency!V:V,"&lt;&gt;"&amp;MyRentalAgency!$V$25)</f>
        <v>611</v>
      </c>
      <c r="N52" s="27">
        <f t="shared" si="4"/>
        <v>0.7216494845</v>
      </c>
      <c r="O52" s="32">
        <f t="shared" si="5"/>
        <v>146.6678653</v>
      </c>
      <c r="P52" s="32">
        <f t="shared" si="6"/>
        <v>155.0987398</v>
      </c>
      <c r="BE52" s="54"/>
      <c r="BF52" s="55"/>
      <c r="BI52" s="55"/>
      <c r="BJ52" s="54"/>
      <c r="BK52" s="54"/>
    </row>
    <row r="53">
      <c r="B53" s="19" t="s">
        <v>108</v>
      </c>
      <c r="C53" s="19">
        <f>VLOOKUP(B53,MyRentalAgency!A:J,10,0)</f>
        <v>4</v>
      </c>
      <c r="D53" s="32">
        <f>SUMIF(MyRentalAgency!A:A,B53,MyRentalAgency!I:I)</f>
        <v>103494.9681</v>
      </c>
      <c r="E53" s="32">
        <f>SUMIF(MyRentalAgency!A:A,B53,MyRentalAgency!D:D)</f>
        <v>110079.85</v>
      </c>
      <c r="F53" s="23">
        <f>MINIFS(MyRentalAgency!B:B,MyRentalAgency!A:A,B53)</f>
        <v>42643</v>
      </c>
      <c r="G53" s="56">
        <f t="shared" si="1"/>
        <v>2016</v>
      </c>
      <c r="H53" s="56">
        <f t="shared" si="2"/>
        <v>3</v>
      </c>
      <c r="I53" s="23">
        <v>43513.0</v>
      </c>
      <c r="J53" s="56">
        <v>870.0</v>
      </c>
      <c r="K53" s="56">
        <v>706.0</v>
      </c>
      <c r="L53" s="57">
        <f t="shared" si="3"/>
        <v>0.03541076487</v>
      </c>
      <c r="M53" s="56">
        <f>SUMIFS(MyRentalAgency!P:P,MyRentalAgency!A:A,B53,MyRentalAgency!V:V,"&lt;&gt;"&amp;MyRentalAgency!$V$25)</f>
        <v>681</v>
      </c>
      <c r="N53" s="27">
        <f t="shared" si="4"/>
        <v>0.8114942529</v>
      </c>
      <c r="O53" s="32">
        <f t="shared" si="5"/>
        <v>151.9749899</v>
      </c>
      <c r="P53" s="32">
        <f t="shared" si="6"/>
        <v>161.64442</v>
      </c>
      <c r="BE53" s="54"/>
      <c r="BF53" s="55"/>
      <c r="BI53" s="55"/>
      <c r="BJ53" s="54"/>
      <c r="BK53" s="54"/>
    </row>
    <row r="54">
      <c r="B54" s="19" t="s">
        <v>109</v>
      </c>
      <c r="C54" s="19">
        <f>VLOOKUP(B54,MyRentalAgency!A:J,10,0)</f>
        <v>3</v>
      </c>
      <c r="D54" s="32">
        <f>SUMIF(MyRentalAgency!A:A,B54,MyRentalAgency!I:I)</f>
        <v>73686.5562</v>
      </c>
      <c r="E54" s="32">
        <f>SUMIF(MyRentalAgency!A:A,B54,MyRentalAgency!D:D)</f>
        <v>77616.75</v>
      </c>
      <c r="F54" s="23">
        <f>MINIFS(MyRentalAgency!B:B,MyRentalAgency!A:A,B54)</f>
        <v>42623</v>
      </c>
      <c r="G54" s="56">
        <f t="shared" si="1"/>
        <v>2016</v>
      </c>
      <c r="H54" s="56">
        <f t="shared" si="2"/>
        <v>3</v>
      </c>
      <c r="I54" s="23">
        <v>43513.0</v>
      </c>
      <c r="J54" s="56">
        <v>890.0</v>
      </c>
      <c r="K54" s="56">
        <v>578.0</v>
      </c>
      <c r="L54" s="57">
        <f t="shared" si="3"/>
        <v>0</v>
      </c>
      <c r="M54" s="56">
        <f>SUMIFS(MyRentalAgency!P:P,MyRentalAgency!A:A,B54,MyRentalAgency!V:V,"&lt;&gt;"&amp;MyRentalAgency!$V$25)</f>
        <v>578</v>
      </c>
      <c r="N54" s="27">
        <f t="shared" si="4"/>
        <v>0.6494382022</v>
      </c>
      <c r="O54" s="32">
        <f t="shared" si="5"/>
        <v>127.4853913</v>
      </c>
      <c r="P54" s="32">
        <f t="shared" si="6"/>
        <v>134.2850346</v>
      </c>
      <c r="BE54" s="54"/>
      <c r="BF54" s="55"/>
      <c r="BI54" s="55"/>
      <c r="BJ54" s="54"/>
      <c r="BK54" s="54"/>
    </row>
    <row r="55">
      <c r="B55" s="19" t="s">
        <v>110</v>
      </c>
      <c r="C55" s="19">
        <f>VLOOKUP(B55,MyRentalAgency!A:J,10,0)</f>
        <v>9</v>
      </c>
      <c r="D55" s="32">
        <f>SUMIF(MyRentalAgency!A:A,B55,MyRentalAgency!I:I)</f>
        <v>188042.7038</v>
      </c>
      <c r="E55" s="32">
        <f>SUMIF(MyRentalAgency!A:A,B55,MyRentalAgency!D:D)</f>
        <v>199301.93</v>
      </c>
      <c r="F55" s="23">
        <f>MINIFS(MyRentalAgency!B:B,MyRentalAgency!A:A,B55)</f>
        <v>42615</v>
      </c>
      <c r="G55" s="56">
        <f t="shared" si="1"/>
        <v>2016</v>
      </c>
      <c r="H55" s="56">
        <f t="shared" si="2"/>
        <v>3</v>
      </c>
      <c r="I55" s="23">
        <v>43513.0</v>
      </c>
      <c r="J55" s="56">
        <v>898.0</v>
      </c>
      <c r="K55" s="56">
        <v>372.0</v>
      </c>
      <c r="L55" s="57">
        <f t="shared" si="3"/>
        <v>0</v>
      </c>
      <c r="M55" s="56">
        <f>SUMIFS(MyRentalAgency!P:P,MyRentalAgency!A:A,B55,MyRentalAgency!V:V,"&lt;&gt;"&amp;MyRentalAgency!$V$25)</f>
        <v>372</v>
      </c>
      <c r="N55" s="27">
        <f t="shared" si="4"/>
        <v>0.4142538976</v>
      </c>
      <c r="O55" s="32">
        <f t="shared" si="5"/>
        <v>505.4911392</v>
      </c>
      <c r="P55" s="32">
        <f t="shared" si="6"/>
        <v>535.7578763</v>
      </c>
      <c r="BE55" s="54"/>
      <c r="BF55" s="55"/>
      <c r="BI55" s="55"/>
      <c r="BJ55" s="54"/>
      <c r="BK55" s="54"/>
    </row>
    <row r="56">
      <c r="B56" s="19" t="s">
        <v>111</v>
      </c>
      <c r="C56" s="19">
        <f>VLOOKUP(B56,MyRentalAgency!A:J,10,0)</f>
        <v>4</v>
      </c>
      <c r="D56" s="32">
        <f>SUMIF(MyRentalAgency!A:A,B56,MyRentalAgency!I:I)</f>
        <v>105498.165</v>
      </c>
      <c r="E56" s="32">
        <f>SUMIF(MyRentalAgency!A:A,B56,MyRentalAgency!D:D)</f>
        <v>112363.98</v>
      </c>
      <c r="F56" s="23">
        <f>MINIFS(MyRentalAgency!B:B,MyRentalAgency!A:A,B56)</f>
        <v>42616</v>
      </c>
      <c r="G56" s="56">
        <f t="shared" si="1"/>
        <v>2016</v>
      </c>
      <c r="H56" s="56">
        <f t="shared" si="2"/>
        <v>3</v>
      </c>
      <c r="I56" s="23">
        <v>43513.0</v>
      </c>
      <c r="J56" s="56">
        <v>897.0</v>
      </c>
      <c r="K56" s="56">
        <v>696.0</v>
      </c>
      <c r="L56" s="57">
        <f t="shared" si="3"/>
        <v>0.005747126437</v>
      </c>
      <c r="M56" s="56">
        <f>SUMIFS(MyRentalAgency!P:P,MyRentalAgency!A:A,B56,MyRentalAgency!V:V,"&lt;&gt;"&amp;MyRentalAgency!$V$25)</f>
        <v>692</v>
      </c>
      <c r="N56" s="27">
        <f t="shared" si="4"/>
        <v>0.7759197324</v>
      </c>
      <c r="O56" s="32">
        <f t="shared" si="5"/>
        <v>152.4539957</v>
      </c>
      <c r="P56" s="32">
        <f t="shared" si="6"/>
        <v>162.3756936</v>
      </c>
      <c r="BE56" s="54"/>
      <c r="BF56" s="55"/>
      <c r="BI56" s="55"/>
      <c r="BJ56" s="54"/>
      <c r="BK56" s="54"/>
    </row>
    <row r="57">
      <c r="B57" s="19" t="s">
        <v>112</v>
      </c>
      <c r="C57" s="19">
        <f>VLOOKUP(B57,MyRentalAgency!A:J,10,0)</f>
        <v>4</v>
      </c>
      <c r="D57" s="32">
        <f>SUMIF(MyRentalAgency!A:A,B57,MyRentalAgency!I:I)</f>
        <v>92587.2284</v>
      </c>
      <c r="E57" s="32">
        <f>SUMIF(MyRentalAgency!A:A,B57,MyRentalAgency!D:D)</f>
        <v>98848.25</v>
      </c>
      <c r="F57" s="23">
        <f>MINIFS(MyRentalAgency!B:B,MyRentalAgency!A:A,B57)</f>
        <v>42647</v>
      </c>
      <c r="G57" s="56">
        <f t="shared" si="1"/>
        <v>2016</v>
      </c>
      <c r="H57" s="56">
        <f t="shared" si="2"/>
        <v>4</v>
      </c>
      <c r="I57" s="23">
        <v>43513.0</v>
      </c>
      <c r="J57" s="56">
        <v>866.0</v>
      </c>
      <c r="K57" s="56">
        <v>672.0</v>
      </c>
      <c r="L57" s="57">
        <f t="shared" si="3"/>
        <v>0.0431547619</v>
      </c>
      <c r="M57" s="56">
        <f>SUMIFS(MyRentalAgency!P:P,MyRentalAgency!A:A,B57,MyRentalAgency!V:V,"&lt;&gt;"&amp;MyRentalAgency!$V$25)</f>
        <v>643</v>
      </c>
      <c r="N57" s="27">
        <f t="shared" si="4"/>
        <v>0.7759815242</v>
      </c>
      <c r="O57" s="32">
        <f t="shared" si="5"/>
        <v>143.9925792</v>
      </c>
      <c r="P57" s="32">
        <f t="shared" si="6"/>
        <v>153.7297823</v>
      </c>
      <c r="BE57" s="54"/>
      <c r="BF57" s="55"/>
      <c r="BI57" s="55"/>
      <c r="BJ57" s="54"/>
      <c r="BK57" s="54"/>
    </row>
    <row r="58">
      <c r="A58" s="60"/>
      <c r="B58" s="53" t="s">
        <v>132</v>
      </c>
      <c r="C58" s="60"/>
      <c r="D58" s="61">
        <f>SUM(D2:D57)</f>
        <v>4232212.94</v>
      </c>
      <c r="E58" s="32">
        <f>SUMIF(MyRentalAgency!A:A,B58,MyRentalAgency!D:D)</f>
        <v>0</v>
      </c>
      <c r="F58" s="62">
        <f>min(F2:F57)</f>
        <v>42615</v>
      </c>
      <c r="G58" s="56">
        <f t="shared" si="1"/>
        <v>2016</v>
      </c>
      <c r="H58" s="56">
        <f t="shared" si="2"/>
        <v>3</v>
      </c>
      <c r="I58" s="62">
        <v>43513.0</v>
      </c>
      <c r="J58" s="63">
        <v>898.0</v>
      </c>
      <c r="K58" s="63">
        <f>sum(K2:K57)</f>
        <v>24033</v>
      </c>
      <c r="L58" s="57">
        <f t="shared" si="3"/>
        <v>0.03191445096</v>
      </c>
      <c r="M58" s="63">
        <f>sum(M2:M57)</f>
        <v>23266</v>
      </c>
      <c r="N58" s="64">
        <f t="shared" si="4"/>
        <v>26.76280624</v>
      </c>
      <c r="O58" s="61">
        <f t="shared" si="5"/>
        <v>181.9054818</v>
      </c>
      <c r="P58" s="32">
        <f t="shared" si="6"/>
        <v>0</v>
      </c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5"/>
      <c r="BF58" s="66"/>
      <c r="BG58" s="60"/>
      <c r="BH58" s="60"/>
      <c r="BI58" s="66"/>
      <c r="BJ58" s="65"/>
      <c r="BK58" s="65"/>
      <c r="BL58" s="60"/>
    </row>
    <row r="59">
      <c r="B59" s="23"/>
      <c r="D59" s="32"/>
      <c r="G59" s="23"/>
      <c r="J59" s="23"/>
      <c r="O59" s="23"/>
      <c r="BE59" s="54"/>
      <c r="BF59" s="55"/>
      <c r="BI59" s="55"/>
      <c r="BJ59" s="54"/>
      <c r="BK59" s="54"/>
    </row>
    <row r="60">
      <c r="B60" s="23"/>
      <c r="D60" s="32"/>
      <c r="G60" s="23"/>
      <c r="J60" s="23"/>
      <c r="O60" s="23"/>
      <c r="BE60" s="54"/>
      <c r="BF60" s="55"/>
      <c r="BI60" s="55"/>
      <c r="BJ60" s="54"/>
      <c r="BK60" s="54"/>
    </row>
    <row r="61">
      <c r="B61" s="23"/>
      <c r="D61" s="32"/>
      <c r="G61" s="23"/>
      <c r="J61" s="23"/>
      <c r="O61" s="23"/>
      <c r="BE61" s="54"/>
      <c r="BF61" s="55"/>
      <c r="BI61" s="55"/>
      <c r="BJ61" s="54"/>
      <c r="BK61" s="54"/>
    </row>
    <row r="62">
      <c r="B62" s="23"/>
      <c r="D62" s="32"/>
      <c r="G62" s="23"/>
      <c r="J62" s="23"/>
      <c r="O62" s="23"/>
      <c r="BE62" s="54"/>
      <c r="BF62" s="55"/>
      <c r="BI62" s="55"/>
      <c r="BJ62" s="54"/>
      <c r="BK62" s="54"/>
    </row>
    <row r="63">
      <c r="B63" s="23"/>
      <c r="D63" s="32"/>
      <c r="G63" s="23"/>
      <c r="J63" s="23"/>
      <c r="O63" s="23"/>
      <c r="BE63" s="54"/>
      <c r="BF63" s="55"/>
      <c r="BI63" s="55"/>
      <c r="BJ63" s="54"/>
      <c r="BK63" s="54"/>
    </row>
    <row r="64">
      <c r="B64" s="23"/>
      <c r="D64" s="32"/>
      <c r="G64" s="23"/>
      <c r="J64" s="23"/>
      <c r="O64" s="23"/>
      <c r="BE64" s="54"/>
      <c r="BF64" s="55"/>
      <c r="BI64" s="55"/>
      <c r="BJ64" s="54"/>
      <c r="BK64" s="54"/>
    </row>
    <row r="65">
      <c r="B65" s="23"/>
      <c r="D65" s="32"/>
      <c r="G65" s="23"/>
      <c r="J65" s="23"/>
      <c r="O65" s="23"/>
      <c r="BE65" s="54"/>
      <c r="BF65" s="55"/>
      <c r="BI65" s="55"/>
      <c r="BJ65" s="54"/>
      <c r="BK65" s="54"/>
    </row>
    <row r="66">
      <c r="B66" s="23"/>
      <c r="D66" s="32"/>
      <c r="G66" s="23"/>
      <c r="J66" s="23"/>
      <c r="O66" s="23"/>
      <c r="BE66" s="54"/>
      <c r="BF66" s="55"/>
      <c r="BI66" s="55"/>
      <c r="BJ66" s="54"/>
      <c r="BK66" s="54"/>
    </row>
    <row r="67">
      <c r="B67" s="23"/>
      <c r="D67" s="32"/>
      <c r="G67" s="23"/>
      <c r="J67" s="23"/>
      <c r="O67" s="23"/>
      <c r="BE67" s="54"/>
      <c r="BF67" s="55"/>
      <c r="BI67" s="55"/>
      <c r="BJ67" s="54"/>
      <c r="BK67" s="54"/>
    </row>
    <row r="68">
      <c r="B68" s="23"/>
      <c r="D68" s="32"/>
      <c r="G68" s="23"/>
      <c r="J68" s="23"/>
      <c r="O68" s="23"/>
      <c r="BE68" s="54"/>
      <c r="BF68" s="55"/>
      <c r="BI68" s="55"/>
      <c r="BJ68" s="54"/>
      <c r="BK68" s="54"/>
    </row>
    <row r="69">
      <c r="B69" s="23"/>
      <c r="D69" s="32"/>
      <c r="G69" s="23"/>
      <c r="J69" s="23"/>
      <c r="O69" s="23"/>
      <c r="BE69" s="54"/>
      <c r="BF69" s="55"/>
      <c r="BI69" s="55"/>
      <c r="BJ69" s="54"/>
      <c r="BK69" s="54"/>
    </row>
    <row r="70">
      <c r="B70" s="23"/>
      <c r="D70" s="32"/>
      <c r="G70" s="23"/>
      <c r="J70" s="23"/>
      <c r="O70" s="23"/>
      <c r="BE70" s="54"/>
      <c r="BF70" s="55"/>
      <c r="BI70" s="55"/>
      <c r="BJ70" s="54"/>
      <c r="BK70" s="54"/>
    </row>
    <row r="71">
      <c r="B71" s="23"/>
      <c r="D71" s="32"/>
      <c r="G71" s="23"/>
      <c r="J71" s="23"/>
      <c r="O71" s="23"/>
      <c r="BE71" s="54"/>
      <c r="BF71" s="55"/>
      <c r="BI71" s="55"/>
      <c r="BJ71" s="54"/>
      <c r="BK71" s="54"/>
    </row>
    <row r="72">
      <c r="B72" s="23"/>
      <c r="D72" s="32"/>
      <c r="G72" s="23"/>
      <c r="J72" s="23"/>
      <c r="O72" s="23"/>
      <c r="BE72" s="54"/>
      <c r="BF72" s="55"/>
      <c r="BI72" s="55"/>
      <c r="BJ72" s="54"/>
      <c r="BK72" s="54"/>
    </row>
    <row r="73">
      <c r="B73" s="23"/>
      <c r="D73" s="32"/>
      <c r="G73" s="23"/>
      <c r="J73" s="23"/>
      <c r="O73" s="23"/>
      <c r="BE73" s="54"/>
      <c r="BF73" s="55"/>
      <c r="BI73" s="55"/>
      <c r="BJ73" s="54"/>
      <c r="BK73" s="54"/>
    </row>
    <row r="74">
      <c r="B74" s="23"/>
      <c r="D74" s="32"/>
      <c r="G74" s="23"/>
      <c r="J74" s="23"/>
      <c r="O74" s="23"/>
      <c r="BE74" s="54"/>
      <c r="BF74" s="55"/>
      <c r="BI74" s="55"/>
      <c r="BJ74" s="54"/>
      <c r="BK74" s="54"/>
    </row>
    <row r="75">
      <c r="B75" s="23"/>
      <c r="D75" s="32"/>
      <c r="G75" s="23"/>
      <c r="J75" s="23"/>
      <c r="O75" s="23"/>
      <c r="BE75" s="54"/>
      <c r="BF75" s="55"/>
      <c r="BI75" s="55"/>
      <c r="BJ75" s="54"/>
      <c r="BK75" s="54"/>
    </row>
    <row r="76">
      <c r="B76" s="23"/>
      <c r="D76" s="32"/>
      <c r="G76" s="23"/>
      <c r="J76" s="23"/>
      <c r="O76" s="23"/>
      <c r="BE76" s="54"/>
      <c r="BF76" s="55"/>
      <c r="BI76" s="55"/>
      <c r="BJ76" s="54"/>
      <c r="BK76" s="54"/>
    </row>
    <row r="77">
      <c r="B77" s="23"/>
      <c r="D77" s="32"/>
      <c r="G77" s="23"/>
      <c r="J77" s="23"/>
      <c r="O77" s="23"/>
      <c r="BE77" s="54"/>
      <c r="BF77" s="55"/>
      <c r="BI77" s="55"/>
      <c r="BJ77" s="54"/>
      <c r="BK77" s="54"/>
    </row>
    <row r="78">
      <c r="B78" s="23"/>
      <c r="D78" s="32"/>
      <c r="G78" s="23"/>
      <c r="J78" s="23"/>
      <c r="O78" s="23"/>
      <c r="BE78" s="54"/>
      <c r="BF78" s="55"/>
      <c r="BI78" s="55"/>
      <c r="BJ78" s="54"/>
      <c r="BK78" s="54"/>
    </row>
    <row r="79">
      <c r="B79" s="23"/>
      <c r="D79" s="32"/>
      <c r="G79" s="23"/>
      <c r="J79" s="23"/>
      <c r="O79" s="23"/>
      <c r="BE79" s="54"/>
      <c r="BF79" s="55"/>
      <c r="BI79" s="55"/>
      <c r="BJ79" s="54"/>
      <c r="BK79" s="54"/>
    </row>
    <row r="80">
      <c r="B80" s="23"/>
      <c r="D80" s="32"/>
      <c r="G80" s="23"/>
      <c r="J80" s="23"/>
      <c r="O80" s="23"/>
      <c r="BE80" s="54"/>
      <c r="BF80" s="55"/>
      <c r="BI80" s="55"/>
      <c r="BJ80" s="54"/>
      <c r="BK80" s="54"/>
    </row>
    <row r="81">
      <c r="B81" s="23"/>
      <c r="D81" s="32"/>
      <c r="G81" s="23"/>
      <c r="J81" s="23"/>
      <c r="O81" s="23"/>
      <c r="BE81" s="54"/>
      <c r="BF81" s="55"/>
      <c r="BI81" s="55"/>
      <c r="BJ81" s="54"/>
      <c r="BK81" s="54"/>
    </row>
    <row r="82">
      <c r="B82" s="23"/>
      <c r="D82" s="32"/>
      <c r="G82" s="23"/>
      <c r="J82" s="23"/>
      <c r="O82" s="23"/>
      <c r="BE82" s="54"/>
      <c r="BF82" s="55"/>
      <c r="BI82" s="55"/>
      <c r="BJ82" s="54"/>
      <c r="BK82" s="54"/>
    </row>
    <row r="83">
      <c r="B83" s="23"/>
      <c r="D83" s="32"/>
      <c r="G83" s="23"/>
      <c r="J83" s="23"/>
      <c r="O83" s="23"/>
      <c r="BE83" s="54"/>
      <c r="BF83" s="55"/>
      <c r="BI83" s="55"/>
      <c r="BJ83" s="54"/>
      <c r="BK83" s="54"/>
    </row>
    <row r="84">
      <c r="B84" s="23"/>
      <c r="D84" s="32"/>
      <c r="G84" s="23"/>
      <c r="J84" s="23"/>
      <c r="O84" s="23"/>
      <c r="BE84" s="54"/>
      <c r="BF84" s="55"/>
      <c r="BI84" s="55"/>
      <c r="BJ84" s="54"/>
      <c r="BK84" s="54"/>
    </row>
    <row r="85">
      <c r="B85" s="23"/>
      <c r="D85" s="32"/>
      <c r="G85" s="23"/>
      <c r="J85" s="23"/>
      <c r="O85" s="23"/>
      <c r="BE85" s="54"/>
      <c r="BF85" s="55"/>
      <c r="BI85" s="55"/>
      <c r="BJ85" s="54"/>
      <c r="BK85" s="54"/>
    </row>
    <row r="86">
      <c r="B86" s="23"/>
      <c r="D86" s="32"/>
      <c r="G86" s="23"/>
      <c r="J86" s="23"/>
      <c r="O86" s="23"/>
      <c r="BE86" s="54"/>
      <c r="BF86" s="55"/>
      <c r="BI86" s="55"/>
      <c r="BJ86" s="54"/>
      <c r="BK86" s="54"/>
    </row>
    <row r="87">
      <c r="B87" s="23"/>
      <c r="D87" s="32"/>
      <c r="G87" s="23"/>
      <c r="J87" s="23"/>
      <c r="O87" s="23"/>
      <c r="BE87" s="54"/>
      <c r="BF87" s="55"/>
      <c r="BI87" s="55"/>
      <c r="BJ87" s="54"/>
      <c r="BK87" s="54"/>
    </row>
    <row r="88">
      <c r="B88" s="23"/>
      <c r="D88" s="32"/>
      <c r="G88" s="23"/>
      <c r="J88" s="23"/>
      <c r="O88" s="23"/>
      <c r="BE88" s="54"/>
      <c r="BF88" s="55"/>
      <c r="BI88" s="55"/>
      <c r="BJ88" s="54"/>
      <c r="BK88" s="54"/>
    </row>
    <row r="89">
      <c r="B89" s="23"/>
      <c r="D89" s="32"/>
      <c r="G89" s="23"/>
      <c r="J89" s="23"/>
      <c r="O89" s="23"/>
      <c r="BE89" s="54"/>
      <c r="BF89" s="55"/>
      <c r="BI89" s="55"/>
      <c r="BJ89" s="54"/>
      <c r="BK89" s="54"/>
    </row>
    <row r="90">
      <c r="B90" s="23"/>
      <c r="D90" s="32"/>
      <c r="G90" s="23"/>
      <c r="J90" s="23"/>
      <c r="O90" s="23"/>
      <c r="BE90" s="54"/>
      <c r="BF90" s="55"/>
      <c r="BI90" s="55"/>
      <c r="BJ90" s="54"/>
      <c r="BK90" s="54"/>
    </row>
    <row r="91">
      <c r="B91" s="23"/>
      <c r="D91" s="32"/>
      <c r="G91" s="23"/>
      <c r="J91" s="23"/>
      <c r="O91" s="23"/>
      <c r="BE91" s="54"/>
      <c r="BF91" s="55"/>
      <c r="BI91" s="55"/>
      <c r="BJ91" s="54"/>
      <c r="BK91" s="54"/>
    </row>
    <row r="92">
      <c r="B92" s="23"/>
      <c r="D92" s="32"/>
      <c r="G92" s="23"/>
      <c r="J92" s="23"/>
      <c r="O92" s="23"/>
      <c r="BE92" s="54"/>
      <c r="BF92" s="55"/>
      <c r="BI92" s="55"/>
      <c r="BJ92" s="54"/>
      <c r="BK92" s="54"/>
    </row>
    <row r="93">
      <c r="B93" s="23"/>
      <c r="D93" s="32"/>
      <c r="G93" s="23"/>
      <c r="J93" s="23"/>
      <c r="O93" s="23"/>
      <c r="BE93" s="54"/>
      <c r="BF93" s="55"/>
      <c r="BI93" s="55"/>
      <c r="BJ93" s="54"/>
      <c r="BK93" s="54"/>
    </row>
    <row r="94">
      <c r="B94" s="23"/>
      <c r="D94" s="32"/>
      <c r="G94" s="23"/>
      <c r="J94" s="23"/>
      <c r="O94" s="23"/>
      <c r="BE94" s="54"/>
      <c r="BF94" s="55"/>
      <c r="BI94" s="55"/>
      <c r="BJ94" s="54"/>
      <c r="BK94" s="54"/>
    </row>
    <row r="95">
      <c r="B95" s="23"/>
      <c r="D95" s="32"/>
      <c r="G95" s="23"/>
      <c r="J95" s="23"/>
      <c r="O95" s="23"/>
      <c r="BE95" s="54"/>
      <c r="BF95" s="55"/>
      <c r="BI95" s="55"/>
      <c r="BJ95" s="54"/>
      <c r="BK95" s="54"/>
    </row>
    <row r="96">
      <c r="B96" s="23"/>
      <c r="D96" s="32"/>
      <c r="G96" s="23"/>
      <c r="J96" s="23"/>
      <c r="O96" s="23"/>
      <c r="BE96" s="54"/>
      <c r="BF96" s="55"/>
      <c r="BI96" s="55"/>
      <c r="BJ96" s="54"/>
      <c r="BK96" s="54"/>
    </row>
    <row r="97">
      <c r="B97" s="23"/>
      <c r="D97" s="32"/>
      <c r="G97" s="23"/>
      <c r="J97" s="23"/>
      <c r="O97" s="23"/>
      <c r="BE97" s="54"/>
      <c r="BF97" s="55"/>
      <c r="BI97" s="55"/>
      <c r="BJ97" s="54"/>
      <c r="BK97" s="54"/>
    </row>
    <row r="98">
      <c r="B98" s="23"/>
      <c r="D98" s="32"/>
      <c r="G98" s="23"/>
      <c r="J98" s="23"/>
      <c r="O98" s="23"/>
      <c r="BE98" s="54"/>
      <c r="BF98" s="55"/>
      <c r="BI98" s="55"/>
      <c r="BJ98" s="54"/>
      <c r="BK98" s="54"/>
    </row>
    <row r="99">
      <c r="B99" s="23"/>
      <c r="D99" s="32"/>
      <c r="G99" s="23"/>
      <c r="J99" s="23"/>
      <c r="O99" s="23"/>
      <c r="BE99" s="54"/>
      <c r="BF99" s="55"/>
      <c r="BI99" s="55"/>
      <c r="BJ99" s="54"/>
      <c r="BK99" s="54"/>
    </row>
    <row r="100">
      <c r="B100" s="23"/>
      <c r="D100" s="32"/>
      <c r="G100" s="23"/>
      <c r="J100" s="23"/>
      <c r="O100" s="23"/>
      <c r="BE100" s="54"/>
      <c r="BF100" s="55"/>
      <c r="BI100" s="55"/>
      <c r="BJ100" s="54"/>
      <c r="BK100" s="54"/>
    </row>
    <row r="101">
      <c r="B101" s="23"/>
      <c r="D101" s="32"/>
      <c r="G101" s="23"/>
      <c r="J101" s="23"/>
      <c r="O101" s="23"/>
      <c r="BE101" s="54"/>
      <c r="BF101" s="55"/>
      <c r="BI101" s="55"/>
      <c r="BJ101" s="54"/>
      <c r="BK101" s="54"/>
    </row>
    <row r="102">
      <c r="B102" s="23"/>
      <c r="D102" s="32"/>
      <c r="G102" s="23"/>
      <c r="J102" s="23"/>
      <c r="O102" s="23"/>
      <c r="BE102" s="54"/>
      <c r="BF102" s="55"/>
      <c r="BI102" s="55"/>
      <c r="BJ102" s="54"/>
      <c r="BK102" s="54"/>
    </row>
    <row r="103">
      <c r="B103" s="23"/>
      <c r="D103" s="32"/>
      <c r="G103" s="23"/>
      <c r="J103" s="23"/>
      <c r="O103" s="23"/>
      <c r="BE103" s="54"/>
      <c r="BF103" s="55"/>
      <c r="BI103" s="55"/>
      <c r="BJ103" s="54"/>
      <c r="BK103" s="54"/>
    </row>
    <row r="104">
      <c r="B104" s="23"/>
      <c r="D104" s="32"/>
      <c r="G104" s="23"/>
      <c r="J104" s="23"/>
      <c r="O104" s="23"/>
      <c r="BE104" s="54"/>
      <c r="BF104" s="55"/>
      <c r="BI104" s="55"/>
      <c r="BJ104" s="54"/>
      <c r="BK104" s="54"/>
    </row>
    <row r="105">
      <c r="B105" s="23"/>
      <c r="D105" s="32"/>
      <c r="G105" s="23"/>
      <c r="J105" s="23"/>
      <c r="O105" s="23"/>
      <c r="BE105" s="54"/>
      <c r="BF105" s="55"/>
      <c r="BI105" s="55"/>
      <c r="BJ105" s="54"/>
      <c r="BK105" s="54"/>
    </row>
    <row r="106">
      <c r="B106" s="23"/>
      <c r="D106" s="32"/>
      <c r="G106" s="23"/>
      <c r="J106" s="23"/>
      <c r="O106" s="23"/>
      <c r="BE106" s="54"/>
      <c r="BF106" s="55"/>
      <c r="BI106" s="55"/>
      <c r="BJ106" s="54"/>
      <c r="BK106" s="54"/>
    </row>
    <row r="107">
      <c r="B107" s="23"/>
      <c r="D107" s="32"/>
      <c r="G107" s="23"/>
      <c r="J107" s="23"/>
      <c r="O107" s="23"/>
      <c r="BE107" s="54"/>
      <c r="BF107" s="55"/>
      <c r="BI107" s="55"/>
      <c r="BJ107" s="54"/>
      <c r="BK107" s="54"/>
    </row>
    <row r="108">
      <c r="B108" s="23"/>
      <c r="D108" s="32"/>
      <c r="G108" s="23"/>
      <c r="J108" s="23"/>
      <c r="O108" s="23"/>
      <c r="BE108" s="54"/>
      <c r="BF108" s="55"/>
      <c r="BI108" s="55"/>
      <c r="BJ108" s="54"/>
      <c r="BK108" s="54"/>
    </row>
    <row r="109">
      <c r="B109" s="23"/>
      <c r="D109" s="32"/>
      <c r="G109" s="23"/>
      <c r="J109" s="23"/>
      <c r="O109" s="23"/>
      <c r="BE109" s="54"/>
      <c r="BF109" s="55"/>
      <c r="BI109" s="55"/>
      <c r="BJ109" s="54"/>
      <c r="BK109" s="54"/>
    </row>
    <row r="110">
      <c r="B110" s="23"/>
      <c r="D110" s="32"/>
      <c r="G110" s="23"/>
      <c r="J110" s="23"/>
      <c r="O110" s="23"/>
      <c r="BE110" s="54"/>
      <c r="BF110" s="55"/>
      <c r="BI110" s="55"/>
      <c r="BJ110" s="54"/>
      <c r="BK110" s="54"/>
    </row>
    <row r="111">
      <c r="B111" s="23"/>
      <c r="D111" s="32"/>
      <c r="G111" s="23"/>
      <c r="J111" s="23"/>
      <c r="O111" s="23"/>
      <c r="BE111" s="54"/>
      <c r="BF111" s="55"/>
      <c r="BI111" s="55"/>
      <c r="BJ111" s="54"/>
      <c r="BK111" s="54"/>
    </row>
    <row r="112">
      <c r="B112" s="23"/>
      <c r="D112" s="32"/>
      <c r="G112" s="23"/>
      <c r="J112" s="23"/>
      <c r="O112" s="23"/>
      <c r="BE112" s="54"/>
      <c r="BF112" s="55"/>
      <c r="BI112" s="55"/>
      <c r="BJ112" s="54"/>
      <c r="BK112" s="54"/>
    </row>
    <row r="113">
      <c r="B113" s="23"/>
      <c r="D113" s="32"/>
      <c r="G113" s="23"/>
      <c r="J113" s="23"/>
      <c r="O113" s="23"/>
      <c r="BE113" s="54"/>
      <c r="BF113" s="55"/>
      <c r="BI113" s="55"/>
      <c r="BJ113" s="54"/>
      <c r="BK113" s="54"/>
    </row>
    <row r="114">
      <c r="B114" s="23"/>
      <c r="D114" s="32"/>
      <c r="G114" s="23"/>
      <c r="J114" s="23"/>
      <c r="O114" s="23"/>
      <c r="BE114" s="54"/>
      <c r="BF114" s="55"/>
      <c r="BI114" s="55"/>
      <c r="BJ114" s="54"/>
      <c r="BK114" s="54"/>
    </row>
    <row r="115">
      <c r="B115" s="23"/>
      <c r="D115" s="32"/>
      <c r="G115" s="23"/>
      <c r="J115" s="23"/>
      <c r="O115" s="23"/>
      <c r="BE115" s="54"/>
      <c r="BF115" s="55"/>
      <c r="BI115" s="55"/>
      <c r="BJ115" s="54"/>
      <c r="BK115" s="54"/>
    </row>
    <row r="116">
      <c r="B116" s="23"/>
      <c r="D116" s="32"/>
      <c r="G116" s="23"/>
      <c r="J116" s="23"/>
      <c r="O116" s="23"/>
      <c r="BE116" s="54"/>
      <c r="BF116" s="55"/>
      <c r="BI116" s="55"/>
      <c r="BJ116" s="54"/>
      <c r="BK116" s="54"/>
    </row>
    <row r="117">
      <c r="B117" s="23"/>
      <c r="D117" s="32"/>
      <c r="G117" s="23"/>
      <c r="J117" s="23"/>
      <c r="O117" s="23"/>
      <c r="BE117" s="54"/>
      <c r="BF117" s="55"/>
      <c r="BI117" s="55"/>
      <c r="BJ117" s="54"/>
      <c r="BK117" s="54"/>
    </row>
    <row r="118">
      <c r="B118" s="23"/>
      <c r="D118" s="32"/>
      <c r="G118" s="23"/>
      <c r="J118" s="23"/>
      <c r="O118" s="23"/>
      <c r="BE118" s="54"/>
      <c r="BF118" s="55"/>
      <c r="BI118" s="55"/>
      <c r="BJ118" s="54"/>
      <c r="BK118" s="54"/>
    </row>
    <row r="119">
      <c r="B119" s="23"/>
      <c r="D119" s="32"/>
      <c r="G119" s="23"/>
      <c r="J119" s="23"/>
      <c r="O119" s="23"/>
      <c r="BE119" s="54"/>
      <c r="BF119" s="55"/>
      <c r="BI119" s="55"/>
      <c r="BJ119" s="54"/>
      <c r="BK119" s="54"/>
    </row>
    <row r="120">
      <c r="B120" s="23"/>
      <c r="D120" s="32"/>
      <c r="G120" s="23"/>
      <c r="J120" s="23"/>
      <c r="O120" s="23"/>
      <c r="BE120" s="54"/>
      <c r="BF120" s="55"/>
      <c r="BI120" s="55"/>
      <c r="BJ120" s="54"/>
      <c r="BK120" s="54"/>
    </row>
    <row r="121">
      <c r="B121" s="23"/>
      <c r="D121" s="32"/>
      <c r="G121" s="23"/>
      <c r="J121" s="23"/>
      <c r="O121" s="23"/>
      <c r="BE121" s="54"/>
      <c r="BF121" s="55"/>
      <c r="BI121" s="55"/>
      <c r="BJ121" s="54"/>
      <c r="BK121" s="54"/>
    </row>
    <row r="122">
      <c r="B122" s="23"/>
      <c r="D122" s="32"/>
      <c r="G122" s="23"/>
      <c r="J122" s="23"/>
      <c r="O122" s="23"/>
      <c r="BE122" s="54"/>
      <c r="BF122" s="55"/>
      <c r="BI122" s="55"/>
      <c r="BJ122" s="54"/>
      <c r="BK122" s="54"/>
    </row>
    <row r="123">
      <c r="B123" s="23"/>
      <c r="D123" s="32"/>
      <c r="G123" s="23"/>
      <c r="J123" s="23"/>
      <c r="O123" s="23"/>
      <c r="BE123" s="54"/>
      <c r="BF123" s="55"/>
      <c r="BI123" s="55"/>
      <c r="BJ123" s="54"/>
      <c r="BK123" s="54"/>
    </row>
    <row r="124">
      <c r="B124" s="23"/>
      <c r="D124" s="32"/>
      <c r="G124" s="23"/>
      <c r="J124" s="23"/>
      <c r="O124" s="23"/>
      <c r="BE124" s="54"/>
      <c r="BF124" s="55"/>
      <c r="BI124" s="55"/>
      <c r="BJ124" s="54"/>
      <c r="BK124" s="54"/>
    </row>
    <row r="125">
      <c r="B125" s="23"/>
      <c r="D125" s="32"/>
      <c r="G125" s="23"/>
      <c r="J125" s="23"/>
      <c r="O125" s="23"/>
      <c r="BE125" s="54"/>
      <c r="BF125" s="55"/>
      <c r="BI125" s="55"/>
      <c r="BJ125" s="54"/>
      <c r="BK125" s="54"/>
    </row>
    <row r="126">
      <c r="B126" s="23"/>
      <c r="D126" s="32"/>
      <c r="G126" s="23"/>
      <c r="J126" s="23"/>
      <c r="O126" s="23"/>
      <c r="BE126" s="54"/>
      <c r="BF126" s="55"/>
      <c r="BI126" s="55"/>
      <c r="BJ126" s="54"/>
      <c r="BK126" s="54"/>
    </row>
    <row r="127">
      <c r="B127" s="23"/>
      <c r="D127" s="32"/>
      <c r="G127" s="23"/>
      <c r="J127" s="23"/>
      <c r="O127" s="23"/>
      <c r="BE127" s="54"/>
      <c r="BF127" s="55"/>
      <c r="BI127" s="55"/>
      <c r="BJ127" s="54"/>
      <c r="BK127" s="54"/>
    </row>
    <row r="128">
      <c r="B128" s="23"/>
      <c r="D128" s="32"/>
      <c r="G128" s="23"/>
      <c r="J128" s="23"/>
      <c r="O128" s="23"/>
      <c r="BE128" s="54"/>
      <c r="BF128" s="55"/>
      <c r="BI128" s="55"/>
      <c r="BJ128" s="54"/>
      <c r="BK128" s="54"/>
    </row>
    <row r="129">
      <c r="B129" s="23"/>
      <c r="D129" s="32"/>
      <c r="G129" s="23"/>
      <c r="J129" s="23"/>
      <c r="O129" s="23"/>
      <c r="BE129" s="54"/>
      <c r="BF129" s="55"/>
      <c r="BI129" s="55"/>
      <c r="BJ129" s="54"/>
      <c r="BK129" s="54"/>
    </row>
    <row r="130">
      <c r="B130" s="23"/>
      <c r="D130" s="32"/>
      <c r="G130" s="23"/>
      <c r="J130" s="23"/>
      <c r="O130" s="23"/>
      <c r="BE130" s="54"/>
      <c r="BF130" s="55"/>
      <c r="BI130" s="55"/>
      <c r="BJ130" s="54"/>
      <c r="BK130" s="54"/>
    </row>
    <row r="131">
      <c r="B131" s="23"/>
      <c r="D131" s="32"/>
      <c r="G131" s="23"/>
      <c r="J131" s="23"/>
      <c r="O131" s="23"/>
      <c r="BE131" s="54"/>
      <c r="BF131" s="55"/>
      <c r="BI131" s="55"/>
      <c r="BJ131" s="54"/>
      <c r="BK131" s="54"/>
    </row>
    <row r="132">
      <c r="B132" s="23"/>
      <c r="D132" s="32"/>
      <c r="G132" s="23"/>
      <c r="J132" s="23"/>
      <c r="O132" s="23"/>
      <c r="BE132" s="54"/>
      <c r="BF132" s="55"/>
      <c r="BI132" s="55"/>
      <c r="BJ132" s="54"/>
      <c r="BK132" s="54"/>
    </row>
    <row r="133">
      <c r="B133" s="23"/>
      <c r="D133" s="32"/>
      <c r="G133" s="23"/>
      <c r="J133" s="23"/>
      <c r="O133" s="23"/>
      <c r="BE133" s="54"/>
      <c r="BF133" s="55"/>
      <c r="BI133" s="55"/>
      <c r="BJ133" s="54"/>
      <c r="BK133" s="54"/>
    </row>
    <row r="134">
      <c r="B134" s="23"/>
      <c r="D134" s="32"/>
      <c r="G134" s="23"/>
      <c r="J134" s="23"/>
      <c r="O134" s="23"/>
      <c r="BE134" s="54"/>
      <c r="BF134" s="55"/>
      <c r="BI134" s="55"/>
      <c r="BJ134" s="54"/>
      <c r="BK134" s="54"/>
    </row>
    <row r="135">
      <c r="B135" s="23"/>
      <c r="D135" s="32"/>
      <c r="G135" s="23"/>
      <c r="J135" s="23"/>
      <c r="O135" s="23"/>
      <c r="BE135" s="54"/>
      <c r="BF135" s="55"/>
      <c r="BI135" s="55"/>
      <c r="BJ135" s="54"/>
      <c r="BK135" s="54"/>
    </row>
    <row r="136">
      <c r="B136" s="23"/>
      <c r="D136" s="32"/>
      <c r="G136" s="23"/>
      <c r="J136" s="23"/>
      <c r="O136" s="23"/>
      <c r="BE136" s="54"/>
      <c r="BF136" s="55"/>
      <c r="BI136" s="55"/>
      <c r="BJ136" s="54"/>
      <c r="BK136" s="54"/>
    </row>
    <row r="137">
      <c r="B137" s="23"/>
      <c r="D137" s="32"/>
      <c r="G137" s="23"/>
      <c r="J137" s="23"/>
      <c r="O137" s="23"/>
      <c r="BE137" s="54"/>
      <c r="BF137" s="55"/>
      <c r="BI137" s="55"/>
      <c r="BJ137" s="54"/>
      <c r="BK137" s="54"/>
    </row>
    <row r="138">
      <c r="B138" s="23"/>
      <c r="D138" s="32"/>
      <c r="G138" s="23"/>
      <c r="J138" s="23"/>
      <c r="O138" s="23"/>
      <c r="BE138" s="54"/>
      <c r="BF138" s="55"/>
      <c r="BI138" s="55"/>
      <c r="BJ138" s="54"/>
      <c r="BK138" s="54"/>
    </row>
    <row r="139">
      <c r="B139" s="23"/>
      <c r="D139" s="32"/>
      <c r="G139" s="23"/>
      <c r="J139" s="23"/>
      <c r="O139" s="23"/>
      <c r="BE139" s="54"/>
      <c r="BF139" s="55"/>
      <c r="BI139" s="55"/>
      <c r="BJ139" s="54"/>
      <c r="BK139" s="54"/>
    </row>
    <row r="140">
      <c r="B140" s="23"/>
      <c r="D140" s="32"/>
      <c r="G140" s="23"/>
      <c r="J140" s="23"/>
      <c r="O140" s="23"/>
      <c r="BE140" s="54"/>
      <c r="BF140" s="55"/>
      <c r="BI140" s="55"/>
      <c r="BJ140" s="54"/>
      <c r="BK140" s="54"/>
    </row>
    <row r="141">
      <c r="B141" s="23"/>
      <c r="D141" s="32"/>
      <c r="G141" s="23"/>
      <c r="J141" s="23"/>
      <c r="O141" s="23"/>
      <c r="BE141" s="54"/>
      <c r="BF141" s="55"/>
      <c r="BI141" s="55"/>
      <c r="BJ141" s="54"/>
      <c r="BK141" s="54"/>
    </row>
    <row r="142">
      <c r="B142" s="23"/>
      <c r="D142" s="32"/>
      <c r="G142" s="23"/>
      <c r="J142" s="23"/>
      <c r="O142" s="23"/>
      <c r="BE142" s="54"/>
      <c r="BF142" s="55"/>
      <c r="BI142" s="55"/>
      <c r="BJ142" s="54"/>
      <c r="BK142" s="54"/>
    </row>
    <row r="143">
      <c r="B143" s="23"/>
      <c r="D143" s="32"/>
      <c r="G143" s="23"/>
      <c r="J143" s="23"/>
      <c r="O143" s="23"/>
      <c r="BE143" s="54"/>
      <c r="BF143" s="55"/>
      <c r="BI143" s="55"/>
      <c r="BJ143" s="54"/>
      <c r="BK143" s="54"/>
    </row>
    <row r="144">
      <c r="B144" s="23"/>
      <c r="D144" s="32"/>
      <c r="G144" s="23"/>
      <c r="J144" s="23"/>
      <c r="O144" s="23"/>
      <c r="BE144" s="54"/>
      <c r="BF144" s="55"/>
      <c r="BI144" s="55"/>
      <c r="BJ144" s="54"/>
      <c r="BK144" s="54"/>
    </row>
    <row r="145">
      <c r="B145" s="23"/>
      <c r="D145" s="32"/>
      <c r="G145" s="23"/>
      <c r="J145" s="23"/>
      <c r="O145" s="23"/>
      <c r="BE145" s="54"/>
      <c r="BF145" s="55"/>
      <c r="BI145" s="55"/>
      <c r="BJ145" s="54"/>
      <c r="BK145" s="54"/>
    </row>
    <row r="146">
      <c r="B146" s="23"/>
      <c r="D146" s="32"/>
      <c r="G146" s="23"/>
      <c r="J146" s="23"/>
      <c r="O146" s="23"/>
      <c r="BE146" s="54"/>
      <c r="BF146" s="55"/>
      <c r="BI146" s="55"/>
      <c r="BJ146" s="54"/>
      <c r="BK146" s="54"/>
    </row>
    <row r="147">
      <c r="B147" s="23"/>
      <c r="D147" s="32"/>
      <c r="G147" s="23"/>
      <c r="J147" s="23"/>
      <c r="O147" s="23"/>
      <c r="BE147" s="54"/>
      <c r="BF147" s="55"/>
      <c r="BI147" s="55"/>
      <c r="BJ147" s="54"/>
      <c r="BK147" s="54"/>
    </row>
    <row r="148">
      <c r="B148" s="23"/>
      <c r="D148" s="32"/>
      <c r="G148" s="23"/>
      <c r="J148" s="23"/>
      <c r="O148" s="23"/>
      <c r="BE148" s="54"/>
      <c r="BF148" s="55"/>
      <c r="BI148" s="55"/>
      <c r="BJ148" s="54"/>
      <c r="BK148" s="54"/>
    </row>
    <row r="149">
      <c r="B149" s="23"/>
      <c r="D149" s="32"/>
      <c r="G149" s="23"/>
      <c r="J149" s="23"/>
      <c r="O149" s="23"/>
      <c r="BE149" s="54"/>
      <c r="BF149" s="55"/>
      <c r="BI149" s="55"/>
      <c r="BJ149" s="54"/>
      <c r="BK149" s="54"/>
    </row>
    <row r="150">
      <c r="B150" s="23"/>
      <c r="D150" s="32"/>
      <c r="G150" s="23"/>
      <c r="J150" s="23"/>
      <c r="O150" s="23"/>
      <c r="BE150" s="54"/>
      <c r="BF150" s="55"/>
      <c r="BI150" s="55"/>
      <c r="BJ150" s="54"/>
      <c r="BK150" s="54"/>
    </row>
    <row r="151">
      <c r="B151" s="23"/>
      <c r="D151" s="32"/>
      <c r="G151" s="23"/>
      <c r="J151" s="23"/>
      <c r="O151" s="23"/>
      <c r="BE151" s="54"/>
      <c r="BF151" s="55"/>
      <c r="BI151" s="55"/>
      <c r="BJ151" s="54"/>
      <c r="BK151" s="54"/>
    </row>
    <row r="152">
      <c r="B152" s="23"/>
      <c r="D152" s="32"/>
      <c r="G152" s="23"/>
      <c r="J152" s="23"/>
      <c r="O152" s="23"/>
      <c r="BE152" s="54"/>
      <c r="BF152" s="55"/>
      <c r="BI152" s="55"/>
      <c r="BJ152" s="54"/>
      <c r="BK152" s="54"/>
    </row>
    <row r="153">
      <c r="B153" s="23"/>
      <c r="D153" s="32"/>
      <c r="G153" s="23"/>
      <c r="J153" s="23"/>
      <c r="O153" s="23"/>
      <c r="BE153" s="54"/>
      <c r="BF153" s="55"/>
      <c r="BI153" s="55"/>
      <c r="BJ153" s="54"/>
      <c r="BK153" s="54"/>
    </row>
    <row r="154">
      <c r="B154" s="23"/>
      <c r="D154" s="32"/>
      <c r="G154" s="23"/>
      <c r="J154" s="23"/>
      <c r="O154" s="23"/>
      <c r="BE154" s="54"/>
      <c r="BF154" s="55"/>
      <c r="BI154" s="55"/>
      <c r="BJ154" s="54"/>
      <c r="BK154" s="54"/>
    </row>
    <row r="155">
      <c r="B155" s="23"/>
      <c r="D155" s="32"/>
      <c r="G155" s="23"/>
      <c r="J155" s="23"/>
      <c r="O155" s="23"/>
      <c r="BE155" s="54"/>
      <c r="BF155" s="55"/>
      <c r="BI155" s="55"/>
      <c r="BJ155" s="54"/>
      <c r="BK155" s="54"/>
    </row>
    <row r="156">
      <c r="B156" s="23"/>
      <c r="D156" s="32"/>
      <c r="G156" s="23"/>
      <c r="J156" s="23"/>
      <c r="O156" s="23"/>
      <c r="BE156" s="54"/>
      <c r="BF156" s="55"/>
      <c r="BI156" s="55"/>
      <c r="BJ156" s="54"/>
      <c r="BK156" s="54"/>
    </row>
    <row r="157">
      <c r="B157" s="23"/>
      <c r="D157" s="32"/>
      <c r="G157" s="23"/>
      <c r="J157" s="23"/>
      <c r="O157" s="23"/>
      <c r="BE157" s="54"/>
      <c r="BF157" s="55"/>
      <c r="BI157" s="55"/>
      <c r="BJ157" s="54"/>
      <c r="BK157" s="54"/>
    </row>
    <row r="158">
      <c r="B158" s="23"/>
      <c r="D158" s="32"/>
      <c r="G158" s="23"/>
      <c r="J158" s="23"/>
      <c r="O158" s="23"/>
      <c r="BE158" s="54"/>
      <c r="BF158" s="55"/>
      <c r="BI158" s="55"/>
      <c r="BJ158" s="54"/>
      <c r="BK158" s="54"/>
    </row>
    <row r="159">
      <c r="B159" s="23"/>
      <c r="D159" s="32"/>
      <c r="G159" s="23"/>
      <c r="J159" s="23"/>
      <c r="O159" s="23"/>
      <c r="BE159" s="54"/>
      <c r="BF159" s="55"/>
      <c r="BI159" s="55"/>
      <c r="BJ159" s="54"/>
      <c r="BK159" s="54"/>
    </row>
    <row r="160">
      <c r="B160" s="23"/>
      <c r="D160" s="32"/>
      <c r="G160" s="23"/>
      <c r="J160" s="23"/>
      <c r="O160" s="23"/>
      <c r="BE160" s="54"/>
      <c r="BF160" s="55"/>
      <c r="BI160" s="55"/>
      <c r="BJ160" s="54"/>
      <c r="BK160" s="54"/>
    </row>
    <row r="161">
      <c r="B161" s="23"/>
      <c r="D161" s="32"/>
      <c r="G161" s="23"/>
      <c r="J161" s="23"/>
      <c r="O161" s="23"/>
      <c r="BE161" s="54"/>
      <c r="BF161" s="55"/>
      <c r="BI161" s="55"/>
      <c r="BJ161" s="54"/>
      <c r="BK161" s="54"/>
    </row>
    <row r="162">
      <c r="B162" s="23"/>
      <c r="D162" s="32"/>
      <c r="G162" s="23"/>
      <c r="J162" s="23"/>
      <c r="O162" s="23"/>
      <c r="BE162" s="54"/>
      <c r="BF162" s="55"/>
      <c r="BI162" s="55"/>
      <c r="BJ162" s="54"/>
      <c r="BK162" s="54"/>
    </row>
    <row r="163">
      <c r="B163" s="23"/>
      <c r="D163" s="32"/>
      <c r="G163" s="23"/>
      <c r="J163" s="23"/>
      <c r="O163" s="23"/>
      <c r="BE163" s="54"/>
      <c r="BF163" s="55"/>
      <c r="BI163" s="55"/>
      <c r="BJ163" s="54"/>
      <c r="BK163" s="54"/>
    </row>
    <row r="164">
      <c r="B164" s="23"/>
      <c r="D164" s="32"/>
      <c r="G164" s="23"/>
      <c r="J164" s="23"/>
      <c r="O164" s="23"/>
      <c r="BE164" s="54"/>
      <c r="BF164" s="55"/>
      <c r="BI164" s="55"/>
      <c r="BJ164" s="54"/>
      <c r="BK164" s="54"/>
    </row>
    <row r="165">
      <c r="B165" s="23"/>
      <c r="D165" s="32"/>
      <c r="G165" s="23"/>
      <c r="J165" s="23"/>
      <c r="O165" s="23"/>
      <c r="BE165" s="54"/>
      <c r="BF165" s="55"/>
      <c r="BI165" s="55"/>
      <c r="BJ165" s="54"/>
      <c r="BK165" s="54"/>
    </row>
    <row r="166">
      <c r="B166" s="23"/>
      <c r="D166" s="32"/>
      <c r="G166" s="23"/>
      <c r="J166" s="23"/>
      <c r="O166" s="23"/>
      <c r="BE166" s="54"/>
      <c r="BF166" s="55"/>
      <c r="BI166" s="55"/>
      <c r="BJ166" s="54"/>
      <c r="BK166" s="54"/>
    </row>
    <row r="167">
      <c r="B167" s="23"/>
      <c r="D167" s="32"/>
      <c r="G167" s="23"/>
      <c r="J167" s="23"/>
      <c r="O167" s="23"/>
      <c r="BE167" s="54"/>
      <c r="BF167" s="55"/>
      <c r="BI167" s="55"/>
      <c r="BJ167" s="54"/>
      <c r="BK167" s="54"/>
    </row>
    <row r="168">
      <c r="B168" s="23"/>
      <c r="D168" s="32"/>
      <c r="G168" s="23"/>
      <c r="J168" s="23"/>
      <c r="O168" s="23"/>
      <c r="BE168" s="54"/>
      <c r="BF168" s="55"/>
      <c r="BI168" s="55"/>
      <c r="BJ168" s="54"/>
      <c r="BK168" s="54"/>
    </row>
    <row r="169">
      <c r="B169" s="23"/>
      <c r="D169" s="32"/>
      <c r="G169" s="23"/>
      <c r="J169" s="23"/>
      <c r="O169" s="23"/>
      <c r="BE169" s="54"/>
      <c r="BF169" s="55"/>
      <c r="BI169" s="55"/>
      <c r="BJ169" s="54"/>
      <c r="BK169" s="54"/>
    </row>
    <row r="170">
      <c r="B170" s="23"/>
      <c r="D170" s="32"/>
      <c r="G170" s="23"/>
      <c r="J170" s="23"/>
      <c r="O170" s="23"/>
      <c r="BE170" s="54"/>
      <c r="BF170" s="55"/>
      <c r="BI170" s="55"/>
      <c r="BJ170" s="54"/>
      <c r="BK170" s="54"/>
    </row>
    <row r="171">
      <c r="B171" s="23"/>
      <c r="D171" s="32"/>
      <c r="G171" s="23"/>
      <c r="J171" s="23"/>
      <c r="O171" s="23"/>
      <c r="BE171" s="54"/>
      <c r="BF171" s="55"/>
      <c r="BI171" s="55"/>
      <c r="BJ171" s="54"/>
      <c r="BK171" s="54"/>
    </row>
    <row r="172">
      <c r="B172" s="23"/>
      <c r="D172" s="32"/>
      <c r="G172" s="23"/>
      <c r="J172" s="23"/>
      <c r="O172" s="23"/>
      <c r="BE172" s="54"/>
      <c r="BF172" s="55"/>
      <c r="BI172" s="55"/>
      <c r="BJ172" s="54"/>
      <c r="BK172" s="54"/>
    </row>
    <row r="173">
      <c r="B173" s="23"/>
      <c r="D173" s="32"/>
      <c r="G173" s="23"/>
      <c r="J173" s="23"/>
      <c r="O173" s="23"/>
      <c r="BE173" s="54"/>
      <c r="BF173" s="55"/>
      <c r="BI173" s="55"/>
      <c r="BJ173" s="54"/>
      <c r="BK173" s="54"/>
    </row>
    <row r="174">
      <c r="B174" s="23"/>
      <c r="D174" s="32"/>
      <c r="G174" s="23"/>
      <c r="J174" s="23"/>
      <c r="O174" s="23"/>
      <c r="BE174" s="54"/>
      <c r="BF174" s="55"/>
      <c r="BI174" s="55"/>
      <c r="BJ174" s="54"/>
      <c r="BK174" s="54"/>
    </row>
    <row r="175">
      <c r="B175" s="23"/>
      <c r="D175" s="32"/>
      <c r="G175" s="23"/>
      <c r="J175" s="23"/>
      <c r="O175" s="23"/>
      <c r="BE175" s="54"/>
      <c r="BF175" s="55"/>
      <c r="BI175" s="55"/>
      <c r="BJ175" s="54"/>
      <c r="BK175" s="54"/>
    </row>
    <row r="176">
      <c r="B176" s="23"/>
      <c r="D176" s="32"/>
      <c r="G176" s="23"/>
      <c r="J176" s="23"/>
      <c r="O176" s="23"/>
      <c r="BE176" s="54"/>
      <c r="BF176" s="55"/>
      <c r="BI176" s="55"/>
      <c r="BJ176" s="54"/>
      <c r="BK176" s="54"/>
    </row>
    <row r="177">
      <c r="B177" s="23"/>
      <c r="D177" s="32"/>
      <c r="G177" s="23"/>
      <c r="J177" s="23"/>
      <c r="O177" s="23"/>
      <c r="BE177" s="54"/>
      <c r="BF177" s="55"/>
      <c r="BI177" s="55"/>
      <c r="BJ177" s="54"/>
      <c r="BK177" s="54"/>
    </row>
    <row r="178">
      <c r="B178" s="23"/>
      <c r="D178" s="32"/>
      <c r="G178" s="23"/>
      <c r="J178" s="23"/>
      <c r="O178" s="23"/>
      <c r="BE178" s="54"/>
      <c r="BF178" s="55"/>
      <c r="BI178" s="55"/>
      <c r="BJ178" s="54"/>
      <c r="BK178" s="54"/>
    </row>
    <row r="179">
      <c r="B179" s="23"/>
      <c r="D179" s="32"/>
      <c r="G179" s="23"/>
      <c r="J179" s="23"/>
      <c r="O179" s="23"/>
      <c r="BE179" s="54"/>
      <c r="BF179" s="55"/>
      <c r="BI179" s="55"/>
      <c r="BJ179" s="54"/>
      <c r="BK179" s="54"/>
    </row>
    <row r="180">
      <c r="B180" s="23"/>
      <c r="D180" s="32"/>
      <c r="G180" s="23"/>
      <c r="J180" s="23"/>
      <c r="O180" s="23"/>
      <c r="BE180" s="54"/>
      <c r="BF180" s="55"/>
      <c r="BI180" s="55"/>
      <c r="BJ180" s="54"/>
      <c r="BK180" s="54"/>
    </row>
    <row r="181">
      <c r="B181" s="23"/>
      <c r="D181" s="32"/>
      <c r="G181" s="23"/>
      <c r="J181" s="23"/>
      <c r="O181" s="23"/>
      <c r="BE181" s="54"/>
      <c r="BF181" s="55"/>
      <c r="BI181" s="55"/>
      <c r="BJ181" s="54"/>
      <c r="BK181" s="54"/>
    </row>
    <row r="182">
      <c r="B182" s="23"/>
      <c r="D182" s="32"/>
      <c r="G182" s="23"/>
      <c r="J182" s="23"/>
      <c r="O182" s="23"/>
      <c r="BE182" s="54"/>
      <c r="BF182" s="55"/>
      <c r="BI182" s="55"/>
      <c r="BJ182" s="54"/>
      <c r="BK182" s="54"/>
    </row>
    <row r="183">
      <c r="B183" s="23"/>
      <c r="D183" s="32"/>
      <c r="G183" s="23"/>
      <c r="J183" s="23"/>
      <c r="O183" s="23"/>
      <c r="BE183" s="54"/>
      <c r="BF183" s="55"/>
      <c r="BI183" s="55"/>
      <c r="BJ183" s="54"/>
      <c r="BK183" s="54"/>
    </row>
    <row r="184">
      <c r="B184" s="23"/>
      <c r="D184" s="32"/>
      <c r="G184" s="23"/>
      <c r="J184" s="23"/>
      <c r="O184" s="23"/>
      <c r="BE184" s="54"/>
      <c r="BF184" s="55"/>
      <c r="BI184" s="55"/>
      <c r="BJ184" s="54"/>
      <c r="BK184" s="54"/>
    </row>
    <row r="185">
      <c r="B185" s="23"/>
      <c r="D185" s="32"/>
      <c r="G185" s="23"/>
      <c r="J185" s="23"/>
      <c r="O185" s="23"/>
      <c r="BE185" s="54"/>
      <c r="BF185" s="55"/>
      <c r="BI185" s="55"/>
      <c r="BJ185" s="54"/>
      <c r="BK185" s="54"/>
    </row>
    <row r="186">
      <c r="B186" s="23"/>
      <c r="D186" s="32"/>
      <c r="G186" s="23"/>
      <c r="J186" s="23"/>
      <c r="O186" s="23"/>
      <c r="BE186" s="54"/>
      <c r="BF186" s="55"/>
      <c r="BI186" s="55"/>
      <c r="BJ186" s="54"/>
      <c r="BK186" s="54"/>
    </row>
    <row r="187">
      <c r="B187" s="23"/>
      <c r="D187" s="32"/>
      <c r="G187" s="23"/>
      <c r="J187" s="23"/>
      <c r="O187" s="23"/>
      <c r="BE187" s="54"/>
      <c r="BF187" s="55"/>
      <c r="BI187" s="55"/>
      <c r="BJ187" s="54"/>
      <c r="BK187" s="54"/>
    </row>
    <row r="188">
      <c r="B188" s="23"/>
      <c r="D188" s="32"/>
      <c r="G188" s="23"/>
      <c r="J188" s="23"/>
      <c r="O188" s="23"/>
      <c r="BE188" s="54"/>
      <c r="BF188" s="55"/>
      <c r="BI188" s="55"/>
      <c r="BJ188" s="54"/>
      <c r="BK188" s="54"/>
    </row>
    <row r="189">
      <c r="B189" s="23"/>
      <c r="D189" s="32"/>
      <c r="G189" s="23"/>
      <c r="J189" s="23"/>
      <c r="O189" s="23"/>
      <c r="BE189" s="54"/>
      <c r="BF189" s="55"/>
      <c r="BI189" s="55"/>
      <c r="BJ189" s="54"/>
      <c r="BK189" s="54"/>
    </row>
    <row r="190">
      <c r="B190" s="23"/>
      <c r="D190" s="32"/>
      <c r="G190" s="23"/>
      <c r="J190" s="23"/>
      <c r="O190" s="23"/>
      <c r="BE190" s="54"/>
      <c r="BF190" s="55"/>
      <c r="BI190" s="55"/>
      <c r="BJ190" s="54"/>
      <c r="BK190" s="54"/>
    </row>
    <row r="191">
      <c r="B191" s="23"/>
      <c r="D191" s="32"/>
      <c r="G191" s="23"/>
      <c r="J191" s="23"/>
      <c r="O191" s="23"/>
      <c r="BE191" s="54"/>
      <c r="BF191" s="55"/>
      <c r="BI191" s="55"/>
      <c r="BJ191" s="54"/>
      <c r="BK191" s="54"/>
    </row>
    <row r="192">
      <c r="B192" s="23"/>
      <c r="D192" s="32"/>
      <c r="G192" s="23"/>
      <c r="J192" s="23"/>
      <c r="O192" s="23"/>
      <c r="BE192" s="54"/>
      <c r="BF192" s="55"/>
      <c r="BI192" s="55"/>
      <c r="BJ192" s="54"/>
      <c r="BK192" s="54"/>
    </row>
    <row r="193">
      <c r="B193" s="23"/>
      <c r="D193" s="32"/>
      <c r="G193" s="23"/>
      <c r="J193" s="23"/>
      <c r="O193" s="23"/>
      <c r="BE193" s="54"/>
      <c r="BF193" s="55"/>
      <c r="BI193" s="55"/>
      <c r="BJ193" s="54"/>
      <c r="BK193" s="54"/>
    </row>
    <row r="194">
      <c r="B194" s="23"/>
      <c r="D194" s="32"/>
      <c r="G194" s="23"/>
      <c r="J194" s="23"/>
      <c r="O194" s="23"/>
      <c r="BE194" s="54"/>
      <c r="BF194" s="55"/>
      <c r="BI194" s="55"/>
      <c r="BJ194" s="54"/>
      <c r="BK194" s="54"/>
    </row>
    <row r="195">
      <c r="B195" s="23"/>
      <c r="D195" s="32"/>
      <c r="G195" s="23"/>
      <c r="J195" s="23"/>
      <c r="O195" s="23"/>
      <c r="BE195" s="54"/>
      <c r="BF195" s="55"/>
      <c r="BI195" s="55"/>
      <c r="BJ195" s="54"/>
      <c r="BK195" s="54"/>
    </row>
    <row r="196">
      <c r="B196" s="23"/>
      <c r="D196" s="32"/>
      <c r="G196" s="23"/>
      <c r="J196" s="23"/>
      <c r="O196" s="23"/>
      <c r="BE196" s="54"/>
      <c r="BF196" s="55"/>
      <c r="BI196" s="55"/>
      <c r="BJ196" s="54"/>
      <c r="BK196" s="54"/>
    </row>
    <row r="197">
      <c r="B197" s="23"/>
      <c r="D197" s="32"/>
      <c r="G197" s="23"/>
      <c r="J197" s="23"/>
      <c r="O197" s="23"/>
      <c r="BE197" s="54"/>
      <c r="BF197" s="55"/>
      <c r="BI197" s="55"/>
      <c r="BJ197" s="54"/>
      <c r="BK197" s="54"/>
    </row>
    <row r="198">
      <c r="B198" s="23"/>
      <c r="D198" s="32"/>
      <c r="G198" s="23"/>
      <c r="J198" s="23"/>
      <c r="O198" s="23"/>
      <c r="BE198" s="54"/>
      <c r="BF198" s="55"/>
      <c r="BI198" s="55"/>
      <c r="BJ198" s="54"/>
      <c r="BK198" s="54"/>
    </row>
    <row r="199">
      <c r="B199" s="23"/>
      <c r="D199" s="32"/>
      <c r="G199" s="23"/>
      <c r="J199" s="23"/>
      <c r="O199" s="23"/>
      <c r="BE199" s="54"/>
      <c r="BF199" s="55"/>
      <c r="BI199" s="55"/>
      <c r="BJ199" s="54"/>
      <c r="BK199" s="54"/>
    </row>
    <row r="200">
      <c r="B200" s="23"/>
      <c r="D200" s="32"/>
      <c r="G200" s="23"/>
      <c r="J200" s="23"/>
      <c r="O200" s="23"/>
      <c r="BE200" s="54"/>
      <c r="BF200" s="55"/>
      <c r="BI200" s="55"/>
      <c r="BJ200" s="54"/>
      <c r="BK200" s="54"/>
    </row>
    <row r="201">
      <c r="B201" s="23"/>
      <c r="D201" s="32"/>
      <c r="G201" s="23"/>
      <c r="J201" s="23"/>
      <c r="O201" s="23"/>
      <c r="BE201" s="54"/>
      <c r="BF201" s="55"/>
      <c r="BI201" s="55"/>
      <c r="BJ201" s="54"/>
      <c r="BK201" s="54"/>
    </row>
    <row r="202">
      <c r="B202" s="23"/>
      <c r="D202" s="32"/>
      <c r="G202" s="23"/>
      <c r="J202" s="23"/>
      <c r="O202" s="23"/>
      <c r="BE202" s="54"/>
      <c r="BF202" s="55"/>
      <c r="BI202" s="55"/>
      <c r="BJ202" s="54"/>
      <c r="BK202" s="54"/>
    </row>
    <row r="203">
      <c r="B203" s="23"/>
      <c r="D203" s="32"/>
      <c r="G203" s="23"/>
      <c r="J203" s="23"/>
      <c r="O203" s="23"/>
      <c r="BE203" s="54"/>
      <c r="BF203" s="55"/>
      <c r="BI203" s="55"/>
      <c r="BJ203" s="54"/>
      <c r="BK203" s="54"/>
    </row>
    <row r="204">
      <c r="B204" s="23"/>
      <c r="D204" s="32"/>
      <c r="G204" s="23"/>
      <c r="J204" s="23"/>
      <c r="O204" s="23"/>
      <c r="BE204" s="54"/>
      <c r="BF204" s="55"/>
      <c r="BI204" s="55"/>
      <c r="BJ204" s="54"/>
      <c r="BK204" s="54"/>
    </row>
    <row r="205">
      <c r="B205" s="23"/>
      <c r="D205" s="32"/>
      <c r="G205" s="23"/>
      <c r="J205" s="23"/>
      <c r="O205" s="23"/>
      <c r="BE205" s="54"/>
      <c r="BF205" s="55"/>
      <c r="BI205" s="55"/>
      <c r="BJ205" s="54"/>
      <c r="BK205" s="54"/>
    </row>
    <row r="206">
      <c r="B206" s="23"/>
      <c r="D206" s="32"/>
      <c r="G206" s="23"/>
      <c r="J206" s="23"/>
      <c r="O206" s="23"/>
      <c r="BE206" s="54"/>
      <c r="BF206" s="55"/>
      <c r="BI206" s="55"/>
      <c r="BJ206" s="54"/>
      <c r="BK206" s="54"/>
    </row>
    <row r="207">
      <c r="B207" s="23"/>
      <c r="D207" s="32"/>
      <c r="G207" s="23"/>
      <c r="J207" s="23"/>
      <c r="O207" s="23"/>
      <c r="BE207" s="54"/>
      <c r="BF207" s="55"/>
      <c r="BI207" s="55"/>
      <c r="BJ207" s="54"/>
      <c r="BK207" s="54"/>
    </row>
    <row r="208">
      <c r="B208" s="23"/>
      <c r="D208" s="32"/>
      <c r="G208" s="23"/>
      <c r="J208" s="23"/>
      <c r="O208" s="23"/>
      <c r="BE208" s="54"/>
      <c r="BF208" s="55"/>
      <c r="BI208" s="55"/>
      <c r="BJ208" s="54"/>
      <c r="BK208" s="54"/>
    </row>
    <row r="209">
      <c r="B209" s="23"/>
      <c r="D209" s="32"/>
      <c r="G209" s="23"/>
      <c r="J209" s="23"/>
      <c r="O209" s="23"/>
      <c r="BE209" s="54"/>
      <c r="BF209" s="55"/>
      <c r="BI209" s="55"/>
      <c r="BJ209" s="54"/>
      <c r="BK209" s="54"/>
    </row>
    <row r="210">
      <c r="B210" s="23"/>
      <c r="D210" s="32"/>
      <c r="G210" s="23"/>
      <c r="J210" s="23"/>
      <c r="O210" s="23"/>
      <c r="BE210" s="54"/>
      <c r="BF210" s="55"/>
      <c r="BI210" s="55"/>
      <c r="BJ210" s="54"/>
      <c r="BK210" s="54"/>
    </row>
    <row r="211">
      <c r="B211" s="23"/>
      <c r="D211" s="32"/>
      <c r="G211" s="23"/>
      <c r="J211" s="23"/>
      <c r="O211" s="23"/>
      <c r="BE211" s="54"/>
      <c r="BF211" s="55"/>
      <c r="BI211" s="55"/>
      <c r="BJ211" s="54"/>
      <c r="BK211" s="54"/>
    </row>
    <row r="212">
      <c r="B212" s="23"/>
      <c r="D212" s="32"/>
      <c r="G212" s="23"/>
      <c r="J212" s="23"/>
      <c r="O212" s="23"/>
      <c r="BE212" s="54"/>
      <c r="BF212" s="55"/>
      <c r="BI212" s="55"/>
      <c r="BJ212" s="54"/>
      <c r="BK212" s="54"/>
    </row>
    <row r="213">
      <c r="B213" s="23"/>
      <c r="D213" s="32"/>
      <c r="G213" s="23"/>
      <c r="J213" s="23"/>
      <c r="O213" s="23"/>
      <c r="BE213" s="54"/>
      <c r="BF213" s="55"/>
      <c r="BI213" s="55"/>
      <c r="BJ213" s="54"/>
      <c r="BK213" s="54"/>
    </row>
    <row r="214">
      <c r="B214" s="23"/>
      <c r="D214" s="32"/>
      <c r="G214" s="23"/>
      <c r="J214" s="23"/>
      <c r="O214" s="23"/>
      <c r="BE214" s="54"/>
      <c r="BF214" s="55"/>
      <c r="BI214" s="55"/>
      <c r="BJ214" s="54"/>
      <c r="BK214" s="54"/>
    </row>
    <row r="215">
      <c r="B215" s="23"/>
      <c r="D215" s="32"/>
      <c r="G215" s="23"/>
      <c r="J215" s="23"/>
      <c r="O215" s="23"/>
      <c r="BE215" s="54"/>
      <c r="BF215" s="55"/>
      <c r="BI215" s="55"/>
      <c r="BJ215" s="54"/>
      <c r="BK215" s="54"/>
    </row>
    <row r="216">
      <c r="B216" s="23"/>
      <c r="D216" s="32"/>
      <c r="G216" s="23"/>
      <c r="J216" s="23"/>
      <c r="O216" s="23"/>
      <c r="BE216" s="54"/>
      <c r="BF216" s="55"/>
      <c r="BI216" s="55"/>
      <c r="BJ216" s="54"/>
      <c r="BK216" s="54"/>
    </row>
    <row r="217">
      <c r="B217" s="23"/>
      <c r="D217" s="32"/>
      <c r="G217" s="23"/>
      <c r="J217" s="23"/>
      <c r="O217" s="23"/>
      <c r="BE217" s="54"/>
      <c r="BF217" s="55"/>
      <c r="BI217" s="55"/>
      <c r="BJ217" s="54"/>
      <c r="BK217" s="54"/>
    </row>
    <row r="218">
      <c r="B218" s="23"/>
      <c r="D218" s="32"/>
      <c r="G218" s="23"/>
      <c r="J218" s="23"/>
      <c r="O218" s="23"/>
      <c r="BE218" s="54"/>
      <c r="BF218" s="55"/>
      <c r="BI218" s="55"/>
      <c r="BJ218" s="54"/>
      <c r="BK218" s="54"/>
    </row>
    <row r="219">
      <c r="B219" s="23"/>
      <c r="D219" s="32"/>
      <c r="G219" s="23"/>
      <c r="J219" s="23"/>
      <c r="O219" s="23"/>
      <c r="BE219" s="54"/>
      <c r="BF219" s="55"/>
      <c r="BI219" s="55"/>
      <c r="BJ219" s="54"/>
      <c r="BK219" s="54"/>
    </row>
    <row r="220">
      <c r="B220" s="23"/>
      <c r="D220" s="32"/>
      <c r="G220" s="23"/>
      <c r="J220" s="23"/>
      <c r="O220" s="23"/>
      <c r="BE220" s="54"/>
      <c r="BF220" s="55"/>
      <c r="BI220" s="55"/>
      <c r="BJ220" s="54"/>
      <c r="BK220" s="54"/>
    </row>
    <row r="221">
      <c r="B221" s="23"/>
      <c r="D221" s="32"/>
      <c r="G221" s="23"/>
      <c r="J221" s="23"/>
      <c r="O221" s="23"/>
      <c r="BE221" s="54"/>
      <c r="BF221" s="55"/>
      <c r="BI221" s="55"/>
      <c r="BJ221" s="54"/>
      <c r="BK221" s="54"/>
    </row>
    <row r="222">
      <c r="B222" s="23"/>
      <c r="D222" s="32"/>
      <c r="G222" s="23"/>
      <c r="J222" s="23"/>
      <c r="O222" s="23"/>
      <c r="BE222" s="54"/>
      <c r="BF222" s="55"/>
      <c r="BI222" s="55"/>
      <c r="BJ222" s="54"/>
      <c r="BK222" s="54"/>
    </row>
    <row r="223">
      <c r="B223" s="23"/>
      <c r="D223" s="32"/>
      <c r="G223" s="23"/>
      <c r="J223" s="23"/>
      <c r="O223" s="23"/>
      <c r="BE223" s="54"/>
      <c r="BF223" s="55"/>
      <c r="BI223" s="55"/>
      <c r="BJ223" s="54"/>
      <c r="BK223" s="54"/>
    </row>
    <row r="224">
      <c r="B224" s="23"/>
      <c r="D224" s="32"/>
      <c r="G224" s="23"/>
      <c r="J224" s="23"/>
      <c r="O224" s="23"/>
      <c r="BE224" s="54"/>
      <c r="BF224" s="55"/>
      <c r="BI224" s="55"/>
      <c r="BJ224" s="54"/>
      <c r="BK224" s="54"/>
    </row>
    <row r="225">
      <c r="B225" s="23"/>
      <c r="D225" s="32"/>
      <c r="G225" s="23"/>
      <c r="J225" s="23"/>
      <c r="O225" s="23"/>
      <c r="BE225" s="54"/>
      <c r="BF225" s="55"/>
      <c r="BI225" s="55"/>
      <c r="BJ225" s="54"/>
      <c r="BK225" s="54"/>
    </row>
    <row r="226">
      <c r="B226" s="23"/>
      <c r="D226" s="32"/>
      <c r="G226" s="23"/>
      <c r="J226" s="23"/>
      <c r="O226" s="23"/>
      <c r="BE226" s="54"/>
      <c r="BF226" s="55"/>
      <c r="BI226" s="55"/>
      <c r="BJ226" s="54"/>
      <c r="BK226" s="54"/>
    </row>
    <row r="227">
      <c r="B227" s="23"/>
      <c r="D227" s="32"/>
      <c r="G227" s="23"/>
      <c r="J227" s="23"/>
      <c r="O227" s="23"/>
      <c r="BE227" s="54"/>
      <c r="BF227" s="55"/>
      <c r="BI227" s="55"/>
      <c r="BJ227" s="54"/>
      <c r="BK227" s="54"/>
    </row>
    <row r="228">
      <c r="B228" s="23"/>
      <c r="D228" s="32"/>
      <c r="G228" s="23"/>
      <c r="J228" s="23"/>
      <c r="O228" s="23"/>
      <c r="BE228" s="54"/>
      <c r="BF228" s="55"/>
      <c r="BI228" s="55"/>
      <c r="BJ228" s="54"/>
      <c r="BK228" s="54"/>
    </row>
    <row r="229">
      <c r="B229" s="23"/>
      <c r="D229" s="32"/>
      <c r="G229" s="23"/>
      <c r="J229" s="23"/>
      <c r="O229" s="23"/>
      <c r="BE229" s="54"/>
      <c r="BF229" s="55"/>
      <c r="BI229" s="55"/>
      <c r="BJ229" s="54"/>
      <c r="BK229" s="54"/>
    </row>
    <row r="230">
      <c r="B230" s="23"/>
      <c r="D230" s="32"/>
      <c r="G230" s="23"/>
      <c r="J230" s="23"/>
      <c r="O230" s="23"/>
      <c r="BE230" s="54"/>
      <c r="BF230" s="55"/>
      <c r="BI230" s="55"/>
      <c r="BJ230" s="54"/>
      <c r="BK230" s="54"/>
    </row>
    <row r="231">
      <c r="B231" s="23"/>
      <c r="D231" s="32"/>
      <c r="G231" s="23"/>
      <c r="J231" s="23"/>
      <c r="O231" s="23"/>
      <c r="BE231" s="54"/>
      <c r="BF231" s="55"/>
      <c r="BI231" s="55"/>
      <c r="BJ231" s="54"/>
      <c r="BK231" s="54"/>
    </row>
    <row r="232">
      <c r="B232" s="23"/>
      <c r="D232" s="32"/>
      <c r="G232" s="23"/>
      <c r="J232" s="23"/>
      <c r="O232" s="23"/>
      <c r="BE232" s="54"/>
      <c r="BF232" s="55"/>
      <c r="BI232" s="55"/>
      <c r="BJ232" s="54"/>
      <c r="BK232" s="54"/>
    </row>
    <row r="233">
      <c r="B233" s="23"/>
      <c r="D233" s="32"/>
      <c r="G233" s="23"/>
      <c r="J233" s="23"/>
      <c r="O233" s="23"/>
      <c r="BE233" s="54"/>
      <c r="BF233" s="55"/>
      <c r="BI233" s="55"/>
      <c r="BJ233" s="54"/>
      <c r="BK233" s="54"/>
    </row>
    <row r="234">
      <c r="B234" s="23"/>
      <c r="D234" s="32"/>
      <c r="G234" s="23"/>
      <c r="J234" s="23"/>
      <c r="O234" s="23"/>
      <c r="BE234" s="54"/>
      <c r="BF234" s="55"/>
      <c r="BI234" s="55"/>
      <c r="BJ234" s="54"/>
      <c r="BK234" s="54"/>
    </row>
    <row r="235">
      <c r="B235" s="23"/>
      <c r="D235" s="32"/>
      <c r="G235" s="23"/>
      <c r="J235" s="23"/>
      <c r="O235" s="23"/>
      <c r="BE235" s="54"/>
      <c r="BF235" s="55"/>
      <c r="BI235" s="55"/>
      <c r="BJ235" s="54"/>
      <c r="BK235" s="54"/>
    </row>
    <row r="236">
      <c r="B236" s="23"/>
      <c r="D236" s="32"/>
      <c r="G236" s="23"/>
      <c r="J236" s="23"/>
      <c r="O236" s="23"/>
      <c r="BE236" s="54"/>
      <c r="BF236" s="55"/>
      <c r="BI236" s="55"/>
      <c r="BJ236" s="54"/>
      <c r="BK236" s="54"/>
    </row>
    <row r="237">
      <c r="B237" s="23"/>
      <c r="D237" s="32"/>
      <c r="G237" s="23"/>
      <c r="J237" s="23"/>
      <c r="O237" s="23"/>
      <c r="BE237" s="54"/>
      <c r="BF237" s="55"/>
      <c r="BI237" s="55"/>
      <c r="BJ237" s="54"/>
      <c r="BK237" s="54"/>
    </row>
    <row r="238">
      <c r="B238" s="23"/>
      <c r="D238" s="32"/>
      <c r="G238" s="23"/>
      <c r="J238" s="23"/>
      <c r="O238" s="23"/>
      <c r="BE238" s="54"/>
      <c r="BF238" s="55"/>
      <c r="BI238" s="55"/>
      <c r="BJ238" s="54"/>
      <c r="BK238" s="54"/>
    </row>
    <row r="239">
      <c r="B239" s="23"/>
      <c r="D239" s="32"/>
      <c r="G239" s="23"/>
      <c r="J239" s="23"/>
      <c r="O239" s="23"/>
      <c r="BE239" s="54"/>
      <c r="BF239" s="55"/>
      <c r="BI239" s="55"/>
      <c r="BJ239" s="54"/>
      <c r="BK239" s="54"/>
    </row>
    <row r="240">
      <c r="B240" s="23"/>
      <c r="D240" s="32"/>
      <c r="G240" s="23"/>
      <c r="J240" s="23"/>
      <c r="O240" s="23"/>
      <c r="BE240" s="54"/>
      <c r="BF240" s="55"/>
      <c r="BI240" s="55"/>
      <c r="BJ240" s="54"/>
      <c r="BK240" s="54"/>
    </row>
    <row r="241">
      <c r="B241" s="23"/>
      <c r="D241" s="32"/>
      <c r="G241" s="23"/>
      <c r="J241" s="23"/>
      <c r="O241" s="23"/>
      <c r="BE241" s="54"/>
      <c r="BF241" s="55"/>
      <c r="BI241" s="55"/>
      <c r="BJ241" s="54"/>
      <c r="BK241" s="54"/>
    </row>
    <row r="242">
      <c r="B242" s="23"/>
      <c r="D242" s="32"/>
      <c r="G242" s="23"/>
      <c r="J242" s="23"/>
      <c r="O242" s="23"/>
      <c r="BE242" s="54"/>
      <c r="BF242" s="55"/>
      <c r="BI242" s="55"/>
      <c r="BJ242" s="54"/>
      <c r="BK242" s="54"/>
    </row>
    <row r="243">
      <c r="B243" s="23"/>
      <c r="D243" s="32"/>
      <c r="G243" s="23"/>
      <c r="J243" s="23"/>
      <c r="O243" s="23"/>
      <c r="BE243" s="54"/>
      <c r="BF243" s="55"/>
      <c r="BI243" s="55"/>
      <c r="BJ243" s="54"/>
      <c r="BK243" s="54"/>
    </row>
    <row r="244">
      <c r="B244" s="23"/>
      <c r="D244" s="32"/>
      <c r="G244" s="23"/>
      <c r="J244" s="23"/>
      <c r="O244" s="23"/>
      <c r="BE244" s="54"/>
      <c r="BF244" s="55"/>
      <c r="BI244" s="55"/>
      <c r="BJ244" s="54"/>
      <c r="BK244" s="54"/>
    </row>
    <row r="245">
      <c r="B245" s="23"/>
      <c r="D245" s="32"/>
      <c r="G245" s="23"/>
      <c r="J245" s="23"/>
      <c r="O245" s="23"/>
      <c r="BE245" s="54"/>
      <c r="BF245" s="55"/>
      <c r="BI245" s="55"/>
      <c r="BJ245" s="54"/>
      <c r="BK245" s="54"/>
    </row>
    <row r="246">
      <c r="B246" s="23"/>
      <c r="D246" s="32"/>
      <c r="G246" s="23"/>
      <c r="J246" s="23"/>
      <c r="O246" s="23"/>
      <c r="BE246" s="54"/>
      <c r="BF246" s="55"/>
      <c r="BI246" s="55"/>
      <c r="BJ246" s="54"/>
      <c r="BK246" s="54"/>
    </row>
    <row r="247">
      <c r="B247" s="23"/>
      <c r="D247" s="32"/>
      <c r="G247" s="23"/>
      <c r="J247" s="23"/>
      <c r="O247" s="23"/>
      <c r="BE247" s="54"/>
      <c r="BF247" s="55"/>
      <c r="BI247" s="55"/>
      <c r="BJ247" s="54"/>
      <c r="BK247" s="54"/>
    </row>
    <row r="248">
      <c r="B248" s="23"/>
      <c r="D248" s="32"/>
      <c r="G248" s="23"/>
      <c r="J248" s="23"/>
      <c r="O248" s="23"/>
      <c r="BE248" s="54"/>
      <c r="BF248" s="55"/>
      <c r="BI248" s="55"/>
      <c r="BJ248" s="54"/>
      <c r="BK248" s="54"/>
    </row>
    <row r="249">
      <c r="B249" s="23"/>
      <c r="D249" s="32"/>
      <c r="G249" s="23"/>
      <c r="J249" s="23"/>
      <c r="O249" s="23"/>
      <c r="BE249" s="54"/>
      <c r="BF249" s="55"/>
      <c r="BI249" s="55"/>
      <c r="BJ249" s="54"/>
      <c r="BK249" s="54"/>
    </row>
    <row r="250">
      <c r="B250" s="23"/>
      <c r="D250" s="32"/>
      <c r="G250" s="23"/>
      <c r="J250" s="23"/>
      <c r="O250" s="23"/>
      <c r="BE250" s="54"/>
      <c r="BF250" s="55"/>
      <c r="BI250" s="55"/>
      <c r="BJ250" s="54"/>
      <c r="BK250" s="54"/>
    </row>
    <row r="251">
      <c r="B251" s="23"/>
      <c r="D251" s="32"/>
      <c r="G251" s="23"/>
      <c r="J251" s="23"/>
      <c r="O251" s="23"/>
      <c r="BE251" s="54"/>
      <c r="BF251" s="55"/>
      <c r="BI251" s="55"/>
      <c r="BJ251" s="54"/>
      <c r="BK251" s="54"/>
    </row>
    <row r="252">
      <c r="B252" s="23"/>
      <c r="D252" s="32"/>
      <c r="G252" s="23"/>
      <c r="J252" s="23"/>
      <c r="O252" s="23"/>
      <c r="BE252" s="54"/>
      <c r="BF252" s="55"/>
      <c r="BI252" s="55"/>
      <c r="BJ252" s="54"/>
      <c r="BK252" s="54"/>
    </row>
    <row r="253">
      <c r="B253" s="23"/>
      <c r="D253" s="32"/>
      <c r="G253" s="23"/>
      <c r="J253" s="23"/>
      <c r="O253" s="23"/>
      <c r="BE253" s="54"/>
      <c r="BF253" s="55"/>
      <c r="BI253" s="55"/>
      <c r="BJ253" s="54"/>
      <c r="BK253" s="54"/>
    </row>
    <row r="254">
      <c r="B254" s="23"/>
      <c r="D254" s="32"/>
      <c r="G254" s="23"/>
      <c r="J254" s="23"/>
      <c r="O254" s="23"/>
      <c r="BE254" s="54"/>
      <c r="BF254" s="55"/>
      <c r="BI254" s="55"/>
      <c r="BJ254" s="54"/>
      <c r="BK254" s="54"/>
    </row>
    <row r="255">
      <c r="B255" s="23"/>
      <c r="D255" s="32"/>
      <c r="G255" s="23"/>
      <c r="J255" s="23"/>
      <c r="O255" s="23"/>
      <c r="BE255" s="54"/>
      <c r="BF255" s="55"/>
      <c r="BI255" s="55"/>
      <c r="BJ255" s="54"/>
      <c r="BK255" s="54"/>
    </row>
    <row r="256">
      <c r="B256" s="23"/>
      <c r="D256" s="32"/>
      <c r="G256" s="23"/>
      <c r="J256" s="23"/>
      <c r="O256" s="23"/>
      <c r="BE256" s="54"/>
      <c r="BF256" s="55"/>
      <c r="BI256" s="55"/>
      <c r="BJ256" s="54"/>
      <c r="BK256" s="54"/>
    </row>
    <row r="257">
      <c r="B257" s="23"/>
      <c r="D257" s="32"/>
      <c r="G257" s="23"/>
      <c r="J257" s="23"/>
      <c r="O257" s="23"/>
      <c r="BE257" s="54"/>
      <c r="BF257" s="55"/>
      <c r="BI257" s="55"/>
      <c r="BJ257" s="54"/>
      <c r="BK257" s="54"/>
    </row>
    <row r="258">
      <c r="B258" s="23"/>
      <c r="D258" s="32"/>
      <c r="G258" s="23"/>
      <c r="J258" s="23"/>
      <c r="O258" s="23"/>
      <c r="BE258" s="54"/>
      <c r="BF258" s="55"/>
      <c r="BI258" s="55"/>
      <c r="BJ258" s="54"/>
      <c r="BK258" s="54"/>
    </row>
    <row r="259">
      <c r="B259" s="23"/>
      <c r="D259" s="32"/>
      <c r="G259" s="23"/>
      <c r="J259" s="23"/>
      <c r="O259" s="23"/>
      <c r="BE259" s="54"/>
      <c r="BF259" s="55"/>
      <c r="BI259" s="55"/>
      <c r="BJ259" s="54"/>
      <c r="BK259" s="54"/>
    </row>
    <row r="260">
      <c r="B260" s="23"/>
      <c r="D260" s="32"/>
      <c r="G260" s="23"/>
      <c r="J260" s="23"/>
      <c r="O260" s="23"/>
      <c r="BE260" s="54"/>
      <c r="BF260" s="55"/>
      <c r="BI260" s="55"/>
      <c r="BJ260" s="54"/>
      <c r="BK260" s="54"/>
    </row>
    <row r="261">
      <c r="B261" s="23"/>
      <c r="D261" s="32"/>
      <c r="G261" s="23"/>
      <c r="J261" s="23"/>
      <c r="O261" s="23"/>
      <c r="BE261" s="54"/>
      <c r="BF261" s="55"/>
      <c r="BI261" s="55"/>
      <c r="BJ261" s="54"/>
      <c r="BK261" s="54"/>
    </row>
    <row r="262">
      <c r="B262" s="23"/>
      <c r="D262" s="32"/>
      <c r="G262" s="23"/>
      <c r="J262" s="23"/>
      <c r="O262" s="23"/>
      <c r="BE262" s="54"/>
      <c r="BF262" s="55"/>
      <c r="BI262" s="55"/>
      <c r="BJ262" s="54"/>
      <c r="BK262" s="54"/>
    </row>
    <row r="263">
      <c r="B263" s="23"/>
      <c r="D263" s="32"/>
      <c r="G263" s="23"/>
      <c r="J263" s="23"/>
      <c r="O263" s="23"/>
      <c r="BE263" s="54"/>
      <c r="BF263" s="55"/>
      <c r="BI263" s="55"/>
      <c r="BJ263" s="54"/>
      <c r="BK263" s="54"/>
    </row>
    <row r="264">
      <c r="B264" s="23"/>
      <c r="D264" s="32"/>
      <c r="G264" s="23"/>
      <c r="J264" s="23"/>
      <c r="O264" s="23"/>
      <c r="BE264" s="54"/>
      <c r="BF264" s="55"/>
      <c r="BI264" s="55"/>
      <c r="BJ264" s="54"/>
      <c r="BK264" s="54"/>
    </row>
    <row r="265">
      <c r="B265" s="23"/>
      <c r="D265" s="32"/>
      <c r="G265" s="23"/>
      <c r="J265" s="23"/>
      <c r="O265" s="23"/>
      <c r="BE265" s="54"/>
      <c r="BF265" s="55"/>
      <c r="BI265" s="55"/>
      <c r="BJ265" s="54"/>
      <c r="BK265" s="54"/>
    </row>
    <row r="266">
      <c r="B266" s="23"/>
      <c r="D266" s="32"/>
      <c r="G266" s="23"/>
      <c r="J266" s="23"/>
      <c r="O266" s="23"/>
      <c r="BE266" s="54"/>
      <c r="BF266" s="55"/>
      <c r="BI266" s="55"/>
      <c r="BJ266" s="54"/>
      <c r="BK266" s="54"/>
    </row>
    <row r="267">
      <c r="B267" s="23"/>
      <c r="D267" s="32"/>
      <c r="G267" s="23"/>
      <c r="J267" s="23"/>
      <c r="O267" s="23"/>
      <c r="BE267" s="54"/>
      <c r="BF267" s="55"/>
      <c r="BI267" s="55"/>
      <c r="BJ267" s="54"/>
      <c r="BK267" s="54"/>
    </row>
    <row r="268">
      <c r="B268" s="23"/>
      <c r="D268" s="32"/>
      <c r="G268" s="23"/>
      <c r="J268" s="23"/>
      <c r="O268" s="23"/>
      <c r="BE268" s="54"/>
      <c r="BF268" s="55"/>
      <c r="BI268" s="55"/>
      <c r="BJ268" s="54"/>
      <c r="BK268" s="54"/>
    </row>
    <row r="269">
      <c r="B269" s="23"/>
      <c r="D269" s="32"/>
      <c r="G269" s="23"/>
      <c r="J269" s="23"/>
      <c r="O269" s="23"/>
      <c r="BE269" s="54"/>
      <c r="BF269" s="55"/>
      <c r="BI269" s="55"/>
      <c r="BJ269" s="54"/>
      <c r="BK269" s="54"/>
    </row>
    <row r="270">
      <c r="B270" s="23"/>
      <c r="D270" s="32"/>
      <c r="G270" s="23"/>
      <c r="J270" s="23"/>
      <c r="O270" s="23"/>
      <c r="BE270" s="54"/>
      <c r="BF270" s="55"/>
      <c r="BI270" s="55"/>
      <c r="BJ270" s="54"/>
      <c r="BK270" s="54"/>
    </row>
    <row r="271">
      <c r="B271" s="23"/>
      <c r="D271" s="32"/>
      <c r="G271" s="23"/>
      <c r="J271" s="23"/>
      <c r="O271" s="23"/>
      <c r="BE271" s="54"/>
      <c r="BF271" s="55"/>
      <c r="BI271" s="55"/>
      <c r="BJ271" s="54"/>
      <c r="BK271" s="54"/>
    </row>
    <row r="272">
      <c r="B272" s="23"/>
      <c r="D272" s="32"/>
      <c r="G272" s="23"/>
      <c r="J272" s="23"/>
      <c r="O272" s="23"/>
      <c r="BE272" s="54"/>
      <c r="BF272" s="55"/>
      <c r="BI272" s="55"/>
      <c r="BJ272" s="54"/>
      <c r="BK272" s="54"/>
    </row>
    <row r="273">
      <c r="B273" s="23"/>
      <c r="D273" s="32"/>
      <c r="G273" s="23"/>
      <c r="J273" s="23"/>
      <c r="O273" s="23"/>
      <c r="BE273" s="54"/>
      <c r="BF273" s="55"/>
      <c r="BI273" s="55"/>
      <c r="BJ273" s="54"/>
      <c r="BK273" s="54"/>
    </row>
    <row r="274">
      <c r="B274" s="23"/>
      <c r="D274" s="32"/>
      <c r="G274" s="23"/>
      <c r="J274" s="23"/>
      <c r="O274" s="23"/>
      <c r="BE274" s="54"/>
      <c r="BF274" s="55"/>
      <c r="BI274" s="55"/>
      <c r="BJ274" s="54"/>
      <c r="BK274" s="54"/>
    </row>
    <row r="275">
      <c r="B275" s="23"/>
      <c r="D275" s="32"/>
      <c r="G275" s="23"/>
      <c r="J275" s="23"/>
      <c r="O275" s="23"/>
      <c r="BE275" s="54"/>
      <c r="BF275" s="55"/>
      <c r="BI275" s="55"/>
      <c r="BJ275" s="54"/>
      <c r="BK275" s="54"/>
    </row>
    <row r="276">
      <c r="B276" s="23"/>
      <c r="D276" s="32"/>
      <c r="G276" s="23"/>
      <c r="J276" s="23"/>
      <c r="O276" s="23"/>
      <c r="BE276" s="54"/>
      <c r="BF276" s="55"/>
      <c r="BI276" s="55"/>
      <c r="BJ276" s="54"/>
      <c r="BK276" s="54"/>
    </row>
    <row r="277">
      <c r="B277" s="23"/>
      <c r="D277" s="32"/>
      <c r="G277" s="23"/>
      <c r="J277" s="23"/>
      <c r="O277" s="23"/>
      <c r="BE277" s="54"/>
      <c r="BF277" s="55"/>
      <c r="BI277" s="55"/>
      <c r="BJ277" s="54"/>
      <c r="BK277" s="54"/>
    </row>
    <row r="278">
      <c r="B278" s="23"/>
      <c r="D278" s="32"/>
      <c r="G278" s="23"/>
      <c r="J278" s="23"/>
      <c r="O278" s="23"/>
      <c r="BE278" s="54"/>
      <c r="BF278" s="55"/>
      <c r="BI278" s="55"/>
      <c r="BJ278" s="54"/>
      <c r="BK278" s="54"/>
    </row>
    <row r="279">
      <c r="B279" s="23"/>
      <c r="D279" s="32"/>
      <c r="G279" s="23"/>
      <c r="J279" s="23"/>
      <c r="O279" s="23"/>
      <c r="BE279" s="54"/>
      <c r="BF279" s="55"/>
      <c r="BI279" s="55"/>
      <c r="BJ279" s="54"/>
      <c r="BK279" s="54"/>
    </row>
    <row r="280">
      <c r="B280" s="23"/>
      <c r="D280" s="32"/>
      <c r="G280" s="23"/>
      <c r="J280" s="23"/>
      <c r="O280" s="23"/>
      <c r="BE280" s="54"/>
      <c r="BF280" s="55"/>
      <c r="BI280" s="55"/>
      <c r="BJ280" s="54"/>
      <c r="BK280" s="54"/>
    </row>
    <row r="281">
      <c r="B281" s="23"/>
      <c r="D281" s="32"/>
      <c r="G281" s="23"/>
      <c r="J281" s="23"/>
      <c r="O281" s="23"/>
      <c r="BE281" s="54"/>
      <c r="BF281" s="55"/>
      <c r="BI281" s="55"/>
      <c r="BJ281" s="54"/>
      <c r="BK281" s="54"/>
    </row>
    <row r="282">
      <c r="B282" s="23"/>
      <c r="D282" s="32"/>
      <c r="G282" s="23"/>
      <c r="J282" s="23"/>
      <c r="O282" s="23"/>
      <c r="BE282" s="54"/>
      <c r="BF282" s="55"/>
      <c r="BI282" s="55"/>
      <c r="BJ282" s="54"/>
      <c r="BK282" s="54"/>
    </row>
    <row r="283">
      <c r="B283" s="23"/>
      <c r="D283" s="32"/>
      <c r="G283" s="23"/>
      <c r="J283" s="23"/>
      <c r="O283" s="23"/>
      <c r="BE283" s="54"/>
      <c r="BF283" s="55"/>
      <c r="BI283" s="55"/>
      <c r="BJ283" s="54"/>
      <c r="BK283" s="54"/>
    </row>
    <row r="284">
      <c r="B284" s="23"/>
      <c r="D284" s="32"/>
      <c r="G284" s="23"/>
      <c r="J284" s="23"/>
      <c r="O284" s="23"/>
      <c r="BE284" s="54"/>
      <c r="BF284" s="55"/>
      <c r="BI284" s="55"/>
      <c r="BJ284" s="54"/>
      <c r="BK284" s="54"/>
    </row>
    <row r="285">
      <c r="B285" s="23"/>
      <c r="D285" s="32"/>
      <c r="G285" s="23"/>
      <c r="J285" s="23"/>
      <c r="O285" s="23"/>
      <c r="BE285" s="54"/>
      <c r="BF285" s="55"/>
      <c r="BI285" s="55"/>
      <c r="BJ285" s="54"/>
      <c r="BK285" s="54"/>
    </row>
    <row r="286">
      <c r="B286" s="23"/>
      <c r="D286" s="32"/>
      <c r="G286" s="23"/>
      <c r="J286" s="23"/>
      <c r="O286" s="23"/>
      <c r="BE286" s="54"/>
      <c r="BF286" s="55"/>
      <c r="BI286" s="55"/>
      <c r="BJ286" s="54"/>
      <c r="BK286" s="54"/>
    </row>
    <row r="287">
      <c r="B287" s="23"/>
      <c r="D287" s="32"/>
      <c r="G287" s="23"/>
      <c r="J287" s="23"/>
      <c r="O287" s="23"/>
      <c r="BE287" s="54"/>
      <c r="BF287" s="55"/>
      <c r="BI287" s="55"/>
      <c r="BJ287" s="54"/>
      <c r="BK287" s="54"/>
    </row>
    <row r="288">
      <c r="B288" s="23"/>
      <c r="D288" s="32"/>
      <c r="G288" s="23"/>
      <c r="J288" s="23"/>
      <c r="O288" s="23"/>
      <c r="BE288" s="54"/>
      <c r="BF288" s="55"/>
      <c r="BI288" s="55"/>
      <c r="BJ288" s="54"/>
      <c r="BK288" s="54"/>
    </row>
    <row r="289">
      <c r="B289" s="23"/>
      <c r="D289" s="32"/>
      <c r="G289" s="23"/>
      <c r="J289" s="23"/>
      <c r="O289" s="23"/>
      <c r="BE289" s="54"/>
      <c r="BF289" s="55"/>
      <c r="BI289" s="55"/>
      <c r="BJ289" s="54"/>
      <c r="BK289" s="54"/>
    </row>
    <row r="290">
      <c r="B290" s="23"/>
      <c r="D290" s="32"/>
      <c r="G290" s="23"/>
      <c r="J290" s="23"/>
      <c r="O290" s="23"/>
      <c r="BE290" s="54"/>
      <c r="BF290" s="55"/>
      <c r="BI290" s="55"/>
      <c r="BJ290" s="54"/>
      <c r="BK290" s="54"/>
    </row>
    <row r="291">
      <c r="B291" s="23"/>
      <c r="D291" s="32"/>
      <c r="G291" s="23"/>
      <c r="J291" s="23"/>
      <c r="O291" s="23"/>
      <c r="BE291" s="54"/>
      <c r="BF291" s="55"/>
      <c r="BI291" s="55"/>
      <c r="BJ291" s="54"/>
      <c r="BK291" s="54"/>
    </row>
    <row r="292">
      <c r="B292" s="23"/>
      <c r="D292" s="32"/>
      <c r="G292" s="23"/>
      <c r="J292" s="23"/>
      <c r="O292" s="23"/>
      <c r="BE292" s="54"/>
      <c r="BF292" s="55"/>
      <c r="BI292" s="55"/>
      <c r="BJ292" s="54"/>
      <c r="BK292" s="54"/>
    </row>
    <row r="293">
      <c r="B293" s="23"/>
      <c r="D293" s="32"/>
      <c r="G293" s="23"/>
      <c r="J293" s="23"/>
      <c r="O293" s="23"/>
      <c r="BE293" s="54"/>
      <c r="BF293" s="55"/>
      <c r="BI293" s="55"/>
      <c r="BJ293" s="54"/>
      <c r="BK293" s="54"/>
    </row>
    <row r="294">
      <c r="B294" s="23"/>
      <c r="D294" s="32"/>
      <c r="G294" s="23"/>
      <c r="J294" s="23"/>
      <c r="O294" s="23"/>
      <c r="BE294" s="54"/>
      <c r="BF294" s="55"/>
      <c r="BI294" s="55"/>
      <c r="BJ294" s="54"/>
      <c r="BK294" s="54"/>
    </row>
    <row r="295">
      <c r="B295" s="23"/>
      <c r="D295" s="32"/>
      <c r="G295" s="23"/>
      <c r="J295" s="23"/>
      <c r="O295" s="23"/>
      <c r="BE295" s="54"/>
      <c r="BF295" s="55"/>
      <c r="BI295" s="55"/>
      <c r="BJ295" s="54"/>
      <c r="BK295" s="54"/>
    </row>
    <row r="296">
      <c r="B296" s="23"/>
      <c r="D296" s="32"/>
      <c r="G296" s="23"/>
      <c r="J296" s="23"/>
      <c r="O296" s="23"/>
      <c r="BE296" s="54"/>
      <c r="BF296" s="55"/>
      <c r="BI296" s="55"/>
      <c r="BJ296" s="54"/>
      <c r="BK296" s="54"/>
    </row>
    <row r="297">
      <c r="B297" s="23"/>
      <c r="D297" s="32"/>
      <c r="G297" s="23"/>
      <c r="J297" s="23"/>
      <c r="O297" s="23"/>
      <c r="BE297" s="54"/>
      <c r="BF297" s="55"/>
      <c r="BI297" s="55"/>
      <c r="BJ297" s="54"/>
      <c r="BK297" s="54"/>
    </row>
    <row r="298">
      <c r="B298" s="23"/>
      <c r="D298" s="32"/>
      <c r="G298" s="23"/>
      <c r="J298" s="23"/>
      <c r="O298" s="23"/>
      <c r="BE298" s="54"/>
      <c r="BF298" s="55"/>
      <c r="BI298" s="55"/>
      <c r="BJ298" s="54"/>
      <c r="BK298" s="54"/>
    </row>
    <row r="299">
      <c r="B299" s="23"/>
      <c r="D299" s="32"/>
      <c r="G299" s="23"/>
      <c r="J299" s="23"/>
      <c r="O299" s="23"/>
      <c r="BE299" s="54"/>
      <c r="BF299" s="55"/>
      <c r="BI299" s="55"/>
      <c r="BJ299" s="54"/>
      <c r="BK299" s="54"/>
    </row>
    <row r="300">
      <c r="B300" s="23"/>
      <c r="D300" s="32"/>
      <c r="G300" s="23"/>
      <c r="J300" s="23"/>
      <c r="O300" s="23"/>
      <c r="BE300" s="54"/>
      <c r="BF300" s="55"/>
      <c r="BI300" s="55"/>
      <c r="BJ300" s="54"/>
      <c r="BK300" s="54"/>
    </row>
    <row r="301">
      <c r="B301" s="23"/>
      <c r="D301" s="32"/>
      <c r="G301" s="23"/>
      <c r="J301" s="23"/>
      <c r="O301" s="23"/>
      <c r="BE301" s="54"/>
      <c r="BF301" s="55"/>
      <c r="BI301" s="55"/>
      <c r="BJ301" s="54"/>
      <c r="BK301" s="54"/>
    </row>
    <row r="302">
      <c r="B302" s="23"/>
      <c r="D302" s="32"/>
      <c r="G302" s="23"/>
      <c r="J302" s="23"/>
      <c r="O302" s="23"/>
      <c r="BE302" s="54"/>
      <c r="BF302" s="55"/>
      <c r="BI302" s="55"/>
      <c r="BJ302" s="54"/>
      <c r="BK302" s="54"/>
    </row>
    <row r="303">
      <c r="B303" s="23"/>
      <c r="D303" s="32"/>
      <c r="G303" s="23"/>
      <c r="J303" s="23"/>
      <c r="O303" s="23"/>
      <c r="BE303" s="54"/>
      <c r="BF303" s="55"/>
      <c r="BI303" s="55"/>
      <c r="BJ303" s="54"/>
      <c r="BK303" s="54"/>
    </row>
    <row r="304">
      <c r="B304" s="23"/>
      <c r="D304" s="32"/>
      <c r="G304" s="23"/>
      <c r="J304" s="23"/>
      <c r="O304" s="23"/>
      <c r="BE304" s="54"/>
      <c r="BF304" s="55"/>
      <c r="BI304" s="55"/>
      <c r="BJ304" s="54"/>
      <c r="BK304" s="54"/>
    </row>
    <row r="305">
      <c r="B305" s="23"/>
      <c r="D305" s="32"/>
      <c r="G305" s="23"/>
      <c r="J305" s="23"/>
      <c r="O305" s="23"/>
      <c r="BE305" s="54"/>
      <c r="BF305" s="55"/>
      <c r="BI305" s="55"/>
      <c r="BJ305" s="54"/>
      <c r="BK305" s="54"/>
    </row>
    <row r="306">
      <c r="B306" s="23"/>
      <c r="D306" s="32"/>
      <c r="G306" s="23"/>
      <c r="J306" s="23"/>
      <c r="O306" s="23"/>
      <c r="BE306" s="54"/>
      <c r="BF306" s="55"/>
      <c r="BI306" s="55"/>
      <c r="BJ306" s="54"/>
      <c r="BK306" s="54"/>
    </row>
    <row r="307">
      <c r="B307" s="23"/>
      <c r="D307" s="32"/>
      <c r="G307" s="23"/>
      <c r="J307" s="23"/>
      <c r="O307" s="23"/>
      <c r="BE307" s="54"/>
      <c r="BF307" s="55"/>
      <c r="BI307" s="55"/>
      <c r="BJ307" s="54"/>
      <c r="BK307" s="54"/>
    </row>
    <row r="308">
      <c r="B308" s="23"/>
      <c r="D308" s="32"/>
      <c r="G308" s="23"/>
      <c r="J308" s="23"/>
      <c r="O308" s="23"/>
      <c r="BE308" s="54"/>
      <c r="BF308" s="55"/>
      <c r="BI308" s="55"/>
      <c r="BJ308" s="54"/>
      <c r="BK308" s="54"/>
    </row>
    <row r="309">
      <c r="B309" s="23"/>
      <c r="D309" s="32"/>
      <c r="G309" s="23"/>
      <c r="J309" s="23"/>
      <c r="O309" s="23"/>
      <c r="BE309" s="54"/>
      <c r="BF309" s="55"/>
      <c r="BI309" s="55"/>
      <c r="BJ309" s="54"/>
      <c r="BK309" s="54"/>
    </row>
    <row r="310">
      <c r="B310" s="23"/>
      <c r="D310" s="32"/>
      <c r="G310" s="23"/>
      <c r="J310" s="23"/>
      <c r="O310" s="23"/>
      <c r="BE310" s="54"/>
      <c r="BF310" s="55"/>
      <c r="BI310" s="55"/>
      <c r="BJ310" s="54"/>
      <c r="BK310" s="54"/>
    </row>
    <row r="311">
      <c r="B311" s="23"/>
      <c r="D311" s="32"/>
      <c r="G311" s="23"/>
      <c r="J311" s="23"/>
      <c r="O311" s="23"/>
      <c r="BE311" s="54"/>
      <c r="BF311" s="55"/>
      <c r="BI311" s="55"/>
      <c r="BJ311" s="54"/>
      <c r="BK311" s="54"/>
    </row>
    <row r="312">
      <c r="B312" s="23"/>
      <c r="D312" s="32"/>
      <c r="G312" s="23"/>
      <c r="J312" s="23"/>
      <c r="O312" s="23"/>
      <c r="BE312" s="54"/>
      <c r="BF312" s="55"/>
      <c r="BI312" s="55"/>
      <c r="BJ312" s="54"/>
      <c r="BK312" s="54"/>
    </row>
    <row r="313">
      <c r="B313" s="23"/>
      <c r="D313" s="32"/>
      <c r="G313" s="23"/>
      <c r="J313" s="23"/>
      <c r="O313" s="23"/>
      <c r="BE313" s="54"/>
      <c r="BF313" s="55"/>
      <c r="BI313" s="55"/>
      <c r="BJ313" s="54"/>
      <c r="BK313" s="54"/>
    </row>
    <row r="314">
      <c r="B314" s="23"/>
      <c r="D314" s="32"/>
      <c r="G314" s="23"/>
      <c r="J314" s="23"/>
      <c r="O314" s="23"/>
      <c r="BE314" s="54"/>
      <c r="BF314" s="55"/>
      <c r="BI314" s="55"/>
      <c r="BJ314" s="54"/>
      <c r="BK314" s="54"/>
    </row>
    <row r="315">
      <c r="B315" s="23"/>
      <c r="D315" s="32"/>
      <c r="G315" s="23"/>
      <c r="J315" s="23"/>
      <c r="O315" s="23"/>
      <c r="BE315" s="54"/>
      <c r="BF315" s="55"/>
      <c r="BI315" s="55"/>
      <c r="BJ315" s="54"/>
      <c r="BK315" s="54"/>
    </row>
    <row r="316">
      <c r="B316" s="23"/>
      <c r="D316" s="32"/>
      <c r="G316" s="23"/>
      <c r="J316" s="23"/>
      <c r="O316" s="23"/>
      <c r="BE316" s="54"/>
      <c r="BF316" s="55"/>
      <c r="BI316" s="55"/>
      <c r="BJ316" s="54"/>
      <c r="BK316" s="54"/>
    </row>
    <row r="317">
      <c r="B317" s="23"/>
      <c r="D317" s="32"/>
      <c r="G317" s="23"/>
      <c r="J317" s="23"/>
      <c r="O317" s="23"/>
      <c r="BE317" s="54"/>
      <c r="BF317" s="55"/>
      <c r="BI317" s="55"/>
      <c r="BJ317" s="54"/>
      <c r="BK317" s="54"/>
    </row>
    <row r="318">
      <c r="B318" s="23"/>
      <c r="D318" s="32"/>
      <c r="G318" s="23"/>
      <c r="J318" s="23"/>
      <c r="O318" s="23"/>
      <c r="BE318" s="54"/>
      <c r="BF318" s="55"/>
      <c r="BI318" s="55"/>
      <c r="BJ318" s="54"/>
      <c r="BK318" s="54"/>
    </row>
    <row r="319">
      <c r="B319" s="23"/>
      <c r="D319" s="32"/>
      <c r="G319" s="23"/>
      <c r="J319" s="23"/>
      <c r="O319" s="23"/>
      <c r="BE319" s="54"/>
      <c r="BF319" s="55"/>
      <c r="BI319" s="55"/>
      <c r="BJ319" s="54"/>
      <c r="BK319" s="54"/>
    </row>
    <row r="320">
      <c r="B320" s="23"/>
      <c r="D320" s="32"/>
      <c r="G320" s="23"/>
      <c r="J320" s="23"/>
      <c r="O320" s="23"/>
      <c r="BE320" s="54"/>
      <c r="BF320" s="55"/>
      <c r="BI320" s="55"/>
      <c r="BJ320" s="54"/>
      <c r="BK320" s="54"/>
    </row>
    <row r="321">
      <c r="B321" s="23"/>
      <c r="D321" s="32"/>
      <c r="G321" s="23"/>
      <c r="J321" s="23"/>
      <c r="O321" s="23"/>
      <c r="BE321" s="54"/>
      <c r="BF321" s="55"/>
      <c r="BI321" s="55"/>
      <c r="BJ321" s="54"/>
      <c r="BK321" s="54"/>
    </row>
    <row r="322">
      <c r="B322" s="23"/>
      <c r="D322" s="32"/>
      <c r="G322" s="23"/>
      <c r="J322" s="23"/>
      <c r="O322" s="23"/>
      <c r="BE322" s="54"/>
      <c r="BF322" s="55"/>
      <c r="BI322" s="55"/>
      <c r="BJ322" s="54"/>
      <c r="BK322" s="54"/>
    </row>
    <row r="323">
      <c r="B323" s="23"/>
      <c r="D323" s="32"/>
      <c r="G323" s="23"/>
      <c r="J323" s="23"/>
      <c r="O323" s="23"/>
      <c r="BE323" s="54"/>
      <c r="BF323" s="55"/>
      <c r="BI323" s="55"/>
      <c r="BJ323" s="54"/>
      <c r="BK323" s="54"/>
    </row>
    <row r="324">
      <c r="B324" s="23"/>
      <c r="D324" s="32"/>
      <c r="G324" s="23"/>
      <c r="J324" s="23"/>
      <c r="O324" s="23"/>
      <c r="BE324" s="54"/>
      <c r="BF324" s="55"/>
      <c r="BI324" s="55"/>
      <c r="BJ324" s="54"/>
      <c r="BK324" s="54"/>
    </row>
    <row r="325">
      <c r="B325" s="23"/>
      <c r="D325" s="32"/>
      <c r="G325" s="23"/>
      <c r="J325" s="23"/>
      <c r="O325" s="23"/>
      <c r="BE325" s="54"/>
      <c r="BF325" s="55"/>
      <c r="BI325" s="55"/>
      <c r="BJ325" s="54"/>
      <c r="BK325" s="54"/>
    </row>
    <row r="326">
      <c r="B326" s="23"/>
      <c r="D326" s="32"/>
      <c r="G326" s="23"/>
      <c r="J326" s="23"/>
      <c r="O326" s="23"/>
      <c r="BE326" s="54"/>
      <c r="BF326" s="55"/>
      <c r="BI326" s="55"/>
      <c r="BJ326" s="54"/>
      <c r="BK326" s="54"/>
    </row>
    <row r="327">
      <c r="B327" s="23"/>
      <c r="D327" s="32"/>
      <c r="G327" s="23"/>
      <c r="J327" s="23"/>
      <c r="O327" s="23"/>
      <c r="BE327" s="54"/>
      <c r="BF327" s="55"/>
      <c r="BI327" s="55"/>
      <c r="BJ327" s="54"/>
      <c r="BK327" s="54"/>
    </row>
    <row r="328">
      <c r="B328" s="23"/>
      <c r="D328" s="32"/>
      <c r="G328" s="23"/>
      <c r="J328" s="23"/>
      <c r="O328" s="23"/>
      <c r="BE328" s="54"/>
      <c r="BF328" s="55"/>
      <c r="BI328" s="55"/>
      <c r="BJ328" s="54"/>
      <c r="BK328" s="54"/>
    </row>
    <row r="329">
      <c r="B329" s="23"/>
      <c r="D329" s="32"/>
      <c r="G329" s="23"/>
      <c r="J329" s="23"/>
      <c r="O329" s="23"/>
      <c r="BE329" s="54"/>
      <c r="BF329" s="55"/>
      <c r="BI329" s="55"/>
      <c r="BJ329" s="54"/>
      <c r="BK329" s="54"/>
    </row>
    <row r="330">
      <c r="B330" s="23"/>
      <c r="D330" s="32"/>
      <c r="G330" s="23"/>
      <c r="J330" s="23"/>
      <c r="O330" s="23"/>
      <c r="BE330" s="54"/>
      <c r="BF330" s="55"/>
      <c r="BI330" s="55"/>
      <c r="BJ330" s="54"/>
      <c r="BK330" s="54"/>
    </row>
    <row r="331">
      <c r="B331" s="23"/>
      <c r="D331" s="32"/>
      <c r="G331" s="23"/>
      <c r="J331" s="23"/>
      <c r="O331" s="23"/>
      <c r="BE331" s="54"/>
      <c r="BF331" s="55"/>
      <c r="BI331" s="55"/>
      <c r="BJ331" s="54"/>
      <c r="BK331" s="54"/>
    </row>
    <row r="332">
      <c r="B332" s="23"/>
      <c r="D332" s="32"/>
      <c r="G332" s="23"/>
      <c r="J332" s="23"/>
      <c r="O332" s="23"/>
      <c r="BE332" s="54"/>
      <c r="BF332" s="55"/>
      <c r="BI332" s="55"/>
      <c r="BJ332" s="54"/>
      <c r="BK332" s="54"/>
    </row>
    <row r="333">
      <c r="B333" s="23"/>
      <c r="D333" s="32"/>
      <c r="G333" s="23"/>
      <c r="J333" s="23"/>
      <c r="O333" s="23"/>
      <c r="BE333" s="54"/>
      <c r="BF333" s="55"/>
      <c r="BI333" s="55"/>
      <c r="BJ333" s="54"/>
      <c r="BK333" s="54"/>
    </row>
    <row r="334">
      <c r="B334" s="23"/>
      <c r="D334" s="32"/>
      <c r="G334" s="23"/>
      <c r="J334" s="23"/>
      <c r="O334" s="23"/>
      <c r="BE334" s="54"/>
      <c r="BF334" s="55"/>
      <c r="BI334" s="55"/>
      <c r="BJ334" s="54"/>
      <c r="BK334" s="54"/>
    </row>
    <row r="335">
      <c r="B335" s="23"/>
      <c r="D335" s="32"/>
      <c r="G335" s="23"/>
      <c r="J335" s="23"/>
      <c r="O335" s="23"/>
      <c r="BE335" s="54"/>
      <c r="BF335" s="55"/>
      <c r="BI335" s="55"/>
      <c r="BJ335" s="54"/>
      <c r="BK335" s="54"/>
    </row>
    <row r="336">
      <c r="B336" s="23"/>
      <c r="D336" s="32"/>
      <c r="G336" s="23"/>
      <c r="J336" s="23"/>
      <c r="O336" s="23"/>
      <c r="BE336" s="54"/>
      <c r="BF336" s="55"/>
      <c r="BI336" s="55"/>
      <c r="BJ336" s="54"/>
      <c r="BK336" s="54"/>
    </row>
    <row r="337">
      <c r="B337" s="23"/>
      <c r="D337" s="32"/>
      <c r="G337" s="23"/>
      <c r="J337" s="23"/>
      <c r="O337" s="23"/>
      <c r="BE337" s="54"/>
      <c r="BF337" s="55"/>
      <c r="BI337" s="55"/>
      <c r="BJ337" s="54"/>
      <c r="BK337" s="54"/>
    </row>
    <row r="338">
      <c r="B338" s="23"/>
      <c r="D338" s="32"/>
      <c r="G338" s="23"/>
      <c r="J338" s="23"/>
      <c r="O338" s="23"/>
      <c r="BE338" s="54"/>
      <c r="BF338" s="55"/>
      <c r="BI338" s="55"/>
      <c r="BJ338" s="54"/>
      <c r="BK338" s="54"/>
    </row>
    <row r="339">
      <c r="B339" s="23"/>
      <c r="D339" s="32"/>
      <c r="G339" s="23"/>
      <c r="J339" s="23"/>
      <c r="O339" s="23"/>
      <c r="BE339" s="54"/>
      <c r="BF339" s="55"/>
      <c r="BI339" s="55"/>
      <c r="BJ339" s="54"/>
      <c r="BK339" s="54"/>
    </row>
    <row r="340">
      <c r="B340" s="23"/>
      <c r="D340" s="32"/>
      <c r="G340" s="23"/>
      <c r="J340" s="23"/>
      <c r="O340" s="23"/>
      <c r="BE340" s="54"/>
      <c r="BF340" s="55"/>
      <c r="BI340" s="55"/>
      <c r="BJ340" s="54"/>
      <c r="BK340" s="54"/>
    </row>
    <row r="341">
      <c r="B341" s="23"/>
      <c r="D341" s="32"/>
      <c r="G341" s="23"/>
      <c r="J341" s="23"/>
      <c r="O341" s="23"/>
      <c r="BE341" s="54"/>
      <c r="BF341" s="55"/>
      <c r="BI341" s="55"/>
      <c r="BJ341" s="54"/>
      <c r="BK341" s="54"/>
    </row>
    <row r="342">
      <c r="B342" s="23"/>
      <c r="D342" s="32"/>
      <c r="G342" s="23"/>
      <c r="J342" s="23"/>
      <c r="O342" s="23"/>
      <c r="BE342" s="54"/>
      <c r="BF342" s="55"/>
      <c r="BI342" s="55"/>
      <c r="BJ342" s="54"/>
      <c r="BK342" s="54"/>
    </row>
    <row r="343">
      <c r="B343" s="23"/>
      <c r="D343" s="32"/>
      <c r="G343" s="23"/>
      <c r="J343" s="23"/>
      <c r="O343" s="23"/>
      <c r="BE343" s="54"/>
      <c r="BF343" s="55"/>
      <c r="BI343" s="55"/>
      <c r="BJ343" s="54"/>
      <c r="BK343" s="54"/>
    </row>
    <row r="344">
      <c r="B344" s="23"/>
      <c r="D344" s="32"/>
      <c r="G344" s="23"/>
      <c r="J344" s="23"/>
      <c r="O344" s="23"/>
      <c r="BE344" s="54"/>
      <c r="BF344" s="55"/>
      <c r="BI344" s="55"/>
      <c r="BJ344" s="54"/>
      <c r="BK344" s="54"/>
    </row>
    <row r="345">
      <c r="B345" s="23"/>
      <c r="D345" s="32"/>
      <c r="G345" s="23"/>
      <c r="J345" s="23"/>
      <c r="O345" s="23"/>
      <c r="BE345" s="54"/>
      <c r="BF345" s="55"/>
      <c r="BI345" s="55"/>
      <c r="BJ345" s="54"/>
      <c r="BK345" s="54"/>
    </row>
    <row r="346">
      <c r="B346" s="23"/>
      <c r="D346" s="32"/>
      <c r="G346" s="23"/>
      <c r="J346" s="23"/>
      <c r="O346" s="23"/>
      <c r="BE346" s="54"/>
      <c r="BF346" s="55"/>
      <c r="BI346" s="55"/>
      <c r="BJ346" s="54"/>
      <c r="BK346" s="54"/>
    </row>
    <row r="347">
      <c r="B347" s="23"/>
      <c r="D347" s="32"/>
      <c r="G347" s="23"/>
      <c r="J347" s="23"/>
      <c r="O347" s="23"/>
      <c r="BE347" s="54"/>
      <c r="BF347" s="55"/>
      <c r="BI347" s="55"/>
      <c r="BJ347" s="54"/>
      <c r="BK347" s="54"/>
    </row>
    <row r="348">
      <c r="B348" s="23"/>
      <c r="D348" s="32"/>
      <c r="G348" s="23"/>
      <c r="J348" s="23"/>
      <c r="O348" s="23"/>
      <c r="BE348" s="54"/>
      <c r="BF348" s="55"/>
      <c r="BI348" s="55"/>
      <c r="BJ348" s="54"/>
      <c r="BK348" s="54"/>
    </row>
    <row r="349">
      <c r="B349" s="23"/>
      <c r="D349" s="32"/>
      <c r="G349" s="23"/>
      <c r="J349" s="23"/>
      <c r="O349" s="23"/>
      <c r="BE349" s="54"/>
      <c r="BF349" s="55"/>
      <c r="BI349" s="55"/>
      <c r="BJ349" s="54"/>
      <c r="BK349" s="54"/>
    </row>
    <row r="350">
      <c r="B350" s="23"/>
      <c r="D350" s="32"/>
      <c r="G350" s="23"/>
      <c r="J350" s="23"/>
      <c r="O350" s="23"/>
      <c r="BE350" s="54"/>
      <c r="BF350" s="55"/>
      <c r="BI350" s="55"/>
      <c r="BJ350" s="54"/>
      <c r="BK350" s="54"/>
    </row>
    <row r="351">
      <c r="B351" s="23"/>
      <c r="D351" s="32"/>
      <c r="G351" s="23"/>
      <c r="J351" s="23"/>
      <c r="O351" s="23"/>
      <c r="BE351" s="54"/>
      <c r="BF351" s="55"/>
      <c r="BI351" s="55"/>
      <c r="BJ351" s="54"/>
      <c r="BK351" s="54"/>
    </row>
    <row r="352">
      <c r="B352" s="23"/>
      <c r="D352" s="32"/>
      <c r="G352" s="23"/>
      <c r="J352" s="23"/>
      <c r="O352" s="23"/>
      <c r="BE352" s="54"/>
      <c r="BF352" s="55"/>
      <c r="BI352" s="55"/>
      <c r="BJ352" s="54"/>
      <c r="BK352" s="54"/>
    </row>
    <row r="353">
      <c r="B353" s="23"/>
      <c r="D353" s="32"/>
      <c r="G353" s="23"/>
      <c r="J353" s="23"/>
      <c r="O353" s="23"/>
      <c r="BE353" s="54"/>
      <c r="BF353" s="55"/>
      <c r="BI353" s="55"/>
      <c r="BJ353" s="54"/>
      <c r="BK353" s="54"/>
    </row>
    <row r="354">
      <c r="B354" s="23"/>
      <c r="D354" s="32"/>
      <c r="G354" s="23"/>
      <c r="J354" s="23"/>
      <c r="O354" s="23"/>
      <c r="BE354" s="54"/>
      <c r="BF354" s="55"/>
      <c r="BI354" s="55"/>
      <c r="BJ354" s="54"/>
      <c r="BK354" s="54"/>
    </row>
    <row r="355">
      <c r="B355" s="23"/>
      <c r="D355" s="32"/>
      <c r="G355" s="23"/>
      <c r="J355" s="23"/>
      <c r="O355" s="23"/>
      <c r="BE355" s="54"/>
      <c r="BF355" s="55"/>
      <c r="BI355" s="55"/>
      <c r="BJ355" s="54"/>
      <c r="BK355" s="54"/>
    </row>
    <row r="356">
      <c r="B356" s="23"/>
      <c r="D356" s="32"/>
      <c r="G356" s="23"/>
      <c r="J356" s="23"/>
      <c r="O356" s="23"/>
      <c r="BE356" s="54"/>
      <c r="BF356" s="55"/>
      <c r="BI356" s="55"/>
      <c r="BJ356" s="54"/>
      <c r="BK356" s="54"/>
    </row>
    <row r="357">
      <c r="B357" s="23"/>
      <c r="D357" s="32"/>
      <c r="G357" s="23"/>
      <c r="J357" s="23"/>
      <c r="O357" s="23"/>
      <c r="BE357" s="54"/>
      <c r="BF357" s="55"/>
      <c r="BI357" s="55"/>
      <c r="BJ357" s="54"/>
      <c r="BK357" s="54"/>
    </row>
    <row r="358">
      <c r="B358" s="23"/>
      <c r="D358" s="32"/>
      <c r="G358" s="23"/>
      <c r="J358" s="23"/>
      <c r="O358" s="23"/>
      <c r="BE358" s="54"/>
      <c r="BF358" s="55"/>
      <c r="BI358" s="55"/>
      <c r="BJ358" s="54"/>
      <c r="BK358" s="54"/>
    </row>
    <row r="359">
      <c r="B359" s="23"/>
      <c r="D359" s="32"/>
      <c r="G359" s="23"/>
      <c r="J359" s="23"/>
      <c r="O359" s="23"/>
      <c r="BE359" s="54"/>
      <c r="BF359" s="55"/>
      <c r="BI359" s="55"/>
      <c r="BJ359" s="54"/>
      <c r="BK359" s="54"/>
    </row>
    <row r="360">
      <c r="B360" s="23"/>
      <c r="D360" s="32"/>
      <c r="G360" s="23"/>
      <c r="J360" s="23"/>
      <c r="O360" s="23"/>
      <c r="BE360" s="54"/>
      <c r="BF360" s="55"/>
      <c r="BI360" s="55"/>
      <c r="BJ360" s="54"/>
      <c r="BK360" s="54"/>
    </row>
    <row r="361">
      <c r="B361" s="23"/>
      <c r="D361" s="32"/>
      <c r="G361" s="23"/>
      <c r="J361" s="23"/>
      <c r="O361" s="23"/>
      <c r="BE361" s="54"/>
      <c r="BF361" s="55"/>
      <c r="BI361" s="55"/>
      <c r="BJ361" s="54"/>
      <c r="BK361" s="54"/>
    </row>
    <row r="362">
      <c r="B362" s="23"/>
      <c r="D362" s="32"/>
      <c r="G362" s="23"/>
      <c r="J362" s="23"/>
      <c r="O362" s="23"/>
      <c r="BE362" s="54"/>
      <c r="BF362" s="55"/>
      <c r="BI362" s="55"/>
      <c r="BJ362" s="54"/>
      <c r="BK362" s="54"/>
    </row>
    <row r="363">
      <c r="B363" s="23"/>
      <c r="D363" s="32"/>
      <c r="G363" s="23"/>
      <c r="J363" s="23"/>
      <c r="O363" s="23"/>
      <c r="BE363" s="54"/>
      <c r="BF363" s="55"/>
      <c r="BI363" s="55"/>
      <c r="BJ363" s="54"/>
      <c r="BK363" s="54"/>
    </row>
    <row r="364">
      <c r="B364" s="23"/>
      <c r="D364" s="32"/>
      <c r="G364" s="23"/>
      <c r="J364" s="23"/>
      <c r="O364" s="23"/>
      <c r="BE364" s="54"/>
      <c r="BF364" s="55"/>
      <c r="BI364" s="55"/>
      <c r="BJ364" s="54"/>
      <c r="BK364" s="54"/>
    </row>
    <row r="365">
      <c r="B365" s="23"/>
      <c r="D365" s="32"/>
      <c r="G365" s="23"/>
      <c r="J365" s="23"/>
      <c r="O365" s="23"/>
      <c r="BE365" s="54"/>
      <c r="BF365" s="55"/>
      <c r="BI365" s="55"/>
      <c r="BJ365" s="54"/>
      <c r="BK365" s="54"/>
    </row>
    <row r="366">
      <c r="B366" s="23"/>
      <c r="D366" s="32"/>
      <c r="G366" s="23"/>
      <c r="J366" s="23"/>
      <c r="O366" s="23"/>
      <c r="BE366" s="54"/>
      <c r="BF366" s="55"/>
      <c r="BI366" s="55"/>
      <c r="BJ366" s="54"/>
      <c r="BK366" s="54"/>
    </row>
    <row r="367">
      <c r="B367" s="23"/>
      <c r="D367" s="32"/>
      <c r="G367" s="23"/>
      <c r="J367" s="23"/>
      <c r="O367" s="23"/>
      <c r="BE367" s="54"/>
      <c r="BF367" s="55"/>
      <c r="BI367" s="55"/>
      <c r="BJ367" s="54"/>
      <c r="BK367" s="54"/>
    </row>
    <row r="368">
      <c r="B368" s="23"/>
      <c r="D368" s="32"/>
      <c r="G368" s="23"/>
      <c r="J368" s="23"/>
      <c r="O368" s="23"/>
      <c r="BE368" s="54"/>
      <c r="BF368" s="55"/>
      <c r="BI368" s="55"/>
      <c r="BJ368" s="54"/>
      <c r="BK368" s="54"/>
    </row>
    <row r="369">
      <c r="B369" s="23"/>
      <c r="D369" s="32"/>
      <c r="G369" s="23"/>
      <c r="J369" s="23"/>
      <c r="O369" s="23"/>
      <c r="BE369" s="54"/>
      <c r="BF369" s="55"/>
      <c r="BI369" s="55"/>
      <c r="BJ369" s="54"/>
      <c r="BK369" s="54"/>
    </row>
    <row r="370">
      <c r="B370" s="23"/>
      <c r="D370" s="32"/>
      <c r="G370" s="23"/>
      <c r="J370" s="23"/>
      <c r="O370" s="23"/>
      <c r="BE370" s="54"/>
      <c r="BF370" s="55"/>
      <c r="BI370" s="55"/>
      <c r="BJ370" s="54"/>
      <c r="BK370" s="54"/>
    </row>
    <row r="371">
      <c r="B371" s="23"/>
      <c r="D371" s="32"/>
      <c r="G371" s="23"/>
      <c r="J371" s="23"/>
      <c r="O371" s="23"/>
      <c r="BE371" s="54"/>
      <c r="BF371" s="55"/>
      <c r="BI371" s="55"/>
      <c r="BJ371" s="54"/>
      <c r="BK371" s="54"/>
    </row>
    <row r="372">
      <c r="B372" s="23"/>
      <c r="D372" s="32"/>
      <c r="G372" s="23"/>
      <c r="J372" s="23"/>
      <c r="O372" s="23"/>
      <c r="BE372" s="54"/>
      <c r="BF372" s="55"/>
      <c r="BI372" s="55"/>
      <c r="BJ372" s="54"/>
      <c r="BK372" s="54"/>
    </row>
    <row r="373">
      <c r="B373" s="23"/>
      <c r="D373" s="32"/>
      <c r="G373" s="23"/>
      <c r="J373" s="23"/>
      <c r="O373" s="23"/>
      <c r="BE373" s="54"/>
      <c r="BF373" s="55"/>
      <c r="BI373" s="55"/>
      <c r="BJ373" s="54"/>
      <c r="BK373" s="54"/>
    </row>
    <row r="374">
      <c r="B374" s="23"/>
      <c r="D374" s="32"/>
      <c r="G374" s="23"/>
      <c r="J374" s="23"/>
      <c r="O374" s="23"/>
      <c r="BE374" s="54"/>
      <c r="BF374" s="55"/>
      <c r="BI374" s="55"/>
      <c r="BJ374" s="54"/>
      <c r="BK374" s="54"/>
    </row>
    <row r="375">
      <c r="B375" s="23"/>
      <c r="D375" s="32"/>
      <c r="G375" s="23"/>
      <c r="J375" s="23"/>
      <c r="O375" s="23"/>
      <c r="BE375" s="54"/>
      <c r="BF375" s="55"/>
      <c r="BI375" s="55"/>
      <c r="BJ375" s="54"/>
      <c r="BK375" s="54"/>
    </row>
    <row r="376">
      <c r="B376" s="23"/>
      <c r="D376" s="32"/>
      <c r="G376" s="23"/>
      <c r="J376" s="23"/>
      <c r="O376" s="23"/>
      <c r="BE376" s="54"/>
      <c r="BF376" s="55"/>
      <c r="BI376" s="55"/>
      <c r="BJ376" s="54"/>
      <c r="BK376" s="54"/>
    </row>
    <row r="377">
      <c r="B377" s="23"/>
      <c r="D377" s="32"/>
      <c r="G377" s="23"/>
      <c r="J377" s="23"/>
      <c r="O377" s="23"/>
      <c r="BE377" s="54"/>
      <c r="BF377" s="55"/>
      <c r="BI377" s="55"/>
      <c r="BJ377" s="54"/>
      <c r="BK377" s="54"/>
    </row>
    <row r="378">
      <c r="B378" s="23"/>
      <c r="D378" s="32"/>
      <c r="G378" s="23"/>
      <c r="J378" s="23"/>
      <c r="O378" s="23"/>
      <c r="BE378" s="54"/>
      <c r="BF378" s="55"/>
      <c r="BI378" s="55"/>
      <c r="BJ378" s="54"/>
      <c r="BK378" s="54"/>
    </row>
    <row r="379">
      <c r="B379" s="23"/>
      <c r="D379" s="32"/>
      <c r="G379" s="23"/>
      <c r="J379" s="23"/>
      <c r="O379" s="23"/>
      <c r="BE379" s="54"/>
      <c r="BF379" s="55"/>
      <c r="BI379" s="55"/>
      <c r="BJ379" s="54"/>
      <c r="BK379" s="54"/>
    </row>
    <row r="380">
      <c r="B380" s="23"/>
      <c r="D380" s="32"/>
      <c r="G380" s="23"/>
      <c r="J380" s="23"/>
      <c r="O380" s="23"/>
      <c r="BE380" s="54"/>
      <c r="BF380" s="55"/>
      <c r="BI380" s="55"/>
      <c r="BJ380" s="54"/>
      <c r="BK380" s="54"/>
    </row>
    <row r="381">
      <c r="B381" s="23"/>
      <c r="D381" s="32"/>
      <c r="G381" s="23"/>
      <c r="J381" s="23"/>
      <c r="O381" s="23"/>
      <c r="BE381" s="54"/>
      <c r="BF381" s="55"/>
      <c r="BI381" s="55"/>
      <c r="BJ381" s="54"/>
      <c r="BK381" s="54"/>
    </row>
    <row r="382">
      <c r="B382" s="23"/>
      <c r="D382" s="32"/>
      <c r="G382" s="23"/>
      <c r="J382" s="23"/>
      <c r="O382" s="23"/>
      <c r="BE382" s="54"/>
      <c r="BF382" s="55"/>
      <c r="BI382" s="55"/>
      <c r="BJ382" s="54"/>
      <c r="BK382" s="54"/>
    </row>
    <row r="383">
      <c r="B383" s="23"/>
      <c r="D383" s="32"/>
      <c r="G383" s="23"/>
      <c r="J383" s="23"/>
      <c r="O383" s="23"/>
      <c r="BE383" s="54"/>
      <c r="BF383" s="55"/>
      <c r="BI383" s="55"/>
      <c r="BJ383" s="54"/>
      <c r="BK383" s="54"/>
    </row>
    <row r="384">
      <c r="B384" s="23"/>
      <c r="D384" s="32"/>
      <c r="G384" s="23"/>
      <c r="J384" s="23"/>
      <c r="O384" s="23"/>
      <c r="BE384" s="54"/>
      <c r="BF384" s="55"/>
      <c r="BI384" s="55"/>
      <c r="BJ384" s="54"/>
      <c r="BK384" s="54"/>
    </row>
    <row r="385">
      <c r="B385" s="23"/>
      <c r="D385" s="32"/>
      <c r="G385" s="23"/>
      <c r="J385" s="23"/>
      <c r="O385" s="23"/>
      <c r="BE385" s="54"/>
      <c r="BF385" s="55"/>
      <c r="BI385" s="55"/>
      <c r="BJ385" s="54"/>
      <c r="BK385" s="54"/>
    </row>
    <row r="386">
      <c r="B386" s="23"/>
      <c r="D386" s="32"/>
      <c r="G386" s="23"/>
      <c r="J386" s="23"/>
      <c r="O386" s="23"/>
      <c r="BE386" s="54"/>
      <c r="BF386" s="55"/>
      <c r="BI386" s="55"/>
      <c r="BJ386" s="54"/>
      <c r="BK386" s="54"/>
    </row>
    <row r="387">
      <c r="B387" s="23"/>
      <c r="D387" s="32"/>
      <c r="G387" s="23"/>
      <c r="J387" s="23"/>
      <c r="O387" s="23"/>
      <c r="BE387" s="54"/>
      <c r="BF387" s="55"/>
      <c r="BI387" s="55"/>
      <c r="BJ387" s="54"/>
      <c r="BK387" s="54"/>
    </row>
    <row r="388">
      <c r="B388" s="23"/>
      <c r="D388" s="32"/>
      <c r="G388" s="23"/>
      <c r="J388" s="23"/>
      <c r="O388" s="23"/>
      <c r="BE388" s="54"/>
      <c r="BF388" s="55"/>
      <c r="BI388" s="55"/>
      <c r="BJ388" s="54"/>
      <c r="BK388" s="54"/>
    </row>
    <row r="389">
      <c r="B389" s="23"/>
      <c r="D389" s="32"/>
      <c r="G389" s="23"/>
      <c r="J389" s="23"/>
      <c r="O389" s="23"/>
      <c r="BE389" s="54"/>
      <c r="BF389" s="55"/>
      <c r="BI389" s="55"/>
      <c r="BJ389" s="54"/>
      <c r="BK389" s="54"/>
    </row>
    <row r="390">
      <c r="B390" s="23"/>
      <c r="D390" s="32"/>
      <c r="G390" s="23"/>
      <c r="J390" s="23"/>
      <c r="O390" s="23"/>
      <c r="BE390" s="54"/>
      <c r="BF390" s="55"/>
      <c r="BI390" s="55"/>
      <c r="BJ390" s="54"/>
      <c r="BK390" s="54"/>
    </row>
    <row r="391">
      <c r="B391" s="23"/>
      <c r="D391" s="32"/>
      <c r="G391" s="23"/>
      <c r="J391" s="23"/>
      <c r="O391" s="23"/>
      <c r="BE391" s="54"/>
      <c r="BF391" s="55"/>
      <c r="BI391" s="55"/>
      <c r="BJ391" s="54"/>
      <c r="BK391" s="54"/>
    </row>
    <row r="392">
      <c r="B392" s="23"/>
      <c r="D392" s="32"/>
      <c r="G392" s="23"/>
      <c r="J392" s="23"/>
      <c r="O392" s="23"/>
      <c r="BE392" s="54"/>
      <c r="BF392" s="55"/>
      <c r="BI392" s="55"/>
      <c r="BJ392" s="54"/>
      <c r="BK392" s="54"/>
    </row>
    <row r="393">
      <c r="B393" s="23"/>
      <c r="D393" s="32"/>
      <c r="G393" s="23"/>
      <c r="J393" s="23"/>
      <c r="O393" s="23"/>
      <c r="BE393" s="54"/>
      <c r="BF393" s="55"/>
      <c r="BI393" s="55"/>
      <c r="BJ393" s="54"/>
      <c r="BK393" s="54"/>
    </row>
    <row r="394">
      <c r="B394" s="23"/>
      <c r="D394" s="32"/>
      <c r="G394" s="23"/>
      <c r="J394" s="23"/>
      <c r="O394" s="23"/>
      <c r="BE394" s="54"/>
      <c r="BF394" s="55"/>
      <c r="BI394" s="55"/>
      <c r="BJ394" s="54"/>
      <c r="BK394" s="54"/>
    </row>
    <row r="395">
      <c r="B395" s="23"/>
      <c r="D395" s="32"/>
      <c r="G395" s="23"/>
      <c r="J395" s="23"/>
      <c r="O395" s="23"/>
      <c r="BE395" s="54"/>
      <c r="BF395" s="55"/>
      <c r="BI395" s="55"/>
      <c r="BJ395" s="54"/>
      <c r="BK395" s="54"/>
    </row>
    <row r="396">
      <c r="B396" s="23"/>
      <c r="D396" s="32"/>
      <c r="G396" s="23"/>
      <c r="J396" s="23"/>
      <c r="O396" s="23"/>
      <c r="BE396" s="54"/>
      <c r="BF396" s="55"/>
      <c r="BI396" s="55"/>
      <c r="BJ396" s="54"/>
      <c r="BK396" s="54"/>
    </row>
    <row r="397">
      <c r="B397" s="23"/>
      <c r="D397" s="32"/>
      <c r="G397" s="23"/>
      <c r="J397" s="23"/>
      <c r="O397" s="23"/>
      <c r="BE397" s="54"/>
      <c r="BF397" s="55"/>
      <c r="BI397" s="55"/>
      <c r="BJ397" s="54"/>
      <c r="BK397" s="54"/>
    </row>
    <row r="398">
      <c r="B398" s="23"/>
      <c r="D398" s="32"/>
      <c r="G398" s="23"/>
      <c r="J398" s="23"/>
      <c r="O398" s="23"/>
      <c r="BE398" s="54"/>
      <c r="BF398" s="55"/>
      <c r="BI398" s="55"/>
      <c r="BJ398" s="54"/>
      <c r="BK398" s="54"/>
    </row>
    <row r="399">
      <c r="B399" s="23"/>
      <c r="D399" s="32"/>
      <c r="G399" s="23"/>
      <c r="J399" s="23"/>
      <c r="O399" s="23"/>
      <c r="BE399" s="54"/>
      <c r="BF399" s="55"/>
      <c r="BI399" s="55"/>
      <c r="BJ399" s="54"/>
      <c r="BK399" s="54"/>
    </row>
    <row r="400">
      <c r="B400" s="23"/>
      <c r="D400" s="32"/>
      <c r="G400" s="23"/>
      <c r="J400" s="23"/>
      <c r="O400" s="23"/>
      <c r="BE400" s="54"/>
      <c r="BF400" s="55"/>
      <c r="BI400" s="55"/>
      <c r="BJ400" s="54"/>
      <c r="BK400" s="54"/>
    </row>
    <row r="401">
      <c r="B401" s="23"/>
      <c r="D401" s="32"/>
      <c r="G401" s="23"/>
      <c r="J401" s="23"/>
      <c r="O401" s="23"/>
      <c r="BE401" s="54"/>
      <c r="BF401" s="55"/>
      <c r="BI401" s="55"/>
      <c r="BJ401" s="54"/>
      <c r="BK401" s="54"/>
    </row>
    <row r="402">
      <c r="B402" s="23"/>
      <c r="D402" s="32"/>
      <c r="G402" s="23"/>
      <c r="J402" s="23"/>
      <c r="O402" s="23"/>
      <c r="BE402" s="54"/>
      <c r="BF402" s="55"/>
      <c r="BI402" s="55"/>
      <c r="BJ402" s="54"/>
      <c r="BK402" s="54"/>
    </row>
    <row r="403">
      <c r="B403" s="23"/>
      <c r="D403" s="32"/>
      <c r="G403" s="23"/>
      <c r="J403" s="23"/>
      <c r="O403" s="23"/>
      <c r="BE403" s="54"/>
      <c r="BF403" s="55"/>
      <c r="BI403" s="55"/>
      <c r="BJ403" s="54"/>
      <c r="BK403" s="54"/>
    </row>
    <row r="404">
      <c r="B404" s="23"/>
      <c r="D404" s="32"/>
      <c r="G404" s="23"/>
      <c r="J404" s="23"/>
      <c r="O404" s="23"/>
      <c r="BE404" s="54"/>
      <c r="BF404" s="55"/>
      <c r="BI404" s="55"/>
      <c r="BJ404" s="54"/>
      <c r="BK404" s="54"/>
    </row>
    <row r="405">
      <c r="B405" s="23"/>
      <c r="D405" s="32"/>
      <c r="G405" s="23"/>
      <c r="J405" s="23"/>
      <c r="O405" s="23"/>
      <c r="BE405" s="54"/>
      <c r="BF405" s="55"/>
      <c r="BI405" s="55"/>
      <c r="BJ405" s="54"/>
      <c r="BK405" s="54"/>
    </row>
    <row r="406">
      <c r="B406" s="23"/>
      <c r="D406" s="32"/>
      <c r="G406" s="23"/>
      <c r="J406" s="23"/>
      <c r="O406" s="23"/>
      <c r="BE406" s="54"/>
      <c r="BF406" s="55"/>
      <c r="BI406" s="55"/>
      <c r="BJ406" s="54"/>
      <c r="BK406" s="54"/>
    </row>
    <row r="407">
      <c r="B407" s="23"/>
      <c r="D407" s="32"/>
      <c r="G407" s="23"/>
      <c r="J407" s="23"/>
      <c r="O407" s="23"/>
      <c r="BE407" s="54"/>
      <c r="BF407" s="55"/>
      <c r="BI407" s="55"/>
      <c r="BJ407" s="54"/>
      <c r="BK407" s="54"/>
    </row>
    <row r="408">
      <c r="B408" s="23"/>
      <c r="D408" s="32"/>
      <c r="G408" s="23"/>
      <c r="J408" s="23"/>
      <c r="O408" s="23"/>
      <c r="BE408" s="54"/>
      <c r="BF408" s="55"/>
      <c r="BI408" s="55"/>
      <c r="BJ408" s="54"/>
      <c r="BK408" s="54"/>
    </row>
    <row r="409">
      <c r="B409" s="23"/>
      <c r="D409" s="32"/>
      <c r="G409" s="23"/>
      <c r="J409" s="23"/>
      <c r="O409" s="23"/>
      <c r="BE409" s="54"/>
      <c r="BF409" s="55"/>
      <c r="BI409" s="55"/>
      <c r="BJ409" s="54"/>
      <c r="BK409" s="54"/>
    </row>
    <row r="410">
      <c r="B410" s="23"/>
      <c r="D410" s="32"/>
      <c r="G410" s="23"/>
      <c r="J410" s="23"/>
      <c r="O410" s="23"/>
      <c r="BE410" s="54"/>
      <c r="BF410" s="55"/>
      <c r="BI410" s="55"/>
      <c r="BJ410" s="54"/>
      <c r="BK410" s="54"/>
    </row>
    <row r="411">
      <c r="B411" s="23"/>
      <c r="D411" s="32"/>
      <c r="G411" s="23"/>
      <c r="J411" s="23"/>
      <c r="O411" s="23"/>
      <c r="BE411" s="54"/>
      <c r="BF411" s="55"/>
      <c r="BI411" s="55"/>
      <c r="BJ411" s="54"/>
      <c r="BK411" s="54"/>
    </row>
    <row r="412">
      <c r="B412" s="23"/>
      <c r="D412" s="32"/>
      <c r="G412" s="23"/>
      <c r="J412" s="23"/>
      <c r="O412" s="23"/>
      <c r="BE412" s="54"/>
      <c r="BF412" s="55"/>
      <c r="BI412" s="55"/>
      <c r="BJ412" s="54"/>
      <c r="BK412" s="54"/>
    </row>
    <row r="413">
      <c r="B413" s="23"/>
      <c r="D413" s="32"/>
      <c r="G413" s="23"/>
      <c r="J413" s="23"/>
      <c r="O413" s="23"/>
      <c r="BE413" s="54"/>
      <c r="BF413" s="55"/>
      <c r="BI413" s="55"/>
      <c r="BJ413" s="54"/>
      <c r="BK413" s="54"/>
    </row>
    <row r="414">
      <c r="B414" s="23"/>
      <c r="D414" s="32"/>
      <c r="G414" s="23"/>
      <c r="J414" s="23"/>
      <c r="O414" s="23"/>
      <c r="BE414" s="54"/>
      <c r="BF414" s="55"/>
      <c r="BI414" s="55"/>
      <c r="BJ414" s="54"/>
      <c r="BK414" s="54"/>
    </row>
    <row r="415">
      <c r="B415" s="23"/>
      <c r="D415" s="32"/>
      <c r="G415" s="23"/>
      <c r="J415" s="23"/>
      <c r="O415" s="23"/>
      <c r="BE415" s="54"/>
      <c r="BF415" s="55"/>
      <c r="BI415" s="55"/>
      <c r="BJ415" s="54"/>
      <c r="BK415" s="54"/>
    </row>
    <row r="416">
      <c r="B416" s="23"/>
      <c r="D416" s="32"/>
      <c r="G416" s="23"/>
      <c r="J416" s="23"/>
      <c r="O416" s="23"/>
      <c r="BE416" s="54"/>
      <c r="BF416" s="55"/>
      <c r="BI416" s="55"/>
      <c r="BJ416" s="54"/>
      <c r="BK416" s="54"/>
    </row>
    <row r="417">
      <c r="B417" s="23"/>
      <c r="D417" s="32"/>
      <c r="G417" s="23"/>
      <c r="J417" s="23"/>
      <c r="O417" s="23"/>
      <c r="BE417" s="54"/>
      <c r="BF417" s="55"/>
      <c r="BI417" s="55"/>
      <c r="BJ417" s="54"/>
      <c r="BK417" s="54"/>
    </row>
    <row r="418">
      <c r="B418" s="23"/>
      <c r="D418" s="32"/>
      <c r="G418" s="23"/>
      <c r="J418" s="23"/>
      <c r="O418" s="23"/>
      <c r="BE418" s="54"/>
      <c r="BF418" s="55"/>
      <c r="BI418" s="55"/>
      <c r="BJ418" s="54"/>
      <c r="BK418" s="54"/>
    </row>
    <row r="419">
      <c r="B419" s="23"/>
      <c r="D419" s="32"/>
      <c r="G419" s="23"/>
      <c r="J419" s="23"/>
      <c r="O419" s="23"/>
      <c r="BE419" s="54"/>
      <c r="BF419" s="55"/>
      <c r="BI419" s="55"/>
      <c r="BJ419" s="54"/>
      <c r="BK419" s="54"/>
    </row>
    <row r="420">
      <c r="B420" s="23"/>
      <c r="D420" s="32"/>
      <c r="G420" s="23"/>
      <c r="J420" s="23"/>
      <c r="O420" s="23"/>
      <c r="BE420" s="54"/>
      <c r="BF420" s="55"/>
      <c r="BI420" s="55"/>
      <c r="BJ420" s="54"/>
      <c r="BK420" s="54"/>
    </row>
    <row r="421">
      <c r="B421" s="23"/>
      <c r="D421" s="32"/>
      <c r="G421" s="23"/>
      <c r="J421" s="23"/>
      <c r="O421" s="23"/>
      <c r="BE421" s="54"/>
      <c r="BF421" s="55"/>
      <c r="BI421" s="55"/>
      <c r="BJ421" s="54"/>
      <c r="BK421" s="54"/>
    </row>
    <row r="422">
      <c r="B422" s="23"/>
      <c r="D422" s="32"/>
      <c r="G422" s="23"/>
      <c r="J422" s="23"/>
      <c r="O422" s="23"/>
      <c r="BE422" s="54"/>
      <c r="BF422" s="55"/>
      <c r="BI422" s="55"/>
      <c r="BJ422" s="54"/>
      <c r="BK422" s="54"/>
    </row>
    <row r="423">
      <c r="B423" s="23"/>
      <c r="D423" s="32"/>
      <c r="G423" s="23"/>
      <c r="J423" s="23"/>
      <c r="O423" s="23"/>
      <c r="BE423" s="54"/>
      <c r="BF423" s="55"/>
      <c r="BI423" s="55"/>
      <c r="BJ423" s="54"/>
      <c r="BK423" s="54"/>
    </row>
    <row r="424">
      <c r="B424" s="23"/>
      <c r="D424" s="32"/>
      <c r="G424" s="23"/>
      <c r="J424" s="23"/>
      <c r="O424" s="23"/>
      <c r="BE424" s="54"/>
      <c r="BF424" s="55"/>
      <c r="BI424" s="55"/>
      <c r="BJ424" s="54"/>
      <c r="BK424" s="54"/>
    </row>
    <row r="425">
      <c r="B425" s="23"/>
      <c r="D425" s="32"/>
      <c r="G425" s="23"/>
      <c r="J425" s="23"/>
      <c r="O425" s="23"/>
      <c r="BE425" s="54"/>
      <c r="BF425" s="55"/>
      <c r="BI425" s="55"/>
      <c r="BJ425" s="54"/>
      <c r="BK425" s="54"/>
    </row>
    <row r="426">
      <c r="B426" s="23"/>
      <c r="D426" s="32"/>
      <c r="G426" s="23"/>
      <c r="J426" s="23"/>
      <c r="O426" s="23"/>
      <c r="BE426" s="54"/>
      <c r="BF426" s="55"/>
      <c r="BI426" s="55"/>
      <c r="BJ426" s="54"/>
      <c r="BK426" s="54"/>
    </row>
    <row r="427">
      <c r="B427" s="23"/>
      <c r="D427" s="32"/>
      <c r="G427" s="23"/>
      <c r="J427" s="23"/>
      <c r="O427" s="23"/>
      <c r="BE427" s="54"/>
      <c r="BF427" s="55"/>
      <c r="BI427" s="55"/>
      <c r="BJ427" s="54"/>
      <c r="BK427" s="54"/>
    </row>
    <row r="428">
      <c r="B428" s="23"/>
      <c r="D428" s="32"/>
      <c r="G428" s="23"/>
      <c r="J428" s="23"/>
      <c r="O428" s="23"/>
      <c r="BE428" s="54"/>
      <c r="BF428" s="55"/>
      <c r="BI428" s="55"/>
      <c r="BJ428" s="54"/>
      <c r="BK428" s="54"/>
    </row>
    <row r="429">
      <c r="B429" s="23"/>
      <c r="D429" s="32"/>
      <c r="G429" s="23"/>
      <c r="J429" s="23"/>
      <c r="O429" s="23"/>
      <c r="BE429" s="54"/>
      <c r="BF429" s="55"/>
      <c r="BI429" s="55"/>
      <c r="BJ429" s="54"/>
      <c r="BK429" s="54"/>
    </row>
    <row r="430">
      <c r="B430" s="23"/>
      <c r="D430" s="32"/>
      <c r="G430" s="23"/>
      <c r="J430" s="23"/>
      <c r="O430" s="23"/>
      <c r="BE430" s="54"/>
      <c r="BF430" s="55"/>
      <c r="BI430" s="55"/>
      <c r="BJ430" s="54"/>
      <c r="BK430" s="54"/>
    </row>
    <row r="431">
      <c r="B431" s="23"/>
      <c r="D431" s="32"/>
      <c r="G431" s="23"/>
      <c r="J431" s="23"/>
      <c r="O431" s="23"/>
      <c r="BE431" s="54"/>
      <c r="BF431" s="55"/>
      <c r="BI431" s="55"/>
      <c r="BJ431" s="54"/>
      <c r="BK431" s="54"/>
    </row>
    <row r="432">
      <c r="B432" s="23"/>
      <c r="D432" s="32"/>
      <c r="G432" s="23"/>
      <c r="J432" s="23"/>
      <c r="O432" s="23"/>
      <c r="BE432" s="54"/>
      <c r="BF432" s="55"/>
      <c r="BI432" s="55"/>
      <c r="BJ432" s="54"/>
      <c r="BK432" s="54"/>
    </row>
    <row r="433">
      <c r="B433" s="23"/>
      <c r="D433" s="32"/>
      <c r="G433" s="23"/>
      <c r="J433" s="23"/>
      <c r="O433" s="23"/>
      <c r="BE433" s="54"/>
      <c r="BF433" s="55"/>
      <c r="BI433" s="55"/>
      <c r="BJ433" s="54"/>
      <c r="BK433" s="54"/>
    </row>
    <row r="434">
      <c r="B434" s="23"/>
      <c r="D434" s="32"/>
      <c r="G434" s="23"/>
      <c r="J434" s="23"/>
      <c r="O434" s="23"/>
      <c r="BE434" s="54"/>
      <c r="BF434" s="55"/>
      <c r="BI434" s="55"/>
      <c r="BJ434" s="54"/>
      <c r="BK434" s="54"/>
    </row>
    <row r="435">
      <c r="B435" s="23"/>
      <c r="D435" s="32"/>
      <c r="G435" s="23"/>
      <c r="J435" s="23"/>
      <c r="O435" s="23"/>
      <c r="BE435" s="54"/>
      <c r="BF435" s="55"/>
      <c r="BI435" s="55"/>
      <c r="BJ435" s="54"/>
      <c r="BK435" s="54"/>
    </row>
    <row r="436">
      <c r="B436" s="23"/>
      <c r="D436" s="32"/>
      <c r="G436" s="23"/>
      <c r="J436" s="23"/>
      <c r="O436" s="23"/>
      <c r="BE436" s="54"/>
      <c r="BF436" s="55"/>
      <c r="BI436" s="55"/>
      <c r="BJ436" s="54"/>
      <c r="BK436" s="54"/>
    </row>
    <row r="437">
      <c r="B437" s="23"/>
      <c r="D437" s="32"/>
      <c r="G437" s="23"/>
      <c r="J437" s="23"/>
      <c r="O437" s="23"/>
      <c r="BE437" s="54"/>
      <c r="BF437" s="55"/>
      <c r="BI437" s="55"/>
      <c r="BJ437" s="54"/>
      <c r="BK437" s="54"/>
    </row>
    <row r="438">
      <c r="B438" s="23"/>
      <c r="D438" s="32"/>
      <c r="G438" s="23"/>
      <c r="J438" s="23"/>
      <c r="O438" s="23"/>
      <c r="BE438" s="54"/>
      <c r="BF438" s="55"/>
      <c r="BI438" s="55"/>
      <c r="BJ438" s="54"/>
      <c r="BK438" s="54"/>
    </row>
    <row r="439">
      <c r="B439" s="23"/>
      <c r="D439" s="32"/>
      <c r="G439" s="23"/>
      <c r="J439" s="23"/>
      <c r="O439" s="23"/>
      <c r="BE439" s="54"/>
      <c r="BF439" s="55"/>
      <c r="BI439" s="55"/>
      <c r="BJ439" s="54"/>
      <c r="BK439" s="54"/>
    </row>
    <row r="440">
      <c r="B440" s="23"/>
      <c r="D440" s="32"/>
      <c r="G440" s="23"/>
      <c r="J440" s="23"/>
      <c r="O440" s="23"/>
      <c r="BE440" s="54"/>
      <c r="BF440" s="55"/>
      <c r="BI440" s="55"/>
      <c r="BJ440" s="54"/>
      <c r="BK440" s="54"/>
    </row>
    <row r="441">
      <c r="B441" s="23"/>
      <c r="D441" s="32"/>
      <c r="G441" s="23"/>
      <c r="J441" s="23"/>
      <c r="O441" s="23"/>
      <c r="BE441" s="54"/>
      <c r="BF441" s="55"/>
      <c r="BI441" s="55"/>
      <c r="BJ441" s="54"/>
      <c r="BK441" s="54"/>
    </row>
    <row r="442">
      <c r="B442" s="23"/>
      <c r="D442" s="32"/>
      <c r="G442" s="23"/>
      <c r="J442" s="23"/>
      <c r="O442" s="23"/>
      <c r="BE442" s="54"/>
      <c r="BF442" s="55"/>
      <c r="BI442" s="55"/>
      <c r="BJ442" s="54"/>
      <c r="BK442" s="54"/>
    </row>
    <row r="443">
      <c r="B443" s="23"/>
      <c r="D443" s="32"/>
      <c r="G443" s="23"/>
      <c r="J443" s="23"/>
      <c r="O443" s="23"/>
      <c r="BE443" s="54"/>
      <c r="BF443" s="55"/>
      <c r="BI443" s="55"/>
      <c r="BJ443" s="54"/>
      <c r="BK443" s="54"/>
    </row>
    <row r="444">
      <c r="B444" s="23"/>
      <c r="D444" s="32"/>
      <c r="G444" s="23"/>
      <c r="J444" s="23"/>
      <c r="O444" s="23"/>
      <c r="BE444" s="54"/>
      <c r="BF444" s="55"/>
      <c r="BI444" s="55"/>
      <c r="BJ444" s="54"/>
      <c r="BK444" s="54"/>
    </row>
    <row r="445">
      <c r="B445" s="23"/>
      <c r="D445" s="32"/>
      <c r="G445" s="23"/>
      <c r="J445" s="23"/>
      <c r="O445" s="23"/>
      <c r="BE445" s="54"/>
      <c r="BF445" s="55"/>
      <c r="BI445" s="55"/>
      <c r="BJ445" s="54"/>
      <c r="BK445" s="54"/>
    </row>
    <row r="446">
      <c r="B446" s="23"/>
      <c r="D446" s="32"/>
      <c r="G446" s="23"/>
      <c r="J446" s="23"/>
      <c r="O446" s="23"/>
      <c r="BE446" s="54"/>
      <c r="BF446" s="55"/>
      <c r="BI446" s="55"/>
      <c r="BJ446" s="54"/>
      <c r="BK446" s="54"/>
    </row>
    <row r="447">
      <c r="B447" s="23"/>
      <c r="D447" s="32"/>
      <c r="G447" s="23"/>
      <c r="J447" s="23"/>
      <c r="O447" s="23"/>
      <c r="BE447" s="54"/>
      <c r="BF447" s="55"/>
      <c r="BI447" s="55"/>
      <c r="BJ447" s="54"/>
      <c r="BK447" s="54"/>
    </row>
    <row r="448">
      <c r="B448" s="23"/>
      <c r="D448" s="32"/>
      <c r="G448" s="23"/>
      <c r="J448" s="23"/>
      <c r="O448" s="23"/>
      <c r="BE448" s="54"/>
      <c r="BF448" s="55"/>
      <c r="BI448" s="55"/>
      <c r="BJ448" s="54"/>
      <c r="BK448" s="54"/>
    </row>
    <row r="449">
      <c r="B449" s="23"/>
      <c r="D449" s="32"/>
      <c r="G449" s="23"/>
      <c r="J449" s="23"/>
      <c r="O449" s="23"/>
      <c r="BE449" s="54"/>
      <c r="BF449" s="55"/>
      <c r="BI449" s="55"/>
      <c r="BJ449" s="54"/>
      <c r="BK449" s="54"/>
    </row>
    <row r="450">
      <c r="B450" s="23"/>
      <c r="D450" s="32"/>
      <c r="G450" s="23"/>
      <c r="J450" s="23"/>
      <c r="O450" s="23"/>
      <c r="BE450" s="54"/>
      <c r="BF450" s="55"/>
      <c r="BI450" s="55"/>
      <c r="BJ450" s="54"/>
      <c r="BK450" s="54"/>
    </row>
    <row r="451">
      <c r="B451" s="23"/>
      <c r="D451" s="32"/>
      <c r="G451" s="23"/>
      <c r="J451" s="23"/>
      <c r="O451" s="23"/>
      <c r="BE451" s="54"/>
      <c r="BF451" s="55"/>
      <c r="BI451" s="55"/>
      <c r="BJ451" s="54"/>
      <c r="BK451" s="54"/>
    </row>
    <row r="452">
      <c r="B452" s="23"/>
      <c r="D452" s="32"/>
      <c r="G452" s="23"/>
      <c r="J452" s="23"/>
      <c r="O452" s="23"/>
      <c r="BE452" s="54"/>
      <c r="BF452" s="55"/>
      <c r="BI452" s="55"/>
      <c r="BJ452" s="54"/>
      <c r="BK452" s="54"/>
    </row>
    <row r="453">
      <c r="B453" s="23"/>
      <c r="D453" s="32"/>
      <c r="G453" s="23"/>
      <c r="J453" s="23"/>
      <c r="O453" s="23"/>
      <c r="BE453" s="54"/>
      <c r="BF453" s="55"/>
      <c r="BI453" s="55"/>
      <c r="BJ453" s="54"/>
      <c r="BK453" s="54"/>
    </row>
    <row r="454">
      <c r="B454" s="23"/>
      <c r="D454" s="32"/>
      <c r="G454" s="23"/>
      <c r="J454" s="23"/>
      <c r="O454" s="23"/>
      <c r="BE454" s="54"/>
      <c r="BF454" s="55"/>
      <c r="BI454" s="55"/>
      <c r="BJ454" s="54"/>
      <c r="BK454" s="54"/>
    </row>
    <row r="455">
      <c r="B455" s="23"/>
      <c r="D455" s="32"/>
      <c r="G455" s="23"/>
      <c r="J455" s="23"/>
      <c r="O455" s="23"/>
      <c r="BE455" s="54"/>
      <c r="BF455" s="55"/>
      <c r="BI455" s="55"/>
      <c r="BJ455" s="54"/>
      <c r="BK455" s="54"/>
    </row>
    <row r="456">
      <c r="B456" s="23"/>
      <c r="D456" s="32"/>
      <c r="G456" s="23"/>
      <c r="J456" s="23"/>
      <c r="O456" s="23"/>
      <c r="BE456" s="54"/>
      <c r="BF456" s="55"/>
      <c r="BI456" s="55"/>
      <c r="BJ456" s="54"/>
      <c r="BK456" s="54"/>
    </row>
    <row r="457">
      <c r="B457" s="23"/>
      <c r="D457" s="32"/>
      <c r="G457" s="23"/>
      <c r="J457" s="23"/>
      <c r="O457" s="23"/>
      <c r="BE457" s="54"/>
      <c r="BF457" s="55"/>
      <c r="BI457" s="55"/>
      <c r="BJ457" s="54"/>
      <c r="BK457" s="54"/>
    </row>
    <row r="458">
      <c r="B458" s="23"/>
      <c r="D458" s="32"/>
      <c r="G458" s="23"/>
      <c r="J458" s="23"/>
      <c r="O458" s="23"/>
      <c r="BE458" s="54"/>
      <c r="BF458" s="55"/>
      <c r="BI458" s="55"/>
      <c r="BJ458" s="54"/>
      <c r="BK458" s="54"/>
    </row>
    <row r="459">
      <c r="B459" s="23"/>
      <c r="D459" s="32"/>
      <c r="G459" s="23"/>
      <c r="J459" s="23"/>
      <c r="O459" s="23"/>
      <c r="BE459" s="54"/>
      <c r="BF459" s="55"/>
      <c r="BI459" s="55"/>
      <c r="BJ459" s="54"/>
      <c r="BK459" s="54"/>
    </row>
    <row r="460">
      <c r="B460" s="23"/>
      <c r="D460" s="32"/>
      <c r="G460" s="23"/>
      <c r="J460" s="23"/>
      <c r="O460" s="23"/>
      <c r="BE460" s="54"/>
      <c r="BF460" s="55"/>
      <c r="BI460" s="55"/>
      <c r="BJ460" s="54"/>
      <c r="BK460" s="54"/>
    </row>
    <row r="461">
      <c r="B461" s="23"/>
      <c r="D461" s="32"/>
      <c r="G461" s="23"/>
      <c r="J461" s="23"/>
      <c r="O461" s="23"/>
      <c r="BE461" s="54"/>
      <c r="BF461" s="55"/>
      <c r="BI461" s="55"/>
      <c r="BJ461" s="54"/>
      <c r="BK461" s="54"/>
    </row>
    <row r="462">
      <c r="B462" s="23"/>
      <c r="D462" s="32"/>
      <c r="G462" s="23"/>
      <c r="J462" s="23"/>
      <c r="O462" s="23"/>
      <c r="BE462" s="54"/>
      <c r="BF462" s="55"/>
      <c r="BI462" s="55"/>
      <c r="BJ462" s="54"/>
      <c r="BK462" s="54"/>
    </row>
    <row r="463">
      <c r="B463" s="23"/>
      <c r="D463" s="32"/>
      <c r="G463" s="23"/>
      <c r="J463" s="23"/>
      <c r="O463" s="23"/>
      <c r="BE463" s="54"/>
      <c r="BF463" s="55"/>
      <c r="BI463" s="55"/>
      <c r="BJ463" s="54"/>
      <c r="BK463" s="54"/>
    </row>
    <row r="464">
      <c r="B464" s="23"/>
      <c r="D464" s="32"/>
      <c r="G464" s="23"/>
      <c r="J464" s="23"/>
      <c r="O464" s="23"/>
      <c r="BE464" s="54"/>
      <c r="BF464" s="55"/>
      <c r="BI464" s="55"/>
      <c r="BJ464" s="54"/>
      <c r="BK464" s="54"/>
    </row>
    <row r="465">
      <c r="B465" s="23"/>
      <c r="D465" s="32"/>
      <c r="G465" s="23"/>
      <c r="J465" s="23"/>
      <c r="O465" s="23"/>
      <c r="BE465" s="54"/>
      <c r="BF465" s="55"/>
      <c r="BI465" s="55"/>
      <c r="BJ465" s="54"/>
      <c r="BK465" s="54"/>
    </row>
    <row r="466">
      <c r="B466" s="23"/>
      <c r="D466" s="32"/>
      <c r="G466" s="23"/>
      <c r="J466" s="23"/>
      <c r="O466" s="23"/>
      <c r="BE466" s="54"/>
      <c r="BF466" s="55"/>
      <c r="BI466" s="55"/>
      <c r="BJ466" s="54"/>
      <c r="BK466" s="54"/>
    </row>
    <row r="467">
      <c r="B467" s="23"/>
      <c r="D467" s="32"/>
      <c r="G467" s="23"/>
      <c r="J467" s="23"/>
      <c r="O467" s="23"/>
      <c r="BE467" s="54"/>
      <c r="BF467" s="55"/>
      <c r="BI467" s="55"/>
      <c r="BJ467" s="54"/>
      <c r="BK467" s="54"/>
    </row>
    <row r="468">
      <c r="B468" s="23"/>
      <c r="D468" s="32"/>
      <c r="G468" s="23"/>
      <c r="J468" s="23"/>
      <c r="O468" s="23"/>
      <c r="BE468" s="54"/>
      <c r="BF468" s="55"/>
      <c r="BI468" s="55"/>
      <c r="BJ468" s="54"/>
      <c r="BK468" s="54"/>
    </row>
    <row r="469">
      <c r="B469" s="23"/>
      <c r="D469" s="32"/>
      <c r="G469" s="23"/>
      <c r="J469" s="23"/>
      <c r="O469" s="23"/>
      <c r="BE469" s="54"/>
      <c r="BF469" s="55"/>
      <c r="BI469" s="55"/>
      <c r="BJ469" s="54"/>
      <c r="BK469" s="54"/>
    </row>
    <row r="470">
      <c r="B470" s="23"/>
      <c r="D470" s="32"/>
      <c r="G470" s="23"/>
      <c r="J470" s="23"/>
      <c r="O470" s="23"/>
      <c r="BE470" s="54"/>
      <c r="BF470" s="55"/>
      <c r="BI470" s="55"/>
      <c r="BJ470" s="54"/>
      <c r="BK470" s="54"/>
    </row>
    <row r="471">
      <c r="B471" s="23"/>
      <c r="D471" s="32"/>
      <c r="G471" s="23"/>
      <c r="J471" s="23"/>
      <c r="O471" s="23"/>
      <c r="BE471" s="54"/>
      <c r="BF471" s="55"/>
      <c r="BI471" s="55"/>
      <c r="BJ471" s="54"/>
      <c r="BK471" s="54"/>
    </row>
    <row r="472">
      <c r="B472" s="23"/>
      <c r="D472" s="32"/>
      <c r="G472" s="23"/>
      <c r="J472" s="23"/>
      <c r="O472" s="23"/>
      <c r="BE472" s="54"/>
      <c r="BF472" s="55"/>
      <c r="BI472" s="55"/>
      <c r="BJ472" s="54"/>
      <c r="BK472" s="54"/>
    </row>
    <row r="473">
      <c r="B473" s="23"/>
      <c r="D473" s="32"/>
      <c r="G473" s="23"/>
      <c r="J473" s="23"/>
      <c r="O473" s="23"/>
      <c r="BE473" s="54"/>
      <c r="BF473" s="55"/>
      <c r="BI473" s="55"/>
      <c r="BJ473" s="54"/>
      <c r="BK473" s="54"/>
    </row>
    <row r="474">
      <c r="B474" s="23"/>
      <c r="D474" s="32"/>
      <c r="G474" s="23"/>
      <c r="J474" s="23"/>
      <c r="O474" s="23"/>
      <c r="BE474" s="54"/>
      <c r="BF474" s="55"/>
      <c r="BI474" s="55"/>
      <c r="BJ474" s="54"/>
      <c r="BK474" s="54"/>
    </row>
    <row r="475">
      <c r="B475" s="23"/>
      <c r="D475" s="32"/>
      <c r="G475" s="23"/>
      <c r="J475" s="23"/>
      <c r="O475" s="23"/>
      <c r="BE475" s="54"/>
      <c r="BF475" s="55"/>
      <c r="BI475" s="55"/>
      <c r="BJ475" s="54"/>
      <c r="BK475" s="54"/>
    </row>
    <row r="476">
      <c r="B476" s="23"/>
      <c r="D476" s="32"/>
      <c r="G476" s="23"/>
      <c r="J476" s="23"/>
      <c r="O476" s="23"/>
      <c r="BE476" s="54"/>
      <c r="BF476" s="55"/>
      <c r="BI476" s="55"/>
      <c r="BJ476" s="54"/>
      <c r="BK476" s="54"/>
    </row>
    <row r="477">
      <c r="B477" s="23"/>
      <c r="D477" s="32"/>
      <c r="G477" s="23"/>
      <c r="J477" s="23"/>
      <c r="O477" s="23"/>
      <c r="BE477" s="54"/>
      <c r="BF477" s="55"/>
      <c r="BI477" s="55"/>
      <c r="BJ477" s="54"/>
      <c r="BK477" s="54"/>
    </row>
    <row r="478">
      <c r="B478" s="23"/>
      <c r="D478" s="32"/>
      <c r="G478" s="23"/>
      <c r="J478" s="23"/>
      <c r="O478" s="23"/>
      <c r="BE478" s="54"/>
      <c r="BF478" s="55"/>
      <c r="BI478" s="55"/>
      <c r="BJ478" s="54"/>
      <c r="BK478" s="54"/>
    </row>
    <row r="479">
      <c r="B479" s="23"/>
      <c r="D479" s="32"/>
      <c r="G479" s="23"/>
      <c r="J479" s="23"/>
      <c r="O479" s="23"/>
      <c r="BE479" s="54"/>
      <c r="BF479" s="55"/>
      <c r="BI479" s="55"/>
      <c r="BJ479" s="54"/>
      <c r="BK479" s="54"/>
    </row>
    <row r="480">
      <c r="B480" s="23"/>
      <c r="D480" s="32"/>
      <c r="G480" s="23"/>
      <c r="J480" s="23"/>
      <c r="O480" s="23"/>
      <c r="BE480" s="54"/>
      <c r="BF480" s="55"/>
      <c r="BI480" s="55"/>
      <c r="BJ480" s="54"/>
      <c r="BK480" s="54"/>
    </row>
    <row r="481">
      <c r="B481" s="23"/>
      <c r="D481" s="32"/>
      <c r="G481" s="23"/>
      <c r="J481" s="23"/>
      <c r="O481" s="23"/>
      <c r="BE481" s="54"/>
      <c r="BF481" s="55"/>
      <c r="BI481" s="55"/>
      <c r="BJ481" s="54"/>
      <c r="BK481" s="54"/>
    </row>
    <row r="482">
      <c r="B482" s="23"/>
      <c r="D482" s="32"/>
      <c r="G482" s="23"/>
      <c r="J482" s="23"/>
      <c r="O482" s="23"/>
      <c r="BE482" s="54"/>
      <c r="BF482" s="55"/>
      <c r="BI482" s="55"/>
      <c r="BJ482" s="54"/>
      <c r="BK482" s="54"/>
    </row>
    <row r="483">
      <c r="B483" s="23"/>
      <c r="D483" s="32"/>
      <c r="G483" s="23"/>
      <c r="J483" s="23"/>
      <c r="O483" s="23"/>
      <c r="BE483" s="54"/>
      <c r="BF483" s="55"/>
      <c r="BI483" s="55"/>
      <c r="BJ483" s="54"/>
      <c r="BK483" s="54"/>
    </row>
    <row r="484">
      <c r="B484" s="23"/>
      <c r="D484" s="32"/>
      <c r="G484" s="23"/>
      <c r="J484" s="23"/>
      <c r="O484" s="23"/>
      <c r="BE484" s="54"/>
      <c r="BF484" s="55"/>
      <c r="BI484" s="55"/>
      <c r="BJ484" s="54"/>
      <c r="BK484" s="54"/>
    </row>
    <row r="485">
      <c r="B485" s="23"/>
      <c r="D485" s="32"/>
      <c r="G485" s="23"/>
      <c r="J485" s="23"/>
      <c r="O485" s="23"/>
      <c r="BE485" s="54"/>
      <c r="BF485" s="55"/>
      <c r="BI485" s="55"/>
      <c r="BJ485" s="54"/>
      <c r="BK485" s="54"/>
    </row>
    <row r="486">
      <c r="B486" s="23"/>
      <c r="D486" s="32"/>
      <c r="G486" s="23"/>
      <c r="J486" s="23"/>
      <c r="O486" s="23"/>
      <c r="BE486" s="54"/>
      <c r="BF486" s="55"/>
      <c r="BI486" s="55"/>
      <c r="BJ486" s="54"/>
      <c r="BK486" s="54"/>
    </row>
    <row r="487">
      <c r="B487" s="23"/>
      <c r="D487" s="32"/>
      <c r="G487" s="23"/>
      <c r="J487" s="23"/>
      <c r="O487" s="23"/>
      <c r="BE487" s="54"/>
      <c r="BF487" s="55"/>
      <c r="BI487" s="55"/>
      <c r="BJ487" s="54"/>
      <c r="BK487" s="54"/>
    </row>
    <row r="488">
      <c r="B488" s="23"/>
      <c r="D488" s="32"/>
      <c r="G488" s="23"/>
      <c r="J488" s="23"/>
      <c r="O488" s="23"/>
      <c r="BE488" s="54"/>
      <c r="BF488" s="55"/>
      <c r="BI488" s="55"/>
      <c r="BJ488" s="54"/>
      <c r="BK488" s="54"/>
    </row>
    <row r="489">
      <c r="B489" s="23"/>
      <c r="D489" s="32"/>
      <c r="G489" s="23"/>
      <c r="J489" s="23"/>
      <c r="O489" s="23"/>
      <c r="BE489" s="54"/>
      <c r="BF489" s="55"/>
      <c r="BI489" s="55"/>
      <c r="BJ489" s="54"/>
      <c r="BK489" s="54"/>
    </row>
    <row r="490">
      <c r="B490" s="23"/>
      <c r="D490" s="32"/>
      <c r="G490" s="23"/>
      <c r="J490" s="23"/>
      <c r="O490" s="23"/>
      <c r="BE490" s="54"/>
      <c r="BF490" s="55"/>
      <c r="BI490" s="55"/>
      <c r="BJ490" s="54"/>
      <c r="BK490" s="54"/>
    </row>
    <row r="491">
      <c r="B491" s="23"/>
      <c r="D491" s="32"/>
      <c r="G491" s="23"/>
      <c r="J491" s="23"/>
      <c r="O491" s="23"/>
      <c r="BE491" s="54"/>
      <c r="BF491" s="55"/>
      <c r="BI491" s="55"/>
      <c r="BJ491" s="54"/>
      <c r="BK491" s="54"/>
    </row>
    <row r="492">
      <c r="B492" s="23"/>
      <c r="D492" s="32"/>
      <c r="G492" s="23"/>
      <c r="J492" s="23"/>
      <c r="O492" s="23"/>
      <c r="BE492" s="54"/>
      <c r="BF492" s="55"/>
      <c r="BI492" s="55"/>
      <c r="BJ492" s="54"/>
      <c r="BK492" s="54"/>
    </row>
    <row r="493">
      <c r="B493" s="23"/>
      <c r="D493" s="32"/>
      <c r="G493" s="23"/>
      <c r="J493" s="23"/>
      <c r="O493" s="23"/>
      <c r="BE493" s="54"/>
      <c r="BF493" s="55"/>
      <c r="BI493" s="55"/>
      <c r="BJ493" s="54"/>
      <c r="BK493" s="54"/>
    </row>
    <row r="494">
      <c r="B494" s="23"/>
      <c r="D494" s="32"/>
      <c r="G494" s="23"/>
      <c r="J494" s="23"/>
      <c r="O494" s="23"/>
      <c r="BE494" s="54"/>
      <c r="BF494" s="55"/>
      <c r="BI494" s="55"/>
      <c r="BJ494" s="54"/>
      <c r="BK494" s="54"/>
    </row>
    <row r="495">
      <c r="B495" s="23"/>
      <c r="D495" s="32"/>
      <c r="G495" s="23"/>
      <c r="J495" s="23"/>
      <c r="O495" s="23"/>
      <c r="BE495" s="54"/>
      <c r="BF495" s="55"/>
      <c r="BI495" s="55"/>
      <c r="BJ495" s="54"/>
      <c r="BK495" s="54"/>
    </row>
    <row r="496">
      <c r="B496" s="23"/>
      <c r="D496" s="32"/>
      <c r="G496" s="23"/>
      <c r="J496" s="23"/>
      <c r="O496" s="23"/>
      <c r="BE496" s="54"/>
      <c r="BF496" s="55"/>
      <c r="BI496" s="55"/>
      <c r="BJ496" s="54"/>
      <c r="BK496" s="54"/>
    </row>
    <row r="497">
      <c r="B497" s="23"/>
      <c r="D497" s="32"/>
      <c r="G497" s="23"/>
      <c r="J497" s="23"/>
      <c r="O497" s="23"/>
      <c r="BE497" s="54"/>
      <c r="BF497" s="55"/>
      <c r="BI497" s="55"/>
      <c r="BJ497" s="54"/>
      <c r="BK497" s="54"/>
    </row>
    <row r="498">
      <c r="B498" s="23"/>
      <c r="D498" s="32"/>
      <c r="G498" s="23"/>
      <c r="J498" s="23"/>
      <c r="O498" s="23"/>
      <c r="BE498" s="54"/>
      <c r="BF498" s="55"/>
      <c r="BI498" s="55"/>
      <c r="BJ498" s="54"/>
      <c r="BK498" s="54"/>
    </row>
    <row r="499">
      <c r="B499" s="23"/>
      <c r="D499" s="32"/>
      <c r="G499" s="23"/>
      <c r="J499" s="23"/>
      <c r="O499" s="23"/>
      <c r="BE499" s="54"/>
      <c r="BF499" s="55"/>
      <c r="BI499" s="55"/>
      <c r="BJ499" s="54"/>
      <c r="BK499" s="54"/>
    </row>
    <row r="500">
      <c r="B500" s="23"/>
      <c r="D500" s="32"/>
      <c r="G500" s="23"/>
      <c r="J500" s="23"/>
      <c r="O500" s="23"/>
      <c r="BE500" s="54"/>
      <c r="BF500" s="55"/>
      <c r="BI500" s="55"/>
      <c r="BJ500" s="54"/>
      <c r="BK500" s="54"/>
    </row>
    <row r="501">
      <c r="B501" s="23"/>
      <c r="D501" s="32"/>
      <c r="G501" s="23"/>
      <c r="J501" s="23"/>
      <c r="O501" s="23"/>
      <c r="BE501" s="54"/>
      <c r="BF501" s="55"/>
      <c r="BI501" s="55"/>
      <c r="BJ501" s="54"/>
      <c r="BK501" s="54"/>
    </row>
    <row r="502">
      <c r="B502" s="23"/>
      <c r="D502" s="32"/>
      <c r="G502" s="23"/>
      <c r="J502" s="23"/>
      <c r="O502" s="23"/>
      <c r="BE502" s="54"/>
      <c r="BF502" s="55"/>
      <c r="BI502" s="55"/>
      <c r="BJ502" s="54"/>
      <c r="BK502" s="54"/>
    </row>
    <row r="503">
      <c r="B503" s="23"/>
      <c r="D503" s="32"/>
      <c r="G503" s="23"/>
      <c r="J503" s="23"/>
      <c r="O503" s="23"/>
      <c r="BE503" s="54"/>
      <c r="BF503" s="55"/>
      <c r="BI503" s="55"/>
      <c r="BJ503" s="54"/>
      <c r="BK503" s="54"/>
    </row>
    <row r="504">
      <c r="B504" s="23"/>
      <c r="D504" s="32"/>
      <c r="G504" s="23"/>
      <c r="J504" s="23"/>
      <c r="O504" s="23"/>
      <c r="BE504" s="54"/>
      <c r="BF504" s="55"/>
      <c r="BI504" s="55"/>
      <c r="BJ504" s="54"/>
      <c r="BK504" s="54"/>
    </row>
    <row r="505">
      <c r="B505" s="23"/>
      <c r="D505" s="32"/>
      <c r="G505" s="23"/>
      <c r="J505" s="23"/>
      <c r="O505" s="23"/>
      <c r="BE505" s="54"/>
      <c r="BF505" s="55"/>
      <c r="BI505" s="55"/>
      <c r="BJ505" s="54"/>
      <c r="BK505" s="54"/>
    </row>
    <row r="506">
      <c r="B506" s="23"/>
      <c r="D506" s="32"/>
      <c r="G506" s="23"/>
      <c r="J506" s="23"/>
      <c r="O506" s="23"/>
      <c r="BE506" s="54"/>
      <c r="BF506" s="55"/>
      <c r="BI506" s="55"/>
      <c r="BJ506" s="54"/>
      <c r="BK506" s="54"/>
    </row>
    <row r="507">
      <c r="B507" s="23"/>
      <c r="D507" s="32"/>
      <c r="G507" s="23"/>
      <c r="J507" s="23"/>
      <c r="O507" s="23"/>
      <c r="BE507" s="54"/>
      <c r="BF507" s="55"/>
      <c r="BI507" s="55"/>
      <c r="BJ507" s="54"/>
      <c r="BK507" s="54"/>
    </row>
    <row r="508">
      <c r="B508" s="23"/>
      <c r="D508" s="32"/>
      <c r="G508" s="23"/>
      <c r="J508" s="23"/>
      <c r="O508" s="23"/>
      <c r="BE508" s="54"/>
      <c r="BF508" s="55"/>
      <c r="BI508" s="55"/>
      <c r="BJ508" s="54"/>
      <c r="BK508" s="54"/>
    </row>
    <row r="509">
      <c r="B509" s="23"/>
      <c r="D509" s="32"/>
      <c r="G509" s="23"/>
      <c r="J509" s="23"/>
      <c r="O509" s="23"/>
      <c r="BE509" s="54"/>
      <c r="BF509" s="55"/>
      <c r="BI509" s="55"/>
      <c r="BJ509" s="54"/>
      <c r="BK509" s="54"/>
    </row>
    <row r="510">
      <c r="B510" s="23"/>
      <c r="D510" s="32"/>
      <c r="G510" s="23"/>
      <c r="J510" s="23"/>
      <c r="O510" s="23"/>
      <c r="BE510" s="54"/>
      <c r="BF510" s="55"/>
      <c r="BI510" s="55"/>
      <c r="BJ510" s="54"/>
      <c r="BK510" s="54"/>
    </row>
    <row r="511">
      <c r="B511" s="23"/>
      <c r="D511" s="32"/>
      <c r="G511" s="23"/>
      <c r="J511" s="23"/>
      <c r="O511" s="23"/>
      <c r="BE511" s="54"/>
      <c r="BF511" s="55"/>
      <c r="BI511" s="55"/>
      <c r="BJ511" s="54"/>
      <c r="BK511" s="54"/>
    </row>
    <row r="512">
      <c r="B512" s="23"/>
      <c r="D512" s="32"/>
      <c r="G512" s="23"/>
      <c r="J512" s="23"/>
      <c r="O512" s="23"/>
      <c r="BE512" s="54"/>
      <c r="BF512" s="55"/>
      <c r="BI512" s="55"/>
      <c r="BJ512" s="54"/>
      <c r="BK512" s="54"/>
    </row>
    <row r="513">
      <c r="B513" s="23"/>
      <c r="D513" s="32"/>
      <c r="G513" s="23"/>
      <c r="J513" s="23"/>
      <c r="O513" s="23"/>
      <c r="BE513" s="54"/>
      <c r="BF513" s="55"/>
      <c r="BI513" s="55"/>
      <c r="BJ513" s="54"/>
      <c r="BK513" s="54"/>
    </row>
    <row r="514">
      <c r="B514" s="23"/>
      <c r="D514" s="32"/>
      <c r="G514" s="23"/>
      <c r="J514" s="23"/>
      <c r="O514" s="23"/>
      <c r="BE514" s="54"/>
      <c r="BF514" s="55"/>
      <c r="BI514" s="55"/>
      <c r="BJ514" s="54"/>
      <c r="BK514" s="54"/>
    </row>
    <row r="515">
      <c r="B515" s="23"/>
      <c r="D515" s="32"/>
      <c r="G515" s="23"/>
      <c r="J515" s="23"/>
      <c r="O515" s="23"/>
      <c r="BE515" s="54"/>
      <c r="BF515" s="55"/>
      <c r="BI515" s="55"/>
      <c r="BJ515" s="54"/>
      <c r="BK515" s="54"/>
    </row>
    <row r="516">
      <c r="B516" s="23"/>
      <c r="D516" s="32"/>
      <c r="G516" s="23"/>
      <c r="J516" s="23"/>
      <c r="O516" s="23"/>
      <c r="BE516" s="54"/>
      <c r="BF516" s="55"/>
      <c r="BI516" s="55"/>
      <c r="BJ516" s="54"/>
      <c r="BK516" s="54"/>
    </row>
    <row r="517">
      <c r="B517" s="23"/>
      <c r="D517" s="32"/>
      <c r="G517" s="23"/>
      <c r="J517" s="23"/>
      <c r="O517" s="23"/>
      <c r="BE517" s="54"/>
      <c r="BF517" s="55"/>
      <c r="BI517" s="55"/>
      <c r="BJ517" s="54"/>
      <c r="BK517" s="54"/>
    </row>
    <row r="518">
      <c r="B518" s="23"/>
      <c r="D518" s="32"/>
      <c r="G518" s="23"/>
      <c r="J518" s="23"/>
      <c r="O518" s="23"/>
      <c r="BE518" s="54"/>
      <c r="BF518" s="55"/>
      <c r="BI518" s="55"/>
      <c r="BJ518" s="54"/>
      <c r="BK518" s="54"/>
    </row>
    <row r="519">
      <c r="B519" s="23"/>
      <c r="D519" s="32"/>
      <c r="G519" s="23"/>
      <c r="J519" s="23"/>
      <c r="O519" s="23"/>
      <c r="BE519" s="54"/>
      <c r="BF519" s="55"/>
      <c r="BI519" s="55"/>
      <c r="BJ519" s="54"/>
      <c r="BK519" s="54"/>
    </row>
    <row r="520">
      <c r="B520" s="23"/>
      <c r="D520" s="32"/>
      <c r="G520" s="23"/>
      <c r="J520" s="23"/>
      <c r="O520" s="23"/>
      <c r="BE520" s="54"/>
      <c r="BF520" s="55"/>
      <c r="BI520" s="55"/>
      <c r="BJ520" s="54"/>
      <c r="BK520" s="54"/>
    </row>
    <row r="521">
      <c r="B521" s="23"/>
      <c r="D521" s="32"/>
      <c r="G521" s="23"/>
      <c r="J521" s="23"/>
      <c r="O521" s="23"/>
      <c r="BE521" s="54"/>
      <c r="BF521" s="55"/>
      <c r="BI521" s="55"/>
      <c r="BJ521" s="54"/>
      <c r="BK521" s="54"/>
    </row>
    <row r="522">
      <c r="B522" s="23"/>
      <c r="D522" s="32"/>
      <c r="G522" s="23"/>
      <c r="J522" s="23"/>
      <c r="O522" s="23"/>
      <c r="BE522" s="54"/>
      <c r="BF522" s="55"/>
      <c r="BI522" s="55"/>
      <c r="BJ522" s="54"/>
      <c r="BK522" s="54"/>
    </row>
    <row r="523">
      <c r="B523" s="23"/>
      <c r="D523" s="32"/>
      <c r="G523" s="23"/>
      <c r="J523" s="23"/>
      <c r="O523" s="23"/>
      <c r="BE523" s="54"/>
      <c r="BF523" s="55"/>
      <c r="BI523" s="55"/>
      <c r="BJ523" s="54"/>
      <c r="BK523" s="54"/>
    </row>
    <row r="524">
      <c r="B524" s="23"/>
      <c r="D524" s="32"/>
      <c r="G524" s="23"/>
      <c r="J524" s="23"/>
      <c r="O524" s="23"/>
      <c r="BE524" s="54"/>
      <c r="BF524" s="55"/>
      <c r="BI524" s="55"/>
      <c r="BJ524" s="54"/>
      <c r="BK524" s="54"/>
    </row>
    <row r="525">
      <c r="B525" s="23"/>
      <c r="D525" s="32"/>
      <c r="G525" s="23"/>
      <c r="J525" s="23"/>
      <c r="O525" s="23"/>
      <c r="BE525" s="54"/>
      <c r="BF525" s="55"/>
      <c r="BI525" s="55"/>
      <c r="BJ525" s="54"/>
      <c r="BK525" s="54"/>
    </row>
    <row r="526">
      <c r="B526" s="23"/>
      <c r="D526" s="32"/>
      <c r="G526" s="23"/>
      <c r="J526" s="23"/>
      <c r="O526" s="23"/>
      <c r="BE526" s="54"/>
      <c r="BF526" s="55"/>
      <c r="BI526" s="55"/>
      <c r="BJ526" s="54"/>
      <c r="BK526" s="54"/>
    </row>
    <row r="527">
      <c r="B527" s="23"/>
      <c r="D527" s="32"/>
      <c r="G527" s="23"/>
      <c r="J527" s="23"/>
      <c r="O527" s="23"/>
      <c r="BE527" s="54"/>
      <c r="BF527" s="55"/>
      <c r="BI527" s="55"/>
      <c r="BJ527" s="54"/>
      <c r="BK527" s="54"/>
    </row>
    <row r="528">
      <c r="B528" s="23"/>
      <c r="D528" s="32"/>
      <c r="G528" s="23"/>
      <c r="J528" s="23"/>
      <c r="O528" s="23"/>
      <c r="BE528" s="54"/>
      <c r="BF528" s="55"/>
      <c r="BI528" s="55"/>
      <c r="BJ528" s="54"/>
      <c r="BK528" s="54"/>
    </row>
    <row r="529">
      <c r="B529" s="23"/>
      <c r="D529" s="32"/>
      <c r="G529" s="23"/>
      <c r="J529" s="23"/>
      <c r="O529" s="23"/>
      <c r="BE529" s="54"/>
      <c r="BF529" s="55"/>
      <c r="BI529" s="55"/>
      <c r="BJ529" s="54"/>
      <c r="BK529" s="54"/>
    </row>
    <row r="530">
      <c r="B530" s="23"/>
      <c r="D530" s="32"/>
      <c r="G530" s="23"/>
      <c r="J530" s="23"/>
      <c r="O530" s="23"/>
      <c r="BE530" s="54"/>
      <c r="BF530" s="55"/>
      <c r="BI530" s="55"/>
      <c r="BJ530" s="54"/>
      <c r="BK530" s="54"/>
    </row>
    <row r="531">
      <c r="B531" s="23"/>
      <c r="D531" s="32"/>
      <c r="G531" s="23"/>
      <c r="J531" s="23"/>
      <c r="O531" s="23"/>
      <c r="BE531" s="54"/>
      <c r="BF531" s="55"/>
      <c r="BI531" s="55"/>
      <c r="BJ531" s="54"/>
      <c r="BK531" s="54"/>
    </row>
    <row r="532">
      <c r="B532" s="23"/>
      <c r="D532" s="32"/>
      <c r="G532" s="23"/>
      <c r="J532" s="23"/>
      <c r="O532" s="23"/>
      <c r="BE532" s="54"/>
      <c r="BF532" s="55"/>
      <c r="BI532" s="55"/>
      <c r="BJ532" s="54"/>
      <c r="BK532" s="54"/>
    </row>
    <row r="533">
      <c r="B533" s="23"/>
      <c r="D533" s="32"/>
      <c r="G533" s="23"/>
      <c r="J533" s="23"/>
      <c r="O533" s="23"/>
      <c r="BE533" s="54"/>
      <c r="BF533" s="55"/>
      <c r="BI533" s="55"/>
      <c r="BJ533" s="54"/>
      <c r="BK533" s="54"/>
    </row>
    <row r="534">
      <c r="B534" s="23"/>
      <c r="D534" s="32"/>
      <c r="G534" s="23"/>
      <c r="J534" s="23"/>
      <c r="O534" s="23"/>
      <c r="BE534" s="54"/>
      <c r="BF534" s="55"/>
      <c r="BI534" s="55"/>
      <c r="BJ534" s="54"/>
      <c r="BK534" s="54"/>
    </row>
    <row r="535">
      <c r="B535" s="23"/>
      <c r="D535" s="32"/>
      <c r="G535" s="23"/>
      <c r="J535" s="23"/>
      <c r="O535" s="23"/>
      <c r="BE535" s="54"/>
      <c r="BF535" s="55"/>
      <c r="BI535" s="55"/>
      <c r="BJ535" s="54"/>
      <c r="BK535" s="54"/>
    </row>
    <row r="536">
      <c r="B536" s="23"/>
      <c r="D536" s="32"/>
      <c r="G536" s="23"/>
      <c r="J536" s="23"/>
      <c r="O536" s="23"/>
      <c r="BE536" s="54"/>
      <c r="BF536" s="55"/>
      <c r="BI536" s="55"/>
      <c r="BJ536" s="54"/>
      <c r="BK536" s="54"/>
    </row>
    <row r="537">
      <c r="B537" s="23"/>
      <c r="D537" s="32"/>
      <c r="G537" s="23"/>
      <c r="J537" s="23"/>
      <c r="O537" s="23"/>
      <c r="BE537" s="54"/>
      <c r="BF537" s="55"/>
      <c r="BI537" s="55"/>
      <c r="BJ537" s="54"/>
      <c r="BK537" s="54"/>
    </row>
    <row r="538">
      <c r="B538" s="23"/>
      <c r="D538" s="32"/>
      <c r="G538" s="23"/>
      <c r="J538" s="23"/>
      <c r="O538" s="23"/>
      <c r="BE538" s="54"/>
      <c r="BF538" s="55"/>
      <c r="BI538" s="55"/>
      <c r="BJ538" s="54"/>
      <c r="BK538" s="54"/>
    </row>
    <row r="539">
      <c r="B539" s="23"/>
      <c r="D539" s="32"/>
      <c r="G539" s="23"/>
      <c r="J539" s="23"/>
      <c r="O539" s="23"/>
      <c r="BE539" s="54"/>
      <c r="BF539" s="55"/>
      <c r="BI539" s="55"/>
      <c r="BJ539" s="54"/>
      <c r="BK539" s="54"/>
    </row>
    <row r="540">
      <c r="B540" s="23"/>
      <c r="D540" s="32"/>
      <c r="G540" s="23"/>
      <c r="J540" s="23"/>
      <c r="O540" s="23"/>
      <c r="BE540" s="54"/>
      <c r="BF540" s="55"/>
      <c r="BI540" s="55"/>
      <c r="BJ540" s="54"/>
      <c r="BK540" s="54"/>
    </row>
    <row r="541">
      <c r="B541" s="23"/>
      <c r="D541" s="32"/>
      <c r="G541" s="23"/>
      <c r="J541" s="23"/>
      <c r="O541" s="23"/>
      <c r="BE541" s="54"/>
      <c r="BF541" s="55"/>
      <c r="BI541" s="55"/>
      <c r="BJ541" s="54"/>
      <c r="BK541" s="54"/>
    </row>
    <row r="542">
      <c r="B542" s="23"/>
      <c r="D542" s="32"/>
      <c r="G542" s="23"/>
      <c r="J542" s="23"/>
      <c r="O542" s="23"/>
      <c r="BE542" s="54"/>
      <c r="BF542" s="55"/>
      <c r="BI542" s="55"/>
      <c r="BJ542" s="54"/>
      <c r="BK542" s="54"/>
    </row>
    <row r="543">
      <c r="B543" s="23"/>
      <c r="D543" s="32"/>
      <c r="G543" s="23"/>
      <c r="J543" s="23"/>
      <c r="O543" s="23"/>
      <c r="BE543" s="54"/>
      <c r="BF543" s="55"/>
      <c r="BI543" s="55"/>
      <c r="BJ543" s="54"/>
      <c r="BK543" s="54"/>
    </row>
    <row r="544">
      <c r="B544" s="23"/>
      <c r="D544" s="32"/>
      <c r="G544" s="23"/>
      <c r="J544" s="23"/>
      <c r="O544" s="23"/>
      <c r="BE544" s="54"/>
      <c r="BF544" s="55"/>
      <c r="BI544" s="55"/>
      <c r="BJ544" s="54"/>
      <c r="BK544" s="54"/>
    </row>
    <row r="545">
      <c r="B545" s="23"/>
      <c r="D545" s="32"/>
      <c r="G545" s="23"/>
      <c r="J545" s="23"/>
      <c r="O545" s="23"/>
      <c r="BE545" s="54"/>
      <c r="BF545" s="55"/>
      <c r="BI545" s="55"/>
      <c r="BJ545" s="54"/>
      <c r="BK545" s="54"/>
    </row>
    <row r="546">
      <c r="B546" s="23"/>
      <c r="D546" s="32"/>
      <c r="G546" s="23"/>
      <c r="J546" s="23"/>
      <c r="O546" s="23"/>
      <c r="BE546" s="54"/>
      <c r="BF546" s="55"/>
      <c r="BI546" s="55"/>
      <c r="BJ546" s="54"/>
      <c r="BK546" s="54"/>
    </row>
    <row r="547">
      <c r="B547" s="23"/>
      <c r="D547" s="32"/>
      <c r="G547" s="23"/>
      <c r="J547" s="23"/>
      <c r="O547" s="23"/>
      <c r="BE547" s="54"/>
      <c r="BF547" s="55"/>
      <c r="BI547" s="55"/>
      <c r="BJ547" s="54"/>
      <c r="BK547" s="54"/>
    </row>
    <row r="548">
      <c r="B548" s="23"/>
      <c r="D548" s="32"/>
      <c r="G548" s="23"/>
      <c r="J548" s="23"/>
      <c r="O548" s="23"/>
      <c r="BE548" s="54"/>
      <c r="BF548" s="55"/>
      <c r="BI548" s="55"/>
      <c r="BJ548" s="54"/>
      <c r="BK548" s="54"/>
    </row>
    <row r="549">
      <c r="B549" s="23"/>
      <c r="D549" s="32"/>
      <c r="G549" s="23"/>
      <c r="J549" s="23"/>
      <c r="O549" s="23"/>
      <c r="BE549" s="54"/>
      <c r="BF549" s="55"/>
      <c r="BI549" s="55"/>
      <c r="BJ549" s="54"/>
      <c r="BK549" s="54"/>
    </row>
    <row r="550">
      <c r="B550" s="23"/>
      <c r="D550" s="32"/>
      <c r="G550" s="23"/>
      <c r="J550" s="23"/>
      <c r="O550" s="23"/>
      <c r="BE550" s="54"/>
      <c r="BF550" s="55"/>
      <c r="BI550" s="55"/>
      <c r="BJ550" s="54"/>
      <c r="BK550" s="54"/>
    </row>
    <row r="551">
      <c r="B551" s="23"/>
      <c r="D551" s="32"/>
      <c r="G551" s="23"/>
      <c r="J551" s="23"/>
      <c r="O551" s="23"/>
      <c r="BE551" s="54"/>
      <c r="BF551" s="55"/>
      <c r="BI551" s="55"/>
      <c r="BJ551" s="54"/>
      <c r="BK551" s="54"/>
    </row>
    <row r="552">
      <c r="B552" s="23"/>
      <c r="D552" s="32"/>
      <c r="G552" s="23"/>
      <c r="J552" s="23"/>
      <c r="O552" s="23"/>
      <c r="BE552" s="54"/>
      <c r="BF552" s="55"/>
      <c r="BI552" s="55"/>
      <c r="BJ552" s="54"/>
      <c r="BK552" s="54"/>
    </row>
    <row r="553">
      <c r="B553" s="23"/>
      <c r="D553" s="32"/>
      <c r="G553" s="23"/>
      <c r="J553" s="23"/>
      <c r="O553" s="23"/>
      <c r="BE553" s="54"/>
      <c r="BF553" s="55"/>
      <c r="BI553" s="55"/>
      <c r="BJ553" s="54"/>
      <c r="BK553" s="54"/>
    </row>
    <row r="554">
      <c r="B554" s="23"/>
      <c r="D554" s="32"/>
      <c r="G554" s="23"/>
      <c r="J554" s="23"/>
      <c r="O554" s="23"/>
      <c r="BE554" s="54"/>
      <c r="BF554" s="55"/>
      <c r="BI554" s="55"/>
      <c r="BJ554" s="54"/>
      <c r="BK554" s="54"/>
    </row>
    <row r="555">
      <c r="B555" s="23"/>
      <c r="D555" s="32"/>
      <c r="G555" s="23"/>
      <c r="J555" s="23"/>
      <c r="O555" s="23"/>
      <c r="BE555" s="54"/>
      <c r="BF555" s="55"/>
      <c r="BI555" s="55"/>
      <c r="BJ555" s="54"/>
      <c r="BK555" s="54"/>
    </row>
    <row r="556">
      <c r="B556" s="23"/>
      <c r="D556" s="32"/>
      <c r="G556" s="23"/>
      <c r="J556" s="23"/>
      <c r="O556" s="23"/>
      <c r="BE556" s="54"/>
      <c r="BF556" s="55"/>
      <c r="BI556" s="55"/>
      <c r="BJ556" s="54"/>
      <c r="BK556" s="54"/>
    </row>
    <row r="557">
      <c r="B557" s="23"/>
      <c r="D557" s="32"/>
      <c r="G557" s="23"/>
      <c r="J557" s="23"/>
      <c r="O557" s="23"/>
      <c r="BE557" s="54"/>
      <c r="BF557" s="55"/>
      <c r="BI557" s="55"/>
      <c r="BJ557" s="54"/>
      <c r="BK557" s="54"/>
    </row>
    <row r="558">
      <c r="B558" s="23"/>
      <c r="D558" s="32"/>
      <c r="G558" s="23"/>
      <c r="J558" s="23"/>
      <c r="O558" s="23"/>
      <c r="BE558" s="54"/>
      <c r="BF558" s="55"/>
      <c r="BI558" s="55"/>
      <c r="BJ558" s="54"/>
      <c r="BK558" s="54"/>
    </row>
    <row r="559">
      <c r="B559" s="23"/>
      <c r="D559" s="32"/>
      <c r="G559" s="23"/>
      <c r="J559" s="23"/>
      <c r="O559" s="23"/>
      <c r="BE559" s="54"/>
      <c r="BF559" s="55"/>
      <c r="BI559" s="55"/>
      <c r="BJ559" s="54"/>
      <c r="BK559" s="54"/>
    </row>
    <row r="560">
      <c r="B560" s="23"/>
      <c r="D560" s="32"/>
      <c r="G560" s="23"/>
      <c r="J560" s="23"/>
      <c r="O560" s="23"/>
      <c r="BE560" s="54"/>
      <c r="BF560" s="55"/>
      <c r="BI560" s="55"/>
      <c r="BJ560" s="54"/>
      <c r="BK560" s="54"/>
    </row>
    <row r="561">
      <c r="B561" s="23"/>
      <c r="D561" s="32"/>
      <c r="G561" s="23"/>
      <c r="J561" s="23"/>
      <c r="O561" s="23"/>
      <c r="BE561" s="54"/>
      <c r="BF561" s="55"/>
      <c r="BI561" s="55"/>
      <c r="BJ561" s="54"/>
      <c r="BK561" s="54"/>
    </row>
    <row r="562">
      <c r="B562" s="23"/>
      <c r="D562" s="32"/>
      <c r="G562" s="23"/>
      <c r="J562" s="23"/>
      <c r="O562" s="23"/>
      <c r="BE562" s="54"/>
      <c r="BF562" s="55"/>
      <c r="BI562" s="55"/>
      <c r="BJ562" s="54"/>
      <c r="BK562" s="54"/>
    </row>
    <row r="563">
      <c r="B563" s="23"/>
      <c r="D563" s="32"/>
      <c r="G563" s="23"/>
      <c r="J563" s="23"/>
      <c r="O563" s="23"/>
      <c r="BE563" s="54"/>
      <c r="BF563" s="55"/>
      <c r="BI563" s="55"/>
      <c r="BJ563" s="54"/>
      <c r="BK563" s="54"/>
    </row>
    <row r="564">
      <c r="B564" s="23"/>
      <c r="D564" s="32"/>
      <c r="G564" s="23"/>
      <c r="J564" s="23"/>
      <c r="O564" s="23"/>
      <c r="BE564" s="54"/>
      <c r="BF564" s="55"/>
      <c r="BI564" s="55"/>
      <c r="BJ564" s="54"/>
      <c r="BK564" s="54"/>
    </row>
    <row r="565">
      <c r="B565" s="23"/>
      <c r="D565" s="32"/>
      <c r="G565" s="23"/>
      <c r="J565" s="23"/>
      <c r="O565" s="23"/>
      <c r="BE565" s="54"/>
      <c r="BF565" s="55"/>
      <c r="BI565" s="55"/>
      <c r="BJ565" s="54"/>
      <c r="BK565" s="54"/>
    </row>
    <row r="566">
      <c r="B566" s="23"/>
      <c r="D566" s="32"/>
      <c r="G566" s="23"/>
      <c r="J566" s="23"/>
      <c r="O566" s="23"/>
      <c r="BE566" s="54"/>
      <c r="BF566" s="55"/>
      <c r="BI566" s="55"/>
      <c r="BJ566" s="54"/>
      <c r="BK566" s="54"/>
    </row>
    <row r="567">
      <c r="B567" s="23"/>
      <c r="D567" s="32"/>
      <c r="G567" s="23"/>
      <c r="J567" s="23"/>
      <c r="O567" s="23"/>
      <c r="BE567" s="54"/>
      <c r="BF567" s="55"/>
      <c r="BI567" s="55"/>
      <c r="BJ567" s="54"/>
      <c r="BK567" s="54"/>
    </row>
    <row r="568">
      <c r="B568" s="23"/>
      <c r="D568" s="32"/>
      <c r="G568" s="23"/>
      <c r="J568" s="23"/>
      <c r="O568" s="23"/>
      <c r="BE568" s="54"/>
      <c r="BF568" s="55"/>
      <c r="BI568" s="55"/>
      <c r="BJ568" s="54"/>
      <c r="BK568" s="54"/>
    </row>
    <row r="569">
      <c r="B569" s="23"/>
      <c r="D569" s="32"/>
      <c r="G569" s="23"/>
      <c r="J569" s="23"/>
      <c r="O569" s="23"/>
      <c r="BE569" s="54"/>
      <c r="BF569" s="55"/>
      <c r="BI569" s="55"/>
      <c r="BJ569" s="54"/>
      <c r="BK569" s="54"/>
    </row>
    <row r="570">
      <c r="B570" s="23"/>
      <c r="D570" s="32"/>
      <c r="G570" s="23"/>
      <c r="J570" s="23"/>
      <c r="O570" s="23"/>
      <c r="BE570" s="54"/>
      <c r="BF570" s="55"/>
      <c r="BI570" s="55"/>
      <c r="BJ570" s="54"/>
      <c r="BK570" s="54"/>
    </row>
    <row r="571">
      <c r="B571" s="23"/>
      <c r="D571" s="32"/>
      <c r="G571" s="23"/>
      <c r="J571" s="23"/>
      <c r="O571" s="23"/>
      <c r="BE571" s="54"/>
      <c r="BF571" s="55"/>
      <c r="BI571" s="55"/>
      <c r="BJ571" s="54"/>
      <c r="BK571" s="54"/>
    </row>
    <row r="572">
      <c r="B572" s="23"/>
      <c r="D572" s="32"/>
      <c r="G572" s="23"/>
      <c r="J572" s="23"/>
      <c r="O572" s="23"/>
      <c r="BE572" s="54"/>
      <c r="BF572" s="55"/>
      <c r="BI572" s="55"/>
      <c r="BJ572" s="54"/>
      <c r="BK572" s="54"/>
    </row>
    <row r="573">
      <c r="B573" s="23"/>
      <c r="D573" s="32"/>
      <c r="G573" s="23"/>
      <c r="J573" s="23"/>
      <c r="O573" s="23"/>
      <c r="BE573" s="54"/>
      <c r="BF573" s="55"/>
      <c r="BI573" s="55"/>
      <c r="BJ573" s="54"/>
      <c r="BK573" s="54"/>
    </row>
    <row r="574">
      <c r="B574" s="23"/>
      <c r="D574" s="32"/>
      <c r="G574" s="23"/>
      <c r="J574" s="23"/>
      <c r="O574" s="23"/>
      <c r="BE574" s="54"/>
      <c r="BF574" s="55"/>
      <c r="BI574" s="55"/>
      <c r="BJ574" s="54"/>
      <c r="BK574" s="54"/>
    </row>
    <row r="575">
      <c r="B575" s="23"/>
      <c r="D575" s="32"/>
      <c r="G575" s="23"/>
      <c r="J575" s="23"/>
      <c r="O575" s="23"/>
      <c r="BE575" s="54"/>
      <c r="BF575" s="55"/>
      <c r="BI575" s="55"/>
      <c r="BJ575" s="54"/>
      <c r="BK575" s="54"/>
    </row>
    <row r="576">
      <c r="B576" s="23"/>
      <c r="D576" s="32"/>
      <c r="G576" s="23"/>
      <c r="J576" s="23"/>
      <c r="O576" s="23"/>
      <c r="BE576" s="54"/>
      <c r="BF576" s="55"/>
      <c r="BI576" s="55"/>
      <c r="BJ576" s="54"/>
      <c r="BK576" s="54"/>
    </row>
    <row r="577">
      <c r="B577" s="23"/>
      <c r="D577" s="32"/>
      <c r="G577" s="23"/>
      <c r="J577" s="23"/>
      <c r="O577" s="23"/>
      <c r="BE577" s="54"/>
      <c r="BF577" s="55"/>
      <c r="BI577" s="55"/>
      <c r="BJ577" s="54"/>
      <c r="BK577" s="54"/>
    </row>
    <row r="578">
      <c r="B578" s="23"/>
      <c r="D578" s="32"/>
      <c r="G578" s="23"/>
      <c r="J578" s="23"/>
      <c r="O578" s="23"/>
      <c r="BE578" s="54"/>
      <c r="BF578" s="55"/>
      <c r="BI578" s="55"/>
      <c r="BJ578" s="54"/>
      <c r="BK578" s="54"/>
    </row>
    <row r="579">
      <c r="B579" s="23"/>
      <c r="D579" s="32"/>
      <c r="G579" s="23"/>
      <c r="J579" s="23"/>
      <c r="O579" s="23"/>
      <c r="BE579" s="54"/>
      <c r="BF579" s="55"/>
      <c r="BI579" s="55"/>
      <c r="BJ579" s="54"/>
      <c r="BK579" s="54"/>
    </row>
    <row r="580">
      <c r="B580" s="23"/>
      <c r="D580" s="32"/>
      <c r="G580" s="23"/>
      <c r="J580" s="23"/>
      <c r="O580" s="23"/>
      <c r="BE580" s="54"/>
      <c r="BF580" s="55"/>
      <c r="BI580" s="55"/>
      <c r="BJ580" s="54"/>
      <c r="BK580" s="54"/>
    </row>
    <row r="581">
      <c r="B581" s="23"/>
      <c r="D581" s="32"/>
      <c r="G581" s="23"/>
      <c r="J581" s="23"/>
      <c r="O581" s="23"/>
      <c r="BE581" s="54"/>
      <c r="BF581" s="55"/>
      <c r="BI581" s="55"/>
      <c r="BJ581" s="54"/>
      <c r="BK581" s="54"/>
    </row>
    <row r="582">
      <c r="B582" s="23"/>
      <c r="D582" s="32"/>
      <c r="G582" s="23"/>
      <c r="J582" s="23"/>
      <c r="O582" s="23"/>
      <c r="BE582" s="54"/>
      <c r="BF582" s="55"/>
      <c r="BI582" s="55"/>
      <c r="BJ582" s="54"/>
      <c r="BK582" s="54"/>
    </row>
    <row r="583">
      <c r="B583" s="23"/>
      <c r="D583" s="32"/>
      <c r="G583" s="23"/>
      <c r="J583" s="23"/>
      <c r="O583" s="23"/>
      <c r="BE583" s="54"/>
      <c r="BF583" s="55"/>
      <c r="BI583" s="55"/>
      <c r="BJ583" s="54"/>
      <c r="BK583" s="54"/>
    </row>
    <row r="584">
      <c r="B584" s="23"/>
      <c r="D584" s="32"/>
      <c r="G584" s="23"/>
      <c r="J584" s="23"/>
      <c r="O584" s="23"/>
      <c r="BE584" s="54"/>
      <c r="BF584" s="55"/>
      <c r="BI584" s="55"/>
      <c r="BJ584" s="54"/>
      <c r="BK584" s="54"/>
    </row>
    <row r="585">
      <c r="B585" s="23"/>
      <c r="D585" s="32"/>
      <c r="G585" s="23"/>
      <c r="J585" s="23"/>
      <c r="O585" s="23"/>
      <c r="BE585" s="54"/>
      <c r="BF585" s="55"/>
      <c r="BI585" s="55"/>
      <c r="BJ585" s="54"/>
      <c r="BK585" s="54"/>
    </row>
    <row r="586">
      <c r="B586" s="23"/>
      <c r="D586" s="32"/>
      <c r="G586" s="23"/>
      <c r="J586" s="23"/>
      <c r="O586" s="23"/>
      <c r="BE586" s="54"/>
      <c r="BF586" s="55"/>
      <c r="BI586" s="55"/>
      <c r="BJ586" s="54"/>
      <c r="BK586" s="54"/>
    </row>
    <row r="587">
      <c r="B587" s="23"/>
      <c r="D587" s="32"/>
      <c r="G587" s="23"/>
      <c r="J587" s="23"/>
      <c r="O587" s="23"/>
      <c r="BE587" s="54"/>
      <c r="BF587" s="55"/>
      <c r="BI587" s="55"/>
      <c r="BJ587" s="54"/>
      <c r="BK587" s="54"/>
    </row>
    <row r="588">
      <c r="B588" s="23"/>
      <c r="D588" s="32"/>
      <c r="G588" s="23"/>
      <c r="J588" s="23"/>
      <c r="O588" s="23"/>
      <c r="BE588" s="54"/>
      <c r="BF588" s="55"/>
      <c r="BI588" s="55"/>
      <c r="BJ588" s="54"/>
      <c r="BK588" s="54"/>
    </row>
    <row r="589">
      <c r="B589" s="23"/>
      <c r="D589" s="32"/>
      <c r="G589" s="23"/>
      <c r="J589" s="23"/>
      <c r="O589" s="23"/>
      <c r="BE589" s="54"/>
      <c r="BF589" s="55"/>
      <c r="BI589" s="55"/>
      <c r="BJ589" s="54"/>
      <c r="BK589" s="54"/>
    </row>
    <row r="590">
      <c r="B590" s="23"/>
      <c r="D590" s="32"/>
      <c r="G590" s="23"/>
      <c r="J590" s="23"/>
      <c r="O590" s="23"/>
      <c r="BE590" s="54"/>
      <c r="BF590" s="55"/>
      <c r="BI590" s="55"/>
      <c r="BJ590" s="54"/>
      <c r="BK590" s="54"/>
    </row>
    <row r="591">
      <c r="B591" s="23"/>
      <c r="D591" s="32"/>
      <c r="G591" s="23"/>
      <c r="J591" s="23"/>
      <c r="O591" s="23"/>
      <c r="BE591" s="54"/>
      <c r="BF591" s="55"/>
      <c r="BI591" s="55"/>
      <c r="BJ591" s="54"/>
      <c r="BK591" s="54"/>
    </row>
    <row r="592">
      <c r="B592" s="23"/>
      <c r="D592" s="32"/>
      <c r="G592" s="23"/>
      <c r="J592" s="23"/>
      <c r="O592" s="23"/>
      <c r="BE592" s="54"/>
      <c r="BF592" s="55"/>
      <c r="BI592" s="55"/>
      <c r="BJ592" s="54"/>
      <c r="BK592" s="54"/>
    </row>
    <row r="593">
      <c r="B593" s="23"/>
      <c r="D593" s="32"/>
      <c r="G593" s="23"/>
      <c r="J593" s="23"/>
      <c r="O593" s="23"/>
      <c r="BE593" s="54"/>
      <c r="BF593" s="55"/>
      <c r="BI593" s="55"/>
      <c r="BJ593" s="54"/>
      <c r="BK593" s="54"/>
    </row>
    <row r="594">
      <c r="B594" s="23"/>
      <c r="D594" s="32"/>
      <c r="G594" s="23"/>
      <c r="J594" s="23"/>
      <c r="O594" s="23"/>
      <c r="BE594" s="54"/>
      <c r="BF594" s="55"/>
      <c r="BI594" s="55"/>
      <c r="BJ594" s="54"/>
      <c r="BK594" s="54"/>
    </row>
    <row r="595">
      <c r="B595" s="23"/>
      <c r="D595" s="32"/>
      <c r="G595" s="23"/>
      <c r="J595" s="23"/>
      <c r="O595" s="23"/>
      <c r="BE595" s="54"/>
      <c r="BF595" s="55"/>
      <c r="BI595" s="55"/>
      <c r="BJ595" s="54"/>
      <c r="BK595" s="54"/>
    </row>
    <row r="596">
      <c r="B596" s="23"/>
      <c r="D596" s="32"/>
      <c r="G596" s="23"/>
      <c r="J596" s="23"/>
      <c r="O596" s="23"/>
      <c r="BE596" s="54"/>
      <c r="BF596" s="55"/>
      <c r="BI596" s="55"/>
      <c r="BJ596" s="54"/>
      <c r="BK596" s="54"/>
    </row>
    <row r="597">
      <c r="B597" s="23"/>
      <c r="D597" s="32"/>
      <c r="G597" s="23"/>
      <c r="J597" s="23"/>
      <c r="O597" s="23"/>
      <c r="BE597" s="54"/>
      <c r="BF597" s="55"/>
      <c r="BI597" s="55"/>
      <c r="BJ597" s="54"/>
      <c r="BK597" s="54"/>
    </row>
    <row r="598">
      <c r="B598" s="23"/>
      <c r="D598" s="32"/>
      <c r="G598" s="23"/>
      <c r="J598" s="23"/>
      <c r="O598" s="23"/>
      <c r="BE598" s="54"/>
      <c r="BF598" s="55"/>
      <c r="BI598" s="55"/>
      <c r="BJ598" s="54"/>
      <c r="BK598" s="54"/>
    </row>
    <row r="599">
      <c r="B599" s="23"/>
      <c r="D599" s="32"/>
      <c r="G599" s="23"/>
      <c r="J599" s="23"/>
      <c r="O599" s="23"/>
      <c r="BE599" s="54"/>
      <c r="BF599" s="55"/>
      <c r="BI599" s="55"/>
      <c r="BJ599" s="54"/>
      <c r="BK599" s="54"/>
    </row>
    <row r="600">
      <c r="B600" s="23"/>
      <c r="D600" s="32"/>
      <c r="G600" s="23"/>
      <c r="J600" s="23"/>
      <c r="O600" s="23"/>
      <c r="BE600" s="54"/>
      <c r="BF600" s="55"/>
      <c r="BI600" s="55"/>
      <c r="BJ600" s="54"/>
      <c r="BK600" s="54"/>
    </row>
    <row r="601">
      <c r="B601" s="23"/>
      <c r="D601" s="32"/>
      <c r="G601" s="23"/>
      <c r="J601" s="23"/>
      <c r="O601" s="23"/>
      <c r="BE601" s="54"/>
      <c r="BF601" s="55"/>
      <c r="BI601" s="55"/>
      <c r="BJ601" s="54"/>
      <c r="BK601" s="54"/>
    </row>
    <row r="602">
      <c r="B602" s="23"/>
      <c r="D602" s="32"/>
      <c r="G602" s="23"/>
      <c r="J602" s="23"/>
      <c r="O602" s="23"/>
      <c r="BE602" s="54"/>
      <c r="BF602" s="55"/>
      <c r="BI602" s="55"/>
      <c r="BJ602" s="54"/>
      <c r="BK602" s="54"/>
    </row>
    <row r="603">
      <c r="B603" s="23"/>
      <c r="D603" s="32"/>
      <c r="G603" s="23"/>
      <c r="J603" s="23"/>
      <c r="O603" s="23"/>
      <c r="BE603" s="54"/>
      <c r="BF603" s="55"/>
      <c r="BI603" s="55"/>
      <c r="BJ603" s="54"/>
      <c r="BK603" s="54"/>
    </row>
    <row r="604">
      <c r="B604" s="23"/>
      <c r="D604" s="32"/>
      <c r="G604" s="23"/>
      <c r="J604" s="23"/>
      <c r="O604" s="23"/>
      <c r="BE604" s="54"/>
      <c r="BF604" s="55"/>
      <c r="BI604" s="55"/>
      <c r="BJ604" s="54"/>
      <c r="BK604" s="54"/>
    </row>
    <row r="605">
      <c r="B605" s="23"/>
      <c r="D605" s="32"/>
      <c r="G605" s="23"/>
      <c r="J605" s="23"/>
      <c r="O605" s="23"/>
      <c r="BE605" s="54"/>
      <c r="BF605" s="55"/>
      <c r="BI605" s="55"/>
      <c r="BJ605" s="54"/>
      <c r="BK605" s="54"/>
    </row>
    <row r="606">
      <c r="B606" s="23"/>
      <c r="D606" s="32"/>
      <c r="G606" s="23"/>
      <c r="J606" s="23"/>
      <c r="O606" s="23"/>
      <c r="BE606" s="54"/>
      <c r="BF606" s="55"/>
      <c r="BI606" s="55"/>
      <c r="BJ606" s="54"/>
      <c r="BK606" s="54"/>
    </row>
    <row r="607">
      <c r="B607" s="23"/>
      <c r="D607" s="32"/>
      <c r="G607" s="23"/>
      <c r="J607" s="23"/>
      <c r="O607" s="23"/>
      <c r="BE607" s="54"/>
      <c r="BF607" s="55"/>
      <c r="BI607" s="55"/>
      <c r="BJ607" s="54"/>
      <c r="BK607" s="54"/>
    </row>
    <row r="608">
      <c r="B608" s="23"/>
      <c r="D608" s="32"/>
      <c r="G608" s="23"/>
      <c r="J608" s="23"/>
      <c r="O608" s="23"/>
      <c r="BE608" s="54"/>
      <c r="BF608" s="55"/>
      <c r="BI608" s="55"/>
      <c r="BJ608" s="54"/>
      <c r="BK608" s="54"/>
    </row>
    <row r="609">
      <c r="B609" s="23"/>
      <c r="D609" s="32"/>
      <c r="G609" s="23"/>
      <c r="J609" s="23"/>
      <c r="O609" s="23"/>
      <c r="BE609" s="54"/>
      <c r="BF609" s="55"/>
      <c r="BI609" s="55"/>
      <c r="BJ609" s="54"/>
      <c r="BK609" s="54"/>
    </row>
    <row r="610">
      <c r="B610" s="23"/>
      <c r="D610" s="32"/>
      <c r="G610" s="23"/>
      <c r="J610" s="23"/>
      <c r="O610" s="23"/>
      <c r="BE610" s="54"/>
      <c r="BF610" s="55"/>
      <c r="BI610" s="55"/>
      <c r="BJ610" s="54"/>
      <c r="BK610" s="54"/>
    </row>
    <row r="611">
      <c r="B611" s="23"/>
      <c r="D611" s="32"/>
      <c r="G611" s="23"/>
      <c r="J611" s="23"/>
      <c r="O611" s="23"/>
      <c r="BE611" s="54"/>
      <c r="BF611" s="55"/>
      <c r="BI611" s="55"/>
      <c r="BJ611" s="54"/>
      <c r="BK611" s="54"/>
    </row>
    <row r="612">
      <c r="B612" s="23"/>
      <c r="D612" s="32"/>
      <c r="G612" s="23"/>
      <c r="J612" s="23"/>
      <c r="O612" s="23"/>
      <c r="BE612" s="54"/>
      <c r="BF612" s="55"/>
      <c r="BI612" s="55"/>
      <c r="BJ612" s="54"/>
      <c r="BK612" s="54"/>
    </row>
    <row r="613">
      <c r="B613" s="23"/>
      <c r="D613" s="32"/>
      <c r="G613" s="23"/>
      <c r="J613" s="23"/>
      <c r="O613" s="23"/>
      <c r="BE613" s="54"/>
      <c r="BF613" s="55"/>
      <c r="BI613" s="55"/>
      <c r="BJ613" s="54"/>
      <c r="BK613" s="54"/>
    </row>
    <row r="614">
      <c r="B614" s="23"/>
      <c r="D614" s="32"/>
      <c r="G614" s="23"/>
      <c r="J614" s="23"/>
      <c r="O614" s="23"/>
      <c r="BE614" s="54"/>
      <c r="BF614" s="55"/>
      <c r="BI614" s="55"/>
      <c r="BJ614" s="54"/>
      <c r="BK614" s="54"/>
    </row>
    <row r="615">
      <c r="B615" s="23"/>
      <c r="D615" s="32"/>
      <c r="G615" s="23"/>
      <c r="J615" s="23"/>
      <c r="O615" s="23"/>
      <c r="BE615" s="54"/>
      <c r="BF615" s="55"/>
      <c r="BI615" s="55"/>
      <c r="BJ615" s="54"/>
      <c r="BK615" s="54"/>
    </row>
    <row r="616">
      <c r="B616" s="23"/>
      <c r="D616" s="32"/>
      <c r="G616" s="23"/>
      <c r="J616" s="23"/>
      <c r="O616" s="23"/>
      <c r="BE616" s="54"/>
      <c r="BF616" s="55"/>
      <c r="BI616" s="55"/>
      <c r="BJ616" s="54"/>
      <c r="BK616" s="54"/>
    </row>
    <row r="617">
      <c r="B617" s="23"/>
      <c r="D617" s="32"/>
      <c r="G617" s="23"/>
      <c r="J617" s="23"/>
      <c r="O617" s="23"/>
      <c r="BE617" s="54"/>
      <c r="BF617" s="55"/>
      <c r="BI617" s="55"/>
      <c r="BJ617" s="54"/>
      <c r="BK617" s="54"/>
    </row>
    <row r="618">
      <c r="B618" s="23"/>
      <c r="D618" s="32"/>
      <c r="G618" s="23"/>
      <c r="J618" s="23"/>
      <c r="O618" s="23"/>
      <c r="BE618" s="54"/>
      <c r="BF618" s="55"/>
      <c r="BI618" s="55"/>
      <c r="BJ618" s="54"/>
      <c r="BK618" s="54"/>
    </row>
    <row r="619">
      <c r="B619" s="23"/>
      <c r="D619" s="32"/>
      <c r="G619" s="23"/>
      <c r="J619" s="23"/>
      <c r="O619" s="23"/>
      <c r="BE619" s="54"/>
      <c r="BF619" s="55"/>
      <c r="BI619" s="55"/>
      <c r="BJ619" s="54"/>
      <c r="BK619" s="54"/>
    </row>
    <row r="620">
      <c r="B620" s="23"/>
      <c r="D620" s="32"/>
      <c r="G620" s="23"/>
      <c r="J620" s="23"/>
      <c r="O620" s="23"/>
      <c r="BE620" s="54"/>
      <c r="BF620" s="55"/>
      <c r="BI620" s="55"/>
      <c r="BJ620" s="54"/>
      <c r="BK620" s="54"/>
    </row>
    <row r="621">
      <c r="B621" s="23"/>
      <c r="D621" s="32"/>
      <c r="G621" s="23"/>
      <c r="J621" s="23"/>
      <c r="O621" s="23"/>
      <c r="BE621" s="54"/>
      <c r="BF621" s="55"/>
      <c r="BI621" s="55"/>
      <c r="BJ621" s="54"/>
      <c r="BK621" s="54"/>
    </row>
    <row r="622">
      <c r="B622" s="23"/>
      <c r="D622" s="32"/>
      <c r="G622" s="23"/>
      <c r="J622" s="23"/>
      <c r="O622" s="23"/>
      <c r="BE622" s="54"/>
      <c r="BF622" s="55"/>
      <c r="BI622" s="55"/>
      <c r="BJ622" s="54"/>
      <c r="BK622" s="54"/>
    </row>
    <row r="623">
      <c r="B623" s="23"/>
      <c r="D623" s="32"/>
      <c r="G623" s="23"/>
      <c r="J623" s="23"/>
      <c r="O623" s="23"/>
      <c r="BE623" s="54"/>
      <c r="BF623" s="55"/>
      <c r="BI623" s="55"/>
      <c r="BJ623" s="54"/>
      <c r="BK623" s="54"/>
    </row>
    <row r="624">
      <c r="B624" s="23"/>
      <c r="D624" s="32"/>
      <c r="G624" s="23"/>
      <c r="J624" s="23"/>
      <c r="O624" s="23"/>
      <c r="BE624" s="54"/>
      <c r="BF624" s="55"/>
      <c r="BI624" s="55"/>
      <c r="BJ624" s="54"/>
      <c r="BK624" s="54"/>
    </row>
    <row r="625">
      <c r="B625" s="23"/>
      <c r="D625" s="32"/>
      <c r="G625" s="23"/>
      <c r="J625" s="23"/>
      <c r="O625" s="23"/>
      <c r="BE625" s="54"/>
      <c r="BF625" s="55"/>
      <c r="BI625" s="55"/>
      <c r="BJ625" s="54"/>
      <c r="BK625" s="54"/>
    </row>
    <row r="626">
      <c r="B626" s="23"/>
      <c r="D626" s="32"/>
      <c r="G626" s="23"/>
      <c r="J626" s="23"/>
      <c r="O626" s="23"/>
      <c r="BE626" s="54"/>
      <c r="BF626" s="55"/>
      <c r="BI626" s="55"/>
      <c r="BJ626" s="54"/>
      <c r="BK626" s="54"/>
    </row>
    <row r="627">
      <c r="B627" s="23"/>
      <c r="D627" s="32"/>
      <c r="G627" s="23"/>
      <c r="J627" s="23"/>
      <c r="O627" s="23"/>
      <c r="BE627" s="54"/>
      <c r="BF627" s="55"/>
      <c r="BI627" s="55"/>
      <c r="BJ627" s="54"/>
      <c r="BK627" s="54"/>
    </row>
    <row r="628">
      <c r="B628" s="23"/>
      <c r="D628" s="32"/>
      <c r="G628" s="23"/>
      <c r="J628" s="23"/>
      <c r="O628" s="23"/>
      <c r="BE628" s="54"/>
      <c r="BF628" s="55"/>
      <c r="BI628" s="55"/>
      <c r="BJ628" s="54"/>
      <c r="BK628" s="54"/>
    </row>
    <row r="629">
      <c r="B629" s="23"/>
      <c r="D629" s="32"/>
      <c r="G629" s="23"/>
      <c r="J629" s="23"/>
      <c r="O629" s="23"/>
      <c r="BE629" s="54"/>
      <c r="BF629" s="55"/>
      <c r="BI629" s="55"/>
      <c r="BJ629" s="54"/>
      <c r="BK629" s="54"/>
    </row>
    <row r="630">
      <c r="B630" s="23"/>
      <c r="D630" s="32"/>
      <c r="G630" s="23"/>
      <c r="J630" s="23"/>
      <c r="O630" s="23"/>
      <c r="BE630" s="54"/>
      <c r="BF630" s="55"/>
      <c r="BI630" s="55"/>
      <c r="BJ630" s="54"/>
      <c r="BK630" s="54"/>
    </row>
    <row r="631">
      <c r="B631" s="23"/>
      <c r="D631" s="32"/>
      <c r="G631" s="23"/>
      <c r="J631" s="23"/>
      <c r="O631" s="23"/>
      <c r="BE631" s="54"/>
      <c r="BF631" s="55"/>
      <c r="BI631" s="55"/>
      <c r="BJ631" s="54"/>
      <c r="BK631" s="54"/>
    </row>
    <row r="632">
      <c r="B632" s="23"/>
      <c r="D632" s="32"/>
      <c r="G632" s="23"/>
      <c r="J632" s="23"/>
      <c r="O632" s="23"/>
      <c r="BE632" s="54"/>
      <c r="BF632" s="55"/>
      <c r="BI632" s="55"/>
      <c r="BJ632" s="54"/>
      <c r="BK632" s="54"/>
    </row>
    <row r="633">
      <c r="B633" s="23"/>
      <c r="D633" s="32"/>
      <c r="G633" s="23"/>
      <c r="J633" s="23"/>
      <c r="O633" s="23"/>
      <c r="BE633" s="54"/>
      <c r="BF633" s="55"/>
      <c r="BI633" s="55"/>
      <c r="BJ633" s="54"/>
      <c r="BK633" s="54"/>
    </row>
    <row r="634">
      <c r="B634" s="23"/>
      <c r="D634" s="32"/>
      <c r="G634" s="23"/>
      <c r="J634" s="23"/>
      <c r="O634" s="23"/>
      <c r="BE634" s="54"/>
      <c r="BF634" s="55"/>
      <c r="BI634" s="55"/>
      <c r="BJ634" s="54"/>
      <c r="BK634" s="54"/>
    </row>
    <row r="635">
      <c r="B635" s="23"/>
      <c r="D635" s="32"/>
      <c r="G635" s="23"/>
      <c r="J635" s="23"/>
      <c r="O635" s="23"/>
      <c r="BE635" s="54"/>
      <c r="BF635" s="55"/>
      <c r="BI635" s="55"/>
      <c r="BJ635" s="54"/>
      <c r="BK635" s="54"/>
    </row>
    <row r="636">
      <c r="B636" s="23"/>
      <c r="D636" s="32"/>
      <c r="G636" s="23"/>
      <c r="J636" s="23"/>
      <c r="O636" s="23"/>
      <c r="BE636" s="54"/>
      <c r="BF636" s="55"/>
      <c r="BI636" s="55"/>
      <c r="BJ636" s="54"/>
      <c r="BK636" s="54"/>
    </row>
    <row r="637">
      <c r="B637" s="23"/>
      <c r="D637" s="32"/>
      <c r="G637" s="23"/>
      <c r="J637" s="23"/>
      <c r="O637" s="23"/>
      <c r="BE637" s="54"/>
      <c r="BF637" s="55"/>
      <c r="BI637" s="55"/>
      <c r="BJ637" s="54"/>
      <c r="BK637" s="54"/>
    </row>
    <row r="638">
      <c r="B638" s="23"/>
      <c r="D638" s="32"/>
      <c r="G638" s="23"/>
      <c r="J638" s="23"/>
      <c r="O638" s="23"/>
      <c r="BE638" s="54"/>
      <c r="BF638" s="55"/>
      <c r="BI638" s="55"/>
      <c r="BJ638" s="54"/>
      <c r="BK638" s="54"/>
    </row>
    <row r="639">
      <c r="B639" s="23"/>
      <c r="D639" s="32"/>
      <c r="G639" s="23"/>
      <c r="J639" s="23"/>
      <c r="O639" s="23"/>
      <c r="BE639" s="54"/>
      <c r="BF639" s="55"/>
      <c r="BI639" s="55"/>
      <c r="BJ639" s="54"/>
      <c r="BK639" s="54"/>
    </row>
    <row r="640">
      <c r="B640" s="23"/>
      <c r="D640" s="32"/>
      <c r="G640" s="23"/>
      <c r="J640" s="23"/>
      <c r="O640" s="23"/>
      <c r="BE640" s="54"/>
      <c r="BF640" s="55"/>
      <c r="BI640" s="55"/>
      <c r="BJ640" s="54"/>
      <c r="BK640" s="54"/>
    </row>
    <row r="641">
      <c r="B641" s="23"/>
      <c r="D641" s="32"/>
      <c r="G641" s="23"/>
      <c r="J641" s="23"/>
      <c r="O641" s="23"/>
      <c r="BE641" s="54"/>
      <c r="BF641" s="55"/>
      <c r="BI641" s="55"/>
      <c r="BJ641" s="54"/>
      <c r="BK641" s="54"/>
    </row>
    <row r="642">
      <c r="B642" s="23"/>
      <c r="D642" s="32"/>
      <c r="G642" s="23"/>
      <c r="J642" s="23"/>
      <c r="O642" s="23"/>
      <c r="BE642" s="54"/>
      <c r="BF642" s="55"/>
      <c r="BI642" s="55"/>
      <c r="BJ642" s="54"/>
      <c r="BK642" s="54"/>
    </row>
    <row r="643">
      <c r="B643" s="23"/>
      <c r="D643" s="32"/>
      <c r="G643" s="23"/>
      <c r="J643" s="23"/>
      <c r="O643" s="23"/>
      <c r="BE643" s="54"/>
      <c r="BF643" s="55"/>
      <c r="BI643" s="55"/>
      <c r="BJ643" s="54"/>
      <c r="BK643" s="54"/>
    </row>
    <row r="644">
      <c r="B644" s="23"/>
      <c r="D644" s="32"/>
      <c r="G644" s="23"/>
      <c r="J644" s="23"/>
      <c r="O644" s="23"/>
      <c r="BE644" s="54"/>
      <c r="BF644" s="55"/>
      <c r="BI644" s="55"/>
      <c r="BJ644" s="54"/>
      <c r="BK644" s="54"/>
    </row>
    <row r="645">
      <c r="B645" s="23"/>
      <c r="D645" s="32"/>
      <c r="G645" s="23"/>
      <c r="J645" s="23"/>
      <c r="O645" s="23"/>
      <c r="BE645" s="54"/>
      <c r="BF645" s="55"/>
      <c r="BI645" s="55"/>
      <c r="BJ645" s="54"/>
      <c r="BK645" s="54"/>
    </row>
    <row r="646">
      <c r="B646" s="23"/>
      <c r="D646" s="32"/>
      <c r="G646" s="23"/>
      <c r="J646" s="23"/>
      <c r="O646" s="23"/>
      <c r="BE646" s="54"/>
      <c r="BF646" s="55"/>
      <c r="BI646" s="55"/>
      <c r="BJ646" s="54"/>
      <c r="BK646" s="54"/>
    </row>
    <row r="647">
      <c r="B647" s="23"/>
      <c r="D647" s="32"/>
      <c r="G647" s="23"/>
      <c r="J647" s="23"/>
      <c r="O647" s="23"/>
      <c r="BE647" s="54"/>
      <c r="BF647" s="55"/>
      <c r="BI647" s="55"/>
      <c r="BJ647" s="54"/>
      <c r="BK647" s="54"/>
    </row>
    <row r="648">
      <c r="B648" s="23"/>
      <c r="D648" s="32"/>
      <c r="G648" s="23"/>
      <c r="J648" s="23"/>
      <c r="O648" s="23"/>
      <c r="BE648" s="54"/>
      <c r="BF648" s="55"/>
      <c r="BI648" s="55"/>
      <c r="BJ648" s="54"/>
      <c r="BK648" s="54"/>
    </row>
    <row r="649">
      <c r="B649" s="23"/>
      <c r="D649" s="32"/>
      <c r="G649" s="23"/>
      <c r="J649" s="23"/>
      <c r="O649" s="23"/>
      <c r="BE649" s="54"/>
      <c r="BF649" s="55"/>
      <c r="BI649" s="55"/>
      <c r="BJ649" s="54"/>
      <c r="BK649" s="54"/>
    </row>
    <row r="650">
      <c r="B650" s="23"/>
      <c r="D650" s="32"/>
      <c r="G650" s="23"/>
      <c r="J650" s="23"/>
      <c r="O650" s="23"/>
      <c r="BE650" s="54"/>
      <c r="BF650" s="55"/>
      <c r="BI650" s="55"/>
      <c r="BJ650" s="54"/>
      <c r="BK650" s="54"/>
    </row>
    <row r="651">
      <c r="B651" s="23"/>
      <c r="D651" s="32"/>
      <c r="G651" s="23"/>
      <c r="J651" s="23"/>
      <c r="O651" s="23"/>
      <c r="BE651" s="54"/>
      <c r="BF651" s="55"/>
      <c r="BI651" s="55"/>
      <c r="BJ651" s="54"/>
      <c r="BK651" s="54"/>
    </row>
    <row r="652">
      <c r="B652" s="23"/>
      <c r="D652" s="32"/>
      <c r="G652" s="23"/>
      <c r="J652" s="23"/>
      <c r="O652" s="23"/>
      <c r="BE652" s="54"/>
      <c r="BF652" s="55"/>
      <c r="BI652" s="55"/>
      <c r="BJ652" s="54"/>
      <c r="BK652" s="54"/>
    </row>
    <row r="653">
      <c r="B653" s="23"/>
      <c r="D653" s="32"/>
      <c r="G653" s="23"/>
      <c r="J653" s="23"/>
      <c r="O653" s="23"/>
      <c r="BE653" s="54"/>
      <c r="BF653" s="55"/>
      <c r="BI653" s="55"/>
      <c r="BJ653" s="54"/>
      <c r="BK653" s="54"/>
    </row>
    <row r="654">
      <c r="B654" s="23"/>
      <c r="D654" s="32"/>
      <c r="G654" s="23"/>
      <c r="J654" s="23"/>
      <c r="O654" s="23"/>
      <c r="BE654" s="54"/>
      <c r="BF654" s="55"/>
      <c r="BI654" s="55"/>
      <c r="BJ654" s="54"/>
      <c r="BK654" s="54"/>
    </row>
    <row r="655">
      <c r="B655" s="23"/>
      <c r="D655" s="32"/>
      <c r="G655" s="23"/>
      <c r="J655" s="23"/>
      <c r="O655" s="23"/>
      <c r="BE655" s="54"/>
      <c r="BF655" s="55"/>
      <c r="BI655" s="55"/>
      <c r="BJ655" s="54"/>
      <c r="BK655" s="54"/>
    </row>
    <row r="656">
      <c r="B656" s="23"/>
      <c r="D656" s="32"/>
      <c r="G656" s="23"/>
      <c r="J656" s="23"/>
      <c r="O656" s="23"/>
      <c r="BE656" s="54"/>
      <c r="BF656" s="55"/>
      <c r="BI656" s="55"/>
      <c r="BJ656" s="54"/>
      <c r="BK656" s="54"/>
    </row>
    <row r="657">
      <c r="B657" s="23"/>
      <c r="D657" s="32"/>
      <c r="G657" s="23"/>
      <c r="J657" s="23"/>
      <c r="O657" s="23"/>
      <c r="BE657" s="54"/>
      <c r="BF657" s="55"/>
      <c r="BI657" s="55"/>
      <c r="BJ657" s="54"/>
      <c r="BK657" s="54"/>
    </row>
    <row r="658">
      <c r="B658" s="23"/>
      <c r="D658" s="32"/>
      <c r="G658" s="23"/>
      <c r="J658" s="23"/>
      <c r="O658" s="23"/>
      <c r="BE658" s="54"/>
      <c r="BF658" s="55"/>
      <c r="BI658" s="55"/>
      <c r="BJ658" s="54"/>
      <c r="BK658" s="54"/>
    </row>
    <row r="659">
      <c r="B659" s="23"/>
      <c r="D659" s="32"/>
      <c r="G659" s="23"/>
      <c r="J659" s="23"/>
      <c r="O659" s="23"/>
      <c r="BE659" s="54"/>
      <c r="BF659" s="55"/>
      <c r="BI659" s="55"/>
      <c r="BJ659" s="54"/>
      <c r="BK659" s="54"/>
    </row>
    <row r="660">
      <c r="B660" s="23"/>
      <c r="D660" s="32"/>
      <c r="G660" s="23"/>
      <c r="J660" s="23"/>
      <c r="O660" s="23"/>
      <c r="BE660" s="54"/>
      <c r="BF660" s="55"/>
      <c r="BI660" s="55"/>
      <c r="BJ660" s="54"/>
      <c r="BK660" s="54"/>
    </row>
    <row r="661">
      <c r="B661" s="23"/>
      <c r="D661" s="32"/>
      <c r="G661" s="23"/>
      <c r="J661" s="23"/>
      <c r="O661" s="23"/>
      <c r="BE661" s="54"/>
      <c r="BF661" s="55"/>
      <c r="BI661" s="55"/>
      <c r="BJ661" s="54"/>
      <c r="BK661" s="54"/>
    </row>
    <row r="662">
      <c r="B662" s="23"/>
      <c r="D662" s="32"/>
      <c r="G662" s="23"/>
      <c r="J662" s="23"/>
      <c r="O662" s="23"/>
      <c r="BE662" s="54"/>
      <c r="BF662" s="55"/>
      <c r="BI662" s="55"/>
      <c r="BJ662" s="54"/>
      <c r="BK662" s="54"/>
    </row>
    <row r="663">
      <c r="B663" s="23"/>
      <c r="D663" s="32"/>
      <c r="G663" s="23"/>
      <c r="J663" s="23"/>
      <c r="O663" s="23"/>
      <c r="BE663" s="54"/>
      <c r="BF663" s="55"/>
      <c r="BI663" s="55"/>
      <c r="BJ663" s="54"/>
      <c r="BK663" s="54"/>
    </row>
    <row r="664">
      <c r="B664" s="23"/>
      <c r="D664" s="32"/>
      <c r="G664" s="23"/>
      <c r="J664" s="23"/>
      <c r="O664" s="23"/>
      <c r="BE664" s="54"/>
      <c r="BF664" s="55"/>
      <c r="BI664" s="55"/>
      <c r="BJ664" s="54"/>
      <c r="BK664" s="54"/>
    </row>
    <row r="665">
      <c r="B665" s="23"/>
      <c r="D665" s="32"/>
      <c r="G665" s="23"/>
      <c r="J665" s="23"/>
      <c r="O665" s="23"/>
      <c r="BE665" s="54"/>
      <c r="BF665" s="55"/>
      <c r="BI665" s="55"/>
      <c r="BJ665" s="54"/>
      <c r="BK665" s="54"/>
    </row>
    <row r="666">
      <c r="B666" s="23"/>
      <c r="D666" s="32"/>
      <c r="G666" s="23"/>
      <c r="J666" s="23"/>
      <c r="O666" s="23"/>
      <c r="BE666" s="54"/>
      <c r="BF666" s="55"/>
      <c r="BI666" s="55"/>
      <c r="BJ666" s="54"/>
      <c r="BK666" s="54"/>
    </row>
    <row r="667">
      <c r="B667" s="23"/>
      <c r="D667" s="32"/>
      <c r="G667" s="23"/>
      <c r="J667" s="23"/>
      <c r="O667" s="23"/>
      <c r="BE667" s="54"/>
      <c r="BF667" s="55"/>
      <c r="BI667" s="55"/>
      <c r="BJ667" s="54"/>
      <c r="BK667" s="54"/>
    </row>
    <row r="668">
      <c r="B668" s="23"/>
      <c r="D668" s="32"/>
      <c r="G668" s="23"/>
      <c r="J668" s="23"/>
      <c r="O668" s="23"/>
      <c r="BE668" s="54"/>
      <c r="BF668" s="55"/>
      <c r="BI668" s="55"/>
      <c r="BJ668" s="54"/>
      <c r="BK668" s="54"/>
    </row>
    <row r="669">
      <c r="B669" s="23"/>
      <c r="D669" s="32"/>
      <c r="G669" s="23"/>
      <c r="J669" s="23"/>
      <c r="O669" s="23"/>
      <c r="BE669" s="54"/>
      <c r="BF669" s="55"/>
      <c r="BI669" s="55"/>
      <c r="BJ669" s="54"/>
      <c r="BK669" s="54"/>
    </row>
    <row r="670">
      <c r="B670" s="23"/>
      <c r="D670" s="32"/>
      <c r="G670" s="23"/>
      <c r="J670" s="23"/>
      <c r="O670" s="23"/>
      <c r="BE670" s="54"/>
      <c r="BF670" s="55"/>
      <c r="BI670" s="55"/>
      <c r="BJ670" s="54"/>
      <c r="BK670" s="54"/>
    </row>
    <row r="671">
      <c r="B671" s="23"/>
      <c r="D671" s="32"/>
      <c r="G671" s="23"/>
      <c r="J671" s="23"/>
      <c r="O671" s="23"/>
      <c r="BE671" s="54"/>
      <c r="BF671" s="55"/>
      <c r="BI671" s="55"/>
      <c r="BJ671" s="54"/>
      <c r="BK671" s="54"/>
    </row>
    <row r="672">
      <c r="B672" s="23"/>
      <c r="D672" s="32"/>
      <c r="G672" s="23"/>
      <c r="J672" s="23"/>
      <c r="O672" s="23"/>
      <c r="BE672" s="54"/>
      <c r="BF672" s="55"/>
      <c r="BI672" s="55"/>
      <c r="BJ672" s="54"/>
      <c r="BK672" s="54"/>
    </row>
    <row r="673">
      <c r="B673" s="23"/>
      <c r="D673" s="32"/>
      <c r="G673" s="23"/>
      <c r="J673" s="23"/>
      <c r="O673" s="23"/>
      <c r="BE673" s="54"/>
      <c r="BF673" s="55"/>
      <c r="BI673" s="55"/>
      <c r="BJ673" s="54"/>
      <c r="BK673" s="54"/>
    </row>
    <row r="674">
      <c r="B674" s="23"/>
      <c r="D674" s="32"/>
      <c r="G674" s="23"/>
      <c r="J674" s="23"/>
      <c r="O674" s="23"/>
      <c r="BE674" s="54"/>
      <c r="BF674" s="55"/>
      <c r="BI674" s="55"/>
      <c r="BJ674" s="54"/>
      <c r="BK674" s="54"/>
    </row>
    <row r="675">
      <c r="B675" s="23"/>
      <c r="D675" s="32"/>
      <c r="G675" s="23"/>
      <c r="J675" s="23"/>
      <c r="O675" s="23"/>
      <c r="BE675" s="54"/>
      <c r="BF675" s="55"/>
      <c r="BI675" s="55"/>
      <c r="BJ675" s="54"/>
      <c r="BK675" s="54"/>
    </row>
    <row r="676">
      <c r="B676" s="23"/>
      <c r="D676" s="32"/>
      <c r="G676" s="23"/>
      <c r="J676" s="23"/>
      <c r="O676" s="23"/>
      <c r="BE676" s="54"/>
      <c r="BF676" s="55"/>
      <c r="BI676" s="55"/>
      <c r="BJ676" s="54"/>
      <c r="BK676" s="54"/>
    </row>
    <row r="677">
      <c r="B677" s="23"/>
      <c r="D677" s="32"/>
      <c r="G677" s="23"/>
      <c r="J677" s="23"/>
      <c r="O677" s="23"/>
      <c r="BE677" s="54"/>
      <c r="BF677" s="55"/>
      <c r="BI677" s="55"/>
      <c r="BJ677" s="54"/>
      <c r="BK677" s="54"/>
    </row>
    <row r="678">
      <c r="B678" s="23"/>
      <c r="D678" s="32"/>
      <c r="G678" s="23"/>
      <c r="J678" s="23"/>
      <c r="O678" s="23"/>
      <c r="BE678" s="54"/>
      <c r="BF678" s="55"/>
      <c r="BI678" s="55"/>
      <c r="BJ678" s="54"/>
      <c r="BK678" s="54"/>
    </row>
    <row r="679">
      <c r="B679" s="23"/>
      <c r="D679" s="32"/>
      <c r="G679" s="23"/>
      <c r="J679" s="23"/>
      <c r="O679" s="23"/>
      <c r="BE679" s="54"/>
      <c r="BF679" s="55"/>
      <c r="BI679" s="55"/>
      <c r="BJ679" s="54"/>
      <c r="BK679" s="54"/>
    </row>
    <row r="680">
      <c r="B680" s="23"/>
      <c r="D680" s="32"/>
      <c r="G680" s="23"/>
      <c r="J680" s="23"/>
      <c r="O680" s="23"/>
      <c r="BE680" s="54"/>
      <c r="BF680" s="55"/>
      <c r="BI680" s="55"/>
      <c r="BJ680" s="54"/>
      <c r="BK680" s="54"/>
    </row>
    <row r="681">
      <c r="B681" s="23"/>
      <c r="D681" s="32"/>
      <c r="G681" s="23"/>
      <c r="J681" s="23"/>
      <c r="O681" s="23"/>
      <c r="BE681" s="54"/>
      <c r="BF681" s="55"/>
      <c r="BI681" s="55"/>
      <c r="BJ681" s="54"/>
      <c r="BK681" s="54"/>
    </row>
    <row r="682">
      <c r="B682" s="23"/>
      <c r="D682" s="32"/>
      <c r="G682" s="23"/>
      <c r="J682" s="23"/>
      <c r="O682" s="23"/>
      <c r="BE682" s="54"/>
      <c r="BF682" s="55"/>
      <c r="BI682" s="55"/>
      <c r="BJ682" s="54"/>
      <c r="BK682" s="54"/>
    </row>
    <row r="683">
      <c r="B683" s="23"/>
      <c r="D683" s="32"/>
      <c r="G683" s="23"/>
      <c r="J683" s="23"/>
      <c r="O683" s="23"/>
      <c r="BE683" s="54"/>
      <c r="BF683" s="55"/>
      <c r="BI683" s="55"/>
      <c r="BJ683" s="54"/>
      <c r="BK683" s="54"/>
    </row>
    <row r="684">
      <c r="B684" s="23"/>
      <c r="D684" s="32"/>
      <c r="G684" s="23"/>
      <c r="J684" s="23"/>
      <c r="O684" s="23"/>
      <c r="BE684" s="54"/>
      <c r="BF684" s="55"/>
      <c r="BI684" s="55"/>
      <c r="BJ684" s="54"/>
      <c r="BK684" s="54"/>
    </row>
    <row r="685">
      <c r="B685" s="23"/>
      <c r="D685" s="32"/>
      <c r="G685" s="23"/>
      <c r="J685" s="23"/>
      <c r="O685" s="23"/>
      <c r="BE685" s="54"/>
      <c r="BF685" s="55"/>
      <c r="BI685" s="55"/>
      <c r="BJ685" s="54"/>
      <c r="BK685" s="54"/>
    </row>
    <row r="686">
      <c r="B686" s="23"/>
      <c r="D686" s="32"/>
      <c r="G686" s="23"/>
      <c r="J686" s="23"/>
      <c r="O686" s="23"/>
      <c r="BE686" s="54"/>
      <c r="BF686" s="55"/>
      <c r="BI686" s="55"/>
      <c r="BJ686" s="54"/>
      <c r="BK686" s="54"/>
    </row>
    <row r="687">
      <c r="B687" s="23"/>
      <c r="D687" s="32"/>
      <c r="G687" s="23"/>
      <c r="J687" s="23"/>
      <c r="O687" s="23"/>
      <c r="BE687" s="54"/>
      <c r="BF687" s="55"/>
      <c r="BI687" s="55"/>
      <c r="BJ687" s="54"/>
      <c r="BK687" s="54"/>
    </row>
    <row r="688">
      <c r="B688" s="23"/>
      <c r="D688" s="32"/>
      <c r="G688" s="23"/>
      <c r="J688" s="23"/>
      <c r="O688" s="23"/>
      <c r="BE688" s="54"/>
      <c r="BF688" s="55"/>
      <c r="BI688" s="55"/>
      <c r="BJ688" s="54"/>
      <c r="BK688" s="54"/>
    </row>
    <row r="689">
      <c r="B689" s="23"/>
      <c r="D689" s="32"/>
      <c r="G689" s="23"/>
      <c r="J689" s="23"/>
      <c r="O689" s="23"/>
      <c r="BE689" s="54"/>
      <c r="BF689" s="55"/>
      <c r="BI689" s="55"/>
      <c r="BJ689" s="54"/>
      <c r="BK689" s="54"/>
    </row>
    <row r="690">
      <c r="B690" s="23"/>
      <c r="D690" s="32"/>
      <c r="G690" s="23"/>
      <c r="J690" s="23"/>
      <c r="O690" s="23"/>
      <c r="BE690" s="54"/>
      <c r="BF690" s="55"/>
      <c r="BI690" s="55"/>
      <c r="BJ690" s="54"/>
      <c r="BK690" s="54"/>
    </row>
    <row r="691">
      <c r="B691" s="23"/>
      <c r="D691" s="32"/>
      <c r="G691" s="23"/>
      <c r="J691" s="23"/>
      <c r="O691" s="23"/>
      <c r="BE691" s="54"/>
      <c r="BF691" s="55"/>
      <c r="BI691" s="55"/>
      <c r="BJ691" s="54"/>
      <c r="BK691" s="54"/>
    </row>
    <row r="692">
      <c r="B692" s="23"/>
      <c r="D692" s="32"/>
      <c r="G692" s="23"/>
      <c r="J692" s="23"/>
      <c r="O692" s="23"/>
      <c r="BE692" s="54"/>
      <c r="BF692" s="55"/>
      <c r="BI692" s="55"/>
      <c r="BJ692" s="54"/>
      <c r="BK692" s="54"/>
    </row>
    <row r="693">
      <c r="B693" s="23"/>
      <c r="D693" s="32"/>
      <c r="G693" s="23"/>
      <c r="J693" s="23"/>
      <c r="O693" s="23"/>
      <c r="BE693" s="54"/>
      <c r="BF693" s="55"/>
      <c r="BI693" s="55"/>
      <c r="BJ693" s="54"/>
      <c r="BK693" s="54"/>
    </row>
    <row r="694">
      <c r="B694" s="23"/>
      <c r="D694" s="32"/>
      <c r="G694" s="23"/>
      <c r="J694" s="23"/>
      <c r="O694" s="23"/>
      <c r="BE694" s="54"/>
      <c r="BF694" s="55"/>
      <c r="BI694" s="55"/>
      <c r="BJ694" s="54"/>
      <c r="BK694" s="54"/>
    </row>
    <row r="695">
      <c r="B695" s="23"/>
      <c r="D695" s="32"/>
      <c r="G695" s="23"/>
      <c r="J695" s="23"/>
      <c r="O695" s="23"/>
      <c r="BE695" s="54"/>
      <c r="BF695" s="55"/>
      <c r="BI695" s="55"/>
      <c r="BJ695" s="54"/>
      <c r="BK695" s="54"/>
    </row>
    <row r="696">
      <c r="B696" s="23"/>
      <c r="D696" s="32"/>
      <c r="G696" s="23"/>
      <c r="J696" s="23"/>
      <c r="O696" s="23"/>
      <c r="BE696" s="54"/>
      <c r="BF696" s="55"/>
      <c r="BI696" s="55"/>
      <c r="BJ696" s="54"/>
      <c r="BK696" s="54"/>
    </row>
    <row r="697">
      <c r="B697" s="23"/>
      <c r="D697" s="32"/>
      <c r="G697" s="23"/>
      <c r="J697" s="23"/>
      <c r="O697" s="23"/>
      <c r="BE697" s="54"/>
      <c r="BF697" s="55"/>
      <c r="BI697" s="55"/>
      <c r="BJ697" s="54"/>
      <c r="BK697" s="54"/>
    </row>
    <row r="698">
      <c r="B698" s="23"/>
      <c r="D698" s="32"/>
      <c r="G698" s="23"/>
      <c r="J698" s="23"/>
      <c r="O698" s="23"/>
      <c r="BE698" s="54"/>
      <c r="BF698" s="55"/>
      <c r="BI698" s="55"/>
      <c r="BJ698" s="54"/>
      <c r="BK698" s="54"/>
    </row>
    <row r="699">
      <c r="B699" s="23"/>
      <c r="D699" s="32"/>
      <c r="G699" s="23"/>
      <c r="J699" s="23"/>
      <c r="O699" s="23"/>
      <c r="BE699" s="54"/>
      <c r="BF699" s="55"/>
      <c r="BI699" s="55"/>
      <c r="BJ699" s="54"/>
      <c r="BK699" s="54"/>
    </row>
    <row r="700">
      <c r="B700" s="23"/>
      <c r="D700" s="32"/>
      <c r="G700" s="23"/>
      <c r="J700" s="23"/>
      <c r="O700" s="23"/>
      <c r="BE700" s="54"/>
      <c r="BF700" s="55"/>
      <c r="BI700" s="55"/>
      <c r="BJ700" s="54"/>
      <c r="BK700" s="54"/>
    </row>
    <row r="701">
      <c r="B701" s="23"/>
      <c r="D701" s="32"/>
      <c r="G701" s="23"/>
      <c r="J701" s="23"/>
      <c r="O701" s="23"/>
      <c r="BE701" s="54"/>
      <c r="BF701" s="55"/>
      <c r="BI701" s="55"/>
      <c r="BJ701" s="54"/>
      <c r="BK701" s="54"/>
    </row>
    <row r="702">
      <c r="B702" s="23"/>
      <c r="D702" s="32"/>
      <c r="G702" s="23"/>
      <c r="J702" s="23"/>
      <c r="O702" s="23"/>
      <c r="BE702" s="54"/>
      <c r="BF702" s="55"/>
      <c r="BI702" s="55"/>
      <c r="BJ702" s="54"/>
      <c r="BK702" s="54"/>
    </row>
    <row r="703">
      <c r="B703" s="23"/>
      <c r="D703" s="32"/>
      <c r="G703" s="23"/>
      <c r="J703" s="23"/>
      <c r="O703" s="23"/>
      <c r="BE703" s="54"/>
      <c r="BF703" s="55"/>
      <c r="BI703" s="55"/>
      <c r="BJ703" s="54"/>
      <c r="BK703" s="54"/>
    </row>
    <row r="704">
      <c r="B704" s="23"/>
      <c r="D704" s="32"/>
      <c r="G704" s="23"/>
      <c r="J704" s="23"/>
      <c r="O704" s="23"/>
      <c r="BE704" s="54"/>
      <c r="BF704" s="55"/>
      <c r="BI704" s="55"/>
      <c r="BJ704" s="54"/>
      <c r="BK704" s="54"/>
    </row>
    <row r="705">
      <c r="B705" s="23"/>
      <c r="D705" s="32"/>
      <c r="G705" s="23"/>
      <c r="J705" s="23"/>
      <c r="O705" s="23"/>
      <c r="BE705" s="54"/>
      <c r="BF705" s="55"/>
      <c r="BI705" s="55"/>
      <c r="BJ705" s="54"/>
      <c r="BK705" s="54"/>
    </row>
    <row r="706">
      <c r="B706" s="23"/>
      <c r="D706" s="32"/>
      <c r="G706" s="23"/>
      <c r="J706" s="23"/>
      <c r="O706" s="23"/>
      <c r="BE706" s="54"/>
      <c r="BF706" s="55"/>
      <c r="BI706" s="55"/>
      <c r="BJ706" s="54"/>
      <c r="BK706" s="54"/>
    </row>
    <row r="707">
      <c r="B707" s="23"/>
      <c r="D707" s="32"/>
      <c r="G707" s="23"/>
      <c r="J707" s="23"/>
      <c r="O707" s="23"/>
      <c r="BE707" s="54"/>
      <c r="BF707" s="55"/>
      <c r="BI707" s="55"/>
      <c r="BJ707" s="54"/>
      <c r="BK707" s="54"/>
    </row>
    <row r="708">
      <c r="B708" s="23"/>
      <c r="D708" s="32"/>
      <c r="G708" s="23"/>
      <c r="J708" s="23"/>
      <c r="O708" s="23"/>
      <c r="BE708" s="54"/>
      <c r="BF708" s="55"/>
      <c r="BI708" s="55"/>
      <c r="BJ708" s="54"/>
      <c r="BK708" s="54"/>
    </row>
    <row r="709">
      <c r="B709" s="23"/>
      <c r="D709" s="32"/>
      <c r="G709" s="23"/>
      <c r="J709" s="23"/>
      <c r="O709" s="23"/>
      <c r="BE709" s="54"/>
      <c r="BF709" s="55"/>
      <c r="BI709" s="55"/>
      <c r="BJ709" s="54"/>
      <c r="BK709" s="54"/>
    </row>
    <row r="710">
      <c r="B710" s="23"/>
      <c r="D710" s="32"/>
      <c r="G710" s="23"/>
      <c r="J710" s="23"/>
      <c r="O710" s="23"/>
      <c r="BE710" s="54"/>
      <c r="BF710" s="55"/>
      <c r="BI710" s="55"/>
      <c r="BJ710" s="54"/>
      <c r="BK710" s="54"/>
    </row>
    <row r="711">
      <c r="B711" s="23"/>
      <c r="D711" s="32"/>
      <c r="G711" s="23"/>
      <c r="J711" s="23"/>
      <c r="O711" s="23"/>
      <c r="BE711" s="54"/>
      <c r="BF711" s="55"/>
      <c r="BI711" s="55"/>
      <c r="BJ711" s="54"/>
      <c r="BK711" s="54"/>
    </row>
    <row r="712">
      <c r="B712" s="23"/>
      <c r="D712" s="32"/>
      <c r="G712" s="23"/>
      <c r="J712" s="23"/>
      <c r="O712" s="23"/>
      <c r="BE712" s="54"/>
      <c r="BF712" s="55"/>
      <c r="BI712" s="55"/>
      <c r="BJ712" s="54"/>
      <c r="BK712" s="54"/>
    </row>
    <row r="713">
      <c r="B713" s="23"/>
      <c r="D713" s="32"/>
      <c r="G713" s="23"/>
      <c r="J713" s="23"/>
      <c r="O713" s="23"/>
      <c r="BE713" s="54"/>
      <c r="BF713" s="55"/>
      <c r="BI713" s="55"/>
      <c r="BJ713" s="54"/>
      <c r="BK713" s="54"/>
    </row>
    <row r="714">
      <c r="B714" s="23"/>
      <c r="D714" s="32"/>
      <c r="G714" s="23"/>
      <c r="J714" s="23"/>
      <c r="O714" s="23"/>
      <c r="BE714" s="54"/>
      <c r="BF714" s="55"/>
      <c r="BI714" s="55"/>
      <c r="BJ714" s="54"/>
      <c r="BK714" s="54"/>
    </row>
    <row r="715">
      <c r="B715" s="23"/>
      <c r="D715" s="32"/>
      <c r="G715" s="23"/>
      <c r="J715" s="23"/>
      <c r="O715" s="23"/>
      <c r="BE715" s="54"/>
      <c r="BF715" s="55"/>
      <c r="BI715" s="55"/>
      <c r="BJ715" s="54"/>
      <c r="BK715" s="54"/>
    </row>
    <row r="716">
      <c r="B716" s="23"/>
      <c r="D716" s="32"/>
      <c r="G716" s="23"/>
      <c r="J716" s="23"/>
      <c r="O716" s="23"/>
      <c r="BE716" s="54"/>
      <c r="BF716" s="55"/>
      <c r="BI716" s="55"/>
      <c r="BJ716" s="54"/>
      <c r="BK716" s="54"/>
    </row>
    <row r="717">
      <c r="B717" s="23"/>
      <c r="D717" s="32"/>
      <c r="G717" s="23"/>
      <c r="J717" s="23"/>
      <c r="O717" s="23"/>
      <c r="BE717" s="54"/>
      <c r="BF717" s="55"/>
      <c r="BI717" s="55"/>
      <c r="BJ717" s="54"/>
      <c r="BK717" s="54"/>
    </row>
    <row r="718">
      <c r="B718" s="23"/>
      <c r="D718" s="32"/>
      <c r="G718" s="23"/>
      <c r="J718" s="23"/>
      <c r="O718" s="23"/>
      <c r="BE718" s="54"/>
      <c r="BF718" s="55"/>
      <c r="BI718" s="55"/>
      <c r="BJ718" s="54"/>
      <c r="BK718" s="54"/>
    </row>
    <row r="719">
      <c r="B719" s="23"/>
      <c r="D719" s="32"/>
      <c r="G719" s="23"/>
      <c r="J719" s="23"/>
      <c r="O719" s="23"/>
      <c r="BE719" s="54"/>
      <c r="BF719" s="55"/>
      <c r="BI719" s="55"/>
      <c r="BJ719" s="54"/>
      <c r="BK719" s="54"/>
    </row>
    <row r="720">
      <c r="B720" s="23"/>
      <c r="D720" s="32"/>
      <c r="G720" s="23"/>
      <c r="J720" s="23"/>
      <c r="O720" s="23"/>
      <c r="BE720" s="54"/>
      <c r="BF720" s="55"/>
      <c r="BI720" s="55"/>
      <c r="BJ720" s="54"/>
      <c r="BK720" s="54"/>
    </row>
    <row r="721">
      <c r="B721" s="23"/>
      <c r="D721" s="32"/>
      <c r="G721" s="23"/>
      <c r="J721" s="23"/>
      <c r="O721" s="23"/>
      <c r="BE721" s="54"/>
      <c r="BF721" s="55"/>
      <c r="BI721" s="55"/>
      <c r="BJ721" s="54"/>
      <c r="BK721" s="54"/>
    </row>
    <row r="722">
      <c r="B722" s="23"/>
      <c r="D722" s="32"/>
      <c r="G722" s="23"/>
      <c r="J722" s="23"/>
      <c r="O722" s="23"/>
      <c r="BE722" s="54"/>
      <c r="BF722" s="55"/>
      <c r="BI722" s="55"/>
      <c r="BJ722" s="54"/>
      <c r="BK722" s="54"/>
    </row>
    <row r="723">
      <c r="B723" s="23"/>
      <c r="D723" s="32"/>
      <c r="G723" s="23"/>
      <c r="J723" s="23"/>
      <c r="O723" s="23"/>
      <c r="BE723" s="54"/>
      <c r="BF723" s="55"/>
      <c r="BI723" s="55"/>
      <c r="BJ723" s="54"/>
      <c r="BK723" s="54"/>
    </row>
    <row r="724">
      <c r="B724" s="23"/>
      <c r="D724" s="32"/>
      <c r="G724" s="23"/>
      <c r="J724" s="23"/>
      <c r="O724" s="23"/>
      <c r="BE724" s="54"/>
      <c r="BF724" s="55"/>
      <c r="BI724" s="55"/>
      <c r="BJ724" s="54"/>
      <c r="BK724" s="54"/>
    </row>
    <row r="725">
      <c r="B725" s="23"/>
      <c r="D725" s="32"/>
      <c r="G725" s="23"/>
      <c r="J725" s="23"/>
      <c r="O725" s="23"/>
      <c r="BE725" s="54"/>
      <c r="BF725" s="55"/>
      <c r="BI725" s="55"/>
      <c r="BJ725" s="54"/>
      <c r="BK725" s="54"/>
    </row>
    <row r="726">
      <c r="B726" s="23"/>
      <c r="D726" s="32"/>
      <c r="G726" s="23"/>
      <c r="J726" s="23"/>
      <c r="O726" s="23"/>
      <c r="BE726" s="54"/>
      <c r="BF726" s="55"/>
      <c r="BI726" s="55"/>
      <c r="BJ726" s="54"/>
      <c r="BK726" s="54"/>
    </row>
    <row r="727">
      <c r="B727" s="23"/>
      <c r="D727" s="32"/>
      <c r="G727" s="23"/>
      <c r="J727" s="23"/>
      <c r="O727" s="23"/>
      <c r="BE727" s="54"/>
      <c r="BF727" s="55"/>
      <c r="BI727" s="55"/>
      <c r="BJ727" s="54"/>
      <c r="BK727" s="54"/>
    </row>
    <row r="728">
      <c r="B728" s="23"/>
      <c r="D728" s="32"/>
      <c r="G728" s="23"/>
      <c r="J728" s="23"/>
      <c r="O728" s="23"/>
      <c r="BE728" s="54"/>
      <c r="BF728" s="55"/>
      <c r="BI728" s="55"/>
      <c r="BJ728" s="54"/>
      <c r="BK728" s="54"/>
    </row>
    <row r="729">
      <c r="B729" s="23"/>
      <c r="D729" s="32"/>
      <c r="G729" s="23"/>
      <c r="J729" s="23"/>
      <c r="O729" s="23"/>
      <c r="BE729" s="54"/>
      <c r="BF729" s="55"/>
      <c r="BI729" s="55"/>
      <c r="BJ729" s="54"/>
      <c r="BK729" s="54"/>
    </row>
    <row r="730">
      <c r="B730" s="23"/>
      <c r="D730" s="32"/>
      <c r="G730" s="23"/>
      <c r="J730" s="23"/>
      <c r="O730" s="23"/>
      <c r="BE730" s="54"/>
      <c r="BF730" s="55"/>
      <c r="BI730" s="55"/>
      <c r="BJ730" s="54"/>
      <c r="BK730" s="54"/>
    </row>
    <row r="731">
      <c r="B731" s="23"/>
      <c r="D731" s="32"/>
      <c r="G731" s="23"/>
      <c r="J731" s="23"/>
      <c r="O731" s="23"/>
      <c r="BE731" s="54"/>
      <c r="BF731" s="55"/>
      <c r="BI731" s="55"/>
      <c r="BJ731" s="54"/>
      <c r="BK731" s="54"/>
    </row>
    <row r="732">
      <c r="B732" s="23"/>
      <c r="D732" s="32"/>
      <c r="G732" s="23"/>
      <c r="J732" s="23"/>
      <c r="O732" s="23"/>
      <c r="BE732" s="54"/>
      <c r="BF732" s="55"/>
      <c r="BI732" s="55"/>
      <c r="BJ732" s="54"/>
      <c r="BK732" s="54"/>
    </row>
    <row r="733">
      <c r="B733" s="23"/>
      <c r="D733" s="32"/>
      <c r="G733" s="23"/>
      <c r="J733" s="23"/>
      <c r="O733" s="23"/>
      <c r="BE733" s="54"/>
      <c r="BF733" s="55"/>
      <c r="BI733" s="55"/>
      <c r="BJ733" s="54"/>
      <c r="BK733" s="54"/>
    </row>
    <row r="734">
      <c r="B734" s="23"/>
      <c r="D734" s="32"/>
      <c r="G734" s="23"/>
      <c r="J734" s="23"/>
      <c r="O734" s="23"/>
      <c r="BE734" s="54"/>
      <c r="BF734" s="55"/>
      <c r="BI734" s="55"/>
      <c r="BJ734" s="54"/>
      <c r="BK734" s="54"/>
    </row>
    <row r="735">
      <c r="B735" s="23"/>
      <c r="D735" s="32"/>
      <c r="G735" s="23"/>
      <c r="J735" s="23"/>
      <c r="O735" s="23"/>
      <c r="BE735" s="54"/>
      <c r="BF735" s="55"/>
      <c r="BI735" s="55"/>
      <c r="BJ735" s="54"/>
      <c r="BK735" s="54"/>
    </row>
    <row r="736">
      <c r="B736" s="23"/>
      <c r="D736" s="32"/>
      <c r="G736" s="23"/>
      <c r="J736" s="23"/>
      <c r="O736" s="23"/>
      <c r="BE736" s="54"/>
      <c r="BF736" s="55"/>
      <c r="BI736" s="55"/>
      <c r="BJ736" s="54"/>
      <c r="BK736" s="54"/>
    </row>
    <row r="737">
      <c r="B737" s="23"/>
      <c r="D737" s="32"/>
      <c r="G737" s="23"/>
      <c r="J737" s="23"/>
      <c r="O737" s="23"/>
      <c r="BE737" s="54"/>
      <c r="BF737" s="55"/>
      <c r="BI737" s="55"/>
      <c r="BJ737" s="54"/>
      <c r="BK737" s="54"/>
    </row>
    <row r="738">
      <c r="B738" s="23"/>
      <c r="D738" s="32"/>
      <c r="G738" s="23"/>
      <c r="J738" s="23"/>
      <c r="O738" s="23"/>
      <c r="BE738" s="54"/>
      <c r="BF738" s="55"/>
      <c r="BI738" s="55"/>
      <c r="BJ738" s="54"/>
      <c r="BK738" s="54"/>
    </row>
    <row r="739">
      <c r="B739" s="23"/>
      <c r="D739" s="32"/>
      <c r="G739" s="23"/>
      <c r="J739" s="23"/>
      <c r="O739" s="23"/>
      <c r="BE739" s="54"/>
      <c r="BF739" s="55"/>
      <c r="BI739" s="55"/>
      <c r="BJ739" s="54"/>
      <c r="BK739" s="54"/>
    </row>
    <row r="740">
      <c r="B740" s="23"/>
      <c r="D740" s="32"/>
      <c r="G740" s="23"/>
      <c r="J740" s="23"/>
      <c r="O740" s="23"/>
      <c r="BE740" s="54"/>
      <c r="BF740" s="55"/>
      <c r="BI740" s="55"/>
      <c r="BJ740" s="54"/>
      <c r="BK740" s="54"/>
    </row>
    <row r="741">
      <c r="B741" s="23"/>
      <c r="D741" s="32"/>
      <c r="G741" s="23"/>
      <c r="J741" s="23"/>
      <c r="O741" s="23"/>
      <c r="BE741" s="54"/>
      <c r="BF741" s="55"/>
      <c r="BI741" s="55"/>
      <c r="BJ741" s="54"/>
      <c r="BK741" s="54"/>
    </row>
    <row r="742">
      <c r="B742" s="23"/>
      <c r="D742" s="32"/>
      <c r="G742" s="23"/>
      <c r="J742" s="23"/>
      <c r="O742" s="23"/>
      <c r="BE742" s="54"/>
      <c r="BF742" s="55"/>
      <c r="BI742" s="55"/>
      <c r="BJ742" s="54"/>
      <c r="BK742" s="54"/>
    </row>
    <row r="743">
      <c r="B743" s="23"/>
      <c r="D743" s="32"/>
      <c r="G743" s="23"/>
      <c r="J743" s="23"/>
      <c r="O743" s="23"/>
      <c r="BE743" s="54"/>
      <c r="BF743" s="55"/>
      <c r="BI743" s="55"/>
      <c r="BJ743" s="54"/>
      <c r="BK743" s="54"/>
    </row>
    <row r="744">
      <c r="B744" s="23"/>
      <c r="D744" s="32"/>
      <c r="G744" s="23"/>
      <c r="J744" s="23"/>
      <c r="O744" s="23"/>
      <c r="BE744" s="54"/>
      <c r="BF744" s="55"/>
      <c r="BI744" s="55"/>
      <c r="BJ744" s="54"/>
      <c r="BK744" s="54"/>
    </row>
    <row r="745">
      <c r="B745" s="23"/>
      <c r="D745" s="32"/>
      <c r="G745" s="23"/>
      <c r="J745" s="23"/>
      <c r="O745" s="23"/>
      <c r="BE745" s="54"/>
      <c r="BF745" s="55"/>
      <c r="BI745" s="55"/>
      <c r="BJ745" s="54"/>
      <c r="BK745" s="54"/>
    </row>
    <row r="746">
      <c r="B746" s="23"/>
      <c r="D746" s="32"/>
      <c r="G746" s="23"/>
      <c r="J746" s="23"/>
      <c r="O746" s="23"/>
      <c r="BE746" s="54"/>
      <c r="BF746" s="55"/>
      <c r="BI746" s="55"/>
      <c r="BJ746" s="54"/>
      <c r="BK746" s="54"/>
    </row>
    <row r="747">
      <c r="B747" s="23"/>
      <c r="D747" s="32"/>
      <c r="G747" s="23"/>
      <c r="J747" s="23"/>
      <c r="O747" s="23"/>
      <c r="BE747" s="54"/>
      <c r="BF747" s="55"/>
      <c r="BI747" s="55"/>
      <c r="BJ747" s="54"/>
      <c r="BK747" s="54"/>
    </row>
    <row r="748">
      <c r="B748" s="23"/>
      <c r="D748" s="32"/>
      <c r="G748" s="23"/>
      <c r="J748" s="23"/>
      <c r="O748" s="23"/>
      <c r="BE748" s="54"/>
      <c r="BF748" s="55"/>
      <c r="BI748" s="55"/>
      <c r="BJ748" s="54"/>
      <c r="BK748" s="54"/>
    </row>
    <row r="749">
      <c r="B749" s="23"/>
      <c r="D749" s="32"/>
      <c r="G749" s="23"/>
      <c r="J749" s="23"/>
      <c r="O749" s="23"/>
      <c r="BE749" s="54"/>
      <c r="BF749" s="55"/>
      <c r="BI749" s="55"/>
      <c r="BJ749" s="54"/>
      <c r="BK749" s="54"/>
    </row>
    <row r="750">
      <c r="B750" s="23"/>
      <c r="D750" s="32"/>
      <c r="G750" s="23"/>
      <c r="J750" s="23"/>
      <c r="O750" s="23"/>
      <c r="BE750" s="54"/>
      <c r="BF750" s="55"/>
      <c r="BI750" s="55"/>
      <c r="BJ750" s="54"/>
      <c r="BK750" s="54"/>
    </row>
    <row r="751">
      <c r="B751" s="23"/>
      <c r="D751" s="32"/>
      <c r="G751" s="23"/>
      <c r="J751" s="23"/>
      <c r="O751" s="23"/>
      <c r="BE751" s="54"/>
      <c r="BF751" s="55"/>
      <c r="BI751" s="55"/>
      <c r="BJ751" s="54"/>
      <c r="BK751" s="54"/>
    </row>
    <row r="752">
      <c r="B752" s="23"/>
      <c r="D752" s="32"/>
      <c r="G752" s="23"/>
      <c r="J752" s="23"/>
      <c r="O752" s="23"/>
      <c r="BE752" s="54"/>
      <c r="BF752" s="55"/>
      <c r="BI752" s="55"/>
      <c r="BJ752" s="54"/>
      <c r="BK752" s="54"/>
    </row>
    <row r="753">
      <c r="B753" s="23"/>
      <c r="D753" s="32"/>
      <c r="G753" s="23"/>
      <c r="J753" s="23"/>
      <c r="O753" s="23"/>
      <c r="BE753" s="54"/>
      <c r="BF753" s="55"/>
      <c r="BI753" s="55"/>
      <c r="BJ753" s="54"/>
      <c r="BK753" s="54"/>
    </row>
    <row r="754">
      <c r="B754" s="23"/>
      <c r="D754" s="32"/>
      <c r="G754" s="23"/>
      <c r="J754" s="23"/>
      <c r="O754" s="23"/>
      <c r="BE754" s="54"/>
      <c r="BF754" s="55"/>
      <c r="BI754" s="55"/>
      <c r="BJ754" s="54"/>
      <c r="BK754" s="54"/>
    </row>
    <row r="755">
      <c r="B755" s="23"/>
      <c r="D755" s="32"/>
      <c r="G755" s="23"/>
      <c r="J755" s="23"/>
      <c r="O755" s="23"/>
      <c r="BE755" s="54"/>
      <c r="BF755" s="55"/>
      <c r="BI755" s="55"/>
      <c r="BJ755" s="54"/>
      <c r="BK755" s="54"/>
    </row>
    <row r="756">
      <c r="B756" s="23"/>
      <c r="D756" s="32"/>
      <c r="G756" s="23"/>
      <c r="J756" s="23"/>
      <c r="O756" s="23"/>
      <c r="BE756" s="54"/>
      <c r="BF756" s="55"/>
      <c r="BI756" s="55"/>
      <c r="BJ756" s="54"/>
      <c r="BK756" s="54"/>
    </row>
    <row r="757">
      <c r="B757" s="23"/>
      <c r="D757" s="32"/>
      <c r="G757" s="23"/>
      <c r="J757" s="23"/>
      <c r="O757" s="23"/>
      <c r="BE757" s="54"/>
      <c r="BF757" s="55"/>
      <c r="BI757" s="55"/>
      <c r="BJ757" s="54"/>
      <c r="BK757" s="54"/>
    </row>
    <row r="758">
      <c r="B758" s="23"/>
      <c r="D758" s="32"/>
      <c r="G758" s="23"/>
      <c r="J758" s="23"/>
      <c r="O758" s="23"/>
      <c r="BE758" s="54"/>
      <c r="BF758" s="55"/>
      <c r="BI758" s="55"/>
      <c r="BJ758" s="54"/>
      <c r="BK758" s="54"/>
    </row>
    <row r="759">
      <c r="B759" s="23"/>
      <c r="D759" s="32"/>
      <c r="G759" s="23"/>
      <c r="J759" s="23"/>
      <c r="O759" s="23"/>
      <c r="BE759" s="54"/>
      <c r="BF759" s="55"/>
      <c r="BI759" s="55"/>
      <c r="BJ759" s="54"/>
      <c r="BK759" s="54"/>
    </row>
    <row r="760">
      <c r="B760" s="23"/>
      <c r="D760" s="32"/>
      <c r="G760" s="23"/>
      <c r="J760" s="23"/>
      <c r="O760" s="23"/>
      <c r="BE760" s="54"/>
      <c r="BF760" s="55"/>
      <c r="BI760" s="55"/>
      <c r="BJ760" s="54"/>
      <c r="BK760" s="54"/>
    </row>
    <row r="761">
      <c r="B761" s="23"/>
      <c r="D761" s="32"/>
      <c r="G761" s="23"/>
      <c r="J761" s="23"/>
      <c r="O761" s="23"/>
      <c r="BE761" s="54"/>
      <c r="BF761" s="55"/>
      <c r="BI761" s="55"/>
      <c r="BJ761" s="54"/>
      <c r="BK761" s="54"/>
    </row>
    <row r="762">
      <c r="B762" s="23"/>
      <c r="D762" s="32"/>
      <c r="G762" s="23"/>
      <c r="J762" s="23"/>
      <c r="O762" s="23"/>
      <c r="BE762" s="54"/>
      <c r="BF762" s="55"/>
      <c r="BI762" s="55"/>
      <c r="BJ762" s="54"/>
      <c r="BK762" s="54"/>
    </row>
    <row r="763">
      <c r="B763" s="23"/>
      <c r="D763" s="32"/>
      <c r="G763" s="23"/>
      <c r="J763" s="23"/>
      <c r="O763" s="23"/>
      <c r="BE763" s="54"/>
      <c r="BF763" s="55"/>
      <c r="BI763" s="55"/>
      <c r="BJ763" s="54"/>
      <c r="BK763" s="54"/>
    </row>
    <row r="764">
      <c r="B764" s="23"/>
      <c r="D764" s="32"/>
      <c r="G764" s="23"/>
      <c r="J764" s="23"/>
      <c r="O764" s="23"/>
      <c r="BE764" s="54"/>
      <c r="BF764" s="55"/>
      <c r="BI764" s="55"/>
      <c r="BJ764" s="54"/>
      <c r="BK764" s="54"/>
    </row>
    <row r="765">
      <c r="B765" s="23"/>
      <c r="D765" s="32"/>
      <c r="G765" s="23"/>
      <c r="J765" s="23"/>
      <c r="O765" s="23"/>
      <c r="BE765" s="54"/>
      <c r="BF765" s="55"/>
      <c r="BI765" s="55"/>
      <c r="BJ765" s="54"/>
      <c r="BK765" s="54"/>
    </row>
    <row r="766">
      <c r="B766" s="23"/>
      <c r="D766" s="32"/>
      <c r="G766" s="23"/>
      <c r="J766" s="23"/>
      <c r="O766" s="23"/>
      <c r="BE766" s="54"/>
      <c r="BF766" s="55"/>
      <c r="BI766" s="55"/>
      <c r="BJ766" s="54"/>
      <c r="BK766" s="54"/>
    </row>
    <row r="767">
      <c r="B767" s="23"/>
      <c r="D767" s="32"/>
      <c r="G767" s="23"/>
      <c r="J767" s="23"/>
      <c r="O767" s="23"/>
      <c r="BE767" s="54"/>
      <c r="BF767" s="55"/>
      <c r="BI767" s="55"/>
      <c r="BJ767" s="54"/>
      <c r="BK767" s="54"/>
    </row>
    <row r="768">
      <c r="B768" s="23"/>
      <c r="D768" s="32"/>
      <c r="G768" s="23"/>
      <c r="J768" s="23"/>
      <c r="O768" s="23"/>
      <c r="BE768" s="54"/>
      <c r="BF768" s="55"/>
      <c r="BI768" s="55"/>
      <c r="BJ768" s="54"/>
      <c r="BK768" s="54"/>
    </row>
    <row r="769">
      <c r="B769" s="23"/>
      <c r="D769" s="32"/>
      <c r="G769" s="23"/>
      <c r="J769" s="23"/>
      <c r="O769" s="23"/>
      <c r="BE769" s="54"/>
      <c r="BF769" s="55"/>
      <c r="BI769" s="55"/>
      <c r="BJ769" s="54"/>
      <c r="BK769" s="54"/>
    </row>
    <row r="770">
      <c r="B770" s="23"/>
      <c r="D770" s="32"/>
      <c r="G770" s="23"/>
      <c r="J770" s="23"/>
      <c r="O770" s="23"/>
      <c r="BE770" s="54"/>
      <c r="BF770" s="55"/>
      <c r="BI770" s="55"/>
      <c r="BJ770" s="54"/>
      <c r="BK770" s="54"/>
    </row>
    <row r="771">
      <c r="B771" s="23"/>
      <c r="D771" s="32"/>
      <c r="G771" s="23"/>
      <c r="J771" s="23"/>
      <c r="O771" s="23"/>
      <c r="BE771" s="54"/>
      <c r="BF771" s="55"/>
      <c r="BI771" s="55"/>
      <c r="BJ771" s="54"/>
      <c r="BK771" s="54"/>
    </row>
    <row r="772">
      <c r="B772" s="23"/>
      <c r="D772" s="32"/>
      <c r="G772" s="23"/>
      <c r="J772" s="23"/>
      <c r="O772" s="23"/>
      <c r="BE772" s="54"/>
      <c r="BF772" s="55"/>
      <c r="BI772" s="55"/>
      <c r="BJ772" s="54"/>
      <c r="BK772" s="54"/>
    </row>
    <row r="773">
      <c r="B773" s="23"/>
      <c r="D773" s="32"/>
      <c r="G773" s="23"/>
      <c r="J773" s="23"/>
      <c r="O773" s="23"/>
      <c r="BE773" s="54"/>
      <c r="BF773" s="55"/>
      <c r="BI773" s="55"/>
      <c r="BJ773" s="54"/>
      <c r="BK773" s="54"/>
    </row>
    <row r="774">
      <c r="B774" s="23"/>
      <c r="D774" s="32"/>
      <c r="G774" s="23"/>
      <c r="J774" s="23"/>
      <c r="O774" s="23"/>
      <c r="BE774" s="54"/>
      <c r="BF774" s="55"/>
      <c r="BI774" s="55"/>
      <c r="BJ774" s="54"/>
      <c r="BK774" s="54"/>
    </row>
    <row r="775">
      <c r="B775" s="23"/>
      <c r="D775" s="32"/>
      <c r="G775" s="23"/>
      <c r="J775" s="23"/>
      <c r="O775" s="23"/>
      <c r="BE775" s="54"/>
      <c r="BF775" s="55"/>
      <c r="BI775" s="55"/>
      <c r="BJ775" s="54"/>
      <c r="BK775" s="54"/>
    </row>
    <row r="776">
      <c r="B776" s="23"/>
      <c r="D776" s="32"/>
      <c r="G776" s="23"/>
      <c r="J776" s="23"/>
      <c r="O776" s="23"/>
      <c r="BE776" s="54"/>
      <c r="BF776" s="55"/>
      <c r="BI776" s="55"/>
      <c r="BJ776" s="54"/>
      <c r="BK776" s="54"/>
    </row>
    <row r="777">
      <c r="B777" s="23"/>
      <c r="D777" s="32"/>
      <c r="G777" s="23"/>
      <c r="J777" s="23"/>
      <c r="O777" s="23"/>
      <c r="BE777" s="54"/>
      <c r="BF777" s="55"/>
      <c r="BI777" s="55"/>
      <c r="BJ777" s="54"/>
      <c r="BK777" s="54"/>
    </row>
    <row r="778">
      <c r="B778" s="23"/>
      <c r="D778" s="32"/>
      <c r="G778" s="23"/>
      <c r="J778" s="23"/>
      <c r="O778" s="23"/>
      <c r="BE778" s="54"/>
      <c r="BF778" s="55"/>
      <c r="BI778" s="55"/>
      <c r="BJ778" s="54"/>
      <c r="BK778" s="54"/>
    </row>
    <row r="779">
      <c r="B779" s="23"/>
      <c r="D779" s="32"/>
      <c r="G779" s="23"/>
      <c r="J779" s="23"/>
      <c r="O779" s="23"/>
      <c r="BE779" s="54"/>
      <c r="BF779" s="55"/>
      <c r="BI779" s="55"/>
      <c r="BJ779" s="54"/>
      <c r="BK779" s="54"/>
    </row>
    <row r="780">
      <c r="B780" s="23"/>
      <c r="D780" s="32"/>
      <c r="G780" s="23"/>
      <c r="J780" s="23"/>
      <c r="O780" s="23"/>
      <c r="BE780" s="54"/>
      <c r="BF780" s="55"/>
      <c r="BI780" s="55"/>
      <c r="BJ780" s="54"/>
      <c r="BK780" s="54"/>
    </row>
    <row r="781">
      <c r="B781" s="23"/>
      <c r="D781" s="32"/>
      <c r="G781" s="23"/>
      <c r="J781" s="23"/>
      <c r="O781" s="23"/>
      <c r="BE781" s="54"/>
      <c r="BF781" s="55"/>
      <c r="BI781" s="55"/>
      <c r="BJ781" s="54"/>
      <c r="BK781" s="54"/>
    </row>
    <row r="782">
      <c r="B782" s="23"/>
      <c r="D782" s="32"/>
      <c r="G782" s="23"/>
      <c r="J782" s="23"/>
      <c r="O782" s="23"/>
      <c r="BE782" s="54"/>
      <c r="BF782" s="55"/>
      <c r="BI782" s="55"/>
      <c r="BJ782" s="54"/>
      <c r="BK782" s="54"/>
    </row>
    <row r="783">
      <c r="B783" s="23"/>
      <c r="D783" s="32"/>
      <c r="G783" s="23"/>
      <c r="J783" s="23"/>
      <c r="O783" s="23"/>
      <c r="BE783" s="54"/>
      <c r="BF783" s="55"/>
      <c r="BI783" s="55"/>
      <c r="BJ783" s="54"/>
      <c r="BK783" s="54"/>
    </row>
    <row r="784">
      <c r="B784" s="23"/>
      <c r="D784" s="32"/>
      <c r="G784" s="23"/>
      <c r="J784" s="23"/>
      <c r="O784" s="23"/>
      <c r="BE784" s="54"/>
      <c r="BF784" s="55"/>
      <c r="BI784" s="55"/>
      <c r="BJ784" s="54"/>
      <c r="BK784" s="54"/>
    </row>
    <row r="785">
      <c r="B785" s="23"/>
      <c r="D785" s="32"/>
      <c r="G785" s="23"/>
      <c r="J785" s="23"/>
      <c r="O785" s="23"/>
      <c r="BE785" s="54"/>
      <c r="BF785" s="55"/>
      <c r="BI785" s="55"/>
      <c r="BJ785" s="54"/>
      <c r="BK785" s="54"/>
    </row>
    <row r="786">
      <c r="B786" s="23"/>
      <c r="D786" s="32"/>
      <c r="G786" s="23"/>
      <c r="J786" s="23"/>
      <c r="O786" s="23"/>
      <c r="BE786" s="54"/>
      <c r="BF786" s="55"/>
      <c r="BI786" s="55"/>
      <c r="BJ786" s="54"/>
      <c r="BK786" s="54"/>
    </row>
    <row r="787">
      <c r="B787" s="23"/>
      <c r="D787" s="32"/>
      <c r="G787" s="23"/>
      <c r="J787" s="23"/>
      <c r="O787" s="23"/>
      <c r="BE787" s="54"/>
      <c r="BF787" s="55"/>
      <c r="BI787" s="55"/>
      <c r="BJ787" s="54"/>
      <c r="BK787" s="54"/>
    </row>
    <row r="788">
      <c r="B788" s="23"/>
      <c r="D788" s="32"/>
      <c r="G788" s="23"/>
      <c r="J788" s="23"/>
      <c r="O788" s="23"/>
      <c r="BE788" s="54"/>
      <c r="BF788" s="55"/>
      <c r="BI788" s="55"/>
      <c r="BJ788" s="54"/>
      <c r="BK788" s="54"/>
    </row>
    <row r="789">
      <c r="B789" s="23"/>
      <c r="D789" s="32"/>
      <c r="G789" s="23"/>
      <c r="J789" s="23"/>
      <c r="O789" s="23"/>
      <c r="BE789" s="54"/>
      <c r="BF789" s="55"/>
      <c r="BI789" s="55"/>
      <c r="BJ789" s="54"/>
      <c r="BK789" s="54"/>
    </row>
    <row r="790">
      <c r="B790" s="23"/>
      <c r="D790" s="32"/>
      <c r="G790" s="23"/>
      <c r="J790" s="23"/>
      <c r="O790" s="23"/>
      <c r="BE790" s="54"/>
      <c r="BF790" s="55"/>
      <c r="BI790" s="55"/>
      <c r="BJ790" s="54"/>
      <c r="BK790" s="54"/>
    </row>
    <row r="791">
      <c r="B791" s="23"/>
      <c r="D791" s="32"/>
      <c r="G791" s="23"/>
      <c r="J791" s="23"/>
      <c r="O791" s="23"/>
      <c r="BE791" s="54"/>
      <c r="BF791" s="55"/>
      <c r="BI791" s="55"/>
      <c r="BJ791" s="54"/>
      <c r="BK791" s="54"/>
    </row>
    <row r="792">
      <c r="B792" s="23"/>
      <c r="D792" s="32"/>
      <c r="G792" s="23"/>
      <c r="J792" s="23"/>
      <c r="O792" s="23"/>
      <c r="BE792" s="54"/>
      <c r="BF792" s="55"/>
      <c r="BI792" s="55"/>
      <c r="BJ792" s="54"/>
      <c r="BK792" s="54"/>
    </row>
    <row r="793">
      <c r="B793" s="23"/>
      <c r="D793" s="32"/>
      <c r="G793" s="23"/>
      <c r="J793" s="23"/>
      <c r="O793" s="23"/>
      <c r="BE793" s="54"/>
      <c r="BF793" s="55"/>
      <c r="BI793" s="55"/>
      <c r="BJ793" s="54"/>
      <c r="BK793" s="54"/>
    </row>
    <row r="794">
      <c r="B794" s="23"/>
      <c r="D794" s="32"/>
      <c r="G794" s="23"/>
      <c r="J794" s="23"/>
      <c r="O794" s="23"/>
      <c r="BE794" s="54"/>
      <c r="BF794" s="55"/>
      <c r="BI794" s="55"/>
      <c r="BJ794" s="54"/>
      <c r="BK794" s="54"/>
    </row>
    <row r="795">
      <c r="B795" s="23"/>
      <c r="D795" s="32"/>
      <c r="G795" s="23"/>
      <c r="J795" s="23"/>
      <c r="O795" s="23"/>
      <c r="BE795" s="54"/>
      <c r="BF795" s="55"/>
      <c r="BI795" s="55"/>
      <c r="BJ795" s="54"/>
      <c r="BK795" s="54"/>
    </row>
    <row r="796">
      <c r="B796" s="23"/>
      <c r="D796" s="32"/>
      <c r="G796" s="23"/>
      <c r="J796" s="23"/>
      <c r="O796" s="23"/>
      <c r="BE796" s="54"/>
      <c r="BF796" s="55"/>
      <c r="BI796" s="55"/>
      <c r="BJ796" s="54"/>
      <c r="BK796" s="54"/>
    </row>
    <row r="797">
      <c r="B797" s="23"/>
      <c r="D797" s="32"/>
      <c r="G797" s="23"/>
      <c r="J797" s="23"/>
      <c r="O797" s="23"/>
      <c r="BE797" s="54"/>
      <c r="BF797" s="55"/>
      <c r="BI797" s="55"/>
      <c r="BJ797" s="54"/>
      <c r="BK797" s="54"/>
    </row>
    <row r="798">
      <c r="B798" s="23"/>
      <c r="D798" s="32"/>
      <c r="G798" s="23"/>
      <c r="J798" s="23"/>
      <c r="O798" s="23"/>
      <c r="BE798" s="54"/>
      <c r="BF798" s="55"/>
      <c r="BI798" s="55"/>
      <c r="BJ798" s="54"/>
      <c r="BK798" s="54"/>
    </row>
    <row r="799">
      <c r="B799" s="23"/>
      <c r="D799" s="32"/>
      <c r="G799" s="23"/>
      <c r="J799" s="23"/>
      <c r="O799" s="23"/>
      <c r="BE799" s="54"/>
      <c r="BF799" s="55"/>
      <c r="BI799" s="55"/>
      <c r="BJ799" s="54"/>
      <c r="BK799" s="54"/>
    </row>
    <row r="800">
      <c r="B800" s="23"/>
      <c r="D800" s="32"/>
      <c r="G800" s="23"/>
      <c r="J800" s="23"/>
      <c r="O800" s="23"/>
      <c r="BE800" s="54"/>
      <c r="BF800" s="55"/>
      <c r="BI800" s="55"/>
      <c r="BJ800" s="54"/>
      <c r="BK800" s="54"/>
    </row>
    <row r="801">
      <c r="B801" s="23"/>
      <c r="D801" s="32"/>
      <c r="G801" s="23"/>
      <c r="J801" s="23"/>
      <c r="O801" s="23"/>
      <c r="BE801" s="54"/>
      <c r="BF801" s="55"/>
      <c r="BI801" s="55"/>
      <c r="BJ801" s="54"/>
      <c r="BK801" s="54"/>
    </row>
    <row r="802">
      <c r="B802" s="23"/>
      <c r="D802" s="32"/>
      <c r="G802" s="23"/>
      <c r="J802" s="23"/>
      <c r="O802" s="23"/>
      <c r="BE802" s="54"/>
      <c r="BF802" s="55"/>
      <c r="BI802" s="55"/>
      <c r="BJ802" s="54"/>
      <c r="BK802" s="54"/>
    </row>
    <row r="803">
      <c r="B803" s="23"/>
      <c r="D803" s="32"/>
      <c r="G803" s="23"/>
      <c r="J803" s="23"/>
      <c r="O803" s="23"/>
      <c r="BE803" s="54"/>
      <c r="BF803" s="55"/>
      <c r="BI803" s="55"/>
      <c r="BJ803" s="54"/>
      <c r="BK803" s="54"/>
    </row>
    <row r="804">
      <c r="B804" s="23"/>
      <c r="D804" s="32"/>
      <c r="G804" s="23"/>
      <c r="J804" s="23"/>
      <c r="O804" s="23"/>
      <c r="BE804" s="54"/>
      <c r="BF804" s="55"/>
      <c r="BI804" s="55"/>
      <c r="BJ804" s="54"/>
      <c r="BK804" s="54"/>
    </row>
    <row r="805">
      <c r="B805" s="23"/>
      <c r="D805" s="32"/>
      <c r="G805" s="23"/>
      <c r="J805" s="23"/>
      <c r="O805" s="23"/>
      <c r="BE805" s="54"/>
      <c r="BF805" s="55"/>
      <c r="BI805" s="55"/>
      <c r="BJ805" s="54"/>
      <c r="BK805" s="54"/>
    </row>
    <row r="806">
      <c r="B806" s="23"/>
      <c r="D806" s="32"/>
      <c r="G806" s="23"/>
      <c r="J806" s="23"/>
      <c r="O806" s="23"/>
      <c r="BE806" s="54"/>
      <c r="BF806" s="55"/>
      <c r="BI806" s="55"/>
      <c r="BJ806" s="54"/>
      <c r="BK806" s="54"/>
    </row>
    <row r="807">
      <c r="B807" s="23"/>
      <c r="D807" s="32"/>
      <c r="G807" s="23"/>
      <c r="J807" s="23"/>
      <c r="O807" s="23"/>
      <c r="BE807" s="54"/>
      <c r="BF807" s="55"/>
      <c r="BI807" s="55"/>
      <c r="BJ807" s="54"/>
      <c r="BK807" s="54"/>
    </row>
    <row r="808">
      <c r="B808" s="23"/>
      <c r="D808" s="32"/>
      <c r="G808" s="23"/>
      <c r="J808" s="23"/>
      <c r="O808" s="23"/>
      <c r="BE808" s="54"/>
      <c r="BF808" s="55"/>
      <c r="BI808" s="55"/>
      <c r="BJ808" s="54"/>
      <c r="BK808" s="54"/>
    </row>
    <row r="809">
      <c r="B809" s="23"/>
      <c r="D809" s="32"/>
      <c r="G809" s="23"/>
      <c r="J809" s="23"/>
      <c r="O809" s="23"/>
      <c r="BE809" s="54"/>
      <c r="BF809" s="55"/>
      <c r="BI809" s="55"/>
      <c r="BJ809" s="54"/>
      <c r="BK809" s="54"/>
    </row>
    <row r="810">
      <c r="B810" s="23"/>
      <c r="D810" s="32"/>
      <c r="G810" s="23"/>
      <c r="J810" s="23"/>
      <c r="O810" s="23"/>
      <c r="BE810" s="54"/>
      <c r="BF810" s="55"/>
      <c r="BI810" s="55"/>
      <c r="BJ810" s="54"/>
      <c r="BK810" s="54"/>
    </row>
    <row r="811">
      <c r="B811" s="23"/>
      <c r="D811" s="32"/>
      <c r="G811" s="23"/>
      <c r="J811" s="23"/>
      <c r="O811" s="23"/>
      <c r="BE811" s="54"/>
      <c r="BF811" s="55"/>
      <c r="BI811" s="55"/>
      <c r="BJ811" s="54"/>
      <c r="BK811" s="54"/>
    </row>
    <row r="812">
      <c r="B812" s="23"/>
      <c r="D812" s="32"/>
      <c r="G812" s="23"/>
      <c r="J812" s="23"/>
      <c r="O812" s="23"/>
      <c r="BE812" s="54"/>
      <c r="BF812" s="55"/>
      <c r="BI812" s="55"/>
      <c r="BJ812" s="54"/>
      <c r="BK812" s="54"/>
    </row>
    <row r="813">
      <c r="B813" s="23"/>
      <c r="D813" s="32"/>
      <c r="G813" s="23"/>
      <c r="J813" s="23"/>
      <c r="O813" s="23"/>
      <c r="BE813" s="54"/>
      <c r="BF813" s="55"/>
      <c r="BI813" s="55"/>
      <c r="BJ813" s="54"/>
      <c r="BK813" s="54"/>
    </row>
    <row r="814">
      <c r="B814" s="23"/>
      <c r="D814" s="32"/>
      <c r="G814" s="23"/>
      <c r="J814" s="23"/>
      <c r="O814" s="23"/>
      <c r="BE814" s="54"/>
      <c r="BF814" s="55"/>
      <c r="BI814" s="55"/>
      <c r="BJ814" s="54"/>
      <c r="BK814" s="54"/>
    </row>
    <row r="815">
      <c r="B815" s="23"/>
      <c r="D815" s="32"/>
      <c r="G815" s="23"/>
      <c r="J815" s="23"/>
      <c r="O815" s="23"/>
      <c r="BE815" s="54"/>
      <c r="BF815" s="55"/>
      <c r="BI815" s="55"/>
      <c r="BJ815" s="54"/>
      <c r="BK815" s="54"/>
    </row>
    <row r="816">
      <c r="B816" s="23"/>
      <c r="D816" s="32"/>
      <c r="G816" s="23"/>
      <c r="J816" s="23"/>
      <c r="O816" s="23"/>
      <c r="BE816" s="54"/>
      <c r="BF816" s="55"/>
      <c r="BI816" s="55"/>
      <c r="BJ816" s="54"/>
      <c r="BK816" s="54"/>
    </row>
    <row r="817">
      <c r="B817" s="23"/>
      <c r="D817" s="32"/>
      <c r="G817" s="23"/>
      <c r="J817" s="23"/>
      <c r="O817" s="23"/>
      <c r="BE817" s="54"/>
      <c r="BF817" s="55"/>
      <c r="BI817" s="55"/>
      <c r="BJ817" s="54"/>
      <c r="BK817" s="54"/>
    </row>
    <row r="818">
      <c r="B818" s="23"/>
      <c r="D818" s="32"/>
      <c r="G818" s="23"/>
      <c r="J818" s="23"/>
      <c r="O818" s="23"/>
      <c r="BE818" s="54"/>
      <c r="BF818" s="55"/>
      <c r="BI818" s="55"/>
      <c r="BJ818" s="54"/>
      <c r="BK818" s="54"/>
    </row>
    <row r="819">
      <c r="B819" s="23"/>
      <c r="D819" s="32"/>
      <c r="G819" s="23"/>
      <c r="J819" s="23"/>
      <c r="O819" s="23"/>
      <c r="BE819" s="54"/>
      <c r="BF819" s="55"/>
      <c r="BI819" s="55"/>
      <c r="BJ819" s="54"/>
      <c r="BK819" s="54"/>
    </row>
    <row r="820">
      <c r="B820" s="23"/>
      <c r="D820" s="32"/>
      <c r="G820" s="23"/>
      <c r="J820" s="23"/>
      <c r="O820" s="23"/>
      <c r="BE820" s="54"/>
      <c r="BF820" s="55"/>
      <c r="BI820" s="55"/>
      <c r="BJ820" s="54"/>
      <c r="BK820" s="54"/>
    </row>
    <row r="821">
      <c r="B821" s="23"/>
      <c r="D821" s="32"/>
      <c r="G821" s="23"/>
      <c r="J821" s="23"/>
      <c r="O821" s="23"/>
      <c r="BE821" s="54"/>
      <c r="BF821" s="55"/>
      <c r="BI821" s="55"/>
      <c r="BJ821" s="54"/>
      <c r="BK821" s="54"/>
    </row>
    <row r="822">
      <c r="B822" s="23"/>
      <c r="D822" s="32"/>
      <c r="G822" s="23"/>
      <c r="J822" s="23"/>
      <c r="O822" s="23"/>
      <c r="BE822" s="54"/>
      <c r="BF822" s="55"/>
      <c r="BI822" s="55"/>
      <c r="BJ822" s="54"/>
      <c r="BK822" s="54"/>
    </row>
    <row r="823">
      <c r="B823" s="23"/>
      <c r="D823" s="32"/>
      <c r="G823" s="23"/>
      <c r="J823" s="23"/>
      <c r="O823" s="23"/>
      <c r="BE823" s="54"/>
      <c r="BF823" s="55"/>
      <c r="BI823" s="55"/>
      <c r="BJ823" s="54"/>
      <c r="BK823" s="54"/>
    </row>
    <row r="824">
      <c r="B824" s="23"/>
      <c r="D824" s="32"/>
      <c r="G824" s="23"/>
      <c r="J824" s="23"/>
      <c r="O824" s="23"/>
      <c r="BE824" s="54"/>
      <c r="BF824" s="55"/>
      <c r="BI824" s="55"/>
      <c r="BJ824" s="54"/>
      <c r="BK824" s="54"/>
    </row>
    <row r="825">
      <c r="B825" s="23"/>
      <c r="D825" s="32"/>
      <c r="G825" s="23"/>
      <c r="J825" s="23"/>
      <c r="O825" s="23"/>
      <c r="BE825" s="54"/>
      <c r="BF825" s="55"/>
      <c r="BI825" s="55"/>
      <c r="BJ825" s="54"/>
      <c r="BK825" s="54"/>
    </row>
    <row r="826">
      <c r="B826" s="23"/>
      <c r="D826" s="32"/>
      <c r="G826" s="23"/>
      <c r="J826" s="23"/>
      <c r="O826" s="23"/>
      <c r="BE826" s="54"/>
      <c r="BF826" s="55"/>
      <c r="BI826" s="55"/>
      <c r="BJ826" s="54"/>
      <c r="BK826" s="54"/>
    </row>
    <row r="827">
      <c r="B827" s="23"/>
      <c r="D827" s="32"/>
      <c r="G827" s="23"/>
      <c r="J827" s="23"/>
      <c r="O827" s="23"/>
      <c r="BE827" s="54"/>
      <c r="BF827" s="55"/>
      <c r="BI827" s="55"/>
      <c r="BJ827" s="54"/>
      <c r="BK827" s="54"/>
    </row>
    <row r="828">
      <c r="B828" s="23"/>
      <c r="D828" s="32"/>
      <c r="G828" s="23"/>
      <c r="J828" s="23"/>
      <c r="O828" s="23"/>
      <c r="BE828" s="54"/>
      <c r="BF828" s="55"/>
      <c r="BI828" s="55"/>
      <c r="BJ828" s="54"/>
      <c r="BK828" s="54"/>
    </row>
    <row r="829">
      <c r="B829" s="23"/>
      <c r="D829" s="32"/>
      <c r="G829" s="23"/>
      <c r="J829" s="23"/>
      <c r="O829" s="23"/>
      <c r="BE829" s="54"/>
      <c r="BF829" s="55"/>
      <c r="BI829" s="55"/>
      <c r="BJ829" s="54"/>
      <c r="BK829" s="54"/>
    </row>
    <row r="830">
      <c r="B830" s="23"/>
      <c r="D830" s="32"/>
      <c r="G830" s="23"/>
      <c r="J830" s="23"/>
      <c r="O830" s="23"/>
      <c r="BE830" s="54"/>
      <c r="BF830" s="55"/>
      <c r="BI830" s="55"/>
      <c r="BJ830" s="54"/>
      <c r="BK830" s="54"/>
    </row>
    <row r="831">
      <c r="B831" s="23"/>
      <c r="D831" s="32"/>
      <c r="G831" s="23"/>
      <c r="J831" s="23"/>
      <c r="O831" s="23"/>
      <c r="BE831" s="54"/>
      <c r="BF831" s="55"/>
      <c r="BI831" s="55"/>
      <c r="BJ831" s="54"/>
      <c r="BK831" s="54"/>
    </row>
    <row r="832">
      <c r="B832" s="23"/>
      <c r="D832" s="32"/>
      <c r="G832" s="23"/>
      <c r="J832" s="23"/>
      <c r="O832" s="23"/>
      <c r="BE832" s="54"/>
      <c r="BF832" s="55"/>
      <c r="BI832" s="55"/>
      <c r="BJ832" s="54"/>
      <c r="BK832" s="54"/>
    </row>
    <row r="833">
      <c r="B833" s="23"/>
      <c r="D833" s="32"/>
      <c r="G833" s="23"/>
      <c r="J833" s="23"/>
      <c r="O833" s="23"/>
      <c r="BE833" s="54"/>
      <c r="BF833" s="55"/>
      <c r="BI833" s="55"/>
      <c r="BJ833" s="54"/>
      <c r="BK833" s="54"/>
    </row>
    <row r="834">
      <c r="B834" s="23"/>
      <c r="D834" s="32"/>
      <c r="G834" s="23"/>
      <c r="J834" s="23"/>
      <c r="O834" s="23"/>
      <c r="BE834" s="54"/>
      <c r="BF834" s="55"/>
      <c r="BI834" s="55"/>
      <c r="BJ834" s="54"/>
      <c r="BK834" s="54"/>
    </row>
    <row r="835">
      <c r="B835" s="23"/>
      <c r="D835" s="32"/>
      <c r="G835" s="23"/>
      <c r="J835" s="23"/>
      <c r="O835" s="23"/>
      <c r="BE835" s="54"/>
      <c r="BF835" s="55"/>
      <c r="BI835" s="55"/>
      <c r="BJ835" s="54"/>
      <c r="BK835" s="54"/>
    </row>
    <row r="836">
      <c r="B836" s="23"/>
      <c r="D836" s="32"/>
      <c r="G836" s="23"/>
      <c r="J836" s="23"/>
      <c r="O836" s="23"/>
      <c r="BE836" s="54"/>
      <c r="BF836" s="55"/>
      <c r="BI836" s="55"/>
      <c r="BJ836" s="54"/>
      <c r="BK836" s="54"/>
    </row>
    <row r="837">
      <c r="B837" s="23"/>
      <c r="D837" s="32"/>
      <c r="G837" s="23"/>
      <c r="J837" s="23"/>
      <c r="O837" s="23"/>
      <c r="BE837" s="54"/>
      <c r="BF837" s="55"/>
      <c r="BI837" s="55"/>
      <c r="BJ837" s="54"/>
      <c r="BK837" s="54"/>
    </row>
    <row r="838">
      <c r="B838" s="23"/>
      <c r="D838" s="32"/>
      <c r="G838" s="23"/>
      <c r="J838" s="23"/>
      <c r="O838" s="23"/>
      <c r="BE838" s="54"/>
      <c r="BF838" s="55"/>
      <c r="BI838" s="55"/>
      <c r="BJ838" s="54"/>
      <c r="BK838" s="54"/>
    </row>
    <row r="839">
      <c r="B839" s="23"/>
      <c r="D839" s="32"/>
      <c r="G839" s="23"/>
      <c r="J839" s="23"/>
      <c r="O839" s="23"/>
      <c r="BE839" s="54"/>
      <c r="BF839" s="55"/>
      <c r="BI839" s="55"/>
      <c r="BJ839" s="54"/>
      <c r="BK839" s="54"/>
    </row>
    <row r="840">
      <c r="B840" s="23"/>
      <c r="D840" s="32"/>
      <c r="G840" s="23"/>
      <c r="J840" s="23"/>
      <c r="O840" s="23"/>
      <c r="BE840" s="54"/>
      <c r="BF840" s="55"/>
      <c r="BI840" s="55"/>
      <c r="BJ840" s="54"/>
      <c r="BK840" s="54"/>
    </row>
    <row r="841">
      <c r="B841" s="23"/>
      <c r="D841" s="32"/>
      <c r="G841" s="23"/>
      <c r="J841" s="23"/>
      <c r="O841" s="23"/>
      <c r="BE841" s="54"/>
      <c r="BF841" s="55"/>
      <c r="BI841" s="55"/>
      <c r="BJ841" s="54"/>
      <c r="BK841" s="54"/>
    </row>
    <row r="842">
      <c r="B842" s="23"/>
      <c r="D842" s="32"/>
      <c r="G842" s="23"/>
      <c r="J842" s="23"/>
      <c r="O842" s="23"/>
      <c r="BE842" s="54"/>
      <c r="BF842" s="55"/>
      <c r="BI842" s="55"/>
      <c r="BJ842" s="54"/>
      <c r="BK842" s="54"/>
    </row>
    <row r="843">
      <c r="B843" s="23"/>
      <c r="D843" s="32"/>
      <c r="G843" s="23"/>
      <c r="J843" s="23"/>
      <c r="O843" s="23"/>
      <c r="BE843" s="54"/>
      <c r="BF843" s="55"/>
      <c r="BI843" s="55"/>
      <c r="BJ843" s="54"/>
      <c r="BK843" s="54"/>
    </row>
    <row r="844">
      <c r="B844" s="23"/>
      <c r="D844" s="32"/>
      <c r="G844" s="23"/>
      <c r="J844" s="23"/>
      <c r="O844" s="23"/>
      <c r="BE844" s="54"/>
      <c r="BF844" s="55"/>
      <c r="BI844" s="55"/>
      <c r="BJ844" s="54"/>
      <c r="BK844" s="54"/>
    </row>
    <row r="845">
      <c r="B845" s="23"/>
      <c r="D845" s="32"/>
      <c r="G845" s="23"/>
      <c r="J845" s="23"/>
      <c r="O845" s="23"/>
      <c r="BE845" s="54"/>
      <c r="BF845" s="55"/>
      <c r="BI845" s="55"/>
      <c r="BJ845" s="54"/>
      <c r="BK845" s="54"/>
    </row>
    <row r="846">
      <c r="B846" s="23"/>
      <c r="D846" s="32"/>
      <c r="G846" s="23"/>
      <c r="J846" s="23"/>
      <c r="O846" s="23"/>
      <c r="BE846" s="54"/>
      <c r="BF846" s="55"/>
      <c r="BI846" s="55"/>
      <c r="BJ846" s="54"/>
      <c r="BK846" s="54"/>
    </row>
    <row r="847">
      <c r="B847" s="23"/>
      <c r="D847" s="32"/>
      <c r="G847" s="23"/>
      <c r="J847" s="23"/>
      <c r="O847" s="23"/>
      <c r="BE847" s="54"/>
      <c r="BF847" s="55"/>
      <c r="BI847" s="55"/>
      <c r="BJ847" s="54"/>
      <c r="BK847" s="54"/>
    </row>
    <row r="848">
      <c r="B848" s="23"/>
      <c r="D848" s="32"/>
      <c r="G848" s="23"/>
      <c r="J848" s="23"/>
      <c r="O848" s="23"/>
      <c r="BE848" s="54"/>
      <c r="BF848" s="55"/>
      <c r="BI848" s="55"/>
      <c r="BJ848" s="54"/>
      <c r="BK848" s="54"/>
    </row>
    <row r="849">
      <c r="B849" s="23"/>
      <c r="D849" s="32"/>
      <c r="G849" s="23"/>
      <c r="J849" s="23"/>
      <c r="O849" s="23"/>
      <c r="BE849" s="54"/>
      <c r="BF849" s="55"/>
      <c r="BI849" s="55"/>
      <c r="BJ849" s="54"/>
      <c r="BK849" s="54"/>
    </row>
    <row r="850">
      <c r="B850" s="23"/>
      <c r="D850" s="32"/>
      <c r="G850" s="23"/>
      <c r="J850" s="23"/>
      <c r="O850" s="23"/>
      <c r="BE850" s="54"/>
      <c r="BF850" s="55"/>
      <c r="BI850" s="55"/>
      <c r="BJ850" s="54"/>
      <c r="BK850" s="54"/>
    </row>
    <row r="851">
      <c r="B851" s="23"/>
      <c r="D851" s="32"/>
      <c r="G851" s="23"/>
      <c r="J851" s="23"/>
      <c r="O851" s="23"/>
      <c r="BE851" s="54"/>
      <c r="BF851" s="55"/>
      <c r="BI851" s="55"/>
      <c r="BJ851" s="54"/>
      <c r="BK851" s="54"/>
    </row>
    <row r="852">
      <c r="B852" s="23"/>
      <c r="D852" s="32"/>
      <c r="G852" s="23"/>
      <c r="J852" s="23"/>
      <c r="O852" s="23"/>
      <c r="BE852" s="54"/>
      <c r="BF852" s="55"/>
      <c r="BI852" s="55"/>
      <c r="BJ852" s="54"/>
      <c r="BK852" s="54"/>
    </row>
    <row r="853">
      <c r="B853" s="23"/>
      <c r="D853" s="32"/>
      <c r="G853" s="23"/>
      <c r="J853" s="23"/>
      <c r="O853" s="23"/>
      <c r="BE853" s="54"/>
      <c r="BF853" s="55"/>
      <c r="BI853" s="55"/>
      <c r="BJ853" s="54"/>
      <c r="BK853" s="54"/>
    </row>
    <row r="854">
      <c r="B854" s="23"/>
      <c r="D854" s="32"/>
      <c r="G854" s="23"/>
      <c r="J854" s="23"/>
      <c r="O854" s="23"/>
      <c r="BE854" s="54"/>
      <c r="BF854" s="55"/>
      <c r="BI854" s="55"/>
      <c r="BJ854" s="54"/>
      <c r="BK854" s="54"/>
    </row>
    <row r="855">
      <c r="B855" s="23"/>
      <c r="D855" s="32"/>
      <c r="G855" s="23"/>
      <c r="J855" s="23"/>
      <c r="O855" s="23"/>
      <c r="BE855" s="54"/>
      <c r="BF855" s="55"/>
      <c r="BI855" s="55"/>
      <c r="BJ855" s="54"/>
      <c r="BK855" s="54"/>
    </row>
    <row r="856">
      <c r="B856" s="23"/>
      <c r="D856" s="32"/>
      <c r="G856" s="23"/>
      <c r="J856" s="23"/>
      <c r="O856" s="23"/>
      <c r="BE856" s="54"/>
      <c r="BF856" s="55"/>
      <c r="BI856" s="55"/>
      <c r="BJ856" s="54"/>
      <c r="BK856" s="54"/>
    </row>
    <row r="857">
      <c r="B857" s="23"/>
      <c r="D857" s="32"/>
      <c r="G857" s="23"/>
      <c r="J857" s="23"/>
      <c r="O857" s="23"/>
      <c r="BE857" s="54"/>
      <c r="BF857" s="55"/>
      <c r="BI857" s="55"/>
      <c r="BJ857" s="54"/>
      <c r="BK857" s="54"/>
    </row>
    <row r="858">
      <c r="B858" s="23"/>
      <c r="D858" s="32"/>
      <c r="G858" s="23"/>
      <c r="J858" s="23"/>
      <c r="O858" s="23"/>
      <c r="BE858" s="54"/>
      <c r="BF858" s="55"/>
      <c r="BI858" s="55"/>
      <c r="BJ858" s="54"/>
      <c r="BK858" s="54"/>
    </row>
    <row r="859">
      <c r="B859" s="23"/>
      <c r="D859" s="32"/>
      <c r="G859" s="23"/>
      <c r="J859" s="23"/>
      <c r="O859" s="23"/>
      <c r="BE859" s="54"/>
      <c r="BF859" s="55"/>
      <c r="BI859" s="55"/>
      <c r="BJ859" s="54"/>
      <c r="BK859" s="54"/>
    </row>
    <row r="860">
      <c r="B860" s="23"/>
      <c r="D860" s="32"/>
      <c r="G860" s="23"/>
      <c r="J860" s="23"/>
      <c r="O860" s="23"/>
      <c r="BE860" s="54"/>
      <c r="BF860" s="55"/>
      <c r="BI860" s="55"/>
      <c r="BJ860" s="54"/>
      <c r="BK860" s="54"/>
    </row>
    <row r="861">
      <c r="B861" s="23"/>
      <c r="D861" s="32"/>
      <c r="G861" s="23"/>
      <c r="J861" s="23"/>
      <c r="O861" s="23"/>
      <c r="BE861" s="54"/>
      <c r="BF861" s="55"/>
      <c r="BI861" s="55"/>
      <c r="BJ861" s="54"/>
      <c r="BK861" s="54"/>
    </row>
    <row r="862">
      <c r="B862" s="23"/>
      <c r="D862" s="32"/>
      <c r="G862" s="23"/>
      <c r="J862" s="23"/>
      <c r="O862" s="23"/>
      <c r="BE862" s="54"/>
      <c r="BF862" s="55"/>
      <c r="BI862" s="55"/>
      <c r="BJ862" s="54"/>
      <c r="BK862" s="54"/>
    </row>
    <row r="863">
      <c r="B863" s="23"/>
      <c r="D863" s="32"/>
      <c r="G863" s="23"/>
      <c r="J863" s="23"/>
      <c r="O863" s="23"/>
      <c r="BE863" s="54"/>
      <c r="BF863" s="55"/>
      <c r="BI863" s="55"/>
      <c r="BJ863" s="54"/>
      <c r="BK863" s="54"/>
    </row>
    <row r="864">
      <c r="B864" s="23"/>
      <c r="D864" s="32"/>
      <c r="G864" s="23"/>
      <c r="J864" s="23"/>
      <c r="O864" s="23"/>
      <c r="BE864" s="54"/>
      <c r="BF864" s="55"/>
      <c r="BI864" s="55"/>
      <c r="BJ864" s="54"/>
      <c r="BK864" s="54"/>
    </row>
    <row r="865">
      <c r="B865" s="23"/>
      <c r="D865" s="32"/>
      <c r="G865" s="23"/>
      <c r="J865" s="23"/>
      <c r="O865" s="23"/>
      <c r="BE865" s="54"/>
      <c r="BF865" s="55"/>
      <c r="BI865" s="55"/>
      <c r="BJ865" s="54"/>
      <c r="BK865" s="54"/>
    </row>
    <row r="866">
      <c r="B866" s="23"/>
      <c r="D866" s="32"/>
      <c r="G866" s="23"/>
      <c r="J866" s="23"/>
      <c r="O866" s="23"/>
      <c r="BE866" s="54"/>
      <c r="BF866" s="55"/>
      <c r="BI866" s="55"/>
      <c r="BJ866" s="54"/>
      <c r="BK866" s="54"/>
    </row>
    <row r="867">
      <c r="B867" s="23"/>
      <c r="D867" s="32"/>
      <c r="G867" s="23"/>
      <c r="J867" s="23"/>
      <c r="O867" s="23"/>
      <c r="BE867" s="54"/>
      <c r="BF867" s="55"/>
      <c r="BI867" s="55"/>
      <c r="BJ867" s="54"/>
      <c r="BK867" s="54"/>
    </row>
    <row r="868">
      <c r="B868" s="23"/>
      <c r="D868" s="32"/>
      <c r="G868" s="23"/>
      <c r="J868" s="23"/>
      <c r="O868" s="23"/>
      <c r="BE868" s="54"/>
      <c r="BF868" s="55"/>
      <c r="BI868" s="55"/>
      <c r="BJ868" s="54"/>
      <c r="BK868" s="54"/>
    </row>
    <row r="869">
      <c r="B869" s="23"/>
      <c r="D869" s="32"/>
      <c r="G869" s="23"/>
      <c r="J869" s="23"/>
      <c r="O869" s="23"/>
      <c r="BE869" s="54"/>
      <c r="BF869" s="55"/>
      <c r="BI869" s="55"/>
      <c r="BJ869" s="54"/>
      <c r="BK869" s="54"/>
    </row>
    <row r="870">
      <c r="B870" s="23"/>
      <c r="D870" s="32"/>
      <c r="G870" s="23"/>
      <c r="J870" s="23"/>
      <c r="O870" s="23"/>
      <c r="BE870" s="54"/>
      <c r="BF870" s="55"/>
      <c r="BI870" s="55"/>
      <c r="BJ870" s="54"/>
      <c r="BK870" s="54"/>
    </row>
    <row r="871">
      <c r="B871" s="23"/>
      <c r="D871" s="32"/>
      <c r="G871" s="23"/>
      <c r="J871" s="23"/>
      <c r="O871" s="23"/>
      <c r="BE871" s="54"/>
      <c r="BF871" s="55"/>
      <c r="BI871" s="55"/>
      <c r="BJ871" s="54"/>
      <c r="BK871" s="54"/>
    </row>
    <row r="872">
      <c r="B872" s="23"/>
      <c r="D872" s="32"/>
      <c r="G872" s="23"/>
      <c r="J872" s="23"/>
      <c r="O872" s="23"/>
      <c r="BE872" s="54"/>
      <c r="BF872" s="55"/>
      <c r="BI872" s="55"/>
      <c r="BJ872" s="54"/>
      <c r="BK872" s="54"/>
    </row>
    <row r="873">
      <c r="B873" s="23"/>
      <c r="D873" s="32"/>
      <c r="G873" s="23"/>
      <c r="J873" s="23"/>
      <c r="O873" s="23"/>
      <c r="BE873" s="54"/>
      <c r="BF873" s="55"/>
      <c r="BI873" s="55"/>
      <c r="BJ873" s="54"/>
      <c r="BK873" s="54"/>
    </row>
    <row r="874">
      <c r="B874" s="23"/>
      <c r="D874" s="32"/>
      <c r="G874" s="23"/>
      <c r="J874" s="23"/>
      <c r="O874" s="23"/>
      <c r="BE874" s="54"/>
      <c r="BF874" s="55"/>
      <c r="BI874" s="55"/>
      <c r="BJ874" s="54"/>
      <c r="BK874" s="54"/>
    </row>
    <row r="875">
      <c r="B875" s="23"/>
      <c r="D875" s="32"/>
      <c r="G875" s="23"/>
      <c r="J875" s="23"/>
      <c r="O875" s="23"/>
      <c r="BE875" s="54"/>
      <c r="BF875" s="55"/>
      <c r="BI875" s="55"/>
      <c r="BJ875" s="54"/>
      <c r="BK875" s="54"/>
    </row>
    <row r="876">
      <c r="B876" s="23"/>
      <c r="D876" s="32"/>
      <c r="G876" s="23"/>
      <c r="J876" s="23"/>
      <c r="O876" s="23"/>
      <c r="BE876" s="54"/>
      <c r="BF876" s="55"/>
      <c r="BI876" s="55"/>
      <c r="BJ876" s="54"/>
      <c r="BK876" s="54"/>
    </row>
    <row r="877">
      <c r="B877" s="23"/>
      <c r="D877" s="32"/>
      <c r="G877" s="23"/>
      <c r="J877" s="23"/>
      <c r="O877" s="23"/>
      <c r="BE877" s="54"/>
      <c r="BF877" s="55"/>
      <c r="BI877" s="55"/>
      <c r="BJ877" s="54"/>
      <c r="BK877" s="54"/>
    </row>
    <row r="878">
      <c r="B878" s="23"/>
      <c r="D878" s="32"/>
      <c r="G878" s="23"/>
      <c r="J878" s="23"/>
      <c r="O878" s="23"/>
      <c r="BE878" s="54"/>
      <c r="BF878" s="55"/>
      <c r="BI878" s="55"/>
      <c r="BJ878" s="54"/>
      <c r="BK878" s="54"/>
    </row>
    <row r="879">
      <c r="B879" s="23"/>
      <c r="D879" s="32"/>
      <c r="G879" s="23"/>
      <c r="J879" s="23"/>
      <c r="O879" s="23"/>
      <c r="BE879" s="54"/>
      <c r="BF879" s="55"/>
      <c r="BI879" s="55"/>
      <c r="BJ879" s="54"/>
      <c r="BK879" s="54"/>
    </row>
    <row r="880">
      <c r="B880" s="23"/>
      <c r="D880" s="32"/>
      <c r="G880" s="23"/>
      <c r="J880" s="23"/>
      <c r="O880" s="23"/>
      <c r="BE880" s="54"/>
      <c r="BF880" s="55"/>
      <c r="BI880" s="55"/>
      <c r="BJ880" s="54"/>
      <c r="BK880" s="54"/>
    </row>
    <row r="881">
      <c r="B881" s="23"/>
      <c r="D881" s="32"/>
      <c r="G881" s="23"/>
      <c r="J881" s="23"/>
      <c r="O881" s="23"/>
      <c r="BE881" s="54"/>
      <c r="BF881" s="55"/>
      <c r="BI881" s="55"/>
      <c r="BJ881" s="54"/>
      <c r="BK881" s="54"/>
    </row>
    <row r="882">
      <c r="B882" s="23"/>
      <c r="D882" s="32"/>
      <c r="G882" s="23"/>
      <c r="J882" s="23"/>
      <c r="O882" s="23"/>
      <c r="BE882" s="54"/>
      <c r="BF882" s="55"/>
      <c r="BI882" s="55"/>
      <c r="BJ882" s="54"/>
      <c r="BK882" s="54"/>
    </row>
    <row r="883">
      <c r="B883" s="23"/>
      <c r="D883" s="32"/>
      <c r="G883" s="23"/>
      <c r="J883" s="23"/>
      <c r="O883" s="23"/>
      <c r="BE883" s="54"/>
      <c r="BF883" s="55"/>
      <c r="BI883" s="55"/>
      <c r="BJ883" s="54"/>
      <c r="BK883" s="54"/>
    </row>
    <row r="884">
      <c r="B884" s="23"/>
      <c r="D884" s="32"/>
      <c r="G884" s="23"/>
      <c r="J884" s="23"/>
      <c r="O884" s="23"/>
      <c r="BE884" s="54"/>
      <c r="BF884" s="55"/>
      <c r="BI884" s="55"/>
      <c r="BJ884" s="54"/>
      <c r="BK884" s="54"/>
    </row>
    <row r="885">
      <c r="B885" s="23"/>
      <c r="D885" s="32"/>
      <c r="G885" s="23"/>
      <c r="J885" s="23"/>
      <c r="O885" s="23"/>
      <c r="BE885" s="54"/>
      <c r="BF885" s="55"/>
      <c r="BI885" s="55"/>
      <c r="BJ885" s="54"/>
      <c r="BK885" s="54"/>
    </row>
    <row r="886">
      <c r="B886" s="23"/>
      <c r="D886" s="32"/>
      <c r="G886" s="23"/>
      <c r="J886" s="23"/>
      <c r="O886" s="23"/>
      <c r="BE886" s="54"/>
      <c r="BF886" s="55"/>
      <c r="BI886" s="55"/>
      <c r="BJ886" s="54"/>
      <c r="BK886" s="54"/>
    </row>
    <row r="887">
      <c r="B887" s="23"/>
      <c r="D887" s="32"/>
      <c r="G887" s="23"/>
      <c r="J887" s="23"/>
      <c r="O887" s="23"/>
      <c r="BE887" s="54"/>
      <c r="BF887" s="55"/>
      <c r="BI887" s="55"/>
      <c r="BJ887" s="54"/>
      <c r="BK887" s="54"/>
    </row>
    <row r="888">
      <c r="B888" s="23"/>
      <c r="D888" s="32"/>
      <c r="G888" s="23"/>
      <c r="J888" s="23"/>
      <c r="O888" s="23"/>
      <c r="BE888" s="54"/>
      <c r="BF888" s="55"/>
      <c r="BI888" s="55"/>
      <c r="BJ888" s="54"/>
      <c r="BK888" s="54"/>
    </row>
    <row r="889">
      <c r="B889" s="23"/>
      <c r="D889" s="32"/>
      <c r="G889" s="23"/>
      <c r="J889" s="23"/>
      <c r="O889" s="23"/>
      <c r="BE889" s="54"/>
      <c r="BF889" s="55"/>
      <c r="BI889" s="55"/>
      <c r="BJ889" s="54"/>
      <c r="BK889" s="54"/>
    </row>
    <row r="890">
      <c r="B890" s="23"/>
      <c r="D890" s="32"/>
      <c r="G890" s="23"/>
      <c r="J890" s="23"/>
      <c r="O890" s="23"/>
      <c r="BE890" s="54"/>
      <c r="BF890" s="55"/>
      <c r="BI890" s="55"/>
      <c r="BJ890" s="54"/>
      <c r="BK890" s="54"/>
    </row>
    <row r="891">
      <c r="B891" s="23"/>
      <c r="D891" s="32"/>
      <c r="G891" s="23"/>
      <c r="J891" s="23"/>
      <c r="O891" s="23"/>
      <c r="BE891" s="54"/>
      <c r="BF891" s="55"/>
      <c r="BI891" s="55"/>
      <c r="BJ891" s="54"/>
      <c r="BK891" s="54"/>
    </row>
    <row r="892">
      <c r="B892" s="23"/>
      <c r="D892" s="32"/>
      <c r="G892" s="23"/>
      <c r="J892" s="23"/>
      <c r="O892" s="23"/>
      <c r="BE892" s="54"/>
      <c r="BF892" s="55"/>
      <c r="BI892" s="55"/>
      <c r="BJ892" s="54"/>
      <c r="BK892" s="54"/>
    </row>
    <row r="893">
      <c r="B893" s="23"/>
      <c r="D893" s="32"/>
      <c r="G893" s="23"/>
      <c r="J893" s="23"/>
      <c r="O893" s="23"/>
      <c r="BE893" s="54"/>
      <c r="BF893" s="55"/>
      <c r="BI893" s="55"/>
      <c r="BJ893" s="54"/>
      <c r="BK893" s="54"/>
    </row>
    <row r="894">
      <c r="B894" s="23"/>
      <c r="D894" s="32"/>
      <c r="G894" s="23"/>
      <c r="J894" s="23"/>
      <c r="O894" s="23"/>
      <c r="BE894" s="54"/>
      <c r="BF894" s="55"/>
      <c r="BI894" s="55"/>
      <c r="BJ894" s="54"/>
      <c r="BK894" s="54"/>
    </row>
    <row r="895">
      <c r="B895" s="23"/>
      <c r="D895" s="32"/>
      <c r="G895" s="23"/>
      <c r="J895" s="23"/>
      <c r="O895" s="23"/>
      <c r="BE895" s="54"/>
      <c r="BF895" s="55"/>
      <c r="BI895" s="55"/>
      <c r="BJ895" s="54"/>
      <c r="BK895" s="54"/>
    </row>
    <row r="896">
      <c r="B896" s="23"/>
      <c r="D896" s="32"/>
      <c r="G896" s="23"/>
      <c r="J896" s="23"/>
      <c r="O896" s="23"/>
      <c r="BE896" s="54"/>
      <c r="BF896" s="55"/>
      <c r="BI896" s="55"/>
      <c r="BJ896" s="54"/>
      <c r="BK896" s="54"/>
    </row>
    <row r="897">
      <c r="B897" s="23"/>
      <c r="D897" s="32"/>
      <c r="G897" s="23"/>
      <c r="J897" s="23"/>
      <c r="O897" s="23"/>
      <c r="BE897" s="54"/>
      <c r="BF897" s="55"/>
      <c r="BI897" s="55"/>
      <c r="BJ897" s="54"/>
      <c r="BK897" s="54"/>
    </row>
    <row r="898">
      <c r="B898" s="23"/>
      <c r="D898" s="32"/>
      <c r="G898" s="23"/>
      <c r="J898" s="23"/>
      <c r="O898" s="23"/>
      <c r="BE898" s="54"/>
      <c r="BF898" s="55"/>
      <c r="BI898" s="55"/>
      <c r="BJ898" s="54"/>
      <c r="BK898" s="54"/>
    </row>
    <row r="899">
      <c r="B899" s="23"/>
      <c r="D899" s="32"/>
      <c r="G899" s="23"/>
      <c r="J899" s="23"/>
      <c r="O899" s="23"/>
      <c r="BE899" s="54"/>
      <c r="BF899" s="55"/>
      <c r="BI899" s="55"/>
      <c r="BJ899" s="54"/>
      <c r="BK899" s="54"/>
    </row>
    <row r="900">
      <c r="B900" s="23"/>
      <c r="D900" s="32"/>
      <c r="G900" s="23"/>
      <c r="J900" s="23"/>
      <c r="O900" s="23"/>
      <c r="BE900" s="54"/>
      <c r="BF900" s="55"/>
      <c r="BI900" s="55"/>
      <c r="BJ900" s="54"/>
      <c r="BK900" s="54"/>
    </row>
    <row r="901">
      <c r="B901" s="23"/>
      <c r="D901" s="32"/>
      <c r="G901" s="23"/>
      <c r="J901" s="23"/>
      <c r="O901" s="23"/>
      <c r="BE901" s="54"/>
      <c r="BF901" s="55"/>
      <c r="BI901" s="55"/>
      <c r="BJ901" s="54"/>
      <c r="BK901" s="54"/>
    </row>
    <row r="902">
      <c r="B902" s="23"/>
      <c r="D902" s="32"/>
      <c r="G902" s="23"/>
      <c r="J902" s="23"/>
      <c r="O902" s="23"/>
      <c r="BE902" s="54"/>
      <c r="BF902" s="55"/>
      <c r="BI902" s="55"/>
      <c r="BJ902" s="54"/>
      <c r="BK902" s="54"/>
    </row>
    <row r="903">
      <c r="B903" s="23"/>
      <c r="D903" s="32"/>
      <c r="G903" s="23"/>
      <c r="J903" s="23"/>
      <c r="O903" s="23"/>
      <c r="BE903" s="54"/>
      <c r="BF903" s="55"/>
      <c r="BI903" s="55"/>
      <c r="BJ903" s="54"/>
      <c r="BK903" s="54"/>
    </row>
    <row r="904">
      <c r="B904" s="23"/>
      <c r="D904" s="32"/>
      <c r="G904" s="23"/>
      <c r="J904" s="23"/>
      <c r="O904" s="23"/>
      <c r="BE904" s="54"/>
      <c r="BF904" s="55"/>
      <c r="BI904" s="55"/>
      <c r="BJ904" s="54"/>
      <c r="BK904" s="54"/>
    </row>
    <row r="905">
      <c r="B905" s="23"/>
      <c r="D905" s="32"/>
      <c r="G905" s="23"/>
      <c r="J905" s="23"/>
      <c r="O905" s="23"/>
      <c r="BE905" s="54"/>
      <c r="BF905" s="55"/>
      <c r="BI905" s="55"/>
      <c r="BJ905" s="54"/>
      <c r="BK905" s="54"/>
    </row>
    <row r="906">
      <c r="B906" s="23"/>
      <c r="D906" s="32"/>
      <c r="G906" s="23"/>
      <c r="J906" s="23"/>
      <c r="O906" s="23"/>
      <c r="BE906" s="54"/>
      <c r="BF906" s="55"/>
      <c r="BI906" s="55"/>
      <c r="BJ906" s="54"/>
      <c r="BK906" s="54"/>
    </row>
    <row r="907">
      <c r="B907" s="23"/>
      <c r="D907" s="32"/>
      <c r="G907" s="23"/>
      <c r="J907" s="23"/>
      <c r="O907" s="23"/>
      <c r="BE907" s="54"/>
      <c r="BF907" s="55"/>
      <c r="BI907" s="55"/>
      <c r="BJ907" s="54"/>
      <c r="BK907" s="54"/>
    </row>
    <row r="908">
      <c r="B908" s="23"/>
      <c r="D908" s="32"/>
      <c r="G908" s="23"/>
      <c r="J908" s="23"/>
      <c r="O908" s="23"/>
      <c r="BE908" s="54"/>
      <c r="BF908" s="55"/>
      <c r="BI908" s="55"/>
      <c r="BJ908" s="54"/>
      <c r="BK908" s="54"/>
    </row>
    <row r="909">
      <c r="B909" s="23"/>
      <c r="D909" s="32"/>
      <c r="G909" s="23"/>
      <c r="J909" s="23"/>
      <c r="O909" s="23"/>
      <c r="BE909" s="54"/>
      <c r="BF909" s="55"/>
      <c r="BI909" s="55"/>
      <c r="BJ909" s="54"/>
      <c r="BK909" s="54"/>
    </row>
    <row r="910">
      <c r="B910" s="23"/>
      <c r="D910" s="32"/>
      <c r="G910" s="23"/>
      <c r="J910" s="23"/>
      <c r="O910" s="23"/>
      <c r="BE910" s="54"/>
      <c r="BF910" s="55"/>
      <c r="BI910" s="55"/>
      <c r="BJ910" s="54"/>
      <c r="BK910" s="54"/>
    </row>
    <row r="911">
      <c r="B911" s="23"/>
      <c r="D911" s="32"/>
      <c r="G911" s="23"/>
      <c r="J911" s="23"/>
      <c r="O911" s="23"/>
      <c r="BE911" s="54"/>
      <c r="BF911" s="55"/>
      <c r="BI911" s="55"/>
      <c r="BJ911" s="54"/>
      <c r="BK911" s="54"/>
    </row>
    <row r="912">
      <c r="B912" s="23"/>
      <c r="D912" s="32"/>
      <c r="G912" s="23"/>
      <c r="J912" s="23"/>
      <c r="O912" s="23"/>
      <c r="BE912" s="54"/>
      <c r="BF912" s="55"/>
      <c r="BI912" s="55"/>
      <c r="BJ912" s="54"/>
      <c r="BK912" s="54"/>
    </row>
    <row r="913">
      <c r="B913" s="23"/>
      <c r="D913" s="32"/>
      <c r="G913" s="23"/>
      <c r="J913" s="23"/>
      <c r="O913" s="23"/>
      <c r="BE913" s="54"/>
      <c r="BF913" s="55"/>
      <c r="BI913" s="55"/>
      <c r="BJ913" s="54"/>
      <c r="BK913" s="54"/>
    </row>
    <row r="914">
      <c r="B914" s="23"/>
      <c r="D914" s="32"/>
      <c r="G914" s="23"/>
      <c r="J914" s="23"/>
      <c r="O914" s="23"/>
      <c r="BE914" s="54"/>
      <c r="BF914" s="55"/>
      <c r="BI914" s="55"/>
      <c r="BJ914" s="54"/>
      <c r="BK914" s="54"/>
    </row>
    <row r="915">
      <c r="B915" s="23"/>
      <c r="D915" s="32"/>
      <c r="G915" s="23"/>
      <c r="J915" s="23"/>
      <c r="O915" s="23"/>
      <c r="BE915" s="54"/>
      <c r="BF915" s="55"/>
      <c r="BI915" s="55"/>
      <c r="BJ915" s="54"/>
      <c r="BK915" s="54"/>
    </row>
    <row r="916">
      <c r="B916" s="23"/>
      <c r="D916" s="32"/>
      <c r="G916" s="23"/>
      <c r="J916" s="23"/>
      <c r="O916" s="23"/>
      <c r="BE916" s="54"/>
      <c r="BF916" s="55"/>
      <c r="BI916" s="55"/>
      <c r="BJ916" s="54"/>
      <c r="BK916" s="54"/>
    </row>
    <row r="917">
      <c r="B917" s="23"/>
      <c r="D917" s="32"/>
      <c r="G917" s="23"/>
      <c r="J917" s="23"/>
      <c r="O917" s="23"/>
      <c r="BE917" s="54"/>
      <c r="BF917" s="55"/>
      <c r="BI917" s="55"/>
      <c r="BJ917" s="54"/>
      <c r="BK917" s="54"/>
    </row>
    <row r="918">
      <c r="B918" s="23"/>
      <c r="D918" s="32"/>
      <c r="G918" s="23"/>
      <c r="J918" s="23"/>
      <c r="O918" s="23"/>
      <c r="BE918" s="54"/>
      <c r="BF918" s="55"/>
      <c r="BI918" s="55"/>
      <c r="BJ918" s="54"/>
      <c r="BK918" s="54"/>
    </row>
    <row r="919">
      <c r="B919" s="23"/>
      <c r="D919" s="32"/>
      <c r="G919" s="23"/>
      <c r="J919" s="23"/>
      <c r="O919" s="23"/>
      <c r="BE919" s="54"/>
      <c r="BF919" s="55"/>
      <c r="BI919" s="55"/>
      <c r="BJ919" s="54"/>
      <c r="BK919" s="54"/>
    </row>
    <row r="920">
      <c r="B920" s="23"/>
      <c r="D920" s="32"/>
      <c r="G920" s="23"/>
      <c r="J920" s="23"/>
      <c r="O920" s="23"/>
      <c r="BE920" s="54"/>
      <c r="BF920" s="55"/>
      <c r="BI920" s="55"/>
      <c r="BJ920" s="54"/>
      <c r="BK920" s="54"/>
    </row>
    <row r="921">
      <c r="B921" s="23"/>
      <c r="D921" s="32"/>
      <c r="G921" s="23"/>
      <c r="J921" s="23"/>
      <c r="O921" s="23"/>
      <c r="BE921" s="54"/>
      <c r="BF921" s="55"/>
      <c r="BI921" s="55"/>
      <c r="BJ921" s="54"/>
      <c r="BK921" s="54"/>
    </row>
    <row r="922">
      <c r="B922" s="23"/>
      <c r="D922" s="32"/>
      <c r="G922" s="23"/>
      <c r="J922" s="23"/>
      <c r="O922" s="23"/>
      <c r="BE922" s="54"/>
      <c r="BF922" s="55"/>
      <c r="BI922" s="55"/>
      <c r="BJ922" s="54"/>
      <c r="BK922" s="54"/>
    </row>
    <row r="923">
      <c r="B923" s="23"/>
      <c r="D923" s="32"/>
      <c r="G923" s="23"/>
      <c r="J923" s="23"/>
      <c r="O923" s="23"/>
      <c r="BE923" s="54"/>
      <c r="BF923" s="55"/>
      <c r="BI923" s="55"/>
      <c r="BJ923" s="54"/>
      <c r="BK923" s="54"/>
    </row>
    <row r="924">
      <c r="B924" s="23"/>
      <c r="D924" s="32"/>
      <c r="G924" s="23"/>
      <c r="J924" s="23"/>
      <c r="O924" s="23"/>
      <c r="BE924" s="54"/>
      <c r="BF924" s="55"/>
      <c r="BI924" s="55"/>
      <c r="BJ924" s="54"/>
      <c r="BK924" s="54"/>
    </row>
    <row r="925">
      <c r="B925" s="23"/>
      <c r="D925" s="32"/>
      <c r="G925" s="23"/>
      <c r="J925" s="23"/>
      <c r="O925" s="23"/>
      <c r="BE925" s="54"/>
      <c r="BF925" s="55"/>
      <c r="BI925" s="55"/>
      <c r="BJ925" s="54"/>
      <c r="BK925" s="54"/>
    </row>
    <row r="926">
      <c r="B926" s="23"/>
      <c r="D926" s="32"/>
      <c r="G926" s="23"/>
      <c r="J926" s="23"/>
      <c r="O926" s="23"/>
      <c r="BE926" s="54"/>
      <c r="BF926" s="55"/>
      <c r="BI926" s="55"/>
      <c r="BJ926" s="54"/>
      <c r="BK926" s="54"/>
    </row>
    <row r="927">
      <c r="B927" s="23"/>
      <c r="D927" s="32"/>
      <c r="G927" s="23"/>
      <c r="J927" s="23"/>
      <c r="O927" s="23"/>
      <c r="BE927" s="54"/>
      <c r="BF927" s="55"/>
      <c r="BI927" s="55"/>
      <c r="BJ927" s="54"/>
      <c r="BK927" s="54"/>
    </row>
    <row r="928">
      <c r="B928" s="23"/>
      <c r="D928" s="32"/>
      <c r="G928" s="23"/>
      <c r="J928" s="23"/>
      <c r="O928" s="23"/>
      <c r="BE928" s="54"/>
      <c r="BF928" s="55"/>
      <c r="BI928" s="55"/>
      <c r="BJ928" s="54"/>
      <c r="BK928" s="54"/>
    </row>
    <row r="929">
      <c r="B929" s="23"/>
      <c r="D929" s="32"/>
      <c r="G929" s="23"/>
      <c r="J929" s="23"/>
      <c r="O929" s="23"/>
      <c r="BE929" s="54"/>
      <c r="BF929" s="55"/>
      <c r="BI929" s="55"/>
      <c r="BJ929" s="54"/>
      <c r="BK929" s="54"/>
    </row>
    <row r="930">
      <c r="B930" s="23"/>
      <c r="D930" s="32"/>
      <c r="G930" s="23"/>
      <c r="J930" s="23"/>
      <c r="O930" s="23"/>
      <c r="BE930" s="54"/>
      <c r="BF930" s="55"/>
      <c r="BI930" s="55"/>
      <c r="BJ930" s="54"/>
      <c r="BK930" s="54"/>
    </row>
    <row r="931">
      <c r="B931" s="23"/>
      <c r="D931" s="32"/>
      <c r="G931" s="23"/>
      <c r="J931" s="23"/>
      <c r="O931" s="23"/>
      <c r="BE931" s="54"/>
      <c r="BF931" s="55"/>
      <c r="BI931" s="55"/>
      <c r="BJ931" s="54"/>
      <c r="BK931" s="54"/>
    </row>
    <row r="932">
      <c r="B932" s="23"/>
      <c r="D932" s="32"/>
      <c r="G932" s="23"/>
      <c r="J932" s="23"/>
      <c r="O932" s="23"/>
      <c r="BE932" s="54"/>
      <c r="BF932" s="55"/>
      <c r="BI932" s="55"/>
      <c r="BJ932" s="54"/>
      <c r="BK932" s="54"/>
    </row>
    <row r="933">
      <c r="B933" s="23"/>
      <c r="D933" s="32"/>
      <c r="G933" s="23"/>
      <c r="J933" s="23"/>
      <c r="O933" s="23"/>
      <c r="BE933" s="54"/>
      <c r="BF933" s="55"/>
      <c r="BI933" s="55"/>
      <c r="BJ933" s="54"/>
      <c r="BK933" s="54"/>
    </row>
    <row r="934">
      <c r="B934" s="23"/>
      <c r="D934" s="32"/>
      <c r="G934" s="23"/>
      <c r="J934" s="23"/>
      <c r="O934" s="23"/>
      <c r="BE934" s="54"/>
      <c r="BF934" s="55"/>
      <c r="BI934" s="55"/>
      <c r="BJ934" s="54"/>
      <c r="BK934" s="54"/>
    </row>
    <row r="935">
      <c r="B935" s="23"/>
      <c r="D935" s="32"/>
      <c r="G935" s="23"/>
      <c r="J935" s="23"/>
      <c r="O935" s="23"/>
      <c r="BE935" s="54"/>
      <c r="BF935" s="55"/>
      <c r="BI935" s="55"/>
      <c r="BJ935" s="54"/>
      <c r="BK935" s="54"/>
    </row>
    <row r="936">
      <c r="B936" s="23"/>
      <c r="D936" s="32"/>
      <c r="G936" s="23"/>
      <c r="J936" s="23"/>
      <c r="O936" s="23"/>
      <c r="BE936" s="54"/>
      <c r="BF936" s="55"/>
      <c r="BI936" s="55"/>
      <c r="BJ936" s="54"/>
      <c r="BK936" s="54"/>
    </row>
    <row r="937">
      <c r="B937" s="23"/>
      <c r="D937" s="32"/>
      <c r="G937" s="23"/>
      <c r="J937" s="23"/>
      <c r="O937" s="23"/>
      <c r="BE937" s="54"/>
      <c r="BF937" s="55"/>
      <c r="BI937" s="55"/>
      <c r="BJ937" s="54"/>
      <c r="BK937" s="54"/>
    </row>
    <row r="938">
      <c r="B938" s="23"/>
      <c r="D938" s="32"/>
      <c r="G938" s="23"/>
      <c r="J938" s="23"/>
      <c r="O938" s="23"/>
      <c r="BE938" s="54"/>
      <c r="BF938" s="55"/>
      <c r="BI938" s="55"/>
      <c r="BJ938" s="54"/>
      <c r="BK938" s="54"/>
    </row>
    <row r="939">
      <c r="B939" s="23"/>
      <c r="D939" s="32"/>
      <c r="G939" s="23"/>
      <c r="J939" s="23"/>
      <c r="O939" s="23"/>
      <c r="BE939" s="54"/>
      <c r="BF939" s="55"/>
      <c r="BI939" s="55"/>
      <c r="BJ939" s="54"/>
      <c r="BK939" s="54"/>
    </row>
    <row r="940">
      <c r="B940" s="23"/>
      <c r="D940" s="32"/>
      <c r="G940" s="23"/>
      <c r="J940" s="23"/>
      <c r="O940" s="23"/>
      <c r="BE940" s="54"/>
      <c r="BF940" s="55"/>
      <c r="BI940" s="55"/>
      <c r="BJ940" s="54"/>
      <c r="BK940" s="54"/>
    </row>
    <row r="941">
      <c r="B941" s="23"/>
      <c r="D941" s="32"/>
      <c r="G941" s="23"/>
      <c r="J941" s="23"/>
      <c r="O941" s="23"/>
      <c r="BE941" s="54"/>
      <c r="BF941" s="55"/>
      <c r="BI941" s="55"/>
      <c r="BJ941" s="54"/>
      <c r="BK941" s="54"/>
    </row>
    <row r="942">
      <c r="B942" s="23"/>
      <c r="D942" s="32"/>
      <c r="G942" s="23"/>
      <c r="J942" s="23"/>
      <c r="O942" s="23"/>
      <c r="BE942" s="54"/>
      <c r="BF942" s="55"/>
      <c r="BI942" s="55"/>
      <c r="BJ942" s="54"/>
      <c r="BK942" s="54"/>
    </row>
    <row r="943">
      <c r="B943" s="23"/>
      <c r="D943" s="32"/>
      <c r="G943" s="23"/>
      <c r="J943" s="23"/>
      <c r="O943" s="23"/>
      <c r="BE943" s="54"/>
      <c r="BF943" s="55"/>
      <c r="BI943" s="55"/>
      <c r="BJ943" s="54"/>
      <c r="BK943" s="54"/>
    </row>
    <row r="944">
      <c r="B944" s="23"/>
      <c r="D944" s="32"/>
      <c r="G944" s="23"/>
      <c r="J944" s="23"/>
      <c r="O944" s="23"/>
      <c r="BE944" s="54"/>
      <c r="BF944" s="55"/>
      <c r="BI944" s="55"/>
      <c r="BJ944" s="54"/>
      <c r="BK944" s="54"/>
    </row>
    <row r="945">
      <c r="B945" s="23"/>
      <c r="D945" s="32"/>
      <c r="G945" s="23"/>
      <c r="J945" s="23"/>
      <c r="O945" s="23"/>
      <c r="BE945" s="54"/>
      <c r="BF945" s="55"/>
      <c r="BI945" s="55"/>
      <c r="BJ945" s="54"/>
      <c r="BK945" s="54"/>
    </row>
    <row r="946">
      <c r="B946" s="23"/>
      <c r="D946" s="32"/>
      <c r="G946" s="23"/>
      <c r="J946" s="23"/>
      <c r="O946" s="23"/>
      <c r="BE946" s="54"/>
      <c r="BF946" s="55"/>
      <c r="BI946" s="55"/>
      <c r="BJ946" s="54"/>
      <c r="BK946" s="54"/>
    </row>
    <row r="947">
      <c r="B947" s="23"/>
      <c r="D947" s="32"/>
      <c r="G947" s="23"/>
      <c r="J947" s="23"/>
      <c r="O947" s="23"/>
      <c r="BE947" s="54"/>
      <c r="BF947" s="55"/>
      <c r="BI947" s="55"/>
      <c r="BJ947" s="54"/>
      <c r="BK947" s="54"/>
    </row>
    <row r="948">
      <c r="B948" s="23"/>
      <c r="D948" s="32"/>
      <c r="G948" s="23"/>
      <c r="J948" s="23"/>
      <c r="O948" s="23"/>
      <c r="BE948" s="54"/>
      <c r="BF948" s="55"/>
      <c r="BI948" s="55"/>
      <c r="BJ948" s="54"/>
      <c r="BK948" s="54"/>
    </row>
    <row r="949">
      <c r="B949" s="23"/>
      <c r="D949" s="32"/>
      <c r="G949" s="23"/>
      <c r="J949" s="23"/>
      <c r="O949" s="23"/>
      <c r="BE949" s="54"/>
      <c r="BF949" s="55"/>
      <c r="BI949" s="55"/>
      <c r="BJ949" s="54"/>
      <c r="BK949" s="54"/>
    </row>
    <row r="950">
      <c r="B950" s="23"/>
      <c r="D950" s="32"/>
      <c r="G950" s="23"/>
      <c r="J950" s="23"/>
      <c r="O950" s="23"/>
      <c r="BE950" s="54"/>
      <c r="BF950" s="55"/>
      <c r="BI950" s="55"/>
      <c r="BJ950" s="54"/>
      <c r="BK950" s="54"/>
    </row>
    <row r="951">
      <c r="B951" s="23"/>
      <c r="D951" s="32"/>
      <c r="G951" s="23"/>
      <c r="J951" s="23"/>
      <c r="O951" s="23"/>
      <c r="BE951" s="54"/>
      <c r="BF951" s="55"/>
      <c r="BI951" s="55"/>
      <c r="BJ951" s="54"/>
      <c r="BK951" s="54"/>
    </row>
    <row r="952">
      <c r="B952" s="23"/>
      <c r="D952" s="32"/>
      <c r="G952" s="23"/>
      <c r="J952" s="23"/>
      <c r="O952" s="23"/>
      <c r="BE952" s="54"/>
      <c r="BF952" s="55"/>
      <c r="BI952" s="55"/>
      <c r="BJ952" s="54"/>
      <c r="BK952" s="54"/>
    </row>
    <row r="953">
      <c r="B953" s="23"/>
      <c r="D953" s="32"/>
      <c r="G953" s="23"/>
      <c r="J953" s="23"/>
      <c r="O953" s="23"/>
      <c r="BE953" s="54"/>
      <c r="BF953" s="55"/>
      <c r="BI953" s="55"/>
      <c r="BJ953" s="54"/>
      <c r="BK953" s="54"/>
    </row>
    <row r="954">
      <c r="B954" s="23"/>
      <c r="D954" s="32"/>
      <c r="G954" s="23"/>
      <c r="J954" s="23"/>
      <c r="O954" s="23"/>
      <c r="BE954" s="54"/>
      <c r="BF954" s="55"/>
      <c r="BI954" s="55"/>
      <c r="BJ954" s="54"/>
      <c r="BK954" s="54"/>
    </row>
    <row r="955">
      <c r="B955" s="23"/>
      <c r="D955" s="32"/>
      <c r="G955" s="23"/>
      <c r="J955" s="23"/>
      <c r="O955" s="23"/>
      <c r="BE955" s="54"/>
      <c r="BF955" s="55"/>
      <c r="BI955" s="55"/>
      <c r="BJ955" s="54"/>
      <c r="BK955" s="54"/>
    </row>
    <row r="956">
      <c r="B956" s="23"/>
      <c r="D956" s="32"/>
      <c r="G956" s="23"/>
      <c r="J956" s="23"/>
      <c r="O956" s="23"/>
      <c r="BE956" s="54"/>
      <c r="BF956" s="55"/>
      <c r="BI956" s="55"/>
      <c r="BJ956" s="54"/>
      <c r="BK956" s="54"/>
    </row>
    <row r="957">
      <c r="B957" s="23"/>
      <c r="D957" s="32"/>
      <c r="G957" s="23"/>
      <c r="J957" s="23"/>
      <c r="O957" s="23"/>
      <c r="BE957" s="54"/>
      <c r="BF957" s="55"/>
      <c r="BI957" s="55"/>
      <c r="BJ957" s="54"/>
      <c r="BK957" s="54"/>
    </row>
    <row r="958">
      <c r="B958" s="23"/>
      <c r="D958" s="32"/>
      <c r="G958" s="23"/>
      <c r="J958" s="23"/>
      <c r="O958" s="23"/>
      <c r="BE958" s="54"/>
      <c r="BF958" s="55"/>
      <c r="BI958" s="55"/>
      <c r="BJ958" s="54"/>
      <c r="BK958" s="54"/>
    </row>
    <row r="959">
      <c r="B959" s="23"/>
      <c r="D959" s="32"/>
      <c r="G959" s="23"/>
      <c r="J959" s="23"/>
      <c r="O959" s="23"/>
      <c r="BE959" s="54"/>
      <c r="BF959" s="55"/>
      <c r="BI959" s="55"/>
      <c r="BJ959" s="54"/>
      <c r="BK959" s="54"/>
    </row>
    <row r="960">
      <c r="B960" s="23"/>
      <c r="D960" s="32"/>
      <c r="G960" s="23"/>
      <c r="J960" s="23"/>
      <c r="O960" s="23"/>
      <c r="BE960" s="54"/>
      <c r="BF960" s="55"/>
      <c r="BI960" s="55"/>
      <c r="BJ960" s="54"/>
      <c r="BK960" s="54"/>
    </row>
    <row r="961">
      <c r="B961" s="23"/>
      <c r="D961" s="32"/>
      <c r="G961" s="23"/>
      <c r="J961" s="23"/>
      <c r="O961" s="23"/>
      <c r="BE961" s="54"/>
      <c r="BF961" s="55"/>
      <c r="BI961" s="55"/>
      <c r="BJ961" s="54"/>
      <c r="BK961" s="54"/>
    </row>
    <row r="962">
      <c r="B962" s="23"/>
      <c r="D962" s="32"/>
      <c r="G962" s="23"/>
      <c r="J962" s="23"/>
      <c r="O962" s="23"/>
      <c r="BE962" s="54"/>
      <c r="BF962" s="55"/>
      <c r="BI962" s="55"/>
      <c r="BJ962" s="54"/>
      <c r="BK962" s="54"/>
    </row>
    <row r="963">
      <c r="B963" s="23"/>
      <c r="D963" s="32"/>
      <c r="G963" s="23"/>
      <c r="J963" s="23"/>
      <c r="O963" s="23"/>
      <c r="BE963" s="54"/>
      <c r="BF963" s="55"/>
      <c r="BI963" s="55"/>
      <c r="BJ963" s="54"/>
      <c r="BK963" s="54"/>
    </row>
    <row r="964">
      <c r="B964" s="23"/>
      <c r="D964" s="32"/>
      <c r="G964" s="23"/>
      <c r="J964" s="23"/>
      <c r="O964" s="23"/>
      <c r="BE964" s="54"/>
      <c r="BF964" s="55"/>
      <c r="BI964" s="55"/>
      <c r="BJ964" s="54"/>
      <c r="BK964" s="54"/>
    </row>
    <row r="965">
      <c r="B965" s="23"/>
      <c r="D965" s="32"/>
      <c r="G965" s="23"/>
      <c r="J965" s="23"/>
      <c r="O965" s="23"/>
      <c r="BE965" s="54"/>
      <c r="BF965" s="55"/>
      <c r="BI965" s="55"/>
      <c r="BJ965" s="54"/>
      <c r="BK965" s="54"/>
    </row>
    <row r="966">
      <c r="B966" s="23"/>
      <c r="D966" s="32"/>
      <c r="G966" s="23"/>
      <c r="J966" s="23"/>
      <c r="O966" s="23"/>
      <c r="BE966" s="54"/>
      <c r="BF966" s="55"/>
      <c r="BI966" s="55"/>
      <c r="BJ966" s="54"/>
      <c r="BK966" s="54"/>
    </row>
    <row r="967">
      <c r="B967" s="23"/>
      <c r="D967" s="32"/>
      <c r="G967" s="23"/>
      <c r="J967" s="23"/>
      <c r="O967" s="23"/>
      <c r="BE967" s="54"/>
      <c r="BF967" s="55"/>
      <c r="BI967" s="55"/>
      <c r="BJ967" s="54"/>
      <c r="BK967" s="54"/>
    </row>
    <row r="968">
      <c r="B968" s="23"/>
      <c r="D968" s="32"/>
      <c r="G968" s="23"/>
      <c r="J968" s="23"/>
      <c r="O968" s="23"/>
      <c r="BE968" s="54"/>
      <c r="BF968" s="55"/>
      <c r="BI968" s="55"/>
      <c r="BJ968" s="54"/>
      <c r="BK968" s="54"/>
    </row>
    <row r="969">
      <c r="B969" s="23"/>
      <c r="D969" s="32"/>
      <c r="G969" s="23"/>
      <c r="J969" s="23"/>
      <c r="O969" s="23"/>
      <c r="BE969" s="54"/>
      <c r="BF969" s="55"/>
      <c r="BI969" s="55"/>
      <c r="BJ969" s="54"/>
      <c r="BK969" s="54"/>
    </row>
    <row r="970">
      <c r="B970" s="23"/>
      <c r="D970" s="32"/>
      <c r="G970" s="23"/>
      <c r="J970" s="23"/>
      <c r="O970" s="23"/>
      <c r="BE970" s="54"/>
      <c r="BF970" s="55"/>
      <c r="BI970" s="55"/>
      <c r="BJ970" s="54"/>
      <c r="BK970" s="54"/>
    </row>
    <row r="971">
      <c r="B971" s="23"/>
      <c r="D971" s="32"/>
      <c r="G971" s="23"/>
      <c r="J971" s="23"/>
      <c r="O971" s="23"/>
      <c r="BE971" s="54"/>
      <c r="BF971" s="55"/>
      <c r="BI971" s="55"/>
      <c r="BJ971" s="54"/>
      <c r="BK971" s="54"/>
    </row>
    <row r="972">
      <c r="B972" s="23"/>
      <c r="D972" s="32"/>
      <c r="G972" s="23"/>
      <c r="J972" s="23"/>
      <c r="O972" s="23"/>
      <c r="BE972" s="54"/>
      <c r="BF972" s="55"/>
      <c r="BI972" s="55"/>
      <c r="BJ972" s="54"/>
      <c r="BK972" s="54"/>
    </row>
    <row r="973">
      <c r="B973" s="23"/>
      <c r="D973" s="32"/>
      <c r="G973" s="23"/>
      <c r="J973" s="23"/>
      <c r="O973" s="23"/>
      <c r="BE973" s="54"/>
      <c r="BF973" s="55"/>
      <c r="BI973" s="55"/>
      <c r="BJ973" s="54"/>
      <c r="BK973" s="54"/>
    </row>
    <row r="974">
      <c r="B974" s="23"/>
      <c r="D974" s="32"/>
      <c r="G974" s="23"/>
      <c r="J974" s="23"/>
      <c r="O974" s="23"/>
      <c r="BE974" s="54"/>
      <c r="BF974" s="55"/>
      <c r="BI974" s="55"/>
      <c r="BJ974" s="54"/>
      <c r="BK974" s="54"/>
    </row>
    <row r="975">
      <c r="B975" s="23"/>
      <c r="D975" s="32"/>
      <c r="G975" s="23"/>
      <c r="J975" s="23"/>
      <c r="O975" s="23"/>
      <c r="BE975" s="54"/>
      <c r="BF975" s="55"/>
      <c r="BI975" s="55"/>
      <c r="BJ975" s="54"/>
      <c r="BK975" s="54"/>
    </row>
    <row r="976">
      <c r="B976" s="23"/>
      <c r="D976" s="32"/>
      <c r="G976" s="23"/>
      <c r="J976" s="23"/>
      <c r="O976" s="23"/>
      <c r="BE976" s="54"/>
      <c r="BF976" s="55"/>
      <c r="BI976" s="55"/>
      <c r="BJ976" s="54"/>
      <c r="BK976" s="54"/>
    </row>
    <row r="977">
      <c r="B977" s="23"/>
      <c r="D977" s="32"/>
      <c r="G977" s="23"/>
      <c r="J977" s="23"/>
      <c r="O977" s="23"/>
      <c r="BE977" s="54"/>
      <c r="BF977" s="55"/>
      <c r="BI977" s="55"/>
      <c r="BJ977" s="54"/>
      <c r="BK977" s="54"/>
    </row>
    <row r="978">
      <c r="B978" s="23"/>
      <c r="D978" s="32"/>
      <c r="G978" s="23"/>
      <c r="J978" s="23"/>
      <c r="O978" s="23"/>
      <c r="BE978" s="54"/>
      <c r="BF978" s="55"/>
      <c r="BI978" s="55"/>
      <c r="BJ978" s="54"/>
      <c r="BK978" s="54"/>
    </row>
    <row r="979">
      <c r="B979" s="23"/>
      <c r="D979" s="32"/>
      <c r="G979" s="23"/>
      <c r="J979" s="23"/>
      <c r="O979" s="23"/>
      <c r="BE979" s="54"/>
      <c r="BF979" s="55"/>
      <c r="BI979" s="55"/>
      <c r="BJ979" s="54"/>
      <c r="BK979" s="54"/>
    </row>
    <row r="980">
      <c r="B980" s="23"/>
      <c r="D980" s="32"/>
      <c r="G980" s="23"/>
      <c r="J980" s="23"/>
      <c r="O980" s="23"/>
      <c r="BE980" s="54"/>
      <c r="BF980" s="55"/>
      <c r="BI980" s="55"/>
      <c r="BJ980" s="54"/>
      <c r="BK980" s="54"/>
    </row>
    <row r="981">
      <c r="B981" s="23"/>
      <c r="D981" s="32"/>
      <c r="G981" s="23"/>
      <c r="J981" s="23"/>
      <c r="O981" s="23"/>
      <c r="BE981" s="54"/>
      <c r="BF981" s="55"/>
      <c r="BI981" s="55"/>
      <c r="BJ981" s="54"/>
      <c r="BK981" s="54"/>
    </row>
    <row r="982">
      <c r="B982" s="23"/>
      <c r="D982" s="32"/>
      <c r="G982" s="23"/>
      <c r="J982" s="23"/>
      <c r="O982" s="23"/>
      <c r="BE982" s="54"/>
      <c r="BF982" s="55"/>
      <c r="BI982" s="55"/>
      <c r="BJ982" s="54"/>
      <c r="BK982" s="54"/>
    </row>
    <row r="983">
      <c r="B983" s="23"/>
      <c r="D983" s="32"/>
      <c r="G983" s="23"/>
      <c r="J983" s="23"/>
      <c r="O983" s="23"/>
      <c r="BE983" s="54"/>
      <c r="BF983" s="55"/>
      <c r="BI983" s="55"/>
      <c r="BJ983" s="54"/>
      <c r="BK983" s="54"/>
    </row>
    <row r="984">
      <c r="B984" s="23"/>
      <c r="D984" s="32"/>
      <c r="G984" s="23"/>
      <c r="J984" s="23"/>
      <c r="O984" s="23"/>
      <c r="BE984" s="54"/>
      <c r="BF984" s="55"/>
      <c r="BI984" s="55"/>
      <c r="BJ984" s="54"/>
      <c r="BK984" s="54"/>
    </row>
    <row r="985">
      <c r="B985" s="23"/>
      <c r="D985" s="32"/>
      <c r="G985" s="23"/>
      <c r="J985" s="23"/>
      <c r="O985" s="23"/>
      <c r="BE985" s="54"/>
      <c r="BF985" s="55"/>
      <c r="BI985" s="55"/>
      <c r="BJ985" s="54"/>
      <c r="BK985" s="54"/>
    </row>
    <row r="986">
      <c r="B986" s="23"/>
      <c r="D986" s="32"/>
      <c r="G986" s="23"/>
      <c r="J986" s="23"/>
      <c r="O986" s="23"/>
      <c r="BE986" s="54"/>
      <c r="BF986" s="55"/>
      <c r="BI986" s="55"/>
      <c r="BJ986" s="54"/>
      <c r="BK986" s="54"/>
    </row>
    <row r="987">
      <c r="B987" s="23"/>
      <c r="D987" s="32"/>
      <c r="G987" s="23"/>
      <c r="J987" s="23"/>
      <c r="O987" s="23"/>
      <c r="BE987" s="54"/>
      <c r="BF987" s="55"/>
      <c r="BI987" s="55"/>
      <c r="BJ987" s="54"/>
      <c r="BK987" s="54"/>
    </row>
    <row r="988">
      <c r="B988" s="23"/>
      <c r="D988" s="32"/>
      <c r="G988" s="23"/>
      <c r="J988" s="23"/>
      <c r="O988" s="23"/>
      <c r="BE988" s="54"/>
      <c r="BF988" s="55"/>
      <c r="BI988" s="55"/>
      <c r="BJ988" s="54"/>
      <c r="BK988" s="54"/>
    </row>
    <row r="989">
      <c r="B989" s="23"/>
      <c r="D989" s="32"/>
      <c r="G989" s="23"/>
      <c r="J989" s="23"/>
      <c r="O989" s="23"/>
      <c r="BE989" s="54"/>
      <c r="BF989" s="55"/>
      <c r="BI989" s="55"/>
      <c r="BJ989" s="54"/>
      <c r="BK989" s="54"/>
    </row>
    <row r="990">
      <c r="B990" s="23"/>
      <c r="D990" s="32"/>
      <c r="G990" s="23"/>
      <c r="J990" s="23"/>
      <c r="O990" s="23"/>
      <c r="BE990" s="54"/>
      <c r="BF990" s="55"/>
      <c r="BI990" s="55"/>
      <c r="BJ990" s="54"/>
      <c r="BK990" s="54"/>
    </row>
    <row r="991">
      <c r="B991" s="23"/>
      <c r="D991" s="32"/>
      <c r="G991" s="23"/>
      <c r="J991" s="23"/>
      <c r="O991" s="23"/>
      <c r="BE991" s="54"/>
      <c r="BF991" s="55"/>
      <c r="BI991" s="55"/>
      <c r="BJ991" s="54"/>
      <c r="BK991" s="54"/>
    </row>
    <row r="992">
      <c r="B992" s="23"/>
      <c r="D992" s="32"/>
      <c r="G992" s="23"/>
      <c r="J992" s="23"/>
      <c r="O992" s="23"/>
      <c r="BE992" s="54"/>
      <c r="BF992" s="55"/>
      <c r="BI992" s="55"/>
      <c r="BJ992" s="54"/>
      <c r="BK992" s="54"/>
    </row>
    <row r="993">
      <c r="B993" s="23"/>
      <c r="D993" s="32"/>
      <c r="G993" s="23"/>
      <c r="J993" s="23"/>
      <c r="O993" s="23"/>
      <c r="BE993" s="54"/>
      <c r="BF993" s="55"/>
      <c r="BI993" s="55"/>
      <c r="BJ993" s="54"/>
      <c r="BK993" s="54"/>
    </row>
    <row r="994">
      <c r="B994" s="23"/>
      <c r="D994" s="32"/>
      <c r="G994" s="23"/>
      <c r="J994" s="23"/>
      <c r="O994" s="23"/>
      <c r="BE994" s="54"/>
      <c r="BF994" s="55"/>
      <c r="BI994" s="55"/>
      <c r="BJ994" s="54"/>
      <c r="BK994" s="54"/>
    </row>
    <row r="995">
      <c r="B995" s="23"/>
      <c r="D995" s="32"/>
      <c r="G995" s="23"/>
      <c r="J995" s="23"/>
      <c r="O995" s="23"/>
      <c r="BE995" s="54"/>
      <c r="BF995" s="55"/>
      <c r="BI995" s="55"/>
      <c r="BJ995" s="54"/>
      <c r="BK995" s="54"/>
    </row>
    <row r="996">
      <c r="B996" s="23"/>
      <c r="D996" s="32"/>
      <c r="G996" s="23"/>
      <c r="J996" s="23"/>
      <c r="O996" s="23"/>
      <c r="BE996" s="54"/>
      <c r="BF996" s="55"/>
      <c r="BI996" s="55"/>
      <c r="BJ996" s="54"/>
      <c r="BK996" s="54"/>
    </row>
    <row r="997">
      <c r="B997" s="23"/>
      <c r="D997" s="32"/>
      <c r="G997" s="23"/>
      <c r="J997" s="23"/>
      <c r="O997" s="23"/>
      <c r="BE997" s="54"/>
      <c r="BF997" s="55"/>
      <c r="BI997" s="55"/>
      <c r="BJ997" s="54"/>
      <c r="BK997" s="54"/>
    </row>
    <row r="998">
      <c r="B998" s="23"/>
      <c r="D998" s="32"/>
      <c r="G998" s="23"/>
      <c r="J998" s="23"/>
      <c r="O998" s="23"/>
      <c r="BE998" s="54"/>
      <c r="BF998" s="55"/>
      <c r="BI998" s="55"/>
      <c r="BJ998" s="54"/>
      <c r="BK998" s="54"/>
    </row>
    <row r="999">
      <c r="B999" s="23"/>
      <c r="D999" s="32"/>
      <c r="G999" s="23"/>
      <c r="J999" s="23"/>
      <c r="O999" s="23"/>
      <c r="BE999" s="54"/>
      <c r="BF999" s="55"/>
      <c r="BI999" s="55"/>
      <c r="BJ999" s="54"/>
      <c r="BK999" s="54"/>
    </row>
    <row r="1000">
      <c r="B1000" s="23"/>
      <c r="D1000" s="32"/>
      <c r="G1000" s="23"/>
      <c r="J1000" s="23"/>
      <c r="O1000" s="23"/>
      <c r="BE1000" s="54"/>
      <c r="BF1000" s="55"/>
      <c r="BI1000" s="55"/>
      <c r="BJ1000" s="54"/>
      <c r="BK1000" s="54"/>
    </row>
    <row r="1001">
      <c r="B1001" s="23"/>
      <c r="D1001" s="32"/>
      <c r="G1001" s="23"/>
      <c r="J1001" s="23"/>
      <c r="O1001" s="23"/>
      <c r="BE1001" s="54"/>
      <c r="BF1001" s="55"/>
      <c r="BI1001" s="55"/>
      <c r="BJ1001" s="54"/>
      <c r="BK1001" s="54"/>
    </row>
    <row r="1002">
      <c r="B1002" s="23"/>
      <c r="D1002" s="32"/>
      <c r="G1002" s="23"/>
      <c r="J1002" s="23"/>
      <c r="O1002" s="23"/>
      <c r="BE1002" s="54"/>
      <c r="BF1002" s="55"/>
      <c r="BI1002" s="55"/>
      <c r="BJ1002" s="54"/>
      <c r="BK1002" s="54"/>
    </row>
    <row r="1003">
      <c r="B1003" s="23"/>
      <c r="D1003" s="32"/>
      <c r="G1003" s="23"/>
      <c r="J1003" s="23"/>
      <c r="O1003" s="23"/>
      <c r="BE1003" s="54"/>
      <c r="BF1003" s="55"/>
      <c r="BI1003" s="55"/>
      <c r="BJ1003" s="54"/>
      <c r="BK1003" s="54"/>
    </row>
    <row r="1004">
      <c r="B1004" s="23"/>
      <c r="D1004" s="32"/>
      <c r="G1004" s="23"/>
      <c r="J1004" s="23"/>
      <c r="O1004" s="23"/>
      <c r="BE1004" s="54"/>
      <c r="BF1004" s="55"/>
      <c r="BI1004" s="55"/>
      <c r="BJ1004" s="54"/>
      <c r="BK1004" s="54"/>
    </row>
    <row r="1005">
      <c r="B1005" s="23"/>
      <c r="D1005" s="32"/>
      <c r="G1005" s="23"/>
      <c r="J1005" s="23"/>
      <c r="O1005" s="23"/>
      <c r="BE1005" s="54"/>
      <c r="BF1005" s="55"/>
      <c r="BI1005" s="55"/>
      <c r="BJ1005" s="54"/>
      <c r="BK1005" s="54"/>
    </row>
    <row r="1006">
      <c r="B1006" s="23"/>
      <c r="D1006" s="32"/>
      <c r="G1006" s="23"/>
      <c r="J1006" s="23"/>
      <c r="O1006" s="23"/>
      <c r="BE1006" s="54"/>
      <c r="BF1006" s="55"/>
      <c r="BI1006" s="55"/>
      <c r="BJ1006" s="54"/>
      <c r="BK1006" s="54"/>
    </row>
    <row r="1007">
      <c r="B1007" s="23"/>
      <c r="D1007" s="32"/>
      <c r="G1007" s="23"/>
      <c r="J1007" s="23"/>
      <c r="O1007" s="23"/>
      <c r="BE1007" s="54"/>
      <c r="BF1007" s="55"/>
      <c r="BI1007" s="55"/>
      <c r="BJ1007" s="54"/>
      <c r="BK1007" s="54"/>
    </row>
    <row r="1008">
      <c r="B1008" s="23"/>
      <c r="D1008" s="32"/>
      <c r="G1008" s="23"/>
      <c r="J1008" s="23"/>
      <c r="O1008" s="23"/>
      <c r="BE1008" s="54"/>
      <c r="BF1008" s="55"/>
      <c r="BI1008" s="55"/>
      <c r="BJ1008" s="54"/>
      <c r="BK1008" s="54"/>
    </row>
    <row r="1009">
      <c r="B1009" s="23"/>
      <c r="D1009" s="32"/>
      <c r="G1009" s="23"/>
      <c r="J1009" s="23"/>
      <c r="O1009" s="23"/>
      <c r="BE1009" s="54"/>
      <c r="BF1009" s="55"/>
      <c r="BI1009" s="55"/>
      <c r="BJ1009" s="54"/>
      <c r="BK1009" s="54"/>
    </row>
    <row r="1010">
      <c r="B1010" s="23"/>
      <c r="D1010" s="32"/>
      <c r="G1010" s="23"/>
      <c r="J1010" s="23"/>
      <c r="O1010" s="23"/>
      <c r="BE1010" s="54"/>
      <c r="BF1010" s="55"/>
      <c r="BI1010" s="55"/>
      <c r="BJ1010" s="54"/>
      <c r="BK1010" s="54"/>
    </row>
    <row r="1011">
      <c r="B1011" s="23"/>
      <c r="D1011" s="32"/>
      <c r="G1011" s="23"/>
      <c r="J1011" s="23"/>
      <c r="O1011" s="23"/>
      <c r="BE1011" s="54"/>
      <c r="BF1011" s="55"/>
      <c r="BI1011" s="55"/>
      <c r="BJ1011" s="54"/>
      <c r="BK1011" s="54"/>
    </row>
    <row r="1012">
      <c r="B1012" s="23"/>
      <c r="D1012" s="32"/>
      <c r="G1012" s="23"/>
      <c r="J1012" s="23"/>
      <c r="O1012" s="23"/>
      <c r="BE1012" s="54"/>
      <c r="BF1012" s="55"/>
      <c r="BI1012" s="55"/>
      <c r="BJ1012" s="54"/>
      <c r="BK1012" s="54"/>
    </row>
    <row r="1013">
      <c r="B1013" s="23"/>
      <c r="D1013" s="32"/>
      <c r="G1013" s="23"/>
      <c r="J1013" s="23"/>
      <c r="O1013" s="23"/>
      <c r="BE1013" s="54"/>
      <c r="BF1013" s="55"/>
      <c r="BI1013" s="55"/>
      <c r="BJ1013" s="54"/>
      <c r="BK1013" s="54"/>
    </row>
    <row r="1014">
      <c r="B1014" s="23"/>
      <c r="D1014" s="32"/>
      <c r="G1014" s="23"/>
      <c r="J1014" s="23"/>
      <c r="O1014" s="23"/>
      <c r="BE1014" s="54"/>
      <c r="BF1014" s="55"/>
      <c r="BI1014" s="55"/>
      <c r="BJ1014" s="54"/>
      <c r="BK1014" s="54"/>
    </row>
    <row r="1015">
      <c r="B1015" s="23"/>
      <c r="D1015" s="32"/>
      <c r="G1015" s="23"/>
      <c r="J1015" s="23"/>
      <c r="O1015" s="23"/>
      <c r="BE1015" s="54"/>
      <c r="BF1015" s="55"/>
      <c r="BI1015" s="55"/>
      <c r="BJ1015" s="54"/>
      <c r="BK1015" s="54"/>
    </row>
    <row r="1016">
      <c r="B1016" s="23"/>
      <c r="D1016" s="32"/>
      <c r="G1016" s="23"/>
      <c r="J1016" s="23"/>
      <c r="O1016" s="23"/>
      <c r="BE1016" s="54"/>
      <c r="BF1016" s="55"/>
      <c r="BI1016" s="55"/>
      <c r="BJ1016" s="54"/>
      <c r="BK1016" s="54"/>
    </row>
    <row r="1017">
      <c r="B1017" s="23"/>
      <c r="D1017" s="32"/>
      <c r="G1017" s="23"/>
      <c r="J1017" s="23"/>
      <c r="O1017" s="23"/>
      <c r="BE1017" s="54"/>
      <c r="BF1017" s="55"/>
      <c r="BI1017" s="55"/>
      <c r="BJ1017" s="54"/>
      <c r="BK1017" s="54"/>
    </row>
    <row r="1018">
      <c r="B1018" s="23"/>
      <c r="D1018" s="32"/>
      <c r="G1018" s="23"/>
      <c r="J1018" s="23"/>
      <c r="O1018" s="23"/>
      <c r="BE1018" s="54"/>
      <c r="BF1018" s="55"/>
      <c r="BI1018" s="55"/>
      <c r="BJ1018" s="54"/>
      <c r="BK1018" s="54"/>
    </row>
    <row r="1019">
      <c r="B1019" s="23"/>
      <c r="D1019" s="32"/>
      <c r="G1019" s="23"/>
      <c r="J1019" s="23"/>
      <c r="O1019" s="23"/>
      <c r="BE1019" s="54"/>
      <c r="BF1019" s="55"/>
      <c r="BI1019" s="55"/>
      <c r="BJ1019" s="54"/>
      <c r="BK1019" s="54"/>
    </row>
    <row r="1020">
      <c r="B1020" s="23"/>
      <c r="D1020" s="32"/>
      <c r="G1020" s="23"/>
      <c r="J1020" s="23"/>
      <c r="O1020" s="23"/>
      <c r="BE1020" s="54"/>
      <c r="BF1020" s="55"/>
      <c r="BI1020" s="55"/>
      <c r="BJ1020" s="54"/>
      <c r="BK1020" s="54"/>
    </row>
    <row r="1021">
      <c r="B1021" s="23"/>
      <c r="D1021" s="32"/>
      <c r="G1021" s="23"/>
      <c r="J1021" s="23"/>
      <c r="O1021" s="23"/>
      <c r="BE1021" s="54"/>
      <c r="BF1021" s="55"/>
      <c r="BI1021" s="55"/>
      <c r="BJ1021" s="54"/>
      <c r="BK1021" s="54"/>
    </row>
    <row r="1022">
      <c r="B1022" s="23"/>
      <c r="D1022" s="32"/>
      <c r="G1022" s="23"/>
      <c r="J1022" s="23"/>
      <c r="O1022" s="23"/>
      <c r="BE1022" s="54"/>
      <c r="BF1022" s="55"/>
      <c r="BI1022" s="55"/>
      <c r="BJ1022" s="54"/>
      <c r="BK1022" s="54"/>
    </row>
    <row r="1023">
      <c r="B1023" s="23"/>
      <c r="D1023" s="32"/>
      <c r="G1023" s="23"/>
      <c r="J1023" s="23"/>
      <c r="O1023" s="23"/>
      <c r="BE1023" s="54"/>
      <c r="BF1023" s="55"/>
      <c r="BI1023" s="55"/>
      <c r="BJ1023" s="54"/>
      <c r="BK1023" s="54"/>
    </row>
    <row r="1024">
      <c r="B1024" s="23"/>
      <c r="D1024" s="32"/>
      <c r="G1024" s="23"/>
      <c r="J1024" s="23"/>
      <c r="O1024" s="23"/>
      <c r="BE1024" s="54"/>
      <c r="BF1024" s="55"/>
      <c r="BI1024" s="55"/>
      <c r="BJ1024" s="54"/>
      <c r="BK1024" s="54"/>
    </row>
    <row r="1025">
      <c r="B1025" s="23"/>
      <c r="D1025" s="32"/>
      <c r="G1025" s="23"/>
      <c r="J1025" s="23"/>
      <c r="O1025" s="23"/>
      <c r="BE1025" s="54"/>
      <c r="BF1025" s="55"/>
      <c r="BI1025" s="55"/>
      <c r="BJ1025" s="54"/>
      <c r="BK1025" s="54"/>
    </row>
    <row r="1026">
      <c r="B1026" s="23"/>
      <c r="D1026" s="32"/>
      <c r="G1026" s="23"/>
      <c r="J1026" s="23"/>
      <c r="O1026" s="23"/>
      <c r="BE1026" s="54"/>
      <c r="BF1026" s="55"/>
      <c r="BI1026" s="55"/>
      <c r="BJ1026" s="54"/>
      <c r="BK1026" s="54"/>
    </row>
    <row r="1027">
      <c r="B1027" s="23"/>
      <c r="D1027" s="32"/>
      <c r="G1027" s="23"/>
      <c r="J1027" s="23"/>
      <c r="O1027" s="23"/>
      <c r="BE1027" s="54"/>
      <c r="BF1027" s="55"/>
      <c r="BI1027" s="55"/>
      <c r="BJ1027" s="54"/>
      <c r="BK1027" s="54"/>
    </row>
    <row r="1028">
      <c r="B1028" s="23"/>
      <c r="D1028" s="32"/>
      <c r="G1028" s="23"/>
      <c r="J1028" s="23"/>
      <c r="O1028" s="23"/>
      <c r="BE1028" s="54"/>
      <c r="BF1028" s="55"/>
      <c r="BI1028" s="55"/>
      <c r="BJ1028" s="54"/>
      <c r="BK1028" s="54"/>
    </row>
    <row r="1029">
      <c r="B1029" s="23"/>
      <c r="D1029" s="32"/>
      <c r="G1029" s="23"/>
      <c r="J1029" s="23"/>
      <c r="O1029" s="23"/>
      <c r="BE1029" s="54"/>
      <c r="BF1029" s="55"/>
      <c r="BI1029" s="55"/>
      <c r="BJ1029" s="54"/>
      <c r="BK1029" s="54"/>
    </row>
    <row r="1030">
      <c r="B1030" s="23"/>
      <c r="D1030" s="32"/>
      <c r="G1030" s="23"/>
      <c r="J1030" s="23"/>
      <c r="O1030" s="23"/>
      <c r="BE1030" s="54"/>
      <c r="BF1030" s="55"/>
      <c r="BI1030" s="55"/>
      <c r="BJ1030" s="54"/>
      <c r="BK1030" s="54"/>
    </row>
    <row r="1031">
      <c r="B1031" s="23"/>
      <c r="D1031" s="32"/>
      <c r="G1031" s="23"/>
      <c r="J1031" s="23"/>
      <c r="O1031" s="23"/>
      <c r="BE1031" s="54"/>
      <c r="BF1031" s="55"/>
      <c r="BI1031" s="55"/>
      <c r="BJ1031" s="54"/>
      <c r="BK1031" s="54"/>
    </row>
    <row r="1032">
      <c r="B1032" s="23"/>
      <c r="D1032" s="32"/>
      <c r="G1032" s="23"/>
      <c r="J1032" s="23"/>
      <c r="O1032" s="23"/>
      <c r="BE1032" s="54"/>
      <c r="BF1032" s="55"/>
      <c r="BI1032" s="55"/>
      <c r="BJ1032" s="54"/>
      <c r="BK1032" s="54"/>
    </row>
    <row r="1033">
      <c r="B1033" s="23"/>
      <c r="D1033" s="32"/>
      <c r="G1033" s="23"/>
      <c r="J1033" s="23"/>
      <c r="O1033" s="23"/>
      <c r="BE1033" s="54"/>
      <c r="BF1033" s="55"/>
      <c r="BI1033" s="55"/>
      <c r="BJ1033" s="54"/>
      <c r="BK1033" s="54"/>
    </row>
    <row r="1034">
      <c r="B1034" s="23"/>
      <c r="D1034" s="32"/>
      <c r="G1034" s="23"/>
      <c r="J1034" s="23"/>
      <c r="O1034" s="23"/>
      <c r="BE1034" s="54"/>
      <c r="BF1034" s="55"/>
      <c r="BI1034" s="55"/>
      <c r="BJ1034" s="54"/>
      <c r="BK1034" s="54"/>
    </row>
    <row r="1035">
      <c r="B1035" s="23"/>
      <c r="D1035" s="32"/>
      <c r="G1035" s="23"/>
      <c r="J1035" s="23"/>
      <c r="O1035" s="23"/>
      <c r="BE1035" s="54"/>
      <c r="BF1035" s="55"/>
      <c r="BI1035" s="55"/>
      <c r="BJ1035" s="54"/>
      <c r="BK1035" s="54"/>
    </row>
    <row r="1036">
      <c r="B1036" s="23"/>
      <c r="D1036" s="32"/>
      <c r="G1036" s="23"/>
      <c r="J1036" s="23"/>
      <c r="O1036" s="23"/>
      <c r="BE1036" s="54"/>
      <c r="BF1036" s="55"/>
      <c r="BI1036" s="55"/>
      <c r="BJ1036" s="54"/>
      <c r="BK1036" s="54"/>
    </row>
    <row r="1037">
      <c r="B1037" s="23"/>
      <c r="D1037" s="32"/>
      <c r="G1037" s="23"/>
      <c r="J1037" s="23"/>
      <c r="O1037" s="23"/>
      <c r="BE1037" s="54"/>
      <c r="BF1037" s="55"/>
      <c r="BI1037" s="55"/>
      <c r="BJ1037" s="54"/>
      <c r="BK1037" s="54"/>
    </row>
    <row r="1038">
      <c r="B1038" s="23"/>
      <c r="D1038" s="32"/>
      <c r="G1038" s="23"/>
      <c r="J1038" s="23"/>
      <c r="O1038" s="23"/>
      <c r="BE1038" s="54"/>
      <c r="BF1038" s="55"/>
      <c r="BI1038" s="55"/>
      <c r="BJ1038" s="54"/>
      <c r="BK1038" s="54"/>
    </row>
    <row r="1039">
      <c r="B1039" s="23"/>
      <c r="D1039" s="32"/>
      <c r="G1039" s="23"/>
      <c r="J1039" s="23"/>
      <c r="O1039" s="23"/>
      <c r="BE1039" s="54"/>
      <c r="BF1039" s="55"/>
      <c r="BI1039" s="55"/>
      <c r="BJ1039" s="54"/>
      <c r="BK1039" s="54"/>
    </row>
    <row r="1040">
      <c r="B1040" s="23"/>
      <c r="D1040" s="32"/>
      <c r="G1040" s="23"/>
      <c r="J1040" s="23"/>
      <c r="O1040" s="23"/>
      <c r="BE1040" s="54"/>
      <c r="BF1040" s="55"/>
      <c r="BI1040" s="55"/>
      <c r="BJ1040" s="54"/>
      <c r="BK1040" s="54"/>
    </row>
    <row r="1041">
      <c r="B1041" s="23"/>
      <c r="D1041" s="32"/>
      <c r="G1041" s="23"/>
      <c r="J1041" s="23"/>
      <c r="O1041" s="23"/>
      <c r="BE1041" s="54"/>
      <c r="BF1041" s="55"/>
      <c r="BI1041" s="55"/>
      <c r="BJ1041" s="54"/>
      <c r="BK1041" s="54"/>
    </row>
    <row r="1042">
      <c r="B1042" s="23"/>
      <c r="D1042" s="32"/>
      <c r="G1042" s="23"/>
      <c r="J1042" s="23"/>
      <c r="O1042" s="23"/>
      <c r="BE1042" s="54"/>
      <c r="BF1042" s="55"/>
      <c r="BI1042" s="55"/>
      <c r="BJ1042" s="54"/>
      <c r="BK1042" s="54"/>
    </row>
    <row r="1043">
      <c r="B1043" s="23"/>
      <c r="D1043" s="32"/>
      <c r="G1043" s="23"/>
      <c r="J1043" s="23"/>
      <c r="O1043" s="23"/>
      <c r="BE1043" s="54"/>
      <c r="BF1043" s="55"/>
      <c r="BI1043" s="55"/>
      <c r="BJ1043" s="54"/>
      <c r="BK1043" s="54"/>
    </row>
    <row r="1044">
      <c r="B1044" s="23"/>
      <c r="D1044" s="32"/>
      <c r="G1044" s="23"/>
      <c r="J1044" s="23"/>
      <c r="O1044" s="23"/>
      <c r="BE1044" s="54"/>
      <c r="BF1044" s="55"/>
      <c r="BI1044" s="55"/>
      <c r="BJ1044" s="54"/>
      <c r="BK1044" s="54"/>
    </row>
    <row r="1045">
      <c r="B1045" s="23"/>
      <c r="D1045" s="32"/>
      <c r="G1045" s="23"/>
      <c r="J1045" s="23"/>
      <c r="O1045" s="23"/>
      <c r="BE1045" s="54"/>
      <c r="BF1045" s="55"/>
      <c r="BI1045" s="55"/>
      <c r="BJ1045" s="54"/>
      <c r="BK1045" s="54"/>
    </row>
    <row r="1046">
      <c r="B1046" s="23"/>
      <c r="D1046" s="32"/>
      <c r="G1046" s="23"/>
      <c r="J1046" s="23"/>
      <c r="O1046" s="23"/>
      <c r="BE1046" s="54"/>
      <c r="BF1046" s="55"/>
      <c r="BI1046" s="55"/>
      <c r="BJ1046" s="54"/>
      <c r="BK1046" s="54"/>
    </row>
    <row r="1047">
      <c r="B1047" s="23"/>
      <c r="D1047" s="32"/>
      <c r="G1047" s="23"/>
      <c r="J1047" s="23"/>
      <c r="O1047" s="23"/>
      <c r="BE1047" s="54"/>
      <c r="BF1047" s="55"/>
      <c r="BI1047" s="55"/>
      <c r="BJ1047" s="54"/>
      <c r="BK1047" s="54"/>
    </row>
    <row r="1048">
      <c r="B1048" s="23"/>
      <c r="D1048" s="32"/>
      <c r="G1048" s="23"/>
      <c r="J1048" s="23"/>
      <c r="O1048" s="23"/>
      <c r="BE1048" s="54"/>
      <c r="BF1048" s="55"/>
      <c r="BI1048" s="55"/>
      <c r="BJ1048" s="54"/>
      <c r="BK1048" s="54"/>
    </row>
    <row r="1049">
      <c r="B1049" s="23"/>
      <c r="D1049" s="32"/>
      <c r="G1049" s="23"/>
      <c r="J1049" s="23"/>
      <c r="O1049" s="23"/>
      <c r="BE1049" s="54"/>
      <c r="BF1049" s="55"/>
      <c r="BI1049" s="55"/>
      <c r="BJ1049" s="54"/>
      <c r="BK1049" s="54"/>
    </row>
    <row r="1050">
      <c r="B1050" s="23"/>
      <c r="D1050" s="32"/>
      <c r="G1050" s="23"/>
      <c r="J1050" s="23"/>
      <c r="O1050" s="23"/>
      <c r="BE1050" s="54"/>
      <c r="BF1050" s="55"/>
      <c r="BI1050" s="55"/>
      <c r="BJ1050" s="54"/>
      <c r="BK1050" s="54"/>
    </row>
    <row r="1051">
      <c r="B1051" s="23"/>
      <c r="D1051" s="32"/>
      <c r="G1051" s="23"/>
      <c r="J1051" s="23"/>
      <c r="O1051" s="23"/>
      <c r="BE1051" s="54"/>
      <c r="BF1051" s="55"/>
      <c r="BI1051" s="55"/>
      <c r="BJ1051" s="54"/>
      <c r="BK1051" s="54"/>
    </row>
    <row r="1052">
      <c r="B1052" s="23"/>
      <c r="D1052" s="32"/>
      <c r="G1052" s="23"/>
      <c r="J1052" s="23"/>
      <c r="O1052" s="23"/>
      <c r="BE1052" s="54"/>
      <c r="BF1052" s="55"/>
      <c r="BI1052" s="55"/>
      <c r="BJ1052" s="54"/>
      <c r="BK1052" s="54"/>
    </row>
    <row r="1053">
      <c r="B1053" s="23"/>
      <c r="D1053" s="32"/>
      <c r="G1053" s="23"/>
      <c r="J1053" s="23"/>
      <c r="O1053" s="23"/>
      <c r="BE1053" s="54"/>
      <c r="BF1053" s="55"/>
      <c r="BI1053" s="55"/>
      <c r="BJ1053" s="54"/>
      <c r="BK1053" s="54"/>
    </row>
    <row r="1054">
      <c r="B1054" s="23"/>
      <c r="D1054" s="32"/>
      <c r="G1054" s="23"/>
      <c r="J1054" s="23"/>
      <c r="O1054" s="23"/>
      <c r="BE1054" s="54"/>
      <c r="BF1054" s="55"/>
      <c r="BI1054" s="55"/>
      <c r="BJ1054" s="54"/>
      <c r="BK1054" s="54"/>
    </row>
    <row r="1055">
      <c r="B1055" s="23"/>
      <c r="D1055" s="32"/>
      <c r="G1055" s="23"/>
      <c r="J1055" s="23"/>
      <c r="O1055" s="23"/>
      <c r="BE1055" s="54"/>
      <c r="BF1055" s="55"/>
      <c r="BI1055" s="55"/>
      <c r="BJ1055" s="54"/>
      <c r="BK1055" s="54"/>
    </row>
    <row r="1056">
      <c r="B1056" s="23"/>
      <c r="D1056" s="32"/>
      <c r="G1056" s="23"/>
      <c r="J1056" s="23"/>
      <c r="O1056" s="23"/>
      <c r="BE1056" s="54"/>
      <c r="BF1056" s="55"/>
      <c r="BI1056" s="55"/>
      <c r="BJ1056" s="54"/>
      <c r="BK1056" s="54"/>
    </row>
    <row r="1057">
      <c r="B1057" s="23"/>
      <c r="D1057" s="32"/>
      <c r="G1057" s="23"/>
      <c r="J1057" s="23"/>
      <c r="O1057" s="23"/>
      <c r="BE1057" s="54"/>
      <c r="BF1057" s="55"/>
      <c r="BI1057" s="55"/>
      <c r="BJ1057" s="54"/>
      <c r="BK1057" s="54"/>
    </row>
    <row r="1058">
      <c r="B1058" s="23"/>
      <c r="D1058" s="32"/>
      <c r="G1058" s="23"/>
      <c r="J1058" s="23"/>
      <c r="O1058" s="23"/>
      <c r="BE1058" s="54"/>
      <c r="BF1058" s="55"/>
      <c r="BI1058" s="55"/>
      <c r="BJ1058" s="54"/>
      <c r="BK1058" s="54"/>
    </row>
    <row r="1059">
      <c r="B1059" s="23"/>
      <c r="D1059" s="32"/>
      <c r="G1059" s="23"/>
      <c r="J1059" s="23"/>
      <c r="O1059" s="23"/>
      <c r="BE1059" s="54"/>
      <c r="BF1059" s="55"/>
      <c r="BI1059" s="55"/>
      <c r="BJ1059" s="54"/>
      <c r="BK1059" s="54"/>
    </row>
    <row r="1060">
      <c r="B1060" s="23"/>
      <c r="D1060" s="32"/>
      <c r="G1060" s="23"/>
      <c r="J1060" s="23"/>
      <c r="O1060" s="23"/>
      <c r="BE1060" s="54"/>
      <c r="BF1060" s="55"/>
      <c r="BI1060" s="55"/>
      <c r="BJ1060" s="54"/>
      <c r="BK1060" s="54"/>
    </row>
    <row r="1061">
      <c r="B1061" s="23"/>
      <c r="D1061" s="32"/>
      <c r="G1061" s="23"/>
      <c r="J1061" s="23"/>
      <c r="O1061" s="23"/>
      <c r="BE1061" s="54"/>
      <c r="BF1061" s="55"/>
      <c r="BI1061" s="55"/>
      <c r="BJ1061" s="54"/>
      <c r="BK1061" s="54"/>
    </row>
    <row r="1062">
      <c r="B1062" s="23"/>
      <c r="D1062" s="32"/>
      <c r="G1062" s="23"/>
      <c r="J1062" s="23"/>
      <c r="O1062" s="23"/>
      <c r="BE1062" s="54"/>
      <c r="BF1062" s="55"/>
      <c r="BI1062" s="55"/>
      <c r="BJ1062" s="54"/>
      <c r="BK1062" s="54"/>
    </row>
    <row r="1063">
      <c r="B1063" s="23"/>
      <c r="D1063" s="32"/>
      <c r="G1063" s="23"/>
      <c r="J1063" s="23"/>
      <c r="O1063" s="23"/>
      <c r="BE1063" s="54"/>
      <c r="BF1063" s="55"/>
      <c r="BI1063" s="55"/>
      <c r="BJ1063" s="54"/>
      <c r="BK1063" s="54"/>
    </row>
    <row r="1064">
      <c r="B1064" s="23"/>
      <c r="D1064" s="32"/>
      <c r="G1064" s="23"/>
      <c r="J1064" s="23"/>
      <c r="O1064" s="23"/>
      <c r="BE1064" s="54"/>
      <c r="BF1064" s="55"/>
      <c r="BI1064" s="55"/>
      <c r="BJ1064" s="54"/>
      <c r="BK1064" s="54"/>
    </row>
    <row r="1065">
      <c r="B1065" s="23"/>
      <c r="D1065" s="32"/>
      <c r="G1065" s="23"/>
      <c r="J1065" s="23"/>
      <c r="O1065" s="23"/>
      <c r="BE1065" s="54"/>
      <c r="BF1065" s="55"/>
      <c r="BI1065" s="55"/>
      <c r="BJ1065" s="54"/>
      <c r="BK1065" s="54"/>
    </row>
    <row r="1066">
      <c r="B1066" s="23"/>
      <c r="D1066" s="32"/>
      <c r="G1066" s="23"/>
      <c r="J1066" s="23"/>
      <c r="O1066" s="23"/>
      <c r="BE1066" s="54"/>
      <c r="BF1066" s="55"/>
      <c r="BI1066" s="55"/>
      <c r="BJ1066" s="54"/>
      <c r="BK1066" s="54"/>
    </row>
    <row r="1067">
      <c r="B1067" s="23"/>
      <c r="D1067" s="32"/>
      <c r="G1067" s="23"/>
      <c r="J1067" s="23"/>
      <c r="O1067" s="23"/>
      <c r="BE1067" s="54"/>
      <c r="BF1067" s="55"/>
      <c r="BI1067" s="55"/>
      <c r="BJ1067" s="54"/>
      <c r="BK1067" s="54"/>
    </row>
    <row r="1068">
      <c r="B1068" s="23"/>
      <c r="D1068" s="32"/>
      <c r="G1068" s="23"/>
      <c r="J1068" s="23"/>
      <c r="O1068" s="23"/>
      <c r="BE1068" s="54"/>
      <c r="BF1068" s="55"/>
      <c r="BI1068" s="55"/>
      <c r="BJ1068" s="54"/>
      <c r="BK1068" s="54"/>
    </row>
    <row r="1069">
      <c r="B1069" s="23"/>
      <c r="D1069" s="32"/>
      <c r="G1069" s="23"/>
      <c r="J1069" s="23"/>
      <c r="O1069" s="23"/>
      <c r="BE1069" s="54"/>
      <c r="BF1069" s="55"/>
      <c r="BI1069" s="55"/>
      <c r="BJ1069" s="54"/>
      <c r="BK1069" s="54"/>
    </row>
    <row r="1070">
      <c r="B1070" s="23"/>
      <c r="D1070" s="32"/>
      <c r="G1070" s="23"/>
      <c r="J1070" s="23"/>
      <c r="O1070" s="23"/>
      <c r="BE1070" s="54"/>
      <c r="BF1070" s="55"/>
      <c r="BI1070" s="55"/>
      <c r="BJ1070" s="54"/>
      <c r="BK1070" s="54"/>
    </row>
    <row r="1071">
      <c r="B1071" s="23"/>
      <c r="D1071" s="32"/>
      <c r="G1071" s="23"/>
      <c r="J1071" s="23"/>
      <c r="O1071" s="23"/>
      <c r="BE1071" s="54"/>
      <c r="BF1071" s="55"/>
      <c r="BI1071" s="55"/>
      <c r="BJ1071" s="54"/>
      <c r="BK1071" s="54"/>
    </row>
    <row r="1072">
      <c r="B1072" s="23"/>
      <c r="D1072" s="32"/>
      <c r="G1072" s="23"/>
      <c r="J1072" s="23"/>
      <c r="O1072" s="23"/>
      <c r="BE1072" s="54"/>
      <c r="BF1072" s="55"/>
      <c r="BI1072" s="55"/>
      <c r="BJ1072" s="54"/>
      <c r="BK1072" s="54"/>
    </row>
    <row r="1073">
      <c r="B1073" s="23"/>
      <c r="D1073" s="32"/>
      <c r="G1073" s="23"/>
      <c r="J1073" s="23"/>
      <c r="O1073" s="23"/>
      <c r="BE1073" s="54"/>
      <c r="BF1073" s="55"/>
      <c r="BI1073" s="55"/>
      <c r="BJ1073" s="54"/>
      <c r="BK1073" s="54"/>
    </row>
    <row r="1074">
      <c r="B1074" s="23"/>
      <c r="D1074" s="32"/>
      <c r="G1074" s="23"/>
      <c r="J1074" s="23"/>
      <c r="O1074" s="23"/>
      <c r="BE1074" s="54"/>
      <c r="BF1074" s="55"/>
      <c r="BI1074" s="55"/>
      <c r="BJ1074" s="54"/>
      <c r="BK1074" s="54"/>
    </row>
    <row r="1075">
      <c r="B1075" s="23"/>
      <c r="D1075" s="32"/>
      <c r="G1075" s="23"/>
      <c r="J1075" s="23"/>
      <c r="O1075" s="23"/>
      <c r="BE1075" s="54"/>
      <c r="BF1075" s="55"/>
      <c r="BI1075" s="55"/>
      <c r="BJ1075" s="54"/>
      <c r="BK1075" s="54"/>
    </row>
    <row r="1076">
      <c r="B1076" s="23"/>
      <c r="D1076" s="32"/>
      <c r="G1076" s="23"/>
      <c r="J1076" s="23"/>
      <c r="O1076" s="23"/>
      <c r="BE1076" s="54"/>
      <c r="BF1076" s="55"/>
      <c r="BI1076" s="55"/>
      <c r="BJ1076" s="54"/>
      <c r="BK1076" s="54"/>
    </row>
    <row r="1077">
      <c r="B1077" s="23"/>
      <c r="D1077" s="32"/>
      <c r="G1077" s="23"/>
      <c r="J1077" s="23"/>
      <c r="O1077" s="23"/>
      <c r="BE1077" s="54"/>
      <c r="BF1077" s="55"/>
      <c r="BI1077" s="55"/>
      <c r="BJ1077" s="54"/>
      <c r="BK1077" s="54"/>
    </row>
    <row r="1078">
      <c r="B1078" s="23"/>
      <c r="D1078" s="32"/>
      <c r="G1078" s="23"/>
      <c r="J1078" s="23"/>
      <c r="O1078" s="23"/>
      <c r="BE1078" s="54"/>
      <c r="BF1078" s="55"/>
      <c r="BI1078" s="55"/>
      <c r="BJ1078" s="54"/>
      <c r="BK1078" s="54"/>
    </row>
    <row r="1079">
      <c r="B1079" s="23"/>
      <c r="D1079" s="32"/>
      <c r="G1079" s="23"/>
      <c r="J1079" s="23"/>
      <c r="O1079" s="23"/>
      <c r="BE1079" s="54"/>
      <c r="BF1079" s="55"/>
      <c r="BI1079" s="55"/>
      <c r="BJ1079" s="54"/>
      <c r="BK1079" s="54"/>
    </row>
    <row r="1080">
      <c r="B1080" s="23"/>
      <c r="D1080" s="32"/>
      <c r="G1080" s="23"/>
      <c r="J1080" s="23"/>
      <c r="O1080" s="23"/>
      <c r="BE1080" s="54"/>
      <c r="BF1080" s="55"/>
      <c r="BI1080" s="55"/>
      <c r="BJ1080" s="54"/>
      <c r="BK1080" s="54"/>
    </row>
    <row r="1081">
      <c r="B1081" s="23"/>
      <c r="D1081" s="32"/>
      <c r="G1081" s="23"/>
      <c r="J1081" s="23"/>
      <c r="O1081" s="23"/>
      <c r="BE1081" s="54"/>
      <c r="BF1081" s="55"/>
      <c r="BI1081" s="55"/>
      <c r="BJ1081" s="54"/>
      <c r="BK1081" s="54"/>
    </row>
    <row r="1082">
      <c r="B1082" s="23"/>
      <c r="D1082" s="32"/>
      <c r="G1082" s="23"/>
      <c r="J1082" s="23"/>
      <c r="O1082" s="23"/>
      <c r="BE1082" s="54"/>
      <c r="BF1082" s="55"/>
      <c r="BI1082" s="55"/>
      <c r="BJ1082" s="54"/>
      <c r="BK1082" s="54"/>
    </row>
    <row r="1083">
      <c r="B1083" s="23"/>
      <c r="D1083" s="32"/>
      <c r="G1083" s="23"/>
      <c r="J1083" s="23"/>
      <c r="O1083" s="23"/>
      <c r="BE1083" s="54"/>
      <c r="BF1083" s="55"/>
      <c r="BI1083" s="55"/>
      <c r="BJ1083" s="54"/>
      <c r="BK1083" s="54"/>
    </row>
    <row r="1084">
      <c r="B1084" s="23"/>
      <c r="D1084" s="32"/>
      <c r="G1084" s="23"/>
      <c r="J1084" s="23"/>
      <c r="O1084" s="23"/>
      <c r="BE1084" s="54"/>
      <c r="BF1084" s="55"/>
      <c r="BI1084" s="55"/>
      <c r="BJ1084" s="54"/>
      <c r="BK1084" s="54"/>
    </row>
    <row r="1085">
      <c r="B1085" s="23"/>
      <c r="D1085" s="32"/>
      <c r="G1085" s="23"/>
      <c r="J1085" s="23"/>
      <c r="O1085" s="23"/>
      <c r="BE1085" s="54"/>
      <c r="BF1085" s="55"/>
      <c r="BI1085" s="55"/>
      <c r="BJ1085" s="54"/>
      <c r="BK1085" s="54"/>
    </row>
    <row r="1086">
      <c r="B1086" s="23"/>
      <c r="D1086" s="32"/>
      <c r="G1086" s="23"/>
      <c r="J1086" s="23"/>
      <c r="O1086" s="23"/>
      <c r="BE1086" s="54"/>
      <c r="BF1086" s="55"/>
      <c r="BI1086" s="55"/>
      <c r="BJ1086" s="54"/>
      <c r="BK1086" s="54"/>
    </row>
    <row r="1087">
      <c r="B1087" s="23"/>
      <c r="D1087" s="32"/>
      <c r="G1087" s="23"/>
      <c r="J1087" s="23"/>
      <c r="O1087" s="23"/>
      <c r="BE1087" s="54"/>
      <c r="BF1087" s="55"/>
      <c r="BI1087" s="55"/>
      <c r="BJ1087" s="54"/>
      <c r="BK1087" s="54"/>
    </row>
    <row r="1088">
      <c r="B1088" s="23"/>
      <c r="D1088" s="32"/>
      <c r="G1088" s="23"/>
      <c r="J1088" s="23"/>
      <c r="O1088" s="23"/>
      <c r="BE1088" s="54"/>
      <c r="BF1088" s="55"/>
      <c r="BI1088" s="55"/>
      <c r="BJ1088" s="54"/>
      <c r="BK1088" s="54"/>
    </row>
    <row r="1089">
      <c r="B1089" s="23"/>
      <c r="D1089" s="32"/>
      <c r="G1089" s="23"/>
      <c r="J1089" s="23"/>
      <c r="O1089" s="23"/>
      <c r="BE1089" s="54"/>
      <c r="BF1089" s="55"/>
      <c r="BI1089" s="55"/>
      <c r="BJ1089" s="54"/>
      <c r="BK1089" s="54"/>
    </row>
    <row r="1090">
      <c r="B1090" s="23"/>
      <c r="D1090" s="32"/>
      <c r="G1090" s="23"/>
      <c r="J1090" s="23"/>
      <c r="O1090" s="23"/>
      <c r="BE1090" s="54"/>
      <c r="BF1090" s="55"/>
      <c r="BI1090" s="55"/>
      <c r="BJ1090" s="54"/>
      <c r="BK1090" s="54"/>
    </row>
    <row r="1091">
      <c r="B1091" s="23"/>
      <c r="D1091" s="32"/>
      <c r="G1091" s="23"/>
      <c r="J1091" s="23"/>
      <c r="O1091" s="23"/>
      <c r="BE1091" s="54"/>
      <c r="BF1091" s="55"/>
      <c r="BI1091" s="55"/>
      <c r="BJ1091" s="54"/>
      <c r="BK1091" s="54"/>
    </row>
    <row r="1092">
      <c r="B1092" s="23"/>
      <c r="D1092" s="32"/>
      <c r="G1092" s="23"/>
      <c r="J1092" s="23"/>
      <c r="O1092" s="23"/>
      <c r="BE1092" s="54"/>
      <c r="BF1092" s="55"/>
      <c r="BI1092" s="55"/>
      <c r="BJ1092" s="54"/>
      <c r="BK1092" s="54"/>
    </row>
    <row r="1093">
      <c r="B1093" s="23"/>
      <c r="D1093" s="32"/>
      <c r="G1093" s="23"/>
      <c r="J1093" s="23"/>
      <c r="O1093" s="23"/>
      <c r="BE1093" s="54"/>
      <c r="BF1093" s="55"/>
      <c r="BI1093" s="55"/>
      <c r="BJ1093" s="54"/>
      <c r="BK1093" s="54"/>
    </row>
    <row r="1094">
      <c r="B1094" s="23"/>
      <c r="D1094" s="32"/>
      <c r="G1094" s="23"/>
      <c r="J1094" s="23"/>
      <c r="O1094" s="23"/>
      <c r="BE1094" s="54"/>
      <c r="BF1094" s="55"/>
      <c r="BI1094" s="55"/>
      <c r="BJ1094" s="54"/>
      <c r="BK1094" s="54"/>
    </row>
    <row r="1095">
      <c r="B1095" s="23"/>
      <c r="D1095" s="32"/>
      <c r="G1095" s="23"/>
      <c r="J1095" s="23"/>
      <c r="O1095" s="23"/>
      <c r="BE1095" s="54"/>
      <c r="BF1095" s="55"/>
      <c r="BI1095" s="55"/>
      <c r="BJ1095" s="54"/>
      <c r="BK1095" s="54"/>
    </row>
    <row r="1096">
      <c r="B1096" s="23"/>
      <c r="D1096" s="32"/>
      <c r="G1096" s="23"/>
      <c r="J1096" s="23"/>
      <c r="O1096" s="23"/>
      <c r="BE1096" s="54"/>
      <c r="BF1096" s="55"/>
      <c r="BI1096" s="55"/>
      <c r="BJ1096" s="54"/>
      <c r="BK1096" s="54"/>
    </row>
    <row r="1097">
      <c r="B1097" s="23"/>
      <c r="D1097" s="32"/>
      <c r="G1097" s="23"/>
      <c r="J1097" s="23"/>
      <c r="O1097" s="23"/>
      <c r="BE1097" s="54"/>
      <c r="BF1097" s="55"/>
      <c r="BI1097" s="55"/>
      <c r="BJ1097" s="54"/>
      <c r="BK1097" s="54"/>
    </row>
    <row r="1098">
      <c r="B1098" s="23"/>
      <c r="D1098" s="32"/>
      <c r="G1098" s="23"/>
      <c r="J1098" s="23"/>
      <c r="O1098" s="23"/>
      <c r="BE1098" s="54"/>
      <c r="BF1098" s="55"/>
      <c r="BI1098" s="55"/>
      <c r="BJ1098" s="54"/>
      <c r="BK1098" s="54"/>
    </row>
    <row r="1099">
      <c r="B1099" s="23"/>
      <c r="D1099" s="32"/>
      <c r="G1099" s="23"/>
      <c r="J1099" s="23"/>
      <c r="O1099" s="23"/>
      <c r="BE1099" s="54"/>
      <c r="BF1099" s="55"/>
      <c r="BI1099" s="55"/>
      <c r="BJ1099" s="54"/>
      <c r="BK1099" s="54"/>
    </row>
    <row r="1100">
      <c r="B1100" s="23"/>
      <c r="D1100" s="32"/>
      <c r="G1100" s="23"/>
      <c r="J1100" s="23"/>
      <c r="O1100" s="23"/>
      <c r="BE1100" s="54"/>
      <c r="BF1100" s="55"/>
      <c r="BI1100" s="55"/>
      <c r="BJ1100" s="54"/>
      <c r="BK1100" s="54"/>
    </row>
    <row r="1101">
      <c r="B1101" s="23"/>
      <c r="D1101" s="32"/>
      <c r="G1101" s="23"/>
      <c r="J1101" s="23"/>
      <c r="O1101" s="23"/>
      <c r="BE1101" s="54"/>
      <c r="BF1101" s="55"/>
      <c r="BI1101" s="55"/>
      <c r="BJ1101" s="54"/>
      <c r="BK1101" s="54"/>
    </row>
    <row r="1102">
      <c r="B1102" s="23"/>
      <c r="D1102" s="32"/>
      <c r="G1102" s="23"/>
      <c r="J1102" s="23"/>
      <c r="O1102" s="23"/>
      <c r="BE1102" s="54"/>
      <c r="BF1102" s="55"/>
      <c r="BI1102" s="55"/>
      <c r="BJ1102" s="54"/>
      <c r="BK1102" s="54"/>
    </row>
    <row r="1103">
      <c r="B1103" s="23"/>
      <c r="D1103" s="32"/>
      <c r="G1103" s="23"/>
      <c r="J1103" s="23"/>
      <c r="O1103" s="23"/>
      <c r="BE1103" s="54"/>
      <c r="BF1103" s="55"/>
      <c r="BI1103" s="55"/>
      <c r="BJ1103" s="54"/>
      <c r="BK1103" s="54"/>
    </row>
    <row r="1104">
      <c r="B1104" s="23"/>
      <c r="D1104" s="32"/>
      <c r="G1104" s="23"/>
      <c r="J1104" s="23"/>
      <c r="O1104" s="23"/>
      <c r="BE1104" s="54"/>
      <c r="BF1104" s="55"/>
      <c r="BI1104" s="55"/>
      <c r="BJ1104" s="54"/>
      <c r="BK1104" s="54"/>
    </row>
    <row r="1105">
      <c r="B1105" s="23"/>
      <c r="D1105" s="32"/>
      <c r="G1105" s="23"/>
      <c r="J1105" s="23"/>
      <c r="O1105" s="23"/>
      <c r="BE1105" s="54"/>
      <c r="BF1105" s="55"/>
      <c r="BI1105" s="55"/>
      <c r="BJ1105" s="54"/>
      <c r="BK1105" s="54"/>
    </row>
    <row r="1106">
      <c r="B1106" s="23"/>
      <c r="D1106" s="32"/>
      <c r="G1106" s="23"/>
      <c r="J1106" s="23"/>
      <c r="O1106" s="23"/>
      <c r="BE1106" s="54"/>
      <c r="BF1106" s="55"/>
      <c r="BI1106" s="55"/>
      <c r="BJ1106" s="54"/>
      <c r="BK1106" s="54"/>
    </row>
    <row r="1107">
      <c r="B1107" s="23"/>
      <c r="D1107" s="32"/>
      <c r="G1107" s="23"/>
      <c r="J1107" s="23"/>
      <c r="O1107" s="23"/>
      <c r="BE1107" s="54"/>
      <c r="BF1107" s="55"/>
      <c r="BI1107" s="55"/>
      <c r="BJ1107" s="54"/>
      <c r="BK1107" s="54"/>
    </row>
    <row r="1108">
      <c r="B1108" s="23"/>
      <c r="D1108" s="32"/>
      <c r="G1108" s="23"/>
      <c r="J1108" s="23"/>
      <c r="O1108" s="23"/>
      <c r="BE1108" s="54"/>
      <c r="BF1108" s="55"/>
      <c r="BI1108" s="55"/>
      <c r="BJ1108" s="54"/>
      <c r="BK1108" s="54"/>
    </row>
    <row r="1109">
      <c r="B1109" s="23"/>
      <c r="D1109" s="32"/>
      <c r="G1109" s="23"/>
      <c r="J1109" s="23"/>
      <c r="O1109" s="23"/>
      <c r="BE1109" s="54"/>
      <c r="BF1109" s="55"/>
      <c r="BI1109" s="55"/>
      <c r="BJ1109" s="54"/>
      <c r="BK1109" s="54"/>
    </row>
    <row r="1110">
      <c r="B1110" s="23"/>
      <c r="D1110" s="32"/>
      <c r="G1110" s="23"/>
      <c r="J1110" s="23"/>
      <c r="O1110" s="23"/>
      <c r="BE1110" s="54"/>
      <c r="BF1110" s="55"/>
      <c r="BI1110" s="55"/>
      <c r="BJ1110" s="54"/>
      <c r="BK1110" s="54"/>
    </row>
    <row r="1111">
      <c r="B1111" s="23"/>
      <c r="D1111" s="32"/>
      <c r="G1111" s="23"/>
      <c r="J1111" s="23"/>
      <c r="O1111" s="23"/>
      <c r="BE1111" s="54"/>
      <c r="BF1111" s="55"/>
      <c r="BI1111" s="55"/>
      <c r="BJ1111" s="54"/>
      <c r="BK1111" s="54"/>
    </row>
    <row r="1112">
      <c r="B1112" s="23"/>
      <c r="D1112" s="32"/>
      <c r="G1112" s="23"/>
      <c r="J1112" s="23"/>
      <c r="O1112" s="23"/>
      <c r="BE1112" s="54"/>
      <c r="BF1112" s="55"/>
      <c r="BI1112" s="55"/>
      <c r="BJ1112" s="54"/>
      <c r="BK1112" s="54"/>
    </row>
    <row r="1113">
      <c r="B1113" s="23"/>
      <c r="D1113" s="32"/>
      <c r="G1113" s="23"/>
      <c r="J1113" s="23"/>
      <c r="O1113" s="23"/>
      <c r="BE1113" s="54"/>
      <c r="BF1113" s="55"/>
      <c r="BI1113" s="55"/>
      <c r="BJ1113" s="54"/>
      <c r="BK1113" s="54"/>
    </row>
    <row r="1114">
      <c r="B1114" s="23"/>
      <c r="D1114" s="32"/>
      <c r="G1114" s="23"/>
      <c r="J1114" s="23"/>
      <c r="O1114" s="23"/>
      <c r="BE1114" s="54"/>
      <c r="BF1114" s="55"/>
      <c r="BI1114" s="55"/>
      <c r="BJ1114" s="54"/>
      <c r="BK1114" s="54"/>
    </row>
    <row r="1115">
      <c r="B1115" s="23"/>
      <c r="D1115" s="32"/>
      <c r="G1115" s="23"/>
      <c r="J1115" s="23"/>
      <c r="O1115" s="23"/>
      <c r="BE1115" s="54"/>
      <c r="BF1115" s="55"/>
      <c r="BI1115" s="55"/>
      <c r="BJ1115" s="54"/>
      <c r="BK1115" s="54"/>
    </row>
    <row r="1116">
      <c r="B1116" s="23"/>
      <c r="D1116" s="32"/>
      <c r="G1116" s="23"/>
      <c r="J1116" s="23"/>
      <c r="O1116" s="23"/>
      <c r="BE1116" s="54"/>
      <c r="BF1116" s="55"/>
      <c r="BI1116" s="55"/>
      <c r="BJ1116" s="54"/>
      <c r="BK1116" s="54"/>
    </row>
    <row r="1117">
      <c r="B1117" s="23"/>
      <c r="D1117" s="32"/>
      <c r="G1117" s="23"/>
      <c r="J1117" s="23"/>
      <c r="O1117" s="23"/>
      <c r="BE1117" s="54"/>
      <c r="BF1117" s="55"/>
      <c r="BI1117" s="55"/>
      <c r="BJ1117" s="54"/>
      <c r="BK1117" s="54"/>
    </row>
    <row r="1118">
      <c r="B1118" s="23"/>
      <c r="D1118" s="32"/>
      <c r="G1118" s="23"/>
      <c r="J1118" s="23"/>
      <c r="O1118" s="23"/>
      <c r="BE1118" s="54"/>
      <c r="BF1118" s="55"/>
      <c r="BI1118" s="55"/>
      <c r="BJ1118" s="54"/>
      <c r="BK1118" s="54"/>
    </row>
    <row r="1119">
      <c r="B1119" s="23"/>
      <c r="D1119" s="32"/>
      <c r="G1119" s="23"/>
      <c r="J1119" s="23"/>
      <c r="O1119" s="23"/>
      <c r="BE1119" s="54"/>
      <c r="BF1119" s="55"/>
      <c r="BI1119" s="55"/>
      <c r="BJ1119" s="54"/>
      <c r="BK1119" s="54"/>
    </row>
    <row r="1120">
      <c r="B1120" s="23"/>
      <c r="D1120" s="32"/>
      <c r="G1120" s="23"/>
      <c r="J1120" s="23"/>
      <c r="O1120" s="23"/>
      <c r="BE1120" s="54"/>
      <c r="BF1120" s="55"/>
      <c r="BI1120" s="55"/>
      <c r="BJ1120" s="54"/>
      <c r="BK1120" s="54"/>
    </row>
    <row r="1121">
      <c r="B1121" s="23"/>
      <c r="D1121" s="32"/>
      <c r="G1121" s="23"/>
      <c r="J1121" s="23"/>
      <c r="O1121" s="23"/>
      <c r="BE1121" s="54"/>
      <c r="BF1121" s="55"/>
      <c r="BI1121" s="55"/>
      <c r="BJ1121" s="54"/>
      <c r="BK1121" s="54"/>
    </row>
    <row r="1122">
      <c r="B1122" s="23"/>
      <c r="D1122" s="32"/>
      <c r="G1122" s="23"/>
      <c r="J1122" s="23"/>
      <c r="O1122" s="23"/>
      <c r="BE1122" s="54"/>
      <c r="BF1122" s="55"/>
      <c r="BI1122" s="55"/>
      <c r="BJ1122" s="54"/>
      <c r="BK1122" s="54"/>
    </row>
    <row r="1123">
      <c r="B1123" s="23"/>
      <c r="D1123" s="32"/>
      <c r="G1123" s="23"/>
      <c r="J1123" s="23"/>
      <c r="O1123" s="23"/>
      <c r="BE1123" s="54"/>
      <c r="BF1123" s="55"/>
      <c r="BI1123" s="55"/>
      <c r="BJ1123" s="54"/>
      <c r="BK1123" s="54"/>
    </row>
    <row r="1124">
      <c r="B1124" s="23"/>
      <c r="D1124" s="32"/>
      <c r="G1124" s="23"/>
      <c r="J1124" s="23"/>
      <c r="O1124" s="23"/>
      <c r="BE1124" s="54"/>
      <c r="BF1124" s="55"/>
      <c r="BI1124" s="55"/>
      <c r="BJ1124" s="54"/>
      <c r="BK1124" s="54"/>
    </row>
    <row r="1125">
      <c r="B1125" s="23"/>
      <c r="D1125" s="32"/>
      <c r="G1125" s="23"/>
      <c r="J1125" s="23"/>
      <c r="O1125" s="23"/>
      <c r="BE1125" s="54"/>
      <c r="BF1125" s="55"/>
      <c r="BI1125" s="55"/>
      <c r="BJ1125" s="54"/>
      <c r="BK1125" s="54"/>
    </row>
    <row r="1126">
      <c r="B1126" s="23"/>
      <c r="D1126" s="32"/>
      <c r="G1126" s="23"/>
      <c r="J1126" s="23"/>
      <c r="O1126" s="23"/>
      <c r="BE1126" s="54"/>
      <c r="BF1126" s="55"/>
      <c r="BI1126" s="55"/>
      <c r="BJ1126" s="54"/>
      <c r="BK1126" s="54"/>
    </row>
    <row r="1127">
      <c r="B1127" s="23"/>
      <c r="D1127" s="32"/>
      <c r="G1127" s="23"/>
      <c r="J1127" s="23"/>
      <c r="O1127" s="23"/>
      <c r="BE1127" s="54"/>
      <c r="BF1127" s="55"/>
      <c r="BI1127" s="55"/>
      <c r="BJ1127" s="54"/>
      <c r="BK1127" s="54"/>
    </row>
    <row r="1128">
      <c r="B1128" s="23"/>
      <c r="D1128" s="32"/>
      <c r="G1128" s="23"/>
      <c r="J1128" s="23"/>
      <c r="O1128" s="23"/>
      <c r="BE1128" s="54"/>
      <c r="BF1128" s="55"/>
      <c r="BI1128" s="55"/>
      <c r="BJ1128" s="54"/>
      <c r="BK1128" s="54"/>
    </row>
    <row r="1129">
      <c r="B1129" s="23"/>
      <c r="D1129" s="32"/>
      <c r="G1129" s="23"/>
      <c r="J1129" s="23"/>
      <c r="O1129" s="23"/>
      <c r="BE1129" s="54"/>
      <c r="BF1129" s="55"/>
      <c r="BI1129" s="55"/>
      <c r="BJ1129" s="54"/>
      <c r="BK1129" s="54"/>
    </row>
    <row r="1130">
      <c r="B1130" s="23"/>
      <c r="D1130" s="32"/>
      <c r="G1130" s="23"/>
      <c r="J1130" s="23"/>
      <c r="O1130" s="23"/>
      <c r="BE1130" s="54"/>
      <c r="BF1130" s="55"/>
      <c r="BI1130" s="55"/>
      <c r="BJ1130" s="54"/>
      <c r="BK1130" s="54"/>
    </row>
    <row r="1131">
      <c r="B1131" s="23"/>
      <c r="D1131" s="32"/>
      <c r="G1131" s="23"/>
      <c r="J1131" s="23"/>
      <c r="O1131" s="23"/>
      <c r="BE1131" s="54"/>
      <c r="BF1131" s="55"/>
      <c r="BI1131" s="55"/>
      <c r="BJ1131" s="54"/>
      <c r="BK1131" s="54"/>
    </row>
    <row r="1132">
      <c r="B1132" s="23"/>
      <c r="D1132" s="32"/>
      <c r="G1132" s="23"/>
      <c r="J1132" s="23"/>
      <c r="O1132" s="23"/>
      <c r="BE1132" s="54"/>
      <c r="BF1132" s="55"/>
      <c r="BI1132" s="55"/>
      <c r="BJ1132" s="54"/>
      <c r="BK1132" s="54"/>
    </row>
    <row r="1133">
      <c r="B1133" s="23"/>
      <c r="D1133" s="32"/>
      <c r="G1133" s="23"/>
      <c r="J1133" s="23"/>
      <c r="O1133" s="23"/>
      <c r="BE1133" s="54"/>
      <c r="BF1133" s="55"/>
      <c r="BI1133" s="55"/>
      <c r="BJ1133" s="54"/>
      <c r="BK1133" s="54"/>
    </row>
    <row r="1134">
      <c r="B1134" s="23"/>
      <c r="D1134" s="32"/>
      <c r="G1134" s="23"/>
      <c r="J1134" s="23"/>
      <c r="O1134" s="23"/>
      <c r="BE1134" s="54"/>
      <c r="BF1134" s="55"/>
      <c r="BI1134" s="55"/>
      <c r="BJ1134" s="54"/>
      <c r="BK1134" s="54"/>
    </row>
    <row r="1135">
      <c r="B1135" s="23"/>
      <c r="D1135" s="32"/>
      <c r="G1135" s="23"/>
      <c r="J1135" s="23"/>
      <c r="O1135" s="23"/>
      <c r="BE1135" s="54"/>
      <c r="BF1135" s="55"/>
      <c r="BI1135" s="55"/>
      <c r="BJ1135" s="54"/>
      <c r="BK1135" s="54"/>
    </row>
    <row r="1136">
      <c r="B1136" s="23"/>
      <c r="D1136" s="32"/>
      <c r="G1136" s="23"/>
      <c r="J1136" s="23"/>
      <c r="O1136" s="23"/>
      <c r="BE1136" s="54"/>
      <c r="BF1136" s="55"/>
      <c r="BI1136" s="55"/>
      <c r="BJ1136" s="54"/>
      <c r="BK1136" s="54"/>
    </row>
    <row r="1137">
      <c r="B1137" s="23"/>
      <c r="D1137" s="32"/>
      <c r="G1137" s="23"/>
      <c r="J1137" s="23"/>
      <c r="O1137" s="23"/>
      <c r="BE1137" s="54"/>
      <c r="BF1137" s="55"/>
      <c r="BI1137" s="55"/>
      <c r="BJ1137" s="54"/>
      <c r="BK1137" s="54"/>
    </row>
    <row r="1138">
      <c r="B1138" s="23"/>
      <c r="D1138" s="32"/>
      <c r="G1138" s="23"/>
      <c r="J1138" s="23"/>
      <c r="O1138" s="23"/>
      <c r="BE1138" s="54"/>
      <c r="BF1138" s="55"/>
      <c r="BI1138" s="55"/>
      <c r="BJ1138" s="54"/>
      <c r="BK1138" s="54"/>
    </row>
    <row r="1139">
      <c r="B1139" s="23"/>
      <c r="D1139" s="32"/>
      <c r="G1139" s="23"/>
      <c r="J1139" s="23"/>
      <c r="O1139" s="23"/>
      <c r="BE1139" s="54"/>
      <c r="BF1139" s="55"/>
      <c r="BI1139" s="55"/>
      <c r="BJ1139" s="54"/>
      <c r="BK1139" s="54"/>
    </row>
    <row r="1140">
      <c r="B1140" s="23"/>
      <c r="D1140" s="32"/>
      <c r="G1140" s="23"/>
      <c r="J1140" s="23"/>
      <c r="O1140" s="23"/>
      <c r="BE1140" s="54"/>
      <c r="BF1140" s="55"/>
      <c r="BI1140" s="55"/>
      <c r="BJ1140" s="54"/>
      <c r="BK1140" s="54"/>
    </row>
    <row r="1141">
      <c r="B1141" s="23"/>
      <c r="D1141" s="32"/>
      <c r="G1141" s="23"/>
      <c r="J1141" s="23"/>
      <c r="O1141" s="23"/>
      <c r="BE1141" s="54"/>
      <c r="BF1141" s="55"/>
      <c r="BI1141" s="55"/>
      <c r="BJ1141" s="54"/>
      <c r="BK1141" s="54"/>
    </row>
    <row r="1142">
      <c r="B1142" s="23"/>
      <c r="D1142" s="32"/>
      <c r="G1142" s="23"/>
      <c r="J1142" s="23"/>
      <c r="O1142" s="23"/>
      <c r="BE1142" s="54"/>
      <c r="BF1142" s="55"/>
      <c r="BI1142" s="55"/>
      <c r="BJ1142" s="54"/>
      <c r="BK1142" s="54"/>
    </row>
    <row r="1143">
      <c r="B1143" s="23"/>
      <c r="D1143" s="32"/>
      <c r="G1143" s="23"/>
      <c r="J1143" s="23"/>
      <c r="O1143" s="23"/>
      <c r="BE1143" s="54"/>
      <c r="BF1143" s="55"/>
      <c r="BI1143" s="55"/>
      <c r="BJ1143" s="54"/>
      <c r="BK1143" s="54"/>
    </row>
    <row r="1144">
      <c r="B1144" s="23"/>
      <c r="D1144" s="32"/>
      <c r="G1144" s="23"/>
      <c r="J1144" s="23"/>
      <c r="O1144" s="23"/>
      <c r="BE1144" s="54"/>
      <c r="BF1144" s="55"/>
      <c r="BI1144" s="55"/>
      <c r="BJ1144" s="54"/>
      <c r="BK1144" s="54"/>
    </row>
    <row r="1145">
      <c r="B1145" s="23"/>
      <c r="D1145" s="32"/>
      <c r="G1145" s="23"/>
      <c r="J1145" s="23"/>
      <c r="O1145" s="23"/>
      <c r="BE1145" s="54"/>
      <c r="BF1145" s="55"/>
      <c r="BI1145" s="55"/>
      <c r="BJ1145" s="54"/>
      <c r="BK1145" s="54"/>
    </row>
    <row r="1146">
      <c r="B1146" s="23"/>
      <c r="D1146" s="32"/>
      <c r="G1146" s="23"/>
      <c r="J1146" s="23"/>
      <c r="O1146" s="23"/>
      <c r="BE1146" s="54"/>
      <c r="BF1146" s="55"/>
      <c r="BI1146" s="55"/>
      <c r="BJ1146" s="54"/>
      <c r="BK1146" s="54"/>
    </row>
    <row r="1147">
      <c r="B1147" s="23"/>
      <c r="D1147" s="32"/>
      <c r="G1147" s="23"/>
      <c r="J1147" s="23"/>
      <c r="O1147" s="23"/>
      <c r="BE1147" s="54"/>
      <c r="BF1147" s="55"/>
      <c r="BI1147" s="55"/>
      <c r="BJ1147" s="54"/>
      <c r="BK1147" s="54"/>
    </row>
    <row r="1148">
      <c r="B1148" s="23"/>
      <c r="D1148" s="32"/>
      <c r="G1148" s="23"/>
      <c r="J1148" s="23"/>
      <c r="O1148" s="23"/>
      <c r="BE1148" s="54"/>
      <c r="BF1148" s="55"/>
      <c r="BI1148" s="55"/>
      <c r="BJ1148" s="54"/>
      <c r="BK1148" s="54"/>
    </row>
    <row r="1149">
      <c r="B1149" s="23"/>
      <c r="D1149" s="32"/>
      <c r="G1149" s="23"/>
      <c r="J1149" s="23"/>
      <c r="O1149" s="23"/>
      <c r="BE1149" s="54"/>
      <c r="BF1149" s="55"/>
      <c r="BI1149" s="55"/>
      <c r="BJ1149" s="54"/>
      <c r="BK1149" s="54"/>
    </row>
    <row r="1150">
      <c r="B1150" s="23"/>
      <c r="D1150" s="32"/>
      <c r="G1150" s="23"/>
      <c r="J1150" s="23"/>
      <c r="O1150" s="23"/>
      <c r="BE1150" s="54"/>
      <c r="BF1150" s="55"/>
      <c r="BI1150" s="55"/>
      <c r="BJ1150" s="54"/>
      <c r="BK1150" s="54"/>
    </row>
    <row r="1151">
      <c r="B1151" s="23"/>
      <c r="D1151" s="32"/>
      <c r="G1151" s="23"/>
      <c r="J1151" s="23"/>
      <c r="O1151" s="23"/>
      <c r="BE1151" s="54"/>
      <c r="BF1151" s="55"/>
      <c r="BI1151" s="55"/>
      <c r="BJ1151" s="54"/>
      <c r="BK1151" s="54"/>
    </row>
    <row r="1152">
      <c r="B1152" s="23"/>
      <c r="D1152" s="32"/>
      <c r="G1152" s="23"/>
      <c r="J1152" s="23"/>
      <c r="O1152" s="23"/>
      <c r="BE1152" s="54"/>
      <c r="BF1152" s="55"/>
      <c r="BI1152" s="55"/>
      <c r="BJ1152" s="54"/>
      <c r="BK1152" s="54"/>
    </row>
    <row r="1153">
      <c r="B1153" s="23"/>
      <c r="D1153" s="32"/>
      <c r="G1153" s="23"/>
      <c r="J1153" s="23"/>
      <c r="O1153" s="23"/>
      <c r="BE1153" s="54"/>
      <c r="BF1153" s="55"/>
      <c r="BI1153" s="55"/>
      <c r="BJ1153" s="54"/>
      <c r="BK1153" s="54"/>
    </row>
    <row r="1154">
      <c r="B1154" s="23"/>
      <c r="D1154" s="32"/>
      <c r="G1154" s="23"/>
      <c r="J1154" s="23"/>
      <c r="O1154" s="23"/>
      <c r="BE1154" s="54"/>
      <c r="BF1154" s="55"/>
      <c r="BI1154" s="55"/>
      <c r="BJ1154" s="54"/>
      <c r="BK1154" s="54"/>
    </row>
    <row r="1155">
      <c r="B1155" s="23"/>
      <c r="D1155" s="32"/>
      <c r="G1155" s="23"/>
      <c r="J1155" s="23"/>
      <c r="O1155" s="23"/>
      <c r="BE1155" s="54"/>
      <c r="BF1155" s="55"/>
      <c r="BI1155" s="55"/>
      <c r="BJ1155" s="54"/>
      <c r="BK1155" s="54"/>
    </row>
    <row r="1156">
      <c r="B1156" s="23"/>
      <c r="D1156" s="32"/>
      <c r="G1156" s="23"/>
      <c r="J1156" s="23"/>
      <c r="O1156" s="23"/>
      <c r="BE1156" s="54"/>
      <c r="BF1156" s="55"/>
      <c r="BI1156" s="55"/>
      <c r="BJ1156" s="54"/>
      <c r="BK1156" s="54"/>
    </row>
    <row r="1157">
      <c r="B1157" s="23"/>
      <c r="D1157" s="32"/>
      <c r="G1157" s="23"/>
      <c r="J1157" s="23"/>
      <c r="O1157" s="23"/>
      <c r="BE1157" s="54"/>
      <c r="BF1157" s="55"/>
      <c r="BI1157" s="55"/>
      <c r="BJ1157" s="54"/>
      <c r="BK1157" s="54"/>
    </row>
    <row r="1158">
      <c r="B1158" s="23"/>
      <c r="D1158" s="32"/>
      <c r="G1158" s="23"/>
      <c r="J1158" s="23"/>
      <c r="O1158" s="23"/>
      <c r="BE1158" s="54"/>
      <c r="BF1158" s="55"/>
      <c r="BI1158" s="55"/>
      <c r="BJ1158" s="54"/>
      <c r="BK1158" s="54"/>
    </row>
    <row r="1159">
      <c r="B1159" s="23"/>
      <c r="D1159" s="32"/>
      <c r="G1159" s="23"/>
      <c r="J1159" s="23"/>
      <c r="O1159" s="23"/>
      <c r="BE1159" s="54"/>
      <c r="BF1159" s="55"/>
      <c r="BI1159" s="55"/>
      <c r="BJ1159" s="54"/>
      <c r="BK1159" s="54"/>
    </row>
    <row r="1160">
      <c r="B1160" s="23"/>
      <c r="D1160" s="32"/>
      <c r="G1160" s="23"/>
      <c r="J1160" s="23"/>
      <c r="O1160" s="23"/>
      <c r="BE1160" s="54"/>
      <c r="BF1160" s="55"/>
      <c r="BI1160" s="55"/>
      <c r="BJ1160" s="54"/>
      <c r="BK1160" s="54"/>
    </row>
    <row r="1161">
      <c r="B1161" s="23"/>
      <c r="D1161" s="32"/>
      <c r="G1161" s="23"/>
      <c r="J1161" s="23"/>
      <c r="O1161" s="23"/>
      <c r="BE1161" s="54"/>
      <c r="BF1161" s="55"/>
      <c r="BI1161" s="55"/>
      <c r="BJ1161" s="54"/>
      <c r="BK1161" s="54"/>
    </row>
    <row r="1162">
      <c r="B1162" s="23"/>
      <c r="D1162" s="32"/>
      <c r="G1162" s="23"/>
      <c r="J1162" s="23"/>
      <c r="O1162" s="23"/>
      <c r="BE1162" s="54"/>
      <c r="BF1162" s="55"/>
      <c r="BI1162" s="55"/>
      <c r="BJ1162" s="54"/>
      <c r="BK1162" s="54"/>
    </row>
    <row r="1163">
      <c r="B1163" s="23"/>
      <c r="D1163" s="32"/>
      <c r="G1163" s="23"/>
      <c r="J1163" s="23"/>
      <c r="O1163" s="23"/>
      <c r="BE1163" s="54"/>
      <c r="BF1163" s="55"/>
      <c r="BI1163" s="55"/>
      <c r="BJ1163" s="54"/>
      <c r="BK1163" s="54"/>
    </row>
    <row r="1164">
      <c r="B1164" s="23"/>
      <c r="D1164" s="32"/>
      <c r="G1164" s="23"/>
      <c r="J1164" s="23"/>
      <c r="O1164" s="23"/>
      <c r="BE1164" s="54"/>
      <c r="BF1164" s="55"/>
      <c r="BI1164" s="55"/>
      <c r="BJ1164" s="54"/>
      <c r="BK1164" s="54"/>
    </row>
    <row r="1165">
      <c r="B1165" s="23"/>
      <c r="D1165" s="32"/>
      <c r="G1165" s="23"/>
      <c r="J1165" s="23"/>
      <c r="O1165" s="23"/>
      <c r="BE1165" s="54"/>
      <c r="BF1165" s="55"/>
      <c r="BI1165" s="55"/>
      <c r="BJ1165" s="54"/>
      <c r="BK1165" s="54"/>
    </row>
    <row r="1166">
      <c r="B1166" s="23"/>
      <c r="D1166" s="32"/>
      <c r="G1166" s="23"/>
      <c r="J1166" s="23"/>
      <c r="O1166" s="23"/>
      <c r="BE1166" s="54"/>
      <c r="BF1166" s="55"/>
      <c r="BI1166" s="55"/>
      <c r="BJ1166" s="54"/>
      <c r="BK1166" s="54"/>
    </row>
    <row r="1167">
      <c r="B1167" s="23"/>
      <c r="D1167" s="32"/>
      <c r="G1167" s="23"/>
      <c r="J1167" s="23"/>
      <c r="O1167" s="23"/>
      <c r="BE1167" s="54"/>
      <c r="BF1167" s="55"/>
      <c r="BI1167" s="55"/>
      <c r="BJ1167" s="54"/>
      <c r="BK1167" s="54"/>
    </row>
    <row r="1168">
      <c r="B1168" s="23"/>
      <c r="D1168" s="32"/>
      <c r="G1168" s="23"/>
      <c r="J1168" s="23"/>
      <c r="O1168" s="23"/>
      <c r="BE1168" s="54"/>
      <c r="BF1168" s="55"/>
      <c r="BI1168" s="55"/>
      <c r="BJ1168" s="54"/>
      <c r="BK1168" s="54"/>
    </row>
    <row r="1169">
      <c r="B1169" s="23"/>
      <c r="D1169" s="32"/>
      <c r="G1169" s="23"/>
      <c r="J1169" s="23"/>
      <c r="O1169" s="23"/>
      <c r="BE1169" s="54"/>
      <c r="BF1169" s="55"/>
      <c r="BI1169" s="55"/>
      <c r="BJ1169" s="54"/>
      <c r="BK1169" s="54"/>
    </row>
    <row r="1170">
      <c r="B1170" s="23"/>
      <c r="D1170" s="32"/>
      <c r="G1170" s="23"/>
      <c r="J1170" s="23"/>
      <c r="O1170" s="23"/>
      <c r="BE1170" s="54"/>
      <c r="BF1170" s="55"/>
      <c r="BI1170" s="55"/>
      <c r="BJ1170" s="54"/>
      <c r="BK1170" s="54"/>
    </row>
    <row r="1171">
      <c r="B1171" s="23"/>
      <c r="D1171" s="32"/>
      <c r="G1171" s="23"/>
      <c r="J1171" s="23"/>
      <c r="O1171" s="23"/>
      <c r="BE1171" s="54"/>
      <c r="BF1171" s="55"/>
      <c r="BI1171" s="55"/>
      <c r="BJ1171" s="54"/>
      <c r="BK1171" s="54"/>
    </row>
    <row r="1172">
      <c r="B1172" s="23"/>
      <c r="D1172" s="32"/>
      <c r="G1172" s="23"/>
      <c r="J1172" s="23"/>
      <c r="O1172" s="23"/>
      <c r="BE1172" s="54"/>
      <c r="BF1172" s="55"/>
      <c r="BI1172" s="55"/>
      <c r="BJ1172" s="54"/>
      <c r="BK1172" s="54"/>
    </row>
    <row r="1173">
      <c r="B1173" s="23"/>
      <c r="D1173" s="32"/>
      <c r="G1173" s="23"/>
      <c r="J1173" s="23"/>
      <c r="O1173" s="23"/>
      <c r="BE1173" s="54"/>
      <c r="BF1173" s="55"/>
      <c r="BI1173" s="55"/>
      <c r="BJ1173" s="54"/>
      <c r="BK1173" s="54"/>
    </row>
    <row r="1174">
      <c r="B1174" s="23"/>
      <c r="D1174" s="32"/>
      <c r="G1174" s="23"/>
      <c r="J1174" s="23"/>
      <c r="O1174" s="23"/>
      <c r="BE1174" s="54"/>
      <c r="BF1174" s="55"/>
      <c r="BI1174" s="55"/>
      <c r="BJ1174" s="54"/>
      <c r="BK1174" s="54"/>
    </row>
    <row r="1175">
      <c r="B1175" s="23"/>
      <c r="D1175" s="32"/>
      <c r="G1175" s="23"/>
      <c r="J1175" s="23"/>
      <c r="O1175" s="23"/>
      <c r="BE1175" s="54"/>
      <c r="BF1175" s="55"/>
      <c r="BI1175" s="55"/>
      <c r="BJ1175" s="54"/>
      <c r="BK1175" s="54"/>
    </row>
    <row r="1176">
      <c r="B1176" s="23"/>
      <c r="D1176" s="32"/>
      <c r="G1176" s="23"/>
      <c r="J1176" s="23"/>
      <c r="O1176" s="23"/>
      <c r="BE1176" s="54"/>
      <c r="BF1176" s="55"/>
      <c r="BI1176" s="55"/>
      <c r="BJ1176" s="54"/>
      <c r="BK1176" s="54"/>
    </row>
    <row r="1177">
      <c r="B1177" s="23"/>
      <c r="D1177" s="32"/>
      <c r="G1177" s="23"/>
      <c r="J1177" s="23"/>
      <c r="O1177" s="23"/>
      <c r="BE1177" s="54"/>
      <c r="BF1177" s="55"/>
      <c r="BI1177" s="55"/>
      <c r="BJ1177" s="54"/>
      <c r="BK1177" s="54"/>
    </row>
    <row r="1178">
      <c r="B1178" s="23"/>
      <c r="D1178" s="32"/>
      <c r="G1178" s="23"/>
      <c r="J1178" s="23"/>
      <c r="O1178" s="23"/>
      <c r="BE1178" s="54"/>
      <c r="BF1178" s="55"/>
      <c r="BI1178" s="55"/>
      <c r="BJ1178" s="54"/>
      <c r="BK1178" s="54"/>
    </row>
    <row r="1179">
      <c r="B1179" s="23"/>
      <c r="D1179" s="32"/>
      <c r="G1179" s="23"/>
      <c r="J1179" s="23"/>
      <c r="O1179" s="23"/>
      <c r="BE1179" s="54"/>
      <c r="BF1179" s="55"/>
      <c r="BI1179" s="55"/>
      <c r="BJ1179" s="54"/>
      <c r="BK1179" s="54"/>
    </row>
    <row r="1180">
      <c r="B1180" s="23"/>
      <c r="D1180" s="32"/>
      <c r="G1180" s="23"/>
      <c r="J1180" s="23"/>
      <c r="O1180" s="23"/>
      <c r="BE1180" s="54"/>
      <c r="BF1180" s="55"/>
      <c r="BI1180" s="55"/>
      <c r="BJ1180" s="54"/>
      <c r="BK1180" s="54"/>
    </row>
    <row r="1181">
      <c r="B1181" s="23"/>
      <c r="D1181" s="32"/>
      <c r="G1181" s="23"/>
      <c r="J1181" s="23"/>
      <c r="O1181" s="23"/>
      <c r="BE1181" s="54"/>
      <c r="BF1181" s="55"/>
      <c r="BI1181" s="55"/>
      <c r="BJ1181" s="54"/>
      <c r="BK1181" s="54"/>
    </row>
    <row r="1182">
      <c r="B1182" s="23"/>
      <c r="D1182" s="32"/>
      <c r="G1182" s="23"/>
      <c r="J1182" s="23"/>
      <c r="O1182" s="23"/>
      <c r="BE1182" s="54"/>
      <c r="BF1182" s="55"/>
      <c r="BI1182" s="55"/>
      <c r="BJ1182" s="54"/>
      <c r="BK1182" s="54"/>
    </row>
    <row r="1183">
      <c r="B1183" s="23"/>
      <c r="D1183" s="32"/>
      <c r="G1183" s="23"/>
      <c r="J1183" s="23"/>
      <c r="O1183" s="23"/>
      <c r="BE1183" s="54"/>
      <c r="BF1183" s="55"/>
      <c r="BI1183" s="55"/>
      <c r="BJ1183" s="54"/>
      <c r="BK1183" s="54"/>
    </row>
    <row r="1184">
      <c r="B1184" s="23"/>
      <c r="D1184" s="32"/>
      <c r="G1184" s="23"/>
      <c r="J1184" s="23"/>
      <c r="O1184" s="23"/>
      <c r="BE1184" s="54"/>
      <c r="BF1184" s="55"/>
      <c r="BI1184" s="55"/>
      <c r="BJ1184" s="54"/>
      <c r="BK1184" s="54"/>
    </row>
    <row r="1185">
      <c r="B1185" s="23"/>
      <c r="D1185" s="32"/>
      <c r="G1185" s="23"/>
      <c r="J1185" s="23"/>
      <c r="O1185" s="23"/>
      <c r="BE1185" s="54"/>
      <c r="BF1185" s="55"/>
      <c r="BI1185" s="55"/>
      <c r="BJ1185" s="54"/>
      <c r="BK1185" s="54"/>
    </row>
    <row r="1186">
      <c r="B1186" s="23"/>
      <c r="D1186" s="32"/>
      <c r="G1186" s="23"/>
      <c r="J1186" s="23"/>
      <c r="O1186" s="23"/>
      <c r="BE1186" s="54"/>
      <c r="BF1186" s="55"/>
      <c r="BI1186" s="55"/>
      <c r="BJ1186" s="54"/>
      <c r="BK1186" s="54"/>
    </row>
    <row r="1187">
      <c r="B1187" s="23"/>
      <c r="D1187" s="32"/>
      <c r="G1187" s="23"/>
      <c r="J1187" s="23"/>
      <c r="O1187" s="23"/>
      <c r="BE1187" s="54"/>
      <c r="BF1187" s="55"/>
      <c r="BI1187" s="55"/>
      <c r="BJ1187" s="54"/>
      <c r="BK1187" s="54"/>
    </row>
    <row r="1188">
      <c r="B1188" s="23"/>
      <c r="D1188" s="32"/>
      <c r="G1188" s="23"/>
      <c r="J1188" s="23"/>
      <c r="O1188" s="23"/>
      <c r="BE1188" s="54"/>
      <c r="BF1188" s="55"/>
      <c r="BI1188" s="55"/>
      <c r="BJ1188" s="54"/>
      <c r="BK1188" s="54"/>
    </row>
    <row r="1189">
      <c r="B1189" s="23"/>
      <c r="D1189" s="32"/>
      <c r="G1189" s="23"/>
      <c r="J1189" s="23"/>
      <c r="O1189" s="23"/>
      <c r="BE1189" s="54"/>
      <c r="BF1189" s="55"/>
      <c r="BI1189" s="55"/>
      <c r="BJ1189" s="54"/>
      <c r="BK1189" s="54"/>
    </row>
    <row r="1190">
      <c r="B1190" s="23"/>
      <c r="D1190" s="32"/>
      <c r="G1190" s="23"/>
      <c r="J1190" s="23"/>
      <c r="O1190" s="23"/>
      <c r="BE1190" s="54"/>
      <c r="BF1190" s="55"/>
      <c r="BI1190" s="55"/>
      <c r="BJ1190" s="54"/>
      <c r="BK1190" s="54"/>
    </row>
    <row r="1191">
      <c r="B1191" s="23"/>
      <c r="D1191" s="32"/>
      <c r="G1191" s="23"/>
      <c r="J1191" s="23"/>
      <c r="O1191" s="23"/>
      <c r="BE1191" s="54"/>
      <c r="BF1191" s="55"/>
      <c r="BI1191" s="55"/>
      <c r="BJ1191" s="54"/>
      <c r="BK1191" s="54"/>
    </row>
    <row r="1192">
      <c r="B1192" s="23"/>
      <c r="D1192" s="32"/>
      <c r="G1192" s="23"/>
      <c r="J1192" s="23"/>
      <c r="O1192" s="23"/>
      <c r="BE1192" s="54"/>
      <c r="BF1192" s="55"/>
      <c r="BI1192" s="55"/>
      <c r="BJ1192" s="54"/>
      <c r="BK1192" s="54"/>
    </row>
    <row r="1193">
      <c r="B1193" s="23"/>
      <c r="D1193" s="32"/>
      <c r="G1193" s="23"/>
      <c r="J1193" s="23"/>
      <c r="O1193" s="23"/>
      <c r="BE1193" s="54"/>
      <c r="BF1193" s="55"/>
      <c r="BI1193" s="55"/>
      <c r="BJ1193" s="54"/>
      <c r="BK1193" s="54"/>
    </row>
    <row r="1194">
      <c r="B1194" s="23"/>
      <c r="D1194" s="32"/>
      <c r="G1194" s="23"/>
      <c r="J1194" s="23"/>
      <c r="O1194" s="23"/>
      <c r="BE1194" s="54"/>
      <c r="BF1194" s="55"/>
      <c r="BI1194" s="55"/>
      <c r="BJ1194" s="54"/>
      <c r="BK1194" s="54"/>
    </row>
    <row r="1195">
      <c r="B1195" s="23"/>
      <c r="D1195" s="32"/>
      <c r="G1195" s="23"/>
      <c r="J1195" s="23"/>
      <c r="O1195" s="23"/>
      <c r="BE1195" s="54"/>
      <c r="BF1195" s="55"/>
      <c r="BI1195" s="55"/>
      <c r="BJ1195" s="54"/>
      <c r="BK1195" s="54"/>
    </row>
    <row r="1196">
      <c r="B1196" s="23"/>
      <c r="D1196" s="32"/>
      <c r="G1196" s="23"/>
      <c r="J1196" s="23"/>
      <c r="O1196" s="23"/>
      <c r="BE1196" s="54"/>
      <c r="BF1196" s="55"/>
      <c r="BI1196" s="55"/>
      <c r="BJ1196" s="54"/>
      <c r="BK1196" s="54"/>
    </row>
    <row r="1197">
      <c r="B1197" s="23"/>
      <c r="D1197" s="32"/>
      <c r="G1197" s="23"/>
      <c r="J1197" s="23"/>
      <c r="O1197" s="23"/>
      <c r="BE1197" s="54"/>
      <c r="BF1197" s="55"/>
      <c r="BI1197" s="55"/>
      <c r="BJ1197" s="54"/>
      <c r="BK1197" s="54"/>
    </row>
    <row r="1198">
      <c r="B1198" s="23"/>
      <c r="D1198" s="32"/>
      <c r="G1198" s="23"/>
      <c r="J1198" s="23"/>
      <c r="O1198" s="23"/>
      <c r="BE1198" s="54"/>
      <c r="BF1198" s="55"/>
      <c r="BI1198" s="55"/>
      <c r="BJ1198" s="54"/>
      <c r="BK1198" s="54"/>
    </row>
    <row r="1199">
      <c r="B1199" s="23"/>
      <c r="D1199" s="32"/>
      <c r="G1199" s="23"/>
      <c r="J1199" s="23"/>
      <c r="O1199" s="23"/>
      <c r="BE1199" s="54"/>
      <c r="BF1199" s="55"/>
      <c r="BI1199" s="55"/>
      <c r="BJ1199" s="54"/>
      <c r="BK1199" s="54"/>
    </row>
    <row r="1200">
      <c r="B1200" s="23"/>
      <c r="D1200" s="32"/>
      <c r="G1200" s="23"/>
      <c r="J1200" s="23"/>
      <c r="O1200" s="23"/>
      <c r="BE1200" s="54"/>
      <c r="BF1200" s="55"/>
      <c r="BI1200" s="55"/>
      <c r="BJ1200" s="54"/>
      <c r="BK1200" s="54"/>
    </row>
    <row r="1201">
      <c r="B1201" s="23"/>
      <c r="D1201" s="32"/>
      <c r="G1201" s="23"/>
      <c r="J1201" s="23"/>
      <c r="O1201" s="23"/>
      <c r="BE1201" s="54"/>
      <c r="BF1201" s="55"/>
      <c r="BI1201" s="55"/>
      <c r="BJ1201" s="54"/>
      <c r="BK1201" s="54"/>
    </row>
    <row r="1202">
      <c r="B1202" s="23"/>
      <c r="D1202" s="32"/>
      <c r="G1202" s="23"/>
      <c r="J1202" s="23"/>
      <c r="O1202" s="23"/>
      <c r="BE1202" s="54"/>
      <c r="BF1202" s="55"/>
      <c r="BI1202" s="55"/>
      <c r="BJ1202" s="54"/>
      <c r="BK1202" s="54"/>
    </row>
    <row r="1203">
      <c r="B1203" s="23"/>
      <c r="D1203" s="32"/>
      <c r="G1203" s="23"/>
      <c r="J1203" s="23"/>
      <c r="O1203" s="23"/>
      <c r="BE1203" s="54"/>
      <c r="BF1203" s="55"/>
      <c r="BI1203" s="55"/>
      <c r="BJ1203" s="54"/>
      <c r="BK1203" s="54"/>
    </row>
    <row r="1204">
      <c r="B1204" s="23"/>
      <c r="D1204" s="32"/>
      <c r="G1204" s="23"/>
      <c r="J1204" s="23"/>
      <c r="O1204" s="23"/>
      <c r="BE1204" s="54"/>
      <c r="BF1204" s="55"/>
      <c r="BI1204" s="55"/>
      <c r="BJ1204" s="54"/>
      <c r="BK1204" s="54"/>
    </row>
    <row r="1205">
      <c r="B1205" s="23"/>
      <c r="D1205" s="32"/>
      <c r="G1205" s="23"/>
      <c r="J1205" s="23"/>
      <c r="O1205" s="23"/>
      <c r="BE1205" s="54"/>
      <c r="BF1205" s="55"/>
      <c r="BI1205" s="55"/>
      <c r="BJ1205" s="54"/>
      <c r="BK1205" s="54"/>
    </row>
    <row r="1206">
      <c r="B1206" s="23"/>
      <c r="D1206" s="32"/>
      <c r="G1206" s="23"/>
      <c r="J1206" s="23"/>
      <c r="O1206" s="23"/>
      <c r="BE1206" s="54"/>
      <c r="BF1206" s="55"/>
      <c r="BI1206" s="55"/>
      <c r="BJ1206" s="54"/>
      <c r="BK1206" s="54"/>
    </row>
    <row r="1207">
      <c r="B1207" s="23"/>
      <c r="D1207" s="32"/>
      <c r="G1207" s="23"/>
      <c r="J1207" s="23"/>
      <c r="O1207" s="23"/>
      <c r="BE1207" s="54"/>
      <c r="BF1207" s="55"/>
      <c r="BI1207" s="55"/>
      <c r="BJ1207" s="54"/>
      <c r="BK1207" s="54"/>
    </row>
    <row r="1208">
      <c r="B1208" s="23"/>
      <c r="D1208" s="32"/>
      <c r="G1208" s="23"/>
      <c r="J1208" s="23"/>
      <c r="O1208" s="23"/>
      <c r="BE1208" s="54"/>
      <c r="BF1208" s="55"/>
      <c r="BI1208" s="55"/>
      <c r="BJ1208" s="54"/>
      <c r="BK1208" s="54"/>
    </row>
    <row r="1209">
      <c r="B1209" s="23"/>
      <c r="D1209" s="32"/>
      <c r="G1209" s="23"/>
      <c r="J1209" s="23"/>
      <c r="O1209" s="23"/>
      <c r="BE1209" s="54"/>
      <c r="BF1209" s="55"/>
      <c r="BI1209" s="55"/>
      <c r="BJ1209" s="54"/>
      <c r="BK1209" s="54"/>
    </row>
    <row r="1210">
      <c r="B1210" s="23"/>
      <c r="D1210" s="32"/>
      <c r="G1210" s="23"/>
      <c r="J1210" s="23"/>
      <c r="O1210" s="23"/>
      <c r="BE1210" s="54"/>
      <c r="BF1210" s="55"/>
      <c r="BI1210" s="55"/>
      <c r="BJ1210" s="54"/>
      <c r="BK1210" s="54"/>
    </row>
    <row r="1211">
      <c r="B1211" s="23"/>
      <c r="D1211" s="32"/>
      <c r="G1211" s="23"/>
      <c r="J1211" s="23"/>
      <c r="O1211" s="23"/>
      <c r="BE1211" s="54"/>
      <c r="BF1211" s="55"/>
      <c r="BI1211" s="55"/>
      <c r="BJ1211" s="54"/>
      <c r="BK1211" s="54"/>
    </row>
    <row r="1212">
      <c r="B1212" s="23"/>
      <c r="D1212" s="32"/>
      <c r="G1212" s="23"/>
      <c r="J1212" s="23"/>
      <c r="O1212" s="23"/>
      <c r="BE1212" s="54"/>
      <c r="BF1212" s="55"/>
      <c r="BI1212" s="55"/>
      <c r="BJ1212" s="54"/>
      <c r="BK1212" s="54"/>
    </row>
    <row r="1213">
      <c r="B1213" s="23"/>
      <c r="D1213" s="32"/>
      <c r="G1213" s="23"/>
      <c r="J1213" s="23"/>
      <c r="O1213" s="23"/>
      <c r="BE1213" s="54"/>
      <c r="BF1213" s="55"/>
      <c r="BI1213" s="55"/>
      <c r="BJ1213" s="54"/>
      <c r="BK1213" s="54"/>
    </row>
    <row r="1214">
      <c r="B1214" s="23"/>
      <c r="D1214" s="32"/>
      <c r="G1214" s="23"/>
      <c r="J1214" s="23"/>
      <c r="O1214" s="23"/>
      <c r="BE1214" s="54"/>
      <c r="BF1214" s="55"/>
      <c r="BI1214" s="55"/>
      <c r="BJ1214" s="54"/>
      <c r="BK1214" s="54"/>
    </row>
    <row r="1215">
      <c r="B1215" s="23"/>
      <c r="D1215" s="32"/>
      <c r="G1215" s="23"/>
      <c r="J1215" s="23"/>
      <c r="O1215" s="23"/>
      <c r="BE1215" s="54"/>
      <c r="BF1215" s="55"/>
      <c r="BI1215" s="55"/>
      <c r="BJ1215" s="54"/>
      <c r="BK1215" s="54"/>
    </row>
    <row r="1216">
      <c r="B1216" s="23"/>
      <c r="D1216" s="32"/>
      <c r="G1216" s="23"/>
      <c r="J1216" s="23"/>
      <c r="O1216" s="23"/>
      <c r="BE1216" s="54"/>
      <c r="BF1216" s="55"/>
      <c r="BI1216" s="55"/>
      <c r="BJ1216" s="54"/>
      <c r="BK1216" s="54"/>
    </row>
    <row r="1217">
      <c r="B1217" s="23"/>
      <c r="D1217" s="32"/>
      <c r="G1217" s="23"/>
      <c r="J1217" s="23"/>
      <c r="O1217" s="23"/>
      <c r="BE1217" s="54"/>
      <c r="BF1217" s="55"/>
      <c r="BI1217" s="55"/>
      <c r="BJ1217" s="54"/>
      <c r="BK1217" s="54"/>
    </row>
    <row r="1218">
      <c r="B1218" s="23"/>
      <c r="D1218" s="32"/>
      <c r="G1218" s="23"/>
      <c r="J1218" s="23"/>
      <c r="O1218" s="23"/>
      <c r="BE1218" s="54"/>
      <c r="BF1218" s="55"/>
      <c r="BI1218" s="55"/>
      <c r="BJ1218" s="54"/>
      <c r="BK1218" s="54"/>
    </row>
    <row r="1219">
      <c r="B1219" s="23"/>
      <c r="D1219" s="32"/>
      <c r="G1219" s="23"/>
      <c r="J1219" s="23"/>
      <c r="O1219" s="23"/>
      <c r="BE1219" s="54"/>
      <c r="BF1219" s="55"/>
      <c r="BI1219" s="55"/>
      <c r="BJ1219" s="54"/>
      <c r="BK1219" s="54"/>
    </row>
    <row r="1220">
      <c r="B1220" s="23"/>
      <c r="D1220" s="32"/>
      <c r="G1220" s="23"/>
      <c r="J1220" s="23"/>
      <c r="O1220" s="23"/>
      <c r="BE1220" s="54"/>
      <c r="BF1220" s="55"/>
      <c r="BI1220" s="55"/>
      <c r="BJ1220" s="54"/>
      <c r="BK1220" s="54"/>
    </row>
    <row r="1221">
      <c r="B1221" s="23"/>
      <c r="D1221" s="32"/>
      <c r="G1221" s="23"/>
      <c r="J1221" s="23"/>
      <c r="O1221" s="23"/>
      <c r="BE1221" s="54"/>
      <c r="BF1221" s="55"/>
      <c r="BI1221" s="55"/>
      <c r="BJ1221" s="54"/>
      <c r="BK1221" s="54"/>
    </row>
    <row r="1222">
      <c r="B1222" s="23"/>
      <c r="D1222" s="32"/>
      <c r="G1222" s="23"/>
      <c r="J1222" s="23"/>
      <c r="O1222" s="23"/>
      <c r="BE1222" s="54"/>
      <c r="BF1222" s="55"/>
      <c r="BI1222" s="55"/>
      <c r="BJ1222" s="54"/>
      <c r="BK1222" s="54"/>
    </row>
    <row r="1223">
      <c r="B1223" s="23"/>
      <c r="D1223" s="32"/>
      <c r="G1223" s="23"/>
      <c r="J1223" s="23"/>
      <c r="O1223" s="23"/>
      <c r="BE1223" s="54"/>
      <c r="BF1223" s="55"/>
      <c r="BI1223" s="55"/>
      <c r="BJ1223" s="54"/>
      <c r="BK1223" s="54"/>
    </row>
    <row r="1224">
      <c r="B1224" s="23"/>
      <c r="D1224" s="32"/>
      <c r="G1224" s="23"/>
      <c r="J1224" s="23"/>
      <c r="O1224" s="23"/>
      <c r="BE1224" s="54"/>
      <c r="BF1224" s="55"/>
      <c r="BI1224" s="55"/>
      <c r="BJ1224" s="54"/>
      <c r="BK1224" s="54"/>
    </row>
    <row r="1225">
      <c r="B1225" s="23"/>
      <c r="D1225" s="32"/>
      <c r="G1225" s="23"/>
      <c r="J1225" s="23"/>
      <c r="O1225" s="23"/>
      <c r="BE1225" s="54"/>
      <c r="BF1225" s="55"/>
      <c r="BI1225" s="55"/>
      <c r="BJ1225" s="54"/>
      <c r="BK1225" s="54"/>
    </row>
    <row r="1226">
      <c r="B1226" s="23"/>
      <c r="D1226" s="32"/>
      <c r="G1226" s="23"/>
      <c r="J1226" s="23"/>
      <c r="O1226" s="23"/>
      <c r="BE1226" s="54"/>
      <c r="BF1226" s="55"/>
      <c r="BI1226" s="55"/>
      <c r="BJ1226" s="54"/>
      <c r="BK1226" s="54"/>
    </row>
    <row r="1227">
      <c r="B1227" s="23"/>
      <c r="D1227" s="32"/>
      <c r="G1227" s="23"/>
      <c r="J1227" s="23"/>
      <c r="O1227" s="23"/>
      <c r="BE1227" s="54"/>
      <c r="BF1227" s="55"/>
      <c r="BI1227" s="55"/>
      <c r="BJ1227" s="54"/>
      <c r="BK1227" s="54"/>
    </row>
    <row r="1228">
      <c r="B1228" s="23"/>
      <c r="D1228" s="32"/>
      <c r="G1228" s="23"/>
      <c r="J1228" s="23"/>
      <c r="O1228" s="23"/>
      <c r="BE1228" s="54"/>
      <c r="BF1228" s="55"/>
      <c r="BI1228" s="55"/>
      <c r="BJ1228" s="54"/>
      <c r="BK1228" s="54"/>
    </row>
    <row r="1229">
      <c r="B1229" s="23"/>
      <c r="D1229" s="32"/>
      <c r="G1229" s="23"/>
      <c r="J1229" s="23"/>
      <c r="O1229" s="23"/>
      <c r="BE1229" s="54"/>
      <c r="BF1229" s="55"/>
      <c r="BI1229" s="55"/>
      <c r="BJ1229" s="54"/>
      <c r="BK1229" s="54"/>
    </row>
    <row r="1230">
      <c r="B1230" s="23"/>
      <c r="D1230" s="32"/>
      <c r="G1230" s="23"/>
      <c r="J1230" s="23"/>
      <c r="O1230" s="23"/>
      <c r="BE1230" s="54"/>
      <c r="BF1230" s="55"/>
      <c r="BI1230" s="55"/>
      <c r="BJ1230" s="54"/>
      <c r="BK1230" s="54"/>
    </row>
    <row r="1231">
      <c r="B1231" s="23"/>
      <c r="D1231" s="32"/>
      <c r="G1231" s="23"/>
      <c r="J1231" s="23"/>
      <c r="O1231" s="23"/>
      <c r="BE1231" s="54"/>
      <c r="BF1231" s="55"/>
      <c r="BI1231" s="55"/>
      <c r="BJ1231" s="54"/>
      <c r="BK1231" s="54"/>
    </row>
    <row r="1232">
      <c r="B1232" s="23"/>
      <c r="D1232" s="32"/>
      <c r="G1232" s="23"/>
      <c r="J1232" s="23"/>
      <c r="O1232" s="23"/>
      <c r="BE1232" s="54"/>
      <c r="BF1232" s="55"/>
      <c r="BI1232" s="55"/>
      <c r="BJ1232" s="54"/>
      <c r="BK1232" s="54"/>
    </row>
    <row r="1233">
      <c r="B1233" s="23"/>
      <c r="D1233" s="32"/>
      <c r="G1233" s="23"/>
      <c r="J1233" s="23"/>
      <c r="O1233" s="23"/>
      <c r="BE1233" s="54"/>
      <c r="BF1233" s="55"/>
      <c r="BI1233" s="55"/>
      <c r="BJ1233" s="54"/>
      <c r="BK1233" s="54"/>
    </row>
    <row r="1234">
      <c r="B1234" s="23"/>
      <c r="D1234" s="32"/>
      <c r="G1234" s="23"/>
      <c r="J1234" s="23"/>
      <c r="O1234" s="23"/>
      <c r="BE1234" s="54"/>
      <c r="BF1234" s="55"/>
      <c r="BI1234" s="55"/>
      <c r="BJ1234" s="54"/>
      <c r="BK1234" s="54"/>
    </row>
    <row r="1235">
      <c r="B1235" s="23"/>
      <c r="D1235" s="32"/>
      <c r="G1235" s="23"/>
      <c r="J1235" s="23"/>
      <c r="O1235" s="23"/>
      <c r="BE1235" s="54"/>
      <c r="BF1235" s="55"/>
      <c r="BI1235" s="55"/>
      <c r="BJ1235" s="54"/>
      <c r="BK1235" s="54"/>
    </row>
    <row r="1236">
      <c r="B1236" s="23"/>
      <c r="D1236" s="32"/>
      <c r="G1236" s="23"/>
      <c r="J1236" s="23"/>
      <c r="O1236" s="23"/>
      <c r="BE1236" s="54"/>
      <c r="BF1236" s="55"/>
      <c r="BI1236" s="55"/>
      <c r="BJ1236" s="54"/>
      <c r="BK1236" s="54"/>
    </row>
    <row r="1237">
      <c r="B1237" s="23"/>
      <c r="D1237" s="32"/>
      <c r="G1237" s="23"/>
      <c r="J1237" s="23"/>
      <c r="O1237" s="23"/>
      <c r="BE1237" s="54"/>
      <c r="BF1237" s="55"/>
      <c r="BI1237" s="55"/>
      <c r="BJ1237" s="54"/>
      <c r="BK1237" s="54"/>
    </row>
    <row r="1238">
      <c r="B1238" s="23"/>
      <c r="D1238" s="32"/>
      <c r="G1238" s="23"/>
      <c r="J1238" s="23"/>
      <c r="O1238" s="23"/>
      <c r="BE1238" s="54"/>
      <c r="BF1238" s="55"/>
      <c r="BI1238" s="55"/>
      <c r="BJ1238" s="54"/>
      <c r="BK1238" s="54"/>
    </row>
    <row r="1239">
      <c r="B1239" s="23"/>
      <c r="D1239" s="32"/>
      <c r="G1239" s="23"/>
      <c r="J1239" s="23"/>
      <c r="O1239" s="23"/>
      <c r="BE1239" s="54"/>
      <c r="BF1239" s="55"/>
      <c r="BI1239" s="55"/>
      <c r="BJ1239" s="54"/>
      <c r="BK1239" s="54"/>
    </row>
    <row r="1240">
      <c r="B1240" s="23"/>
      <c r="D1240" s="32"/>
      <c r="G1240" s="23"/>
      <c r="J1240" s="23"/>
      <c r="O1240" s="23"/>
      <c r="BE1240" s="54"/>
      <c r="BF1240" s="55"/>
      <c r="BI1240" s="55"/>
      <c r="BJ1240" s="54"/>
      <c r="BK1240" s="54"/>
    </row>
    <row r="1241">
      <c r="B1241" s="23"/>
      <c r="D1241" s="32"/>
      <c r="G1241" s="23"/>
      <c r="J1241" s="23"/>
      <c r="O1241" s="23"/>
      <c r="BE1241" s="54"/>
      <c r="BF1241" s="55"/>
      <c r="BI1241" s="55"/>
      <c r="BJ1241" s="54"/>
      <c r="BK1241" s="54"/>
    </row>
    <row r="1242">
      <c r="B1242" s="23"/>
      <c r="D1242" s="32"/>
      <c r="G1242" s="23"/>
      <c r="J1242" s="23"/>
      <c r="O1242" s="23"/>
      <c r="BE1242" s="54"/>
      <c r="BF1242" s="55"/>
      <c r="BI1242" s="55"/>
      <c r="BJ1242" s="54"/>
      <c r="BK1242" s="54"/>
    </row>
    <row r="1243">
      <c r="B1243" s="23"/>
      <c r="D1243" s="32"/>
      <c r="G1243" s="23"/>
      <c r="J1243" s="23"/>
      <c r="O1243" s="23"/>
      <c r="BE1243" s="54"/>
      <c r="BF1243" s="55"/>
      <c r="BI1243" s="55"/>
      <c r="BJ1243" s="54"/>
      <c r="BK1243" s="54"/>
    </row>
    <row r="1244">
      <c r="B1244" s="23"/>
      <c r="D1244" s="32"/>
      <c r="G1244" s="23"/>
      <c r="J1244" s="23"/>
      <c r="O1244" s="23"/>
      <c r="BE1244" s="54"/>
      <c r="BF1244" s="55"/>
      <c r="BI1244" s="55"/>
      <c r="BJ1244" s="54"/>
      <c r="BK1244" s="54"/>
    </row>
    <row r="1245">
      <c r="B1245" s="23"/>
      <c r="D1245" s="32"/>
      <c r="G1245" s="23"/>
      <c r="J1245" s="23"/>
      <c r="O1245" s="23"/>
      <c r="BE1245" s="54"/>
      <c r="BF1245" s="55"/>
      <c r="BI1245" s="55"/>
      <c r="BJ1245" s="54"/>
      <c r="BK1245" s="54"/>
    </row>
    <row r="1246">
      <c r="B1246" s="23"/>
      <c r="D1246" s="32"/>
      <c r="G1246" s="23"/>
      <c r="J1246" s="23"/>
      <c r="O1246" s="23"/>
      <c r="BE1246" s="54"/>
      <c r="BF1246" s="55"/>
      <c r="BI1246" s="55"/>
      <c r="BJ1246" s="54"/>
      <c r="BK1246" s="54"/>
    </row>
    <row r="1247">
      <c r="B1247" s="23"/>
      <c r="D1247" s="32"/>
      <c r="G1247" s="23"/>
      <c r="J1247" s="23"/>
      <c r="O1247" s="23"/>
      <c r="BE1247" s="54"/>
      <c r="BF1247" s="55"/>
      <c r="BI1247" s="55"/>
      <c r="BJ1247" s="54"/>
      <c r="BK1247" s="54"/>
    </row>
    <row r="1248">
      <c r="B1248" s="23"/>
      <c r="D1248" s="32"/>
      <c r="G1248" s="23"/>
      <c r="J1248" s="23"/>
      <c r="O1248" s="23"/>
      <c r="BE1248" s="54"/>
      <c r="BF1248" s="55"/>
      <c r="BI1248" s="55"/>
      <c r="BJ1248" s="54"/>
      <c r="BK1248" s="54"/>
    </row>
    <row r="1249">
      <c r="B1249" s="23"/>
      <c r="D1249" s="32"/>
      <c r="G1249" s="23"/>
      <c r="J1249" s="23"/>
      <c r="O1249" s="23"/>
      <c r="BE1249" s="54"/>
      <c r="BF1249" s="55"/>
      <c r="BI1249" s="55"/>
      <c r="BJ1249" s="54"/>
      <c r="BK1249" s="54"/>
    </row>
    <row r="1250">
      <c r="B1250" s="23"/>
      <c r="D1250" s="32"/>
      <c r="G1250" s="23"/>
      <c r="J1250" s="23"/>
      <c r="O1250" s="23"/>
      <c r="BE1250" s="54"/>
      <c r="BF1250" s="55"/>
      <c r="BI1250" s="55"/>
      <c r="BJ1250" s="54"/>
      <c r="BK1250" s="54"/>
    </row>
    <row r="1251">
      <c r="B1251" s="23"/>
      <c r="D1251" s="32"/>
      <c r="G1251" s="23"/>
      <c r="J1251" s="23"/>
      <c r="O1251" s="23"/>
      <c r="BE1251" s="54"/>
      <c r="BF1251" s="55"/>
      <c r="BI1251" s="55"/>
      <c r="BJ1251" s="54"/>
      <c r="BK1251" s="54"/>
    </row>
    <row r="1252">
      <c r="B1252" s="23"/>
      <c r="D1252" s="32"/>
      <c r="G1252" s="23"/>
      <c r="J1252" s="23"/>
      <c r="O1252" s="23"/>
      <c r="BE1252" s="54"/>
      <c r="BF1252" s="55"/>
      <c r="BI1252" s="55"/>
      <c r="BJ1252" s="54"/>
      <c r="BK1252" s="54"/>
    </row>
    <row r="1253">
      <c r="B1253" s="23"/>
      <c r="D1253" s="32"/>
      <c r="G1253" s="23"/>
      <c r="J1253" s="23"/>
      <c r="O1253" s="23"/>
      <c r="BE1253" s="54"/>
      <c r="BF1253" s="55"/>
      <c r="BI1253" s="55"/>
      <c r="BJ1253" s="54"/>
      <c r="BK1253" s="54"/>
    </row>
    <row r="1254">
      <c r="B1254" s="23"/>
      <c r="D1254" s="32"/>
      <c r="G1254" s="23"/>
      <c r="J1254" s="23"/>
      <c r="O1254" s="23"/>
      <c r="BE1254" s="54"/>
      <c r="BF1254" s="55"/>
      <c r="BI1254" s="55"/>
      <c r="BJ1254" s="54"/>
      <c r="BK1254" s="54"/>
    </row>
    <row r="1255">
      <c r="B1255" s="23"/>
      <c r="D1255" s="32"/>
      <c r="G1255" s="23"/>
      <c r="J1255" s="23"/>
      <c r="O1255" s="23"/>
      <c r="BE1255" s="54"/>
      <c r="BF1255" s="55"/>
      <c r="BI1255" s="55"/>
      <c r="BJ1255" s="54"/>
      <c r="BK1255" s="54"/>
    </row>
    <row r="1256">
      <c r="B1256" s="23"/>
      <c r="D1256" s="32"/>
      <c r="G1256" s="23"/>
      <c r="J1256" s="23"/>
      <c r="O1256" s="23"/>
      <c r="BE1256" s="54"/>
      <c r="BF1256" s="55"/>
      <c r="BI1256" s="55"/>
      <c r="BJ1256" s="54"/>
      <c r="BK1256" s="54"/>
    </row>
    <row r="1257">
      <c r="B1257" s="23"/>
      <c r="D1257" s="32"/>
      <c r="G1257" s="23"/>
      <c r="J1257" s="23"/>
      <c r="O1257" s="23"/>
      <c r="BE1257" s="54"/>
      <c r="BF1257" s="55"/>
      <c r="BI1257" s="55"/>
      <c r="BJ1257" s="54"/>
      <c r="BK1257" s="54"/>
    </row>
    <row r="1258">
      <c r="B1258" s="23"/>
      <c r="D1258" s="32"/>
      <c r="G1258" s="23"/>
      <c r="J1258" s="23"/>
      <c r="O1258" s="23"/>
      <c r="BE1258" s="54"/>
      <c r="BF1258" s="55"/>
      <c r="BI1258" s="55"/>
      <c r="BJ1258" s="54"/>
      <c r="BK1258" s="54"/>
    </row>
    <row r="1259">
      <c r="B1259" s="23"/>
      <c r="D1259" s="32"/>
      <c r="G1259" s="23"/>
      <c r="J1259" s="23"/>
      <c r="O1259" s="23"/>
      <c r="BE1259" s="54"/>
      <c r="BF1259" s="55"/>
      <c r="BI1259" s="55"/>
      <c r="BJ1259" s="54"/>
      <c r="BK1259" s="54"/>
    </row>
    <row r="1260">
      <c r="B1260" s="23"/>
      <c r="D1260" s="32"/>
      <c r="G1260" s="23"/>
      <c r="J1260" s="23"/>
      <c r="O1260" s="23"/>
      <c r="BE1260" s="54"/>
      <c r="BF1260" s="55"/>
      <c r="BI1260" s="55"/>
      <c r="BJ1260" s="54"/>
      <c r="BK1260" s="54"/>
    </row>
    <row r="1261">
      <c r="B1261" s="23"/>
      <c r="D1261" s="32"/>
      <c r="G1261" s="23"/>
      <c r="J1261" s="23"/>
      <c r="O1261" s="23"/>
      <c r="BE1261" s="54"/>
      <c r="BF1261" s="55"/>
      <c r="BI1261" s="55"/>
      <c r="BJ1261" s="54"/>
      <c r="BK1261" s="54"/>
    </row>
    <row r="1262">
      <c r="B1262" s="23"/>
      <c r="D1262" s="32"/>
      <c r="G1262" s="23"/>
      <c r="J1262" s="23"/>
      <c r="O1262" s="23"/>
      <c r="BE1262" s="54"/>
      <c r="BF1262" s="55"/>
      <c r="BI1262" s="55"/>
      <c r="BJ1262" s="54"/>
      <c r="BK1262" s="54"/>
    </row>
    <row r="1263">
      <c r="B1263" s="23"/>
      <c r="D1263" s="32"/>
      <c r="G1263" s="23"/>
      <c r="J1263" s="23"/>
      <c r="O1263" s="23"/>
      <c r="BE1263" s="54"/>
      <c r="BF1263" s="55"/>
      <c r="BI1263" s="55"/>
      <c r="BJ1263" s="54"/>
      <c r="BK1263" s="54"/>
    </row>
    <row r="1264">
      <c r="B1264" s="23"/>
      <c r="D1264" s="32"/>
      <c r="G1264" s="23"/>
      <c r="J1264" s="23"/>
      <c r="O1264" s="23"/>
      <c r="BE1264" s="54"/>
      <c r="BF1264" s="55"/>
      <c r="BI1264" s="55"/>
      <c r="BJ1264" s="54"/>
      <c r="BK1264" s="54"/>
    </row>
    <row r="1265">
      <c r="B1265" s="23"/>
      <c r="D1265" s="32"/>
      <c r="G1265" s="23"/>
      <c r="J1265" s="23"/>
      <c r="O1265" s="23"/>
      <c r="BE1265" s="54"/>
      <c r="BF1265" s="55"/>
      <c r="BI1265" s="55"/>
      <c r="BJ1265" s="54"/>
      <c r="BK1265" s="54"/>
    </row>
    <row r="1266">
      <c r="B1266" s="23"/>
      <c r="D1266" s="32"/>
      <c r="G1266" s="23"/>
      <c r="J1266" s="23"/>
      <c r="O1266" s="23"/>
      <c r="BE1266" s="54"/>
      <c r="BF1266" s="55"/>
      <c r="BI1266" s="55"/>
      <c r="BJ1266" s="54"/>
      <c r="BK1266" s="54"/>
    </row>
    <row r="1267">
      <c r="B1267" s="23"/>
      <c r="D1267" s="32"/>
      <c r="G1267" s="23"/>
      <c r="J1267" s="23"/>
      <c r="O1267" s="23"/>
      <c r="BE1267" s="54"/>
      <c r="BF1267" s="55"/>
      <c r="BI1267" s="55"/>
      <c r="BJ1267" s="54"/>
      <c r="BK1267" s="54"/>
    </row>
    <row r="1268">
      <c r="B1268" s="23"/>
      <c r="D1268" s="32"/>
      <c r="G1268" s="23"/>
      <c r="J1268" s="23"/>
      <c r="O1268" s="23"/>
      <c r="BE1268" s="54"/>
      <c r="BF1268" s="55"/>
      <c r="BI1268" s="55"/>
      <c r="BJ1268" s="54"/>
      <c r="BK1268" s="54"/>
    </row>
    <row r="1269">
      <c r="B1269" s="23"/>
      <c r="D1269" s="32"/>
      <c r="G1269" s="23"/>
      <c r="J1269" s="23"/>
      <c r="O1269" s="23"/>
      <c r="BE1269" s="54"/>
      <c r="BF1269" s="55"/>
      <c r="BI1269" s="55"/>
      <c r="BJ1269" s="54"/>
      <c r="BK1269" s="54"/>
    </row>
    <row r="1270">
      <c r="B1270" s="23"/>
      <c r="D1270" s="32"/>
      <c r="G1270" s="23"/>
      <c r="J1270" s="23"/>
      <c r="O1270" s="23"/>
      <c r="BE1270" s="54"/>
      <c r="BF1270" s="55"/>
      <c r="BI1270" s="55"/>
      <c r="BJ1270" s="54"/>
      <c r="BK1270" s="54"/>
    </row>
    <row r="1271">
      <c r="B1271" s="23"/>
      <c r="D1271" s="32"/>
      <c r="G1271" s="23"/>
      <c r="J1271" s="23"/>
      <c r="O1271" s="23"/>
      <c r="BE1271" s="54"/>
      <c r="BF1271" s="55"/>
      <c r="BI1271" s="55"/>
      <c r="BJ1271" s="54"/>
      <c r="BK1271" s="54"/>
    </row>
    <row r="1272">
      <c r="B1272" s="23"/>
      <c r="D1272" s="32"/>
      <c r="G1272" s="23"/>
      <c r="J1272" s="23"/>
      <c r="O1272" s="23"/>
      <c r="BE1272" s="54"/>
      <c r="BF1272" s="55"/>
      <c r="BI1272" s="55"/>
      <c r="BJ1272" s="54"/>
      <c r="BK1272" s="54"/>
    </row>
    <row r="1273">
      <c r="B1273" s="23"/>
      <c r="D1273" s="32"/>
      <c r="G1273" s="23"/>
      <c r="J1273" s="23"/>
      <c r="O1273" s="23"/>
      <c r="BE1273" s="54"/>
      <c r="BF1273" s="55"/>
      <c r="BI1273" s="55"/>
      <c r="BJ1273" s="54"/>
      <c r="BK1273" s="54"/>
    </row>
    <row r="1274">
      <c r="B1274" s="23"/>
      <c r="D1274" s="32"/>
      <c r="G1274" s="23"/>
      <c r="J1274" s="23"/>
      <c r="O1274" s="23"/>
      <c r="BE1274" s="54"/>
      <c r="BF1274" s="55"/>
      <c r="BI1274" s="55"/>
      <c r="BJ1274" s="54"/>
      <c r="BK1274" s="54"/>
    </row>
    <row r="1275">
      <c r="B1275" s="23"/>
      <c r="D1275" s="32"/>
      <c r="G1275" s="23"/>
      <c r="J1275" s="23"/>
      <c r="O1275" s="23"/>
      <c r="BE1275" s="54"/>
      <c r="BF1275" s="55"/>
      <c r="BI1275" s="55"/>
      <c r="BJ1275" s="54"/>
      <c r="BK1275" s="54"/>
    </row>
    <row r="1276">
      <c r="B1276" s="23"/>
      <c r="D1276" s="32"/>
      <c r="G1276" s="23"/>
      <c r="J1276" s="23"/>
      <c r="O1276" s="23"/>
      <c r="BE1276" s="54"/>
      <c r="BF1276" s="55"/>
      <c r="BI1276" s="55"/>
      <c r="BJ1276" s="54"/>
      <c r="BK1276" s="54"/>
    </row>
    <row r="1277">
      <c r="B1277" s="23"/>
      <c r="D1277" s="32"/>
      <c r="G1277" s="23"/>
      <c r="J1277" s="23"/>
      <c r="O1277" s="23"/>
      <c r="BE1277" s="54"/>
      <c r="BF1277" s="55"/>
      <c r="BI1277" s="55"/>
      <c r="BJ1277" s="54"/>
      <c r="BK1277" s="54"/>
    </row>
    <row r="1278">
      <c r="B1278" s="23"/>
      <c r="D1278" s="32"/>
      <c r="G1278" s="23"/>
      <c r="J1278" s="23"/>
      <c r="O1278" s="23"/>
      <c r="BE1278" s="54"/>
      <c r="BF1278" s="55"/>
      <c r="BI1278" s="55"/>
      <c r="BJ1278" s="54"/>
      <c r="BK1278" s="54"/>
    </row>
    <row r="1279">
      <c r="B1279" s="23"/>
      <c r="D1279" s="32"/>
      <c r="G1279" s="23"/>
      <c r="J1279" s="23"/>
      <c r="O1279" s="23"/>
      <c r="BE1279" s="54"/>
      <c r="BF1279" s="55"/>
      <c r="BI1279" s="55"/>
      <c r="BJ1279" s="54"/>
      <c r="BK1279" s="54"/>
    </row>
    <row r="1280">
      <c r="B1280" s="23"/>
      <c r="D1280" s="32"/>
      <c r="G1280" s="23"/>
      <c r="J1280" s="23"/>
      <c r="O1280" s="23"/>
      <c r="BE1280" s="54"/>
      <c r="BF1280" s="55"/>
      <c r="BI1280" s="55"/>
      <c r="BJ1280" s="54"/>
      <c r="BK1280" s="54"/>
    </row>
    <row r="1281">
      <c r="B1281" s="23"/>
      <c r="D1281" s="32"/>
      <c r="G1281" s="23"/>
      <c r="J1281" s="23"/>
      <c r="O1281" s="23"/>
      <c r="BE1281" s="54"/>
      <c r="BF1281" s="55"/>
      <c r="BI1281" s="55"/>
      <c r="BJ1281" s="54"/>
      <c r="BK1281" s="54"/>
    </row>
    <row r="1282">
      <c r="B1282" s="23"/>
      <c r="D1282" s="32"/>
      <c r="G1282" s="23"/>
      <c r="J1282" s="23"/>
      <c r="O1282" s="23"/>
      <c r="BE1282" s="54"/>
      <c r="BF1282" s="55"/>
      <c r="BI1282" s="55"/>
      <c r="BJ1282" s="54"/>
      <c r="BK1282" s="54"/>
    </row>
    <row r="1283">
      <c r="B1283" s="23"/>
      <c r="D1283" s="32"/>
      <c r="G1283" s="23"/>
      <c r="J1283" s="23"/>
      <c r="O1283" s="23"/>
      <c r="BE1283" s="54"/>
      <c r="BF1283" s="55"/>
      <c r="BI1283" s="55"/>
      <c r="BJ1283" s="54"/>
      <c r="BK1283" s="54"/>
    </row>
    <row r="1284">
      <c r="B1284" s="23"/>
      <c r="D1284" s="32"/>
      <c r="G1284" s="23"/>
      <c r="J1284" s="23"/>
      <c r="O1284" s="23"/>
      <c r="BE1284" s="54"/>
      <c r="BF1284" s="55"/>
      <c r="BI1284" s="55"/>
      <c r="BJ1284" s="54"/>
      <c r="BK1284" s="54"/>
    </row>
    <row r="1285">
      <c r="B1285" s="23"/>
      <c r="D1285" s="32"/>
      <c r="G1285" s="23"/>
      <c r="J1285" s="23"/>
      <c r="O1285" s="23"/>
      <c r="BE1285" s="54"/>
      <c r="BF1285" s="55"/>
      <c r="BI1285" s="55"/>
      <c r="BJ1285" s="54"/>
      <c r="BK1285" s="54"/>
    </row>
    <row r="1286">
      <c r="B1286" s="23"/>
      <c r="D1286" s="32"/>
      <c r="G1286" s="23"/>
      <c r="J1286" s="23"/>
      <c r="O1286" s="23"/>
      <c r="BE1286" s="54"/>
      <c r="BF1286" s="55"/>
      <c r="BI1286" s="55"/>
      <c r="BJ1286" s="54"/>
      <c r="BK1286" s="54"/>
    </row>
    <row r="1287">
      <c r="B1287" s="23"/>
      <c r="D1287" s="32"/>
      <c r="G1287" s="23"/>
      <c r="J1287" s="23"/>
      <c r="O1287" s="23"/>
      <c r="BE1287" s="54"/>
      <c r="BF1287" s="55"/>
      <c r="BI1287" s="55"/>
      <c r="BJ1287" s="54"/>
      <c r="BK1287" s="54"/>
    </row>
    <row r="1288">
      <c r="B1288" s="23"/>
      <c r="D1288" s="32"/>
      <c r="G1288" s="23"/>
      <c r="J1288" s="23"/>
      <c r="O1288" s="23"/>
      <c r="BE1288" s="54"/>
      <c r="BF1288" s="55"/>
      <c r="BI1288" s="55"/>
      <c r="BJ1288" s="54"/>
      <c r="BK1288" s="54"/>
    </row>
    <row r="1289">
      <c r="B1289" s="23"/>
      <c r="D1289" s="32"/>
      <c r="G1289" s="23"/>
      <c r="J1289" s="23"/>
      <c r="O1289" s="23"/>
      <c r="BE1289" s="54"/>
      <c r="BF1289" s="55"/>
      <c r="BI1289" s="55"/>
      <c r="BJ1289" s="54"/>
      <c r="BK1289" s="54"/>
    </row>
    <row r="1290">
      <c r="B1290" s="23"/>
      <c r="D1290" s="32"/>
      <c r="G1290" s="23"/>
      <c r="J1290" s="23"/>
      <c r="O1290" s="23"/>
      <c r="BE1290" s="54"/>
      <c r="BF1290" s="55"/>
      <c r="BI1290" s="55"/>
      <c r="BJ1290" s="54"/>
      <c r="BK1290" s="54"/>
    </row>
    <row r="1291">
      <c r="B1291" s="23"/>
      <c r="D1291" s="32"/>
      <c r="G1291" s="23"/>
      <c r="J1291" s="23"/>
      <c r="O1291" s="23"/>
      <c r="BE1291" s="54"/>
      <c r="BF1291" s="55"/>
      <c r="BI1291" s="55"/>
      <c r="BJ1291" s="54"/>
      <c r="BK1291" s="54"/>
    </row>
    <row r="1292">
      <c r="B1292" s="23"/>
      <c r="D1292" s="32"/>
      <c r="G1292" s="23"/>
      <c r="J1292" s="23"/>
      <c r="O1292" s="23"/>
      <c r="BE1292" s="54"/>
      <c r="BF1292" s="55"/>
      <c r="BI1292" s="55"/>
      <c r="BJ1292" s="54"/>
      <c r="BK1292" s="54"/>
    </row>
    <row r="1293">
      <c r="B1293" s="23"/>
      <c r="D1293" s="32"/>
      <c r="G1293" s="23"/>
      <c r="J1293" s="23"/>
      <c r="O1293" s="23"/>
      <c r="BE1293" s="54"/>
      <c r="BF1293" s="55"/>
      <c r="BI1293" s="55"/>
      <c r="BJ1293" s="54"/>
      <c r="BK1293" s="54"/>
    </row>
    <row r="1294">
      <c r="B1294" s="23"/>
      <c r="D1294" s="32"/>
      <c r="G1294" s="23"/>
      <c r="J1294" s="23"/>
      <c r="O1294" s="23"/>
      <c r="BE1294" s="54"/>
      <c r="BF1294" s="55"/>
      <c r="BI1294" s="55"/>
      <c r="BJ1294" s="54"/>
      <c r="BK1294" s="54"/>
    </row>
    <row r="1295">
      <c r="B1295" s="23"/>
      <c r="D1295" s="32"/>
      <c r="G1295" s="23"/>
      <c r="J1295" s="23"/>
      <c r="O1295" s="23"/>
      <c r="BE1295" s="54"/>
      <c r="BF1295" s="55"/>
      <c r="BI1295" s="55"/>
      <c r="BJ1295" s="54"/>
      <c r="BK1295" s="54"/>
    </row>
    <row r="1296">
      <c r="B1296" s="23"/>
      <c r="D1296" s="32"/>
      <c r="G1296" s="23"/>
      <c r="J1296" s="23"/>
      <c r="O1296" s="23"/>
      <c r="BE1296" s="54"/>
      <c r="BF1296" s="55"/>
      <c r="BI1296" s="55"/>
      <c r="BJ1296" s="54"/>
      <c r="BK1296" s="54"/>
    </row>
    <row r="1297">
      <c r="B1297" s="23"/>
      <c r="D1297" s="32"/>
      <c r="G1297" s="23"/>
      <c r="J1297" s="23"/>
      <c r="O1297" s="23"/>
      <c r="BE1297" s="54"/>
      <c r="BF1297" s="55"/>
      <c r="BI1297" s="55"/>
      <c r="BJ1297" s="54"/>
      <c r="BK1297" s="54"/>
    </row>
    <row r="1298">
      <c r="B1298" s="23"/>
      <c r="D1298" s="32"/>
      <c r="G1298" s="23"/>
      <c r="J1298" s="23"/>
      <c r="O1298" s="23"/>
      <c r="BE1298" s="54"/>
      <c r="BF1298" s="55"/>
      <c r="BI1298" s="55"/>
      <c r="BJ1298" s="54"/>
      <c r="BK1298" s="54"/>
    </row>
    <row r="1299">
      <c r="B1299" s="23"/>
      <c r="D1299" s="32"/>
      <c r="G1299" s="23"/>
      <c r="J1299" s="23"/>
      <c r="O1299" s="23"/>
      <c r="BE1299" s="54"/>
      <c r="BF1299" s="55"/>
      <c r="BI1299" s="55"/>
      <c r="BJ1299" s="54"/>
      <c r="BK1299" s="54"/>
    </row>
    <row r="1300">
      <c r="B1300" s="23"/>
      <c r="D1300" s="32"/>
      <c r="G1300" s="23"/>
      <c r="J1300" s="23"/>
      <c r="O1300" s="23"/>
      <c r="BE1300" s="54"/>
      <c r="BF1300" s="55"/>
      <c r="BI1300" s="55"/>
      <c r="BJ1300" s="54"/>
      <c r="BK1300" s="54"/>
    </row>
    <row r="1301">
      <c r="B1301" s="23"/>
      <c r="D1301" s="32"/>
      <c r="G1301" s="23"/>
      <c r="J1301" s="23"/>
      <c r="O1301" s="23"/>
      <c r="BE1301" s="54"/>
      <c r="BF1301" s="55"/>
      <c r="BI1301" s="55"/>
      <c r="BJ1301" s="54"/>
      <c r="BK1301" s="54"/>
    </row>
    <row r="1302">
      <c r="B1302" s="23"/>
      <c r="D1302" s="32"/>
      <c r="G1302" s="23"/>
      <c r="J1302" s="23"/>
      <c r="O1302" s="23"/>
      <c r="BE1302" s="54"/>
      <c r="BF1302" s="55"/>
      <c r="BI1302" s="55"/>
      <c r="BJ1302" s="54"/>
      <c r="BK1302" s="54"/>
    </row>
    <row r="1303">
      <c r="B1303" s="23"/>
      <c r="D1303" s="32"/>
      <c r="G1303" s="23"/>
      <c r="J1303" s="23"/>
      <c r="O1303" s="23"/>
      <c r="BE1303" s="54"/>
      <c r="BF1303" s="55"/>
      <c r="BI1303" s="55"/>
      <c r="BJ1303" s="54"/>
      <c r="BK1303" s="54"/>
    </row>
    <row r="1304">
      <c r="B1304" s="23"/>
      <c r="D1304" s="32"/>
      <c r="G1304" s="23"/>
      <c r="J1304" s="23"/>
      <c r="O1304" s="23"/>
      <c r="BE1304" s="54"/>
      <c r="BF1304" s="55"/>
      <c r="BI1304" s="55"/>
      <c r="BJ1304" s="54"/>
      <c r="BK1304" s="54"/>
    </row>
    <row r="1305">
      <c r="B1305" s="23"/>
      <c r="D1305" s="32"/>
      <c r="G1305" s="23"/>
      <c r="J1305" s="23"/>
      <c r="O1305" s="23"/>
      <c r="BE1305" s="54"/>
      <c r="BF1305" s="55"/>
      <c r="BI1305" s="55"/>
      <c r="BJ1305" s="54"/>
      <c r="BK1305" s="54"/>
    </row>
    <row r="1306">
      <c r="B1306" s="23"/>
      <c r="D1306" s="32"/>
      <c r="G1306" s="23"/>
      <c r="J1306" s="23"/>
      <c r="O1306" s="23"/>
      <c r="BE1306" s="54"/>
      <c r="BF1306" s="55"/>
      <c r="BI1306" s="55"/>
      <c r="BJ1306" s="54"/>
      <c r="BK1306" s="54"/>
    </row>
    <row r="1307">
      <c r="B1307" s="23"/>
      <c r="D1307" s="32"/>
      <c r="G1307" s="23"/>
      <c r="J1307" s="23"/>
      <c r="O1307" s="23"/>
      <c r="BE1307" s="54"/>
      <c r="BF1307" s="55"/>
      <c r="BI1307" s="55"/>
      <c r="BJ1307" s="54"/>
      <c r="BK1307" s="54"/>
    </row>
    <row r="1308">
      <c r="B1308" s="23"/>
      <c r="D1308" s="32"/>
      <c r="G1308" s="23"/>
      <c r="J1308" s="23"/>
      <c r="O1308" s="23"/>
      <c r="BE1308" s="54"/>
      <c r="BF1308" s="55"/>
      <c r="BI1308" s="55"/>
      <c r="BJ1308" s="54"/>
      <c r="BK1308" s="54"/>
    </row>
    <row r="1309">
      <c r="B1309" s="23"/>
      <c r="D1309" s="32"/>
      <c r="G1309" s="23"/>
      <c r="J1309" s="23"/>
      <c r="O1309" s="23"/>
      <c r="BE1309" s="54"/>
      <c r="BF1309" s="55"/>
      <c r="BI1309" s="55"/>
      <c r="BJ1309" s="54"/>
      <c r="BK1309" s="54"/>
    </row>
    <row r="1310">
      <c r="B1310" s="23"/>
      <c r="D1310" s="32"/>
      <c r="G1310" s="23"/>
      <c r="J1310" s="23"/>
      <c r="O1310" s="23"/>
      <c r="BE1310" s="54"/>
      <c r="BF1310" s="55"/>
      <c r="BI1310" s="55"/>
      <c r="BJ1310" s="54"/>
      <c r="BK1310" s="54"/>
    </row>
    <row r="1311">
      <c r="B1311" s="23"/>
      <c r="D1311" s="32"/>
      <c r="G1311" s="23"/>
      <c r="J1311" s="23"/>
      <c r="O1311" s="23"/>
      <c r="BE1311" s="54"/>
      <c r="BF1311" s="55"/>
      <c r="BI1311" s="55"/>
      <c r="BJ1311" s="54"/>
      <c r="BK1311" s="54"/>
    </row>
    <row r="1312">
      <c r="B1312" s="23"/>
      <c r="D1312" s="32"/>
      <c r="G1312" s="23"/>
      <c r="J1312" s="23"/>
      <c r="O1312" s="23"/>
      <c r="BE1312" s="54"/>
      <c r="BF1312" s="55"/>
      <c r="BI1312" s="55"/>
      <c r="BJ1312" s="54"/>
      <c r="BK1312" s="54"/>
    </row>
    <row r="1313">
      <c r="B1313" s="23"/>
      <c r="D1313" s="32"/>
      <c r="G1313" s="23"/>
      <c r="J1313" s="23"/>
      <c r="O1313" s="23"/>
      <c r="BE1313" s="54"/>
      <c r="BF1313" s="55"/>
      <c r="BI1313" s="55"/>
      <c r="BJ1313" s="54"/>
      <c r="BK1313" s="54"/>
    </row>
    <row r="1314">
      <c r="B1314" s="23"/>
      <c r="D1314" s="32"/>
      <c r="G1314" s="23"/>
      <c r="J1314" s="23"/>
      <c r="O1314" s="23"/>
      <c r="BE1314" s="54"/>
      <c r="BF1314" s="55"/>
      <c r="BI1314" s="55"/>
      <c r="BJ1314" s="54"/>
      <c r="BK1314" s="54"/>
    </row>
    <row r="1315">
      <c r="B1315" s="23"/>
      <c r="D1315" s="32"/>
      <c r="G1315" s="23"/>
      <c r="J1315" s="23"/>
      <c r="O1315" s="23"/>
      <c r="BE1315" s="54"/>
      <c r="BF1315" s="55"/>
      <c r="BI1315" s="55"/>
      <c r="BJ1315" s="54"/>
      <c r="BK1315" s="54"/>
    </row>
    <row r="1316">
      <c r="B1316" s="23"/>
      <c r="D1316" s="32"/>
      <c r="G1316" s="23"/>
      <c r="J1316" s="23"/>
      <c r="O1316" s="23"/>
      <c r="BE1316" s="54"/>
      <c r="BF1316" s="55"/>
      <c r="BI1316" s="55"/>
      <c r="BJ1316" s="54"/>
      <c r="BK1316" s="54"/>
    </row>
    <row r="1317">
      <c r="B1317" s="23"/>
      <c r="D1317" s="32"/>
      <c r="G1317" s="23"/>
      <c r="J1317" s="23"/>
      <c r="O1317" s="23"/>
      <c r="BE1317" s="54"/>
      <c r="BF1317" s="55"/>
      <c r="BI1317" s="55"/>
      <c r="BJ1317" s="54"/>
      <c r="BK1317" s="54"/>
    </row>
    <row r="1318">
      <c r="B1318" s="23"/>
      <c r="D1318" s="32"/>
      <c r="G1318" s="23"/>
      <c r="J1318" s="23"/>
      <c r="O1318" s="23"/>
      <c r="BE1318" s="54"/>
      <c r="BF1318" s="55"/>
      <c r="BI1318" s="55"/>
      <c r="BJ1318" s="54"/>
      <c r="BK1318" s="54"/>
    </row>
    <row r="1319">
      <c r="B1319" s="23"/>
      <c r="D1319" s="32"/>
      <c r="G1319" s="23"/>
      <c r="J1319" s="23"/>
      <c r="O1319" s="23"/>
      <c r="BE1319" s="54"/>
      <c r="BF1319" s="55"/>
      <c r="BI1319" s="55"/>
      <c r="BJ1319" s="54"/>
      <c r="BK1319" s="54"/>
    </row>
    <row r="1320">
      <c r="B1320" s="23"/>
      <c r="D1320" s="32"/>
      <c r="G1320" s="23"/>
      <c r="J1320" s="23"/>
      <c r="O1320" s="23"/>
      <c r="BE1320" s="54"/>
      <c r="BF1320" s="55"/>
      <c r="BI1320" s="55"/>
      <c r="BJ1320" s="54"/>
      <c r="BK1320" s="54"/>
    </row>
    <row r="1321">
      <c r="B1321" s="23"/>
      <c r="D1321" s="32"/>
      <c r="G1321" s="23"/>
      <c r="J1321" s="23"/>
      <c r="O1321" s="23"/>
      <c r="BE1321" s="54"/>
      <c r="BF1321" s="55"/>
      <c r="BI1321" s="55"/>
      <c r="BJ1321" s="54"/>
      <c r="BK1321" s="54"/>
    </row>
    <row r="1322">
      <c r="B1322" s="23"/>
      <c r="D1322" s="32"/>
      <c r="G1322" s="23"/>
      <c r="J1322" s="23"/>
      <c r="O1322" s="23"/>
      <c r="BE1322" s="54"/>
      <c r="BF1322" s="55"/>
      <c r="BI1322" s="55"/>
      <c r="BJ1322" s="54"/>
      <c r="BK1322" s="54"/>
    </row>
    <row r="1323">
      <c r="B1323" s="23"/>
      <c r="D1323" s="32"/>
      <c r="G1323" s="23"/>
      <c r="J1323" s="23"/>
      <c r="O1323" s="23"/>
      <c r="BE1323" s="54"/>
      <c r="BF1323" s="55"/>
      <c r="BI1323" s="55"/>
      <c r="BJ1323" s="54"/>
      <c r="BK1323" s="54"/>
    </row>
    <row r="1324">
      <c r="B1324" s="23"/>
      <c r="D1324" s="32"/>
      <c r="G1324" s="23"/>
      <c r="J1324" s="23"/>
      <c r="O1324" s="23"/>
      <c r="BE1324" s="54"/>
      <c r="BF1324" s="55"/>
      <c r="BI1324" s="55"/>
      <c r="BJ1324" s="54"/>
      <c r="BK1324" s="54"/>
    </row>
    <row r="1325">
      <c r="B1325" s="23"/>
      <c r="D1325" s="32"/>
      <c r="G1325" s="23"/>
      <c r="J1325" s="23"/>
      <c r="O1325" s="23"/>
      <c r="BE1325" s="54"/>
      <c r="BF1325" s="55"/>
      <c r="BI1325" s="55"/>
      <c r="BJ1325" s="54"/>
      <c r="BK1325" s="54"/>
    </row>
    <row r="1326">
      <c r="B1326" s="23"/>
      <c r="D1326" s="32"/>
      <c r="G1326" s="23"/>
      <c r="J1326" s="23"/>
      <c r="O1326" s="23"/>
      <c r="BE1326" s="54"/>
      <c r="BF1326" s="55"/>
      <c r="BI1326" s="55"/>
      <c r="BJ1326" s="54"/>
      <c r="BK1326" s="54"/>
    </row>
    <row r="1327">
      <c r="B1327" s="23"/>
      <c r="D1327" s="32"/>
      <c r="G1327" s="23"/>
      <c r="J1327" s="23"/>
      <c r="O1327" s="23"/>
      <c r="BE1327" s="54"/>
      <c r="BF1327" s="55"/>
      <c r="BI1327" s="55"/>
      <c r="BJ1327" s="54"/>
      <c r="BK1327" s="54"/>
    </row>
    <row r="1328">
      <c r="B1328" s="23"/>
      <c r="D1328" s="32"/>
      <c r="G1328" s="23"/>
      <c r="J1328" s="23"/>
      <c r="O1328" s="23"/>
      <c r="BE1328" s="54"/>
      <c r="BF1328" s="55"/>
      <c r="BI1328" s="55"/>
      <c r="BJ1328" s="54"/>
      <c r="BK1328" s="54"/>
    </row>
    <row r="1329">
      <c r="B1329" s="23"/>
      <c r="D1329" s="32"/>
      <c r="G1329" s="23"/>
      <c r="J1329" s="23"/>
      <c r="O1329" s="23"/>
      <c r="BE1329" s="54"/>
      <c r="BF1329" s="55"/>
      <c r="BI1329" s="55"/>
      <c r="BJ1329" s="54"/>
      <c r="BK1329" s="54"/>
    </row>
    <row r="1330">
      <c r="B1330" s="23"/>
      <c r="D1330" s="32"/>
      <c r="G1330" s="23"/>
      <c r="J1330" s="23"/>
      <c r="O1330" s="23"/>
      <c r="BE1330" s="54"/>
      <c r="BF1330" s="55"/>
      <c r="BI1330" s="55"/>
      <c r="BJ1330" s="54"/>
      <c r="BK1330" s="54"/>
    </row>
    <row r="1331">
      <c r="B1331" s="23"/>
      <c r="D1331" s="32"/>
      <c r="G1331" s="23"/>
      <c r="J1331" s="23"/>
      <c r="O1331" s="23"/>
      <c r="BE1331" s="54"/>
      <c r="BF1331" s="55"/>
      <c r="BI1331" s="55"/>
      <c r="BJ1331" s="54"/>
      <c r="BK1331" s="54"/>
    </row>
    <row r="1332">
      <c r="B1332" s="23"/>
      <c r="D1332" s="32"/>
      <c r="G1332" s="23"/>
      <c r="J1332" s="23"/>
      <c r="O1332" s="23"/>
      <c r="BE1332" s="54"/>
      <c r="BF1332" s="55"/>
      <c r="BI1332" s="55"/>
      <c r="BJ1332" s="54"/>
      <c r="BK1332" s="54"/>
    </row>
    <row r="1333">
      <c r="B1333" s="23"/>
      <c r="D1333" s="32"/>
      <c r="G1333" s="23"/>
      <c r="J1333" s="23"/>
      <c r="O1333" s="23"/>
      <c r="BE1333" s="54"/>
      <c r="BF1333" s="55"/>
      <c r="BI1333" s="55"/>
      <c r="BJ1333" s="54"/>
      <c r="BK1333" s="54"/>
    </row>
    <row r="1334">
      <c r="B1334" s="23"/>
      <c r="D1334" s="32"/>
      <c r="G1334" s="23"/>
      <c r="J1334" s="23"/>
      <c r="O1334" s="23"/>
      <c r="BE1334" s="54"/>
      <c r="BF1334" s="55"/>
      <c r="BI1334" s="55"/>
      <c r="BJ1334" s="54"/>
      <c r="BK1334" s="54"/>
    </row>
    <row r="1335">
      <c r="B1335" s="23"/>
      <c r="D1335" s="32"/>
      <c r="G1335" s="23"/>
      <c r="J1335" s="23"/>
      <c r="O1335" s="23"/>
      <c r="BE1335" s="54"/>
      <c r="BF1335" s="55"/>
      <c r="BI1335" s="55"/>
      <c r="BJ1335" s="54"/>
      <c r="BK1335" s="54"/>
    </row>
    <row r="1336">
      <c r="B1336" s="23"/>
      <c r="D1336" s="32"/>
      <c r="G1336" s="23"/>
      <c r="J1336" s="23"/>
      <c r="O1336" s="23"/>
      <c r="BE1336" s="54"/>
      <c r="BF1336" s="55"/>
      <c r="BI1336" s="55"/>
      <c r="BJ1336" s="54"/>
      <c r="BK1336" s="54"/>
    </row>
    <row r="1337">
      <c r="B1337" s="23"/>
      <c r="D1337" s="32"/>
      <c r="G1337" s="23"/>
      <c r="J1337" s="23"/>
      <c r="O1337" s="23"/>
      <c r="BE1337" s="54"/>
      <c r="BF1337" s="55"/>
      <c r="BI1337" s="55"/>
      <c r="BJ1337" s="54"/>
      <c r="BK1337" s="54"/>
    </row>
    <row r="1338">
      <c r="B1338" s="23"/>
      <c r="D1338" s="32"/>
      <c r="G1338" s="23"/>
      <c r="J1338" s="23"/>
      <c r="O1338" s="23"/>
      <c r="BE1338" s="54"/>
      <c r="BF1338" s="55"/>
      <c r="BI1338" s="55"/>
      <c r="BJ1338" s="54"/>
      <c r="BK1338" s="54"/>
    </row>
    <row r="1339">
      <c r="B1339" s="23"/>
      <c r="D1339" s="32"/>
      <c r="G1339" s="23"/>
      <c r="J1339" s="23"/>
      <c r="O1339" s="23"/>
      <c r="BE1339" s="54"/>
      <c r="BF1339" s="55"/>
      <c r="BI1339" s="55"/>
      <c r="BJ1339" s="54"/>
      <c r="BK1339" s="54"/>
    </row>
    <row r="1340">
      <c r="B1340" s="23"/>
      <c r="D1340" s="32"/>
      <c r="G1340" s="23"/>
      <c r="J1340" s="23"/>
      <c r="O1340" s="23"/>
      <c r="BE1340" s="54"/>
      <c r="BF1340" s="55"/>
      <c r="BI1340" s="55"/>
      <c r="BJ1340" s="54"/>
      <c r="BK1340" s="54"/>
    </row>
    <row r="1341">
      <c r="B1341" s="23"/>
      <c r="D1341" s="32"/>
      <c r="G1341" s="23"/>
      <c r="J1341" s="23"/>
      <c r="O1341" s="23"/>
      <c r="BE1341" s="54"/>
      <c r="BF1341" s="55"/>
      <c r="BI1341" s="55"/>
      <c r="BJ1341" s="54"/>
      <c r="BK1341" s="54"/>
    </row>
    <row r="1342">
      <c r="B1342" s="23"/>
      <c r="D1342" s="32"/>
      <c r="G1342" s="23"/>
      <c r="J1342" s="23"/>
      <c r="O1342" s="23"/>
      <c r="BE1342" s="54"/>
      <c r="BF1342" s="55"/>
      <c r="BI1342" s="55"/>
      <c r="BJ1342" s="54"/>
      <c r="BK1342" s="54"/>
    </row>
    <row r="1343">
      <c r="B1343" s="23"/>
      <c r="D1343" s="32"/>
      <c r="G1343" s="23"/>
      <c r="J1343" s="23"/>
      <c r="O1343" s="23"/>
      <c r="BE1343" s="54"/>
      <c r="BF1343" s="55"/>
      <c r="BI1343" s="55"/>
      <c r="BJ1343" s="54"/>
      <c r="BK1343" s="54"/>
    </row>
    <row r="1344">
      <c r="B1344" s="23"/>
      <c r="D1344" s="32"/>
      <c r="G1344" s="23"/>
      <c r="J1344" s="23"/>
      <c r="O1344" s="23"/>
      <c r="BE1344" s="54"/>
      <c r="BF1344" s="55"/>
      <c r="BI1344" s="55"/>
      <c r="BJ1344" s="54"/>
      <c r="BK1344" s="54"/>
    </row>
    <row r="1345">
      <c r="B1345" s="23"/>
      <c r="D1345" s="32"/>
      <c r="G1345" s="23"/>
      <c r="J1345" s="23"/>
      <c r="O1345" s="23"/>
      <c r="BE1345" s="54"/>
      <c r="BF1345" s="55"/>
      <c r="BI1345" s="55"/>
      <c r="BJ1345" s="54"/>
      <c r="BK1345" s="54"/>
    </row>
    <row r="1346">
      <c r="B1346" s="23"/>
      <c r="D1346" s="32"/>
      <c r="G1346" s="23"/>
      <c r="J1346" s="23"/>
      <c r="O1346" s="23"/>
      <c r="BE1346" s="54"/>
      <c r="BF1346" s="55"/>
      <c r="BI1346" s="55"/>
      <c r="BJ1346" s="54"/>
      <c r="BK1346" s="54"/>
    </row>
    <row r="1347">
      <c r="B1347" s="23"/>
      <c r="D1347" s="32"/>
      <c r="G1347" s="23"/>
      <c r="J1347" s="23"/>
      <c r="O1347" s="23"/>
      <c r="BE1347" s="54"/>
      <c r="BF1347" s="55"/>
      <c r="BI1347" s="55"/>
      <c r="BJ1347" s="54"/>
      <c r="BK1347" s="54"/>
    </row>
    <row r="1348">
      <c r="B1348" s="23"/>
      <c r="D1348" s="32"/>
      <c r="G1348" s="23"/>
      <c r="J1348" s="23"/>
      <c r="O1348" s="23"/>
      <c r="BE1348" s="54"/>
      <c r="BF1348" s="55"/>
      <c r="BI1348" s="55"/>
      <c r="BJ1348" s="54"/>
      <c r="BK1348" s="54"/>
    </row>
    <row r="1349">
      <c r="B1349" s="23"/>
      <c r="D1349" s="32"/>
      <c r="G1349" s="23"/>
      <c r="J1349" s="23"/>
      <c r="O1349" s="23"/>
      <c r="BE1349" s="54"/>
      <c r="BF1349" s="55"/>
      <c r="BI1349" s="55"/>
      <c r="BJ1349" s="54"/>
      <c r="BK1349" s="54"/>
    </row>
    <row r="1350">
      <c r="B1350" s="23"/>
      <c r="D1350" s="32"/>
      <c r="G1350" s="23"/>
      <c r="J1350" s="23"/>
      <c r="O1350" s="23"/>
      <c r="BE1350" s="54"/>
      <c r="BF1350" s="55"/>
      <c r="BI1350" s="55"/>
      <c r="BJ1350" s="54"/>
      <c r="BK1350" s="54"/>
    </row>
    <row r="1351">
      <c r="B1351" s="23"/>
      <c r="D1351" s="32"/>
      <c r="G1351" s="23"/>
      <c r="J1351" s="23"/>
      <c r="O1351" s="23"/>
      <c r="BE1351" s="54"/>
      <c r="BF1351" s="55"/>
      <c r="BI1351" s="55"/>
      <c r="BJ1351" s="54"/>
      <c r="BK1351" s="54"/>
    </row>
    <row r="1352">
      <c r="B1352" s="23"/>
      <c r="D1352" s="32"/>
      <c r="G1352" s="23"/>
      <c r="J1352" s="23"/>
      <c r="O1352" s="23"/>
      <c r="BE1352" s="54"/>
      <c r="BF1352" s="55"/>
      <c r="BI1352" s="55"/>
      <c r="BJ1352" s="54"/>
      <c r="BK1352" s="54"/>
    </row>
    <row r="1353">
      <c r="B1353" s="23"/>
      <c r="D1353" s="32"/>
      <c r="G1353" s="23"/>
      <c r="J1353" s="23"/>
      <c r="O1353" s="23"/>
      <c r="BE1353" s="54"/>
      <c r="BF1353" s="55"/>
      <c r="BI1353" s="55"/>
      <c r="BJ1353" s="54"/>
      <c r="BK1353" s="54"/>
    </row>
    <row r="1354">
      <c r="B1354" s="23"/>
      <c r="D1354" s="32"/>
      <c r="G1354" s="23"/>
      <c r="J1354" s="23"/>
      <c r="O1354" s="23"/>
      <c r="BE1354" s="54"/>
      <c r="BF1354" s="55"/>
      <c r="BI1354" s="55"/>
      <c r="BJ1354" s="54"/>
      <c r="BK1354" s="54"/>
    </row>
    <row r="1355">
      <c r="B1355" s="23"/>
      <c r="D1355" s="32"/>
      <c r="G1355" s="23"/>
      <c r="J1355" s="23"/>
      <c r="O1355" s="23"/>
      <c r="BE1355" s="54"/>
      <c r="BF1355" s="55"/>
      <c r="BI1355" s="55"/>
      <c r="BJ1355" s="54"/>
      <c r="BK1355" s="54"/>
    </row>
    <row r="1356">
      <c r="B1356" s="23"/>
      <c r="D1356" s="32"/>
      <c r="G1356" s="23"/>
      <c r="J1356" s="23"/>
      <c r="O1356" s="23"/>
      <c r="BE1356" s="54"/>
      <c r="BF1356" s="55"/>
      <c r="BI1356" s="55"/>
      <c r="BJ1356" s="54"/>
      <c r="BK1356" s="54"/>
    </row>
    <row r="1357">
      <c r="B1357" s="23"/>
      <c r="D1357" s="32"/>
      <c r="G1357" s="23"/>
      <c r="J1357" s="23"/>
      <c r="O1357" s="23"/>
      <c r="BE1357" s="54"/>
      <c r="BF1357" s="55"/>
      <c r="BI1357" s="55"/>
      <c r="BJ1357" s="54"/>
      <c r="BK1357" s="54"/>
    </row>
    <row r="1358">
      <c r="B1358" s="23"/>
      <c r="D1358" s="32"/>
      <c r="G1358" s="23"/>
      <c r="J1358" s="23"/>
      <c r="O1358" s="23"/>
      <c r="BE1358" s="54"/>
      <c r="BF1358" s="55"/>
      <c r="BI1358" s="55"/>
      <c r="BJ1358" s="54"/>
      <c r="BK1358" s="54"/>
    </row>
    <row r="1359">
      <c r="B1359" s="23"/>
      <c r="D1359" s="32"/>
      <c r="G1359" s="23"/>
      <c r="J1359" s="23"/>
      <c r="O1359" s="23"/>
      <c r="BE1359" s="54"/>
      <c r="BF1359" s="55"/>
      <c r="BI1359" s="55"/>
      <c r="BJ1359" s="54"/>
      <c r="BK1359" s="54"/>
    </row>
    <row r="1360">
      <c r="B1360" s="23"/>
      <c r="D1360" s="32"/>
      <c r="G1360" s="23"/>
      <c r="J1360" s="23"/>
      <c r="O1360" s="23"/>
      <c r="BE1360" s="54"/>
      <c r="BF1360" s="55"/>
      <c r="BI1360" s="55"/>
      <c r="BJ1360" s="54"/>
      <c r="BK1360" s="54"/>
    </row>
    <row r="1361">
      <c r="B1361" s="23"/>
      <c r="D1361" s="32"/>
      <c r="G1361" s="23"/>
      <c r="J1361" s="23"/>
      <c r="O1361" s="23"/>
      <c r="BE1361" s="54"/>
      <c r="BF1361" s="55"/>
      <c r="BI1361" s="55"/>
      <c r="BJ1361" s="54"/>
      <c r="BK1361" s="54"/>
    </row>
    <row r="1362">
      <c r="B1362" s="23"/>
      <c r="D1362" s="32"/>
      <c r="G1362" s="23"/>
      <c r="J1362" s="23"/>
      <c r="O1362" s="23"/>
      <c r="BE1362" s="54"/>
      <c r="BF1362" s="55"/>
      <c r="BI1362" s="55"/>
      <c r="BJ1362" s="54"/>
      <c r="BK1362" s="54"/>
    </row>
    <row r="1363">
      <c r="B1363" s="23"/>
      <c r="D1363" s="32"/>
      <c r="G1363" s="23"/>
      <c r="J1363" s="23"/>
      <c r="O1363" s="23"/>
      <c r="BE1363" s="54"/>
      <c r="BF1363" s="55"/>
      <c r="BI1363" s="55"/>
      <c r="BJ1363" s="54"/>
      <c r="BK1363" s="54"/>
    </row>
    <row r="1364">
      <c r="B1364" s="23"/>
      <c r="D1364" s="32"/>
      <c r="G1364" s="23"/>
      <c r="J1364" s="23"/>
      <c r="O1364" s="23"/>
      <c r="BE1364" s="54"/>
      <c r="BF1364" s="55"/>
      <c r="BI1364" s="55"/>
      <c r="BJ1364" s="54"/>
      <c r="BK1364" s="54"/>
    </row>
    <row r="1365">
      <c r="B1365" s="23"/>
      <c r="D1365" s="32"/>
      <c r="G1365" s="23"/>
      <c r="J1365" s="23"/>
      <c r="O1365" s="23"/>
      <c r="BE1365" s="54"/>
      <c r="BF1365" s="55"/>
      <c r="BI1365" s="55"/>
      <c r="BJ1365" s="54"/>
      <c r="BK1365" s="54"/>
    </row>
    <row r="1366">
      <c r="B1366" s="23"/>
      <c r="D1366" s="32"/>
      <c r="G1366" s="23"/>
      <c r="J1366" s="23"/>
      <c r="O1366" s="23"/>
      <c r="BE1366" s="54"/>
      <c r="BF1366" s="55"/>
      <c r="BI1366" s="55"/>
      <c r="BJ1366" s="54"/>
      <c r="BK1366" s="54"/>
    </row>
    <row r="1367">
      <c r="B1367" s="23"/>
      <c r="D1367" s="32"/>
      <c r="G1367" s="23"/>
      <c r="J1367" s="23"/>
      <c r="O1367" s="23"/>
      <c r="BE1367" s="54"/>
      <c r="BF1367" s="55"/>
      <c r="BI1367" s="55"/>
      <c r="BJ1367" s="54"/>
      <c r="BK1367" s="54"/>
    </row>
    <row r="1368">
      <c r="B1368" s="23"/>
      <c r="D1368" s="32"/>
      <c r="G1368" s="23"/>
      <c r="J1368" s="23"/>
      <c r="O1368" s="23"/>
      <c r="BE1368" s="54"/>
      <c r="BF1368" s="55"/>
      <c r="BI1368" s="55"/>
      <c r="BJ1368" s="54"/>
      <c r="BK1368" s="54"/>
    </row>
    <row r="1369">
      <c r="B1369" s="23"/>
      <c r="D1369" s="32"/>
      <c r="G1369" s="23"/>
      <c r="J1369" s="23"/>
      <c r="O1369" s="23"/>
      <c r="BE1369" s="54"/>
      <c r="BF1369" s="55"/>
      <c r="BI1369" s="55"/>
      <c r="BJ1369" s="54"/>
      <c r="BK1369" s="54"/>
    </row>
    <row r="1370">
      <c r="B1370" s="23"/>
      <c r="D1370" s="32"/>
      <c r="G1370" s="23"/>
      <c r="J1370" s="23"/>
      <c r="O1370" s="23"/>
      <c r="BE1370" s="54"/>
      <c r="BF1370" s="55"/>
      <c r="BI1370" s="55"/>
      <c r="BJ1370" s="54"/>
      <c r="BK1370" s="54"/>
    </row>
    <row r="1371">
      <c r="B1371" s="23"/>
      <c r="D1371" s="32"/>
      <c r="G1371" s="23"/>
      <c r="J1371" s="23"/>
      <c r="O1371" s="23"/>
      <c r="BE1371" s="54"/>
      <c r="BF1371" s="55"/>
      <c r="BI1371" s="55"/>
      <c r="BJ1371" s="54"/>
      <c r="BK1371" s="54"/>
    </row>
    <row r="1372">
      <c r="B1372" s="23"/>
      <c r="D1372" s="32"/>
      <c r="G1372" s="23"/>
      <c r="J1372" s="23"/>
      <c r="O1372" s="23"/>
      <c r="BE1372" s="54"/>
      <c r="BF1372" s="55"/>
      <c r="BI1372" s="55"/>
      <c r="BJ1372" s="54"/>
      <c r="BK1372" s="54"/>
    </row>
    <row r="1373">
      <c r="B1373" s="23"/>
      <c r="D1373" s="32"/>
      <c r="G1373" s="23"/>
      <c r="J1373" s="23"/>
      <c r="O1373" s="23"/>
      <c r="BE1373" s="54"/>
      <c r="BF1373" s="55"/>
      <c r="BI1373" s="55"/>
      <c r="BJ1373" s="54"/>
      <c r="BK1373" s="54"/>
    </row>
    <row r="1374">
      <c r="B1374" s="23"/>
      <c r="D1374" s="32"/>
      <c r="G1374" s="23"/>
      <c r="J1374" s="23"/>
      <c r="O1374" s="23"/>
      <c r="BE1374" s="54"/>
      <c r="BF1374" s="55"/>
      <c r="BI1374" s="55"/>
      <c r="BJ1374" s="54"/>
      <c r="BK1374" s="54"/>
    </row>
    <row r="1375">
      <c r="B1375" s="23"/>
      <c r="D1375" s="32"/>
      <c r="G1375" s="23"/>
      <c r="J1375" s="23"/>
      <c r="O1375" s="23"/>
      <c r="BE1375" s="54"/>
      <c r="BF1375" s="55"/>
      <c r="BI1375" s="55"/>
      <c r="BJ1375" s="54"/>
      <c r="BK1375" s="54"/>
    </row>
    <row r="1376">
      <c r="B1376" s="23"/>
      <c r="D1376" s="32"/>
      <c r="G1376" s="23"/>
      <c r="J1376" s="23"/>
      <c r="O1376" s="23"/>
      <c r="BE1376" s="54"/>
      <c r="BF1376" s="55"/>
      <c r="BI1376" s="55"/>
      <c r="BJ1376" s="54"/>
      <c r="BK1376" s="54"/>
    </row>
    <row r="1377">
      <c r="B1377" s="23"/>
      <c r="D1377" s="32"/>
      <c r="G1377" s="23"/>
      <c r="J1377" s="23"/>
      <c r="O1377" s="23"/>
      <c r="BE1377" s="54"/>
      <c r="BF1377" s="55"/>
      <c r="BI1377" s="55"/>
      <c r="BJ1377" s="54"/>
      <c r="BK1377" s="54"/>
    </row>
    <row r="1378">
      <c r="B1378" s="23"/>
      <c r="D1378" s="32"/>
      <c r="G1378" s="23"/>
      <c r="J1378" s="23"/>
      <c r="O1378" s="23"/>
      <c r="BE1378" s="54"/>
      <c r="BF1378" s="55"/>
      <c r="BI1378" s="55"/>
      <c r="BJ1378" s="54"/>
      <c r="BK1378" s="54"/>
    </row>
    <row r="1379">
      <c r="B1379" s="23"/>
      <c r="D1379" s="32"/>
      <c r="G1379" s="23"/>
      <c r="J1379" s="23"/>
      <c r="O1379" s="23"/>
      <c r="BE1379" s="54"/>
      <c r="BF1379" s="55"/>
      <c r="BI1379" s="55"/>
      <c r="BJ1379" s="54"/>
      <c r="BK1379" s="54"/>
    </row>
    <row r="1380">
      <c r="B1380" s="23"/>
      <c r="D1380" s="32"/>
      <c r="G1380" s="23"/>
      <c r="J1380" s="23"/>
      <c r="O1380" s="23"/>
      <c r="BE1380" s="54"/>
      <c r="BF1380" s="55"/>
      <c r="BI1380" s="55"/>
      <c r="BJ1380" s="54"/>
      <c r="BK1380" s="54"/>
    </row>
    <row r="1381">
      <c r="B1381" s="23"/>
      <c r="D1381" s="32"/>
      <c r="G1381" s="23"/>
      <c r="J1381" s="23"/>
      <c r="O1381" s="23"/>
      <c r="BE1381" s="54"/>
      <c r="BF1381" s="55"/>
      <c r="BI1381" s="55"/>
      <c r="BJ1381" s="54"/>
      <c r="BK1381" s="54"/>
    </row>
    <row r="1382">
      <c r="B1382" s="23"/>
      <c r="D1382" s="32"/>
      <c r="G1382" s="23"/>
      <c r="J1382" s="23"/>
      <c r="O1382" s="23"/>
      <c r="BE1382" s="54"/>
      <c r="BF1382" s="55"/>
      <c r="BI1382" s="55"/>
      <c r="BJ1382" s="54"/>
      <c r="BK1382" s="54"/>
    </row>
    <row r="1383">
      <c r="B1383" s="23"/>
      <c r="D1383" s="32"/>
      <c r="G1383" s="23"/>
      <c r="J1383" s="23"/>
      <c r="O1383" s="23"/>
      <c r="BE1383" s="54"/>
      <c r="BF1383" s="55"/>
      <c r="BI1383" s="55"/>
      <c r="BJ1383" s="54"/>
      <c r="BK1383" s="54"/>
    </row>
    <row r="1384">
      <c r="B1384" s="23"/>
      <c r="D1384" s="32"/>
      <c r="G1384" s="23"/>
      <c r="J1384" s="23"/>
      <c r="O1384" s="23"/>
      <c r="BE1384" s="54"/>
      <c r="BF1384" s="55"/>
      <c r="BI1384" s="55"/>
      <c r="BJ1384" s="54"/>
      <c r="BK1384" s="54"/>
    </row>
    <row r="1385">
      <c r="B1385" s="23"/>
      <c r="D1385" s="32"/>
      <c r="G1385" s="23"/>
      <c r="J1385" s="23"/>
      <c r="O1385" s="23"/>
      <c r="BE1385" s="54"/>
      <c r="BF1385" s="55"/>
      <c r="BI1385" s="55"/>
      <c r="BJ1385" s="54"/>
      <c r="BK1385" s="54"/>
    </row>
    <row r="1386">
      <c r="B1386" s="23"/>
      <c r="D1386" s="32"/>
      <c r="G1386" s="23"/>
      <c r="J1386" s="23"/>
      <c r="O1386" s="23"/>
      <c r="BE1386" s="54"/>
      <c r="BF1386" s="55"/>
      <c r="BI1386" s="55"/>
      <c r="BJ1386" s="54"/>
      <c r="BK1386" s="54"/>
    </row>
    <row r="1387">
      <c r="B1387" s="23"/>
      <c r="D1387" s="32"/>
      <c r="G1387" s="23"/>
      <c r="J1387" s="23"/>
      <c r="O1387" s="23"/>
      <c r="BE1387" s="54"/>
      <c r="BF1387" s="55"/>
      <c r="BI1387" s="55"/>
      <c r="BJ1387" s="54"/>
      <c r="BK1387" s="54"/>
    </row>
    <row r="1388">
      <c r="B1388" s="23"/>
      <c r="D1388" s="32"/>
      <c r="G1388" s="23"/>
      <c r="J1388" s="23"/>
      <c r="O1388" s="23"/>
      <c r="BE1388" s="54"/>
      <c r="BF1388" s="55"/>
      <c r="BI1388" s="55"/>
      <c r="BJ1388" s="54"/>
      <c r="BK1388" s="54"/>
    </row>
    <row r="1389">
      <c r="B1389" s="23"/>
      <c r="D1389" s="32"/>
      <c r="G1389" s="23"/>
      <c r="J1389" s="23"/>
      <c r="O1389" s="23"/>
      <c r="BE1389" s="54"/>
      <c r="BF1389" s="55"/>
      <c r="BI1389" s="55"/>
      <c r="BJ1389" s="54"/>
      <c r="BK1389" s="54"/>
    </row>
    <row r="1390">
      <c r="B1390" s="23"/>
      <c r="D1390" s="32"/>
      <c r="G1390" s="23"/>
      <c r="J1390" s="23"/>
      <c r="O1390" s="23"/>
      <c r="BE1390" s="54"/>
      <c r="BF1390" s="55"/>
      <c r="BI1390" s="55"/>
      <c r="BJ1390" s="54"/>
      <c r="BK1390" s="54"/>
    </row>
    <row r="1391">
      <c r="B1391" s="23"/>
      <c r="D1391" s="32"/>
      <c r="G1391" s="23"/>
      <c r="J1391" s="23"/>
      <c r="O1391" s="23"/>
      <c r="BE1391" s="54"/>
      <c r="BF1391" s="55"/>
      <c r="BI1391" s="55"/>
      <c r="BJ1391" s="54"/>
      <c r="BK1391" s="54"/>
    </row>
    <row r="1392">
      <c r="B1392" s="23"/>
      <c r="D1392" s="32"/>
      <c r="G1392" s="23"/>
      <c r="J1392" s="23"/>
      <c r="O1392" s="23"/>
      <c r="BE1392" s="54"/>
      <c r="BF1392" s="55"/>
      <c r="BI1392" s="55"/>
      <c r="BJ1392" s="54"/>
      <c r="BK1392" s="54"/>
    </row>
    <row r="1393">
      <c r="B1393" s="23"/>
      <c r="D1393" s="32"/>
      <c r="G1393" s="23"/>
      <c r="J1393" s="23"/>
      <c r="O1393" s="23"/>
      <c r="BE1393" s="54"/>
      <c r="BF1393" s="55"/>
      <c r="BI1393" s="55"/>
      <c r="BJ1393" s="54"/>
      <c r="BK1393" s="54"/>
    </row>
    <row r="1394">
      <c r="B1394" s="23"/>
      <c r="D1394" s="32"/>
      <c r="G1394" s="23"/>
      <c r="J1394" s="23"/>
      <c r="O1394" s="23"/>
      <c r="BE1394" s="54"/>
      <c r="BF1394" s="55"/>
      <c r="BI1394" s="55"/>
      <c r="BJ1394" s="54"/>
      <c r="BK1394" s="54"/>
    </row>
    <row r="1395">
      <c r="B1395" s="23"/>
      <c r="D1395" s="32"/>
      <c r="G1395" s="23"/>
      <c r="J1395" s="23"/>
      <c r="O1395" s="23"/>
      <c r="BE1395" s="54"/>
      <c r="BF1395" s="55"/>
      <c r="BI1395" s="55"/>
      <c r="BJ1395" s="54"/>
      <c r="BK1395" s="54"/>
    </row>
    <row r="1396">
      <c r="B1396" s="23"/>
      <c r="D1396" s="32"/>
      <c r="G1396" s="23"/>
      <c r="J1396" s="23"/>
      <c r="O1396" s="23"/>
      <c r="BE1396" s="54"/>
      <c r="BF1396" s="55"/>
      <c r="BI1396" s="55"/>
      <c r="BJ1396" s="54"/>
      <c r="BK1396" s="54"/>
    </row>
    <row r="1397">
      <c r="B1397" s="23"/>
      <c r="D1397" s="32"/>
      <c r="G1397" s="23"/>
      <c r="J1397" s="23"/>
      <c r="O1397" s="23"/>
      <c r="BE1397" s="54"/>
      <c r="BF1397" s="55"/>
      <c r="BI1397" s="55"/>
      <c r="BJ1397" s="54"/>
      <c r="BK1397" s="54"/>
    </row>
    <row r="1398">
      <c r="B1398" s="23"/>
      <c r="D1398" s="32"/>
      <c r="G1398" s="23"/>
      <c r="J1398" s="23"/>
      <c r="O1398" s="23"/>
      <c r="BE1398" s="54"/>
      <c r="BF1398" s="55"/>
      <c r="BI1398" s="55"/>
      <c r="BJ1398" s="54"/>
      <c r="BK1398" s="54"/>
    </row>
    <row r="1399">
      <c r="B1399" s="23"/>
      <c r="D1399" s="32"/>
      <c r="G1399" s="23"/>
      <c r="J1399" s="23"/>
      <c r="O1399" s="23"/>
      <c r="BE1399" s="54"/>
      <c r="BF1399" s="55"/>
      <c r="BI1399" s="55"/>
      <c r="BJ1399" s="54"/>
      <c r="BK1399" s="54"/>
    </row>
    <row r="1400">
      <c r="B1400" s="23"/>
      <c r="D1400" s="32"/>
      <c r="G1400" s="23"/>
      <c r="J1400" s="23"/>
      <c r="O1400" s="23"/>
      <c r="BE1400" s="54"/>
      <c r="BF1400" s="55"/>
      <c r="BI1400" s="55"/>
      <c r="BJ1400" s="54"/>
      <c r="BK1400" s="54"/>
    </row>
    <row r="1401">
      <c r="B1401" s="23"/>
      <c r="D1401" s="32"/>
      <c r="G1401" s="23"/>
      <c r="J1401" s="23"/>
      <c r="O1401" s="23"/>
      <c r="BE1401" s="54"/>
      <c r="BF1401" s="55"/>
      <c r="BI1401" s="55"/>
      <c r="BJ1401" s="54"/>
      <c r="BK1401" s="54"/>
    </row>
    <row r="1402">
      <c r="B1402" s="23"/>
      <c r="D1402" s="32"/>
      <c r="G1402" s="23"/>
      <c r="J1402" s="23"/>
      <c r="O1402" s="23"/>
      <c r="BE1402" s="54"/>
      <c r="BF1402" s="55"/>
      <c r="BI1402" s="55"/>
      <c r="BJ1402" s="54"/>
      <c r="BK1402" s="54"/>
    </row>
    <row r="1403">
      <c r="B1403" s="23"/>
      <c r="D1403" s="32"/>
      <c r="G1403" s="23"/>
      <c r="J1403" s="23"/>
      <c r="O1403" s="23"/>
      <c r="BE1403" s="54"/>
      <c r="BF1403" s="55"/>
      <c r="BI1403" s="55"/>
      <c r="BJ1403" s="54"/>
      <c r="BK1403" s="54"/>
    </row>
    <row r="1404">
      <c r="B1404" s="23"/>
      <c r="D1404" s="32"/>
      <c r="G1404" s="23"/>
      <c r="J1404" s="23"/>
      <c r="O1404" s="23"/>
      <c r="BE1404" s="54"/>
      <c r="BF1404" s="55"/>
      <c r="BI1404" s="55"/>
      <c r="BJ1404" s="54"/>
      <c r="BK1404" s="54"/>
    </row>
    <row r="1405">
      <c r="B1405" s="23"/>
      <c r="D1405" s="32"/>
      <c r="G1405" s="23"/>
      <c r="J1405" s="23"/>
      <c r="O1405" s="23"/>
      <c r="BE1405" s="54"/>
      <c r="BF1405" s="55"/>
      <c r="BI1405" s="55"/>
      <c r="BJ1405" s="54"/>
      <c r="BK1405" s="54"/>
    </row>
    <row r="1406">
      <c r="B1406" s="23"/>
      <c r="D1406" s="32"/>
      <c r="G1406" s="23"/>
      <c r="J1406" s="23"/>
      <c r="O1406" s="23"/>
      <c r="BE1406" s="54"/>
      <c r="BF1406" s="55"/>
      <c r="BI1406" s="55"/>
      <c r="BJ1406" s="54"/>
      <c r="BK1406" s="54"/>
    </row>
    <row r="1407">
      <c r="B1407" s="23"/>
      <c r="D1407" s="32"/>
      <c r="G1407" s="23"/>
      <c r="J1407" s="23"/>
      <c r="O1407" s="23"/>
      <c r="BE1407" s="54"/>
      <c r="BF1407" s="55"/>
      <c r="BI1407" s="55"/>
      <c r="BJ1407" s="54"/>
      <c r="BK1407" s="54"/>
    </row>
    <row r="1408">
      <c r="B1408" s="23"/>
      <c r="D1408" s="32"/>
      <c r="G1408" s="23"/>
      <c r="J1408" s="23"/>
      <c r="O1408" s="23"/>
      <c r="BE1408" s="54"/>
      <c r="BF1408" s="55"/>
      <c r="BI1408" s="55"/>
      <c r="BJ1408" s="54"/>
      <c r="BK1408" s="54"/>
    </row>
    <row r="1409">
      <c r="B1409" s="23"/>
      <c r="D1409" s="32"/>
      <c r="G1409" s="23"/>
      <c r="J1409" s="23"/>
      <c r="O1409" s="23"/>
      <c r="BE1409" s="54"/>
      <c r="BF1409" s="55"/>
      <c r="BI1409" s="55"/>
      <c r="BJ1409" s="54"/>
      <c r="BK1409" s="54"/>
    </row>
    <row r="1410">
      <c r="B1410" s="23"/>
      <c r="D1410" s="32"/>
      <c r="G1410" s="23"/>
      <c r="J1410" s="23"/>
      <c r="O1410" s="23"/>
      <c r="BE1410" s="54"/>
      <c r="BF1410" s="55"/>
      <c r="BI1410" s="55"/>
      <c r="BJ1410" s="54"/>
      <c r="BK1410" s="54"/>
    </row>
    <row r="1411">
      <c r="B1411" s="23"/>
      <c r="D1411" s="32"/>
      <c r="G1411" s="23"/>
      <c r="J1411" s="23"/>
      <c r="O1411" s="23"/>
      <c r="BE1411" s="54"/>
      <c r="BF1411" s="55"/>
      <c r="BI1411" s="55"/>
      <c r="BJ1411" s="54"/>
      <c r="BK1411" s="54"/>
    </row>
    <row r="1412">
      <c r="B1412" s="23"/>
      <c r="D1412" s="32"/>
      <c r="G1412" s="23"/>
      <c r="J1412" s="23"/>
      <c r="O1412" s="23"/>
      <c r="BE1412" s="54"/>
      <c r="BF1412" s="55"/>
      <c r="BI1412" s="55"/>
      <c r="BJ1412" s="54"/>
      <c r="BK1412" s="54"/>
    </row>
    <row r="1413">
      <c r="B1413" s="23"/>
      <c r="D1413" s="32"/>
      <c r="G1413" s="23"/>
      <c r="J1413" s="23"/>
      <c r="O1413" s="23"/>
      <c r="BE1413" s="54"/>
      <c r="BF1413" s="55"/>
      <c r="BI1413" s="55"/>
      <c r="BJ1413" s="54"/>
      <c r="BK1413" s="54"/>
    </row>
    <row r="1414">
      <c r="B1414" s="23"/>
      <c r="D1414" s="32"/>
      <c r="G1414" s="23"/>
      <c r="J1414" s="23"/>
      <c r="O1414" s="23"/>
      <c r="BE1414" s="54"/>
      <c r="BF1414" s="55"/>
      <c r="BI1414" s="55"/>
      <c r="BJ1414" s="54"/>
      <c r="BK1414" s="54"/>
    </row>
    <row r="1415">
      <c r="B1415" s="23"/>
      <c r="D1415" s="32"/>
      <c r="G1415" s="23"/>
      <c r="J1415" s="23"/>
      <c r="O1415" s="23"/>
      <c r="BE1415" s="54"/>
      <c r="BF1415" s="55"/>
      <c r="BI1415" s="55"/>
      <c r="BJ1415" s="54"/>
      <c r="BK1415" s="54"/>
    </row>
    <row r="1416">
      <c r="B1416" s="23"/>
      <c r="D1416" s="32"/>
      <c r="G1416" s="23"/>
      <c r="J1416" s="23"/>
      <c r="O1416" s="23"/>
      <c r="BE1416" s="54"/>
      <c r="BF1416" s="55"/>
      <c r="BI1416" s="55"/>
      <c r="BJ1416" s="54"/>
      <c r="BK1416" s="54"/>
    </row>
    <row r="1417">
      <c r="B1417" s="23"/>
      <c r="D1417" s="32"/>
      <c r="G1417" s="23"/>
      <c r="J1417" s="23"/>
      <c r="O1417" s="23"/>
      <c r="BE1417" s="54"/>
      <c r="BF1417" s="55"/>
      <c r="BI1417" s="55"/>
      <c r="BJ1417" s="54"/>
      <c r="BK1417" s="54"/>
    </row>
    <row r="1418">
      <c r="B1418" s="23"/>
      <c r="D1418" s="32"/>
      <c r="G1418" s="23"/>
      <c r="J1418" s="23"/>
      <c r="O1418" s="23"/>
      <c r="BE1418" s="54"/>
      <c r="BF1418" s="55"/>
      <c r="BI1418" s="55"/>
      <c r="BJ1418" s="54"/>
      <c r="BK1418" s="54"/>
    </row>
    <row r="1419">
      <c r="B1419" s="23"/>
      <c r="D1419" s="32"/>
      <c r="G1419" s="23"/>
      <c r="J1419" s="23"/>
      <c r="O1419" s="23"/>
      <c r="BE1419" s="54"/>
      <c r="BF1419" s="55"/>
      <c r="BI1419" s="55"/>
      <c r="BJ1419" s="54"/>
      <c r="BK1419" s="54"/>
    </row>
    <row r="1420">
      <c r="B1420" s="23"/>
      <c r="D1420" s="32"/>
      <c r="G1420" s="23"/>
      <c r="J1420" s="23"/>
      <c r="O1420" s="23"/>
      <c r="BE1420" s="54"/>
      <c r="BF1420" s="55"/>
      <c r="BI1420" s="55"/>
      <c r="BJ1420" s="54"/>
      <c r="BK1420" s="54"/>
    </row>
    <row r="1421">
      <c r="B1421" s="23"/>
      <c r="D1421" s="32"/>
      <c r="G1421" s="23"/>
      <c r="J1421" s="23"/>
      <c r="O1421" s="23"/>
      <c r="BE1421" s="54"/>
      <c r="BF1421" s="55"/>
      <c r="BI1421" s="55"/>
      <c r="BJ1421" s="54"/>
      <c r="BK1421" s="54"/>
    </row>
    <row r="1422">
      <c r="B1422" s="23"/>
      <c r="D1422" s="32"/>
      <c r="G1422" s="23"/>
      <c r="J1422" s="23"/>
      <c r="O1422" s="23"/>
      <c r="BE1422" s="54"/>
      <c r="BF1422" s="55"/>
      <c r="BI1422" s="55"/>
      <c r="BJ1422" s="54"/>
      <c r="BK1422" s="54"/>
    </row>
    <row r="1423">
      <c r="B1423" s="23"/>
      <c r="D1423" s="32"/>
      <c r="G1423" s="23"/>
      <c r="J1423" s="23"/>
      <c r="O1423" s="23"/>
      <c r="BE1423" s="54"/>
      <c r="BF1423" s="55"/>
      <c r="BI1423" s="55"/>
      <c r="BJ1423" s="54"/>
      <c r="BK1423" s="54"/>
    </row>
    <row r="1424">
      <c r="B1424" s="23"/>
      <c r="D1424" s="32"/>
      <c r="G1424" s="23"/>
      <c r="J1424" s="23"/>
      <c r="O1424" s="23"/>
      <c r="BE1424" s="54"/>
      <c r="BF1424" s="55"/>
      <c r="BI1424" s="55"/>
      <c r="BJ1424" s="54"/>
      <c r="BK1424" s="54"/>
    </row>
    <row r="1425">
      <c r="B1425" s="23"/>
      <c r="D1425" s="32"/>
      <c r="G1425" s="23"/>
      <c r="J1425" s="23"/>
      <c r="O1425" s="23"/>
      <c r="BE1425" s="54"/>
      <c r="BF1425" s="55"/>
      <c r="BI1425" s="55"/>
      <c r="BJ1425" s="54"/>
      <c r="BK1425" s="54"/>
    </row>
    <row r="1426">
      <c r="B1426" s="23"/>
      <c r="D1426" s="32"/>
      <c r="G1426" s="23"/>
      <c r="J1426" s="23"/>
      <c r="O1426" s="23"/>
      <c r="BE1426" s="54"/>
      <c r="BF1426" s="55"/>
      <c r="BI1426" s="55"/>
      <c r="BJ1426" s="54"/>
      <c r="BK1426" s="54"/>
    </row>
    <row r="1427">
      <c r="B1427" s="23"/>
      <c r="D1427" s="32"/>
      <c r="G1427" s="23"/>
      <c r="J1427" s="23"/>
      <c r="O1427" s="23"/>
      <c r="BE1427" s="54"/>
      <c r="BF1427" s="55"/>
      <c r="BI1427" s="55"/>
      <c r="BJ1427" s="54"/>
      <c r="BK1427" s="54"/>
    </row>
    <row r="1428">
      <c r="B1428" s="23"/>
      <c r="D1428" s="32"/>
      <c r="G1428" s="23"/>
      <c r="J1428" s="23"/>
      <c r="O1428" s="23"/>
      <c r="BE1428" s="54"/>
      <c r="BF1428" s="55"/>
      <c r="BI1428" s="55"/>
      <c r="BJ1428" s="54"/>
      <c r="BK1428" s="54"/>
    </row>
    <row r="1429">
      <c r="B1429" s="23"/>
      <c r="D1429" s="32"/>
      <c r="G1429" s="23"/>
      <c r="J1429" s="23"/>
      <c r="O1429" s="23"/>
      <c r="BE1429" s="54"/>
      <c r="BF1429" s="55"/>
      <c r="BI1429" s="55"/>
      <c r="BJ1429" s="54"/>
      <c r="BK1429" s="54"/>
    </row>
    <row r="1430">
      <c r="B1430" s="23"/>
      <c r="D1430" s="32"/>
      <c r="G1430" s="23"/>
      <c r="J1430" s="23"/>
      <c r="O1430" s="23"/>
      <c r="BE1430" s="54"/>
      <c r="BF1430" s="55"/>
      <c r="BI1430" s="55"/>
      <c r="BJ1430" s="54"/>
      <c r="BK1430" s="54"/>
    </row>
    <row r="1431">
      <c r="B1431" s="23"/>
      <c r="D1431" s="32"/>
      <c r="G1431" s="23"/>
      <c r="J1431" s="23"/>
      <c r="O1431" s="23"/>
      <c r="BE1431" s="54"/>
      <c r="BF1431" s="55"/>
      <c r="BI1431" s="55"/>
      <c r="BJ1431" s="54"/>
      <c r="BK1431" s="54"/>
    </row>
    <row r="1432">
      <c r="B1432" s="23"/>
      <c r="D1432" s="32"/>
      <c r="G1432" s="23"/>
      <c r="J1432" s="23"/>
      <c r="O1432" s="23"/>
      <c r="BE1432" s="54"/>
      <c r="BF1432" s="55"/>
      <c r="BI1432" s="55"/>
      <c r="BJ1432" s="54"/>
      <c r="BK1432" s="54"/>
    </row>
    <row r="1433">
      <c r="B1433" s="23"/>
      <c r="D1433" s="32"/>
      <c r="G1433" s="23"/>
      <c r="J1433" s="23"/>
      <c r="O1433" s="23"/>
      <c r="BE1433" s="54"/>
      <c r="BF1433" s="55"/>
      <c r="BI1433" s="55"/>
      <c r="BJ1433" s="54"/>
      <c r="BK1433" s="54"/>
    </row>
    <row r="1434">
      <c r="B1434" s="23"/>
      <c r="D1434" s="32"/>
      <c r="G1434" s="23"/>
      <c r="J1434" s="23"/>
      <c r="O1434" s="23"/>
      <c r="BE1434" s="54"/>
      <c r="BF1434" s="55"/>
      <c r="BI1434" s="55"/>
      <c r="BJ1434" s="54"/>
      <c r="BK1434" s="54"/>
    </row>
    <row r="1435">
      <c r="B1435" s="23"/>
      <c r="D1435" s="32"/>
      <c r="G1435" s="23"/>
      <c r="J1435" s="23"/>
      <c r="O1435" s="23"/>
      <c r="BE1435" s="54"/>
      <c r="BF1435" s="55"/>
      <c r="BI1435" s="55"/>
      <c r="BJ1435" s="54"/>
      <c r="BK1435" s="54"/>
    </row>
    <row r="1436">
      <c r="B1436" s="23"/>
      <c r="D1436" s="32"/>
      <c r="G1436" s="23"/>
      <c r="J1436" s="23"/>
      <c r="O1436" s="23"/>
      <c r="BE1436" s="54"/>
      <c r="BF1436" s="55"/>
      <c r="BI1436" s="55"/>
      <c r="BJ1436" s="54"/>
      <c r="BK1436" s="54"/>
    </row>
    <row r="1437">
      <c r="B1437" s="23"/>
      <c r="D1437" s="32"/>
      <c r="G1437" s="23"/>
      <c r="J1437" s="23"/>
      <c r="O1437" s="23"/>
      <c r="BE1437" s="54"/>
      <c r="BF1437" s="55"/>
      <c r="BI1437" s="55"/>
      <c r="BJ1437" s="54"/>
      <c r="BK1437" s="54"/>
    </row>
    <row r="1438">
      <c r="B1438" s="23"/>
      <c r="D1438" s="32"/>
      <c r="G1438" s="23"/>
      <c r="J1438" s="23"/>
      <c r="O1438" s="23"/>
      <c r="BE1438" s="54"/>
      <c r="BF1438" s="55"/>
      <c r="BI1438" s="55"/>
      <c r="BJ1438" s="54"/>
      <c r="BK1438" s="54"/>
    </row>
    <row r="1439">
      <c r="B1439" s="23"/>
      <c r="D1439" s="32"/>
      <c r="G1439" s="23"/>
      <c r="J1439" s="23"/>
      <c r="O1439" s="23"/>
      <c r="BE1439" s="54"/>
      <c r="BF1439" s="55"/>
      <c r="BI1439" s="55"/>
      <c r="BJ1439" s="54"/>
      <c r="BK1439" s="54"/>
    </row>
    <row r="1440">
      <c r="B1440" s="23"/>
      <c r="D1440" s="32"/>
      <c r="G1440" s="23"/>
      <c r="J1440" s="23"/>
      <c r="O1440" s="23"/>
      <c r="BE1440" s="54"/>
      <c r="BF1440" s="55"/>
      <c r="BI1440" s="55"/>
      <c r="BJ1440" s="54"/>
      <c r="BK1440" s="54"/>
    </row>
    <row r="1441">
      <c r="B1441" s="23"/>
      <c r="D1441" s="32"/>
      <c r="G1441" s="23"/>
      <c r="J1441" s="23"/>
      <c r="O1441" s="23"/>
      <c r="BE1441" s="54"/>
      <c r="BF1441" s="55"/>
      <c r="BI1441" s="55"/>
      <c r="BJ1441" s="54"/>
      <c r="BK1441" s="54"/>
    </row>
    <row r="1442">
      <c r="B1442" s="23"/>
      <c r="D1442" s="32"/>
      <c r="G1442" s="23"/>
      <c r="J1442" s="23"/>
      <c r="O1442" s="23"/>
      <c r="BE1442" s="54"/>
      <c r="BF1442" s="55"/>
      <c r="BI1442" s="55"/>
      <c r="BJ1442" s="54"/>
      <c r="BK1442" s="54"/>
    </row>
    <row r="1443">
      <c r="B1443" s="23"/>
      <c r="D1443" s="32"/>
      <c r="G1443" s="23"/>
      <c r="J1443" s="23"/>
      <c r="O1443" s="23"/>
      <c r="BE1443" s="54"/>
      <c r="BF1443" s="55"/>
      <c r="BI1443" s="55"/>
      <c r="BJ1443" s="54"/>
      <c r="BK1443" s="54"/>
    </row>
    <row r="1444">
      <c r="B1444" s="23"/>
      <c r="D1444" s="32"/>
      <c r="G1444" s="23"/>
      <c r="J1444" s="23"/>
      <c r="O1444" s="23"/>
      <c r="BE1444" s="54"/>
      <c r="BF1444" s="55"/>
      <c r="BI1444" s="55"/>
      <c r="BJ1444" s="54"/>
      <c r="BK1444" s="54"/>
    </row>
    <row r="1445">
      <c r="B1445" s="23"/>
      <c r="D1445" s="32"/>
      <c r="G1445" s="23"/>
      <c r="J1445" s="23"/>
      <c r="O1445" s="23"/>
      <c r="BE1445" s="54"/>
      <c r="BF1445" s="55"/>
      <c r="BI1445" s="55"/>
      <c r="BJ1445" s="54"/>
      <c r="BK1445" s="54"/>
    </row>
    <row r="1446">
      <c r="B1446" s="23"/>
      <c r="D1446" s="32"/>
      <c r="G1446" s="23"/>
      <c r="J1446" s="23"/>
      <c r="O1446" s="23"/>
      <c r="BE1446" s="54"/>
      <c r="BF1446" s="55"/>
      <c r="BI1446" s="55"/>
      <c r="BJ1446" s="54"/>
      <c r="BK1446" s="54"/>
    </row>
    <row r="1447">
      <c r="B1447" s="23"/>
      <c r="D1447" s="32"/>
      <c r="G1447" s="23"/>
      <c r="J1447" s="23"/>
      <c r="O1447" s="23"/>
      <c r="BE1447" s="54"/>
      <c r="BF1447" s="55"/>
      <c r="BI1447" s="55"/>
      <c r="BJ1447" s="54"/>
      <c r="BK1447" s="54"/>
    </row>
    <row r="1448">
      <c r="B1448" s="23"/>
      <c r="D1448" s="32"/>
      <c r="G1448" s="23"/>
      <c r="J1448" s="23"/>
      <c r="O1448" s="23"/>
      <c r="BE1448" s="54"/>
      <c r="BF1448" s="55"/>
      <c r="BI1448" s="55"/>
      <c r="BJ1448" s="54"/>
      <c r="BK1448" s="54"/>
    </row>
    <row r="1449">
      <c r="B1449" s="23"/>
      <c r="D1449" s="32"/>
      <c r="G1449" s="23"/>
      <c r="J1449" s="23"/>
      <c r="O1449" s="23"/>
      <c r="BE1449" s="54"/>
      <c r="BF1449" s="55"/>
      <c r="BI1449" s="55"/>
      <c r="BJ1449" s="54"/>
      <c r="BK1449" s="54"/>
    </row>
    <row r="1450">
      <c r="B1450" s="23"/>
      <c r="D1450" s="32"/>
      <c r="G1450" s="23"/>
      <c r="J1450" s="23"/>
      <c r="O1450" s="23"/>
      <c r="BE1450" s="54"/>
      <c r="BF1450" s="55"/>
      <c r="BI1450" s="55"/>
      <c r="BJ1450" s="54"/>
      <c r="BK1450" s="54"/>
    </row>
    <row r="1451">
      <c r="B1451" s="23"/>
      <c r="D1451" s="32"/>
      <c r="G1451" s="23"/>
      <c r="J1451" s="23"/>
      <c r="O1451" s="23"/>
      <c r="BE1451" s="54"/>
      <c r="BF1451" s="55"/>
      <c r="BI1451" s="55"/>
      <c r="BJ1451" s="54"/>
      <c r="BK1451" s="54"/>
    </row>
    <row r="1452">
      <c r="B1452" s="23"/>
      <c r="D1452" s="32"/>
      <c r="G1452" s="23"/>
      <c r="J1452" s="23"/>
      <c r="O1452" s="23"/>
      <c r="BE1452" s="54"/>
      <c r="BF1452" s="55"/>
      <c r="BI1452" s="55"/>
      <c r="BJ1452" s="54"/>
      <c r="BK1452" s="54"/>
    </row>
    <row r="1453">
      <c r="B1453" s="23"/>
      <c r="D1453" s="32"/>
      <c r="G1453" s="23"/>
      <c r="J1453" s="23"/>
      <c r="O1453" s="23"/>
      <c r="BE1453" s="54"/>
      <c r="BF1453" s="55"/>
      <c r="BI1453" s="55"/>
      <c r="BJ1453" s="54"/>
      <c r="BK1453" s="54"/>
    </row>
    <row r="1454">
      <c r="B1454" s="23"/>
      <c r="D1454" s="32"/>
      <c r="G1454" s="23"/>
      <c r="J1454" s="23"/>
      <c r="O1454" s="23"/>
      <c r="BE1454" s="54"/>
      <c r="BF1454" s="55"/>
      <c r="BI1454" s="55"/>
      <c r="BJ1454" s="54"/>
      <c r="BK1454" s="54"/>
    </row>
    <row r="1455">
      <c r="B1455" s="23"/>
      <c r="D1455" s="32"/>
      <c r="G1455" s="23"/>
      <c r="J1455" s="23"/>
      <c r="O1455" s="23"/>
      <c r="BE1455" s="54"/>
      <c r="BF1455" s="55"/>
      <c r="BI1455" s="55"/>
      <c r="BJ1455" s="54"/>
      <c r="BK1455" s="54"/>
    </row>
    <row r="1456">
      <c r="B1456" s="23"/>
      <c r="D1456" s="32"/>
      <c r="G1456" s="23"/>
      <c r="J1456" s="23"/>
      <c r="O1456" s="23"/>
      <c r="BE1456" s="54"/>
      <c r="BF1456" s="55"/>
      <c r="BI1456" s="55"/>
      <c r="BJ1456" s="54"/>
      <c r="BK1456" s="54"/>
    </row>
    <row r="1457">
      <c r="B1457" s="23"/>
      <c r="D1457" s="32"/>
      <c r="G1457" s="23"/>
      <c r="J1457" s="23"/>
      <c r="O1457" s="23"/>
      <c r="BE1457" s="54"/>
      <c r="BF1457" s="55"/>
      <c r="BI1457" s="55"/>
      <c r="BJ1457" s="54"/>
      <c r="BK1457" s="54"/>
    </row>
    <row r="1458">
      <c r="B1458" s="23"/>
      <c r="D1458" s="32"/>
      <c r="G1458" s="23"/>
      <c r="J1458" s="23"/>
      <c r="O1458" s="23"/>
      <c r="BE1458" s="54"/>
      <c r="BF1458" s="55"/>
      <c r="BI1458" s="55"/>
      <c r="BJ1458" s="54"/>
      <c r="BK1458" s="54"/>
    </row>
    <row r="1459">
      <c r="B1459" s="23"/>
      <c r="D1459" s="32"/>
      <c r="G1459" s="23"/>
      <c r="J1459" s="23"/>
      <c r="O1459" s="23"/>
      <c r="BE1459" s="54"/>
      <c r="BF1459" s="55"/>
      <c r="BI1459" s="55"/>
      <c r="BJ1459" s="54"/>
      <c r="BK1459" s="54"/>
    </row>
    <row r="1460">
      <c r="B1460" s="23"/>
      <c r="D1460" s="32"/>
      <c r="G1460" s="23"/>
      <c r="J1460" s="23"/>
      <c r="O1460" s="23"/>
      <c r="BE1460" s="54"/>
      <c r="BF1460" s="55"/>
      <c r="BI1460" s="55"/>
      <c r="BJ1460" s="54"/>
      <c r="BK1460" s="54"/>
    </row>
    <row r="1461">
      <c r="B1461" s="23"/>
      <c r="D1461" s="32"/>
      <c r="G1461" s="23"/>
      <c r="J1461" s="23"/>
      <c r="O1461" s="23"/>
      <c r="BE1461" s="54"/>
      <c r="BF1461" s="55"/>
      <c r="BI1461" s="55"/>
      <c r="BJ1461" s="54"/>
      <c r="BK1461" s="54"/>
    </row>
    <row r="1462">
      <c r="B1462" s="23"/>
      <c r="D1462" s="32"/>
      <c r="G1462" s="23"/>
      <c r="J1462" s="23"/>
      <c r="O1462" s="23"/>
      <c r="BE1462" s="54"/>
      <c r="BF1462" s="55"/>
      <c r="BI1462" s="55"/>
      <c r="BJ1462" s="54"/>
      <c r="BK1462" s="54"/>
    </row>
    <row r="1463">
      <c r="B1463" s="23"/>
      <c r="D1463" s="32"/>
      <c r="G1463" s="23"/>
      <c r="J1463" s="23"/>
      <c r="O1463" s="23"/>
      <c r="BE1463" s="54"/>
      <c r="BF1463" s="55"/>
      <c r="BI1463" s="55"/>
      <c r="BJ1463" s="54"/>
      <c r="BK1463" s="54"/>
    </row>
    <row r="1464">
      <c r="B1464" s="23"/>
      <c r="D1464" s="32"/>
      <c r="G1464" s="23"/>
      <c r="J1464" s="23"/>
      <c r="O1464" s="23"/>
      <c r="BE1464" s="54"/>
      <c r="BF1464" s="55"/>
      <c r="BI1464" s="55"/>
      <c r="BJ1464" s="54"/>
      <c r="BK1464" s="54"/>
    </row>
    <row r="1465">
      <c r="B1465" s="23"/>
      <c r="D1465" s="32"/>
      <c r="G1465" s="23"/>
      <c r="J1465" s="23"/>
      <c r="O1465" s="23"/>
      <c r="BE1465" s="54"/>
      <c r="BF1465" s="55"/>
      <c r="BI1465" s="55"/>
      <c r="BJ1465" s="54"/>
      <c r="BK1465" s="54"/>
    </row>
    <row r="1466">
      <c r="B1466" s="23"/>
      <c r="D1466" s="32"/>
      <c r="G1466" s="23"/>
      <c r="J1466" s="23"/>
      <c r="O1466" s="23"/>
      <c r="BE1466" s="54"/>
      <c r="BF1466" s="55"/>
      <c r="BI1466" s="55"/>
      <c r="BJ1466" s="54"/>
      <c r="BK1466" s="54"/>
    </row>
    <row r="1467">
      <c r="B1467" s="23"/>
      <c r="D1467" s="32"/>
      <c r="G1467" s="23"/>
      <c r="J1467" s="23"/>
      <c r="O1467" s="23"/>
      <c r="BE1467" s="54"/>
      <c r="BF1467" s="55"/>
      <c r="BI1467" s="55"/>
      <c r="BJ1467" s="54"/>
      <c r="BK1467" s="54"/>
    </row>
    <row r="1468">
      <c r="B1468" s="23"/>
      <c r="D1468" s="32"/>
      <c r="G1468" s="23"/>
      <c r="J1468" s="23"/>
      <c r="O1468" s="23"/>
      <c r="BE1468" s="54"/>
      <c r="BF1468" s="55"/>
      <c r="BI1468" s="55"/>
      <c r="BJ1468" s="54"/>
      <c r="BK1468" s="54"/>
    </row>
    <row r="1469">
      <c r="B1469" s="23"/>
      <c r="D1469" s="32"/>
      <c r="G1469" s="23"/>
      <c r="J1469" s="23"/>
      <c r="O1469" s="23"/>
      <c r="BE1469" s="54"/>
      <c r="BF1469" s="55"/>
      <c r="BI1469" s="55"/>
      <c r="BJ1469" s="54"/>
      <c r="BK1469" s="54"/>
    </row>
    <row r="1470">
      <c r="B1470" s="23"/>
      <c r="D1470" s="32"/>
      <c r="G1470" s="23"/>
      <c r="J1470" s="23"/>
      <c r="O1470" s="23"/>
      <c r="BE1470" s="54"/>
      <c r="BF1470" s="55"/>
      <c r="BI1470" s="55"/>
      <c r="BJ1470" s="54"/>
      <c r="BK1470" s="54"/>
    </row>
    <row r="1471">
      <c r="B1471" s="23"/>
      <c r="D1471" s="32"/>
      <c r="G1471" s="23"/>
      <c r="J1471" s="23"/>
      <c r="O1471" s="23"/>
      <c r="BE1471" s="54"/>
      <c r="BF1471" s="55"/>
      <c r="BI1471" s="55"/>
      <c r="BJ1471" s="54"/>
      <c r="BK1471" s="54"/>
    </row>
    <row r="1472">
      <c r="B1472" s="23"/>
      <c r="D1472" s="32"/>
      <c r="G1472" s="23"/>
      <c r="J1472" s="23"/>
      <c r="O1472" s="23"/>
      <c r="BE1472" s="54"/>
      <c r="BF1472" s="55"/>
      <c r="BI1472" s="55"/>
      <c r="BJ1472" s="54"/>
      <c r="BK1472" s="54"/>
    </row>
    <row r="1473">
      <c r="B1473" s="23"/>
      <c r="D1473" s="32"/>
      <c r="G1473" s="23"/>
      <c r="J1473" s="23"/>
      <c r="O1473" s="23"/>
      <c r="BE1473" s="54"/>
      <c r="BF1473" s="55"/>
      <c r="BI1473" s="55"/>
      <c r="BJ1473" s="54"/>
      <c r="BK1473" s="54"/>
    </row>
    <row r="1474">
      <c r="B1474" s="23"/>
      <c r="D1474" s="32"/>
      <c r="G1474" s="23"/>
      <c r="J1474" s="23"/>
      <c r="O1474" s="23"/>
      <c r="BE1474" s="54"/>
      <c r="BF1474" s="55"/>
      <c r="BI1474" s="55"/>
      <c r="BJ1474" s="54"/>
      <c r="BK1474" s="54"/>
    </row>
    <row r="1475">
      <c r="B1475" s="23"/>
      <c r="D1475" s="32"/>
      <c r="G1475" s="23"/>
      <c r="J1475" s="23"/>
      <c r="O1475" s="23"/>
      <c r="BE1475" s="54"/>
      <c r="BF1475" s="55"/>
      <c r="BI1475" s="55"/>
      <c r="BJ1475" s="54"/>
      <c r="BK1475" s="54"/>
    </row>
    <row r="1476">
      <c r="B1476" s="23"/>
      <c r="D1476" s="32"/>
      <c r="G1476" s="23"/>
      <c r="J1476" s="23"/>
      <c r="O1476" s="23"/>
      <c r="BE1476" s="54"/>
      <c r="BF1476" s="55"/>
      <c r="BI1476" s="55"/>
      <c r="BJ1476" s="54"/>
      <c r="BK1476" s="54"/>
    </row>
    <row r="1477">
      <c r="B1477" s="23"/>
      <c r="D1477" s="32"/>
      <c r="G1477" s="23"/>
      <c r="J1477" s="23"/>
      <c r="O1477" s="23"/>
      <c r="BE1477" s="54"/>
      <c r="BF1477" s="55"/>
      <c r="BI1477" s="55"/>
      <c r="BJ1477" s="54"/>
      <c r="BK1477" s="54"/>
    </row>
    <row r="1478">
      <c r="B1478" s="23"/>
      <c r="D1478" s="32"/>
      <c r="G1478" s="23"/>
      <c r="J1478" s="23"/>
      <c r="O1478" s="23"/>
      <c r="BE1478" s="54"/>
      <c r="BF1478" s="55"/>
      <c r="BI1478" s="55"/>
      <c r="BJ1478" s="54"/>
      <c r="BK1478" s="54"/>
    </row>
    <row r="1479">
      <c r="B1479" s="23"/>
      <c r="D1479" s="32"/>
      <c r="G1479" s="23"/>
      <c r="J1479" s="23"/>
      <c r="O1479" s="23"/>
      <c r="BE1479" s="54"/>
      <c r="BF1479" s="55"/>
      <c r="BI1479" s="55"/>
      <c r="BJ1479" s="54"/>
      <c r="BK1479" s="54"/>
    </row>
    <row r="1480">
      <c r="B1480" s="23"/>
      <c r="D1480" s="32"/>
      <c r="G1480" s="23"/>
      <c r="J1480" s="23"/>
      <c r="O1480" s="23"/>
      <c r="BE1480" s="54"/>
      <c r="BF1480" s="55"/>
      <c r="BI1480" s="55"/>
      <c r="BJ1480" s="54"/>
      <c r="BK1480" s="54"/>
    </row>
    <row r="1481">
      <c r="B1481" s="23"/>
      <c r="D1481" s="32"/>
      <c r="G1481" s="23"/>
      <c r="J1481" s="23"/>
      <c r="O1481" s="23"/>
      <c r="BE1481" s="54"/>
      <c r="BF1481" s="55"/>
      <c r="BI1481" s="55"/>
      <c r="BJ1481" s="54"/>
      <c r="BK1481" s="54"/>
    </row>
    <row r="1482">
      <c r="B1482" s="23"/>
      <c r="D1482" s="32"/>
      <c r="G1482" s="23"/>
      <c r="J1482" s="23"/>
      <c r="O1482" s="23"/>
      <c r="BE1482" s="54"/>
      <c r="BF1482" s="55"/>
      <c r="BI1482" s="55"/>
      <c r="BJ1482" s="54"/>
      <c r="BK1482" s="54"/>
    </row>
    <row r="1483">
      <c r="B1483" s="23"/>
      <c r="D1483" s="32"/>
      <c r="G1483" s="23"/>
      <c r="J1483" s="23"/>
      <c r="O1483" s="23"/>
      <c r="BE1483" s="54"/>
      <c r="BF1483" s="55"/>
      <c r="BI1483" s="55"/>
      <c r="BJ1483" s="54"/>
      <c r="BK1483" s="54"/>
    </row>
    <row r="1484">
      <c r="B1484" s="23"/>
      <c r="D1484" s="32"/>
      <c r="G1484" s="23"/>
      <c r="J1484" s="23"/>
      <c r="O1484" s="23"/>
      <c r="BE1484" s="54"/>
      <c r="BF1484" s="55"/>
      <c r="BI1484" s="55"/>
      <c r="BJ1484" s="54"/>
      <c r="BK1484" s="54"/>
    </row>
    <row r="1485">
      <c r="B1485" s="23"/>
      <c r="D1485" s="32"/>
      <c r="G1485" s="23"/>
      <c r="J1485" s="23"/>
      <c r="O1485" s="23"/>
      <c r="BE1485" s="54"/>
      <c r="BF1485" s="55"/>
      <c r="BI1485" s="55"/>
      <c r="BJ1485" s="54"/>
      <c r="BK1485" s="54"/>
    </row>
    <row r="1486">
      <c r="B1486" s="23"/>
      <c r="D1486" s="32"/>
      <c r="G1486" s="23"/>
      <c r="J1486" s="23"/>
      <c r="O1486" s="23"/>
      <c r="BE1486" s="54"/>
      <c r="BF1486" s="55"/>
      <c r="BI1486" s="55"/>
      <c r="BJ1486" s="54"/>
      <c r="BK1486" s="54"/>
    </row>
    <row r="1487">
      <c r="B1487" s="23"/>
      <c r="D1487" s="32"/>
      <c r="G1487" s="23"/>
      <c r="J1487" s="23"/>
      <c r="O1487" s="23"/>
      <c r="BE1487" s="54"/>
      <c r="BF1487" s="55"/>
      <c r="BI1487" s="55"/>
      <c r="BJ1487" s="54"/>
      <c r="BK1487" s="54"/>
    </row>
    <row r="1488">
      <c r="B1488" s="23"/>
      <c r="D1488" s="32"/>
      <c r="G1488" s="23"/>
      <c r="J1488" s="23"/>
      <c r="O1488" s="23"/>
      <c r="BE1488" s="54"/>
      <c r="BF1488" s="55"/>
      <c r="BI1488" s="55"/>
      <c r="BJ1488" s="54"/>
      <c r="BK1488" s="54"/>
    </row>
    <row r="1489">
      <c r="B1489" s="23"/>
      <c r="D1489" s="32"/>
      <c r="G1489" s="23"/>
      <c r="J1489" s="23"/>
      <c r="O1489" s="23"/>
      <c r="BE1489" s="54"/>
      <c r="BF1489" s="55"/>
      <c r="BI1489" s="55"/>
      <c r="BJ1489" s="54"/>
      <c r="BK1489" s="54"/>
    </row>
    <row r="1490">
      <c r="B1490" s="23"/>
      <c r="D1490" s="32"/>
      <c r="G1490" s="23"/>
      <c r="J1490" s="23"/>
      <c r="O1490" s="23"/>
      <c r="BE1490" s="54"/>
      <c r="BF1490" s="55"/>
      <c r="BI1490" s="55"/>
      <c r="BJ1490" s="54"/>
      <c r="BK1490" s="54"/>
    </row>
    <row r="1491">
      <c r="B1491" s="23"/>
      <c r="D1491" s="32"/>
      <c r="G1491" s="23"/>
      <c r="J1491" s="23"/>
      <c r="O1491" s="23"/>
      <c r="BE1491" s="54"/>
      <c r="BF1491" s="55"/>
      <c r="BI1491" s="55"/>
      <c r="BJ1491" s="54"/>
      <c r="BK1491" s="54"/>
    </row>
    <row r="1492">
      <c r="B1492" s="23"/>
      <c r="D1492" s="32"/>
      <c r="G1492" s="23"/>
      <c r="J1492" s="23"/>
      <c r="O1492" s="23"/>
      <c r="BE1492" s="54"/>
      <c r="BF1492" s="55"/>
      <c r="BI1492" s="55"/>
      <c r="BJ1492" s="54"/>
      <c r="BK1492" s="54"/>
    </row>
    <row r="1493">
      <c r="B1493" s="23"/>
      <c r="D1493" s="32"/>
      <c r="G1493" s="23"/>
      <c r="J1493" s="23"/>
      <c r="O1493" s="23"/>
      <c r="BE1493" s="54"/>
      <c r="BF1493" s="55"/>
      <c r="BI1493" s="55"/>
      <c r="BJ1493" s="54"/>
      <c r="BK1493" s="54"/>
    </row>
    <row r="1494">
      <c r="B1494" s="23"/>
      <c r="D1494" s="32"/>
      <c r="G1494" s="23"/>
      <c r="J1494" s="23"/>
      <c r="O1494" s="23"/>
      <c r="BE1494" s="54"/>
      <c r="BF1494" s="55"/>
      <c r="BI1494" s="55"/>
      <c r="BJ1494" s="54"/>
      <c r="BK1494" s="54"/>
    </row>
    <row r="1495">
      <c r="B1495" s="23"/>
      <c r="D1495" s="32"/>
      <c r="G1495" s="23"/>
      <c r="J1495" s="23"/>
      <c r="O1495" s="23"/>
      <c r="BE1495" s="54"/>
      <c r="BF1495" s="55"/>
      <c r="BI1495" s="55"/>
      <c r="BJ1495" s="54"/>
      <c r="BK1495" s="54"/>
    </row>
    <row r="1496">
      <c r="B1496" s="23"/>
      <c r="D1496" s="32"/>
      <c r="G1496" s="23"/>
      <c r="J1496" s="23"/>
      <c r="O1496" s="23"/>
      <c r="BE1496" s="54"/>
      <c r="BF1496" s="55"/>
      <c r="BI1496" s="55"/>
      <c r="BJ1496" s="54"/>
      <c r="BK1496" s="54"/>
    </row>
    <row r="1497">
      <c r="B1497" s="23"/>
      <c r="D1497" s="32"/>
      <c r="G1497" s="23"/>
      <c r="J1497" s="23"/>
      <c r="O1497" s="23"/>
      <c r="BE1497" s="54"/>
      <c r="BF1497" s="55"/>
      <c r="BI1497" s="55"/>
      <c r="BJ1497" s="54"/>
      <c r="BK1497" s="54"/>
    </row>
    <row r="1498">
      <c r="B1498" s="23"/>
      <c r="D1498" s="32"/>
      <c r="G1498" s="23"/>
      <c r="J1498" s="23"/>
      <c r="O1498" s="23"/>
      <c r="BE1498" s="54"/>
      <c r="BF1498" s="55"/>
      <c r="BI1498" s="55"/>
      <c r="BJ1498" s="54"/>
      <c r="BK1498" s="54"/>
    </row>
    <row r="1499">
      <c r="B1499" s="23"/>
      <c r="D1499" s="32"/>
      <c r="G1499" s="23"/>
      <c r="J1499" s="23"/>
      <c r="O1499" s="23"/>
      <c r="BE1499" s="54"/>
      <c r="BF1499" s="55"/>
      <c r="BI1499" s="55"/>
      <c r="BJ1499" s="54"/>
      <c r="BK1499" s="54"/>
    </row>
    <row r="1500">
      <c r="B1500" s="23"/>
      <c r="D1500" s="32"/>
      <c r="G1500" s="23"/>
      <c r="J1500" s="23"/>
      <c r="O1500" s="23"/>
      <c r="BE1500" s="54"/>
      <c r="BF1500" s="55"/>
      <c r="BI1500" s="55"/>
      <c r="BJ1500" s="54"/>
      <c r="BK1500" s="54"/>
    </row>
    <row r="1501">
      <c r="B1501" s="23"/>
      <c r="D1501" s="32"/>
      <c r="G1501" s="23"/>
      <c r="J1501" s="23"/>
      <c r="O1501" s="23"/>
      <c r="BE1501" s="54"/>
      <c r="BF1501" s="55"/>
      <c r="BI1501" s="55"/>
      <c r="BJ1501" s="54"/>
      <c r="BK1501" s="54"/>
    </row>
    <row r="1502">
      <c r="B1502" s="23"/>
      <c r="D1502" s="32"/>
      <c r="G1502" s="23"/>
      <c r="J1502" s="23"/>
      <c r="O1502" s="23"/>
      <c r="BE1502" s="54"/>
      <c r="BF1502" s="55"/>
      <c r="BI1502" s="55"/>
      <c r="BJ1502" s="54"/>
      <c r="BK1502" s="54"/>
    </row>
    <row r="1503">
      <c r="B1503" s="23"/>
      <c r="D1503" s="32"/>
      <c r="G1503" s="23"/>
      <c r="J1503" s="23"/>
      <c r="O1503" s="23"/>
      <c r="BE1503" s="54"/>
      <c r="BF1503" s="55"/>
      <c r="BI1503" s="55"/>
      <c r="BJ1503" s="54"/>
      <c r="BK1503" s="54"/>
    </row>
    <row r="1504">
      <c r="B1504" s="23"/>
      <c r="D1504" s="32"/>
      <c r="G1504" s="23"/>
      <c r="J1504" s="23"/>
      <c r="O1504" s="23"/>
      <c r="BE1504" s="54"/>
      <c r="BF1504" s="55"/>
      <c r="BI1504" s="55"/>
      <c r="BJ1504" s="54"/>
      <c r="BK1504" s="54"/>
    </row>
    <row r="1505">
      <c r="B1505" s="23"/>
      <c r="D1505" s="32"/>
      <c r="G1505" s="23"/>
      <c r="J1505" s="23"/>
      <c r="O1505" s="23"/>
      <c r="BE1505" s="54"/>
      <c r="BF1505" s="55"/>
      <c r="BI1505" s="55"/>
      <c r="BJ1505" s="54"/>
      <c r="BK1505" s="54"/>
    </row>
    <row r="1506">
      <c r="B1506" s="23"/>
      <c r="D1506" s="32"/>
      <c r="G1506" s="23"/>
      <c r="J1506" s="23"/>
      <c r="O1506" s="23"/>
      <c r="BE1506" s="54"/>
      <c r="BF1506" s="55"/>
      <c r="BI1506" s="55"/>
      <c r="BJ1506" s="54"/>
      <c r="BK1506" s="54"/>
    </row>
    <row r="1507">
      <c r="B1507" s="23"/>
      <c r="D1507" s="32"/>
      <c r="G1507" s="23"/>
      <c r="J1507" s="23"/>
      <c r="O1507" s="23"/>
      <c r="BE1507" s="54"/>
      <c r="BF1507" s="55"/>
      <c r="BI1507" s="55"/>
      <c r="BJ1507" s="54"/>
      <c r="BK1507" s="54"/>
    </row>
    <row r="1508">
      <c r="B1508" s="23"/>
      <c r="D1508" s="32"/>
      <c r="G1508" s="23"/>
      <c r="J1508" s="23"/>
      <c r="O1508" s="23"/>
      <c r="BE1508" s="54"/>
      <c r="BF1508" s="55"/>
      <c r="BI1508" s="55"/>
      <c r="BJ1508" s="54"/>
      <c r="BK1508" s="54"/>
    </row>
    <row r="1509">
      <c r="B1509" s="23"/>
      <c r="D1509" s="32"/>
      <c r="G1509" s="23"/>
      <c r="J1509" s="23"/>
      <c r="O1509" s="23"/>
      <c r="BE1509" s="54"/>
      <c r="BF1509" s="55"/>
      <c r="BI1509" s="55"/>
      <c r="BJ1509" s="54"/>
      <c r="BK1509" s="54"/>
    </row>
    <row r="1510">
      <c r="B1510" s="23"/>
      <c r="D1510" s="32"/>
      <c r="G1510" s="23"/>
      <c r="J1510" s="23"/>
      <c r="O1510" s="23"/>
      <c r="BE1510" s="54"/>
      <c r="BF1510" s="55"/>
      <c r="BI1510" s="55"/>
      <c r="BJ1510" s="54"/>
      <c r="BK1510" s="54"/>
    </row>
    <row r="1511">
      <c r="B1511" s="23"/>
      <c r="D1511" s="32"/>
      <c r="G1511" s="23"/>
      <c r="J1511" s="23"/>
      <c r="O1511" s="23"/>
      <c r="BE1511" s="54"/>
      <c r="BF1511" s="55"/>
      <c r="BI1511" s="55"/>
      <c r="BJ1511" s="54"/>
      <c r="BK1511" s="54"/>
    </row>
    <row r="1512">
      <c r="B1512" s="23"/>
      <c r="D1512" s="32"/>
      <c r="G1512" s="23"/>
      <c r="J1512" s="23"/>
      <c r="O1512" s="23"/>
      <c r="BE1512" s="54"/>
      <c r="BF1512" s="55"/>
      <c r="BI1512" s="55"/>
      <c r="BJ1512" s="54"/>
      <c r="BK1512" s="54"/>
    </row>
    <row r="1513">
      <c r="B1513" s="23"/>
      <c r="D1513" s="32"/>
      <c r="G1513" s="23"/>
      <c r="J1513" s="23"/>
      <c r="O1513" s="23"/>
      <c r="BE1513" s="54"/>
      <c r="BF1513" s="55"/>
      <c r="BI1513" s="55"/>
      <c r="BJ1513" s="54"/>
      <c r="BK1513" s="54"/>
    </row>
    <row r="1514">
      <c r="B1514" s="23"/>
      <c r="D1514" s="32"/>
      <c r="G1514" s="23"/>
      <c r="J1514" s="23"/>
      <c r="O1514" s="23"/>
      <c r="BE1514" s="54"/>
      <c r="BF1514" s="55"/>
      <c r="BI1514" s="55"/>
      <c r="BJ1514" s="54"/>
      <c r="BK1514" s="54"/>
    </row>
    <row r="1515">
      <c r="B1515" s="23"/>
      <c r="D1515" s="32"/>
      <c r="G1515" s="23"/>
      <c r="J1515" s="23"/>
      <c r="O1515" s="23"/>
      <c r="BE1515" s="54"/>
      <c r="BF1515" s="55"/>
      <c r="BI1515" s="55"/>
      <c r="BJ1515" s="54"/>
      <c r="BK1515" s="54"/>
    </row>
    <row r="1516">
      <c r="B1516" s="23"/>
      <c r="D1516" s="32"/>
      <c r="G1516" s="23"/>
      <c r="J1516" s="23"/>
      <c r="O1516" s="23"/>
      <c r="BE1516" s="54"/>
      <c r="BF1516" s="55"/>
      <c r="BI1516" s="55"/>
      <c r="BJ1516" s="54"/>
      <c r="BK1516" s="54"/>
    </row>
    <row r="1517">
      <c r="B1517" s="23"/>
      <c r="D1517" s="32"/>
      <c r="G1517" s="23"/>
      <c r="J1517" s="23"/>
      <c r="O1517" s="23"/>
      <c r="BE1517" s="54"/>
      <c r="BF1517" s="55"/>
      <c r="BI1517" s="55"/>
      <c r="BJ1517" s="54"/>
      <c r="BK1517" s="54"/>
    </row>
    <row r="1518">
      <c r="B1518" s="23"/>
      <c r="D1518" s="32"/>
      <c r="G1518" s="23"/>
      <c r="J1518" s="23"/>
      <c r="O1518" s="23"/>
      <c r="BE1518" s="54"/>
      <c r="BF1518" s="55"/>
      <c r="BI1518" s="55"/>
      <c r="BJ1518" s="54"/>
      <c r="BK1518" s="54"/>
    </row>
    <row r="1519">
      <c r="B1519" s="23"/>
      <c r="D1519" s="32"/>
      <c r="G1519" s="23"/>
      <c r="J1519" s="23"/>
      <c r="O1519" s="23"/>
      <c r="BE1519" s="54"/>
      <c r="BF1519" s="55"/>
      <c r="BI1519" s="55"/>
      <c r="BJ1519" s="54"/>
      <c r="BK1519" s="54"/>
    </row>
    <row r="1520">
      <c r="B1520" s="23"/>
      <c r="D1520" s="32"/>
      <c r="G1520" s="23"/>
      <c r="J1520" s="23"/>
      <c r="O1520" s="23"/>
      <c r="BE1520" s="54"/>
      <c r="BF1520" s="55"/>
      <c r="BI1520" s="55"/>
      <c r="BJ1520" s="54"/>
      <c r="BK1520" s="54"/>
    </row>
    <row r="1521">
      <c r="B1521" s="23"/>
      <c r="D1521" s="32"/>
      <c r="G1521" s="23"/>
      <c r="J1521" s="23"/>
      <c r="O1521" s="23"/>
      <c r="BE1521" s="54"/>
      <c r="BF1521" s="55"/>
      <c r="BI1521" s="55"/>
      <c r="BJ1521" s="54"/>
      <c r="BK1521" s="54"/>
    </row>
    <row r="1522">
      <c r="B1522" s="23"/>
      <c r="D1522" s="32"/>
      <c r="G1522" s="23"/>
      <c r="J1522" s="23"/>
      <c r="O1522" s="23"/>
      <c r="BE1522" s="54"/>
      <c r="BF1522" s="55"/>
      <c r="BI1522" s="55"/>
      <c r="BJ1522" s="54"/>
      <c r="BK1522" s="54"/>
    </row>
    <row r="1523">
      <c r="B1523" s="23"/>
      <c r="D1523" s="32"/>
      <c r="G1523" s="23"/>
      <c r="J1523" s="23"/>
      <c r="O1523" s="23"/>
      <c r="BE1523" s="54"/>
      <c r="BF1523" s="55"/>
      <c r="BI1523" s="55"/>
      <c r="BJ1523" s="54"/>
      <c r="BK1523" s="54"/>
    </row>
    <row r="1524">
      <c r="B1524" s="23"/>
      <c r="D1524" s="32"/>
      <c r="G1524" s="23"/>
      <c r="J1524" s="23"/>
      <c r="O1524" s="23"/>
      <c r="BE1524" s="54"/>
      <c r="BF1524" s="55"/>
      <c r="BI1524" s="55"/>
      <c r="BJ1524" s="54"/>
      <c r="BK1524" s="54"/>
    </row>
    <row r="1525">
      <c r="B1525" s="23"/>
      <c r="D1525" s="32"/>
      <c r="G1525" s="23"/>
      <c r="J1525" s="23"/>
      <c r="O1525" s="23"/>
      <c r="BE1525" s="54"/>
      <c r="BF1525" s="55"/>
      <c r="BI1525" s="55"/>
      <c r="BJ1525" s="54"/>
      <c r="BK1525" s="54"/>
    </row>
    <row r="1526">
      <c r="B1526" s="23"/>
      <c r="D1526" s="32"/>
      <c r="G1526" s="23"/>
      <c r="J1526" s="23"/>
      <c r="O1526" s="23"/>
      <c r="BE1526" s="54"/>
      <c r="BF1526" s="55"/>
      <c r="BI1526" s="55"/>
      <c r="BJ1526" s="54"/>
      <c r="BK1526" s="54"/>
    </row>
    <row r="1527">
      <c r="B1527" s="23"/>
      <c r="D1527" s="32"/>
      <c r="G1527" s="23"/>
      <c r="J1527" s="23"/>
      <c r="O1527" s="23"/>
      <c r="BE1527" s="54"/>
      <c r="BF1527" s="55"/>
      <c r="BI1527" s="55"/>
      <c r="BJ1527" s="54"/>
      <c r="BK1527" s="54"/>
    </row>
    <row r="1528">
      <c r="B1528" s="23"/>
      <c r="D1528" s="32"/>
      <c r="G1528" s="23"/>
      <c r="J1528" s="23"/>
      <c r="O1528" s="23"/>
      <c r="BE1528" s="54"/>
      <c r="BF1528" s="55"/>
      <c r="BI1528" s="55"/>
      <c r="BJ1528" s="54"/>
      <c r="BK1528" s="54"/>
    </row>
    <row r="1529">
      <c r="B1529" s="23"/>
      <c r="D1529" s="32"/>
      <c r="G1529" s="23"/>
      <c r="J1529" s="23"/>
      <c r="O1529" s="23"/>
      <c r="BE1529" s="54"/>
      <c r="BF1529" s="55"/>
      <c r="BI1529" s="55"/>
      <c r="BJ1529" s="54"/>
      <c r="BK1529" s="54"/>
    </row>
    <row r="1530">
      <c r="B1530" s="23"/>
      <c r="D1530" s="32"/>
      <c r="G1530" s="23"/>
      <c r="J1530" s="23"/>
      <c r="O1530" s="23"/>
      <c r="BE1530" s="54"/>
      <c r="BF1530" s="55"/>
      <c r="BI1530" s="55"/>
      <c r="BJ1530" s="54"/>
      <c r="BK1530" s="54"/>
    </row>
    <row r="1531">
      <c r="B1531" s="23"/>
      <c r="D1531" s="32"/>
      <c r="G1531" s="23"/>
      <c r="J1531" s="23"/>
      <c r="O1531" s="23"/>
      <c r="BE1531" s="54"/>
      <c r="BF1531" s="55"/>
      <c r="BI1531" s="55"/>
      <c r="BJ1531" s="54"/>
      <c r="BK1531" s="54"/>
    </row>
    <row r="1532">
      <c r="B1532" s="23"/>
      <c r="D1532" s="32"/>
      <c r="G1532" s="23"/>
      <c r="J1532" s="23"/>
      <c r="O1532" s="23"/>
      <c r="BE1532" s="54"/>
      <c r="BF1532" s="55"/>
      <c r="BI1532" s="55"/>
      <c r="BJ1532" s="54"/>
      <c r="BK1532" s="54"/>
    </row>
    <row r="1533">
      <c r="B1533" s="23"/>
      <c r="D1533" s="32"/>
      <c r="G1533" s="23"/>
      <c r="J1533" s="23"/>
      <c r="O1533" s="23"/>
      <c r="BE1533" s="54"/>
      <c r="BF1533" s="55"/>
      <c r="BI1533" s="55"/>
      <c r="BJ1533" s="54"/>
      <c r="BK1533" s="54"/>
    </row>
    <row r="1534">
      <c r="B1534" s="23"/>
      <c r="D1534" s="32"/>
      <c r="G1534" s="23"/>
      <c r="J1534" s="23"/>
      <c r="O1534" s="23"/>
      <c r="BE1534" s="54"/>
      <c r="BF1534" s="55"/>
      <c r="BI1534" s="55"/>
      <c r="BJ1534" s="54"/>
      <c r="BK1534" s="54"/>
    </row>
    <row r="1535">
      <c r="B1535" s="23"/>
      <c r="D1535" s="32"/>
      <c r="G1535" s="23"/>
      <c r="J1535" s="23"/>
      <c r="O1535" s="23"/>
      <c r="BE1535" s="54"/>
      <c r="BF1535" s="55"/>
      <c r="BI1535" s="55"/>
      <c r="BJ1535" s="54"/>
      <c r="BK1535" s="54"/>
    </row>
    <row r="1536">
      <c r="B1536" s="23"/>
      <c r="D1536" s="32"/>
      <c r="G1536" s="23"/>
      <c r="J1536" s="23"/>
      <c r="O1536" s="23"/>
      <c r="BE1536" s="54"/>
      <c r="BF1536" s="55"/>
      <c r="BI1536" s="55"/>
      <c r="BJ1536" s="54"/>
      <c r="BK1536" s="54"/>
    </row>
    <row r="1537">
      <c r="B1537" s="23"/>
      <c r="D1537" s="32"/>
      <c r="G1537" s="23"/>
      <c r="J1537" s="23"/>
      <c r="O1537" s="23"/>
      <c r="BE1537" s="54"/>
      <c r="BF1537" s="55"/>
      <c r="BI1537" s="55"/>
      <c r="BJ1537" s="54"/>
      <c r="BK1537" s="54"/>
    </row>
    <row r="1538">
      <c r="B1538" s="23"/>
      <c r="D1538" s="32"/>
      <c r="G1538" s="23"/>
      <c r="J1538" s="23"/>
      <c r="O1538" s="23"/>
      <c r="BE1538" s="54"/>
      <c r="BF1538" s="55"/>
      <c r="BI1538" s="55"/>
      <c r="BJ1538" s="54"/>
      <c r="BK1538" s="54"/>
    </row>
    <row r="1539">
      <c r="B1539" s="23"/>
      <c r="D1539" s="32"/>
      <c r="G1539" s="23"/>
      <c r="J1539" s="23"/>
      <c r="O1539" s="23"/>
      <c r="BE1539" s="54"/>
      <c r="BF1539" s="55"/>
      <c r="BI1539" s="55"/>
      <c r="BJ1539" s="54"/>
      <c r="BK1539" s="54"/>
    </row>
    <row r="1540">
      <c r="B1540" s="23"/>
      <c r="D1540" s="32"/>
      <c r="G1540" s="23"/>
      <c r="J1540" s="23"/>
      <c r="O1540" s="23"/>
      <c r="BE1540" s="54"/>
      <c r="BF1540" s="55"/>
      <c r="BI1540" s="55"/>
      <c r="BJ1540" s="54"/>
      <c r="BK1540" s="54"/>
    </row>
    <row r="1541">
      <c r="B1541" s="23"/>
      <c r="D1541" s="32"/>
      <c r="G1541" s="23"/>
      <c r="J1541" s="23"/>
      <c r="O1541" s="23"/>
      <c r="BE1541" s="54"/>
      <c r="BF1541" s="55"/>
      <c r="BI1541" s="55"/>
      <c r="BJ1541" s="54"/>
      <c r="BK1541" s="54"/>
    </row>
    <row r="1542">
      <c r="B1542" s="23"/>
      <c r="D1542" s="32"/>
      <c r="G1542" s="23"/>
      <c r="J1542" s="23"/>
      <c r="O1542" s="23"/>
      <c r="BE1542" s="54"/>
      <c r="BF1542" s="55"/>
      <c r="BI1542" s="55"/>
      <c r="BJ1542" s="54"/>
      <c r="BK1542" s="54"/>
    </row>
    <row r="1543">
      <c r="B1543" s="23"/>
      <c r="D1543" s="32"/>
      <c r="G1543" s="23"/>
      <c r="J1543" s="23"/>
      <c r="O1543" s="23"/>
      <c r="BE1543" s="54"/>
      <c r="BF1543" s="55"/>
      <c r="BI1543" s="55"/>
      <c r="BJ1543" s="54"/>
      <c r="BK1543" s="54"/>
    </row>
    <row r="1544">
      <c r="B1544" s="23"/>
      <c r="D1544" s="32"/>
      <c r="G1544" s="23"/>
      <c r="J1544" s="23"/>
      <c r="O1544" s="23"/>
      <c r="BE1544" s="54"/>
      <c r="BF1544" s="55"/>
      <c r="BI1544" s="55"/>
      <c r="BJ1544" s="54"/>
      <c r="BK1544" s="54"/>
    </row>
    <row r="1545">
      <c r="B1545" s="23"/>
      <c r="D1545" s="32"/>
      <c r="G1545" s="23"/>
      <c r="J1545" s="23"/>
      <c r="O1545" s="23"/>
      <c r="BE1545" s="54"/>
      <c r="BF1545" s="55"/>
      <c r="BI1545" s="55"/>
      <c r="BJ1545" s="54"/>
      <c r="BK1545" s="54"/>
    </row>
    <row r="1546">
      <c r="B1546" s="23"/>
      <c r="D1546" s="32"/>
      <c r="G1546" s="23"/>
      <c r="J1546" s="23"/>
      <c r="O1546" s="23"/>
      <c r="BE1546" s="54"/>
      <c r="BF1546" s="55"/>
      <c r="BI1546" s="55"/>
      <c r="BJ1546" s="54"/>
      <c r="BK1546" s="54"/>
    </row>
    <row r="1547">
      <c r="B1547" s="23"/>
      <c r="D1547" s="32"/>
      <c r="G1547" s="23"/>
      <c r="J1547" s="23"/>
      <c r="O1547" s="23"/>
      <c r="BE1547" s="54"/>
      <c r="BF1547" s="55"/>
      <c r="BI1547" s="55"/>
      <c r="BJ1547" s="54"/>
      <c r="BK1547" s="54"/>
    </row>
    <row r="1548">
      <c r="B1548" s="23"/>
      <c r="D1548" s="32"/>
      <c r="G1548" s="23"/>
      <c r="J1548" s="23"/>
      <c r="O1548" s="23"/>
      <c r="BE1548" s="54"/>
      <c r="BF1548" s="55"/>
      <c r="BI1548" s="55"/>
      <c r="BJ1548" s="54"/>
      <c r="BK1548" s="54"/>
    </row>
    <row r="1549">
      <c r="B1549" s="23"/>
      <c r="D1549" s="32"/>
      <c r="G1549" s="23"/>
      <c r="J1549" s="23"/>
      <c r="O1549" s="23"/>
      <c r="BE1549" s="54"/>
      <c r="BF1549" s="55"/>
      <c r="BI1549" s="55"/>
      <c r="BJ1549" s="54"/>
      <c r="BK1549" s="54"/>
    </row>
    <row r="1550">
      <c r="B1550" s="23"/>
      <c r="D1550" s="32"/>
      <c r="G1550" s="23"/>
      <c r="J1550" s="23"/>
      <c r="O1550" s="23"/>
      <c r="BE1550" s="54"/>
      <c r="BF1550" s="55"/>
      <c r="BI1550" s="55"/>
      <c r="BJ1550" s="54"/>
      <c r="BK1550" s="54"/>
    </row>
    <row r="1551">
      <c r="B1551" s="23"/>
      <c r="D1551" s="32"/>
      <c r="G1551" s="23"/>
      <c r="J1551" s="23"/>
      <c r="O1551" s="23"/>
      <c r="BE1551" s="54"/>
      <c r="BF1551" s="55"/>
      <c r="BI1551" s="55"/>
      <c r="BJ1551" s="54"/>
      <c r="BK1551" s="54"/>
    </row>
    <row r="1552">
      <c r="B1552" s="23"/>
      <c r="D1552" s="32"/>
      <c r="G1552" s="23"/>
      <c r="J1552" s="23"/>
      <c r="O1552" s="23"/>
      <c r="BE1552" s="54"/>
      <c r="BF1552" s="55"/>
      <c r="BI1552" s="55"/>
      <c r="BJ1552" s="54"/>
      <c r="BK1552" s="54"/>
    </row>
    <row r="1553">
      <c r="B1553" s="23"/>
      <c r="D1553" s="32"/>
      <c r="G1553" s="23"/>
      <c r="J1553" s="23"/>
      <c r="O1553" s="23"/>
      <c r="BE1553" s="54"/>
      <c r="BF1553" s="55"/>
      <c r="BI1553" s="55"/>
      <c r="BJ1553" s="54"/>
      <c r="BK1553" s="54"/>
    </row>
    <row r="1554">
      <c r="B1554" s="23"/>
      <c r="D1554" s="32"/>
      <c r="G1554" s="23"/>
      <c r="J1554" s="23"/>
      <c r="O1554" s="23"/>
      <c r="BE1554" s="54"/>
      <c r="BF1554" s="55"/>
      <c r="BI1554" s="55"/>
      <c r="BJ1554" s="54"/>
      <c r="BK1554" s="54"/>
    </row>
    <row r="1555">
      <c r="B1555" s="23"/>
      <c r="D1555" s="32"/>
      <c r="G1555" s="23"/>
      <c r="J1555" s="23"/>
      <c r="O1555" s="23"/>
      <c r="BE1555" s="54"/>
      <c r="BF1555" s="55"/>
      <c r="BI1555" s="55"/>
      <c r="BJ1555" s="54"/>
      <c r="BK1555" s="54"/>
    </row>
    <row r="1556">
      <c r="B1556" s="23"/>
      <c r="D1556" s="32"/>
      <c r="G1556" s="23"/>
      <c r="J1556" s="23"/>
      <c r="O1556" s="23"/>
      <c r="BE1556" s="54"/>
      <c r="BF1556" s="55"/>
      <c r="BI1556" s="55"/>
      <c r="BJ1556" s="54"/>
      <c r="BK1556" s="54"/>
    </row>
    <row r="1557">
      <c r="B1557" s="23"/>
      <c r="D1557" s="32"/>
      <c r="G1557" s="23"/>
      <c r="J1557" s="23"/>
      <c r="O1557" s="23"/>
      <c r="BE1557" s="54"/>
      <c r="BF1557" s="55"/>
      <c r="BI1557" s="55"/>
      <c r="BJ1557" s="54"/>
      <c r="BK1557" s="54"/>
    </row>
    <row r="1558">
      <c r="B1558" s="23"/>
      <c r="D1558" s="32"/>
      <c r="G1558" s="23"/>
      <c r="J1558" s="23"/>
      <c r="O1558" s="23"/>
      <c r="BE1558" s="54"/>
      <c r="BF1558" s="55"/>
      <c r="BI1558" s="55"/>
      <c r="BJ1558" s="54"/>
      <c r="BK1558" s="54"/>
    </row>
    <row r="1559">
      <c r="B1559" s="23"/>
      <c r="D1559" s="32"/>
      <c r="G1559" s="23"/>
      <c r="J1559" s="23"/>
      <c r="O1559" s="23"/>
      <c r="BE1559" s="54"/>
      <c r="BF1559" s="55"/>
      <c r="BI1559" s="55"/>
      <c r="BJ1559" s="54"/>
      <c r="BK1559" s="54"/>
    </row>
    <row r="1560">
      <c r="B1560" s="23"/>
      <c r="D1560" s="32"/>
      <c r="G1560" s="23"/>
      <c r="J1560" s="23"/>
      <c r="O1560" s="23"/>
      <c r="BE1560" s="54"/>
      <c r="BF1560" s="55"/>
      <c r="BI1560" s="55"/>
      <c r="BJ1560" s="54"/>
      <c r="BK1560" s="54"/>
    </row>
    <row r="1561">
      <c r="B1561" s="23"/>
      <c r="D1561" s="32"/>
      <c r="G1561" s="23"/>
      <c r="J1561" s="23"/>
      <c r="O1561" s="23"/>
      <c r="BE1561" s="54"/>
      <c r="BF1561" s="55"/>
      <c r="BI1561" s="55"/>
      <c r="BJ1561" s="54"/>
      <c r="BK1561" s="54"/>
    </row>
    <row r="1562">
      <c r="B1562" s="23"/>
      <c r="D1562" s="32"/>
      <c r="G1562" s="23"/>
      <c r="J1562" s="23"/>
      <c r="O1562" s="23"/>
      <c r="BE1562" s="54"/>
      <c r="BF1562" s="55"/>
      <c r="BI1562" s="55"/>
      <c r="BJ1562" s="54"/>
      <c r="BK1562" s="54"/>
    </row>
    <row r="1563">
      <c r="B1563" s="23"/>
      <c r="D1563" s="32"/>
      <c r="G1563" s="23"/>
      <c r="J1563" s="23"/>
      <c r="O1563" s="23"/>
      <c r="BE1563" s="54"/>
      <c r="BF1563" s="55"/>
      <c r="BI1563" s="55"/>
      <c r="BJ1563" s="54"/>
      <c r="BK1563" s="54"/>
    </row>
    <row r="1564">
      <c r="B1564" s="23"/>
      <c r="D1564" s="32"/>
      <c r="G1564" s="23"/>
      <c r="J1564" s="23"/>
      <c r="O1564" s="23"/>
      <c r="BE1564" s="54"/>
      <c r="BF1564" s="55"/>
      <c r="BI1564" s="55"/>
      <c r="BJ1564" s="54"/>
      <c r="BK1564" s="54"/>
    </row>
    <row r="1565">
      <c r="B1565" s="23"/>
      <c r="D1565" s="32"/>
      <c r="G1565" s="23"/>
      <c r="J1565" s="23"/>
      <c r="O1565" s="23"/>
      <c r="BE1565" s="54"/>
      <c r="BF1565" s="55"/>
      <c r="BI1565" s="55"/>
      <c r="BJ1565" s="54"/>
      <c r="BK1565" s="54"/>
    </row>
    <row r="1566">
      <c r="B1566" s="23"/>
      <c r="D1566" s="32"/>
      <c r="G1566" s="23"/>
      <c r="J1566" s="23"/>
      <c r="O1566" s="23"/>
      <c r="BE1566" s="54"/>
      <c r="BF1566" s="55"/>
      <c r="BI1566" s="55"/>
      <c r="BJ1566" s="54"/>
      <c r="BK1566" s="54"/>
    </row>
    <row r="1567">
      <c r="B1567" s="23"/>
      <c r="D1567" s="32"/>
      <c r="G1567" s="23"/>
      <c r="J1567" s="23"/>
      <c r="O1567" s="23"/>
      <c r="BE1567" s="54"/>
      <c r="BF1567" s="55"/>
      <c r="BI1567" s="55"/>
      <c r="BJ1567" s="54"/>
      <c r="BK1567" s="54"/>
    </row>
    <row r="1568">
      <c r="B1568" s="23"/>
      <c r="D1568" s="32"/>
      <c r="G1568" s="23"/>
      <c r="J1568" s="23"/>
      <c r="O1568" s="23"/>
      <c r="BE1568" s="54"/>
      <c r="BF1568" s="55"/>
      <c r="BI1568" s="55"/>
      <c r="BJ1568" s="54"/>
      <c r="BK1568" s="54"/>
    </row>
    <row r="1569">
      <c r="B1569" s="23"/>
      <c r="D1569" s="32"/>
      <c r="G1569" s="23"/>
      <c r="J1569" s="23"/>
      <c r="O1569" s="23"/>
      <c r="BE1569" s="54"/>
      <c r="BF1569" s="55"/>
      <c r="BI1569" s="55"/>
      <c r="BJ1569" s="54"/>
      <c r="BK1569" s="54"/>
    </row>
    <row r="1570">
      <c r="B1570" s="23"/>
      <c r="D1570" s="32"/>
      <c r="G1570" s="23"/>
      <c r="J1570" s="23"/>
      <c r="O1570" s="23"/>
      <c r="BE1570" s="54"/>
      <c r="BF1570" s="55"/>
      <c r="BI1570" s="55"/>
      <c r="BJ1570" s="54"/>
      <c r="BK1570" s="54"/>
    </row>
    <row r="1571">
      <c r="B1571" s="23"/>
      <c r="D1571" s="32"/>
      <c r="G1571" s="23"/>
      <c r="J1571" s="23"/>
      <c r="O1571" s="23"/>
      <c r="BE1571" s="54"/>
      <c r="BF1571" s="55"/>
      <c r="BI1571" s="55"/>
      <c r="BJ1571" s="54"/>
      <c r="BK1571" s="54"/>
    </row>
    <row r="1572">
      <c r="B1572" s="23"/>
      <c r="D1572" s="32"/>
      <c r="G1572" s="23"/>
      <c r="J1572" s="23"/>
      <c r="O1572" s="23"/>
      <c r="BE1572" s="54"/>
      <c r="BF1572" s="55"/>
      <c r="BI1572" s="55"/>
      <c r="BJ1572" s="54"/>
      <c r="BK1572" s="54"/>
    </row>
    <row r="1573">
      <c r="B1573" s="23"/>
      <c r="D1573" s="32"/>
      <c r="G1573" s="23"/>
      <c r="J1573" s="23"/>
      <c r="O1573" s="23"/>
      <c r="BE1573" s="54"/>
      <c r="BF1573" s="55"/>
      <c r="BI1573" s="55"/>
      <c r="BJ1573" s="54"/>
      <c r="BK1573" s="54"/>
    </row>
    <row r="1574">
      <c r="B1574" s="23"/>
      <c r="D1574" s="32"/>
      <c r="G1574" s="23"/>
      <c r="J1574" s="23"/>
      <c r="O1574" s="23"/>
      <c r="BE1574" s="54"/>
      <c r="BF1574" s="55"/>
      <c r="BI1574" s="55"/>
      <c r="BJ1574" s="54"/>
      <c r="BK1574" s="54"/>
    </row>
    <row r="1575">
      <c r="B1575" s="23"/>
      <c r="D1575" s="32"/>
      <c r="G1575" s="23"/>
      <c r="J1575" s="23"/>
      <c r="O1575" s="23"/>
      <c r="BE1575" s="54"/>
      <c r="BF1575" s="55"/>
      <c r="BI1575" s="55"/>
      <c r="BJ1575" s="54"/>
      <c r="BK1575" s="54"/>
    </row>
    <row r="1576">
      <c r="B1576" s="23"/>
      <c r="D1576" s="32"/>
      <c r="G1576" s="23"/>
      <c r="J1576" s="23"/>
      <c r="O1576" s="23"/>
      <c r="BE1576" s="54"/>
      <c r="BF1576" s="55"/>
      <c r="BI1576" s="55"/>
      <c r="BJ1576" s="54"/>
      <c r="BK1576" s="54"/>
    </row>
    <row r="1577">
      <c r="B1577" s="23"/>
      <c r="D1577" s="32"/>
      <c r="G1577" s="23"/>
      <c r="J1577" s="23"/>
      <c r="O1577" s="23"/>
      <c r="BE1577" s="54"/>
      <c r="BF1577" s="55"/>
      <c r="BI1577" s="55"/>
      <c r="BJ1577" s="54"/>
      <c r="BK1577" s="54"/>
    </row>
    <row r="1578">
      <c r="B1578" s="23"/>
      <c r="D1578" s="32"/>
      <c r="G1578" s="23"/>
      <c r="J1578" s="23"/>
      <c r="O1578" s="23"/>
      <c r="BE1578" s="54"/>
      <c r="BF1578" s="55"/>
      <c r="BI1578" s="55"/>
      <c r="BJ1578" s="54"/>
      <c r="BK1578" s="54"/>
    </row>
    <row r="1579">
      <c r="B1579" s="23"/>
      <c r="D1579" s="32"/>
      <c r="G1579" s="23"/>
      <c r="J1579" s="23"/>
      <c r="O1579" s="23"/>
      <c r="BE1579" s="54"/>
      <c r="BF1579" s="55"/>
      <c r="BI1579" s="55"/>
      <c r="BJ1579" s="54"/>
      <c r="BK1579" s="54"/>
    </row>
    <row r="1580">
      <c r="B1580" s="23"/>
      <c r="D1580" s="32"/>
      <c r="G1580" s="23"/>
      <c r="J1580" s="23"/>
      <c r="O1580" s="23"/>
      <c r="BE1580" s="54"/>
      <c r="BF1580" s="55"/>
      <c r="BI1580" s="55"/>
      <c r="BJ1580" s="54"/>
      <c r="BK1580" s="54"/>
    </row>
    <row r="1581">
      <c r="B1581" s="23"/>
      <c r="D1581" s="32"/>
      <c r="G1581" s="23"/>
      <c r="J1581" s="23"/>
      <c r="O1581" s="23"/>
      <c r="BE1581" s="54"/>
      <c r="BF1581" s="55"/>
      <c r="BI1581" s="55"/>
      <c r="BJ1581" s="54"/>
      <c r="BK1581" s="54"/>
    </row>
    <row r="1582">
      <c r="B1582" s="23"/>
      <c r="D1582" s="32"/>
      <c r="G1582" s="23"/>
      <c r="J1582" s="23"/>
      <c r="O1582" s="23"/>
      <c r="BE1582" s="54"/>
      <c r="BF1582" s="55"/>
      <c r="BI1582" s="55"/>
      <c r="BJ1582" s="54"/>
      <c r="BK1582" s="54"/>
    </row>
    <row r="1583">
      <c r="B1583" s="23"/>
      <c r="D1583" s="32"/>
      <c r="G1583" s="23"/>
      <c r="J1583" s="23"/>
      <c r="O1583" s="23"/>
      <c r="BE1583" s="54"/>
      <c r="BF1583" s="55"/>
      <c r="BI1583" s="55"/>
      <c r="BJ1583" s="54"/>
      <c r="BK1583" s="54"/>
    </row>
    <row r="1584">
      <c r="B1584" s="23"/>
      <c r="D1584" s="32"/>
      <c r="G1584" s="23"/>
      <c r="J1584" s="23"/>
      <c r="O1584" s="23"/>
      <c r="BE1584" s="54"/>
      <c r="BF1584" s="55"/>
      <c r="BI1584" s="55"/>
      <c r="BJ1584" s="54"/>
      <c r="BK1584" s="54"/>
    </row>
    <row r="1585">
      <c r="B1585" s="23"/>
      <c r="D1585" s="32"/>
      <c r="G1585" s="23"/>
      <c r="J1585" s="23"/>
      <c r="O1585" s="23"/>
      <c r="BE1585" s="54"/>
      <c r="BF1585" s="55"/>
      <c r="BI1585" s="55"/>
      <c r="BJ1585" s="54"/>
      <c r="BK1585" s="54"/>
    </row>
    <row r="1586">
      <c r="B1586" s="23"/>
      <c r="D1586" s="32"/>
      <c r="G1586" s="23"/>
      <c r="J1586" s="23"/>
      <c r="O1586" s="23"/>
      <c r="BE1586" s="54"/>
      <c r="BF1586" s="55"/>
      <c r="BI1586" s="55"/>
      <c r="BJ1586" s="54"/>
      <c r="BK1586" s="54"/>
    </row>
    <row r="1587">
      <c r="B1587" s="23"/>
      <c r="D1587" s="32"/>
      <c r="G1587" s="23"/>
      <c r="J1587" s="23"/>
      <c r="O1587" s="23"/>
      <c r="BE1587" s="54"/>
      <c r="BF1587" s="55"/>
      <c r="BI1587" s="55"/>
      <c r="BJ1587" s="54"/>
      <c r="BK1587" s="54"/>
    </row>
    <row r="1588">
      <c r="B1588" s="23"/>
      <c r="D1588" s="32"/>
      <c r="G1588" s="23"/>
      <c r="J1588" s="23"/>
      <c r="O1588" s="23"/>
      <c r="BE1588" s="54"/>
      <c r="BF1588" s="55"/>
      <c r="BI1588" s="55"/>
      <c r="BJ1588" s="54"/>
      <c r="BK1588" s="54"/>
    </row>
    <row r="1589">
      <c r="B1589" s="23"/>
      <c r="D1589" s="32"/>
      <c r="G1589" s="23"/>
      <c r="J1589" s="23"/>
      <c r="O1589" s="23"/>
      <c r="BE1589" s="54"/>
      <c r="BF1589" s="55"/>
      <c r="BI1589" s="55"/>
      <c r="BJ1589" s="54"/>
      <c r="BK1589" s="54"/>
    </row>
    <row r="1590">
      <c r="B1590" s="23"/>
      <c r="D1590" s="32"/>
      <c r="G1590" s="23"/>
      <c r="J1590" s="23"/>
      <c r="O1590" s="23"/>
      <c r="BE1590" s="54"/>
      <c r="BF1590" s="55"/>
      <c r="BI1590" s="55"/>
      <c r="BJ1590" s="54"/>
      <c r="BK1590" s="54"/>
    </row>
    <row r="1591">
      <c r="B1591" s="23"/>
      <c r="D1591" s="32"/>
      <c r="G1591" s="23"/>
      <c r="J1591" s="23"/>
      <c r="O1591" s="23"/>
      <c r="BE1591" s="54"/>
      <c r="BF1591" s="55"/>
      <c r="BI1591" s="55"/>
      <c r="BJ1591" s="54"/>
      <c r="BK1591" s="54"/>
    </row>
    <row r="1592">
      <c r="B1592" s="23"/>
      <c r="D1592" s="32"/>
      <c r="G1592" s="23"/>
      <c r="J1592" s="23"/>
      <c r="O1592" s="23"/>
      <c r="BE1592" s="54"/>
      <c r="BF1592" s="55"/>
      <c r="BI1592" s="55"/>
      <c r="BJ1592" s="54"/>
      <c r="BK1592" s="54"/>
    </row>
    <row r="1593">
      <c r="B1593" s="23"/>
      <c r="D1593" s="32"/>
      <c r="G1593" s="23"/>
      <c r="J1593" s="23"/>
      <c r="O1593" s="23"/>
      <c r="BE1593" s="54"/>
      <c r="BF1593" s="55"/>
      <c r="BI1593" s="55"/>
      <c r="BJ1593" s="54"/>
      <c r="BK1593" s="54"/>
    </row>
    <row r="1594">
      <c r="B1594" s="23"/>
      <c r="D1594" s="32"/>
      <c r="G1594" s="23"/>
      <c r="J1594" s="23"/>
      <c r="O1594" s="23"/>
      <c r="BE1594" s="54"/>
      <c r="BF1594" s="55"/>
      <c r="BI1594" s="55"/>
      <c r="BJ1594" s="54"/>
      <c r="BK1594" s="54"/>
    </row>
    <row r="1595">
      <c r="B1595" s="23"/>
      <c r="D1595" s="32"/>
      <c r="G1595" s="23"/>
      <c r="J1595" s="23"/>
      <c r="O1595" s="23"/>
      <c r="BE1595" s="54"/>
      <c r="BF1595" s="55"/>
      <c r="BI1595" s="55"/>
      <c r="BJ1595" s="54"/>
      <c r="BK1595" s="54"/>
    </row>
    <row r="1596">
      <c r="B1596" s="23"/>
      <c r="D1596" s="32"/>
      <c r="G1596" s="23"/>
      <c r="J1596" s="23"/>
      <c r="O1596" s="23"/>
      <c r="BE1596" s="54"/>
      <c r="BF1596" s="55"/>
      <c r="BI1596" s="55"/>
      <c r="BJ1596" s="54"/>
      <c r="BK1596" s="54"/>
    </row>
    <row r="1597">
      <c r="B1597" s="23"/>
      <c r="D1597" s="32"/>
      <c r="G1597" s="23"/>
      <c r="J1597" s="23"/>
      <c r="O1597" s="23"/>
      <c r="BE1597" s="54"/>
      <c r="BF1597" s="55"/>
      <c r="BI1597" s="55"/>
      <c r="BJ1597" s="54"/>
      <c r="BK1597" s="54"/>
    </row>
    <row r="1598">
      <c r="B1598" s="23"/>
      <c r="D1598" s="32"/>
      <c r="G1598" s="23"/>
      <c r="J1598" s="23"/>
      <c r="O1598" s="23"/>
      <c r="BE1598" s="54"/>
      <c r="BF1598" s="55"/>
      <c r="BI1598" s="55"/>
      <c r="BJ1598" s="54"/>
      <c r="BK1598" s="54"/>
    </row>
    <row r="1599">
      <c r="B1599" s="23"/>
      <c r="D1599" s="32"/>
      <c r="G1599" s="23"/>
      <c r="J1599" s="23"/>
      <c r="O1599" s="23"/>
      <c r="BE1599" s="54"/>
      <c r="BF1599" s="55"/>
      <c r="BI1599" s="55"/>
      <c r="BJ1599" s="54"/>
      <c r="BK1599" s="54"/>
    </row>
    <row r="1600">
      <c r="B1600" s="23"/>
      <c r="D1600" s="32"/>
      <c r="G1600" s="23"/>
      <c r="J1600" s="23"/>
      <c r="O1600" s="23"/>
      <c r="BE1600" s="54"/>
      <c r="BF1600" s="55"/>
      <c r="BI1600" s="55"/>
      <c r="BJ1600" s="54"/>
      <c r="BK1600" s="54"/>
    </row>
    <row r="1601">
      <c r="B1601" s="23"/>
      <c r="D1601" s="32"/>
      <c r="G1601" s="23"/>
      <c r="J1601" s="23"/>
      <c r="O1601" s="23"/>
      <c r="BE1601" s="54"/>
      <c r="BF1601" s="55"/>
      <c r="BI1601" s="55"/>
      <c r="BJ1601" s="54"/>
      <c r="BK1601" s="54"/>
    </row>
    <row r="1602">
      <c r="B1602" s="23"/>
      <c r="D1602" s="32"/>
      <c r="G1602" s="23"/>
      <c r="J1602" s="23"/>
      <c r="O1602" s="23"/>
      <c r="BE1602" s="54"/>
      <c r="BF1602" s="55"/>
      <c r="BI1602" s="55"/>
      <c r="BJ1602" s="54"/>
      <c r="BK1602" s="54"/>
    </row>
    <row r="1603">
      <c r="B1603" s="23"/>
      <c r="D1603" s="32"/>
      <c r="G1603" s="23"/>
      <c r="J1603" s="23"/>
      <c r="O1603" s="23"/>
      <c r="BE1603" s="54"/>
      <c r="BF1603" s="55"/>
      <c r="BI1603" s="55"/>
      <c r="BJ1603" s="54"/>
      <c r="BK1603" s="54"/>
    </row>
    <row r="1604">
      <c r="B1604" s="23"/>
      <c r="D1604" s="32"/>
      <c r="G1604" s="23"/>
      <c r="J1604" s="23"/>
      <c r="O1604" s="23"/>
      <c r="BE1604" s="54"/>
      <c r="BF1604" s="55"/>
      <c r="BI1604" s="55"/>
      <c r="BJ1604" s="54"/>
      <c r="BK1604" s="54"/>
    </row>
    <row r="1605">
      <c r="B1605" s="23"/>
      <c r="D1605" s="32"/>
      <c r="G1605" s="23"/>
      <c r="J1605" s="23"/>
      <c r="O1605" s="23"/>
      <c r="BE1605" s="54"/>
      <c r="BF1605" s="55"/>
      <c r="BI1605" s="55"/>
      <c r="BJ1605" s="54"/>
      <c r="BK1605" s="54"/>
    </row>
    <row r="1606">
      <c r="B1606" s="23"/>
      <c r="D1606" s="32"/>
      <c r="G1606" s="23"/>
      <c r="J1606" s="23"/>
      <c r="O1606" s="23"/>
      <c r="BE1606" s="54"/>
      <c r="BF1606" s="55"/>
      <c r="BI1606" s="55"/>
      <c r="BJ1606" s="54"/>
      <c r="BK1606" s="54"/>
    </row>
    <row r="1607">
      <c r="B1607" s="23"/>
      <c r="D1607" s="32"/>
      <c r="G1607" s="23"/>
      <c r="J1607" s="23"/>
      <c r="O1607" s="23"/>
      <c r="BE1607" s="54"/>
      <c r="BF1607" s="55"/>
      <c r="BI1607" s="55"/>
      <c r="BJ1607" s="54"/>
      <c r="BK1607" s="54"/>
    </row>
    <row r="1608">
      <c r="B1608" s="23"/>
      <c r="D1608" s="32"/>
      <c r="G1608" s="23"/>
      <c r="J1608" s="23"/>
      <c r="O1608" s="23"/>
      <c r="BE1608" s="54"/>
      <c r="BF1608" s="55"/>
      <c r="BI1608" s="55"/>
      <c r="BJ1608" s="54"/>
      <c r="BK1608" s="54"/>
    </row>
    <row r="1609">
      <c r="B1609" s="23"/>
      <c r="D1609" s="32"/>
      <c r="G1609" s="23"/>
      <c r="J1609" s="23"/>
      <c r="O1609" s="23"/>
      <c r="BE1609" s="54"/>
      <c r="BF1609" s="55"/>
      <c r="BI1609" s="55"/>
      <c r="BJ1609" s="54"/>
      <c r="BK1609" s="54"/>
    </row>
    <row r="1610">
      <c r="B1610" s="23"/>
      <c r="D1610" s="32"/>
      <c r="G1610" s="23"/>
      <c r="J1610" s="23"/>
      <c r="O1610" s="23"/>
      <c r="BE1610" s="54"/>
      <c r="BF1610" s="55"/>
      <c r="BI1610" s="55"/>
      <c r="BJ1610" s="54"/>
      <c r="BK1610" s="54"/>
    </row>
    <row r="1611">
      <c r="B1611" s="23"/>
      <c r="D1611" s="32"/>
      <c r="G1611" s="23"/>
      <c r="J1611" s="23"/>
      <c r="O1611" s="23"/>
      <c r="BE1611" s="54"/>
      <c r="BF1611" s="55"/>
      <c r="BI1611" s="55"/>
      <c r="BJ1611" s="54"/>
      <c r="BK1611" s="54"/>
    </row>
    <row r="1612">
      <c r="B1612" s="23"/>
      <c r="D1612" s="32"/>
      <c r="G1612" s="23"/>
      <c r="J1612" s="23"/>
      <c r="O1612" s="23"/>
      <c r="BE1612" s="54"/>
      <c r="BF1612" s="55"/>
      <c r="BI1612" s="55"/>
      <c r="BJ1612" s="54"/>
      <c r="BK1612" s="54"/>
    </row>
    <row r="1613">
      <c r="B1613" s="23"/>
      <c r="D1613" s="32"/>
      <c r="G1613" s="23"/>
      <c r="J1613" s="23"/>
      <c r="O1613" s="23"/>
      <c r="BE1613" s="54"/>
      <c r="BF1613" s="55"/>
      <c r="BI1613" s="55"/>
      <c r="BJ1613" s="54"/>
      <c r="BK1613" s="54"/>
    </row>
    <row r="1614">
      <c r="B1614" s="23"/>
      <c r="D1614" s="32"/>
      <c r="G1614" s="23"/>
      <c r="J1614" s="23"/>
      <c r="O1614" s="23"/>
      <c r="BE1614" s="54"/>
      <c r="BF1614" s="55"/>
      <c r="BI1614" s="55"/>
      <c r="BJ1614" s="54"/>
      <c r="BK1614" s="54"/>
    </row>
    <row r="1615">
      <c r="B1615" s="23"/>
      <c r="D1615" s="32"/>
      <c r="G1615" s="23"/>
      <c r="J1615" s="23"/>
      <c r="O1615" s="23"/>
      <c r="BE1615" s="54"/>
      <c r="BF1615" s="55"/>
      <c r="BI1615" s="55"/>
      <c r="BJ1615" s="54"/>
      <c r="BK1615" s="54"/>
    </row>
    <row r="1616">
      <c r="B1616" s="23"/>
      <c r="D1616" s="32"/>
      <c r="G1616" s="23"/>
      <c r="J1616" s="23"/>
      <c r="O1616" s="23"/>
      <c r="BE1616" s="54"/>
      <c r="BF1616" s="55"/>
      <c r="BI1616" s="55"/>
      <c r="BJ1616" s="54"/>
      <c r="BK1616" s="54"/>
    </row>
    <row r="1617">
      <c r="B1617" s="23"/>
      <c r="D1617" s="32"/>
      <c r="G1617" s="23"/>
      <c r="J1617" s="23"/>
      <c r="O1617" s="23"/>
      <c r="BE1617" s="54"/>
      <c r="BF1617" s="55"/>
      <c r="BI1617" s="55"/>
      <c r="BJ1617" s="54"/>
      <c r="BK1617" s="54"/>
    </row>
    <row r="1618">
      <c r="B1618" s="23"/>
      <c r="D1618" s="32"/>
      <c r="G1618" s="23"/>
      <c r="J1618" s="23"/>
      <c r="O1618" s="23"/>
      <c r="BE1618" s="54"/>
      <c r="BF1618" s="55"/>
      <c r="BI1618" s="55"/>
      <c r="BJ1618" s="54"/>
      <c r="BK1618" s="54"/>
    </row>
    <row r="1619">
      <c r="B1619" s="23"/>
      <c r="D1619" s="32"/>
      <c r="G1619" s="23"/>
      <c r="J1619" s="23"/>
      <c r="O1619" s="23"/>
      <c r="BE1619" s="54"/>
      <c r="BF1619" s="55"/>
      <c r="BI1619" s="55"/>
      <c r="BJ1619" s="54"/>
      <c r="BK1619" s="54"/>
    </row>
    <row r="1620">
      <c r="B1620" s="23"/>
      <c r="D1620" s="32"/>
      <c r="G1620" s="23"/>
      <c r="J1620" s="23"/>
      <c r="O1620" s="23"/>
      <c r="BE1620" s="54"/>
      <c r="BF1620" s="55"/>
      <c r="BI1620" s="55"/>
      <c r="BJ1620" s="54"/>
      <c r="BK1620" s="54"/>
    </row>
    <row r="1621">
      <c r="B1621" s="23"/>
      <c r="D1621" s="32"/>
      <c r="G1621" s="23"/>
      <c r="J1621" s="23"/>
      <c r="O1621" s="23"/>
      <c r="BE1621" s="54"/>
      <c r="BF1621" s="55"/>
      <c r="BI1621" s="55"/>
      <c r="BJ1621" s="54"/>
      <c r="BK1621" s="54"/>
    </row>
    <row r="1622">
      <c r="B1622" s="23"/>
      <c r="D1622" s="32"/>
      <c r="G1622" s="23"/>
      <c r="J1622" s="23"/>
      <c r="O1622" s="23"/>
      <c r="BE1622" s="54"/>
      <c r="BF1622" s="55"/>
      <c r="BI1622" s="55"/>
      <c r="BJ1622" s="54"/>
      <c r="BK1622" s="54"/>
    </row>
    <row r="1623">
      <c r="B1623" s="23"/>
      <c r="D1623" s="32"/>
      <c r="G1623" s="23"/>
      <c r="J1623" s="23"/>
      <c r="O1623" s="23"/>
      <c r="BE1623" s="54"/>
      <c r="BF1623" s="55"/>
      <c r="BI1623" s="55"/>
      <c r="BJ1623" s="54"/>
      <c r="BK1623" s="54"/>
    </row>
    <row r="1624">
      <c r="B1624" s="23"/>
      <c r="D1624" s="32"/>
      <c r="G1624" s="23"/>
      <c r="J1624" s="23"/>
      <c r="O1624" s="23"/>
      <c r="BE1624" s="54"/>
      <c r="BF1624" s="55"/>
      <c r="BI1624" s="55"/>
      <c r="BJ1624" s="54"/>
      <c r="BK1624" s="54"/>
    </row>
    <row r="1625">
      <c r="B1625" s="23"/>
      <c r="D1625" s="32"/>
      <c r="G1625" s="23"/>
      <c r="J1625" s="23"/>
      <c r="O1625" s="23"/>
      <c r="BE1625" s="54"/>
      <c r="BF1625" s="55"/>
      <c r="BI1625" s="55"/>
      <c r="BJ1625" s="54"/>
      <c r="BK1625" s="54"/>
    </row>
    <row r="1626">
      <c r="B1626" s="23"/>
      <c r="D1626" s="32"/>
      <c r="G1626" s="23"/>
      <c r="J1626" s="23"/>
      <c r="O1626" s="23"/>
      <c r="BE1626" s="54"/>
      <c r="BF1626" s="55"/>
      <c r="BI1626" s="55"/>
      <c r="BJ1626" s="54"/>
      <c r="BK1626" s="54"/>
    </row>
    <row r="1627">
      <c r="B1627" s="23"/>
      <c r="D1627" s="32"/>
      <c r="G1627" s="23"/>
      <c r="J1627" s="23"/>
      <c r="O1627" s="23"/>
      <c r="BE1627" s="54"/>
      <c r="BF1627" s="55"/>
      <c r="BI1627" s="55"/>
      <c r="BJ1627" s="54"/>
      <c r="BK1627" s="54"/>
    </row>
    <row r="1628">
      <c r="B1628" s="23"/>
      <c r="D1628" s="32"/>
      <c r="G1628" s="23"/>
      <c r="J1628" s="23"/>
      <c r="O1628" s="23"/>
      <c r="BE1628" s="54"/>
      <c r="BF1628" s="55"/>
      <c r="BI1628" s="55"/>
      <c r="BJ1628" s="54"/>
      <c r="BK1628" s="54"/>
    </row>
    <row r="1629">
      <c r="B1629" s="23"/>
      <c r="D1629" s="32"/>
      <c r="G1629" s="23"/>
      <c r="J1629" s="23"/>
      <c r="O1629" s="23"/>
      <c r="BE1629" s="54"/>
      <c r="BF1629" s="55"/>
      <c r="BI1629" s="55"/>
      <c r="BJ1629" s="54"/>
      <c r="BK1629" s="54"/>
    </row>
    <row r="1630">
      <c r="B1630" s="23"/>
      <c r="D1630" s="32"/>
      <c r="G1630" s="23"/>
      <c r="J1630" s="23"/>
      <c r="O1630" s="23"/>
      <c r="BE1630" s="54"/>
      <c r="BF1630" s="55"/>
      <c r="BI1630" s="55"/>
      <c r="BJ1630" s="54"/>
      <c r="BK1630" s="54"/>
    </row>
    <row r="1631">
      <c r="B1631" s="23"/>
      <c r="D1631" s="32"/>
      <c r="G1631" s="23"/>
      <c r="J1631" s="23"/>
      <c r="O1631" s="23"/>
      <c r="BE1631" s="54"/>
      <c r="BF1631" s="55"/>
      <c r="BI1631" s="55"/>
      <c r="BJ1631" s="54"/>
      <c r="BK1631" s="54"/>
    </row>
    <row r="1632">
      <c r="B1632" s="23"/>
      <c r="D1632" s="32"/>
      <c r="G1632" s="23"/>
      <c r="J1632" s="23"/>
      <c r="O1632" s="23"/>
      <c r="BE1632" s="54"/>
      <c r="BF1632" s="55"/>
      <c r="BI1632" s="55"/>
      <c r="BJ1632" s="54"/>
      <c r="BK1632" s="54"/>
    </row>
    <row r="1633">
      <c r="B1633" s="23"/>
      <c r="D1633" s="32"/>
      <c r="G1633" s="23"/>
      <c r="J1633" s="23"/>
      <c r="O1633" s="23"/>
      <c r="BE1633" s="54"/>
      <c r="BF1633" s="55"/>
      <c r="BI1633" s="55"/>
      <c r="BJ1633" s="54"/>
      <c r="BK1633" s="54"/>
    </row>
    <row r="1634">
      <c r="B1634" s="23"/>
      <c r="D1634" s="32"/>
      <c r="G1634" s="23"/>
      <c r="J1634" s="23"/>
      <c r="O1634" s="23"/>
      <c r="BE1634" s="54"/>
      <c r="BF1634" s="55"/>
      <c r="BI1634" s="55"/>
      <c r="BJ1634" s="54"/>
      <c r="BK1634" s="54"/>
    </row>
    <row r="1635">
      <c r="B1635" s="23"/>
      <c r="D1635" s="32"/>
      <c r="G1635" s="23"/>
      <c r="J1635" s="23"/>
      <c r="O1635" s="23"/>
      <c r="BE1635" s="54"/>
      <c r="BF1635" s="55"/>
      <c r="BI1635" s="55"/>
      <c r="BJ1635" s="54"/>
      <c r="BK1635" s="54"/>
    </row>
    <row r="1636">
      <c r="B1636" s="23"/>
      <c r="D1636" s="32"/>
      <c r="G1636" s="23"/>
      <c r="J1636" s="23"/>
      <c r="O1636" s="23"/>
      <c r="BE1636" s="54"/>
      <c r="BF1636" s="55"/>
      <c r="BI1636" s="55"/>
      <c r="BJ1636" s="54"/>
      <c r="BK1636" s="54"/>
    </row>
    <row r="1637">
      <c r="B1637" s="23"/>
      <c r="D1637" s="32"/>
      <c r="G1637" s="23"/>
      <c r="J1637" s="23"/>
      <c r="O1637" s="23"/>
      <c r="BE1637" s="54"/>
      <c r="BF1637" s="55"/>
      <c r="BI1637" s="55"/>
      <c r="BJ1637" s="54"/>
      <c r="BK1637" s="54"/>
    </row>
    <row r="1638">
      <c r="B1638" s="23"/>
      <c r="D1638" s="32"/>
      <c r="G1638" s="23"/>
      <c r="J1638" s="23"/>
      <c r="O1638" s="23"/>
      <c r="BE1638" s="54"/>
      <c r="BF1638" s="55"/>
      <c r="BI1638" s="55"/>
      <c r="BJ1638" s="54"/>
      <c r="BK1638" s="54"/>
    </row>
    <row r="1639">
      <c r="B1639" s="23"/>
      <c r="D1639" s="32"/>
      <c r="G1639" s="23"/>
      <c r="J1639" s="23"/>
      <c r="O1639" s="23"/>
      <c r="BE1639" s="54"/>
      <c r="BF1639" s="55"/>
      <c r="BI1639" s="55"/>
      <c r="BJ1639" s="54"/>
      <c r="BK1639" s="54"/>
    </row>
    <row r="1640">
      <c r="B1640" s="23"/>
      <c r="D1640" s="32"/>
      <c r="G1640" s="23"/>
      <c r="J1640" s="23"/>
      <c r="O1640" s="23"/>
      <c r="BE1640" s="54"/>
      <c r="BF1640" s="55"/>
      <c r="BI1640" s="55"/>
      <c r="BJ1640" s="54"/>
      <c r="BK1640" s="54"/>
    </row>
    <row r="1641">
      <c r="B1641" s="23"/>
      <c r="D1641" s="32"/>
      <c r="G1641" s="23"/>
      <c r="J1641" s="23"/>
      <c r="O1641" s="23"/>
      <c r="BE1641" s="54"/>
      <c r="BF1641" s="55"/>
      <c r="BI1641" s="55"/>
      <c r="BJ1641" s="54"/>
      <c r="BK1641" s="54"/>
    </row>
    <row r="1642">
      <c r="B1642" s="23"/>
      <c r="D1642" s="32"/>
      <c r="G1642" s="23"/>
      <c r="J1642" s="23"/>
      <c r="O1642" s="23"/>
      <c r="BE1642" s="54"/>
      <c r="BF1642" s="55"/>
      <c r="BI1642" s="55"/>
      <c r="BJ1642" s="54"/>
      <c r="BK1642" s="54"/>
    </row>
    <row r="1643">
      <c r="B1643" s="23"/>
      <c r="D1643" s="32"/>
      <c r="G1643" s="23"/>
      <c r="J1643" s="23"/>
      <c r="O1643" s="23"/>
      <c r="BE1643" s="54"/>
      <c r="BF1643" s="55"/>
      <c r="BI1643" s="55"/>
      <c r="BJ1643" s="54"/>
      <c r="BK1643" s="54"/>
    </row>
    <row r="1644">
      <c r="B1644" s="23"/>
      <c r="D1644" s="32"/>
      <c r="G1644" s="23"/>
      <c r="J1644" s="23"/>
      <c r="O1644" s="23"/>
      <c r="BE1644" s="54"/>
      <c r="BF1644" s="55"/>
      <c r="BI1644" s="55"/>
      <c r="BJ1644" s="54"/>
      <c r="BK1644" s="54"/>
    </row>
    <row r="1645">
      <c r="B1645" s="23"/>
      <c r="D1645" s="32"/>
      <c r="G1645" s="23"/>
      <c r="J1645" s="23"/>
      <c r="O1645" s="23"/>
      <c r="BE1645" s="54"/>
      <c r="BF1645" s="55"/>
      <c r="BI1645" s="55"/>
      <c r="BJ1645" s="54"/>
      <c r="BK1645" s="54"/>
    </row>
    <row r="1646">
      <c r="B1646" s="23"/>
      <c r="D1646" s="32"/>
      <c r="G1646" s="23"/>
      <c r="J1646" s="23"/>
      <c r="O1646" s="23"/>
      <c r="BE1646" s="54"/>
      <c r="BF1646" s="55"/>
      <c r="BI1646" s="55"/>
      <c r="BJ1646" s="54"/>
      <c r="BK1646" s="54"/>
    </row>
    <row r="1647">
      <c r="B1647" s="23"/>
      <c r="D1647" s="32"/>
      <c r="G1647" s="23"/>
      <c r="J1647" s="23"/>
      <c r="O1647" s="23"/>
      <c r="BE1647" s="54"/>
      <c r="BF1647" s="55"/>
      <c r="BI1647" s="55"/>
      <c r="BJ1647" s="54"/>
      <c r="BK1647" s="54"/>
    </row>
    <row r="1648">
      <c r="B1648" s="23"/>
      <c r="D1648" s="32"/>
      <c r="G1648" s="23"/>
      <c r="J1648" s="23"/>
      <c r="O1648" s="23"/>
      <c r="BE1648" s="54"/>
      <c r="BF1648" s="55"/>
      <c r="BI1648" s="55"/>
      <c r="BJ1648" s="54"/>
      <c r="BK1648" s="54"/>
    </row>
    <row r="1649">
      <c r="B1649" s="23"/>
      <c r="D1649" s="32"/>
      <c r="G1649" s="23"/>
      <c r="J1649" s="23"/>
      <c r="O1649" s="23"/>
      <c r="BE1649" s="54"/>
      <c r="BF1649" s="55"/>
      <c r="BI1649" s="55"/>
      <c r="BJ1649" s="54"/>
      <c r="BK1649" s="54"/>
    </row>
    <row r="1650">
      <c r="B1650" s="23"/>
      <c r="D1650" s="32"/>
      <c r="G1650" s="23"/>
      <c r="J1650" s="23"/>
      <c r="O1650" s="23"/>
      <c r="BE1650" s="54"/>
      <c r="BF1650" s="55"/>
      <c r="BI1650" s="55"/>
      <c r="BJ1650" s="54"/>
      <c r="BK1650" s="54"/>
    </row>
    <row r="1651">
      <c r="B1651" s="23"/>
      <c r="D1651" s="32"/>
      <c r="G1651" s="23"/>
      <c r="J1651" s="23"/>
      <c r="O1651" s="23"/>
      <c r="BE1651" s="54"/>
      <c r="BF1651" s="55"/>
      <c r="BI1651" s="55"/>
      <c r="BJ1651" s="54"/>
      <c r="BK1651" s="54"/>
    </row>
    <row r="1652">
      <c r="B1652" s="23"/>
      <c r="D1652" s="32"/>
      <c r="G1652" s="23"/>
      <c r="J1652" s="23"/>
      <c r="O1652" s="23"/>
      <c r="BE1652" s="54"/>
      <c r="BF1652" s="55"/>
      <c r="BI1652" s="55"/>
      <c r="BJ1652" s="54"/>
      <c r="BK1652" s="54"/>
    </row>
    <row r="1653">
      <c r="B1653" s="23"/>
      <c r="D1653" s="32"/>
      <c r="G1653" s="23"/>
      <c r="J1653" s="23"/>
      <c r="O1653" s="23"/>
      <c r="BE1653" s="54"/>
      <c r="BF1653" s="55"/>
      <c r="BI1653" s="55"/>
      <c r="BJ1653" s="54"/>
      <c r="BK1653" s="54"/>
    </row>
    <row r="1654">
      <c r="B1654" s="23"/>
      <c r="D1654" s="32"/>
      <c r="G1654" s="23"/>
      <c r="J1654" s="23"/>
      <c r="O1654" s="23"/>
      <c r="BE1654" s="54"/>
      <c r="BF1654" s="55"/>
      <c r="BI1654" s="55"/>
      <c r="BJ1654" s="54"/>
      <c r="BK1654" s="54"/>
    </row>
    <row r="1655">
      <c r="B1655" s="23"/>
      <c r="D1655" s="32"/>
      <c r="G1655" s="23"/>
      <c r="J1655" s="23"/>
      <c r="O1655" s="23"/>
      <c r="BE1655" s="54"/>
      <c r="BF1655" s="55"/>
      <c r="BI1655" s="55"/>
      <c r="BJ1655" s="54"/>
      <c r="BK1655" s="54"/>
    </row>
    <row r="1656">
      <c r="B1656" s="23"/>
      <c r="D1656" s="32"/>
      <c r="G1656" s="23"/>
      <c r="J1656" s="23"/>
      <c r="O1656" s="23"/>
      <c r="BE1656" s="54"/>
      <c r="BF1656" s="55"/>
      <c r="BI1656" s="55"/>
      <c r="BJ1656" s="54"/>
      <c r="BK1656" s="54"/>
    </row>
    <row r="1657">
      <c r="B1657" s="23"/>
      <c r="D1657" s="32"/>
      <c r="G1657" s="23"/>
      <c r="J1657" s="23"/>
      <c r="O1657" s="23"/>
      <c r="BE1657" s="54"/>
      <c r="BF1657" s="55"/>
      <c r="BI1657" s="55"/>
      <c r="BJ1657" s="54"/>
      <c r="BK1657" s="54"/>
    </row>
    <row r="1658">
      <c r="B1658" s="23"/>
      <c r="D1658" s="32"/>
      <c r="G1658" s="23"/>
      <c r="J1658" s="23"/>
      <c r="O1658" s="23"/>
      <c r="BE1658" s="54"/>
      <c r="BF1658" s="55"/>
      <c r="BI1658" s="55"/>
      <c r="BJ1658" s="54"/>
      <c r="BK1658" s="54"/>
    </row>
    <row r="1659">
      <c r="B1659" s="23"/>
      <c r="D1659" s="32"/>
      <c r="G1659" s="23"/>
      <c r="J1659" s="23"/>
      <c r="O1659" s="23"/>
      <c r="BE1659" s="54"/>
      <c r="BF1659" s="55"/>
      <c r="BI1659" s="55"/>
      <c r="BJ1659" s="54"/>
      <c r="BK1659" s="54"/>
    </row>
    <row r="1660">
      <c r="B1660" s="23"/>
      <c r="D1660" s="32"/>
      <c r="G1660" s="23"/>
      <c r="J1660" s="23"/>
      <c r="O1660" s="23"/>
      <c r="BE1660" s="54"/>
      <c r="BF1660" s="55"/>
      <c r="BI1660" s="55"/>
      <c r="BJ1660" s="54"/>
      <c r="BK1660" s="54"/>
    </row>
    <row r="1661">
      <c r="B1661" s="23"/>
      <c r="D1661" s="32"/>
      <c r="G1661" s="23"/>
      <c r="J1661" s="23"/>
      <c r="O1661" s="23"/>
      <c r="BE1661" s="54"/>
      <c r="BF1661" s="55"/>
      <c r="BI1661" s="55"/>
      <c r="BJ1661" s="54"/>
      <c r="BK1661" s="54"/>
    </row>
    <row r="1662">
      <c r="B1662" s="23"/>
      <c r="D1662" s="32"/>
      <c r="G1662" s="23"/>
      <c r="J1662" s="23"/>
      <c r="O1662" s="23"/>
      <c r="BE1662" s="54"/>
      <c r="BF1662" s="55"/>
      <c r="BI1662" s="55"/>
      <c r="BJ1662" s="54"/>
      <c r="BK1662" s="54"/>
    </row>
    <row r="1663">
      <c r="B1663" s="23"/>
      <c r="D1663" s="32"/>
      <c r="G1663" s="23"/>
      <c r="J1663" s="23"/>
      <c r="O1663" s="23"/>
      <c r="BE1663" s="54"/>
      <c r="BF1663" s="55"/>
      <c r="BI1663" s="55"/>
      <c r="BJ1663" s="54"/>
      <c r="BK1663" s="54"/>
    </row>
    <row r="1664">
      <c r="B1664" s="23"/>
      <c r="D1664" s="32"/>
      <c r="G1664" s="23"/>
      <c r="J1664" s="23"/>
      <c r="O1664" s="23"/>
      <c r="BE1664" s="54"/>
      <c r="BF1664" s="55"/>
      <c r="BI1664" s="55"/>
      <c r="BJ1664" s="54"/>
      <c r="BK1664" s="54"/>
    </row>
    <row r="1665">
      <c r="B1665" s="23"/>
      <c r="D1665" s="32"/>
      <c r="G1665" s="23"/>
      <c r="J1665" s="23"/>
      <c r="O1665" s="23"/>
      <c r="BE1665" s="54"/>
      <c r="BF1665" s="55"/>
      <c r="BI1665" s="55"/>
      <c r="BJ1665" s="54"/>
      <c r="BK1665" s="54"/>
    </row>
    <row r="1666">
      <c r="B1666" s="23"/>
      <c r="D1666" s="32"/>
      <c r="G1666" s="23"/>
      <c r="J1666" s="23"/>
      <c r="O1666" s="23"/>
      <c r="BE1666" s="54"/>
      <c r="BF1666" s="55"/>
      <c r="BI1666" s="55"/>
      <c r="BJ1666" s="54"/>
      <c r="BK1666" s="54"/>
    </row>
    <row r="1667">
      <c r="B1667" s="23"/>
      <c r="D1667" s="32"/>
      <c r="G1667" s="23"/>
      <c r="J1667" s="23"/>
      <c r="O1667" s="23"/>
      <c r="BE1667" s="54"/>
      <c r="BF1667" s="55"/>
      <c r="BI1667" s="55"/>
      <c r="BJ1667" s="54"/>
      <c r="BK1667" s="54"/>
    </row>
    <row r="1668">
      <c r="B1668" s="23"/>
      <c r="D1668" s="32"/>
      <c r="G1668" s="23"/>
      <c r="J1668" s="23"/>
      <c r="O1668" s="23"/>
      <c r="BE1668" s="54"/>
      <c r="BF1668" s="55"/>
      <c r="BI1668" s="55"/>
      <c r="BJ1668" s="54"/>
      <c r="BK1668" s="54"/>
    </row>
    <row r="1669">
      <c r="B1669" s="23"/>
      <c r="D1669" s="32"/>
      <c r="G1669" s="23"/>
      <c r="J1669" s="23"/>
      <c r="O1669" s="23"/>
      <c r="BE1669" s="54"/>
      <c r="BF1669" s="55"/>
      <c r="BI1669" s="55"/>
      <c r="BJ1669" s="54"/>
      <c r="BK1669" s="54"/>
    </row>
    <row r="1670">
      <c r="B1670" s="23"/>
      <c r="D1670" s="32"/>
      <c r="G1670" s="23"/>
      <c r="J1670" s="23"/>
      <c r="O1670" s="23"/>
      <c r="BE1670" s="54"/>
      <c r="BF1670" s="55"/>
      <c r="BI1670" s="55"/>
      <c r="BJ1670" s="54"/>
      <c r="BK1670" s="54"/>
    </row>
    <row r="1671">
      <c r="B1671" s="23"/>
      <c r="D1671" s="32"/>
      <c r="G1671" s="23"/>
      <c r="J1671" s="23"/>
      <c r="O1671" s="23"/>
      <c r="BE1671" s="54"/>
      <c r="BF1671" s="55"/>
      <c r="BI1671" s="55"/>
      <c r="BJ1671" s="54"/>
      <c r="BK1671" s="54"/>
    </row>
    <row r="1672">
      <c r="B1672" s="23"/>
      <c r="D1672" s="32"/>
      <c r="G1672" s="23"/>
      <c r="J1672" s="23"/>
      <c r="O1672" s="23"/>
      <c r="BE1672" s="54"/>
      <c r="BF1672" s="55"/>
      <c r="BI1672" s="55"/>
      <c r="BJ1672" s="54"/>
      <c r="BK1672" s="54"/>
    </row>
    <row r="1673">
      <c r="B1673" s="23"/>
      <c r="D1673" s="32"/>
      <c r="G1673" s="23"/>
      <c r="J1673" s="23"/>
      <c r="O1673" s="23"/>
      <c r="BE1673" s="54"/>
      <c r="BF1673" s="55"/>
      <c r="BI1673" s="55"/>
      <c r="BJ1673" s="54"/>
      <c r="BK1673" s="54"/>
    </row>
    <row r="1674">
      <c r="B1674" s="23"/>
      <c r="D1674" s="32"/>
      <c r="G1674" s="23"/>
      <c r="J1674" s="23"/>
      <c r="O1674" s="23"/>
      <c r="BE1674" s="54"/>
      <c r="BF1674" s="55"/>
      <c r="BI1674" s="55"/>
      <c r="BJ1674" s="54"/>
      <c r="BK1674" s="54"/>
    </row>
    <row r="1675">
      <c r="B1675" s="23"/>
      <c r="D1675" s="32"/>
      <c r="G1675" s="23"/>
      <c r="J1675" s="23"/>
      <c r="O1675" s="23"/>
      <c r="BE1675" s="54"/>
      <c r="BF1675" s="55"/>
      <c r="BI1675" s="55"/>
      <c r="BJ1675" s="54"/>
      <c r="BK1675" s="54"/>
    </row>
    <row r="1676">
      <c r="B1676" s="23"/>
      <c r="D1676" s="32"/>
      <c r="G1676" s="23"/>
      <c r="J1676" s="23"/>
      <c r="O1676" s="23"/>
      <c r="BE1676" s="54"/>
      <c r="BF1676" s="55"/>
      <c r="BI1676" s="55"/>
      <c r="BJ1676" s="54"/>
      <c r="BK1676" s="54"/>
    </row>
    <row r="1677">
      <c r="B1677" s="23"/>
      <c r="D1677" s="32"/>
      <c r="G1677" s="23"/>
      <c r="J1677" s="23"/>
      <c r="O1677" s="23"/>
      <c r="BE1677" s="54"/>
      <c r="BF1677" s="55"/>
      <c r="BI1677" s="55"/>
      <c r="BJ1677" s="54"/>
      <c r="BK1677" s="54"/>
    </row>
    <row r="1678">
      <c r="B1678" s="23"/>
      <c r="D1678" s="32"/>
      <c r="G1678" s="23"/>
      <c r="J1678" s="23"/>
      <c r="O1678" s="23"/>
      <c r="BE1678" s="54"/>
      <c r="BF1678" s="55"/>
      <c r="BI1678" s="55"/>
      <c r="BJ1678" s="54"/>
      <c r="BK1678" s="54"/>
    </row>
    <row r="1679">
      <c r="B1679" s="23"/>
      <c r="D1679" s="32"/>
      <c r="G1679" s="23"/>
      <c r="J1679" s="23"/>
      <c r="O1679" s="23"/>
      <c r="BE1679" s="54"/>
      <c r="BF1679" s="55"/>
      <c r="BI1679" s="55"/>
      <c r="BJ1679" s="54"/>
      <c r="BK1679" s="54"/>
    </row>
    <row r="1680">
      <c r="B1680" s="23"/>
      <c r="D1680" s="32"/>
      <c r="G1680" s="23"/>
      <c r="J1680" s="23"/>
      <c r="O1680" s="23"/>
      <c r="BE1680" s="54"/>
      <c r="BF1680" s="55"/>
      <c r="BI1680" s="55"/>
      <c r="BJ1680" s="54"/>
      <c r="BK1680" s="54"/>
    </row>
    <row r="1681">
      <c r="B1681" s="23"/>
      <c r="D1681" s="32"/>
      <c r="G1681" s="23"/>
      <c r="J1681" s="23"/>
      <c r="O1681" s="23"/>
      <c r="BE1681" s="54"/>
      <c r="BF1681" s="55"/>
      <c r="BI1681" s="55"/>
      <c r="BJ1681" s="54"/>
      <c r="BK1681" s="54"/>
    </row>
    <row r="1682">
      <c r="B1682" s="23"/>
      <c r="D1682" s="32"/>
      <c r="G1682" s="23"/>
      <c r="J1682" s="23"/>
      <c r="O1682" s="23"/>
      <c r="BE1682" s="54"/>
      <c r="BF1682" s="55"/>
      <c r="BI1682" s="55"/>
      <c r="BJ1682" s="54"/>
      <c r="BK1682" s="54"/>
    </row>
    <row r="1683">
      <c r="B1683" s="23"/>
      <c r="D1683" s="32"/>
      <c r="G1683" s="23"/>
      <c r="J1683" s="23"/>
      <c r="O1683" s="23"/>
      <c r="BE1683" s="54"/>
      <c r="BF1683" s="55"/>
      <c r="BI1683" s="55"/>
      <c r="BJ1683" s="54"/>
      <c r="BK1683" s="54"/>
    </row>
    <row r="1684">
      <c r="B1684" s="23"/>
      <c r="D1684" s="32"/>
      <c r="G1684" s="23"/>
      <c r="J1684" s="23"/>
      <c r="O1684" s="23"/>
      <c r="BE1684" s="54"/>
      <c r="BF1684" s="55"/>
      <c r="BI1684" s="55"/>
      <c r="BJ1684" s="54"/>
      <c r="BK1684" s="54"/>
    </row>
    <row r="1685">
      <c r="B1685" s="23"/>
      <c r="D1685" s="32"/>
      <c r="G1685" s="23"/>
      <c r="J1685" s="23"/>
      <c r="O1685" s="23"/>
      <c r="BE1685" s="54"/>
      <c r="BF1685" s="55"/>
      <c r="BI1685" s="55"/>
      <c r="BJ1685" s="54"/>
      <c r="BK1685" s="54"/>
    </row>
    <row r="1686">
      <c r="B1686" s="23"/>
      <c r="D1686" s="32"/>
      <c r="G1686" s="23"/>
      <c r="J1686" s="23"/>
      <c r="O1686" s="23"/>
      <c r="BE1686" s="54"/>
      <c r="BF1686" s="55"/>
      <c r="BI1686" s="55"/>
      <c r="BJ1686" s="54"/>
      <c r="BK1686" s="54"/>
    </row>
    <row r="1687">
      <c r="B1687" s="23"/>
      <c r="D1687" s="32"/>
      <c r="G1687" s="23"/>
      <c r="J1687" s="23"/>
      <c r="O1687" s="23"/>
      <c r="BE1687" s="54"/>
      <c r="BF1687" s="55"/>
      <c r="BI1687" s="55"/>
      <c r="BJ1687" s="54"/>
      <c r="BK1687" s="54"/>
    </row>
    <row r="1688">
      <c r="B1688" s="23"/>
      <c r="D1688" s="32"/>
      <c r="G1688" s="23"/>
      <c r="J1688" s="23"/>
      <c r="O1688" s="23"/>
      <c r="BE1688" s="54"/>
      <c r="BF1688" s="55"/>
      <c r="BI1688" s="55"/>
      <c r="BJ1688" s="54"/>
      <c r="BK1688" s="54"/>
    </row>
    <row r="1689">
      <c r="B1689" s="23"/>
      <c r="D1689" s="32"/>
      <c r="G1689" s="23"/>
      <c r="J1689" s="23"/>
      <c r="O1689" s="23"/>
      <c r="BE1689" s="54"/>
      <c r="BF1689" s="55"/>
      <c r="BI1689" s="55"/>
      <c r="BJ1689" s="54"/>
      <c r="BK1689" s="54"/>
    </row>
    <row r="1690">
      <c r="B1690" s="23"/>
      <c r="D1690" s="32"/>
      <c r="G1690" s="23"/>
      <c r="J1690" s="23"/>
      <c r="O1690" s="23"/>
      <c r="BE1690" s="54"/>
      <c r="BF1690" s="55"/>
      <c r="BI1690" s="55"/>
      <c r="BJ1690" s="54"/>
      <c r="BK1690" s="54"/>
    </row>
    <row r="1691">
      <c r="B1691" s="23"/>
      <c r="D1691" s="32"/>
      <c r="G1691" s="23"/>
      <c r="J1691" s="23"/>
      <c r="O1691" s="23"/>
      <c r="BE1691" s="54"/>
      <c r="BF1691" s="55"/>
      <c r="BI1691" s="55"/>
      <c r="BJ1691" s="54"/>
      <c r="BK1691" s="54"/>
    </row>
    <row r="1692">
      <c r="B1692" s="23"/>
      <c r="D1692" s="32"/>
      <c r="G1692" s="23"/>
      <c r="J1692" s="23"/>
      <c r="O1692" s="23"/>
      <c r="BE1692" s="54"/>
      <c r="BF1692" s="55"/>
      <c r="BI1692" s="55"/>
      <c r="BJ1692" s="54"/>
      <c r="BK1692" s="54"/>
    </row>
    <row r="1693">
      <c r="B1693" s="23"/>
      <c r="D1693" s="32"/>
      <c r="G1693" s="23"/>
      <c r="J1693" s="23"/>
      <c r="O1693" s="23"/>
      <c r="BE1693" s="54"/>
      <c r="BF1693" s="55"/>
      <c r="BI1693" s="55"/>
      <c r="BJ1693" s="54"/>
      <c r="BK1693" s="54"/>
    </row>
    <row r="1694">
      <c r="B1694" s="23"/>
      <c r="D1694" s="32"/>
      <c r="G1694" s="23"/>
      <c r="J1694" s="23"/>
      <c r="O1694" s="23"/>
      <c r="BE1694" s="54"/>
      <c r="BF1694" s="55"/>
      <c r="BI1694" s="55"/>
      <c r="BJ1694" s="54"/>
      <c r="BK1694" s="54"/>
    </row>
    <row r="1695">
      <c r="B1695" s="23"/>
      <c r="D1695" s="32"/>
      <c r="G1695" s="23"/>
      <c r="J1695" s="23"/>
      <c r="O1695" s="23"/>
      <c r="BE1695" s="54"/>
      <c r="BF1695" s="55"/>
      <c r="BI1695" s="55"/>
      <c r="BJ1695" s="54"/>
      <c r="BK1695" s="54"/>
    </row>
    <row r="1696">
      <c r="B1696" s="23"/>
      <c r="D1696" s="32"/>
      <c r="G1696" s="23"/>
      <c r="J1696" s="23"/>
      <c r="O1696" s="23"/>
      <c r="BE1696" s="54"/>
      <c r="BF1696" s="55"/>
      <c r="BI1696" s="55"/>
      <c r="BJ1696" s="54"/>
      <c r="BK1696" s="54"/>
    </row>
    <row r="1697">
      <c r="B1697" s="23"/>
      <c r="D1697" s="32"/>
      <c r="G1697" s="23"/>
      <c r="J1697" s="23"/>
      <c r="O1697" s="23"/>
      <c r="BE1697" s="54"/>
      <c r="BF1697" s="55"/>
      <c r="BI1697" s="55"/>
      <c r="BJ1697" s="54"/>
      <c r="BK1697" s="54"/>
    </row>
    <row r="1698">
      <c r="B1698" s="23"/>
      <c r="D1698" s="32"/>
      <c r="G1698" s="23"/>
      <c r="J1698" s="23"/>
      <c r="O1698" s="23"/>
      <c r="BE1698" s="54"/>
      <c r="BF1698" s="55"/>
      <c r="BI1698" s="55"/>
      <c r="BJ1698" s="54"/>
      <c r="BK1698" s="54"/>
    </row>
    <row r="1699">
      <c r="B1699" s="23"/>
      <c r="D1699" s="32"/>
      <c r="G1699" s="23"/>
      <c r="J1699" s="23"/>
      <c r="O1699" s="23"/>
      <c r="BE1699" s="54"/>
      <c r="BF1699" s="55"/>
      <c r="BI1699" s="55"/>
      <c r="BJ1699" s="54"/>
      <c r="BK1699" s="54"/>
    </row>
    <row r="1700">
      <c r="B1700" s="23"/>
      <c r="D1700" s="32"/>
      <c r="G1700" s="23"/>
      <c r="J1700" s="23"/>
      <c r="O1700" s="23"/>
      <c r="BE1700" s="54"/>
      <c r="BF1700" s="55"/>
      <c r="BI1700" s="55"/>
      <c r="BJ1700" s="54"/>
      <c r="BK1700" s="54"/>
    </row>
    <row r="1701">
      <c r="B1701" s="23"/>
      <c r="D1701" s="32"/>
      <c r="G1701" s="23"/>
      <c r="J1701" s="23"/>
      <c r="O1701" s="23"/>
      <c r="BE1701" s="54"/>
      <c r="BF1701" s="55"/>
      <c r="BI1701" s="55"/>
      <c r="BJ1701" s="54"/>
      <c r="BK1701" s="54"/>
    </row>
    <row r="1702">
      <c r="B1702" s="23"/>
      <c r="D1702" s="32"/>
      <c r="G1702" s="23"/>
      <c r="J1702" s="23"/>
      <c r="O1702" s="23"/>
      <c r="BE1702" s="54"/>
      <c r="BF1702" s="55"/>
      <c r="BI1702" s="55"/>
      <c r="BJ1702" s="54"/>
      <c r="BK1702" s="54"/>
    </row>
    <row r="1703">
      <c r="B1703" s="23"/>
      <c r="D1703" s="32"/>
      <c r="G1703" s="23"/>
      <c r="J1703" s="23"/>
      <c r="O1703" s="23"/>
      <c r="BE1703" s="54"/>
      <c r="BF1703" s="55"/>
      <c r="BI1703" s="55"/>
      <c r="BJ1703" s="54"/>
      <c r="BK1703" s="54"/>
    </row>
    <row r="1704">
      <c r="B1704" s="23"/>
      <c r="D1704" s="32"/>
      <c r="G1704" s="23"/>
      <c r="J1704" s="23"/>
      <c r="O1704" s="23"/>
      <c r="BE1704" s="54"/>
      <c r="BF1704" s="55"/>
      <c r="BI1704" s="55"/>
      <c r="BJ1704" s="54"/>
      <c r="BK1704" s="54"/>
    </row>
    <row r="1705">
      <c r="B1705" s="23"/>
      <c r="D1705" s="32"/>
      <c r="G1705" s="23"/>
      <c r="J1705" s="23"/>
      <c r="O1705" s="23"/>
      <c r="BE1705" s="54"/>
      <c r="BF1705" s="55"/>
      <c r="BI1705" s="55"/>
      <c r="BJ1705" s="54"/>
      <c r="BK1705" s="54"/>
    </row>
    <row r="1706">
      <c r="B1706" s="23"/>
      <c r="D1706" s="32"/>
      <c r="G1706" s="23"/>
      <c r="J1706" s="23"/>
      <c r="O1706" s="23"/>
      <c r="BE1706" s="54"/>
      <c r="BF1706" s="55"/>
      <c r="BI1706" s="55"/>
      <c r="BJ1706" s="54"/>
      <c r="BK1706" s="54"/>
    </row>
    <row r="1707">
      <c r="B1707" s="23"/>
      <c r="D1707" s="32"/>
      <c r="G1707" s="23"/>
      <c r="J1707" s="23"/>
      <c r="O1707" s="23"/>
      <c r="BE1707" s="54"/>
      <c r="BF1707" s="55"/>
      <c r="BI1707" s="55"/>
      <c r="BJ1707" s="54"/>
      <c r="BK1707" s="54"/>
    </row>
    <row r="1708">
      <c r="B1708" s="23"/>
      <c r="D1708" s="32"/>
      <c r="G1708" s="23"/>
      <c r="J1708" s="23"/>
      <c r="O1708" s="23"/>
      <c r="BE1708" s="54"/>
      <c r="BF1708" s="55"/>
      <c r="BI1708" s="55"/>
      <c r="BJ1708" s="54"/>
      <c r="BK1708" s="54"/>
    </row>
    <row r="1709">
      <c r="B1709" s="23"/>
      <c r="D1709" s="32"/>
      <c r="G1709" s="23"/>
      <c r="J1709" s="23"/>
      <c r="O1709" s="23"/>
      <c r="BE1709" s="54"/>
      <c r="BF1709" s="55"/>
      <c r="BI1709" s="55"/>
      <c r="BJ1709" s="54"/>
      <c r="BK1709" s="54"/>
    </row>
    <row r="1710">
      <c r="B1710" s="23"/>
      <c r="D1710" s="32"/>
      <c r="G1710" s="23"/>
      <c r="J1710" s="23"/>
      <c r="O1710" s="23"/>
      <c r="BE1710" s="54"/>
      <c r="BF1710" s="55"/>
      <c r="BI1710" s="55"/>
      <c r="BJ1710" s="54"/>
      <c r="BK1710" s="54"/>
    </row>
    <row r="1711">
      <c r="B1711" s="23"/>
      <c r="D1711" s="32"/>
      <c r="G1711" s="23"/>
      <c r="J1711" s="23"/>
      <c r="O1711" s="23"/>
      <c r="BE1711" s="54"/>
      <c r="BF1711" s="55"/>
      <c r="BI1711" s="55"/>
      <c r="BJ1711" s="54"/>
      <c r="BK1711" s="54"/>
    </row>
    <row r="1712">
      <c r="B1712" s="23"/>
      <c r="D1712" s="32"/>
      <c r="G1712" s="23"/>
      <c r="J1712" s="23"/>
      <c r="O1712" s="23"/>
      <c r="BE1712" s="54"/>
      <c r="BF1712" s="55"/>
      <c r="BI1712" s="55"/>
      <c r="BJ1712" s="54"/>
      <c r="BK1712" s="54"/>
    </row>
    <row r="1713">
      <c r="B1713" s="23"/>
      <c r="D1713" s="32"/>
      <c r="G1713" s="23"/>
      <c r="J1713" s="23"/>
      <c r="O1713" s="23"/>
      <c r="BE1713" s="54"/>
      <c r="BF1713" s="55"/>
      <c r="BI1713" s="55"/>
      <c r="BJ1713" s="54"/>
      <c r="BK1713" s="54"/>
    </row>
    <row r="1714">
      <c r="B1714" s="23"/>
      <c r="D1714" s="32"/>
      <c r="G1714" s="23"/>
      <c r="J1714" s="23"/>
      <c r="O1714" s="23"/>
      <c r="BE1714" s="54"/>
      <c r="BF1714" s="55"/>
      <c r="BI1714" s="55"/>
      <c r="BJ1714" s="54"/>
      <c r="BK1714" s="54"/>
    </row>
    <row r="1715">
      <c r="B1715" s="23"/>
      <c r="D1715" s="32"/>
      <c r="G1715" s="23"/>
      <c r="J1715" s="23"/>
      <c r="O1715" s="23"/>
      <c r="BE1715" s="54"/>
      <c r="BF1715" s="55"/>
      <c r="BI1715" s="55"/>
      <c r="BJ1715" s="54"/>
      <c r="BK1715" s="54"/>
    </row>
    <row r="1716">
      <c r="B1716" s="23"/>
      <c r="D1716" s="32"/>
      <c r="G1716" s="23"/>
      <c r="J1716" s="23"/>
      <c r="O1716" s="23"/>
      <c r="BE1716" s="54"/>
      <c r="BF1716" s="55"/>
      <c r="BI1716" s="55"/>
      <c r="BJ1716" s="54"/>
      <c r="BK1716" s="54"/>
    </row>
    <row r="1717">
      <c r="B1717" s="23"/>
      <c r="D1717" s="32"/>
      <c r="G1717" s="23"/>
      <c r="J1717" s="23"/>
      <c r="O1717" s="23"/>
      <c r="BE1717" s="54"/>
      <c r="BF1717" s="55"/>
      <c r="BI1717" s="55"/>
      <c r="BJ1717" s="54"/>
      <c r="BK1717" s="54"/>
    </row>
    <row r="1718">
      <c r="B1718" s="23"/>
      <c r="D1718" s="32"/>
      <c r="G1718" s="23"/>
      <c r="J1718" s="23"/>
      <c r="O1718" s="23"/>
      <c r="BE1718" s="54"/>
      <c r="BF1718" s="55"/>
      <c r="BI1718" s="55"/>
      <c r="BJ1718" s="54"/>
      <c r="BK1718" s="54"/>
    </row>
    <row r="1719">
      <c r="B1719" s="23"/>
      <c r="D1719" s="32"/>
      <c r="G1719" s="23"/>
      <c r="J1719" s="23"/>
      <c r="O1719" s="23"/>
      <c r="BE1719" s="54"/>
      <c r="BF1719" s="55"/>
      <c r="BI1719" s="55"/>
      <c r="BJ1719" s="54"/>
      <c r="BK1719" s="54"/>
    </row>
    <row r="1720">
      <c r="B1720" s="23"/>
      <c r="D1720" s="32"/>
      <c r="G1720" s="23"/>
      <c r="J1720" s="23"/>
      <c r="O1720" s="23"/>
      <c r="BE1720" s="54"/>
      <c r="BF1720" s="55"/>
      <c r="BI1720" s="55"/>
      <c r="BJ1720" s="54"/>
      <c r="BK1720" s="54"/>
    </row>
    <row r="1721">
      <c r="B1721" s="23"/>
      <c r="D1721" s="32"/>
      <c r="G1721" s="23"/>
      <c r="J1721" s="23"/>
      <c r="O1721" s="23"/>
      <c r="BE1721" s="54"/>
      <c r="BF1721" s="55"/>
      <c r="BI1721" s="55"/>
      <c r="BJ1721" s="54"/>
      <c r="BK1721" s="54"/>
    </row>
    <row r="1722">
      <c r="B1722" s="23"/>
      <c r="D1722" s="32"/>
      <c r="G1722" s="23"/>
      <c r="J1722" s="23"/>
      <c r="O1722" s="23"/>
      <c r="BE1722" s="54"/>
      <c r="BF1722" s="55"/>
      <c r="BI1722" s="55"/>
      <c r="BJ1722" s="54"/>
      <c r="BK1722" s="54"/>
    </row>
    <row r="1723">
      <c r="B1723" s="23"/>
      <c r="D1723" s="32"/>
      <c r="G1723" s="23"/>
      <c r="J1723" s="23"/>
      <c r="O1723" s="23"/>
      <c r="BE1723" s="54"/>
      <c r="BF1723" s="55"/>
      <c r="BI1723" s="55"/>
      <c r="BJ1723" s="54"/>
      <c r="BK1723" s="54"/>
    </row>
    <row r="1724">
      <c r="B1724" s="23"/>
      <c r="D1724" s="32"/>
      <c r="G1724" s="23"/>
      <c r="J1724" s="23"/>
      <c r="O1724" s="23"/>
      <c r="BE1724" s="54"/>
      <c r="BF1724" s="55"/>
      <c r="BI1724" s="55"/>
      <c r="BJ1724" s="54"/>
      <c r="BK1724" s="54"/>
    </row>
    <row r="1725">
      <c r="B1725" s="23"/>
      <c r="D1725" s="32"/>
      <c r="G1725" s="23"/>
      <c r="J1725" s="23"/>
      <c r="O1725" s="23"/>
      <c r="BE1725" s="54"/>
      <c r="BF1725" s="55"/>
      <c r="BI1725" s="55"/>
      <c r="BJ1725" s="54"/>
      <c r="BK1725" s="54"/>
    </row>
    <row r="1726">
      <c r="B1726" s="23"/>
      <c r="D1726" s="32"/>
      <c r="G1726" s="23"/>
      <c r="J1726" s="23"/>
      <c r="O1726" s="23"/>
      <c r="BE1726" s="54"/>
      <c r="BF1726" s="55"/>
      <c r="BI1726" s="55"/>
      <c r="BJ1726" s="54"/>
      <c r="BK1726" s="54"/>
    </row>
    <row r="1727">
      <c r="B1727" s="23"/>
      <c r="D1727" s="32"/>
      <c r="G1727" s="23"/>
      <c r="J1727" s="23"/>
      <c r="O1727" s="23"/>
      <c r="BE1727" s="54"/>
      <c r="BF1727" s="55"/>
      <c r="BI1727" s="55"/>
      <c r="BJ1727" s="54"/>
      <c r="BK1727" s="54"/>
    </row>
    <row r="1728">
      <c r="B1728" s="23"/>
      <c r="D1728" s="32"/>
      <c r="G1728" s="23"/>
      <c r="J1728" s="23"/>
      <c r="O1728" s="23"/>
      <c r="BE1728" s="54"/>
      <c r="BF1728" s="55"/>
      <c r="BI1728" s="55"/>
      <c r="BJ1728" s="54"/>
      <c r="BK1728" s="54"/>
    </row>
    <row r="1729">
      <c r="B1729" s="23"/>
      <c r="D1729" s="32"/>
      <c r="G1729" s="23"/>
      <c r="J1729" s="23"/>
      <c r="O1729" s="23"/>
      <c r="BE1729" s="54"/>
      <c r="BF1729" s="55"/>
      <c r="BI1729" s="55"/>
      <c r="BJ1729" s="54"/>
      <c r="BK1729" s="54"/>
    </row>
    <row r="1730">
      <c r="B1730" s="23"/>
      <c r="D1730" s="32"/>
      <c r="G1730" s="23"/>
      <c r="J1730" s="23"/>
      <c r="O1730" s="23"/>
      <c r="BE1730" s="54"/>
      <c r="BF1730" s="55"/>
      <c r="BI1730" s="55"/>
      <c r="BJ1730" s="54"/>
      <c r="BK1730" s="54"/>
    </row>
    <row r="1731">
      <c r="B1731" s="23"/>
      <c r="D1731" s="32"/>
      <c r="G1731" s="23"/>
      <c r="J1731" s="23"/>
      <c r="O1731" s="23"/>
      <c r="BE1731" s="54"/>
      <c r="BF1731" s="55"/>
      <c r="BI1731" s="55"/>
      <c r="BJ1731" s="54"/>
      <c r="BK1731" s="54"/>
    </row>
    <row r="1732">
      <c r="B1732" s="23"/>
      <c r="D1732" s="32"/>
      <c r="G1732" s="23"/>
      <c r="J1732" s="23"/>
      <c r="O1732" s="23"/>
      <c r="BE1732" s="54"/>
      <c r="BF1732" s="55"/>
      <c r="BI1732" s="55"/>
      <c r="BJ1732" s="54"/>
      <c r="BK1732" s="54"/>
    </row>
    <row r="1733">
      <c r="B1733" s="23"/>
      <c r="D1733" s="32"/>
      <c r="G1733" s="23"/>
      <c r="J1733" s="23"/>
      <c r="O1733" s="23"/>
      <c r="BE1733" s="54"/>
      <c r="BF1733" s="55"/>
      <c r="BI1733" s="55"/>
      <c r="BJ1733" s="54"/>
      <c r="BK1733" s="54"/>
    </row>
    <row r="1734">
      <c r="B1734" s="23"/>
      <c r="D1734" s="32"/>
      <c r="G1734" s="23"/>
      <c r="J1734" s="23"/>
      <c r="O1734" s="23"/>
      <c r="BE1734" s="54"/>
      <c r="BF1734" s="55"/>
      <c r="BI1734" s="55"/>
      <c r="BJ1734" s="54"/>
      <c r="BK1734" s="54"/>
    </row>
    <row r="1735">
      <c r="B1735" s="23"/>
      <c r="D1735" s="32"/>
      <c r="G1735" s="23"/>
      <c r="J1735" s="23"/>
      <c r="O1735" s="23"/>
      <c r="BE1735" s="54"/>
      <c r="BF1735" s="55"/>
      <c r="BI1735" s="55"/>
      <c r="BJ1735" s="54"/>
      <c r="BK1735" s="54"/>
    </row>
    <row r="1736">
      <c r="B1736" s="23"/>
      <c r="D1736" s="32"/>
      <c r="G1736" s="23"/>
      <c r="J1736" s="23"/>
      <c r="O1736" s="23"/>
      <c r="BE1736" s="54"/>
      <c r="BF1736" s="55"/>
      <c r="BI1736" s="55"/>
      <c r="BJ1736" s="54"/>
      <c r="BK1736" s="54"/>
    </row>
    <row r="1737">
      <c r="B1737" s="23"/>
      <c r="D1737" s="32"/>
      <c r="G1737" s="23"/>
      <c r="J1737" s="23"/>
      <c r="O1737" s="23"/>
      <c r="BE1737" s="54"/>
      <c r="BF1737" s="55"/>
      <c r="BI1737" s="55"/>
      <c r="BJ1737" s="54"/>
      <c r="BK1737" s="54"/>
    </row>
    <row r="1738">
      <c r="B1738" s="23"/>
      <c r="D1738" s="32"/>
      <c r="G1738" s="23"/>
      <c r="J1738" s="23"/>
      <c r="O1738" s="23"/>
      <c r="BE1738" s="54"/>
      <c r="BF1738" s="55"/>
      <c r="BI1738" s="55"/>
      <c r="BJ1738" s="54"/>
      <c r="BK1738" s="54"/>
    </row>
    <row r="1739">
      <c r="B1739" s="23"/>
      <c r="D1739" s="32"/>
      <c r="G1739" s="23"/>
      <c r="J1739" s="23"/>
      <c r="O1739" s="23"/>
      <c r="BE1739" s="54"/>
      <c r="BF1739" s="55"/>
      <c r="BI1739" s="55"/>
      <c r="BJ1739" s="54"/>
      <c r="BK1739" s="54"/>
    </row>
    <row r="1740">
      <c r="B1740" s="23"/>
      <c r="D1740" s="32"/>
      <c r="G1740" s="23"/>
      <c r="J1740" s="23"/>
      <c r="O1740" s="23"/>
      <c r="BE1740" s="54"/>
      <c r="BF1740" s="55"/>
      <c r="BI1740" s="55"/>
      <c r="BJ1740" s="54"/>
      <c r="BK1740" s="54"/>
    </row>
    <row r="1741">
      <c r="B1741" s="23"/>
      <c r="D1741" s="32"/>
      <c r="G1741" s="23"/>
      <c r="J1741" s="23"/>
      <c r="O1741" s="23"/>
      <c r="BE1741" s="54"/>
      <c r="BF1741" s="55"/>
      <c r="BI1741" s="55"/>
      <c r="BJ1741" s="54"/>
      <c r="BK1741" s="54"/>
    </row>
    <row r="1742">
      <c r="B1742" s="23"/>
      <c r="D1742" s="32"/>
      <c r="G1742" s="23"/>
      <c r="J1742" s="23"/>
      <c r="O1742" s="23"/>
      <c r="BE1742" s="54"/>
      <c r="BF1742" s="55"/>
      <c r="BI1742" s="55"/>
      <c r="BJ1742" s="54"/>
      <c r="BK1742" s="54"/>
    </row>
    <row r="1743">
      <c r="B1743" s="23"/>
      <c r="D1743" s="32"/>
      <c r="G1743" s="23"/>
      <c r="J1743" s="23"/>
      <c r="O1743" s="23"/>
      <c r="BE1743" s="54"/>
      <c r="BF1743" s="55"/>
      <c r="BI1743" s="55"/>
      <c r="BJ1743" s="54"/>
      <c r="BK1743" s="54"/>
    </row>
    <row r="1744">
      <c r="B1744" s="23"/>
      <c r="D1744" s="32"/>
      <c r="G1744" s="23"/>
      <c r="J1744" s="23"/>
      <c r="O1744" s="23"/>
      <c r="BE1744" s="54"/>
      <c r="BF1744" s="55"/>
      <c r="BI1744" s="55"/>
      <c r="BJ1744" s="54"/>
      <c r="BK1744" s="54"/>
    </row>
    <row r="1745">
      <c r="B1745" s="23"/>
      <c r="D1745" s="32"/>
      <c r="G1745" s="23"/>
      <c r="J1745" s="23"/>
      <c r="O1745" s="23"/>
      <c r="BE1745" s="54"/>
      <c r="BF1745" s="55"/>
      <c r="BI1745" s="55"/>
      <c r="BJ1745" s="54"/>
      <c r="BK1745" s="54"/>
    </row>
    <row r="1746">
      <c r="B1746" s="23"/>
      <c r="D1746" s="32"/>
      <c r="G1746" s="23"/>
      <c r="J1746" s="23"/>
      <c r="O1746" s="23"/>
      <c r="BE1746" s="54"/>
      <c r="BF1746" s="55"/>
      <c r="BI1746" s="55"/>
      <c r="BJ1746" s="54"/>
      <c r="BK1746" s="54"/>
    </row>
    <row r="1747">
      <c r="B1747" s="23"/>
      <c r="D1747" s="32"/>
      <c r="G1747" s="23"/>
      <c r="J1747" s="23"/>
      <c r="O1747" s="23"/>
      <c r="BE1747" s="54"/>
      <c r="BF1747" s="55"/>
      <c r="BI1747" s="55"/>
      <c r="BJ1747" s="54"/>
      <c r="BK1747" s="54"/>
    </row>
    <row r="1748">
      <c r="B1748" s="23"/>
      <c r="D1748" s="32"/>
      <c r="G1748" s="23"/>
      <c r="J1748" s="23"/>
      <c r="O1748" s="23"/>
      <c r="BE1748" s="54"/>
      <c r="BF1748" s="55"/>
      <c r="BI1748" s="55"/>
      <c r="BJ1748" s="54"/>
      <c r="BK1748" s="54"/>
    </row>
    <row r="1749">
      <c r="B1749" s="23"/>
      <c r="D1749" s="32"/>
      <c r="G1749" s="23"/>
      <c r="J1749" s="23"/>
      <c r="O1749" s="23"/>
      <c r="BE1749" s="54"/>
      <c r="BF1749" s="55"/>
      <c r="BI1749" s="55"/>
      <c r="BJ1749" s="54"/>
      <c r="BK1749" s="54"/>
    </row>
    <row r="1750">
      <c r="B1750" s="23"/>
      <c r="D1750" s="32"/>
      <c r="G1750" s="23"/>
      <c r="J1750" s="23"/>
      <c r="O1750" s="23"/>
      <c r="BE1750" s="54"/>
      <c r="BF1750" s="55"/>
      <c r="BI1750" s="55"/>
      <c r="BJ1750" s="54"/>
      <c r="BK1750" s="54"/>
    </row>
    <row r="1751">
      <c r="B1751" s="23"/>
      <c r="D1751" s="32"/>
      <c r="G1751" s="23"/>
      <c r="J1751" s="23"/>
      <c r="O1751" s="23"/>
      <c r="BE1751" s="54"/>
      <c r="BF1751" s="55"/>
      <c r="BI1751" s="55"/>
      <c r="BJ1751" s="54"/>
      <c r="BK1751" s="54"/>
    </row>
    <row r="1752">
      <c r="B1752" s="23"/>
      <c r="D1752" s="32"/>
      <c r="G1752" s="23"/>
      <c r="J1752" s="23"/>
      <c r="O1752" s="23"/>
      <c r="BE1752" s="54"/>
      <c r="BF1752" s="55"/>
      <c r="BI1752" s="55"/>
      <c r="BJ1752" s="54"/>
      <c r="BK1752" s="54"/>
    </row>
    <row r="1753">
      <c r="B1753" s="23"/>
      <c r="D1753" s="32"/>
      <c r="G1753" s="23"/>
      <c r="J1753" s="23"/>
      <c r="O1753" s="23"/>
      <c r="BE1753" s="54"/>
      <c r="BF1753" s="55"/>
      <c r="BI1753" s="55"/>
      <c r="BJ1753" s="54"/>
      <c r="BK1753" s="54"/>
    </row>
    <row r="1754">
      <c r="B1754" s="23"/>
      <c r="D1754" s="32"/>
      <c r="G1754" s="23"/>
      <c r="J1754" s="23"/>
      <c r="O1754" s="23"/>
      <c r="BE1754" s="54"/>
      <c r="BF1754" s="55"/>
      <c r="BI1754" s="55"/>
      <c r="BJ1754" s="54"/>
      <c r="BK1754" s="54"/>
    </row>
    <row r="1755">
      <c r="B1755" s="23"/>
      <c r="D1755" s="32"/>
      <c r="G1755" s="23"/>
      <c r="J1755" s="23"/>
      <c r="O1755" s="23"/>
      <c r="BE1755" s="54"/>
      <c r="BF1755" s="55"/>
      <c r="BI1755" s="55"/>
      <c r="BJ1755" s="54"/>
      <c r="BK1755" s="54"/>
    </row>
    <row r="1756">
      <c r="B1756" s="23"/>
      <c r="D1756" s="32"/>
      <c r="G1756" s="23"/>
      <c r="J1756" s="23"/>
      <c r="O1756" s="23"/>
      <c r="BE1756" s="54"/>
      <c r="BF1756" s="55"/>
      <c r="BI1756" s="55"/>
      <c r="BJ1756" s="54"/>
      <c r="BK1756" s="54"/>
    </row>
    <row r="1757">
      <c r="B1757" s="23"/>
      <c r="D1757" s="32"/>
      <c r="G1757" s="23"/>
      <c r="J1757" s="23"/>
      <c r="O1757" s="23"/>
      <c r="BE1757" s="54"/>
      <c r="BF1757" s="55"/>
      <c r="BI1757" s="55"/>
      <c r="BJ1757" s="54"/>
      <c r="BK1757" s="54"/>
    </row>
    <row r="1758">
      <c r="B1758" s="23"/>
      <c r="D1758" s="32"/>
      <c r="G1758" s="23"/>
      <c r="J1758" s="23"/>
      <c r="O1758" s="23"/>
      <c r="BE1758" s="54"/>
      <c r="BF1758" s="55"/>
      <c r="BI1758" s="55"/>
      <c r="BJ1758" s="54"/>
      <c r="BK1758" s="54"/>
    </row>
    <row r="1759">
      <c r="B1759" s="23"/>
      <c r="D1759" s="32"/>
      <c r="G1759" s="23"/>
      <c r="J1759" s="23"/>
      <c r="O1759" s="23"/>
      <c r="BE1759" s="54"/>
      <c r="BF1759" s="55"/>
      <c r="BI1759" s="55"/>
      <c r="BJ1759" s="54"/>
      <c r="BK1759" s="54"/>
    </row>
    <row r="1760">
      <c r="B1760" s="23"/>
      <c r="D1760" s="32"/>
      <c r="G1760" s="23"/>
      <c r="J1760" s="23"/>
      <c r="O1760" s="23"/>
      <c r="BE1760" s="54"/>
      <c r="BF1760" s="55"/>
      <c r="BI1760" s="55"/>
      <c r="BJ1760" s="54"/>
      <c r="BK1760" s="54"/>
    </row>
    <row r="1761">
      <c r="B1761" s="23"/>
      <c r="D1761" s="32"/>
      <c r="G1761" s="23"/>
      <c r="J1761" s="23"/>
      <c r="O1761" s="23"/>
      <c r="BE1761" s="54"/>
      <c r="BF1761" s="55"/>
      <c r="BI1761" s="55"/>
      <c r="BJ1761" s="54"/>
      <c r="BK1761" s="54"/>
    </row>
    <row r="1762">
      <c r="B1762" s="23"/>
      <c r="D1762" s="32"/>
      <c r="G1762" s="23"/>
      <c r="J1762" s="23"/>
      <c r="O1762" s="23"/>
      <c r="BE1762" s="54"/>
      <c r="BF1762" s="55"/>
      <c r="BI1762" s="55"/>
      <c r="BJ1762" s="54"/>
      <c r="BK1762" s="54"/>
    </row>
    <row r="1763">
      <c r="B1763" s="23"/>
      <c r="D1763" s="32"/>
      <c r="G1763" s="23"/>
      <c r="J1763" s="23"/>
      <c r="O1763" s="23"/>
      <c r="BE1763" s="54"/>
      <c r="BF1763" s="55"/>
      <c r="BI1763" s="55"/>
      <c r="BJ1763" s="54"/>
      <c r="BK1763" s="54"/>
    </row>
    <row r="1764">
      <c r="B1764" s="23"/>
      <c r="D1764" s="32"/>
      <c r="G1764" s="23"/>
      <c r="J1764" s="23"/>
      <c r="O1764" s="23"/>
      <c r="BE1764" s="54"/>
      <c r="BF1764" s="55"/>
      <c r="BI1764" s="55"/>
      <c r="BJ1764" s="54"/>
      <c r="BK1764" s="54"/>
    </row>
    <row r="1765">
      <c r="B1765" s="23"/>
      <c r="D1765" s="32"/>
      <c r="G1765" s="23"/>
      <c r="J1765" s="23"/>
      <c r="O1765" s="23"/>
      <c r="BE1765" s="54"/>
      <c r="BF1765" s="55"/>
      <c r="BI1765" s="55"/>
      <c r="BJ1765" s="54"/>
      <c r="BK1765" s="54"/>
    </row>
    <row r="1766">
      <c r="B1766" s="23"/>
      <c r="D1766" s="32"/>
      <c r="G1766" s="23"/>
      <c r="J1766" s="23"/>
      <c r="O1766" s="23"/>
      <c r="BE1766" s="54"/>
      <c r="BF1766" s="55"/>
      <c r="BI1766" s="55"/>
      <c r="BJ1766" s="54"/>
      <c r="BK1766" s="54"/>
    </row>
    <row r="1767">
      <c r="B1767" s="23"/>
      <c r="D1767" s="32"/>
      <c r="G1767" s="23"/>
      <c r="J1767" s="23"/>
      <c r="O1767" s="23"/>
      <c r="BE1767" s="54"/>
      <c r="BF1767" s="55"/>
      <c r="BI1767" s="55"/>
      <c r="BJ1767" s="54"/>
      <c r="BK1767" s="54"/>
    </row>
    <row r="1768">
      <c r="B1768" s="23"/>
      <c r="D1768" s="32"/>
      <c r="G1768" s="23"/>
      <c r="J1768" s="23"/>
      <c r="O1768" s="23"/>
      <c r="BE1768" s="54"/>
      <c r="BF1768" s="55"/>
      <c r="BI1768" s="55"/>
      <c r="BJ1768" s="54"/>
      <c r="BK1768" s="54"/>
    </row>
    <row r="1769">
      <c r="B1769" s="23"/>
      <c r="D1769" s="32"/>
      <c r="G1769" s="23"/>
      <c r="J1769" s="23"/>
      <c r="O1769" s="23"/>
      <c r="BE1769" s="54"/>
      <c r="BF1769" s="55"/>
      <c r="BI1769" s="55"/>
      <c r="BJ1769" s="54"/>
      <c r="BK1769" s="54"/>
    </row>
    <row r="1770">
      <c r="B1770" s="23"/>
      <c r="D1770" s="32"/>
      <c r="G1770" s="23"/>
      <c r="J1770" s="23"/>
      <c r="O1770" s="23"/>
      <c r="BE1770" s="54"/>
      <c r="BF1770" s="55"/>
      <c r="BI1770" s="55"/>
      <c r="BJ1770" s="54"/>
      <c r="BK1770" s="54"/>
    </row>
    <row r="1771">
      <c r="B1771" s="23"/>
      <c r="D1771" s="32"/>
      <c r="G1771" s="23"/>
      <c r="J1771" s="23"/>
      <c r="O1771" s="23"/>
      <c r="BE1771" s="54"/>
      <c r="BF1771" s="55"/>
      <c r="BI1771" s="55"/>
      <c r="BJ1771" s="54"/>
      <c r="BK1771" s="54"/>
    </row>
    <row r="1772">
      <c r="B1772" s="23"/>
      <c r="D1772" s="32"/>
      <c r="G1772" s="23"/>
      <c r="J1772" s="23"/>
      <c r="O1772" s="23"/>
      <c r="BE1772" s="54"/>
      <c r="BF1772" s="55"/>
      <c r="BI1772" s="55"/>
      <c r="BJ1772" s="54"/>
      <c r="BK1772" s="54"/>
    </row>
    <row r="1773">
      <c r="B1773" s="23"/>
      <c r="D1773" s="32"/>
      <c r="G1773" s="23"/>
      <c r="J1773" s="23"/>
      <c r="O1773" s="23"/>
      <c r="BE1773" s="54"/>
      <c r="BF1773" s="55"/>
      <c r="BI1773" s="55"/>
      <c r="BJ1773" s="54"/>
      <c r="BK1773" s="54"/>
    </row>
    <row r="1774">
      <c r="B1774" s="23"/>
      <c r="D1774" s="32"/>
      <c r="G1774" s="23"/>
      <c r="J1774" s="23"/>
      <c r="O1774" s="23"/>
      <c r="BE1774" s="54"/>
      <c r="BF1774" s="55"/>
      <c r="BI1774" s="55"/>
      <c r="BJ1774" s="54"/>
      <c r="BK1774" s="54"/>
    </row>
    <row r="1775">
      <c r="B1775" s="23"/>
      <c r="D1775" s="32"/>
      <c r="G1775" s="23"/>
      <c r="J1775" s="23"/>
      <c r="O1775" s="23"/>
      <c r="BE1775" s="54"/>
      <c r="BF1775" s="55"/>
      <c r="BI1775" s="55"/>
      <c r="BJ1775" s="54"/>
      <c r="BK1775" s="54"/>
    </row>
    <row r="1776">
      <c r="B1776" s="23"/>
      <c r="D1776" s="32"/>
      <c r="G1776" s="23"/>
      <c r="J1776" s="23"/>
      <c r="O1776" s="23"/>
      <c r="BE1776" s="54"/>
      <c r="BF1776" s="55"/>
      <c r="BI1776" s="55"/>
      <c r="BJ1776" s="54"/>
      <c r="BK1776" s="54"/>
    </row>
    <row r="1777">
      <c r="B1777" s="23"/>
      <c r="D1777" s="32"/>
      <c r="G1777" s="23"/>
      <c r="J1777" s="23"/>
      <c r="O1777" s="23"/>
      <c r="BE1777" s="54"/>
      <c r="BF1777" s="55"/>
      <c r="BI1777" s="55"/>
      <c r="BJ1777" s="54"/>
      <c r="BK1777" s="54"/>
    </row>
    <row r="1778">
      <c r="B1778" s="23"/>
      <c r="D1778" s="32"/>
      <c r="G1778" s="23"/>
      <c r="J1778" s="23"/>
      <c r="O1778" s="23"/>
      <c r="BE1778" s="54"/>
      <c r="BF1778" s="55"/>
      <c r="BI1778" s="55"/>
      <c r="BJ1778" s="54"/>
      <c r="BK1778" s="54"/>
    </row>
    <row r="1779">
      <c r="B1779" s="23"/>
      <c r="D1779" s="32"/>
      <c r="G1779" s="23"/>
      <c r="J1779" s="23"/>
      <c r="O1779" s="23"/>
      <c r="BE1779" s="54"/>
      <c r="BF1779" s="55"/>
      <c r="BI1779" s="55"/>
      <c r="BJ1779" s="54"/>
      <c r="BK1779" s="54"/>
    </row>
    <row r="1780">
      <c r="B1780" s="23"/>
      <c r="D1780" s="32"/>
      <c r="G1780" s="23"/>
      <c r="J1780" s="23"/>
      <c r="O1780" s="23"/>
      <c r="BE1780" s="54"/>
      <c r="BF1780" s="55"/>
      <c r="BI1780" s="55"/>
      <c r="BJ1780" s="54"/>
      <c r="BK1780" s="54"/>
    </row>
    <row r="1781">
      <c r="B1781" s="23"/>
      <c r="D1781" s="32"/>
      <c r="G1781" s="23"/>
      <c r="J1781" s="23"/>
      <c r="O1781" s="23"/>
      <c r="BE1781" s="54"/>
      <c r="BF1781" s="55"/>
      <c r="BI1781" s="55"/>
      <c r="BJ1781" s="54"/>
      <c r="BK1781" s="54"/>
    </row>
    <row r="1782">
      <c r="B1782" s="23"/>
      <c r="D1782" s="32"/>
      <c r="G1782" s="23"/>
      <c r="J1782" s="23"/>
      <c r="O1782" s="23"/>
      <c r="BE1782" s="54"/>
      <c r="BF1782" s="55"/>
      <c r="BI1782" s="55"/>
      <c r="BJ1782" s="54"/>
      <c r="BK1782" s="54"/>
    </row>
    <row r="1783">
      <c r="B1783" s="23"/>
      <c r="D1783" s="32"/>
      <c r="G1783" s="23"/>
      <c r="J1783" s="23"/>
      <c r="O1783" s="23"/>
      <c r="BE1783" s="54"/>
      <c r="BF1783" s="55"/>
      <c r="BI1783" s="55"/>
      <c r="BJ1783" s="54"/>
      <c r="BK1783" s="54"/>
    </row>
    <row r="1784">
      <c r="B1784" s="23"/>
      <c r="D1784" s="32"/>
      <c r="G1784" s="23"/>
      <c r="J1784" s="23"/>
      <c r="O1784" s="23"/>
      <c r="BE1784" s="54"/>
      <c r="BF1784" s="55"/>
      <c r="BI1784" s="55"/>
      <c r="BJ1784" s="54"/>
      <c r="BK1784" s="54"/>
    </row>
    <row r="1785">
      <c r="B1785" s="23"/>
      <c r="D1785" s="32"/>
      <c r="G1785" s="23"/>
      <c r="J1785" s="23"/>
      <c r="O1785" s="23"/>
      <c r="BE1785" s="54"/>
      <c r="BF1785" s="55"/>
      <c r="BI1785" s="55"/>
      <c r="BJ1785" s="54"/>
      <c r="BK1785" s="54"/>
    </row>
    <row r="1786">
      <c r="B1786" s="23"/>
      <c r="D1786" s="32"/>
      <c r="G1786" s="23"/>
      <c r="J1786" s="23"/>
      <c r="O1786" s="23"/>
      <c r="BE1786" s="54"/>
      <c r="BF1786" s="55"/>
      <c r="BI1786" s="55"/>
      <c r="BJ1786" s="54"/>
      <c r="BK1786" s="54"/>
    </row>
    <row r="1787">
      <c r="B1787" s="23"/>
      <c r="D1787" s="32"/>
      <c r="G1787" s="23"/>
      <c r="J1787" s="23"/>
      <c r="O1787" s="23"/>
      <c r="BE1787" s="54"/>
      <c r="BF1787" s="55"/>
      <c r="BI1787" s="55"/>
      <c r="BJ1787" s="54"/>
      <c r="BK1787" s="54"/>
    </row>
    <row r="1788">
      <c r="B1788" s="23"/>
      <c r="D1788" s="32"/>
      <c r="G1788" s="23"/>
      <c r="J1788" s="23"/>
      <c r="O1788" s="23"/>
      <c r="BE1788" s="54"/>
      <c r="BF1788" s="55"/>
      <c r="BI1788" s="55"/>
      <c r="BJ1788" s="54"/>
      <c r="BK1788" s="54"/>
    </row>
    <row r="1789">
      <c r="B1789" s="23"/>
      <c r="D1789" s="32"/>
      <c r="G1789" s="23"/>
      <c r="J1789" s="23"/>
      <c r="O1789" s="23"/>
      <c r="BE1789" s="54"/>
      <c r="BF1789" s="55"/>
      <c r="BI1789" s="55"/>
      <c r="BJ1789" s="54"/>
      <c r="BK1789" s="54"/>
    </row>
    <row r="1790">
      <c r="B1790" s="23"/>
      <c r="D1790" s="32"/>
      <c r="G1790" s="23"/>
      <c r="J1790" s="23"/>
      <c r="O1790" s="23"/>
      <c r="BE1790" s="54"/>
      <c r="BF1790" s="55"/>
      <c r="BI1790" s="55"/>
      <c r="BJ1790" s="54"/>
      <c r="BK1790" s="54"/>
    </row>
    <row r="1791">
      <c r="B1791" s="23"/>
      <c r="D1791" s="32"/>
      <c r="G1791" s="23"/>
      <c r="J1791" s="23"/>
      <c r="O1791" s="23"/>
      <c r="BE1791" s="54"/>
      <c r="BF1791" s="55"/>
      <c r="BI1791" s="55"/>
      <c r="BJ1791" s="54"/>
      <c r="BK1791" s="54"/>
    </row>
    <row r="1792">
      <c r="B1792" s="23"/>
      <c r="D1792" s="32"/>
      <c r="G1792" s="23"/>
      <c r="J1792" s="23"/>
      <c r="O1792" s="23"/>
      <c r="BE1792" s="54"/>
      <c r="BF1792" s="55"/>
      <c r="BI1792" s="55"/>
      <c r="BJ1792" s="54"/>
      <c r="BK1792" s="54"/>
    </row>
    <row r="1793">
      <c r="B1793" s="23"/>
      <c r="D1793" s="32"/>
      <c r="G1793" s="23"/>
      <c r="J1793" s="23"/>
      <c r="O1793" s="23"/>
      <c r="BE1793" s="54"/>
      <c r="BF1793" s="55"/>
      <c r="BI1793" s="55"/>
      <c r="BJ1793" s="54"/>
      <c r="BK1793" s="54"/>
    </row>
    <row r="1794">
      <c r="B1794" s="23"/>
      <c r="D1794" s="32"/>
      <c r="G1794" s="23"/>
      <c r="J1794" s="23"/>
      <c r="O1794" s="23"/>
      <c r="BE1794" s="54"/>
      <c r="BF1794" s="55"/>
      <c r="BI1794" s="55"/>
      <c r="BJ1794" s="54"/>
      <c r="BK1794" s="54"/>
    </row>
    <row r="1795">
      <c r="B1795" s="23"/>
      <c r="D1795" s="32"/>
      <c r="G1795" s="23"/>
      <c r="J1795" s="23"/>
      <c r="O1795" s="23"/>
      <c r="BE1795" s="54"/>
      <c r="BF1795" s="55"/>
      <c r="BI1795" s="55"/>
      <c r="BJ1795" s="54"/>
      <c r="BK1795" s="54"/>
    </row>
    <row r="1796">
      <c r="B1796" s="23"/>
      <c r="D1796" s="32"/>
      <c r="G1796" s="23"/>
      <c r="J1796" s="23"/>
      <c r="O1796" s="23"/>
      <c r="BE1796" s="54"/>
      <c r="BF1796" s="55"/>
      <c r="BI1796" s="55"/>
      <c r="BJ1796" s="54"/>
      <c r="BK1796" s="54"/>
    </row>
    <row r="1797">
      <c r="B1797" s="23"/>
      <c r="D1797" s="32"/>
      <c r="G1797" s="23"/>
      <c r="J1797" s="23"/>
      <c r="O1797" s="23"/>
      <c r="BE1797" s="54"/>
      <c r="BF1797" s="55"/>
      <c r="BI1797" s="55"/>
      <c r="BJ1797" s="54"/>
      <c r="BK1797" s="54"/>
    </row>
    <row r="1798">
      <c r="B1798" s="23"/>
      <c r="D1798" s="32"/>
      <c r="G1798" s="23"/>
      <c r="J1798" s="23"/>
      <c r="O1798" s="23"/>
      <c r="BE1798" s="54"/>
      <c r="BF1798" s="55"/>
      <c r="BI1798" s="55"/>
      <c r="BJ1798" s="54"/>
      <c r="BK1798" s="54"/>
    </row>
    <row r="1799">
      <c r="B1799" s="23"/>
      <c r="D1799" s="32"/>
      <c r="G1799" s="23"/>
      <c r="J1799" s="23"/>
      <c r="O1799" s="23"/>
      <c r="BE1799" s="54"/>
      <c r="BF1799" s="55"/>
      <c r="BI1799" s="55"/>
      <c r="BJ1799" s="54"/>
      <c r="BK1799" s="54"/>
    </row>
    <row r="1800">
      <c r="B1800" s="23"/>
      <c r="D1800" s="32"/>
      <c r="G1800" s="23"/>
      <c r="J1800" s="23"/>
      <c r="O1800" s="23"/>
      <c r="BE1800" s="54"/>
      <c r="BF1800" s="55"/>
      <c r="BI1800" s="55"/>
      <c r="BJ1800" s="54"/>
      <c r="BK1800" s="54"/>
    </row>
    <row r="1801">
      <c r="B1801" s="23"/>
      <c r="D1801" s="32"/>
      <c r="G1801" s="23"/>
      <c r="J1801" s="23"/>
      <c r="O1801" s="23"/>
      <c r="BE1801" s="54"/>
      <c r="BF1801" s="55"/>
      <c r="BI1801" s="55"/>
      <c r="BJ1801" s="54"/>
      <c r="BK1801" s="54"/>
    </row>
    <row r="1802">
      <c r="B1802" s="23"/>
      <c r="D1802" s="32"/>
      <c r="G1802" s="23"/>
      <c r="J1802" s="23"/>
      <c r="O1802" s="23"/>
      <c r="BE1802" s="54"/>
      <c r="BF1802" s="55"/>
      <c r="BI1802" s="55"/>
      <c r="BJ1802" s="54"/>
      <c r="BK1802" s="54"/>
    </row>
    <row r="1803">
      <c r="B1803" s="23"/>
      <c r="D1803" s="32"/>
      <c r="G1803" s="23"/>
      <c r="J1803" s="23"/>
      <c r="O1803" s="23"/>
      <c r="BE1803" s="54"/>
      <c r="BF1803" s="55"/>
      <c r="BI1803" s="55"/>
      <c r="BJ1803" s="54"/>
      <c r="BK1803" s="54"/>
    </row>
    <row r="1804">
      <c r="B1804" s="23"/>
      <c r="D1804" s="32"/>
      <c r="G1804" s="23"/>
      <c r="J1804" s="23"/>
      <c r="O1804" s="23"/>
      <c r="BE1804" s="54"/>
      <c r="BF1804" s="55"/>
      <c r="BI1804" s="55"/>
      <c r="BJ1804" s="54"/>
      <c r="BK1804" s="54"/>
    </row>
    <row r="1805">
      <c r="B1805" s="23"/>
      <c r="D1805" s="32"/>
      <c r="G1805" s="23"/>
      <c r="J1805" s="23"/>
      <c r="O1805" s="23"/>
      <c r="BE1805" s="54"/>
      <c r="BF1805" s="55"/>
      <c r="BI1805" s="55"/>
      <c r="BJ1805" s="54"/>
      <c r="BK1805" s="54"/>
    </row>
    <row r="1806">
      <c r="B1806" s="23"/>
      <c r="D1806" s="32"/>
      <c r="G1806" s="23"/>
      <c r="J1806" s="23"/>
      <c r="O1806" s="23"/>
      <c r="BE1806" s="54"/>
      <c r="BF1806" s="55"/>
      <c r="BI1806" s="55"/>
      <c r="BJ1806" s="54"/>
      <c r="BK1806" s="54"/>
    </row>
    <row r="1807">
      <c r="B1807" s="23"/>
      <c r="D1807" s="32"/>
      <c r="G1807" s="23"/>
      <c r="J1807" s="23"/>
      <c r="O1807" s="23"/>
      <c r="BE1807" s="54"/>
      <c r="BF1807" s="55"/>
      <c r="BI1807" s="55"/>
      <c r="BJ1807" s="54"/>
      <c r="BK1807" s="54"/>
    </row>
    <row r="1808">
      <c r="B1808" s="23"/>
      <c r="D1808" s="32"/>
      <c r="G1808" s="23"/>
      <c r="J1808" s="23"/>
      <c r="O1808" s="23"/>
      <c r="BE1808" s="54"/>
      <c r="BF1808" s="55"/>
      <c r="BI1808" s="55"/>
      <c r="BJ1808" s="54"/>
      <c r="BK1808" s="54"/>
    </row>
    <row r="1809">
      <c r="B1809" s="23"/>
      <c r="D1809" s="32"/>
      <c r="G1809" s="23"/>
      <c r="J1809" s="23"/>
      <c r="O1809" s="23"/>
      <c r="BE1809" s="54"/>
      <c r="BF1809" s="55"/>
      <c r="BI1809" s="55"/>
      <c r="BJ1809" s="54"/>
      <c r="BK1809" s="54"/>
    </row>
    <row r="1810">
      <c r="B1810" s="23"/>
      <c r="D1810" s="32"/>
      <c r="G1810" s="23"/>
      <c r="J1810" s="23"/>
      <c r="O1810" s="23"/>
      <c r="BE1810" s="54"/>
      <c r="BF1810" s="55"/>
      <c r="BI1810" s="55"/>
      <c r="BJ1810" s="54"/>
      <c r="BK1810" s="54"/>
    </row>
    <row r="1811">
      <c r="B1811" s="23"/>
      <c r="D1811" s="32"/>
      <c r="G1811" s="23"/>
      <c r="J1811" s="23"/>
      <c r="O1811" s="23"/>
      <c r="BE1811" s="54"/>
      <c r="BF1811" s="55"/>
      <c r="BI1811" s="55"/>
      <c r="BJ1811" s="54"/>
      <c r="BK1811" s="54"/>
    </row>
    <row r="1812">
      <c r="B1812" s="23"/>
      <c r="D1812" s="32"/>
      <c r="G1812" s="23"/>
      <c r="J1812" s="23"/>
      <c r="O1812" s="23"/>
      <c r="BE1812" s="54"/>
      <c r="BF1812" s="55"/>
      <c r="BI1812" s="55"/>
      <c r="BJ1812" s="54"/>
      <c r="BK1812" s="54"/>
    </row>
    <row r="1813">
      <c r="B1813" s="23"/>
      <c r="D1813" s="32"/>
      <c r="G1813" s="23"/>
      <c r="J1813" s="23"/>
      <c r="O1813" s="23"/>
      <c r="BE1813" s="54"/>
      <c r="BF1813" s="55"/>
      <c r="BI1813" s="55"/>
      <c r="BJ1813" s="54"/>
      <c r="BK1813" s="54"/>
    </row>
    <row r="1814">
      <c r="B1814" s="23"/>
      <c r="D1814" s="32"/>
      <c r="G1814" s="23"/>
      <c r="J1814" s="23"/>
      <c r="O1814" s="23"/>
      <c r="BE1814" s="54"/>
      <c r="BF1814" s="55"/>
      <c r="BI1814" s="55"/>
      <c r="BJ1814" s="54"/>
      <c r="BK1814" s="54"/>
    </row>
    <row r="1815">
      <c r="B1815" s="23"/>
      <c r="D1815" s="32"/>
      <c r="G1815" s="23"/>
      <c r="J1815" s="23"/>
      <c r="O1815" s="23"/>
      <c r="BE1815" s="54"/>
      <c r="BF1815" s="55"/>
      <c r="BI1815" s="55"/>
      <c r="BJ1815" s="54"/>
      <c r="BK1815" s="54"/>
    </row>
    <row r="1816">
      <c r="B1816" s="23"/>
      <c r="D1816" s="32"/>
      <c r="G1816" s="23"/>
      <c r="J1816" s="23"/>
      <c r="O1816" s="23"/>
      <c r="BE1816" s="54"/>
      <c r="BF1816" s="55"/>
      <c r="BI1816" s="55"/>
      <c r="BJ1816" s="54"/>
      <c r="BK1816" s="54"/>
    </row>
    <row r="1817">
      <c r="B1817" s="23"/>
      <c r="D1817" s="32"/>
      <c r="G1817" s="23"/>
      <c r="J1817" s="23"/>
      <c r="O1817" s="23"/>
      <c r="BE1817" s="54"/>
      <c r="BF1817" s="55"/>
      <c r="BI1817" s="55"/>
      <c r="BJ1817" s="54"/>
      <c r="BK1817" s="54"/>
    </row>
    <row r="1818">
      <c r="B1818" s="23"/>
      <c r="D1818" s="32"/>
      <c r="G1818" s="23"/>
      <c r="J1818" s="23"/>
      <c r="O1818" s="23"/>
      <c r="BE1818" s="54"/>
      <c r="BF1818" s="55"/>
      <c r="BI1818" s="55"/>
      <c r="BJ1818" s="54"/>
      <c r="BK1818" s="54"/>
    </row>
    <row r="1819">
      <c r="B1819" s="23"/>
      <c r="D1819" s="32"/>
      <c r="G1819" s="23"/>
      <c r="J1819" s="23"/>
      <c r="O1819" s="23"/>
      <c r="BE1819" s="54"/>
      <c r="BF1819" s="55"/>
      <c r="BI1819" s="55"/>
      <c r="BJ1819" s="54"/>
      <c r="BK1819" s="54"/>
    </row>
    <row r="1820">
      <c r="B1820" s="23"/>
      <c r="D1820" s="32"/>
      <c r="G1820" s="23"/>
      <c r="J1820" s="23"/>
      <c r="O1820" s="23"/>
      <c r="BE1820" s="54"/>
      <c r="BF1820" s="55"/>
      <c r="BI1820" s="55"/>
      <c r="BJ1820" s="54"/>
      <c r="BK1820" s="54"/>
    </row>
    <row r="1821">
      <c r="B1821" s="23"/>
      <c r="D1821" s="32"/>
      <c r="G1821" s="23"/>
      <c r="J1821" s="23"/>
      <c r="O1821" s="23"/>
      <c r="BE1821" s="54"/>
      <c r="BF1821" s="55"/>
      <c r="BI1821" s="55"/>
      <c r="BJ1821" s="54"/>
      <c r="BK1821" s="54"/>
    </row>
    <row r="1822">
      <c r="B1822" s="23"/>
      <c r="D1822" s="32"/>
      <c r="G1822" s="23"/>
      <c r="J1822" s="23"/>
      <c r="O1822" s="23"/>
      <c r="BE1822" s="54"/>
      <c r="BF1822" s="55"/>
      <c r="BI1822" s="55"/>
      <c r="BJ1822" s="54"/>
      <c r="BK1822" s="54"/>
    </row>
    <row r="1823">
      <c r="B1823" s="23"/>
      <c r="D1823" s="32"/>
      <c r="G1823" s="23"/>
      <c r="J1823" s="23"/>
      <c r="O1823" s="23"/>
      <c r="BE1823" s="54"/>
      <c r="BF1823" s="55"/>
      <c r="BI1823" s="55"/>
      <c r="BJ1823" s="54"/>
      <c r="BK1823" s="54"/>
    </row>
    <row r="1824">
      <c r="B1824" s="23"/>
      <c r="D1824" s="32"/>
      <c r="G1824" s="23"/>
      <c r="J1824" s="23"/>
      <c r="O1824" s="23"/>
      <c r="BE1824" s="54"/>
      <c r="BF1824" s="55"/>
      <c r="BI1824" s="55"/>
      <c r="BJ1824" s="54"/>
      <c r="BK1824" s="54"/>
    </row>
    <row r="1825">
      <c r="B1825" s="23"/>
      <c r="D1825" s="32"/>
      <c r="G1825" s="23"/>
      <c r="J1825" s="23"/>
      <c r="O1825" s="23"/>
      <c r="BE1825" s="54"/>
      <c r="BF1825" s="55"/>
      <c r="BI1825" s="55"/>
      <c r="BJ1825" s="54"/>
      <c r="BK1825" s="54"/>
    </row>
    <row r="1826">
      <c r="B1826" s="23"/>
      <c r="D1826" s="32"/>
      <c r="G1826" s="23"/>
      <c r="J1826" s="23"/>
      <c r="O1826" s="23"/>
      <c r="BE1826" s="54"/>
      <c r="BF1826" s="55"/>
      <c r="BI1826" s="55"/>
      <c r="BJ1826" s="54"/>
      <c r="BK1826" s="54"/>
    </row>
    <row r="1827">
      <c r="B1827" s="23"/>
      <c r="D1827" s="32"/>
      <c r="G1827" s="23"/>
      <c r="J1827" s="23"/>
      <c r="O1827" s="23"/>
      <c r="BE1827" s="54"/>
      <c r="BF1827" s="55"/>
      <c r="BI1827" s="55"/>
      <c r="BJ1827" s="54"/>
      <c r="BK1827" s="54"/>
    </row>
    <row r="1828">
      <c r="B1828" s="23"/>
      <c r="D1828" s="32"/>
      <c r="G1828" s="23"/>
      <c r="J1828" s="23"/>
      <c r="O1828" s="23"/>
      <c r="BE1828" s="54"/>
      <c r="BF1828" s="55"/>
      <c r="BI1828" s="55"/>
      <c r="BJ1828" s="54"/>
      <c r="BK1828" s="54"/>
    </row>
    <row r="1829">
      <c r="B1829" s="23"/>
      <c r="D1829" s="32"/>
      <c r="G1829" s="23"/>
      <c r="J1829" s="23"/>
      <c r="O1829" s="23"/>
      <c r="BE1829" s="54"/>
      <c r="BF1829" s="55"/>
      <c r="BI1829" s="55"/>
      <c r="BJ1829" s="54"/>
      <c r="BK1829" s="54"/>
    </row>
    <row r="1830">
      <c r="B1830" s="23"/>
      <c r="D1830" s="32"/>
      <c r="G1830" s="23"/>
      <c r="J1830" s="23"/>
      <c r="O1830" s="23"/>
      <c r="BE1830" s="54"/>
      <c r="BF1830" s="55"/>
      <c r="BI1830" s="55"/>
      <c r="BJ1830" s="54"/>
      <c r="BK1830" s="54"/>
    </row>
    <row r="1831">
      <c r="B1831" s="23"/>
      <c r="D1831" s="32"/>
      <c r="G1831" s="23"/>
      <c r="J1831" s="23"/>
      <c r="O1831" s="23"/>
      <c r="BE1831" s="54"/>
      <c r="BF1831" s="55"/>
      <c r="BI1831" s="55"/>
      <c r="BJ1831" s="54"/>
      <c r="BK1831" s="54"/>
    </row>
    <row r="1832">
      <c r="B1832" s="23"/>
      <c r="D1832" s="32"/>
      <c r="G1832" s="23"/>
      <c r="J1832" s="23"/>
      <c r="O1832" s="23"/>
      <c r="BE1832" s="54"/>
      <c r="BF1832" s="55"/>
      <c r="BI1832" s="55"/>
      <c r="BJ1832" s="54"/>
      <c r="BK1832" s="54"/>
    </row>
    <row r="1833">
      <c r="B1833" s="23"/>
      <c r="D1833" s="32"/>
      <c r="G1833" s="23"/>
      <c r="J1833" s="23"/>
      <c r="O1833" s="23"/>
      <c r="BE1833" s="54"/>
      <c r="BF1833" s="55"/>
      <c r="BI1833" s="55"/>
      <c r="BJ1833" s="54"/>
      <c r="BK1833" s="54"/>
    </row>
    <row r="1834">
      <c r="B1834" s="23"/>
      <c r="D1834" s="32"/>
      <c r="G1834" s="23"/>
      <c r="J1834" s="23"/>
      <c r="O1834" s="23"/>
      <c r="BE1834" s="54"/>
      <c r="BF1834" s="55"/>
      <c r="BI1834" s="55"/>
      <c r="BJ1834" s="54"/>
      <c r="BK1834" s="54"/>
    </row>
    <row r="1835">
      <c r="B1835" s="23"/>
      <c r="D1835" s="32"/>
      <c r="G1835" s="23"/>
      <c r="J1835" s="23"/>
      <c r="O1835" s="23"/>
      <c r="BE1835" s="54"/>
      <c r="BF1835" s="55"/>
      <c r="BI1835" s="55"/>
      <c r="BJ1835" s="54"/>
      <c r="BK1835" s="54"/>
    </row>
    <row r="1836">
      <c r="B1836" s="23"/>
      <c r="D1836" s="32"/>
      <c r="G1836" s="23"/>
      <c r="J1836" s="23"/>
      <c r="O1836" s="23"/>
      <c r="BE1836" s="54"/>
      <c r="BF1836" s="55"/>
      <c r="BI1836" s="55"/>
      <c r="BJ1836" s="54"/>
      <c r="BK1836" s="54"/>
    </row>
    <row r="1837">
      <c r="B1837" s="23"/>
      <c r="D1837" s="32"/>
      <c r="G1837" s="23"/>
      <c r="J1837" s="23"/>
      <c r="O1837" s="23"/>
      <c r="BE1837" s="54"/>
      <c r="BF1837" s="55"/>
      <c r="BI1837" s="55"/>
      <c r="BJ1837" s="54"/>
      <c r="BK1837" s="54"/>
    </row>
    <row r="1838">
      <c r="B1838" s="23"/>
      <c r="D1838" s="32"/>
      <c r="G1838" s="23"/>
      <c r="J1838" s="23"/>
      <c r="O1838" s="23"/>
      <c r="BE1838" s="54"/>
      <c r="BF1838" s="55"/>
      <c r="BI1838" s="55"/>
      <c r="BJ1838" s="54"/>
      <c r="BK1838" s="54"/>
    </row>
    <row r="1839">
      <c r="B1839" s="23"/>
      <c r="D1839" s="32"/>
      <c r="G1839" s="23"/>
      <c r="J1839" s="23"/>
      <c r="O1839" s="23"/>
      <c r="BE1839" s="54"/>
      <c r="BF1839" s="55"/>
      <c r="BI1839" s="55"/>
      <c r="BJ1839" s="54"/>
      <c r="BK1839" s="54"/>
    </row>
    <row r="1840">
      <c r="B1840" s="23"/>
      <c r="D1840" s="32"/>
      <c r="G1840" s="23"/>
      <c r="J1840" s="23"/>
      <c r="O1840" s="23"/>
      <c r="BE1840" s="54"/>
      <c r="BF1840" s="55"/>
      <c r="BI1840" s="55"/>
      <c r="BJ1840" s="54"/>
      <c r="BK1840" s="54"/>
    </row>
    <row r="1841">
      <c r="B1841" s="23"/>
      <c r="D1841" s="32"/>
      <c r="G1841" s="23"/>
      <c r="J1841" s="23"/>
      <c r="O1841" s="23"/>
      <c r="BE1841" s="54"/>
      <c r="BF1841" s="55"/>
      <c r="BI1841" s="55"/>
      <c r="BJ1841" s="54"/>
      <c r="BK1841" s="54"/>
    </row>
    <row r="1842">
      <c r="B1842" s="23"/>
      <c r="D1842" s="32"/>
      <c r="G1842" s="23"/>
      <c r="J1842" s="23"/>
      <c r="O1842" s="23"/>
      <c r="BE1842" s="54"/>
      <c r="BF1842" s="55"/>
      <c r="BI1842" s="55"/>
      <c r="BJ1842" s="54"/>
      <c r="BK1842" s="54"/>
    </row>
    <row r="1843">
      <c r="B1843" s="23"/>
      <c r="D1843" s="32"/>
      <c r="G1843" s="23"/>
      <c r="J1843" s="23"/>
      <c r="O1843" s="23"/>
      <c r="BE1843" s="54"/>
      <c r="BF1843" s="55"/>
      <c r="BI1843" s="55"/>
      <c r="BJ1843" s="54"/>
      <c r="BK1843" s="54"/>
    </row>
    <row r="1844">
      <c r="B1844" s="23"/>
      <c r="D1844" s="32"/>
      <c r="G1844" s="23"/>
      <c r="J1844" s="23"/>
      <c r="O1844" s="23"/>
      <c r="BE1844" s="54"/>
      <c r="BF1844" s="55"/>
      <c r="BI1844" s="55"/>
      <c r="BJ1844" s="54"/>
      <c r="BK1844" s="54"/>
    </row>
    <row r="1845">
      <c r="B1845" s="23"/>
      <c r="D1845" s="32"/>
      <c r="G1845" s="23"/>
      <c r="J1845" s="23"/>
      <c r="O1845" s="23"/>
      <c r="BE1845" s="54"/>
      <c r="BF1845" s="55"/>
      <c r="BI1845" s="55"/>
      <c r="BJ1845" s="54"/>
      <c r="BK1845" s="54"/>
    </row>
    <row r="1846">
      <c r="B1846" s="23"/>
      <c r="D1846" s="32"/>
      <c r="G1846" s="23"/>
      <c r="J1846" s="23"/>
      <c r="O1846" s="23"/>
      <c r="BE1846" s="54"/>
      <c r="BF1846" s="55"/>
      <c r="BI1846" s="55"/>
      <c r="BJ1846" s="54"/>
      <c r="BK1846" s="54"/>
    </row>
    <row r="1847">
      <c r="B1847" s="23"/>
      <c r="D1847" s="32"/>
      <c r="G1847" s="23"/>
      <c r="J1847" s="23"/>
      <c r="O1847" s="23"/>
      <c r="BE1847" s="54"/>
      <c r="BF1847" s="55"/>
      <c r="BI1847" s="55"/>
      <c r="BJ1847" s="54"/>
      <c r="BK1847" s="54"/>
    </row>
    <row r="1848">
      <c r="B1848" s="23"/>
      <c r="D1848" s="32"/>
      <c r="G1848" s="23"/>
      <c r="J1848" s="23"/>
      <c r="O1848" s="23"/>
      <c r="BE1848" s="54"/>
      <c r="BF1848" s="55"/>
      <c r="BI1848" s="55"/>
      <c r="BJ1848" s="54"/>
      <c r="BK1848" s="54"/>
    </row>
    <row r="1849">
      <c r="B1849" s="23"/>
      <c r="D1849" s="32"/>
      <c r="G1849" s="23"/>
      <c r="J1849" s="23"/>
      <c r="O1849" s="23"/>
      <c r="BE1849" s="54"/>
      <c r="BF1849" s="55"/>
      <c r="BI1849" s="55"/>
      <c r="BJ1849" s="54"/>
      <c r="BK1849" s="54"/>
    </row>
    <row r="1850">
      <c r="B1850" s="23"/>
      <c r="D1850" s="32"/>
      <c r="G1850" s="23"/>
      <c r="J1850" s="23"/>
      <c r="O1850" s="23"/>
      <c r="BE1850" s="54"/>
      <c r="BF1850" s="55"/>
      <c r="BI1850" s="55"/>
      <c r="BJ1850" s="54"/>
      <c r="BK1850" s="54"/>
    </row>
    <row r="1851">
      <c r="B1851" s="23"/>
      <c r="D1851" s="32"/>
      <c r="G1851" s="23"/>
      <c r="J1851" s="23"/>
      <c r="O1851" s="23"/>
      <c r="BE1851" s="54"/>
      <c r="BF1851" s="55"/>
      <c r="BI1851" s="55"/>
      <c r="BJ1851" s="54"/>
      <c r="BK1851" s="54"/>
    </row>
    <row r="1852">
      <c r="B1852" s="23"/>
      <c r="D1852" s="32"/>
      <c r="G1852" s="23"/>
      <c r="J1852" s="23"/>
      <c r="O1852" s="23"/>
      <c r="BE1852" s="54"/>
      <c r="BF1852" s="55"/>
      <c r="BI1852" s="55"/>
      <c r="BJ1852" s="54"/>
      <c r="BK1852" s="54"/>
    </row>
    <row r="1853">
      <c r="B1853" s="23"/>
      <c r="D1853" s="32"/>
      <c r="G1853" s="23"/>
      <c r="J1853" s="23"/>
      <c r="O1853" s="23"/>
      <c r="BE1853" s="54"/>
      <c r="BF1853" s="55"/>
      <c r="BI1853" s="55"/>
      <c r="BJ1853" s="54"/>
      <c r="BK1853" s="54"/>
    </row>
    <row r="1854">
      <c r="B1854" s="23"/>
      <c r="D1854" s="32"/>
      <c r="G1854" s="23"/>
      <c r="J1854" s="23"/>
      <c r="O1854" s="23"/>
      <c r="BE1854" s="54"/>
      <c r="BF1854" s="55"/>
      <c r="BI1854" s="55"/>
      <c r="BJ1854" s="54"/>
      <c r="BK1854" s="54"/>
    </row>
    <row r="1855">
      <c r="B1855" s="23"/>
      <c r="D1855" s="32"/>
      <c r="G1855" s="23"/>
      <c r="J1855" s="23"/>
      <c r="O1855" s="23"/>
      <c r="BE1855" s="54"/>
      <c r="BF1855" s="55"/>
      <c r="BI1855" s="55"/>
      <c r="BJ1855" s="54"/>
      <c r="BK1855" s="54"/>
    </row>
    <row r="1856">
      <c r="B1856" s="23"/>
      <c r="D1856" s="32"/>
      <c r="G1856" s="23"/>
      <c r="J1856" s="23"/>
      <c r="O1856" s="23"/>
      <c r="BE1856" s="54"/>
      <c r="BF1856" s="55"/>
      <c r="BI1856" s="55"/>
      <c r="BJ1856" s="54"/>
      <c r="BK1856" s="54"/>
    </row>
    <row r="1857">
      <c r="B1857" s="23"/>
      <c r="D1857" s="32"/>
      <c r="G1857" s="23"/>
      <c r="J1857" s="23"/>
      <c r="O1857" s="23"/>
      <c r="BE1857" s="54"/>
      <c r="BF1857" s="55"/>
      <c r="BI1857" s="55"/>
      <c r="BJ1857" s="54"/>
      <c r="BK1857" s="54"/>
    </row>
    <row r="1858">
      <c r="B1858" s="23"/>
      <c r="D1858" s="32"/>
      <c r="G1858" s="23"/>
      <c r="J1858" s="23"/>
      <c r="O1858" s="23"/>
      <c r="BE1858" s="54"/>
      <c r="BF1858" s="55"/>
      <c r="BI1858" s="55"/>
      <c r="BJ1858" s="54"/>
      <c r="BK1858" s="54"/>
    </row>
    <row r="1859">
      <c r="B1859" s="23"/>
      <c r="D1859" s="32"/>
      <c r="G1859" s="23"/>
      <c r="J1859" s="23"/>
      <c r="O1859" s="23"/>
      <c r="BE1859" s="54"/>
      <c r="BF1859" s="55"/>
      <c r="BI1859" s="55"/>
      <c r="BJ1859" s="54"/>
      <c r="BK1859" s="54"/>
    </row>
    <row r="1860">
      <c r="B1860" s="23"/>
      <c r="D1860" s="32"/>
      <c r="G1860" s="23"/>
      <c r="J1860" s="23"/>
      <c r="O1860" s="23"/>
      <c r="BE1860" s="54"/>
      <c r="BF1860" s="55"/>
      <c r="BI1860" s="55"/>
      <c r="BJ1860" s="54"/>
      <c r="BK1860" s="54"/>
    </row>
    <row r="1861">
      <c r="B1861" s="23"/>
      <c r="D1861" s="32"/>
      <c r="G1861" s="23"/>
      <c r="J1861" s="23"/>
      <c r="O1861" s="23"/>
      <c r="BE1861" s="54"/>
      <c r="BF1861" s="55"/>
      <c r="BI1861" s="55"/>
      <c r="BJ1861" s="54"/>
      <c r="BK1861" s="54"/>
    </row>
    <row r="1862">
      <c r="B1862" s="23"/>
      <c r="D1862" s="32"/>
      <c r="G1862" s="23"/>
      <c r="J1862" s="23"/>
      <c r="O1862" s="23"/>
      <c r="BE1862" s="54"/>
      <c r="BF1862" s="55"/>
      <c r="BI1862" s="55"/>
      <c r="BJ1862" s="54"/>
      <c r="BK1862" s="54"/>
    </row>
    <row r="1863">
      <c r="B1863" s="23"/>
      <c r="D1863" s="32"/>
      <c r="G1863" s="23"/>
      <c r="J1863" s="23"/>
      <c r="O1863" s="23"/>
      <c r="BE1863" s="54"/>
      <c r="BF1863" s="55"/>
      <c r="BI1863" s="55"/>
      <c r="BJ1863" s="54"/>
      <c r="BK1863" s="54"/>
    </row>
    <row r="1864">
      <c r="B1864" s="23"/>
      <c r="D1864" s="32"/>
      <c r="G1864" s="23"/>
      <c r="J1864" s="23"/>
      <c r="O1864" s="23"/>
      <c r="BE1864" s="54"/>
      <c r="BF1864" s="55"/>
      <c r="BI1864" s="55"/>
      <c r="BJ1864" s="54"/>
      <c r="BK1864" s="54"/>
    </row>
    <row r="1865">
      <c r="B1865" s="23"/>
      <c r="D1865" s="32"/>
      <c r="G1865" s="23"/>
      <c r="J1865" s="23"/>
      <c r="O1865" s="23"/>
      <c r="BE1865" s="54"/>
      <c r="BF1865" s="55"/>
      <c r="BI1865" s="55"/>
      <c r="BJ1865" s="54"/>
      <c r="BK1865" s="54"/>
    </row>
    <row r="1866">
      <c r="B1866" s="23"/>
      <c r="D1866" s="32"/>
      <c r="G1866" s="23"/>
      <c r="J1866" s="23"/>
      <c r="O1866" s="23"/>
      <c r="BE1866" s="54"/>
      <c r="BF1866" s="55"/>
      <c r="BI1866" s="55"/>
      <c r="BJ1866" s="54"/>
      <c r="BK1866" s="54"/>
    </row>
    <row r="1867">
      <c r="B1867" s="23"/>
      <c r="D1867" s="32"/>
      <c r="G1867" s="23"/>
      <c r="J1867" s="23"/>
      <c r="O1867" s="23"/>
      <c r="BE1867" s="54"/>
      <c r="BF1867" s="55"/>
      <c r="BI1867" s="55"/>
      <c r="BJ1867" s="54"/>
      <c r="BK1867" s="54"/>
    </row>
    <row r="1868">
      <c r="B1868" s="23"/>
      <c r="D1868" s="32"/>
      <c r="G1868" s="23"/>
      <c r="J1868" s="23"/>
      <c r="O1868" s="23"/>
      <c r="BE1868" s="54"/>
      <c r="BF1868" s="55"/>
      <c r="BI1868" s="55"/>
      <c r="BJ1868" s="54"/>
      <c r="BK1868" s="54"/>
    </row>
    <row r="1869">
      <c r="B1869" s="23"/>
      <c r="D1869" s="32"/>
      <c r="G1869" s="23"/>
      <c r="J1869" s="23"/>
      <c r="O1869" s="23"/>
      <c r="BE1869" s="54"/>
      <c r="BF1869" s="55"/>
      <c r="BI1869" s="55"/>
      <c r="BJ1869" s="54"/>
      <c r="BK1869" s="54"/>
    </row>
    <row r="1870">
      <c r="B1870" s="23"/>
      <c r="D1870" s="32"/>
      <c r="G1870" s="23"/>
      <c r="J1870" s="23"/>
      <c r="O1870" s="23"/>
      <c r="BE1870" s="54"/>
      <c r="BF1870" s="55"/>
      <c r="BI1870" s="55"/>
      <c r="BJ1870" s="54"/>
      <c r="BK1870" s="54"/>
    </row>
    <row r="1871">
      <c r="B1871" s="23"/>
      <c r="D1871" s="32"/>
      <c r="G1871" s="23"/>
      <c r="J1871" s="23"/>
      <c r="O1871" s="23"/>
      <c r="BE1871" s="54"/>
      <c r="BF1871" s="55"/>
      <c r="BI1871" s="55"/>
      <c r="BJ1871" s="54"/>
      <c r="BK1871" s="54"/>
    </row>
    <row r="1872">
      <c r="B1872" s="23"/>
      <c r="D1872" s="32"/>
      <c r="G1872" s="23"/>
      <c r="J1872" s="23"/>
      <c r="O1872" s="23"/>
      <c r="BE1872" s="54"/>
      <c r="BF1872" s="55"/>
      <c r="BI1872" s="55"/>
      <c r="BJ1872" s="54"/>
      <c r="BK1872" s="54"/>
    </row>
    <row r="1873">
      <c r="B1873" s="23"/>
      <c r="D1873" s="32"/>
      <c r="G1873" s="23"/>
      <c r="J1873" s="23"/>
      <c r="O1873" s="23"/>
      <c r="BE1873" s="54"/>
      <c r="BF1873" s="55"/>
      <c r="BI1873" s="55"/>
      <c r="BJ1873" s="54"/>
      <c r="BK1873" s="54"/>
    </row>
    <row r="1874">
      <c r="B1874" s="23"/>
      <c r="D1874" s="32"/>
      <c r="G1874" s="23"/>
      <c r="J1874" s="23"/>
      <c r="O1874" s="23"/>
      <c r="BE1874" s="54"/>
      <c r="BF1874" s="55"/>
      <c r="BI1874" s="55"/>
      <c r="BJ1874" s="54"/>
      <c r="BK1874" s="54"/>
    </row>
    <row r="1875">
      <c r="B1875" s="23"/>
      <c r="D1875" s="32"/>
      <c r="G1875" s="23"/>
      <c r="J1875" s="23"/>
      <c r="O1875" s="23"/>
      <c r="BE1875" s="54"/>
      <c r="BF1875" s="55"/>
      <c r="BI1875" s="55"/>
      <c r="BJ1875" s="54"/>
      <c r="BK1875" s="54"/>
    </row>
    <row r="1876">
      <c r="B1876" s="23"/>
      <c r="D1876" s="32"/>
      <c r="G1876" s="23"/>
      <c r="J1876" s="23"/>
      <c r="O1876" s="23"/>
      <c r="BE1876" s="54"/>
      <c r="BF1876" s="55"/>
      <c r="BI1876" s="55"/>
      <c r="BJ1876" s="54"/>
      <c r="BK1876" s="54"/>
    </row>
    <row r="1877">
      <c r="B1877" s="23"/>
      <c r="D1877" s="32"/>
      <c r="G1877" s="23"/>
      <c r="J1877" s="23"/>
      <c r="O1877" s="23"/>
      <c r="BE1877" s="54"/>
      <c r="BF1877" s="55"/>
      <c r="BI1877" s="55"/>
      <c r="BJ1877" s="54"/>
      <c r="BK1877" s="54"/>
    </row>
    <row r="1878">
      <c r="B1878" s="23"/>
      <c r="D1878" s="32"/>
      <c r="G1878" s="23"/>
      <c r="J1878" s="23"/>
      <c r="O1878" s="23"/>
      <c r="BE1878" s="54"/>
      <c r="BF1878" s="55"/>
      <c r="BI1878" s="55"/>
      <c r="BJ1878" s="54"/>
      <c r="BK1878" s="54"/>
    </row>
    <row r="1879">
      <c r="B1879" s="23"/>
      <c r="D1879" s="32"/>
      <c r="G1879" s="23"/>
      <c r="J1879" s="23"/>
      <c r="O1879" s="23"/>
      <c r="BE1879" s="54"/>
      <c r="BF1879" s="55"/>
      <c r="BI1879" s="55"/>
      <c r="BJ1879" s="54"/>
      <c r="BK1879" s="54"/>
    </row>
    <row r="1880">
      <c r="B1880" s="23"/>
      <c r="D1880" s="32"/>
      <c r="G1880" s="23"/>
      <c r="J1880" s="23"/>
      <c r="O1880" s="23"/>
      <c r="BE1880" s="54"/>
      <c r="BF1880" s="55"/>
      <c r="BI1880" s="55"/>
      <c r="BJ1880" s="54"/>
      <c r="BK1880" s="54"/>
    </row>
    <row r="1881">
      <c r="B1881" s="23"/>
      <c r="D1881" s="32"/>
      <c r="G1881" s="23"/>
      <c r="J1881" s="23"/>
      <c r="O1881" s="23"/>
      <c r="BE1881" s="54"/>
      <c r="BF1881" s="55"/>
      <c r="BI1881" s="55"/>
      <c r="BJ1881" s="54"/>
      <c r="BK1881" s="54"/>
    </row>
    <row r="1882">
      <c r="B1882" s="23"/>
      <c r="D1882" s="32"/>
      <c r="G1882" s="23"/>
      <c r="J1882" s="23"/>
      <c r="O1882" s="23"/>
      <c r="BE1882" s="54"/>
      <c r="BF1882" s="55"/>
      <c r="BI1882" s="55"/>
      <c r="BJ1882" s="54"/>
      <c r="BK1882" s="54"/>
    </row>
    <row r="1883">
      <c r="B1883" s="23"/>
      <c r="D1883" s="32"/>
      <c r="G1883" s="23"/>
      <c r="J1883" s="23"/>
      <c r="O1883" s="23"/>
      <c r="BE1883" s="54"/>
      <c r="BF1883" s="55"/>
      <c r="BI1883" s="55"/>
      <c r="BJ1883" s="54"/>
      <c r="BK1883" s="54"/>
    </row>
    <row r="1884">
      <c r="B1884" s="23"/>
      <c r="D1884" s="32"/>
      <c r="G1884" s="23"/>
      <c r="J1884" s="23"/>
      <c r="O1884" s="23"/>
      <c r="BE1884" s="54"/>
      <c r="BF1884" s="55"/>
      <c r="BI1884" s="55"/>
      <c r="BJ1884" s="54"/>
      <c r="BK1884" s="54"/>
    </row>
    <row r="1885">
      <c r="B1885" s="23"/>
      <c r="D1885" s="32"/>
      <c r="G1885" s="23"/>
      <c r="J1885" s="23"/>
      <c r="O1885" s="23"/>
      <c r="BE1885" s="54"/>
      <c r="BF1885" s="55"/>
      <c r="BI1885" s="55"/>
      <c r="BJ1885" s="54"/>
      <c r="BK1885" s="54"/>
    </row>
    <row r="1886">
      <c r="B1886" s="23"/>
      <c r="D1886" s="32"/>
      <c r="G1886" s="23"/>
      <c r="J1886" s="23"/>
      <c r="O1886" s="23"/>
      <c r="BE1886" s="54"/>
      <c r="BF1886" s="55"/>
      <c r="BI1886" s="55"/>
      <c r="BJ1886" s="54"/>
      <c r="BK1886" s="54"/>
    </row>
    <row r="1887">
      <c r="B1887" s="23"/>
      <c r="D1887" s="32"/>
      <c r="G1887" s="23"/>
      <c r="J1887" s="23"/>
      <c r="O1887" s="23"/>
      <c r="BE1887" s="54"/>
      <c r="BF1887" s="55"/>
      <c r="BI1887" s="55"/>
      <c r="BJ1887" s="54"/>
      <c r="BK1887" s="54"/>
    </row>
    <row r="1888">
      <c r="B1888" s="23"/>
      <c r="D1888" s="32"/>
      <c r="G1888" s="23"/>
      <c r="J1888" s="23"/>
      <c r="O1888" s="23"/>
      <c r="BE1888" s="54"/>
      <c r="BF1888" s="55"/>
      <c r="BI1888" s="55"/>
      <c r="BJ1888" s="54"/>
      <c r="BK1888" s="54"/>
    </row>
    <row r="1889">
      <c r="B1889" s="23"/>
      <c r="D1889" s="32"/>
      <c r="G1889" s="23"/>
      <c r="J1889" s="23"/>
      <c r="O1889" s="23"/>
      <c r="BE1889" s="54"/>
      <c r="BF1889" s="55"/>
      <c r="BI1889" s="55"/>
      <c r="BJ1889" s="54"/>
      <c r="BK1889" s="54"/>
    </row>
    <row r="1890">
      <c r="B1890" s="23"/>
      <c r="D1890" s="32"/>
      <c r="G1890" s="23"/>
      <c r="J1890" s="23"/>
      <c r="O1890" s="23"/>
      <c r="BE1890" s="54"/>
      <c r="BF1890" s="55"/>
      <c r="BI1890" s="55"/>
      <c r="BJ1890" s="54"/>
      <c r="BK1890" s="54"/>
    </row>
    <row r="1891">
      <c r="B1891" s="23"/>
      <c r="D1891" s="32"/>
      <c r="G1891" s="23"/>
      <c r="J1891" s="23"/>
      <c r="O1891" s="23"/>
      <c r="BE1891" s="54"/>
      <c r="BF1891" s="55"/>
      <c r="BI1891" s="55"/>
      <c r="BJ1891" s="54"/>
      <c r="BK1891" s="54"/>
    </row>
    <row r="1892">
      <c r="B1892" s="23"/>
      <c r="D1892" s="32"/>
      <c r="G1892" s="23"/>
      <c r="J1892" s="23"/>
      <c r="O1892" s="23"/>
      <c r="BE1892" s="54"/>
      <c r="BF1892" s="55"/>
      <c r="BI1892" s="55"/>
      <c r="BJ1892" s="54"/>
      <c r="BK1892" s="54"/>
    </row>
    <row r="1893">
      <c r="B1893" s="23"/>
      <c r="D1893" s="32"/>
      <c r="G1893" s="23"/>
      <c r="J1893" s="23"/>
      <c r="O1893" s="23"/>
      <c r="BE1893" s="54"/>
      <c r="BF1893" s="55"/>
      <c r="BI1893" s="55"/>
      <c r="BJ1893" s="54"/>
      <c r="BK1893" s="54"/>
    </row>
    <row r="1894">
      <c r="B1894" s="23"/>
      <c r="D1894" s="32"/>
      <c r="G1894" s="23"/>
      <c r="J1894" s="23"/>
      <c r="O1894" s="23"/>
      <c r="BE1894" s="54"/>
      <c r="BF1894" s="55"/>
      <c r="BI1894" s="55"/>
      <c r="BJ1894" s="54"/>
      <c r="BK1894" s="54"/>
    </row>
    <row r="1895">
      <c r="B1895" s="23"/>
      <c r="D1895" s="32"/>
      <c r="G1895" s="23"/>
      <c r="J1895" s="23"/>
      <c r="O1895" s="23"/>
      <c r="BE1895" s="54"/>
      <c r="BF1895" s="55"/>
      <c r="BI1895" s="55"/>
      <c r="BJ1895" s="54"/>
      <c r="BK1895" s="54"/>
    </row>
    <row r="1896">
      <c r="B1896" s="23"/>
      <c r="D1896" s="32"/>
      <c r="G1896" s="23"/>
      <c r="J1896" s="23"/>
      <c r="O1896" s="23"/>
      <c r="BE1896" s="54"/>
      <c r="BF1896" s="55"/>
      <c r="BI1896" s="55"/>
      <c r="BJ1896" s="54"/>
      <c r="BK1896" s="54"/>
    </row>
    <row r="1897">
      <c r="B1897" s="23"/>
      <c r="D1897" s="32"/>
      <c r="G1897" s="23"/>
      <c r="J1897" s="23"/>
      <c r="O1897" s="23"/>
      <c r="BE1897" s="54"/>
      <c r="BF1897" s="55"/>
      <c r="BI1897" s="55"/>
      <c r="BJ1897" s="54"/>
      <c r="BK1897" s="54"/>
    </row>
    <row r="1898">
      <c r="B1898" s="23"/>
      <c r="D1898" s="32"/>
      <c r="G1898" s="23"/>
      <c r="J1898" s="23"/>
      <c r="O1898" s="23"/>
      <c r="BE1898" s="54"/>
      <c r="BF1898" s="55"/>
      <c r="BI1898" s="55"/>
      <c r="BJ1898" s="54"/>
      <c r="BK1898" s="54"/>
    </row>
    <row r="1899">
      <c r="B1899" s="23"/>
      <c r="D1899" s="32"/>
      <c r="G1899" s="23"/>
      <c r="J1899" s="23"/>
      <c r="O1899" s="23"/>
      <c r="BE1899" s="54"/>
      <c r="BF1899" s="55"/>
      <c r="BI1899" s="55"/>
      <c r="BJ1899" s="54"/>
      <c r="BK1899" s="54"/>
    </row>
    <row r="1900">
      <c r="B1900" s="23"/>
      <c r="D1900" s="32"/>
      <c r="G1900" s="23"/>
      <c r="J1900" s="23"/>
      <c r="O1900" s="23"/>
      <c r="BE1900" s="54"/>
      <c r="BF1900" s="55"/>
      <c r="BI1900" s="55"/>
      <c r="BJ1900" s="54"/>
      <c r="BK1900" s="54"/>
    </row>
    <row r="1901">
      <c r="B1901" s="23"/>
      <c r="D1901" s="32"/>
      <c r="G1901" s="23"/>
      <c r="J1901" s="23"/>
      <c r="O1901" s="23"/>
      <c r="BE1901" s="54"/>
      <c r="BF1901" s="55"/>
      <c r="BI1901" s="55"/>
      <c r="BJ1901" s="54"/>
      <c r="BK1901" s="54"/>
    </row>
    <row r="1902">
      <c r="B1902" s="23"/>
      <c r="D1902" s="32"/>
      <c r="G1902" s="23"/>
      <c r="J1902" s="23"/>
      <c r="O1902" s="23"/>
      <c r="BE1902" s="54"/>
      <c r="BF1902" s="55"/>
      <c r="BI1902" s="55"/>
      <c r="BJ1902" s="54"/>
      <c r="BK1902" s="54"/>
    </row>
    <row r="1903">
      <c r="B1903" s="23"/>
      <c r="D1903" s="32"/>
      <c r="G1903" s="23"/>
      <c r="J1903" s="23"/>
      <c r="O1903" s="23"/>
      <c r="BE1903" s="54"/>
      <c r="BF1903" s="55"/>
      <c r="BI1903" s="55"/>
      <c r="BJ1903" s="54"/>
      <c r="BK1903" s="54"/>
    </row>
    <row r="1904">
      <c r="B1904" s="23"/>
      <c r="D1904" s="32"/>
      <c r="G1904" s="23"/>
      <c r="J1904" s="23"/>
      <c r="O1904" s="23"/>
      <c r="BE1904" s="54"/>
      <c r="BF1904" s="55"/>
      <c r="BI1904" s="55"/>
      <c r="BJ1904" s="54"/>
      <c r="BK1904" s="54"/>
    </row>
    <row r="1905">
      <c r="B1905" s="23"/>
      <c r="D1905" s="32"/>
      <c r="G1905" s="23"/>
      <c r="J1905" s="23"/>
      <c r="O1905" s="23"/>
      <c r="BE1905" s="54"/>
      <c r="BF1905" s="55"/>
      <c r="BI1905" s="55"/>
      <c r="BJ1905" s="54"/>
      <c r="BK1905" s="54"/>
    </row>
    <row r="1906">
      <c r="B1906" s="23"/>
      <c r="D1906" s="32"/>
      <c r="G1906" s="23"/>
      <c r="J1906" s="23"/>
      <c r="O1906" s="23"/>
      <c r="BE1906" s="54"/>
      <c r="BF1906" s="55"/>
      <c r="BI1906" s="55"/>
      <c r="BJ1906" s="54"/>
      <c r="BK1906" s="54"/>
    </row>
    <row r="1907">
      <c r="B1907" s="23"/>
      <c r="D1907" s="32"/>
      <c r="G1907" s="23"/>
      <c r="J1907" s="23"/>
      <c r="O1907" s="23"/>
      <c r="BE1907" s="54"/>
      <c r="BF1907" s="55"/>
      <c r="BI1907" s="55"/>
      <c r="BJ1907" s="54"/>
      <c r="BK1907" s="54"/>
    </row>
    <row r="1908">
      <c r="B1908" s="23"/>
      <c r="D1908" s="32"/>
      <c r="G1908" s="23"/>
      <c r="J1908" s="23"/>
      <c r="O1908" s="23"/>
      <c r="BE1908" s="54"/>
      <c r="BF1908" s="55"/>
      <c r="BI1908" s="55"/>
      <c r="BJ1908" s="54"/>
      <c r="BK1908" s="54"/>
    </row>
    <row r="1909">
      <c r="B1909" s="23"/>
      <c r="D1909" s="32"/>
      <c r="G1909" s="23"/>
      <c r="J1909" s="23"/>
      <c r="O1909" s="23"/>
      <c r="BE1909" s="54"/>
      <c r="BF1909" s="55"/>
      <c r="BI1909" s="55"/>
      <c r="BJ1909" s="54"/>
      <c r="BK1909" s="54"/>
    </row>
    <row r="1910">
      <c r="B1910" s="23"/>
      <c r="D1910" s="32"/>
      <c r="G1910" s="23"/>
      <c r="J1910" s="23"/>
      <c r="O1910" s="23"/>
      <c r="BE1910" s="54"/>
      <c r="BF1910" s="55"/>
      <c r="BI1910" s="55"/>
      <c r="BJ1910" s="54"/>
      <c r="BK1910" s="54"/>
    </row>
    <row r="1911">
      <c r="B1911" s="23"/>
      <c r="D1911" s="32"/>
      <c r="G1911" s="23"/>
      <c r="J1911" s="23"/>
      <c r="O1911" s="23"/>
      <c r="BE1911" s="54"/>
      <c r="BF1911" s="55"/>
      <c r="BI1911" s="55"/>
      <c r="BJ1911" s="54"/>
      <c r="BK1911" s="54"/>
    </row>
    <row r="1912">
      <c r="B1912" s="23"/>
      <c r="D1912" s="32"/>
      <c r="G1912" s="23"/>
      <c r="J1912" s="23"/>
      <c r="O1912" s="23"/>
      <c r="BE1912" s="54"/>
      <c r="BF1912" s="55"/>
      <c r="BI1912" s="55"/>
      <c r="BJ1912" s="54"/>
      <c r="BK1912" s="54"/>
    </row>
    <row r="1913">
      <c r="B1913" s="23"/>
      <c r="D1913" s="32"/>
      <c r="G1913" s="23"/>
      <c r="J1913" s="23"/>
      <c r="O1913" s="23"/>
      <c r="BE1913" s="54"/>
      <c r="BF1913" s="55"/>
      <c r="BI1913" s="55"/>
      <c r="BJ1913" s="54"/>
      <c r="BK1913" s="54"/>
    </row>
    <row r="1914">
      <c r="B1914" s="23"/>
      <c r="D1914" s="32"/>
      <c r="G1914" s="23"/>
      <c r="J1914" s="23"/>
      <c r="O1914" s="23"/>
      <c r="BE1914" s="54"/>
      <c r="BF1914" s="55"/>
      <c r="BI1914" s="55"/>
      <c r="BJ1914" s="54"/>
      <c r="BK1914" s="54"/>
    </row>
    <row r="1915">
      <c r="B1915" s="23"/>
      <c r="D1915" s="32"/>
      <c r="G1915" s="23"/>
      <c r="J1915" s="23"/>
      <c r="O1915" s="23"/>
      <c r="BE1915" s="54"/>
      <c r="BF1915" s="55"/>
      <c r="BI1915" s="55"/>
      <c r="BJ1915" s="54"/>
      <c r="BK1915" s="54"/>
    </row>
    <row r="1916">
      <c r="B1916" s="23"/>
      <c r="D1916" s="32"/>
      <c r="G1916" s="23"/>
      <c r="J1916" s="23"/>
      <c r="O1916" s="23"/>
      <c r="BE1916" s="54"/>
      <c r="BF1916" s="55"/>
      <c r="BI1916" s="55"/>
      <c r="BJ1916" s="54"/>
      <c r="BK1916" s="54"/>
    </row>
    <row r="1917">
      <c r="B1917" s="23"/>
      <c r="D1917" s="32"/>
      <c r="G1917" s="23"/>
      <c r="J1917" s="23"/>
      <c r="O1917" s="23"/>
      <c r="BE1917" s="54"/>
      <c r="BF1917" s="55"/>
      <c r="BI1917" s="55"/>
      <c r="BJ1917" s="54"/>
      <c r="BK1917" s="54"/>
    </row>
    <row r="1918">
      <c r="B1918" s="23"/>
      <c r="D1918" s="32"/>
      <c r="G1918" s="23"/>
      <c r="J1918" s="23"/>
      <c r="O1918" s="23"/>
      <c r="BE1918" s="54"/>
      <c r="BF1918" s="55"/>
      <c r="BI1918" s="55"/>
      <c r="BJ1918" s="54"/>
      <c r="BK1918" s="54"/>
    </row>
    <row r="1919">
      <c r="B1919" s="23"/>
      <c r="D1919" s="32"/>
      <c r="G1919" s="23"/>
      <c r="J1919" s="23"/>
      <c r="O1919" s="23"/>
      <c r="BE1919" s="54"/>
      <c r="BF1919" s="55"/>
      <c r="BI1919" s="55"/>
      <c r="BJ1919" s="54"/>
      <c r="BK1919" s="54"/>
    </row>
    <row r="1920">
      <c r="B1920" s="23"/>
      <c r="D1920" s="32"/>
      <c r="G1920" s="23"/>
      <c r="J1920" s="23"/>
      <c r="O1920" s="23"/>
      <c r="BE1920" s="54"/>
      <c r="BF1920" s="55"/>
      <c r="BI1920" s="55"/>
      <c r="BJ1920" s="54"/>
      <c r="BK1920" s="54"/>
    </row>
    <row r="1921">
      <c r="B1921" s="23"/>
      <c r="D1921" s="32"/>
      <c r="G1921" s="23"/>
      <c r="J1921" s="23"/>
      <c r="O1921" s="23"/>
      <c r="BE1921" s="54"/>
      <c r="BF1921" s="55"/>
      <c r="BI1921" s="55"/>
      <c r="BJ1921" s="54"/>
      <c r="BK1921" s="54"/>
    </row>
    <row r="1922">
      <c r="B1922" s="23"/>
      <c r="D1922" s="32"/>
      <c r="G1922" s="23"/>
      <c r="J1922" s="23"/>
      <c r="O1922" s="23"/>
      <c r="BE1922" s="54"/>
      <c r="BF1922" s="55"/>
      <c r="BI1922" s="55"/>
      <c r="BJ1922" s="54"/>
      <c r="BK1922" s="54"/>
    </row>
    <row r="1923">
      <c r="B1923" s="23"/>
      <c r="D1923" s="32"/>
      <c r="G1923" s="23"/>
      <c r="J1923" s="23"/>
      <c r="O1923" s="23"/>
      <c r="BE1923" s="54"/>
      <c r="BF1923" s="55"/>
      <c r="BI1923" s="55"/>
      <c r="BJ1923" s="54"/>
      <c r="BK1923" s="54"/>
    </row>
    <row r="1924">
      <c r="B1924" s="23"/>
      <c r="D1924" s="32"/>
      <c r="G1924" s="23"/>
      <c r="J1924" s="23"/>
      <c r="O1924" s="23"/>
      <c r="BE1924" s="54"/>
      <c r="BF1924" s="55"/>
      <c r="BI1924" s="55"/>
      <c r="BJ1924" s="54"/>
      <c r="BK1924" s="54"/>
    </row>
    <row r="1925">
      <c r="B1925" s="23"/>
      <c r="D1925" s="32"/>
      <c r="G1925" s="23"/>
      <c r="J1925" s="23"/>
      <c r="O1925" s="23"/>
      <c r="BE1925" s="54"/>
      <c r="BF1925" s="55"/>
      <c r="BI1925" s="55"/>
      <c r="BJ1925" s="54"/>
      <c r="BK1925" s="54"/>
    </row>
    <row r="1926">
      <c r="B1926" s="23"/>
      <c r="D1926" s="32"/>
      <c r="G1926" s="23"/>
      <c r="J1926" s="23"/>
      <c r="O1926" s="23"/>
      <c r="BE1926" s="54"/>
      <c r="BF1926" s="55"/>
      <c r="BI1926" s="55"/>
      <c r="BJ1926" s="54"/>
      <c r="BK1926" s="54"/>
    </row>
    <row r="1927">
      <c r="B1927" s="23"/>
      <c r="D1927" s="32"/>
      <c r="G1927" s="23"/>
      <c r="J1927" s="23"/>
      <c r="O1927" s="23"/>
      <c r="BE1927" s="54"/>
      <c r="BF1927" s="55"/>
      <c r="BI1927" s="55"/>
      <c r="BJ1927" s="54"/>
      <c r="BK1927" s="54"/>
    </row>
    <row r="1928">
      <c r="B1928" s="23"/>
      <c r="D1928" s="32"/>
      <c r="G1928" s="23"/>
      <c r="J1928" s="23"/>
      <c r="O1928" s="23"/>
      <c r="BE1928" s="54"/>
      <c r="BF1928" s="55"/>
      <c r="BI1928" s="55"/>
      <c r="BJ1928" s="54"/>
      <c r="BK1928" s="54"/>
    </row>
    <row r="1929">
      <c r="B1929" s="23"/>
      <c r="D1929" s="32"/>
      <c r="G1929" s="23"/>
      <c r="J1929" s="23"/>
      <c r="O1929" s="23"/>
      <c r="BE1929" s="54"/>
      <c r="BF1929" s="55"/>
      <c r="BI1929" s="55"/>
      <c r="BJ1929" s="54"/>
      <c r="BK1929" s="54"/>
    </row>
    <row r="1930">
      <c r="B1930" s="23"/>
      <c r="D1930" s="32"/>
      <c r="G1930" s="23"/>
      <c r="J1930" s="23"/>
      <c r="O1930" s="23"/>
      <c r="BE1930" s="54"/>
      <c r="BF1930" s="55"/>
      <c r="BI1930" s="55"/>
      <c r="BJ1930" s="54"/>
      <c r="BK1930" s="54"/>
    </row>
    <row r="1931">
      <c r="B1931" s="23"/>
      <c r="D1931" s="32"/>
      <c r="G1931" s="23"/>
      <c r="J1931" s="23"/>
      <c r="O1931" s="23"/>
      <c r="BE1931" s="54"/>
      <c r="BF1931" s="55"/>
      <c r="BI1931" s="55"/>
      <c r="BJ1931" s="54"/>
      <c r="BK1931" s="54"/>
    </row>
    <row r="1932">
      <c r="B1932" s="23"/>
      <c r="D1932" s="32"/>
      <c r="G1932" s="23"/>
      <c r="J1932" s="23"/>
      <c r="O1932" s="23"/>
      <c r="BE1932" s="54"/>
      <c r="BF1932" s="55"/>
      <c r="BI1932" s="55"/>
      <c r="BJ1932" s="54"/>
      <c r="BK1932" s="54"/>
    </row>
    <row r="1933">
      <c r="B1933" s="23"/>
      <c r="D1933" s="32"/>
      <c r="G1933" s="23"/>
      <c r="J1933" s="23"/>
      <c r="O1933" s="23"/>
      <c r="BE1933" s="54"/>
      <c r="BF1933" s="55"/>
      <c r="BI1933" s="55"/>
      <c r="BJ1933" s="54"/>
      <c r="BK1933" s="54"/>
    </row>
    <row r="1934">
      <c r="B1934" s="23"/>
      <c r="D1934" s="32"/>
      <c r="G1934" s="23"/>
      <c r="J1934" s="23"/>
      <c r="O1934" s="23"/>
      <c r="BE1934" s="54"/>
      <c r="BF1934" s="55"/>
      <c r="BI1934" s="55"/>
      <c r="BJ1934" s="54"/>
      <c r="BK1934" s="54"/>
    </row>
    <row r="1935">
      <c r="B1935" s="23"/>
      <c r="D1935" s="32"/>
      <c r="G1935" s="23"/>
      <c r="J1935" s="23"/>
      <c r="O1935" s="23"/>
      <c r="BE1935" s="54"/>
      <c r="BF1935" s="55"/>
      <c r="BI1935" s="55"/>
      <c r="BJ1935" s="54"/>
      <c r="BK1935" s="54"/>
    </row>
    <row r="1936">
      <c r="B1936" s="23"/>
      <c r="D1936" s="32"/>
      <c r="G1936" s="23"/>
      <c r="J1936" s="23"/>
      <c r="O1936" s="23"/>
      <c r="BE1936" s="54"/>
      <c r="BF1936" s="55"/>
      <c r="BI1936" s="55"/>
      <c r="BJ1936" s="54"/>
      <c r="BK1936" s="54"/>
    </row>
    <row r="1937">
      <c r="B1937" s="23"/>
      <c r="D1937" s="32"/>
      <c r="G1937" s="23"/>
      <c r="J1937" s="23"/>
      <c r="O1937" s="23"/>
      <c r="BE1937" s="54"/>
      <c r="BF1937" s="55"/>
      <c r="BI1937" s="55"/>
      <c r="BJ1937" s="54"/>
      <c r="BK1937" s="54"/>
    </row>
    <row r="1938">
      <c r="B1938" s="23"/>
      <c r="D1938" s="32"/>
      <c r="G1938" s="23"/>
      <c r="J1938" s="23"/>
      <c r="O1938" s="23"/>
      <c r="BE1938" s="54"/>
      <c r="BF1938" s="55"/>
      <c r="BI1938" s="55"/>
      <c r="BJ1938" s="54"/>
      <c r="BK1938" s="54"/>
    </row>
    <row r="1939">
      <c r="B1939" s="23"/>
      <c r="D1939" s="32"/>
      <c r="G1939" s="23"/>
      <c r="J1939" s="23"/>
      <c r="O1939" s="23"/>
      <c r="BE1939" s="54"/>
      <c r="BF1939" s="55"/>
      <c r="BI1939" s="55"/>
      <c r="BJ1939" s="54"/>
      <c r="BK1939" s="54"/>
    </row>
    <row r="1940">
      <c r="B1940" s="23"/>
      <c r="D1940" s="32"/>
      <c r="G1940" s="23"/>
      <c r="J1940" s="23"/>
      <c r="O1940" s="23"/>
      <c r="BE1940" s="54"/>
      <c r="BF1940" s="55"/>
      <c r="BI1940" s="55"/>
      <c r="BJ1940" s="54"/>
      <c r="BK1940" s="54"/>
    </row>
    <row r="1941">
      <c r="B1941" s="23"/>
      <c r="D1941" s="32"/>
      <c r="G1941" s="23"/>
      <c r="J1941" s="23"/>
      <c r="O1941" s="23"/>
      <c r="BE1941" s="54"/>
      <c r="BF1941" s="55"/>
      <c r="BI1941" s="55"/>
      <c r="BJ1941" s="54"/>
      <c r="BK1941" s="54"/>
    </row>
    <row r="1942">
      <c r="B1942" s="23"/>
      <c r="D1942" s="32"/>
      <c r="G1942" s="23"/>
      <c r="J1942" s="23"/>
      <c r="O1942" s="23"/>
      <c r="BE1942" s="54"/>
      <c r="BF1942" s="55"/>
      <c r="BI1942" s="55"/>
      <c r="BJ1942" s="54"/>
      <c r="BK1942" s="54"/>
    </row>
    <row r="1943">
      <c r="B1943" s="23"/>
      <c r="D1943" s="32"/>
      <c r="G1943" s="23"/>
      <c r="J1943" s="23"/>
      <c r="O1943" s="23"/>
      <c r="BE1943" s="54"/>
      <c r="BF1943" s="55"/>
      <c r="BI1943" s="55"/>
      <c r="BJ1943" s="54"/>
      <c r="BK1943" s="54"/>
    </row>
    <row r="1944">
      <c r="B1944" s="23"/>
      <c r="D1944" s="32"/>
      <c r="G1944" s="23"/>
      <c r="J1944" s="23"/>
      <c r="O1944" s="23"/>
      <c r="BE1944" s="54"/>
      <c r="BF1944" s="55"/>
      <c r="BI1944" s="55"/>
      <c r="BJ1944" s="54"/>
      <c r="BK1944" s="54"/>
    </row>
    <row r="1945">
      <c r="B1945" s="23"/>
      <c r="D1945" s="32"/>
      <c r="G1945" s="23"/>
      <c r="J1945" s="23"/>
      <c r="O1945" s="23"/>
      <c r="BE1945" s="54"/>
      <c r="BF1945" s="55"/>
      <c r="BI1945" s="55"/>
      <c r="BJ1945" s="54"/>
      <c r="BK1945" s="54"/>
    </row>
    <row r="1946">
      <c r="B1946" s="23"/>
      <c r="D1946" s="32"/>
      <c r="G1946" s="23"/>
      <c r="J1946" s="23"/>
      <c r="O1946" s="23"/>
      <c r="BE1946" s="54"/>
      <c r="BF1946" s="55"/>
      <c r="BI1946" s="55"/>
      <c r="BJ1946" s="54"/>
      <c r="BK1946" s="54"/>
    </row>
    <row r="1947">
      <c r="B1947" s="23"/>
      <c r="D1947" s="32"/>
      <c r="G1947" s="23"/>
      <c r="J1947" s="23"/>
      <c r="O1947" s="23"/>
      <c r="BE1947" s="54"/>
      <c r="BF1947" s="55"/>
      <c r="BI1947" s="55"/>
      <c r="BJ1947" s="54"/>
      <c r="BK1947" s="54"/>
    </row>
    <row r="1948">
      <c r="B1948" s="23"/>
      <c r="D1948" s="32"/>
      <c r="G1948" s="23"/>
      <c r="J1948" s="23"/>
      <c r="O1948" s="23"/>
      <c r="BE1948" s="54"/>
      <c r="BF1948" s="55"/>
      <c r="BI1948" s="55"/>
      <c r="BJ1948" s="54"/>
      <c r="BK1948" s="54"/>
    </row>
    <row r="1949">
      <c r="B1949" s="23"/>
      <c r="D1949" s="32"/>
      <c r="G1949" s="23"/>
      <c r="J1949" s="23"/>
      <c r="O1949" s="23"/>
      <c r="BE1949" s="54"/>
      <c r="BF1949" s="55"/>
      <c r="BI1949" s="55"/>
      <c r="BJ1949" s="54"/>
      <c r="BK1949" s="54"/>
    </row>
    <row r="1950">
      <c r="B1950" s="23"/>
      <c r="D1950" s="32"/>
      <c r="G1950" s="23"/>
      <c r="J1950" s="23"/>
      <c r="O1950" s="23"/>
      <c r="BE1950" s="54"/>
      <c r="BF1950" s="55"/>
      <c r="BI1950" s="55"/>
      <c r="BJ1950" s="54"/>
      <c r="BK1950" s="54"/>
    </row>
    <row r="1951">
      <c r="B1951" s="23"/>
      <c r="D1951" s="32"/>
      <c r="G1951" s="23"/>
      <c r="J1951" s="23"/>
      <c r="O1951" s="23"/>
      <c r="BE1951" s="54"/>
      <c r="BF1951" s="55"/>
      <c r="BI1951" s="55"/>
      <c r="BJ1951" s="54"/>
      <c r="BK1951" s="54"/>
    </row>
    <row r="1952">
      <c r="B1952" s="23"/>
      <c r="D1952" s="32"/>
      <c r="G1952" s="23"/>
      <c r="J1952" s="23"/>
      <c r="O1952" s="23"/>
      <c r="BE1952" s="54"/>
      <c r="BF1952" s="55"/>
      <c r="BI1952" s="55"/>
      <c r="BJ1952" s="54"/>
      <c r="BK1952" s="54"/>
    </row>
    <row r="1953">
      <c r="B1953" s="23"/>
      <c r="D1953" s="32"/>
      <c r="G1953" s="23"/>
      <c r="J1953" s="23"/>
      <c r="O1953" s="23"/>
      <c r="BE1953" s="54"/>
      <c r="BF1953" s="55"/>
      <c r="BI1953" s="55"/>
      <c r="BJ1953" s="54"/>
      <c r="BK1953" s="54"/>
    </row>
    <row r="1954">
      <c r="B1954" s="23"/>
      <c r="D1954" s="32"/>
      <c r="G1954" s="23"/>
      <c r="J1954" s="23"/>
      <c r="O1954" s="23"/>
      <c r="BE1954" s="54"/>
      <c r="BF1954" s="55"/>
      <c r="BI1954" s="55"/>
      <c r="BJ1954" s="54"/>
      <c r="BK1954" s="54"/>
    </row>
    <row r="1955">
      <c r="B1955" s="23"/>
      <c r="D1955" s="32"/>
      <c r="G1955" s="23"/>
      <c r="J1955" s="23"/>
      <c r="O1955" s="23"/>
      <c r="BE1955" s="54"/>
      <c r="BF1955" s="55"/>
      <c r="BI1955" s="55"/>
      <c r="BJ1955" s="54"/>
      <c r="BK1955" s="54"/>
    </row>
    <row r="1956">
      <c r="B1956" s="23"/>
      <c r="D1956" s="32"/>
      <c r="G1956" s="23"/>
      <c r="J1956" s="23"/>
      <c r="O1956" s="23"/>
      <c r="BE1956" s="54"/>
      <c r="BF1956" s="55"/>
      <c r="BI1956" s="55"/>
      <c r="BJ1956" s="54"/>
      <c r="BK1956" s="54"/>
    </row>
    <row r="1957">
      <c r="B1957" s="23"/>
      <c r="D1957" s="32"/>
      <c r="G1957" s="23"/>
      <c r="J1957" s="23"/>
      <c r="O1957" s="23"/>
      <c r="BE1957" s="54"/>
      <c r="BF1957" s="55"/>
      <c r="BI1957" s="55"/>
      <c r="BJ1957" s="54"/>
      <c r="BK1957" s="54"/>
    </row>
    <row r="1958">
      <c r="B1958" s="23"/>
      <c r="D1958" s="32"/>
      <c r="G1958" s="23"/>
      <c r="J1958" s="23"/>
      <c r="O1958" s="23"/>
      <c r="BE1958" s="54"/>
      <c r="BF1958" s="55"/>
      <c r="BI1958" s="55"/>
      <c r="BJ1958" s="54"/>
      <c r="BK1958" s="54"/>
    </row>
    <row r="1959">
      <c r="B1959" s="23"/>
      <c r="D1959" s="32"/>
      <c r="G1959" s="23"/>
      <c r="J1959" s="23"/>
      <c r="O1959" s="23"/>
      <c r="BE1959" s="54"/>
      <c r="BF1959" s="55"/>
      <c r="BI1959" s="55"/>
      <c r="BJ1959" s="54"/>
      <c r="BK1959" s="54"/>
    </row>
    <row r="1960">
      <c r="B1960" s="23"/>
      <c r="D1960" s="32"/>
      <c r="G1960" s="23"/>
      <c r="J1960" s="23"/>
      <c r="O1960" s="23"/>
      <c r="BE1960" s="54"/>
      <c r="BF1960" s="55"/>
      <c r="BI1960" s="55"/>
      <c r="BJ1960" s="54"/>
      <c r="BK1960" s="54"/>
    </row>
    <row r="1961">
      <c r="B1961" s="23"/>
      <c r="D1961" s="32"/>
      <c r="G1961" s="23"/>
      <c r="J1961" s="23"/>
      <c r="O1961" s="23"/>
      <c r="BE1961" s="54"/>
      <c r="BF1961" s="55"/>
      <c r="BI1961" s="55"/>
      <c r="BJ1961" s="54"/>
      <c r="BK1961" s="54"/>
    </row>
    <row r="1962">
      <c r="B1962" s="23"/>
      <c r="D1962" s="32"/>
      <c r="G1962" s="23"/>
      <c r="J1962" s="23"/>
      <c r="O1962" s="23"/>
      <c r="BE1962" s="54"/>
      <c r="BF1962" s="55"/>
      <c r="BI1962" s="55"/>
      <c r="BJ1962" s="54"/>
      <c r="BK1962" s="54"/>
    </row>
    <row r="1963">
      <c r="B1963" s="23"/>
      <c r="D1963" s="32"/>
      <c r="G1963" s="23"/>
      <c r="J1963" s="23"/>
      <c r="O1963" s="23"/>
      <c r="BE1963" s="54"/>
      <c r="BF1963" s="55"/>
      <c r="BI1963" s="55"/>
      <c r="BJ1963" s="54"/>
      <c r="BK1963" s="54"/>
    </row>
    <row r="1964">
      <c r="B1964" s="23"/>
      <c r="D1964" s="32"/>
      <c r="G1964" s="23"/>
      <c r="J1964" s="23"/>
      <c r="O1964" s="23"/>
      <c r="BE1964" s="54"/>
      <c r="BF1964" s="55"/>
      <c r="BI1964" s="55"/>
      <c r="BJ1964" s="54"/>
      <c r="BK1964" s="54"/>
    </row>
    <row r="1965">
      <c r="B1965" s="23"/>
      <c r="D1965" s="32"/>
      <c r="G1965" s="23"/>
      <c r="J1965" s="23"/>
      <c r="O1965" s="23"/>
      <c r="BE1965" s="54"/>
      <c r="BF1965" s="55"/>
      <c r="BI1965" s="55"/>
      <c r="BJ1965" s="54"/>
      <c r="BK1965" s="54"/>
    </row>
    <row r="1966">
      <c r="B1966" s="23"/>
      <c r="D1966" s="32"/>
      <c r="G1966" s="23"/>
      <c r="J1966" s="23"/>
      <c r="O1966" s="23"/>
      <c r="BE1966" s="54"/>
      <c r="BF1966" s="55"/>
      <c r="BI1966" s="55"/>
      <c r="BJ1966" s="54"/>
      <c r="BK1966" s="54"/>
    </row>
    <row r="1967">
      <c r="B1967" s="23"/>
      <c r="D1967" s="32"/>
      <c r="G1967" s="23"/>
      <c r="J1967" s="23"/>
      <c r="O1967" s="23"/>
      <c r="BE1967" s="54"/>
      <c r="BF1967" s="55"/>
      <c r="BI1967" s="55"/>
      <c r="BJ1967" s="54"/>
      <c r="BK1967" s="54"/>
    </row>
    <row r="1968">
      <c r="B1968" s="23"/>
      <c r="D1968" s="32"/>
      <c r="G1968" s="23"/>
      <c r="J1968" s="23"/>
      <c r="O1968" s="23"/>
      <c r="BE1968" s="54"/>
      <c r="BF1968" s="55"/>
      <c r="BI1968" s="55"/>
      <c r="BJ1968" s="54"/>
      <c r="BK1968" s="54"/>
    </row>
    <row r="1969">
      <c r="B1969" s="23"/>
      <c r="D1969" s="32"/>
      <c r="G1969" s="23"/>
      <c r="J1969" s="23"/>
      <c r="O1969" s="23"/>
      <c r="BE1969" s="54"/>
      <c r="BF1969" s="55"/>
      <c r="BI1969" s="55"/>
      <c r="BJ1969" s="54"/>
      <c r="BK1969" s="54"/>
    </row>
    <row r="1970">
      <c r="B1970" s="23"/>
      <c r="D1970" s="32"/>
      <c r="G1970" s="23"/>
      <c r="J1970" s="23"/>
      <c r="O1970" s="23"/>
      <c r="BE1970" s="54"/>
      <c r="BF1970" s="55"/>
      <c r="BI1970" s="55"/>
      <c r="BJ1970" s="54"/>
      <c r="BK1970" s="54"/>
    </row>
    <row r="1971">
      <c r="B1971" s="23"/>
      <c r="D1971" s="32"/>
      <c r="G1971" s="23"/>
      <c r="J1971" s="23"/>
      <c r="O1971" s="23"/>
      <c r="BE1971" s="54"/>
      <c r="BF1971" s="55"/>
      <c r="BI1971" s="55"/>
      <c r="BJ1971" s="54"/>
      <c r="BK1971" s="54"/>
    </row>
    <row r="1972">
      <c r="B1972" s="23"/>
      <c r="D1972" s="32"/>
      <c r="G1972" s="23"/>
      <c r="J1972" s="23"/>
      <c r="O1972" s="23"/>
      <c r="BE1972" s="54"/>
      <c r="BF1972" s="55"/>
      <c r="BI1972" s="55"/>
      <c r="BJ1972" s="54"/>
      <c r="BK1972" s="54"/>
    </row>
    <row r="1973">
      <c r="B1973" s="23"/>
      <c r="D1973" s="32"/>
      <c r="G1973" s="23"/>
      <c r="J1973" s="23"/>
      <c r="O1973" s="23"/>
      <c r="BE1973" s="54"/>
      <c r="BF1973" s="55"/>
      <c r="BI1973" s="55"/>
      <c r="BJ1973" s="54"/>
      <c r="BK1973" s="54"/>
    </row>
    <row r="1974">
      <c r="B1974" s="23"/>
      <c r="D1974" s="32"/>
      <c r="G1974" s="23"/>
      <c r="J1974" s="23"/>
      <c r="O1974" s="23"/>
      <c r="BE1974" s="54"/>
      <c r="BF1974" s="55"/>
      <c r="BI1974" s="55"/>
      <c r="BJ1974" s="54"/>
      <c r="BK1974" s="54"/>
    </row>
    <row r="1975">
      <c r="B1975" s="23"/>
      <c r="D1975" s="32"/>
      <c r="G1975" s="23"/>
      <c r="J1975" s="23"/>
      <c r="O1975" s="23"/>
      <c r="BE1975" s="54"/>
      <c r="BF1975" s="55"/>
      <c r="BI1975" s="55"/>
      <c r="BJ1975" s="54"/>
      <c r="BK1975" s="54"/>
    </row>
    <row r="1976">
      <c r="B1976" s="23"/>
      <c r="D1976" s="32"/>
      <c r="G1976" s="23"/>
      <c r="J1976" s="23"/>
      <c r="O1976" s="23"/>
      <c r="BE1976" s="54"/>
      <c r="BF1976" s="55"/>
      <c r="BI1976" s="55"/>
      <c r="BJ1976" s="54"/>
      <c r="BK1976" s="54"/>
    </row>
    <row r="1977">
      <c r="B1977" s="23"/>
      <c r="D1977" s="32"/>
      <c r="G1977" s="23"/>
      <c r="J1977" s="23"/>
      <c r="O1977" s="23"/>
      <c r="BE1977" s="54"/>
      <c r="BF1977" s="55"/>
      <c r="BI1977" s="55"/>
      <c r="BJ1977" s="54"/>
      <c r="BK1977" s="54"/>
    </row>
    <row r="1978">
      <c r="B1978" s="23"/>
      <c r="D1978" s="32"/>
      <c r="G1978" s="23"/>
      <c r="J1978" s="23"/>
      <c r="O1978" s="23"/>
      <c r="BE1978" s="54"/>
      <c r="BF1978" s="55"/>
      <c r="BI1978" s="55"/>
      <c r="BJ1978" s="54"/>
      <c r="BK1978" s="54"/>
    </row>
    <row r="1979">
      <c r="B1979" s="23"/>
      <c r="D1979" s="32"/>
      <c r="G1979" s="23"/>
      <c r="J1979" s="23"/>
      <c r="O1979" s="23"/>
      <c r="BE1979" s="54"/>
      <c r="BF1979" s="55"/>
      <c r="BI1979" s="55"/>
      <c r="BJ1979" s="54"/>
      <c r="BK1979" s="54"/>
    </row>
    <row r="1980">
      <c r="B1980" s="23"/>
      <c r="D1980" s="32"/>
      <c r="G1980" s="23"/>
      <c r="J1980" s="23"/>
      <c r="O1980" s="23"/>
      <c r="BE1980" s="54"/>
      <c r="BF1980" s="55"/>
      <c r="BI1980" s="55"/>
      <c r="BJ1980" s="54"/>
      <c r="BK1980" s="54"/>
    </row>
    <row r="1981">
      <c r="B1981" s="23"/>
      <c r="D1981" s="32"/>
      <c r="G1981" s="23"/>
      <c r="J1981" s="23"/>
      <c r="O1981" s="23"/>
      <c r="BE1981" s="54"/>
      <c r="BF1981" s="55"/>
      <c r="BI1981" s="55"/>
      <c r="BJ1981" s="54"/>
      <c r="BK1981" s="54"/>
    </row>
    <row r="1982">
      <c r="B1982" s="23"/>
      <c r="D1982" s="32"/>
      <c r="G1982" s="23"/>
      <c r="J1982" s="23"/>
      <c r="O1982" s="23"/>
      <c r="BE1982" s="54"/>
      <c r="BF1982" s="55"/>
      <c r="BI1982" s="55"/>
      <c r="BJ1982" s="54"/>
      <c r="BK1982" s="54"/>
    </row>
    <row r="1983">
      <c r="B1983" s="23"/>
      <c r="D1983" s="32"/>
      <c r="G1983" s="23"/>
      <c r="J1983" s="23"/>
      <c r="O1983" s="23"/>
      <c r="BE1983" s="54"/>
      <c r="BF1983" s="55"/>
      <c r="BI1983" s="55"/>
      <c r="BJ1983" s="54"/>
      <c r="BK1983" s="54"/>
    </row>
    <row r="1984">
      <c r="B1984" s="23"/>
      <c r="D1984" s="32"/>
      <c r="G1984" s="23"/>
      <c r="J1984" s="23"/>
      <c r="O1984" s="23"/>
      <c r="BE1984" s="54"/>
      <c r="BF1984" s="55"/>
      <c r="BI1984" s="55"/>
      <c r="BJ1984" s="54"/>
      <c r="BK1984" s="54"/>
    </row>
    <row r="1985">
      <c r="B1985" s="23"/>
      <c r="D1985" s="32"/>
      <c r="G1985" s="23"/>
      <c r="J1985" s="23"/>
      <c r="O1985" s="23"/>
      <c r="BE1985" s="54"/>
      <c r="BF1985" s="55"/>
      <c r="BI1985" s="55"/>
      <c r="BJ1985" s="54"/>
      <c r="BK1985" s="54"/>
    </row>
    <row r="1986">
      <c r="B1986" s="23"/>
      <c r="D1986" s="32"/>
      <c r="G1986" s="23"/>
      <c r="J1986" s="23"/>
      <c r="O1986" s="23"/>
      <c r="BE1986" s="54"/>
      <c r="BF1986" s="55"/>
      <c r="BI1986" s="55"/>
      <c r="BJ1986" s="54"/>
      <c r="BK1986" s="54"/>
    </row>
    <row r="1987">
      <c r="B1987" s="23"/>
      <c r="D1987" s="32"/>
      <c r="G1987" s="23"/>
      <c r="J1987" s="23"/>
      <c r="O1987" s="23"/>
      <c r="BE1987" s="54"/>
      <c r="BF1987" s="55"/>
      <c r="BI1987" s="55"/>
      <c r="BJ1987" s="54"/>
      <c r="BK1987" s="54"/>
    </row>
    <row r="1988">
      <c r="B1988" s="23"/>
      <c r="D1988" s="32"/>
      <c r="G1988" s="23"/>
      <c r="J1988" s="23"/>
      <c r="O1988" s="23"/>
      <c r="BE1988" s="54"/>
      <c r="BF1988" s="55"/>
      <c r="BI1988" s="55"/>
      <c r="BJ1988" s="54"/>
      <c r="BK1988" s="54"/>
    </row>
    <row r="1989">
      <c r="B1989" s="23"/>
      <c r="D1989" s="32"/>
      <c r="G1989" s="23"/>
      <c r="J1989" s="23"/>
      <c r="O1989" s="23"/>
      <c r="BE1989" s="54"/>
      <c r="BF1989" s="55"/>
      <c r="BI1989" s="55"/>
      <c r="BJ1989" s="54"/>
      <c r="BK1989" s="54"/>
    </row>
    <row r="1990">
      <c r="B1990" s="23"/>
      <c r="D1990" s="32"/>
      <c r="G1990" s="23"/>
      <c r="J1990" s="23"/>
      <c r="O1990" s="23"/>
      <c r="BE1990" s="54"/>
      <c r="BF1990" s="55"/>
      <c r="BI1990" s="55"/>
      <c r="BJ1990" s="54"/>
      <c r="BK1990" s="54"/>
    </row>
    <row r="1991">
      <c r="B1991" s="23"/>
      <c r="D1991" s="32"/>
      <c r="G1991" s="23"/>
      <c r="J1991" s="23"/>
      <c r="O1991" s="23"/>
      <c r="BE1991" s="54"/>
      <c r="BF1991" s="55"/>
      <c r="BI1991" s="55"/>
      <c r="BJ1991" s="54"/>
      <c r="BK1991" s="54"/>
    </row>
    <row r="1992">
      <c r="B1992" s="23"/>
      <c r="D1992" s="32"/>
      <c r="G1992" s="23"/>
      <c r="J1992" s="23"/>
      <c r="O1992" s="23"/>
      <c r="BE1992" s="54"/>
      <c r="BF1992" s="55"/>
      <c r="BI1992" s="55"/>
      <c r="BJ1992" s="54"/>
      <c r="BK1992" s="54"/>
    </row>
    <row r="1993">
      <c r="B1993" s="23"/>
      <c r="D1993" s="32"/>
      <c r="G1993" s="23"/>
      <c r="J1993" s="23"/>
      <c r="O1993" s="23"/>
      <c r="BE1993" s="54"/>
      <c r="BF1993" s="55"/>
      <c r="BI1993" s="55"/>
      <c r="BJ1993" s="54"/>
      <c r="BK1993" s="54"/>
    </row>
    <row r="1994">
      <c r="B1994" s="23"/>
      <c r="D1994" s="32"/>
      <c r="G1994" s="23"/>
      <c r="J1994" s="23"/>
      <c r="O1994" s="23"/>
      <c r="BE1994" s="54"/>
      <c r="BF1994" s="55"/>
      <c r="BI1994" s="55"/>
      <c r="BJ1994" s="54"/>
      <c r="BK1994" s="54"/>
    </row>
    <row r="1995">
      <c r="B1995" s="23"/>
      <c r="D1995" s="32"/>
      <c r="G1995" s="23"/>
      <c r="J1995" s="23"/>
      <c r="O1995" s="23"/>
      <c r="BE1995" s="54"/>
      <c r="BF1995" s="55"/>
      <c r="BI1995" s="55"/>
      <c r="BJ1995" s="54"/>
      <c r="BK1995" s="54"/>
    </row>
    <row r="1996">
      <c r="B1996" s="23"/>
      <c r="D1996" s="32"/>
      <c r="G1996" s="23"/>
      <c r="J1996" s="23"/>
      <c r="O1996" s="23"/>
      <c r="BE1996" s="54"/>
      <c r="BF1996" s="55"/>
      <c r="BI1996" s="55"/>
      <c r="BJ1996" s="54"/>
      <c r="BK1996" s="54"/>
    </row>
    <row r="1997">
      <c r="B1997" s="23"/>
      <c r="D1997" s="32"/>
      <c r="G1997" s="23"/>
      <c r="J1997" s="23"/>
      <c r="O1997" s="23"/>
      <c r="BE1997" s="54"/>
      <c r="BF1997" s="55"/>
      <c r="BI1997" s="55"/>
      <c r="BJ1997" s="54"/>
      <c r="BK1997" s="54"/>
    </row>
    <row r="1998">
      <c r="B1998" s="23"/>
      <c r="D1998" s="32"/>
      <c r="G1998" s="23"/>
      <c r="J1998" s="23"/>
      <c r="O1998" s="23"/>
      <c r="BE1998" s="54"/>
      <c r="BF1998" s="55"/>
      <c r="BI1998" s="55"/>
      <c r="BJ1998" s="54"/>
      <c r="BK1998" s="54"/>
    </row>
    <row r="1999">
      <c r="B1999" s="23"/>
      <c r="D1999" s="32"/>
      <c r="G1999" s="23"/>
      <c r="J1999" s="23"/>
      <c r="O1999" s="23"/>
      <c r="BE1999" s="54"/>
      <c r="BF1999" s="55"/>
      <c r="BI1999" s="55"/>
      <c r="BJ1999" s="54"/>
      <c r="BK1999" s="54"/>
    </row>
    <row r="2000">
      <c r="B2000" s="23"/>
      <c r="D2000" s="32"/>
      <c r="G2000" s="23"/>
      <c r="J2000" s="23"/>
      <c r="O2000" s="23"/>
      <c r="BE2000" s="54"/>
      <c r="BF2000" s="55"/>
      <c r="BI2000" s="55"/>
      <c r="BJ2000" s="54"/>
      <c r="BK2000" s="54"/>
    </row>
    <row r="2001">
      <c r="B2001" s="23"/>
      <c r="D2001" s="32"/>
      <c r="G2001" s="23"/>
      <c r="J2001" s="23"/>
      <c r="O2001" s="23"/>
      <c r="BE2001" s="54"/>
      <c r="BF2001" s="55"/>
      <c r="BI2001" s="55"/>
      <c r="BJ2001" s="54"/>
      <c r="BK2001" s="54"/>
    </row>
    <row r="2002">
      <c r="B2002" s="23"/>
      <c r="D2002" s="32"/>
      <c r="G2002" s="23"/>
      <c r="J2002" s="23"/>
      <c r="O2002" s="23"/>
      <c r="BE2002" s="54"/>
      <c r="BF2002" s="55"/>
      <c r="BI2002" s="55"/>
      <c r="BJ2002" s="54"/>
      <c r="BK2002" s="54"/>
    </row>
    <row r="2003">
      <c r="B2003" s="23"/>
      <c r="D2003" s="32"/>
      <c r="G2003" s="23"/>
      <c r="J2003" s="23"/>
      <c r="O2003" s="23"/>
      <c r="BE2003" s="54"/>
      <c r="BF2003" s="55"/>
      <c r="BI2003" s="55"/>
      <c r="BJ2003" s="54"/>
      <c r="BK2003" s="54"/>
    </row>
    <row r="2004">
      <c r="B2004" s="23"/>
      <c r="D2004" s="32"/>
      <c r="G2004" s="23"/>
      <c r="J2004" s="23"/>
      <c r="O2004" s="23"/>
      <c r="BE2004" s="54"/>
      <c r="BF2004" s="55"/>
      <c r="BI2004" s="55"/>
      <c r="BJ2004" s="54"/>
      <c r="BK2004" s="54"/>
    </row>
    <row r="2005">
      <c r="B2005" s="23"/>
      <c r="D2005" s="32"/>
      <c r="G2005" s="23"/>
      <c r="J2005" s="23"/>
      <c r="O2005" s="23"/>
      <c r="BE2005" s="54"/>
      <c r="BF2005" s="55"/>
      <c r="BI2005" s="55"/>
      <c r="BJ2005" s="54"/>
      <c r="BK2005" s="54"/>
    </row>
    <row r="2006">
      <c r="B2006" s="23"/>
      <c r="D2006" s="32"/>
      <c r="G2006" s="23"/>
      <c r="J2006" s="23"/>
      <c r="O2006" s="23"/>
      <c r="BE2006" s="54"/>
      <c r="BF2006" s="55"/>
      <c r="BI2006" s="55"/>
      <c r="BJ2006" s="54"/>
      <c r="BK2006" s="54"/>
    </row>
    <row r="2007">
      <c r="B2007" s="23"/>
      <c r="D2007" s="32"/>
      <c r="G2007" s="23"/>
      <c r="J2007" s="23"/>
      <c r="O2007" s="23"/>
      <c r="BE2007" s="54"/>
      <c r="BF2007" s="55"/>
      <c r="BI2007" s="55"/>
      <c r="BJ2007" s="54"/>
      <c r="BK2007" s="54"/>
    </row>
    <row r="2008">
      <c r="B2008" s="23"/>
      <c r="D2008" s="32"/>
      <c r="G2008" s="23"/>
      <c r="J2008" s="23"/>
      <c r="O2008" s="23"/>
      <c r="BE2008" s="54"/>
      <c r="BF2008" s="55"/>
      <c r="BI2008" s="55"/>
      <c r="BJ2008" s="54"/>
      <c r="BK2008" s="54"/>
    </row>
    <row r="2009">
      <c r="B2009" s="23"/>
      <c r="D2009" s="32"/>
      <c r="G2009" s="23"/>
      <c r="J2009" s="23"/>
      <c r="O2009" s="23"/>
      <c r="BE2009" s="54"/>
      <c r="BF2009" s="55"/>
      <c r="BI2009" s="55"/>
      <c r="BJ2009" s="54"/>
      <c r="BK2009" s="54"/>
    </row>
    <row r="2010">
      <c r="B2010" s="23"/>
      <c r="D2010" s="32"/>
      <c r="G2010" s="23"/>
      <c r="J2010" s="23"/>
      <c r="O2010" s="23"/>
      <c r="BE2010" s="54"/>
      <c r="BF2010" s="55"/>
      <c r="BI2010" s="55"/>
      <c r="BJ2010" s="54"/>
      <c r="BK2010" s="54"/>
    </row>
    <row r="2011">
      <c r="B2011" s="23"/>
      <c r="D2011" s="32"/>
      <c r="G2011" s="23"/>
      <c r="J2011" s="23"/>
      <c r="O2011" s="23"/>
      <c r="BE2011" s="54"/>
      <c r="BF2011" s="55"/>
      <c r="BI2011" s="55"/>
      <c r="BJ2011" s="54"/>
      <c r="BK2011" s="54"/>
    </row>
    <row r="2012">
      <c r="B2012" s="23"/>
      <c r="D2012" s="32"/>
      <c r="G2012" s="23"/>
      <c r="J2012" s="23"/>
      <c r="O2012" s="23"/>
      <c r="BE2012" s="54"/>
      <c r="BF2012" s="55"/>
      <c r="BI2012" s="55"/>
      <c r="BJ2012" s="54"/>
      <c r="BK2012" s="54"/>
    </row>
    <row r="2013">
      <c r="B2013" s="23"/>
      <c r="D2013" s="32"/>
      <c r="G2013" s="23"/>
      <c r="J2013" s="23"/>
      <c r="O2013" s="23"/>
      <c r="BE2013" s="54"/>
      <c r="BF2013" s="55"/>
      <c r="BI2013" s="55"/>
      <c r="BJ2013" s="54"/>
      <c r="BK2013" s="54"/>
    </row>
    <row r="2014">
      <c r="B2014" s="23"/>
      <c r="D2014" s="32"/>
      <c r="G2014" s="23"/>
      <c r="J2014" s="23"/>
      <c r="O2014" s="23"/>
      <c r="BE2014" s="54"/>
      <c r="BF2014" s="55"/>
      <c r="BI2014" s="55"/>
      <c r="BJ2014" s="54"/>
      <c r="BK2014" s="54"/>
    </row>
    <row r="2015">
      <c r="B2015" s="23"/>
      <c r="D2015" s="32"/>
      <c r="G2015" s="23"/>
      <c r="J2015" s="23"/>
      <c r="O2015" s="23"/>
      <c r="BE2015" s="54"/>
      <c r="BF2015" s="55"/>
      <c r="BI2015" s="55"/>
      <c r="BJ2015" s="54"/>
      <c r="BK2015" s="54"/>
    </row>
    <row r="2016">
      <c r="B2016" s="23"/>
      <c r="D2016" s="32"/>
      <c r="G2016" s="23"/>
      <c r="J2016" s="23"/>
      <c r="O2016" s="23"/>
      <c r="BE2016" s="54"/>
      <c r="BF2016" s="55"/>
      <c r="BI2016" s="55"/>
      <c r="BJ2016" s="54"/>
      <c r="BK2016" s="54"/>
    </row>
    <row r="2017">
      <c r="B2017" s="23"/>
      <c r="D2017" s="32"/>
      <c r="G2017" s="23"/>
      <c r="J2017" s="23"/>
      <c r="O2017" s="23"/>
      <c r="BE2017" s="54"/>
      <c r="BF2017" s="55"/>
      <c r="BI2017" s="55"/>
      <c r="BJ2017" s="54"/>
      <c r="BK2017" s="54"/>
    </row>
    <row r="2018">
      <c r="B2018" s="23"/>
      <c r="D2018" s="32"/>
      <c r="G2018" s="23"/>
      <c r="J2018" s="23"/>
      <c r="O2018" s="23"/>
      <c r="BE2018" s="54"/>
      <c r="BF2018" s="55"/>
      <c r="BI2018" s="55"/>
      <c r="BJ2018" s="54"/>
      <c r="BK2018" s="54"/>
    </row>
    <row r="2019">
      <c r="B2019" s="23"/>
      <c r="D2019" s="32"/>
      <c r="G2019" s="23"/>
      <c r="J2019" s="23"/>
      <c r="O2019" s="23"/>
      <c r="BE2019" s="54"/>
      <c r="BF2019" s="55"/>
      <c r="BI2019" s="55"/>
      <c r="BJ2019" s="54"/>
      <c r="BK2019" s="54"/>
    </row>
    <row r="2020">
      <c r="B2020" s="23"/>
      <c r="D2020" s="32"/>
      <c r="G2020" s="23"/>
      <c r="J2020" s="23"/>
      <c r="O2020" s="23"/>
      <c r="BE2020" s="54"/>
      <c r="BF2020" s="55"/>
      <c r="BI2020" s="55"/>
      <c r="BJ2020" s="54"/>
      <c r="BK2020" s="54"/>
    </row>
    <row r="2021">
      <c r="B2021" s="23"/>
      <c r="D2021" s="32"/>
      <c r="G2021" s="23"/>
      <c r="J2021" s="23"/>
      <c r="O2021" s="23"/>
      <c r="BE2021" s="54"/>
      <c r="BF2021" s="55"/>
      <c r="BI2021" s="55"/>
      <c r="BJ2021" s="54"/>
      <c r="BK2021" s="54"/>
    </row>
    <row r="2022">
      <c r="B2022" s="23"/>
      <c r="D2022" s="32"/>
      <c r="G2022" s="23"/>
      <c r="J2022" s="23"/>
      <c r="O2022" s="23"/>
      <c r="BE2022" s="54"/>
      <c r="BF2022" s="55"/>
      <c r="BI2022" s="55"/>
      <c r="BJ2022" s="54"/>
      <c r="BK2022" s="54"/>
    </row>
    <row r="2023">
      <c r="B2023" s="23"/>
      <c r="D2023" s="32"/>
      <c r="G2023" s="23"/>
      <c r="J2023" s="23"/>
      <c r="O2023" s="23"/>
      <c r="BE2023" s="54"/>
      <c r="BF2023" s="55"/>
      <c r="BI2023" s="55"/>
      <c r="BJ2023" s="54"/>
      <c r="BK2023" s="54"/>
    </row>
    <row r="2024">
      <c r="B2024" s="23"/>
      <c r="D2024" s="32"/>
      <c r="G2024" s="23"/>
      <c r="J2024" s="23"/>
      <c r="O2024" s="23"/>
      <c r="BE2024" s="54"/>
      <c r="BF2024" s="55"/>
      <c r="BI2024" s="55"/>
      <c r="BJ2024" s="54"/>
      <c r="BK2024" s="54"/>
    </row>
    <row r="2025">
      <c r="B2025" s="23"/>
      <c r="D2025" s="32"/>
      <c r="G2025" s="23"/>
      <c r="J2025" s="23"/>
      <c r="O2025" s="23"/>
      <c r="BE2025" s="54"/>
      <c r="BF2025" s="55"/>
      <c r="BI2025" s="55"/>
      <c r="BJ2025" s="54"/>
      <c r="BK2025" s="54"/>
    </row>
    <row r="2026">
      <c r="B2026" s="23"/>
      <c r="D2026" s="32"/>
      <c r="G2026" s="23"/>
      <c r="J2026" s="23"/>
      <c r="O2026" s="23"/>
      <c r="BE2026" s="54"/>
      <c r="BF2026" s="55"/>
      <c r="BI2026" s="55"/>
      <c r="BJ2026" s="54"/>
      <c r="BK2026" s="54"/>
    </row>
    <row r="2027">
      <c r="B2027" s="23"/>
      <c r="D2027" s="32"/>
      <c r="G2027" s="23"/>
      <c r="J2027" s="23"/>
      <c r="O2027" s="23"/>
      <c r="BE2027" s="54"/>
      <c r="BF2027" s="55"/>
      <c r="BI2027" s="55"/>
      <c r="BJ2027" s="54"/>
      <c r="BK2027" s="54"/>
    </row>
    <row r="2028">
      <c r="B2028" s="23"/>
      <c r="D2028" s="32"/>
      <c r="G2028" s="23"/>
      <c r="J2028" s="23"/>
      <c r="O2028" s="23"/>
      <c r="BE2028" s="54"/>
      <c r="BF2028" s="55"/>
      <c r="BI2028" s="55"/>
      <c r="BJ2028" s="54"/>
      <c r="BK2028" s="54"/>
    </row>
    <row r="2029">
      <c r="B2029" s="23"/>
      <c r="D2029" s="32"/>
      <c r="G2029" s="23"/>
      <c r="J2029" s="23"/>
      <c r="O2029" s="23"/>
      <c r="BE2029" s="54"/>
      <c r="BF2029" s="55"/>
      <c r="BI2029" s="55"/>
      <c r="BJ2029" s="54"/>
      <c r="BK2029" s="54"/>
    </row>
    <row r="2030">
      <c r="B2030" s="23"/>
      <c r="D2030" s="32"/>
      <c r="G2030" s="23"/>
      <c r="J2030" s="23"/>
      <c r="O2030" s="23"/>
      <c r="BE2030" s="54"/>
      <c r="BF2030" s="55"/>
      <c r="BI2030" s="55"/>
      <c r="BJ2030" s="54"/>
      <c r="BK2030" s="54"/>
    </row>
    <row r="2031">
      <c r="B2031" s="23"/>
      <c r="D2031" s="32"/>
      <c r="G2031" s="23"/>
      <c r="J2031" s="23"/>
      <c r="O2031" s="23"/>
      <c r="BE2031" s="54"/>
      <c r="BF2031" s="55"/>
      <c r="BI2031" s="55"/>
      <c r="BJ2031" s="54"/>
      <c r="BK2031" s="54"/>
    </row>
    <row r="2032">
      <c r="B2032" s="23"/>
      <c r="D2032" s="32"/>
      <c r="G2032" s="23"/>
      <c r="J2032" s="23"/>
      <c r="O2032" s="23"/>
      <c r="BE2032" s="54"/>
      <c r="BF2032" s="55"/>
      <c r="BI2032" s="55"/>
      <c r="BJ2032" s="54"/>
      <c r="BK2032" s="54"/>
    </row>
    <row r="2033">
      <c r="B2033" s="23"/>
      <c r="D2033" s="32"/>
      <c r="G2033" s="23"/>
      <c r="J2033" s="23"/>
      <c r="O2033" s="23"/>
      <c r="BE2033" s="54"/>
      <c r="BF2033" s="55"/>
      <c r="BI2033" s="55"/>
      <c r="BJ2033" s="54"/>
      <c r="BK2033" s="54"/>
    </row>
    <row r="2034">
      <c r="B2034" s="23"/>
      <c r="D2034" s="32"/>
      <c r="G2034" s="23"/>
      <c r="J2034" s="23"/>
      <c r="O2034" s="23"/>
      <c r="BE2034" s="54"/>
      <c r="BF2034" s="55"/>
      <c r="BI2034" s="55"/>
      <c r="BJ2034" s="54"/>
      <c r="BK2034" s="54"/>
    </row>
    <row r="2035">
      <c r="B2035" s="23"/>
      <c r="D2035" s="32"/>
      <c r="G2035" s="23"/>
      <c r="J2035" s="23"/>
      <c r="O2035" s="23"/>
      <c r="BE2035" s="54"/>
      <c r="BF2035" s="55"/>
      <c r="BI2035" s="55"/>
      <c r="BJ2035" s="54"/>
      <c r="BK2035" s="54"/>
    </row>
    <row r="2036">
      <c r="B2036" s="23"/>
      <c r="D2036" s="32"/>
      <c r="G2036" s="23"/>
      <c r="J2036" s="23"/>
      <c r="O2036" s="23"/>
      <c r="BE2036" s="54"/>
      <c r="BF2036" s="55"/>
      <c r="BI2036" s="55"/>
      <c r="BJ2036" s="54"/>
      <c r="BK2036" s="54"/>
    </row>
    <row r="2037">
      <c r="B2037" s="23"/>
      <c r="D2037" s="32"/>
      <c r="G2037" s="23"/>
      <c r="J2037" s="23"/>
      <c r="O2037" s="23"/>
      <c r="BE2037" s="54"/>
      <c r="BF2037" s="55"/>
      <c r="BI2037" s="55"/>
      <c r="BJ2037" s="54"/>
      <c r="BK2037" s="54"/>
    </row>
    <row r="2038">
      <c r="B2038" s="23"/>
      <c r="D2038" s="32"/>
      <c r="G2038" s="23"/>
      <c r="J2038" s="23"/>
      <c r="O2038" s="23"/>
      <c r="BE2038" s="54"/>
      <c r="BF2038" s="55"/>
      <c r="BI2038" s="55"/>
      <c r="BJ2038" s="54"/>
      <c r="BK2038" s="54"/>
    </row>
    <row r="2039">
      <c r="B2039" s="23"/>
      <c r="D2039" s="32"/>
      <c r="G2039" s="23"/>
      <c r="J2039" s="23"/>
      <c r="O2039" s="23"/>
      <c r="BE2039" s="54"/>
      <c r="BF2039" s="55"/>
      <c r="BI2039" s="55"/>
      <c r="BJ2039" s="54"/>
      <c r="BK2039" s="54"/>
    </row>
    <row r="2040">
      <c r="B2040" s="23"/>
      <c r="D2040" s="32"/>
      <c r="G2040" s="23"/>
      <c r="J2040" s="23"/>
      <c r="O2040" s="23"/>
      <c r="BE2040" s="54"/>
      <c r="BF2040" s="55"/>
      <c r="BI2040" s="55"/>
      <c r="BJ2040" s="54"/>
      <c r="BK2040" s="54"/>
    </row>
    <row r="2041">
      <c r="B2041" s="23"/>
      <c r="D2041" s="32"/>
      <c r="G2041" s="23"/>
      <c r="J2041" s="23"/>
      <c r="O2041" s="23"/>
      <c r="BE2041" s="54"/>
      <c r="BF2041" s="55"/>
      <c r="BI2041" s="55"/>
      <c r="BJ2041" s="54"/>
      <c r="BK2041" s="54"/>
    </row>
    <row r="2042">
      <c r="B2042" s="23"/>
      <c r="D2042" s="32"/>
      <c r="G2042" s="23"/>
      <c r="J2042" s="23"/>
      <c r="O2042" s="23"/>
      <c r="BE2042" s="54"/>
      <c r="BF2042" s="55"/>
      <c r="BI2042" s="55"/>
      <c r="BJ2042" s="54"/>
      <c r="BK2042" s="54"/>
    </row>
    <row r="2043">
      <c r="B2043" s="23"/>
      <c r="D2043" s="32"/>
      <c r="G2043" s="23"/>
      <c r="J2043" s="23"/>
      <c r="O2043" s="23"/>
      <c r="BE2043" s="54"/>
      <c r="BF2043" s="55"/>
      <c r="BI2043" s="55"/>
      <c r="BJ2043" s="54"/>
      <c r="BK2043" s="54"/>
    </row>
    <row r="2044">
      <c r="B2044" s="23"/>
      <c r="D2044" s="32"/>
      <c r="G2044" s="23"/>
      <c r="J2044" s="23"/>
      <c r="O2044" s="23"/>
      <c r="BE2044" s="54"/>
      <c r="BF2044" s="55"/>
      <c r="BI2044" s="55"/>
      <c r="BJ2044" s="54"/>
      <c r="BK2044" s="54"/>
    </row>
    <row r="2045">
      <c r="B2045" s="23"/>
      <c r="D2045" s="32"/>
      <c r="G2045" s="23"/>
      <c r="J2045" s="23"/>
      <c r="O2045" s="23"/>
      <c r="BE2045" s="54"/>
      <c r="BF2045" s="55"/>
      <c r="BI2045" s="55"/>
      <c r="BJ2045" s="54"/>
      <c r="BK2045" s="54"/>
    </row>
    <row r="2046">
      <c r="B2046" s="23"/>
      <c r="D2046" s="32"/>
      <c r="G2046" s="23"/>
      <c r="J2046" s="23"/>
      <c r="O2046" s="23"/>
      <c r="BE2046" s="54"/>
      <c r="BF2046" s="55"/>
      <c r="BI2046" s="55"/>
      <c r="BJ2046" s="54"/>
      <c r="BK2046" s="54"/>
    </row>
    <row r="2047">
      <c r="B2047" s="23"/>
      <c r="D2047" s="32"/>
      <c r="G2047" s="23"/>
      <c r="J2047" s="23"/>
      <c r="O2047" s="23"/>
      <c r="BE2047" s="54"/>
      <c r="BF2047" s="55"/>
      <c r="BI2047" s="55"/>
      <c r="BJ2047" s="54"/>
      <c r="BK2047" s="54"/>
    </row>
    <row r="2048">
      <c r="B2048" s="23"/>
      <c r="D2048" s="32"/>
      <c r="G2048" s="23"/>
      <c r="J2048" s="23"/>
      <c r="O2048" s="23"/>
      <c r="BE2048" s="54"/>
      <c r="BF2048" s="55"/>
      <c r="BI2048" s="55"/>
      <c r="BJ2048" s="54"/>
      <c r="BK2048" s="54"/>
    </row>
    <row r="2049">
      <c r="B2049" s="23"/>
      <c r="D2049" s="32"/>
      <c r="G2049" s="23"/>
      <c r="J2049" s="23"/>
      <c r="O2049" s="23"/>
      <c r="BE2049" s="54"/>
      <c r="BF2049" s="55"/>
      <c r="BI2049" s="55"/>
      <c r="BJ2049" s="54"/>
      <c r="BK2049" s="54"/>
    </row>
    <row r="2050">
      <c r="B2050" s="23"/>
      <c r="D2050" s="32"/>
      <c r="G2050" s="23"/>
      <c r="J2050" s="23"/>
      <c r="O2050" s="23"/>
      <c r="BE2050" s="54"/>
      <c r="BF2050" s="55"/>
      <c r="BI2050" s="55"/>
      <c r="BJ2050" s="54"/>
      <c r="BK2050" s="54"/>
    </row>
    <row r="2051">
      <c r="B2051" s="23"/>
      <c r="D2051" s="32"/>
      <c r="G2051" s="23"/>
      <c r="J2051" s="23"/>
      <c r="O2051" s="23"/>
      <c r="BE2051" s="54"/>
      <c r="BF2051" s="55"/>
      <c r="BI2051" s="55"/>
      <c r="BJ2051" s="54"/>
      <c r="BK2051" s="54"/>
    </row>
    <row r="2052">
      <c r="B2052" s="23"/>
      <c r="D2052" s="32"/>
      <c r="G2052" s="23"/>
      <c r="J2052" s="23"/>
      <c r="O2052" s="23"/>
      <c r="BE2052" s="54"/>
      <c r="BF2052" s="55"/>
      <c r="BI2052" s="55"/>
      <c r="BJ2052" s="54"/>
      <c r="BK2052" s="54"/>
    </row>
    <row r="2053">
      <c r="B2053" s="23"/>
      <c r="D2053" s="32"/>
      <c r="G2053" s="23"/>
      <c r="J2053" s="23"/>
      <c r="O2053" s="23"/>
      <c r="BE2053" s="54"/>
      <c r="BF2053" s="55"/>
      <c r="BI2053" s="55"/>
      <c r="BJ2053" s="54"/>
      <c r="BK2053" s="54"/>
    </row>
    <row r="2054">
      <c r="B2054" s="23"/>
      <c r="D2054" s="32"/>
      <c r="G2054" s="23"/>
      <c r="J2054" s="23"/>
      <c r="O2054" s="23"/>
      <c r="BE2054" s="54"/>
      <c r="BF2054" s="55"/>
      <c r="BI2054" s="55"/>
      <c r="BJ2054" s="54"/>
      <c r="BK2054" s="54"/>
    </row>
    <row r="2055">
      <c r="B2055" s="23"/>
      <c r="D2055" s="32"/>
      <c r="G2055" s="23"/>
      <c r="J2055" s="23"/>
      <c r="O2055" s="23"/>
      <c r="BE2055" s="54"/>
      <c r="BF2055" s="55"/>
      <c r="BI2055" s="55"/>
      <c r="BJ2055" s="54"/>
      <c r="BK2055" s="54"/>
    </row>
    <row r="2056">
      <c r="B2056" s="23"/>
      <c r="D2056" s="32"/>
      <c r="G2056" s="23"/>
      <c r="J2056" s="23"/>
      <c r="O2056" s="23"/>
      <c r="BE2056" s="54"/>
      <c r="BF2056" s="55"/>
      <c r="BI2056" s="55"/>
      <c r="BJ2056" s="54"/>
      <c r="BK2056" s="54"/>
    </row>
    <row r="2057">
      <c r="B2057" s="23"/>
      <c r="D2057" s="32"/>
      <c r="G2057" s="23"/>
      <c r="J2057" s="23"/>
      <c r="O2057" s="23"/>
      <c r="BE2057" s="54"/>
      <c r="BF2057" s="55"/>
      <c r="BI2057" s="55"/>
      <c r="BJ2057" s="54"/>
      <c r="BK2057" s="54"/>
    </row>
    <row r="2058">
      <c r="B2058" s="23"/>
      <c r="D2058" s="32"/>
      <c r="G2058" s="23"/>
      <c r="J2058" s="23"/>
      <c r="O2058" s="23"/>
      <c r="BE2058" s="54"/>
      <c r="BF2058" s="55"/>
      <c r="BI2058" s="55"/>
      <c r="BJ2058" s="54"/>
      <c r="BK2058" s="54"/>
    </row>
    <row r="2059">
      <c r="B2059" s="23"/>
      <c r="D2059" s="32"/>
      <c r="G2059" s="23"/>
      <c r="J2059" s="23"/>
      <c r="O2059" s="23"/>
      <c r="BE2059" s="54"/>
      <c r="BF2059" s="55"/>
      <c r="BI2059" s="55"/>
      <c r="BJ2059" s="54"/>
      <c r="BK2059" s="54"/>
    </row>
    <row r="2060">
      <c r="B2060" s="23"/>
      <c r="D2060" s="32"/>
      <c r="G2060" s="23"/>
      <c r="J2060" s="23"/>
      <c r="O2060" s="23"/>
      <c r="BE2060" s="54"/>
      <c r="BF2060" s="55"/>
      <c r="BI2060" s="55"/>
      <c r="BJ2060" s="54"/>
      <c r="BK2060" s="54"/>
    </row>
    <row r="2061">
      <c r="B2061" s="23"/>
      <c r="D2061" s="32"/>
      <c r="G2061" s="23"/>
      <c r="J2061" s="23"/>
      <c r="O2061" s="23"/>
      <c r="BE2061" s="54"/>
      <c r="BF2061" s="55"/>
      <c r="BI2061" s="55"/>
      <c r="BJ2061" s="54"/>
      <c r="BK2061" s="54"/>
    </row>
    <row r="2062">
      <c r="B2062" s="23"/>
      <c r="D2062" s="32"/>
      <c r="G2062" s="23"/>
      <c r="J2062" s="23"/>
      <c r="O2062" s="23"/>
      <c r="BE2062" s="54"/>
      <c r="BF2062" s="55"/>
      <c r="BI2062" s="55"/>
      <c r="BJ2062" s="54"/>
      <c r="BK2062" s="54"/>
    </row>
    <row r="2063">
      <c r="B2063" s="23"/>
      <c r="D2063" s="32"/>
      <c r="G2063" s="23"/>
      <c r="J2063" s="23"/>
      <c r="O2063" s="23"/>
      <c r="BE2063" s="54"/>
      <c r="BF2063" s="55"/>
      <c r="BI2063" s="55"/>
      <c r="BJ2063" s="54"/>
      <c r="BK2063" s="54"/>
    </row>
    <row r="2064">
      <c r="B2064" s="23"/>
      <c r="D2064" s="32"/>
      <c r="G2064" s="23"/>
      <c r="J2064" s="23"/>
      <c r="O2064" s="23"/>
      <c r="BE2064" s="54"/>
      <c r="BF2064" s="55"/>
      <c r="BI2064" s="55"/>
      <c r="BJ2064" s="54"/>
      <c r="BK2064" s="54"/>
    </row>
    <row r="2065">
      <c r="B2065" s="23"/>
      <c r="D2065" s="32"/>
      <c r="G2065" s="23"/>
      <c r="J2065" s="23"/>
      <c r="O2065" s="23"/>
      <c r="BE2065" s="54"/>
      <c r="BF2065" s="55"/>
      <c r="BI2065" s="55"/>
      <c r="BJ2065" s="54"/>
      <c r="BK2065" s="54"/>
    </row>
    <row r="2066">
      <c r="B2066" s="23"/>
      <c r="D2066" s="32"/>
      <c r="G2066" s="23"/>
      <c r="J2066" s="23"/>
      <c r="O2066" s="23"/>
      <c r="BE2066" s="54"/>
      <c r="BF2066" s="55"/>
      <c r="BI2066" s="55"/>
      <c r="BJ2066" s="54"/>
      <c r="BK2066" s="54"/>
    </row>
    <row r="2067">
      <c r="B2067" s="23"/>
      <c r="D2067" s="32"/>
      <c r="G2067" s="23"/>
      <c r="J2067" s="23"/>
      <c r="O2067" s="23"/>
      <c r="BE2067" s="54"/>
      <c r="BF2067" s="55"/>
      <c r="BI2067" s="55"/>
      <c r="BJ2067" s="54"/>
      <c r="BK2067" s="54"/>
    </row>
    <row r="2068">
      <c r="B2068" s="23"/>
      <c r="D2068" s="32"/>
      <c r="G2068" s="23"/>
      <c r="J2068" s="23"/>
      <c r="O2068" s="23"/>
      <c r="BE2068" s="54"/>
      <c r="BF2068" s="55"/>
      <c r="BI2068" s="55"/>
      <c r="BJ2068" s="54"/>
      <c r="BK2068" s="54"/>
    </row>
    <row r="2069">
      <c r="B2069" s="23"/>
      <c r="D2069" s="32"/>
      <c r="G2069" s="23"/>
      <c r="J2069" s="23"/>
      <c r="O2069" s="23"/>
      <c r="BE2069" s="54"/>
      <c r="BF2069" s="55"/>
      <c r="BI2069" s="55"/>
      <c r="BJ2069" s="54"/>
      <c r="BK2069" s="54"/>
    </row>
    <row r="2070">
      <c r="B2070" s="23"/>
      <c r="D2070" s="32"/>
      <c r="G2070" s="23"/>
      <c r="J2070" s="23"/>
      <c r="O2070" s="23"/>
      <c r="BE2070" s="54"/>
      <c r="BF2070" s="55"/>
      <c r="BI2070" s="55"/>
      <c r="BJ2070" s="54"/>
      <c r="BK2070" s="54"/>
    </row>
    <row r="2071">
      <c r="B2071" s="23"/>
      <c r="D2071" s="32"/>
      <c r="G2071" s="23"/>
      <c r="J2071" s="23"/>
      <c r="O2071" s="23"/>
      <c r="BE2071" s="54"/>
      <c r="BF2071" s="55"/>
      <c r="BI2071" s="55"/>
      <c r="BJ2071" s="54"/>
      <c r="BK2071" s="54"/>
    </row>
    <row r="2072">
      <c r="B2072" s="23"/>
      <c r="D2072" s="32"/>
      <c r="G2072" s="23"/>
      <c r="J2072" s="23"/>
      <c r="O2072" s="23"/>
      <c r="BE2072" s="54"/>
      <c r="BF2072" s="55"/>
      <c r="BI2072" s="55"/>
      <c r="BJ2072" s="54"/>
      <c r="BK2072" s="54"/>
    </row>
    <row r="2073">
      <c r="B2073" s="23"/>
      <c r="D2073" s="32"/>
      <c r="G2073" s="23"/>
      <c r="J2073" s="23"/>
      <c r="O2073" s="23"/>
      <c r="BE2073" s="54"/>
      <c r="BF2073" s="55"/>
      <c r="BI2073" s="55"/>
      <c r="BJ2073" s="54"/>
      <c r="BK2073" s="54"/>
    </row>
    <row r="2074">
      <c r="B2074" s="23"/>
      <c r="D2074" s="32"/>
      <c r="G2074" s="23"/>
      <c r="J2074" s="23"/>
      <c r="O2074" s="23"/>
      <c r="BE2074" s="54"/>
      <c r="BF2074" s="55"/>
      <c r="BI2074" s="55"/>
      <c r="BJ2074" s="54"/>
      <c r="BK2074" s="54"/>
    </row>
    <row r="2075">
      <c r="B2075" s="23"/>
      <c r="D2075" s="32"/>
      <c r="G2075" s="23"/>
      <c r="J2075" s="23"/>
      <c r="O2075" s="23"/>
      <c r="BE2075" s="54"/>
      <c r="BF2075" s="55"/>
      <c r="BI2075" s="55"/>
      <c r="BJ2075" s="54"/>
      <c r="BK2075" s="54"/>
    </row>
    <row r="2076">
      <c r="B2076" s="23"/>
      <c r="D2076" s="32"/>
      <c r="G2076" s="23"/>
      <c r="J2076" s="23"/>
      <c r="O2076" s="23"/>
      <c r="BE2076" s="54"/>
      <c r="BF2076" s="55"/>
      <c r="BI2076" s="55"/>
      <c r="BJ2076" s="54"/>
      <c r="BK2076" s="54"/>
    </row>
    <row r="2077">
      <c r="B2077" s="23"/>
      <c r="D2077" s="32"/>
      <c r="G2077" s="23"/>
      <c r="J2077" s="23"/>
      <c r="O2077" s="23"/>
      <c r="BE2077" s="54"/>
      <c r="BF2077" s="55"/>
      <c r="BI2077" s="55"/>
      <c r="BJ2077" s="54"/>
      <c r="BK2077" s="54"/>
    </row>
    <row r="2078">
      <c r="B2078" s="23"/>
      <c r="D2078" s="32"/>
      <c r="G2078" s="23"/>
      <c r="J2078" s="23"/>
      <c r="O2078" s="23"/>
      <c r="BE2078" s="54"/>
      <c r="BF2078" s="55"/>
      <c r="BI2078" s="55"/>
      <c r="BJ2078" s="54"/>
      <c r="BK2078" s="54"/>
    </row>
    <row r="2079">
      <c r="B2079" s="23"/>
      <c r="D2079" s="32"/>
      <c r="G2079" s="23"/>
      <c r="J2079" s="23"/>
      <c r="O2079" s="23"/>
      <c r="BE2079" s="54"/>
      <c r="BF2079" s="55"/>
      <c r="BI2079" s="55"/>
      <c r="BJ2079" s="54"/>
      <c r="BK2079" s="54"/>
    </row>
    <row r="2080">
      <c r="B2080" s="23"/>
      <c r="D2080" s="32"/>
      <c r="G2080" s="23"/>
      <c r="J2080" s="23"/>
      <c r="O2080" s="23"/>
      <c r="BE2080" s="54"/>
      <c r="BF2080" s="55"/>
      <c r="BI2080" s="55"/>
      <c r="BJ2080" s="54"/>
      <c r="BK2080" s="54"/>
    </row>
    <row r="2081">
      <c r="B2081" s="23"/>
      <c r="D2081" s="32"/>
      <c r="G2081" s="23"/>
      <c r="J2081" s="23"/>
      <c r="O2081" s="23"/>
      <c r="BE2081" s="54"/>
      <c r="BF2081" s="55"/>
      <c r="BI2081" s="55"/>
      <c r="BJ2081" s="54"/>
      <c r="BK2081" s="54"/>
    </row>
    <row r="2082">
      <c r="B2082" s="23"/>
      <c r="D2082" s="32"/>
      <c r="G2082" s="23"/>
      <c r="J2082" s="23"/>
      <c r="O2082" s="23"/>
      <c r="BE2082" s="54"/>
      <c r="BF2082" s="55"/>
      <c r="BI2082" s="55"/>
      <c r="BJ2082" s="54"/>
      <c r="BK2082" s="54"/>
    </row>
    <row r="2083">
      <c r="B2083" s="23"/>
      <c r="D2083" s="32"/>
      <c r="G2083" s="23"/>
      <c r="J2083" s="23"/>
      <c r="O2083" s="23"/>
      <c r="BE2083" s="54"/>
      <c r="BF2083" s="55"/>
      <c r="BI2083" s="55"/>
      <c r="BJ2083" s="54"/>
      <c r="BK2083" s="54"/>
    </row>
    <row r="2084">
      <c r="B2084" s="23"/>
      <c r="D2084" s="32"/>
      <c r="G2084" s="23"/>
      <c r="J2084" s="23"/>
      <c r="O2084" s="23"/>
      <c r="BE2084" s="54"/>
      <c r="BF2084" s="55"/>
      <c r="BI2084" s="55"/>
      <c r="BJ2084" s="54"/>
      <c r="BK2084" s="54"/>
    </row>
    <row r="2085">
      <c r="B2085" s="23"/>
      <c r="D2085" s="32"/>
      <c r="G2085" s="23"/>
      <c r="J2085" s="23"/>
      <c r="O2085" s="23"/>
      <c r="BE2085" s="54"/>
      <c r="BF2085" s="55"/>
      <c r="BI2085" s="55"/>
      <c r="BJ2085" s="54"/>
      <c r="BK2085" s="54"/>
    </row>
    <row r="2086">
      <c r="B2086" s="23"/>
      <c r="D2086" s="32"/>
      <c r="G2086" s="23"/>
      <c r="J2086" s="23"/>
      <c r="O2086" s="23"/>
      <c r="BE2086" s="54"/>
      <c r="BF2086" s="55"/>
      <c r="BI2086" s="55"/>
      <c r="BJ2086" s="54"/>
      <c r="BK2086" s="54"/>
    </row>
    <row r="2087">
      <c r="B2087" s="23"/>
      <c r="D2087" s="32"/>
      <c r="G2087" s="23"/>
      <c r="J2087" s="23"/>
      <c r="O2087" s="23"/>
      <c r="BE2087" s="54"/>
      <c r="BF2087" s="55"/>
      <c r="BI2087" s="55"/>
      <c r="BJ2087" s="54"/>
      <c r="BK2087" s="54"/>
    </row>
    <row r="2088">
      <c r="B2088" s="23"/>
      <c r="D2088" s="32"/>
      <c r="G2088" s="23"/>
      <c r="J2088" s="23"/>
      <c r="O2088" s="23"/>
      <c r="BE2088" s="54"/>
      <c r="BF2088" s="55"/>
      <c r="BI2088" s="55"/>
      <c r="BJ2088" s="54"/>
      <c r="BK2088" s="54"/>
    </row>
    <row r="2089">
      <c r="B2089" s="23"/>
      <c r="D2089" s="32"/>
      <c r="G2089" s="23"/>
      <c r="J2089" s="23"/>
      <c r="O2089" s="23"/>
      <c r="BE2089" s="54"/>
      <c r="BF2089" s="55"/>
      <c r="BI2089" s="55"/>
      <c r="BJ2089" s="54"/>
      <c r="BK2089" s="54"/>
    </row>
    <row r="2090">
      <c r="B2090" s="23"/>
      <c r="D2090" s="32"/>
      <c r="G2090" s="23"/>
      <c r="J2090" s="23"/>
      <c r="O2090" s="23"/>
      <c r="BE2090" s="54"/>
      <c r="BF2090" s="55"/>
      <c r="BI2090" s="55"/>
      <c r="BJ2090" s="54"/>
      <c r="BK2090" s="54"/>
    </row>
    <row r="2091">
      <c r="B2091" s="23"/>
      <c r="D2091" s="32"/>
      <c r="G2091" s="23"/>
      <c r="J2091" s="23"/>
      <c r="O2091" s="23"/>
      <c r="BE2091" s="54"/>
      <c r="BF2091" s="55"/>
      <c r="BI2091" s="55"/>
      <c r="BJ2091" s="54"/>
      <c r="BK2091" s="54"/>
    </row>
    <row r="2092">
      <c r="B2092" s="23"/>
      <c r="D2092" s="32"/>
      <c r="G2092" s="23"/>
      <c r="J2092" s="23"/>
      <c r="O2092" s="23"/>
      <c r="BE2092" s="54"/>
      <c r="BF2092" s="55"/>
      <c r="BI2092" s="55"/>
      <c r="BJ2092" s="54"/>
      <c r="BK2092" s="54"/>
    </row>
    <row r="2093">
      <c r="B2093" s="23"/>
      <c r="D2093" s="32"/>
      <c r="G2093" s="23"/>
      <c r="J2093" s="23"/>
      <c r="O2093" s="23"/>
      <c r="BE2093" s="54"/>
      <c r="BF2093" s="55"/>
      <c r="BI2093" s="55"/>
      <c r="BJ2093" s="54"/>
      <c r="BK2093" s="54"/>
    </row>
    <row r="2094">
      <c r="B2094" s="23"/>
      <c r="D2094" s="32"/>
      <c r="G2094" s="23"/>
      <c r="J2094" s="23"/>
      <c r="O2094" s="23"/>
      <c r="BE2094" s="54"/>
      <c r="BF2094" s="55"/>
      <c r="BI2094" s="55"/>
      <c r="BJ2094" s="54"/>
      <c r="BK2094" s="54"/>
    </row>
    <row r="2095">
      <c r="B2095" s="23"/>
      <c r="D2095" s="32"/>
      <c r="G2095" s="23"/>
      <c r="J2095" s="23"/>
      <c r="O2095" s="23"/>
      <c r="BE2095" s="54"/>
      <c r="BF2095" s="55"/>
      <c r="BI2095" s="55"/>
      <c r="BJ2095" s="54"/>
      <c r="BK2095" s="54"/>
    </row>
    <row r="2096">
      <c r="B2096" s="23"/>
      <c r="D2096" s="32"/>
      <c r="G2096" s="23"/>
      <c r="J2096" s="23"/>
      <c r="O2096" s="23"/>
      <c r="BE2096" s="54"/>
      <c r="BF2096" s="55"/>
      <c r="BI2096" s="55"/>
      <c r="BJ2096" s="54"/>
      <c r="BK2096" s="54"/>
    </row>
    <row r="2097">
      <c r="B2097" s="23"/>
      <c r="D2097" s="32"/>
      <c r="G2097" s="23"/>
      <c r="J2097" s="23"/>
      <c r="O2097" s="23"/>
      <c r="BE2097" s="54"/>
      <c r="BF2097" s="55"/>
      <c r="BI2097" s="55"/>
      <c r="BJ2097" s="54"/>
      <c r="BK2097" s="54"/>
    </row>
    <row r="2098">
      <c r="B2098" s="23"/>
      <c r="D2098" s="32"/>
      <c r="G2098" s="23"/>
      <c r="J2098" s="23"/>
      <c r="O2098" s="23"/>
      <c r="BE2098" s="54"/>
      <c r="BF2098" s="55"/>
      <c r="BI2098" s="55"/>
      <c r="BJ2098" s="54"/>
      <c r="BK2098" s="54"/>
    </row>
    <row r="2099">
      <c r="B2099" s="23"/>
      <c r="D2099" s="32"/>
      <c r="G2099" s="23"/>
      <c r="J2099" s="23"/>
      <c r="O2099" s="23"/>
      <c r="BE2099" s="54"/>
      <c r="BF2099" s="55"/>
      <c r="BI2099" s="55"/>
      <c r="BJ2099" s="54"/>
      <c r="BK2099" s="54"/>
    </row>
    <row r="2100">
      <c r="B2100" s="23"/>
      <c r="D2100" s="32"/>
      <c r="G2100" s="23"/>
      <c r="J2100" s="23"/>
      <c r="O2100" s="23"/>
      <c r="BE2100" s="54"/>
      <c r="BF2100" s="55"/>
      <c r="BI2100" s="55"/>
      <c r="BJ2100" s="54"/>
      <c r="BK2100" s="54"/>
    </row>
    <row r="2101">
      <c r="B2101" s="23"/>
      <c r="D2101" s="32"/>
      <c r="G2101" s="23"/>
      <c r="J2101" s="23"/>
      <c r="O2101" s="23"/>
      <c r="BE2101" s="54"/>
      <c r="BF2101" s="55"/>
      <c r="BI2101" s="55"/>
      <c r="BJ2101" s="54"/>
      <c r="BK2101" s="54"/>
    </row>
    <row r="2102">
      <c r="B2102" s="23"/>
      <c r="D2102" s="32"/>
      <c r="G2102" s="23"/>
      <c r="J2102" s="23"/>
      <c r="O2102" s="23"/>
      <c r="BE2102" s="54"/>
      <c r="BF2102" s="55"/>
      <c r="BI2102" s="55"/>
      <c r="BJ2102" s="54"/>
      <c r="BK2102" s="54"/>
    </row>
    <row r="2103">
      <c r="B2103" s="23"/>
      <c r="D2103" s="32"/>
      <c r="G2103" s="23"/>
      <c r="J2103" s="23"/>
      <c r="O2103" s="23"/>
      <c r="BE2103" s="54"/>
      <c r="BF2103" s="55"/>
      <c r="BI2103" s="55"/>
      <c r="BJ2103" s="54"/>
      <c r="BK2103" s="54"/>
    </row>
    <row r="2104">
      <c r="B2104" s="23"/>
      <c r="D2104" s="32"/>
      <c r="G2104" s="23"/>
      <c r="J2104" s="23"/>
      <c r="O2104" s="23"/>
      <c r="BE2104" s="54"/>
      <c r="BF2104" s="55"/>
      <c r="BI2104" s="55"/>
      <c r="BJ2104" s="54"/>
      <c r="BK2104" s="54"/>
    </row>
    <row r="2105">
      <c r="B2105" s="23"/>
      <c r="D2105" s="32"/>
      <c r="G2105" s="23"/>
      <c r="J2105" s="23"/>
      <c r="O2105" s="23"/>
      <c r="BE2105" s="54"/>
      <c r="BF2105" s="55"/>
      <c r="BI2105" s="55"/>
      <c r="BJ2105" s="54"/>
      <c r="BK2105" s="54"/>
    </row>
    <row r="2106">
      <c r="B2106" s="23"/>
      <c r="D2106" s="32"/>
      <c r="G2106" s="23"/>
      <c r="J2106" s="23"/>
      <c r="O2106" s="23"/>
      <c r="BE2106" s="54"/>
      <c r="BF2106" s="55"/>
      <c r="BI2106" s="55"/>
      <c r="BJ2106" s="54"/>
      <c r="BK2106" s="54"/>
    </row>
    <row r="2107">
      <c r="B2107" s="23"/>
      <c r="D2107" s="32"/>
      <c r="G2107" s="23"/>
      <c r="J2107" s="23"/>
      <c r="O2107" s="23"/>
      <c r="BE2107" s="54"/>
      <c r="BF2107" s="55"/>
      <c r="BI2107" s="55"/>
      <c r="BJ2107" s="54"/>
      <c r="BK2107" s="54"/>
    </row>
    <row r="2108">
      <c r="B2108" s="23"/>
      <c r="D2108" s="32"/>
      <c r="G2108" s="23"/>
      <c r="J2108" s="23"/>
      <c r="O2108" s="23"/>
      <c r="BE2108" s="54"/>
      <c r="BF2108" s="55"/>
      <c r="BI2108" s="55"/>
      <c r="BJ2108" s="54"/>
      <c r="BK2108" s="54"/>
    </row>
    <row r="2109">
      <c r="B2109" s="23"/>
      <c r="D2109" s="32"/>
      <c r="G2109" s="23"/>
      <c r="J2109" s="23"/>
      <c r="O2109" s="23"/>
      <c r="BE2109" s="54"/>
      <c r="BF2109" s="55"/>
      <c r="BI2109" s="55"/>
      <c r="BJ2109" s="54"/>
      <c r="BK2109" s="54"/>
    </row>
    <row r="2110">
      <c r="B2110" s="23"/>
      <c r="D2110" s="32"/>
      <c r="G2110" s="23"/>
      <c r="J2110" s="23"/>
      <c r="O2110" s="23"/>
      <c r="BE2110" s="54"/>
      <c r="BF2110" s="55"/>
      <c r="BI2110" s="55"/>
      <c r="BJ2110" s="54"/>
      <c r="BK2110" s="54"/>
    </row>
    <row r="2111">
      <c r="B2111" s="23"/>
      <c r="D2111" s="32"/>
      <c r="G2111" s="23"/>
      <c r="J2111" s="23"/>
      <c r="O2111" s="23"/>
      <c r="BE2111" s="54"/>
      <c r="BF2111" s="55"/>
      <c r="BI2111" s="55"/>
      <c r="BJ2111" s="54"/>
      <c r="BK2111" s="54"/>
    </row>
    <row r="2112">
      <c r="B2112" s="23"/>
      <c r="D2112" s="32"/>
      <c r="G2112" s="23"/>
      <c r="J2112" s="23"/>
      <c r="O2112" s="23"/>
      <c r="BE2112" s="54"/>
      <c r="BF2112" s="55"/>
      <c r="BI2112" s="55"/>
      <c r="BJ2112" s="54"/>
      <c r="BK2112" s="54"/>
    </row>
    <row r="2113">
      <c r="B2113" s="23"/>
      <c r="D2113" s="32"/>
      <c r="G2113" s="23"/>
      <c r="J2113" s="23"/>
      <c r="O2113" s="23"/>
      <c r="BE2113" s="54"/>
      <c r="BF2113" s="55"/>
      <c r="BI2113" s="55"/>
      <c r="BJ2113" s="54"/>
      <c r="BK2113" s="54"/>
    </row>
    <row r="2114">
      <c r="B2114" s="23"/>
      <c r="D2114" s="32"/>
      <c r="G2114" s="23"/>
      <c r="J2114" s="23"/>
      <c r="O2114" s="23"/>
      <c r="BE2114" s="54"/>
      <c r="BF2114" s="55"/>
      <c r="BI2114" s="55"/>
      <c r="BJ2114" s="54"/>
      <c r="BK2114" s="54"/>
    </row>
    <row r="2115">
      <c r="B2115" s="23"/>
      <c r="D2115" s="32"/>
      <c r="G2115" s="23"/>
      <c r="J2115" s="23"/>
      <c r="O2115" s="23"/>
      <c r="BE2115" s="54"/>
      <c r="BF2115" s="55"/>
      <c r="BI2115" s="55"/>
      <c r="BJ2115" s="54"/>
      <c r="BK2115" s="54"/>
    </row>
    <row r="2116">
      <c r="B2116" s="23"/>
      <c r="D2116" s="32"/>
      <c r="G2116" s="23"/>
      <c r="J2116" s="23"/>
      <c r="O2116" s="23"/>
      <c r="BE2116" s="54"/>
      <c r="BF2116" s="55"/>
      <c r="BI2116" s="55"/>
      <c r="BJ2116" s="54"/>
      <c r="BK2116" s="54"/>
    </row>
    <row r="2117">
      <c r="B2117" s="23"/>
      <c r="D2117" s="32"/>
      <c r="G2117" s="23"/>
      <c r="J2117" s="23"/>
      <c r="O2117" s="23"/>
      <c r="BE2117" s="54"/>
      <c r="BF2117" s="55"/>
      <c r="BI2117" s="55"/>
      <c r="BJ2117" s="54"/>
      <c r="BK2117" s="54"/>
    </row>
    <row r="2118">
      <c r="B2118" s="23"/>
      <c r="D2118" s="32"/>
      <c r="G2118" s="23"/>
      <c r="J2118" s="23"/>
      <c r="O2118" s="23"/>
      <c r="BE2118" s="54"/>
      <c r="BF2118" s="55"/>
      <c r="BI2118" s="55"/>
      <c r="BJ2118" s="54"/>
      <c r="BK2118" s="54"/>
    </row>
    <row r="2119">
      <c r="B2119" s="23"/>
      <c r="D2119" s="32"/>
      <c r="G2119" s="23"/>
      <c r="J2119" s="23"/>
      <c r="O2119" s="23"/>
      <c r="BE2119" s="54"/>
      <c r="BF2119" s="55"/>
      <c r="BI2119" s="55"/>
      <c r="BJ2119" s="54"/>
      <c r="BK2119" s="54"/>
    </row>
    <row r="2120">
      <c r="B2120" s="23"/>
      <c r="D2120" s="32"/>
      <c r="G2120" s="23"/>
      <c r="J2120" s="23"/>
      <c r="O2120" s="23"/>
      <c r="BE2120" s="54"/>
      <c r="BF2120" s="55"/>
      <c r="BI2120" s="55"/>
      <c r="BJ2120" s="54"/>
      <c r="BK2120" s="54"/>
    </row>
    <row r="2121">
      <c r="B2121" s="23"/>
      <c r="D2121" s="32"/>
      <c r="G2121" s="23"/>
      <c r="J2121" s="23"/>
      <c r="O2121" s="23"/>
      <c r="BE2121" s="54"/>
      <c r="BF2121" s="55"/>
      <c r="BI2121" s="55"/>
      <c r="BJ2121" s="54"/>
      <c r="BK2121" s="54"/>
    </row>
    <row r="2122">
      <c r="B2122" s="23"/>
      <c r="D2122" s="32"/>
      <c r="G2122" s="23"/>
      <c r="J2122" s="23"/>
      <c r="O2122" s="23"/>
      <c r="BE2122" s="54"/>
      <c r="BF2122" s="55"/>
      <c r="BI2122" s="55"/>
      <c r="BJ2122" s="54"/>
      <c r="BK2122" s="54"/>
    </row>
    <row r="2123">
      <c r="B2123" s="23"/>
      <c r="D2123" s="32"/>
      <c r="G2123" s="23"/>
      <c r="J2123" s="23"/>
      <c r="O2123" s="23"/>
      <c r="BE2123" s="54"/>
      <c r="BF2123" s="55"/>
      <c r="BI2123" s="55"/>
      <c r="BJ2123" s="54"/>
      <c r="BK2123" s="54"/>
    </row>
    <row r="2124">
      <c r="B2124" s="23"/>
      <c r="D2124" s="32"/>
      <c r="G2124" s="23"/>
      <c r="J2124" s="23"/>
      <c r="O2124" s="23"/>
      <c r="BE2124" s="54"/>
      <c r="BF2124" s="55"/>
      <c r="BI2124" s="55"/>
      <c r="BJ2124" s="54"/>
      <c r="BK2124" s="54"/>
    </row>
    <row r="2125">
      <c r="B2125" s="23"/>
      <c r="D2125" s="32"/>
      <c r="G2125" s="23"/>
      <c r="J2125" s="23"/>
      <c r="O2125" s="23"/>
      <c r="BE2125" s="54"/>
      <c r="BF2125" s="55"/>
      <c r="BI2125" s="55"/>
      <c r="BJ2125" s="54"/>
      <c r="BK2125" s="54"/>
    </row>
    <row r="2126">
      <c r="B2126" s="23"/>
      <c r="D2126" s="32"/>
      <c r="G2126" s="23"/>
      <c r="J2126" s="23"/>
      <c r="O2126" s="23"/>
      <c r="BE2126" s="54"/>
      <c r="BF2126" s="55"/>
      <c r="BI2126" s="55"/>
      <c r="BJ2126" s="54"/>
      <c r="BK2126" s="54"/>
    </row>
    <row r="2127">
      <c r="B2127" s="23"/>
      <c r="D2127" s="32"/>
      <c r="G2127" s="23"/>
      <c r="J2127" s="23"/>
      <c r="O2127" s="23"/>
      <c r="BE2127" s="54"/>
      <c r="BF2127" s="55"/>
      <c r="BI2127" s="55"/>
      <c r="BJ2127" s="54"/>
      <c r="BK2127" s="54"/>
    </row>
    <row r="2128">
      <c r="B2128" s="23"/>
      <c r="D2128" s="32"/>
      <c r="G2128" s="23"/>
      <c r="J2128" s="23"/>
      <c r="O2128" s="23"/>
      <c r="BE2128" s="54"/>
      <c r="BF2128" s="55"/>
      <c r="BI2128" s="55"/>
      <c r="BJ2128" s="54"/>
      <c r="BK2128" s="54"/>
    </row>
    <row r="2129">
      <c r="B2129" s="23"/>
      <c r="D2129" s="32"/>
      <c r="G2129" s="23"/>
      <c r="J2129" s="23"/>
      <c r="O2129" s="23"/>
      <c r="BE2129" s="54"/>
      <c r="BF2129" s="55"/>
      <c r="BI2129" s="55"/>
      <c r="BJ2129" s="54"/>
      <c r="BK2129" s="54"/>
    </row>
    <row r="2130">
      <c r="B2130" s="23"/>
      <c r="D2130" s="32"/>
      <c r="G2130" s="23"/>
      <c r="J2130" s="23"/>
      <c r="O2130" s="23"/>
      <c r="BE2130" s="54"/>
      <c r="BF2130" s="55"/>
      <c r="BI2130" s="55"/>
      <c r="BJ2130" s="54"/>
      <c r="BK2130" s="54"/>
    </row>
    <row r="2131">
      <c r="B2131" s="23"/>
      <c r="D2131" s="32"/>
      <c r="G2131" s="23"/>
      <c r="J2131" s="23"/>
      <c r="O2131" s="23"/>
      <c r="BE2131" s="54"/>
      <c r="BF2131" s="55"/>
      <c r="BI2131" s="55"/>
      <c r="BJ2131" s="54"/>
      <c r="BK2131" s="54"/>
    </row>
    <row r="2132">
      <c r="B2132" s="23"/>
      <c r="D2132" s="32"/>
      <c r="G2132" s="23"/>
      <c r="J2132" s="23"/>
      <c r="O2132" s="23"/>
      <c r="BE2132" s="54"/>
      <c r="BF2132" s="55"/>
      <c r="BI2132" s="55"/>
      <c r="BJ2132" s="54"/>
      <c r="BK2132" s="54"/>
    </row>
    <row r="2133">
      <c r="B2133" s="23"/>
      <c r="D2133" s="32"/>
      <c r="G2133" s="23"/>
      <c r="J2133" s="23"/>
      <c r="O2133" s="23"/>
      <c r="BE2133" s="54"/>
      <c r="BF2133" s="55"/>
      <c r="BI2133" s="55"/>
      <c r="BJ2133" s="54"/>
      <c r="BK2133" s="54"/>
    </row>
    <row r="2134">
      <c r="B2134" s="23"/>
      <c r="D2134" s="32"/>
      <c r="G2134" s="23"/>
      <c r="J2134" s="23"/>
      <c r="O2134" s="23"/>
      <c r="BE2134" s="54"/>
      <c r="BF2134" s="55"/>
      <c r="BI2134" s="55"/>
      <c r="BJ2134" s="54"/>
      <c r="BK2134" s="54"/>
    </row>
    <row r="2135">
      <c r="B2135" s="23"/>
      <c r="D2135" s="32"/>
      <c r="G2135" s="23"/>
      <c r="J2135" s="23"/>
      <c r="O2135" s="23"/>
      <c r="BE2135" s="54"/>
      <c r="BF2135" s="55"/>
      <c r="BI2135" s="55"/>
      <c r="BJ2135" s="54"/>
      <c r="BK2135" s="54"/>
    </row>
    <row r="2136">
      <c r="B2136" s="23"/>
      <c r="D2136" s="32"/>
      <c r="G2136" s="23"/>
      <c r="J2136" s="23"/>
      <c r="O2136" s="23"/>
      <c r="BE2136" s="54"/>
      <c r="BF2136" s="55"/>
      <c r="BI2136" s="55"/>
      <c r="BJ2136" s="54"/>
      <c r="BK2136" s="54"/>
    </row>
    <row r="2137">
      <c r="B2137" s="23"/>
      <c r="D2137" s="32"/>
      <c r="G2137" s="23"/>
      <c r="J2137" s="23"/>
      <c r="O2137" s="23"/>
      <c r="BE2137" s="54"/>
      <c r="BF2137" s="55"/>
      <c r="BI2137" s="55"/>
      <c r="BJ2137" s="54"/>
      <c r="BK2137" s="54"/>
    </row>
    <row r="2138">
      <c r="B2138" s="23"/>
      <c r="D2138" s="32"/>
      <c r="G2138" s="23"/>
      <c r="J2138" s="23"/>
      <c r="O2138" s="23"/>
      <c r="BE2138" s="54"/>
      <c r="BF2138" s="55"/>
      <c r="BI2138" s="55"/>
      <c r="BJ2138" s="54"/>
      <c r="BK2138" s="54"/>
    </row>
    <row r="2139">
      <c r="B2139" s="23"/>
      <c r="D2139" s="32"/>
      <c r="G2139" s="23"/>
      <c r="J2139" s="23"/>
      <c r="O2139" s="23"/>
      <c r="BE2139" s="54"/>
      <c r="BF2139" s="55"/>
      <c r="BI2139" s="55"/>
      <c r="BJ2139" s="54"/>
      <c r="BK2139" s="54"/>
    </row>
    <row r="2140">
      <c r="B2140" s="23"/>
      <c r="D2140" s="32"/>
      <c r="G2140" s="23"/>
      <c r="J2140" s="23"/>
      <c r="O2140" s="23"/>
      <c r="BE2140" s="54"/>
      <c r="BF2140" s="55"/>
      <c r="BI2140" s="55"/>
      <c r="BJ2140" s="54"/>
      <c r="BK2140" s="54"/>
    </row>
    <row r="2141">
      <c r="B2141" s="23"/>
      <c r="D2141" s="32"/>
      <c r="G2141" s="23"/>
      <c r="J2141" s="23"/>
      <c r="O2141" s="23"/>
      <c r="BE2141" s="54"/>
      <c r="BF2141" s="55"/>
      <c r="BI2141" s="55"/>
      <c r="BJ2141" s="54"/>
      <c r="BK2141" s="54"/>
    </row>
    <row r="2142">
      <c r="B2142" s="23"/>
      <c r="D2142" s="32"/>
      <c r="G2142" s="23"/>
      <c r="J2142" s="23"/>
      <c r="O2142" s="23"/>
      <c r="BE2142" s="54"/>
      <c r="BF2142" s="55"/>
      <c r="BI2142" s="55"/>
      <c r="BJ2142" s="54"/>
      <c r="BK2142" s="54"/>
    </row>
    <row r="2143">
      <c r="B2143" s="23"/>
      <c r="D2143" s="32"/>
      <c r="G2143" s="23"/>
      <c r="J2143" s="23"/>
      <c r="O2143" s="23"/>
      <c r="BE2143" s="54"/>
      <c r="BF2143" s="55"/>
      <c r="BI2143" s="55"/>
      <c r="BJ2143" s="54"/>
      <c r="BK2143" s="54"/>
    </row>
    <row r="2144">
      <c r="B2144" s="23"/>
      <c r="D2144" s="32"/>
      <c r="G2144" s="23"/>
      <c r="J2144" s="23"/>
      <c r="O2144" s="23"/>
      <c r="BE2144" s="54"/>
      <c r="BF2144" s="55"/>
      <c r="BI2144" s="55"/>
      <c r="BJ2144" s="54"/>
      <c r="BK2144" s="54"/>
    </row>
    <row r="2145">
      <c r="B2145" s="23"/>
      <c r="D2145" s="32"/>
      <c r="G2145" s="23"/>
      <c r="J2145" s="23"/>
      <c r="O2145" s="23"/>
      <c r="BE2145" s="54"/>
      <c r="BF2145" s="55"/>
      <c r="BI2145" s="55"/>
      <c r="BJ2145" s="54"/>
      <c r="BK2145" s="54"/>
    </row>
    <row r="2146">
      <c r="B2146" s="23"/>
      <c r="D2146" s="32"/>
      <c r="G2146" s="23"/>
      <c r="J2146" s="23"/>
      <c r="O2146" s="23"/>
      <c r="BE2146" s="54"/>
      <c r="BF2146" s="55"/>
      <c r="BI2146" s="55"/>
      <c r="BJ2146" s="54"/>
      <c r="BK2146" s="54"/>
    </row>
    <row r="2147">
      <c r="B2147" s="23"/>
      <c r="D2147" s="32"/>
      <c r="G2147" s="23"/>
      <c r="J2147" s="23"/>
      <c r="O2147" s="23"/>
      <c r="BE2147" s="54"/>
      <c r="BF2147" s="55"/>
      <c r="BI2147" s="55"/>
      <c r="BJ2147" s="54"/>
      <c r="BK2147" s="54"/>
    </row>
    <row r="2148">
      <c r="B2148" s="23"/>
      <c r="D2148" s="32"/>
      <c r="G2148" s="23"/>
      <c r="J2148" s="23"/>
      <c r="O2148" s="23"/>
      <c r="BE2148" s="54"/>
      <c r="BF2148" s="55"/>
      <c r="BI2148" s="55"/>
      <c r="BJ2148" s="54"/>
      <c r="BK2148" s="54"/>
    </row>
    <row r="2149">
      <c r="B2149" s="23"/>
      <c r="D2149" s="32"/>
      <c r="G2149" s="23"/>
      <c r="J2149" s="23"/>
      <c r="O2149" s="23"/>
      <c r="BE2149" s="54"/>
      <c r="BF2149" s="55"/>
      <c r="BI2149" s="55"/>
      <c r="BJ2149" s="54"/>
      <c r="BK2149" s="54"/>
    </row>
    <row r="2150">
      <c r="B2150" s="23"/>
      <c r="D2150" s="32"/>
      <c r="G2150" s="23"/>
      <c r="J2150" s="23"/>
      <c r="O2150" s="23"/>
      <c r="BE2150" s="54"/>
      <c r="BF2150" s="55"/>
      <c r="BI2150" s="55"/>
      <c r="BJ2150" s="54"/>
      <c r="BK2150" s="54"/>
    </row>
    <row r="2151">
      <c r="B2151" s="23"/>
      <c r="D2151" s="32"/>
      <c r="G2151" s="23"/>
      <c r="J2151" s="23"/>
      <c r="O2151" s="23"/>
      <c r="BE2151" s="54"/>
      <c r="BF2151" s="55"/>
      <c r="BI2151" s="55"/>
      <c r="BJ2151" s="54"/>
      <c r="BK2151" s="54"/>
    </row>
    <row r="2152">
      <c r="B2152" s="23"/>
      <c r="D2152" s="32"/>
      <c r="G2152" s="23"/>
      <c r="J2152" s="23"/>
      <c r="O2152" s="23"/>
      <c r="BE2152" s="54"/>
      <c r="BF2152" s="55"/>
      <c r="BI2152" s="55"/>
      <c r="BJ2152" s="54"/>
      <c r="BK2152" s="54"/>
    </row>
    <row r="2153">
      <c r="B2153" s="23"/>
      <c r="D2153" s="32"/>
      <c r="G2153" s="23"/>
      <c r="J2153" s="23"/>
      <c r="O2153" s="23"/>
      <c r="BE2153" s="54"/>
      <c r="BF2153" s="55"/>
      <c r="BI2153" s="55"/>
      <c r="BJ2153" s="54"/>
      <c r="BK2153" s="54"/>
    </row>
    <row r="2154">
      <c r="B2154" s="23"/>
      <c r="D2154" s="32"/>
      <c r="G2154" s="23"/>
      <c r="J2154" s="23"/>
      <c r="O2154" s="23"/>
      <c r="BE2154" s="54"/>
      <c r="BF2154" s="55"/>
      <c r="BI2154" s="55"/>
      <c r="BJ2154" s="54"/>
      <c r="BK2154" s="54"/>
    </row>
    <row r="2155">
      <c r="B2155" s="23"/>
      <c r="D2155" s="32"/>
      <c r="G2155" s="23"/>
      <c r="J2155" s="23"/>
      <c r="O2155" s="23"/>
      <c r="BE2155" s="54"/>
      <c r="BF2155" s="55"/>
      <c r="BI2155" s="55"/>
      <c r="BJ2155" s="54"/>
      <c r="BK2155" s="54"/>
    </row>
    <row r="2156">
      <c r="B2156" s="23"/>
      <c r="D2156" s="32"/>
      <c r="G2156" s="23"/>
      <c r="J2156" s="23"/>
      <c r="O2156" s="23"/>
      <c r="BE2156" s="54"/>
      <c r="BF2156" s="55"/>
      <c r="BI2156" s="55"/>
      <c r="BJ2156" s="54"/>
      <c r="BK2156" s="54"/>
    </row>
    <row r="2157">
      <c r="B2157" s="23"/>
      <c r="D2157" s="32"/>
      <c r="G2157" s="23"/>
      <c r="J2157" s="23"/>
      <c r="O2157" s="23"/>
      <c r="BE2157" s="54"/>
      <c r="BF2157" s="55"/>
      <c r="BI2157" s="55"/>
      <c r="BJ2157" s="54"/>
      <c r="BK2157" s="54"/>
    </row>
    <row r="2158">
      <c r="B2158" s="23"/>
      <c r="D2158" s="32"/>
      <c r="G2158" s="23"/>
      <c r="J2158" s="23"/>
      <c r="O2158" s="23"/>
      <c r="BE2158" s="54"/>
      <c r="BF2158" s="55"/>
      <c r="BI2158" s="55"/>
      <c r="BJ2158" s="54"/>
      <c r="BK2158" s="54"/>
    </row>
    <row r="2159">
      <c r="B2159" s="23"/>
      <c r="D2159" s="32"/>
      <c r="G2159" s="23"/>
      <c r="J2159" s="23"/>
      <c r="O2159" s="23"/>
      <c r="BE2159" s="54"/>
      <c r="BF2159" s="55"/>
      <c r="BI2159" s="55"/>
      <c r="BJ2159" s="54"/>
      <c r="BK2159" s="54"/>
    </row>
    <row r="2160">
      <c r="B2160" s="23"/>
      <c r="D2160" s="32"/>
      <c r="G2160" s="23"/>
      <c r="J2160" s="23"/>
      <c r="O2160" s="23"/>
      <c r="BE2160" s="54"/>
      <c r="BF2160" s="55"/>
      <c r="BI2160" s="55"/>
      <c r="BJ2160" s="54"/>
      <c r="BK2160" s="54"/>
    </row>
    <row r="2161">
      <c r="B2161" s="23"/>
      <c r="D2161" s="32"/>
      <c r="G2161" s="23"/>
      <c r="J2161" s="23"/>
      <c r="O2161" s="23"/>
      <c r="BE2161" s="54"/>
      <c r="BF2161" s="55"/>
      <c r="BI2161" s="55"/>
      <c r="BJ2161" s="54"/>
      <c r="BK2161" s="54"/>
    </row>
    <row r="2162">
      <c r="B2162" s="23"/>
      <c r="D2162" s="32"/>
      <c r="G2162" s="23"/>
      <c r="J2162" s="23"/>
      <c r="O2162" s="23"/>
      <c r="BE2162" s="54"/>
      <c r="BF2162" s="55"/>
      <c r="BI2162" s="55"/>
      <c r="BJ2162" s="54"/>
      <c r="BK2162" s="54"/>
    </row>
    <row r="2163">
      <c r="B2163" s="23"/>
      <c r="D2163" s="32"/>
      <c r="G2163" s="23"/>
      <c r="J2163" s="23"/>
      <c r="O2163" s="23"/>
      <c r="BE2163" s="54"/>
      <c r="BF2163" s="55"/>
      <c r="BI2163" s="55"/>
      <c r="BJ2163" s="54"/>
      <c r="BK2163" s="54"/>
    </row>
    <row r="2164">
      <c r="B2164" s="23"/>
      <c r="D2164" s="32"/>
      <c r="G2164" s="23"/>
      <c r="J2164" s="23"/>
      <c r="O2164" s="23"/>
      <c r="BE2164" s="54"/>
      <c r="BF2164" s="55"/>
      <c r="BI2164" s="55"/>
      <c r="BJ2164" s="54"/>
      <c r="BK2164" s="54"/>
    </row>
    <row r="2165">
      <c r="B2165" s="23"/>
      <c r="D2165" s="32"/>
      <c r="G2165" s="23"/>
      <c r="J2165" s="23"/>
      <c r="O2165" s="23"/>
      <c r="BE2165" s="54"/>
      <c r="BF2165" s="55"/>
      <c r="BI2165" s="55"/>
      <c r="BJ2165" s="54"/>
      <c r="BK2165" s="54"/>
    </row>
    <row r="2166">
      <c r="B2166" s="23"/>
      <c r="D2166" s="32"/>
      <c r="G2166" s="23"/>
      <c r="J2166" s="23"/>
      <c r="O2166" s="23"/>
      <c r="BE2166" s="54"/>
      <c r="BF2166" s="55"/>
      <c r="BI2166" s="55"/>
      <c r="BJ2166" s="54"/>
      <c r="BK2166" s="54"/>
    </row>
    <row r="2167">
      <c r="B2167" s="23"/>
      <c r="D2167" s="32"/>
      <c r="G2167" s="23"/>
      <c r="J2167" s="23"/>
      <c r="O2167" s="23"/>
      <c r="BE2167" s="54"/>
      <c r="BF2167" s="55"/>
      <c r="BI2167" s="55"/>
      <c r="BJ2167" s="54"/>
      <c r="BK2167" s="54"/>
    </row>
    <row r="2168">
      <c r="B2168" s="23"/>
      <c r="D2168" s="32"/>
      <c r="G2168" s="23"/>
      <c r="J2168" s="23"/>
      <c r="O2168" s="23"/>
      <c r="BE2168" s="54"/>
      <c r="BF2168" s="55"/>
      <c r="BI2168" s="55"/>
      <c r="BJ2168" s="54"/>
      <c r="BK2168" s="54"/>
    </row>
    <row r="2169">
      <c r="B2169" s="23"/>
      <c r="D2169" s="32"/>
      <c r="G2169" s="23"/>
      <c r="J2169" s="23"/>
      <c r="O2169" s="23"/>
      <c r="BE2169" s="54"/>
      <c r="BF2169" s="55"/>
      <c r="BI2169" s="55"/>
      <c r="BJ2169" s="54"/>
      <c r="BK2169" s="54"/>
    </row>
    <row r="2170">
      <c r="B2170" s="23"/>
      <c r="D2170" s="32"/>
      <c r="G2170" s="23"/>
      <c r="J2170" s="23"/>
      <c r="O2170" s="23"/>
      <c r="BE2170" s="54"/>
      <c r="BF2170" s="55"/>
      <c r="BI2170" s="55"/>
      <c r="BJ2170" s="54"/>
      <c r="BK2170" s="54"/>
    </row>
    <row r="2171">
      <c r="B2171" s="23"/>
      <c r="D2171" s="32"/>
      <c r="G2171" s="23"/>
      <c r="J2171" s="23"/>
      <c r="O2171" s="23"/>
      <c r="BE2171" s="54"/>
      <c r="BF2171" s="55"/>
      <c r="BI2171" s="55"/>
      <c r="BJ2171" s="54"/>
      <c r="BK2171" s="54"/>
    </row>
    <row r="2172">
      <c r="B2172" s="23"/>
      <c r="D2172" s="32"/>
      <c r="G2172" s="23"/>
      <c r="J2172" s="23"/>
      <c r="O2172" s="23"/>
      <c r="BE2172" s="54"/>
      <c r="BF2172" s="55"/>
      <c r="BI2172" s="55"/>
      <c r="BJ2172" s="54"/>
      <c r="BK2172" s="54"/>
    </row>
    <row r="2173">
      <c r="B2173" s="23"/>
      <c r="D2173" s="32"/>
      <c r="G2173" s="23"/>
      <c r="J2173" s="23"/>
      <c r="O2173" s="23"/>
      <c r="BE2173" s="54"/>
      <c r="BF2173" s="55"/>
      <c r="BI2173" s="55"/>
      <c r="BJ2173" s="54"/>
      <c r="BK2173" s="54"/>
    </row>
    <row r="2174">
      <c r="B2174" s="23"/>
      <c r="D2174" s="32"/>
      <c r="G2174" s="23"/>
      <c r="J2174" s="23"/>
      <c r="O2174" s="23"/>
      <c r="BE2174" s="54"/>
      <c r="BF2174" s="55"/>
      <c r="BI2174" s="55"/>
      <c r="BJ2174" s="54"/>
      <c r="BK2174" s="54"/>
    </row>
    <row r="2175">
      <c r="B2175" s="23"/>
      <c r="D2175" s="32"/>
      <c r="G2175" s="23"/>
      <c r="J2175" s="23"/>
      <c r="O2175" s="23"/>
      <c r="BE2175" s="54"/>
      <c r="BF2175" s="55"/>
      <c r="BI2175" s="55"/>
      <c r="BJ2175" s="54"/>
      <c r="BK2175" s="54"/>
    </row>
    <row r="2176">
      <c r="B2176" s="23"/>
      <c r="D2176" s="32"/>
      <c r="G2176" s="23"/>
      <c r="J2176" s="23"/>
      <c r="O2176" s="23"/>
      <c r="BE2176" s="54"/>
      <c r="BF2176" s="55"/>
      <c r="BI2176" s="55"/>
      <c r="BJ2176" s="54"/>
      <c r="BK2176" s="54"/>
    </row>
    <row r="2177">
      <c r="B2177" s="23"/>
      <c r="D2177" s="32"/>
      <c r="G2177" s="23"/>
      <c r="J2177" s="23"/>
      <c r="O2177" s="23"/>
      <c r="BE2177" s="54"/>
      <c r="BF2177" s="55"/>
      <c r="BI2177" s="55"/>
      <c r="BJ2177" s="54"/>
      <c r="BK2177" s="54"/>
    </row>
    <row r="2178">
      <c r="B2178" s="23"/>
      <c r="D2178" s="32"/>
      <c r="G2178" s="23"/>
      <c r="J2178" s="23"/>
      <c r="O2178" s="23"/>
      <c r="BE2178" s="54"/>
      <c r="BF2178" s="55"/>
      <c r="BI2178" s="55"/>
      <c r="BJ2178" s="54"/>
      <c r="BK2178" s="54"/>
    </row>
    <row r="2179">
      <c r="B2179" s="23"/>
      <c r="D2179" s="32"/>
      <c r="G2179" s="23"/>
      <c r="J2179" s="23"/>
      <c r="O2179" s="23"/>
      <c r="BE2179" s="54"/>
      <c r="BF2179" s="55"/>
      <c r="BI2179" s="55"/>
      <c r="BJ2179" s="54"/>
      <c r="BK2179" s="54"/>
    </row>
    <row r="2180">
      <c r="B2180" s="23"/>
      <c r="D2180" s="32"/>
      <c r="G2180" s="23"/>
      <c r="J2180" s="23"/>
      <c r="O2180" s="23"/>
      <c r="BE2180" s="54"/>
      <c r="BF2180" s="55"/>
      <c r="BI2180" s="55"/>
      <c r="BJ2180" s="54"/>
      <c r="BK2180" s="54"/>
    </row>
    <row r="2181">
      <c r="B2181" s="23"/>
      <c r="D2181" s="32"/>
      <c r="G2181" s="23"/>
      <c r="J2181" s="23"/>
      <c r="O2181" s="23"/>
      <c r="BE2181" s="54"/>
      <c r="BF2181" s="55"/>
      <c r="BI2181" s="55"/>
      <c r="BJ2181" s="54"/>
      <c r="BK2181" s="54"/>
    </row>
    <row r="2182">
      <c r="B2182" s="23"/>
      <c r="D2182" s="32"/>
      <c r="G2182" s="23"/>
      <c r="J2182" s="23"/>
      <c r="O2182" s="23"/>
      <c r="BE2182" s="54"/>
      <c r="BF2182" s="55"/>
      <c r="BI2182" s="55"/>
      <c r="BJ2182" s="54"/>
      <c r="BK2182" s="54"/>
    </row>
    <row r="2183">
      <c r="B2183" s="23"/>
      <c r="D2183" s="32"/>
      <c r="G2183" s="23"/>
      <c r="J2183" s="23"/>
      <c r="O2183" s="23"/>
      <c r="BE2183" s="54"/>
      <c r="BF2183" s="55"/>
      <c r="BI2183" s="55"/>
      <c r="BJ2183" s="54"/>
      <c r="BK2183" s="54"/>
    </row>
    <row r="2184">
      <c r="B2184" s="23"/>
      <c r="D2184" s="32"/>
      <c r="G2184" s="23"/>
      <c r="J2184" s="23"/>
      <c r="O2184" s="23"/>
      <c r="BE2184" s="54"/>
      <c r="BF2184" s="55"/>
      <c r="BI2184" s="55"/>
      <c r="BJ2184" s="54"/>
      <c r="BK2184" s="54"/>
    </row>
    <row r="2185">
      <c r="B2185" s="23"/>
      <c r="D2185" s="32"/>
      <c r="G2185" s="23"/>
      <c r="J2185" s="23"/>
      <c r="O2185" s="23"/>
      <c r="BE2185" s="54"/>
      <c r="BF2185" s="55"/>
      <c r="BI2185" s="55"/>
      <c r="BJ2185" s="54"/>
      <c r="BK2185" s="54"/>
    </row>
    <row r="2186">
      <c r="B2186" s="23"/>
      <c r="D2186" s="32"/>
      <c r="G2186" s="23"/>
      <c r="J2186" s="23"/>
      <c r="O2186" s="23"/>
      <c r="BE2186" s="54"/>
      <c r="BF2186" s="55"/>
      <c r="BI2186" s="55"/>
      <c r="BJ2186" s="54"/>
      <c r="BK2186" s="54"/>
    </row>
    <row r="2187">
      <c r="B2187" s="23"/>
      <c r="D2187" s="32"/>
      <c r="G2187" s="23"/>
      <c r="J2187" s="23"/>
      <c r="O2187" s="23"/>
      <c r="BE2187" s="54"/>
      <c r="BF2187" s="55"/>
      <c r="BI2187" s="55"/>
      <c r="BJ2187" s="54"/>
      <c r="BK2187" s="54"/>
    </row>
    <row r="2188">
      <c r="B2188" s="23"/>
      <c r="D2188" s="32"/>
      <c r="G2188" s="23"/>
      <c r="J2188" s="23"/>
      <c r="O2188" s="23"/>
      <c r="BE2188" s="54"/>
      <c r="BF2188" s="55"/>
      <c r="BI2188" s="55"/>
      <c r="BJ2188" s="54"/>
      <c r="BK2188" s="54"/>
    </row>
    <row r="2189">
      <c r="B2189" s="23"/>
      <c r="D2189" s="32"/>
      <c r="G2189" s="23"/>
      <c r="J2189" s="23"/>
      <c r="O2189" s="23"/>
      <c r="BE2189" s="54"/>
      <c r="BF2189" s="55"/>
      <c r="BI2189" s="55"/>
      <c r="BJ2189" s="54"/>
      <c r="BK2189" s="54"/>
    </row>
    <row r="2190">
      <c r="B2190" s="23"/>
      <c r="D2190" s="32"/>
      <c r="G2190" s="23"/>
      <c r="J2190" s="23"/>
      <c r="O2190" s="23"/>
      <c r="BE2190" s="54"/>
      <c r="BF2190" s="55"/>
      <c r="BI2190" s="55"/>
      <c r="BJ2190" s="54"/>
      <c r="BK2190" s="54"/>
    </row>
    <row r="2191">
      <c r="B2191" s="23"/>
      <c r="D2191" s="32"/>
      <c r="G2191" s="23"/>
      <c r="J2191" s="23"/>
      <c r="O2191" s="23"/>
      <c r="BE2191" s="54"/>
      <c r="BF2191" s="55"/>
      <c r="BI2191" s="55"/>
      <c r="BJ2191" s="54"/>
      <c r="BK2191" s="54"/>
    </row>
    <row r="2192">
      <c r="B2192" s="23"/>
      <c r="D2192" s="32"/>
      <c r="G2192" s="23"/>
      <c r="J2192" s="23"/>
      <c r="O2192" s="23"/>
      <c r="BE2192" s="54"/>
      <c r="BF2192" s="55"/>
      <c r="BI2192" s="55"/>
      <c r="BJ2192" s="54"/>
      <c r="BK2192" s="54"/>
    </row>
    <row r="2193">
      <c r="B2193" s="23"/>
      <c r="D2193" s="32"/>
      <c r="G2193" s="23"/>
      <c r="J2193" s="23"/>
      <c r="O2193" s="23"/>
      <c r="BE2193" s="54"/>
      <c r="BF2193" s="55"/>
      <c r="BI2193" s="55"/>
      <c r="BJ2193" s="54"/>
      <c r="BK2193" s="54"/>
    </row>
    <row r="2194">
      <c r="B2194" s="23"/>
      <c r="D2194" s="32"/>
      <c r="G2194" s="23"/>
      <c r="J2194" s="23"/>
      <c r="O2194" s="23"/>
      <c r="BE2194" s="54"/>
      <c r="BF2194" s="55"/>
      <c r="BI2194" s="55"/>
      <c r="BJ2194" s="54"/>
      <c r="BK2194" s="54"/>
    </row>
    <row r="2195">
      <c r="B2195" s="23"/>
      <c r="D2195" s="32"/>
      <c r="G2195" s="23"/>
      <c r="J2195" s="23"/>
      <c r="O2195" s="23"/>
      <c r="BE2195" s="54"/>
      <c r="BF2195" s="55"/>
      <c r="BI2195" s="55"/>
      <c r="BJ2195" s="54"/>
      <c r="BK2195" s="54"/>
    </row>
    <row r="2196">
      <c r="B2196" s="23"/>
      <c r="D2196" s="32"/>
      <c r="G2196" s="23"/>
      <c r="J2196" s="23"/>
      <c r="O2196" s="23"/>
      <c r="BE2196" s="54"/>
      <c r="BF2196" s="55"/>
      <c r="BI2196" s="55"/>
      <c r="BJ2196" s="54"/>
      <c r="BK2196" s="54"/>
    </row>
    <row r="2197">
      <c r="B2197" s="23"/>
      <c r="D2197" s="32"/>
      <c r="G2197" s="23"/>
      <c r="J2197" s="23"/>
      <c r="O2197" s="23"/>
      <c r="BE2197" s="54"/>
      <c r="BF2197" s="55"/>
      <c r="BI2197" s="55"/>
      <c r="BJ2197" s="54"/>
      <c r="BK2197" s="54"/>
    </row>
    <row r="2198">
      <c r="B2198" s="23"/>
      <c r="D2198" s="32"/>
      <c r="G2198" s="23"/>
      <c r="J2198" s="23"/>
      <c r="O2198" s="23"/>
      <c r="BE2198" s="54"/>
      <c r="BF2198" s="55"/>
      <c r="BI2198" s="55"/>
      <c r="BJ2198" s="54"/>
      <c r="BK2198" s="54"/>
    </row>
    <row r="2199">
      <c r="B2199" s="23"/>
      <c r="D2199" s="32"/>
      <c r="G2199" s="23"/>
      <c r="J2199" s="23"/>
      <c r="O2199" s="23"/>
      <c r="BE2199" s="54"/>
      <c r="BF2199" s="55"/>
      <c r="BI2199" s="55"/>
      <c r="BJ2199" s="54"/>
      <c r="BK2199" s="54"/>
    </row>
    <row r="2200">
      <c r="B2200" s="23"/>
      <c r="D2200" s="32"/>
      <c r="G2200" s="23"/>
      <c r="J2200" s="23"/>
      <c r="O2200" s="23"/>
      <c r="BE2200" s="54"/>
      <c r="BF2200" s="55"/>
      <c r="BI2200" s="55"/>
      <c r="BJ2200" s="54"/>
      <c r="BK2200" s="54"/>
    </row>
    <row r="2201">
      <c r="B2201" s="23"/>
      <c r="D2201" s="32"/>
      <c r="G2201" s="23"/>
      <c r="J2201" s="23"/>
      <c r="O2201" s="23"/>
      <c r="BE2201" s="54"/>
      <c r="BF2201" s="55"/>
      <c r="BI2201" s="55"/>
      <c r="BJ2201" s="54"/>
      <c r="BK2201" s="54"/>
    </row>
    <row r="2202">
      <c r="B2202" s="23"/>
      <c r="D2202" s="32"/>
      <c r="G2202" s="23"/>
      <c r="J2202" s="23"/>
      <c r="O2202" s="23"/>
      <c r="BE2202" s="54"/>
      <c r="BF2202" s="55"/>
      <c r="BI2202" s="55"/>
      <c r="BJ2202" s="54"/>
      <c r="BK2202" s="54"/>
    </row>
    <row r="2203">
      <c r="B2203" s="23"/>
      <c r="D2203" s="32"/>
      <c r="G2203" s="23"/>
      <c r="J2203" s="23"/>
      <c r="O2203" s="23"/>
      <c r="BE2203" s="54"/>
      <c r="BF2203" s="55"/>
      <c r="BI2203" s="55"/>
      <c r="BJ2203" s="54"/>
      <c r="BK2203" s="54"/>
    </row>
    <row r="2204">
      <c r="B2204" s="23"/>
      <c r="D2204" s="32"/>
      <c r="G2204" s="23"/>
      <c r="J2204" s="23"/>
      <c r="O2204" s="23"/>
      <c r="BE2204" s="54"/>
      <c r="BF2204" s="55"/>
      <c r="BI2204" s="55"/>
      <c r="BJ2204" s="54"/>
      <c r="BK2204" s="54"/>
    </row>
    <row r="2205">
      <c r="B2205" s="23"/>
      <c r="D2205" s="32"/>
      <c r="G2205" s="23"/>
      <c r="J2205" s="23"/>
      <c r="O2205" s="23"/>
      <c r="BE2205" s="54"/>
      <c r="BF2205" s="55"/>
      <c r="BI2205" s="55"/>
      <c r="BJ2205" s="54"/>
      <c r="BK2205" s="54"/>
    </row>
    <row r="2206">
      <c r="B2206" s="23"/>
      <c r="D2206" s="32"/>
      <c r="G2206" s="23"/>
      <c r="J2206" s="23"/>
      <c r="O2206" s="23"/>
      <c r="BE2206" s="54"/>
      <c r="BF2206" s="55"/>
      <c r="BI2206" s="55"/>
      <c r="BJ2206" s="54"/>
      <c r="BK2206" s="54"/>
    </row>
    <row r="2207">
      <c r="B2207" s="23"/>
      <c r="D2207" s="32"/>
      <c r="G2207" s="23"/>
      <c r="J2207" s="23"/>
      <c r="O2207" s="23"/>
      <c r="BE2207" s="54"/>
      <c r="BF2207" s="55"/>
      <c r="BI2207" s="55"/>
      <c r="BJ2207" s="54"/>
      <c r="BK2207" s="54"/>
    </row>
    <row r="2208">
      <c r="B2208" s="23"/>
      <c r="D2208" s="32"/>
      <c r="G2208" s="23"/>
      <c r="J2208" s="23"/>
      <c r="O2208" s="23"/>
      <c r="BE2208" s="54"/>
      <c r="BF2208" s="55"/>
      <c r="BI2208" s="55"/>
      <c r="BJ2208" s="54"/>
      <c r="BK2208" s="54"/>
    </row>
    <row r="2209">
      <c r="B2209" s="23"/>
      <c r="D2209" s="32"/>
      <c r="G2209" s="23"/>
      <c r="J2209" s="23"/>
      <c r="O2209" s="23"/>
      <c r="BE2209" s="54"/>
      <c r="BF2209" s="55"/>
      <c r="BI2209" s="55"/>
      <c r="BJ2209" s="54"/>
      <c r="BK2209" s="54"/>
    </row>
    <row r="2210">
      <c r="B2210" s="23"/>
      <c r="D2210" s="32"/>
      <c r="G2210" s="23"/>
      <c r="J2210" s="23"/>
      <c r="O2210" s="23"/>
      <c r="BE2210" s="54"/>
      <c r="BF2210" s="55"/>
      <c r="BI2210" s="55"/>
      <c r="BJ2210" s="54"/>
      <c r="BK2210" s="54"/>
    </row>
    <row r="2211">
      <c r="B2211" s="23"/>
      <c r="D2211" s="32"/>
      <c r="G2211" s="23"/>
      <c r="J2211" s="23"/>
      <c r="O2211" s="23"/>
      <c r="BE2211" s="54"/>
      <c r="BF2211" s="55"/>
      <c r="BI2211" s="55"/>
      <c r="BJ2211" s="54"/>
      <c r="BK2211" s="54"/>
    </row>
    <row r="2212">
      <c r="B2212" s="23"/>
      <c r="D2212" s="32"/>
      <c r="G2212" s="23"/>
      <c r="J2212" s="23"/>
      <c r="O2212" s="23"/>
      <c r="BE2212" s="54"/>
      <c r="BF2212" s="55"/>
      <c r="BI2212" s="55"/>
      <c r="BJ2212" s="54"/>
      <c r="BK2212" s="54"/>
    </row>
    <row r="2213">
      <c r="B2213" s="23"/>
      <c r="D2213" s="32"/>
      <c r="G2213" s="23"/>
      <c r="J2213" s="23"/>
      <c r="O2213" s="23"/>
      <c r="BE2213" s="54"/>
      <c r="BF2213" s="55"/>
      <c r="BI2213" s="55"/>
      <c r="BJ2213" s="54"/>
      <c r="BK2213" s="54"/>
    </row>
    <row r="2214">
      <c r="B2214" s="23"/>
      <c r="D2214" s="32"/>
      <c r="G2214" s="23"/>
      <c r="J2214" s="23"/>
      <c r="O2214" s="23"/>
      <c r="BE2214" s="54"/>
      <c r="BF2214" s="55"/>
      <c r="BI2214" s="55"/>
      <c r="BJ2214" s="54"/>
      <c r="BK2214" s="54"/>
    </row>
    <row r="2215">
      <c r="B2215" s="23"/>
      <c r="D2215" s="32"/>
      <c r="G2215" s="23"/>
      <c r="J2215" s="23"/>
      <c r="O2215" s="23"/>
      <c r="BE2215" s="54"/>
      <c r="BF2215" s="55"/>
      <c r="BI2215" s="55"/>
      <c r="BJ2215" s="54"/>
      <c r="BK2215" s="54"/>
    </row>
    <row r="2216">
      <c r="B2216" s="23"/>
      <c r="D2216" s="32"/>
      <c r="G2216" s="23"/>
      <c r="J2216" s="23"/>
      <c r="O2216" s="23"/>
      <c r="BE2216" s="54"/>
      <c r="BF2216" s="55"/>
      <c r="BI2216" s="55"/>
      <c r="BJ2216" s="54"/>
      <c r="BK2216" s="54"/>
    </row>
    <row r="2217">
      <c r="B2217" s="23"/>
      <c r="D2217" s="32"/>
      <c r="G2217" s="23"/>
      <c r="J2217" s="23"/>
      <c r="O2217" s="23"/>
      <c r="BE2217" s="54"/>
      <c r="BF2217" s="55"/>
      <c r="BI2217" s="55"/>
      <c r="BJ2217" s="54"/>
      <c r="BK2217" s="54"/>
    </row>
    <row r="2218">
      <c r="B2218" s="23"/>
      <c r="D2218" s="32"/>
      <c r="G2218" s="23"/>
      <c r="J2218" s="23"/>
      <c r="O2218" s="23"/>
      <c r="BE2218" s="54"/>
      <c r="BF2218" s="55"/>
      <c r="BI2218" s="55"/>
      <c r="BJ2218" s="54"/>
      <c r="BK2218" s="54"/>
    </row>
    <row r="2219">
      <c r="B2219" s="23"/>
      <c r="D2219" s="32"/>
      <c r="G2219" s="23"/>
      <c r="J2219" s="23"/>
      <c r="O2219" s="23"/>
      <c r="BE2219" s="54"/>
      <c r="BF2219" s="55"/>
      <c r="BI2219" s="55"/>
      <c r="BJ2219" s="54"/>
      <c r="BK2219" s="54"/>
    </row>
    <row r="2220">
      <c r="B2220" s="23"/>
      <c r="D2220" s="32"/>
      <c r="G2220" s="23"/>
      <c r="J2220" s="23"/>
      <c r="O2220" s="23"/>
      <c r="BE2220" s="54"/>
      <c r="BF2220" s="55"/>
      <c r="BI2220" s="55"/>
      <c r="BJ2220" s="54"/>
      <c r="BK2220" s="54"/>
    </row>
    <row r="2221">
      <c r="B2221" s="23"/>
      <c r="D2221" s="32"/>
      <c r="G2221" s="23"/>
      <c r="J2221" s="23"/>
      <c r="O2221" s="23"/>
      <c r="BE2221" s="54"/>
      <c r="BF2221" s="55"/>
      <c r="BI2221" s="55"/>
      <c r="BJ2221" s="54"/>
      <c r="BK2221" s="54"/>
    </row>
    <row r="2222">
      <c r="B2222" s="23"/>
      <c r="D2222" s="32"/>
      <c r="G2222" s="23"/>
      <c r="J2222" s="23"/>
      <c r="O2222" s="23"/>
      <c r="BE2222" s="54"/>
      <c r="BF2222" s="55"/>
      <c r="BI2222" s="55"/>
      <c r="BJ2222" s="54"/>
      <c r="BK2222" s="54"/>
    </row>
    <row r="2223">
      <c r="B2223" s="23"/>
      <c r="D2223" s="32"/>
      <c r="G2223" s="23"/>
      <c r="J2223" s="23"/>
      <c r="O2223" s="23"/>
      <c r="BE2223" s="54"/>
      <c r="BF2223" s="55"/>
      <c r="BI2223" s="55"/>
      <c r="BJ2223" s="54"/>
      <c r="BK2223" s="54"/>
    </row>
    <row r="2224">
      <c r="B2224" s="23"/>
      <c r="D2224" s="32"/>
      <c r="G2224" s="23"/>
      <c r="J2224" s="23"/>
      <c r="O2224" s="23"/>
      <c r="BE2224" s="54"/>
      <c r="BF2224" s="55"/>
      <c r="BI2224" s="55"/>
      <c r="BJ2224" s="54"/>
      <c r="BK2224" s="54"/>
    </row>
    <row r="2225">
      <c r="B2225" s="23"/>
      <c r="D2225" s="32"/>
      <c r="G2225" s="23"/>
      <c r="J2225" s="23"/>
      <c r="O2225" s="23"/>
      <c r="BE2225" s="54"/>
      <c r="BF2225" s="55"/>
      <c r="BI2225" s="55"/>
      <c r="BJ2225" s="54"/>
      <c r="BK2225" s="54"/>
    </row>
    <row r="2226">
      <c r="B2226" s="23"/>
      <c r="D2226" s="32"/>
      <c r="G2226" s="23"/>
      <c r="J2226" s="23"/>
      <c r="O2226" s="23"/>
      <c r="BE2226" s="54"/>
      <c r="BF2226" s="55"/>
      <c r="BI2226" s="55"/>
      <c r="BJ2226" s="54"/>
      <c r="BK2226" s="54"/>
    </row>
    <row r="2227">
      <c r="B2227" s="23"/>
      <c r="D2227" s="32"/>
      <c r="G2227" s="23"/>
      <c r="J2227" s="23"/>
      <c r="O2227" s="23"/>
      <c r="BE2227" s="54"/>
      <c r="BF2227" s="55"/>
      <c r="BI2227" s="55"/>
      <c r="BJ2227" s="54"/>
      <c r="BK2227" s="54"/>
    </row>
    <row r="2228">
      <c r="B2228" s="23"/>
      <c r="D2228" s="32"/>
      <c r="G2228" s="23"/>
      <c r="J2228" s="23"/>
      <c r="O2228" s="23"/>
      <c r="BE2228" s="54"/>
      <c r="BF2228" s="55"/>
      <c r="BI2228" s="55"/>
      <c r="BJ2228" s="54"/>
      <c r="BK2228" s="54"/>
    </row>
    <row r="2229">
      <c r="B2229" s="23"/>
      <c r="D2229" s="32"/>
      <c r="G2229" s="23"/>
      <c r="J2229" s="23"/>
      <c r="O2229" s="23"/>
      <c r="BE2229" s="54"/>
      <c r="BF2229" s="55"/>
      <c r="BI2229" s="55"/>
      <c r="BJ2229" s="54"/>
      <c r="BK2229" s="54"/>
    </row>
    <row r="2230">
      <c r="B2230" s="23"/>
      <c r="D2230" s="32"/>
      <c r="G2230" s="23"/>
      <c r="J2230" s="23"/>
      <c r="O2230" s="23"/>
      <c r="BE2230" s="54"/>
      <c r="BF2230" s="55"/>
      <c r="BI2230" s="55"/>
      <c r="BJ2230" s="54"/>
      <c r="BK2230" s="54"/>
    </row>
    <row r="2231">
      <c r="B2231" s="23"/>
      <c r="D2231" s="32"/>
      <c r="G2231" s="23"/>
      <c r="J2231" s="23"/>
      <c r="O2231" s="23"/>
      <c r="BE2231" s="54"/>
      <c r="BF2231" s="55"/>
      <c r="BI2231" s="55"/>
      <c r="BJ2231" s="54"/>
      <c r="BK2231" s="54"/>
    </row>
    <row r="2232">
      <c r="B2232" s="23"/>
      <c r="D2232" s="32"/>
      <c r="G2232" s="23"/>
      <c r="J2232" s="23"/>
      <c r="O2232" s="23"/>
      <c r="BE2232" s="54"/>
      <c r="BF2232" s="55"/>
      <c r="BI2232" s="55"/>
      <c r="BJ2232" s="54"/>
      <c r="BK2232" s="54"/>
    </row>
    <row r="2233">
      <c r="B2233" s="23"/>
      <c r="D2233" s="32"/>
      <c r="G2233" s="23"/>
      <c r="J2233" s="23"/>
      <c r="O2233" s="23"/>
      <c r="BE2233" s="54"/>
      <c r="BF2233" s="55"/>
      <c r="BI2233" s="55"/>
      <c r="BJ2233" s="54"/>
      <c r="BK2233" s="54"/>
    </row>
    <row r="2234">
      <c r="B2234" s="23"/>
      <c r="D2234" s="32"/>
      <c r="G2234" s="23"/>
      <c r="J2234" s="23"/>
      <c r="O2234" s="23"/>
      <c r="BE2234" s="54"/>
      <c r="BF2234" s="55"/>
      <c r="BI2234" s="55"/>
      <c r="BJ2234" s="54"/>
      <c r="BK2234" s="54"/>
    </row>
    <row r="2235">
      <c r="B2235" s="23"/>
      <c r="D2235" s="32"/>
      <c r="G2235" s="23"/>
      <c r="J2235" s="23"/>
      <c r="O2235" s="23"/>
      <c r="BE2235" s="54"/>
      <c r="BF2235" s="55"/>
      <c r="BI2235" s="55"/>
      <c r="BJ2235" s="54"/>
      <c r="BK2235" s="54"/>
    </row>
    <row r="2236">
      <c r="B2236" s="23"/>
      <c r="D2236" s="32"/>
      <c r="G2236" s="23"/>
      <c r="J2236" s="23"/>
      <c r="O2236" s="23"/>
      <c r="BE2236" s="54"/>
      <c r="BF2236" s="55"/>
      <c r="BI2236" s="55"/>
      <c r="BJ2236" s="54"/>
      <c r="BK2236" s="54"/>
    </row>
    <row r="2237">
      <c r="B2237" s="23"/>
      <c r="D2237" s="32"/>
      <c r="G2237" s="23"/>
      <c r="J2237" s="23"/>
      <c r="O2237" s="23"/>
      <c r="BE2237" s="54"/>
      <c r="BF2237" s="55"/>
      <c r="BI2237" s="55"/>
      <c r="BJ2237" s="54"/>
      <c r="BK2237" s="54"/>
    </row>
    <row r="2238">
      <c r="B2238" s="23"/>
      <c r="D2238" s="32"/>
      <c r="G2238" s="23"/>
      <c r="J2238" s="23"/>
      <c r="O2238" s="23"/>
      <c r="BE2238" s="54"/>
      <c r="BF2238" s="55"/>
      <c r="BI2238" s="55"/>
      <c r="BJ2238" s="54"/>
      <c r="BK2238" s="54"/>
    </row>
    <row r="2239">
      <c r="B2239" s="23"/>
      <c r="D2239" s="32"/>
      <c r="G2239" s="23"/>
      <c r="J2239" s="23"/>
      <c r="O2239" s="23"/>
      <c r="BE2239" s="54"/>
      <c r="BF2239" s="55"/>
      <c r="BI2239" s="55"/>
      <c r="BJ2239" s="54"/>
      <c r="BK2239" s="54"/>
    </row>
    <row r="2240">
      <c r="B2240" s="23"/>
      <c r="D2240" s="32"/>
      <c r="G2240" s="23"/>
      <c r="J2240" s="23"/>
      <c r="O2240" s="23"/>
      <c r="BE2240" s="54"/>
      <c r="BF2240" s="55"/>
      <c r="BI2240" s="55"/>
      <c r="BJ2240" s="54"/>
      <c r="BK2240" s="54"/>
    </row>
    <row r="2241">
      <c r="B2241" s="23"/>
      <c r="D2241" s="32"/>
      <c r="G2241" s="23"/>
      <c r="J2241" s="23"/>
      <c r="O2241" s="23"/>
      <c r="BE2241" s="54"/>
      <c r="BF2241" s="55"/>
      <c r="BI2241" s="55"/>
      <c r="BJ2241" s="54"/>
      <c r="BK2241" s="54"/>
    </row>
    <row r="2242">
      <c r="B2242" s="23"/>
      <c r="D2242" s="32"/>
      <c r="G2242" s="23"/>
      <c r="J2242" s="23"/>
      <c r="O2242" s="23"/>
      <c r="BE2242" s="54"/>
      <c r="BF2242" s="55"/>
      <c r="BI2242" s="55"/>
      <c r="BJ2242" s="54"/>
      <c r="BK2242" s="54"/>
    </row>
    <row r="2243">
      <c r="B2243" s="23"/>
      <c r="D2243" s="32"/>
      <c r="G2243" s="23"/>
      <c r="J2243" s="23"/>
      <c r="O2243" s="23"/>
      <c r="BE2243" s="54"/>
      <c r="BF2243" s="55"/>
      <c r="BI2243" s="55"/>
      <c r="BJ2243" s="54"/>
      <c r="BK2243" s="54"/>
    </row>
    <row r="2244">
      <c r="B2244" s="23"/>
      <c r="D2244" s="32"/>
      <c r="G2244" s="23"/>
      <c r="J2244" s="23"/>
      <c r="O2244" s="23"/>
      <c r="BE2244" s="54"/>
      <c r="BF2244" s="55"/>
      <c r="BI2244" s="55"/>
      <c r="BJ2244" s="54"/>
      <c r="BK2244" s="54"/>
    </row>
    <row r="2245">
      <c r="B2245" s="23"/>
      <c r="D2245" s="32"/>
      <c r="G2245" s="23"/>
      <c r="J2245" s="23"/>
      <c r="O2245" s="23"/>
      <c r="BE2245" s="54"/>
      <c r="BF2245" s="55"/>
      <c r="BI2245" s="55"/>
      <c r="BJ2245" s="54"/>
      <c r="BK2245" s="54"/>
    </row>
    <row r="2246">
      <c r="B2246" s="23"/>
      <c r="D2246" s="32"/>
      <c r="G2246" s="23"/>
      <c r="J2246" s="23"/>
      <c r="O2246" s="23"/>
      <c r="BE2246" s="54"/>
      <c r="BF2246" s="55"/>
      <c r="BI2246" s="55"/>
      <c r="BJ2246" s="54"/>
      <c r="BK2246" s="54"/>
    </row>
    <row r="2247">
      <c r="B2247" s="23"/>
      <c r="D2247" s="32"/>
      <c r="G2247" s="23"/>
      <c r="J2247" s="23"/>
      <c r="O2247" s="23"/>
      <c r="BE2247" s="54"/>
      <c r="BF2247" s="55"/>
      <c r="BI2247" s="55"/>
      <c r="BJ2247" s="54"/>
      <c r="BK2247" s="54"/>
    </row>
    <row r="2248">
      <c r="B2248" s="23"/>
      <c r="D2248" s="32"/>
      <c r="G2248" s="23"/>
      <c r="J2248" s="23"/>
      <c r="O2248" s="23"/>
      <c r="BE2248" s="54"/>
      <c r="BF2248" s="55"/>
      <c r="BI2248" s="55"/>
      <c r="BJ2248" s="54"/>
      <c r="BK2248" s="54"/>
    </row>
    <row r="2249">
      <c r="B2249" s="23"/>
      <c r="D2249" s="32"/>
      <c r="G2249" s="23"/>
      <c r="J2249" s="23"/>
      <c r="O2249" s="23"/>
      <c r="BE2249" s="54"/>
      <c r="BF2249" s="55"/>
      <c r="BI2249" s="55"/>
      <c r="BJ2249" s="54"/>
      <c r="BK2249" s="54"/>
    </row>
    <row r="2250">
      <c r="B2250" s="23"/>
      <c r="D2250" s="32"/>
      <c r="G2250" s="23"/>
      <c r="J2250" s="23"/>
      <c r="O2250" s="23"/>
      <c r="BE2250" s="54"/>
      <c r="BF2250" s="55"/>
      <c r="BI2250" s="55"/>
      <c r="BJ2250" s="54"/>
      <c r="BK2250" s="54"/>
    </row>
    <row r="2251">
      <c r="B2251" s="23"/>
      <c r="D2251" s="32"/>
      <c r="G2251" s="23"/>
      <c r="J2251" s="23"/>
      <c r="O2251" s="23"/>
      <c r="BE2251" s="54"/>
      <c r="BF2251" s="55"/>
      <c r="BI2251" s="55"/>
      <c r="BJ2251" s="54"/>
      <c r="BK2251" s="54"/>
    </row>
    <row r="2252">
      <c r="B2252" s="23"/>
      <c r="D2252" s="32"/>
      <c r="G2252" s="23"/>
      <c r="J2252" s="23"/>
      <c r="O2252" s="23"/>
      <c r="BE2252" s="54"/>
      <c r="BF2252" s="55"/>
      <c r="BI2252" s="55"/>
      <c r="BJ2252" s="54"/>
      <c r="BK2252" s="54"/>
    </row>
    <row r="2253">
      <c r="B2253" s="23"/>
      <c r="D2253" s="32"/>
      <c r="G2253" s="23"/>
      <c r="J2253" s="23"/>
      <c r="O2253" s="23"/>
      <c r="BE2253" s="54"/>
      <c r="BF2253" s="55"/>
      <c r="BI2253" s="55"/>
      <c r="BJ2253" s="54"/>
      <c r="BK2253" s="54"/>
    </row>
    <row r="2254">
      <c r="B2254" s="23"/>
      <c r="D2254" s="32"/>
      <c r="G2254" s="23"/>
      <c r="J2254" s="23"/>
      <c r="O2254" s="23"/>
      <c r="BE2254" s="54"/>
      <c r="BF2254" s="55"/>
      <c r="BI2254" s="55"/>
      <c r="BJ2254" s="54"/>
      <c r="BK2254" s="54"/>
    </row>
    <row r="2255">
      <c r="B2255" s="23"/>
      <c r="D2255" s="32"/>
      <c r="G2255" s="23"/>
      <c r="J2255" s="23"/>
      <c r="O2255" s="23"/>
      <c r="BE2255" s="54"/>
      <c r="BF2255" s="55"/>
      <c r="BI2255" s="55"/>
      <c r="BJ2255" s="54"/>
      <c r="BK2255" s="54"/>
    </row>
    <row r="2256">
      <c r="B2256" s="23"/>
      <c r="D2256" s="32"/>
      <c r="G2256" s="23"/>
      <c r="J2256" s="23"/>
      <c r="O2256" s="23"/>
      <c r="BE2256" s="54"/>
      <c r="BF2256" s="55"/>
      <c r="BI2256" s="55"/>
      <c r="BJ2256" s="54"/>
      <c r="BK2256" s="54"/>
    </row>
    <row r="2257">
      <c r="B2257" s="23"/>
      <c r="D2257" s="32"/>
      <c r="G2257" s="23"/>
      <c r="J2257" s="23"/>
      <c r="O2257" s="23"/>
      <c r="BE2257" s="54"/>
      <c r="BF2257" s="55"/>
      <c r="BI2257" s="55"/>
      <c r="BJ2257" s="54"/>
      <c r="BK2257" s="54"/>
    </row>
    <row r="2258">
      <c r="B2258" s="23"/>
      <c r="D2258" s="32"/>
      <c r="G2258" s="23"/>
      <c r="J2258" s="23"/>
      <c r="O2258" s="23"/>
      <c r="BE2258" s="54"/>
      <c r="BF2258" s="55"/>
      <c r="BI2258" s="55"/>
      <c r="BJ2258" s="54"/>
      <c r="BK2258" s="54"/>
    </row>
    <row r="2259">
      <c r="B2259" s="23"/>
      <c r="D2259" s="32"/>
      <c r="G2259" s="23"/>
      <c r="J2259" s="23"/>
      <c r="O2259" s="23"/>
      <c r="BE2259" s="54"/>
      <c r="BF2259" s="55"/>
      <c r="BI2259" s="55"/>
      <c r="BJ2259" s="54"/>
      <c r="BK2259" s="54"/>
    </row>
    <row r="2260">
      <c r="B2260" s="23"/>
      <c r="D2260" s="32"/>
      <c r="G2260" s="23"/>
      <c r="J2260" s="23"/>
      <c r="O2260" s="23"/>
      <c r="BE2260" s="54"/>
      <c r="BF2260" s="55"/>
      <c r="BI2260" s="55"/>
      <c r="BJ2260" s="54"/>
      <c r="BK2260" s="54"/>
    </row>
    <row r="2261">
      <c r="B2261" s="23"/>
      <c r="D2261" s="32"/>
      <c r="G2261" s="23"/>
      <c r="J2261" s="23"/>
      <c r="O2261" s="23"/>
      <c r="BE2261" s="54"/>
      <c r="BF2261" s="55"/>
      <c r="BI2261" s="55"/>
      <c r="BJ2261" s="54"/>
      <c r="BK2261" s="54"/>
    </row>
    <row r="2262">
      <c r="B2262" s="23"/>
      <c r="D2262" s="32"/>
      <c r="G2262" s="23"/>
      <c r="J2262" s="23"/>
      <c r="O2262" s="23"/>
      <c r="BE2262" s="54"/>
      <c r="BF2262" s="55"/>
      <c r="BI2262" s="55"/>
      <c r="BJ2262" s="54"/>
      <c r="BK2262" s="54"/>
    </row>
    <row r="2263">
      <c r="B2263" s="23"/>
      <c r="D2263" s="32"/>
      <c r="G2263" s="23"/>
      <c r="J2263" s="23"/>
      <c r="O2263" s="23"/>
      <c r="BE2263" s="54"/>
      <c r="BF2263" s="55"/>
      <c r="BI2263" s="55"/>
      <c r="BJ2263" s="54"/>
      <c r="BK2263" s="54"/>
    </row>
    <row r="2264">
      <c r="B2264" s="23"/>
      <c r="D2264" s="32"/>
      <c r="G2264" s="23"/>
      <c r="J2264" s="23"/>
      <c r="O2264" s="23"/>
      <c r="BE2264" s="54"/>
      <c r="BF2264" s="55"/>
      <c r="BI2264" s="55"/>
      <c r="BJ2264" s="54"/>
      <c r="BK2264" s="54"/>
    </row>
    <row r="2265">
      <c r="B2265" s="23"/>
      <c r="D2265" s="32"/>
      <c r="G2265" s="23"/>
      <c r="J2265" s="23"/>
      <c r="O2265" s="23"/>
      <c r="BE2265" s="54"/>
      <c r="BF2265" s="55"/>
      <c r="BI2265" s="55"/>
      <c r="BJ2265" s="54"/>
      <c r="BK2265" s="54"/>
    </row>
    <row r="2266">
      <c r="B2266" s="23"/>
      <c r="D2266" s="32"/>
      <c r="G2266" s="23"/>
      <c r="J2266" s="23"/>
      <c r="O2266" s="23"/>
      <c r="BE2266" s="54"/>
      <c r="BF2266" s="55"/>
      <c r="BI2266" s="55"/>
      <c r="BJ2266" s="54"/>
      <c r="BK2266" s="54"/>
    </row>
    <row r="2267">
      <c r="B2267" s="23"/>
      <c r="D2267" s="32"/>
      <c r="G2267" s="23"/>
      <c r="J2267" s="23"/>
      <c r="O2267" s="23"/>
      <c r="BE2267" s="54"/>
      <c r="BF2267" s="55"/>
      <c r="BI2267" s="55"/>
      <c r="BJ2267" s="54"/>
      <c r="BK2267" s="54"/>
    </row>
    <row r="2268">
      <c r="B2268" s="23"/>
      <c r="D2268" s="32"/>
      <c r="G2268" s="23"/>
      <c r="J2268" s="23"/>
      <c r="O2268" s="23"/>
      <c r="BE2268" s="54"/>
      <c r="BF2268" s="55"/>
      <c r="BI2268" s="55"/>
      <c r="BJ2268" s="54"/>
      <c r="BK2268" s="54"/>
    </row>
    <row r="2269">
      <c r="B2269" s="23"/>
      <c r="D2269" s="32"/>
      <c r="G2269" s="23"/>
      <c r="J2269" s="23"/>
      <c r="O2269" s="23"/>
      <c r="BE2269" s="54"/>
      <c r="BF2269" s="55"/>
      <c r="BI2269" s="55"/>
      <c r="BJ2269" s="54"/>
      <c r="BK2269" s="54"/>
    </row>
    <row r="2270">
      <c r="B2270" s="23"/>
      <c r="D2270" s="32"/>
      <c r="G2270" s="23"/>
      <c r="J2270" s="23"/>
      <c r="O2270" s="23"/>
      <c r="BE2270" s="54"/>
      <c r="BF2270" s="55"/>
      <c r="BI2270" s="55"/>
      <c r="BJ2270" s="54"/>
      <c r="BK2270" s="54"/>
    </row>
    <row r="2271">
      <c r="B2271" s="23"/>
      <c r="D2271" s="32"/>
      <c r="G2271" s="23"/>
      <c r="J2271" s="23"/>
      <c r="O2271" s="23"/>
      <c r="BE2271" s="54"/>
      <c r="BF2271" s="55"/>
      <c r="BI2271" s="55"/>
      <c r="BJ2271" s="54"/>
      <c r="BK2271" s="54"/>
    </row>
    <row r="2272">
      <c r="B2272" s="23"/>
      <c r="D2272" s="32"/>
      <c r="G2272" s="23"/>
      <c r="J2272" s="23"/>
      <c r="O2272" s="23"/>
      <c r="BE2272" s="54"/>
      <c r="BF2272" s="55"/>
      <c r="BI2272" s="55"/>
      <c r="BJ2272" s="54"/>
      <c r="BK2272" s="54"/>
    </row>
    <row r="2273">
      <c r="B2273" s="23"/>
      <c r="D2273" s="32"/>
      <c r="G2273" s="23"/>
      <c r="J2273" s="23"/>
      <c r="O2273" s="23"/>
      <c r="BE2273" s="54"/>
      <c r="BF2273" s="55"/>
      <c r="BI2273" s="55"/>
      <c r="BJ2273" s="54"/>
      <c r="BK2273" s="54"/>
    </row>
    <row r="2274">
      <c r="B2274" s="23"/>
      <c r="D2274" s="32"/>
      <c r="G2274" s="23"/>
      <c r="J2274" s="23"/>
      <c r="O2274" s="23"/>
      <c r="BE2274" s="54"/>
      <c r="BF2274" s="55"/>
      <c r="BI2274" s="55"/>
      <c r="BJ2274" s="54"/>
      <c r="BK2274" s="54"/>
    </row>
    <row r="2275">
      <c r="B2275" s="23"/>
      <c r="D2275" s="32"/>
      <c r="G2275" s="23"/>
      <c r="J2275" s="23"/>
      <c r="O2275" s="23"/>
      <c r="BE2275" s="54"/>
      <c r="BF2275" s="55"/>
      <c r="BI2275" s="55"/>
      <c r="BJ2275" s="54"/>
      <c r="BK2275" s="54"/>
    </row>
    <row r="2276">
      <c r="B2276" s="23"/>
      <c r="D2276" s="32"/>
      <c r="G2276" s="23"/>
      <c r="J2276" s="23"/>
      <c r="O2276" s="23"/>
      <c r="BE2276" s="54"/>
      <c r="BF2276" s="55"/>
      <c r="BI2276" s="55"/>
      <c r="BJ2276" s="54"/>
      <c r="BK2276" s="54"/>
    </row>
    <row r="2277">
      <c r="B2277" s="23"/>
      <c r="D2277" s="32"/>
      <c r="G2277" s="23"/>
      <c r="J2277" s="23"/>
      <c r="O2277" s="23"/>
      <c r="BE2277" s="54"/>
      <c r="BF2277" s="55"/>
      <c r="BI2277" s="55"/>
      <c r="BJ2277" s="54"/>
      <c r="BK2277" s="54"/>
    </row>
    <row r="2278">
      <c r="B2278" s="23"/>
      <c r="D2278" s="32"/>
      <c r="G2278" s="23"/>
      <c r="J2278" s="23"/>
      <c r="O2278" s="23"/>
      <c r="BE2278" s="54"/>
      <c r="BF2278" s="55"/>
      <c r="BI2278" s="55"/>
      <c r="BJ2278" s="54"/>
      <c r="BK2278" s="54"/>
    </row>
    <row r="2279">
      <c r="B2279" s="23"/>
      <c r="D2279" s="32"/>
      <c r="G2279" s="23"/>
      <c r="J2279" s="23"/>
      <c r="O2279" s="23"/>
      <c r="BE2279" s="54"/>
      <c r="BF2279" s="55"/>
      <c r="BI2279" s="55"/>
      <c r="BJ2279" s="54"/>
      <c r="BK2279" s="54"/>
    </row>
    <row r="2280">
      <c r="B2280" s="23"/>
      <c r="D2280" s="32"/>
      <c r="G2280" s="23"/>
      <c r="J2280" s="23"/>
      <c r="O2280" s="23"/>
      <c r="BE2280" s="54"/>
      <c r="BF2280" s="55"/>
      <c r="BI2280" s="55"/>
      <c r="BJ2280" s="54"/>
      <c r="BK2280" s="54"/>
    </row>
    <row r="2281">
      <c r="B2281" s="23"/>
      <c r="D2281" s="32"/>
      <c r="G2281" s="23"/>
      <c r="J2281" s="23"/>
      <c r="O2281" s="23"/>
      <c r="BE2281" s="54"/>
      <c r="BF2281" s="55"/>
      <c r="BI2281" s="55"/>
      <c r="BJ2281" s="54"/>
      <c r="BK2281" s="54"/>
    </row>
    <row r="2282">
      <c r="B2282" s="23"/>
      <c r="D2282" s="32"/>
      <c r="G2282" s="23"/>
      <c r="J2282" s="23"/>
      <c r="O2282" s="23"/>
      <c r="BE2282" s="54"/>
      <c r="BF2282" s="55"/>
      <c r="BI2282" s="55"/>
      <c r="BJ2282" s="54"/>
      <c r="BK2282" s="54"/>
    </row>
    <row r="2283">
      <c r="B2283" s="23"/>
      <c r="D2283" s="32"/>
      <c r="G2283" s="23"/>
      <c r="J2283" s="23"/>
      <c r="O2283" s="23"/>
      <c r="BE2283" s="54"/>
      <c r="BF2283" s="55"/>
      <c r="BI2283" s="55"/>
      <c r="BJ2283" s="54"/>
      <c r="BK2283" s="54"/>
    </row>
    <row r="2284">
      <c r="B2284" s="23"/>
      <c r="D2284" s="32"/>
      <c r="G2284" s="23"/>
      <c r="J2284" s="23"/>
      <c r="O2284" s="23"/>
      <c r="BE2284" s="54"/>
      <c r="BF2284" s="55"/>
      <c r="BI2284" s="55"/>
      <c r="BJ2284" s="54"/>
      <c r="BK2284" s="54"/>
    </row>
    <row r="2285">
      <c r="B2285" s="23"/>
      <c r="D2285" s="32"/>
      <c r="G2285" s="23"/>
      <c r="J2285" s="23"/>
      <c r="O2285" s="23"/>
      <c r="BE2285" s="54"/>
      <c r="BF2285" s="55"/>
      <c r="BI2285" s="55"/>
      <c r="BJ2285" s="54"/>
      <c r="BK2285" s="54"/>
    </row>
    <row r="2286">
      <c r="B2286" s="23"/>
      <c r="D2286" s="32"/>
      <c r="G2286" s="23"/>
      <c r="J2286" s="23"/>
      <c r="O2286" s="23"/>
      <c r="BE2286" s="54"/>
      <c r="BF2286" s="55"/>
      <c r="BI2286" s="55"/>
      <c r="BJ2286" s="54"/>
      <c r="BK2286" s="54"/>
    </row>
    <row r="2287">
      <c r="B2287" s="23"/>
      <c r="D2287" s="32"/>
      <c r="G2287" s="23"/>
      <c r="J2287" s="23"/>
      <c r="O2287" s="23"/>
      <c r="BE2287" s="54"/>
      <c r="BF2287" s="55"/>
      <c r="BI2287" s="55"/>
      <c r="BJ2287" s="54"/>
      <c r="BK2287" s="54"/>
    </row>
    <row r="2288">
      <c r="B2288" s="23"/>
      <c r="D2288" s="32"/>
      <c r="G2288" s="23"/>
      <c r="J2288" s="23"/>
      <c r="O2288" s="23"/>
      <c r="BE2288" s="54"/>
      <c r="BF2288" s="55"/>
      <c r="BI2288" s="55"/>
      <c r="BJ2288" s="54"/>
      <c r="BK2288" s="54"/>
    </row>
    <row r="2289">
      <c r="B2289" s="23"/>
      <c r="D2289" s="32"/>
      <c r="G2289" s="23"/>
      <c r="J2289" s="23"/>
      <c r="O2289" s="23"/>
      <c r="BE2289" s="54"/>
      <c r="BF2289" s="55"/>
      <c r="BI2289" s="55"/>
      <c r="BJ2289" s="54"/>
      <c r="BK2289" s="54"/>
    </row>
    <row r="2290">
      <c r="B2290" s="23"/>
      <c r="D2290" s="32"/>
      <c r="G2290" s="23"/>
      <c r="J2290" s="23"/>
      <c r="O2290" s="23"/>
      <c r="BE2290" s="54"/>
      <c r="BF2290" s="55"/>
      <c r="BI2290" s="55"/>
      <c r="BJ2290" s="54"/>
      <c r="BK2290" s="54"/>
    </row>
    <row r="2291">
      <c r="B2291" s="23"/>
      <c r="D2291" s="32"/>
      <c r="G2291" s="23"/>
      <c r="J2291" s="23"/>
      <c r="O2291" s="23"/>
      <c r="BE2291" s="54"/>
      <c r="BF2291" s="55"/>
      <c r="BI2291" s="55"/>
      <c r="BJ2291" s="54"/>
      <c r="BK2291" s="54"/>
    </row>
    <row r="2292">
      <c r="B2292" s="23"/>
      <c r="D2292" s="32"/>
      <c r="G2292" s="23"/>
      <c r="J2292" s="23"/>
      <c r="O2292" s="23"/>
      <c r="BE2292" s="54"/>
      <c r="BF2292" s="55"/>
      <c r="BI2292" s="55"/>
      <c r="BJ2292" s="54"/>
      <c r="BK2292" s="54"/>
    </row>
    <row r="2293">
      <c r="B2293" s="23"/>
      <c r="D2293" s="32"/>
      <c r="G2293" s="23"/>
      <c r="J2293" s="23"/>
      <c r="O2293" s="23"/>
      <c r="BE2293" s="54"/>
      <c r="BF2293" s="55"/>
      <c r="BI2293" s="55"/>
      <c r="BJ2293" s="54"/>
      <c r="BK2293" s="54"/>
    </row>
    <row r="2294">
      <c r="B2294" s="23"/>
      <c r="D2294" s="32"/>
      <c r="G2294" s="23"/>
      <c r="J2294" s="23"/>
      <c r="O2294" s="23"/>
      <c r="BE2294" s="54"/>
      <c r="BF2294" s="55"/>
      <c r="BI2294" s="55"/>
      <c r="BJ2294" s="54"/>
      <c r="BK2294" s="54"/>
    </row>
    <row r="2295">
      <c r="B2295" s="23"/>
      <c r="D2295" s="32"/>
      <c r="G2295" s="23"/>
      <c r="J2295" s="23"/>
      <c r="O2295" s="23"/>
      <c r="BE2295" s="54"/>
      <c r="BF2295" s="55"/>
      <c r="BI2295" s="55"/>
      <c r="BJ2295" s="54"/>
      <c r="BK2295" s="54"/>
    </row>
    <row r="2296">
      <c r="B2296" s="23"/>
      <c r="D2296" s="32"/>
      <c r="G2296" s="23"/>
      <c r="J2296" s="23"/>
      <c r="O2296" s="23"/>
      <c r="BE2296" s="54"/>
      <c r="BF2296" s="55"/>
      <c r="BI2296" s="55"/>
      <c r="BJ2296" s="54"/>
      <c r="BK2296" s="54"/>
    </row>
    <row r="2297">
      <c r="B2297" s="23"/>
      <c r="D2297" s="32"/>
      <c r="G2297" s="23"/>
      <c r="J2297" s="23"/>
      <c r="O2297" s="23"/>
      <c r="BE2297" s="54"/>
      <c r="BF2297" s="55"/>
      <c r="BI2297" s="55"/>
      <c r="BJ2297" s="54"/>
      <c r="BK2297" s="54"/>
    </row>
    <row r="2298">
      <c r="B2298" s="23"/>
      <c r="D2298" s="32"/>
      <c r="G2298" s="23"/>
      <c r="J2298" s="23"/>
      <c r="O2298" s="23"/>
      <c r="BE2298" s="54"/>
      <c r="BF2298" s="55"/>
      <c r="BI2298" s="55"/>
      <c r="BJ2298" s="54"/>
      <c r="BK2298" s="54"/>
    </row>
    <row r="2299">
      <c r="B2299" s="23"/>
      <c r="D2299" s="32"/>
      <c r="G2299" s="23"/>
      <c r="J2299" s="23"/>
      <c r="O2299" s="23"/>
      <c r="BE2299" s="54"/>
      <c r="BF2299" s="55"/>
      <c r="BI2299" s="55"/>
      <c r="BJ2299" s="54"/>
      <c r="BK2299" s="54"/>
    </row>
    <row r="2300">
      <c r="B2300" s="23"/>
      <c r="D2300" s="32"/>
      <c r="G2300" s="23"/>
      <c r="J2300" s="23"/>
      <c r="O2300" s="23"/>
      <c r="BE2300" s="54"/>
      <c r="BF2300" s="55"/>
      <c r="BI2300" s="55"/>
      <c r="BJ2300" s="54"/>
      <c r="BK2300" s="54"/>
    </row>
    <row r="2301">
      <c r="B2301" s="23"/>
      <c r="D2301" s="32"/>
      <c r="G2301" s="23"/>
      <c r="J2301" s="23"/>
      <c r="O2301" s="23"/>
      <c r="BE2301" s="54"/>
      <c r="BF2301" s="55"/>
      <c r="BI2301" s="55"/>
      <c r="BJ2301" s="54"/>
      <c r="BK2301" s="54"/>
    </row>
    <row r="2302">
      <c r="B2302" s="23"/>
      <c r="D2302" s="32"/>
      <c r="G2302" s="23"/>
      <c r="J2302" s="23"/>
      <c r="O2302" s="23"/>
      <c r="BE2302" s="54"/>
      <c r="BF2302" s="55"/>
      <c r="BI2302" s="55"/>
      <c r="BJ2302" s="54"/>
      <c r="BK2302" s="54"/>
    </row>
    <row r="2303">
      <c r="B2303" s="23"/>
      <c r="D2303" s="32"/>
      <c r="G2303" s="23"/>
      <c r="J2303" s="23"/>
      <c r="O2303" s="23"/>
      <c r="BE2303" s="54"/>
      <c r="BF2303" s="55"/>
      <c r="BI2303" s="55"/>
      <c r="BJ2303" s="54"/>
      <c r="BK2303" s="54"/>
    </row>
    <row r="2304">
      <c r="B2304" s="23"/>
      <c r="D2304" s="32"/>
      <c r="G2304" s="23"/>
      <c r="J2304" s="23"/>
      <c r="O2304" s="23"/>
      <c r="BE2304" s="54"/>
      <c r="BF2304" s="55"/>
      <c r="BI2304" s="55"/>
      <c r="BJ2304" s="54"/>
      <c r="BK2304" s="54"/>
    </row>
    <row r="2305">
      <c r="B2305" s="23"/>
      <c r="D2305" s="32"/>
      <c r="G2305" s="23"/>
      <c r="J2305" s="23"/>
      <c r="O2305" s="23"/>
      <c r="BE2305" s="54"/>
      <c r="BF2305" s="55"/>
      <c r="BI2305" s="55"/>
      <c r="BJ2305" s="54"/>
      <c r="BK2305" s="54"/>
    </row>
    <row r="2306">
      <c r="B2306" s="23"/>
      <c r="D2306" s="32"/>
      <c r="G2306" s="23"/>
      <c r="J2306" s="23"/>
      <c r="O2306" s="23"/>
      <c r="BE2306" s="54"/>
      <c r="BF2306" s="55"/>
      <c r="BI2306" s="55"/>
      <c r="BJ2306" s="54"/>
      <c r="BK2306" s="54"/>
    </row>
    <row r="2307">
      <c r="B2307" s="23"/>
      <c r="D2307" s="32"/>
      <c r="G2307" s="23"/>
      <c r="J2307" s="23"/>
      <c r="O2307" s="23"/>
      <c r="BE2307" s="54"/>
      <c r="BF2307" s="55"/>
      <c r="BI2307" s="55"/>
      <c r="BJ2307" s="54"/>
      <c r="BK2307" s="54"/>
    </row>
    <row r="2308">
      <c r="B2308" s="23"/>
      <c r="D2308" s="32"/>
      <c r="G2308" s="23"/>
      <c r="J2308" s="23"/>
      <c r="O2308" s="23"/>
      <c r="BE2308" s="54"/>
      <c r="BF2308" s="55"/>
      <c r="BI2308" s="55"/>
      <c r="BJ2308" s="54"/>
      <c r="BK2308" s="54"/>
    </row>
    <row r="2309">
      <c r="B2309" s="23"/>
      <c r="D2309" s="32"/>
      <c r="G2309" s="23"/>
      <c r="J2309" s="23"/>
      <c r="O2309" s="23"/>
      <c r="BE2309" s="54"/>
      <c r="BF2309" s="55"/>
      <c r="BI2309" s="55"/>
      <c r="BJ2309" s="54"/>
      <c r="BK2309" s="54"/>
    </row>
    <row r="2310">
      <c r="B2310" s="23"/>
      <c r="D2310" s="32"/>
      <c r="G2310" s="23"/>
      <c r="J2310" s="23"/>
      <c r="O2310" s="23"/>
      <c r="BE2310" s="54"/>
      <c r="BF2310" s="55"/>
      <c r="BI2310" s="55"/>
      <c r="BJ2310" s="54"/>
      <c r="BK2310" s="54"/>
    </row>
    <row r="2311">
      <c r="B2311" s="23"/>
      <c r="D2311" s="32"/>
      <c r="G2311" s="23"/>
      <c r="J2311" s="23"/>
      <c r="O2311" s="23"/>
      <c r="BE2311" s="54"/>
      <c r="BF2311" s="55"/>
      <c r="BI2311" s="55"/>
      <c r="BJ2311" s="54"/>
      <c r="BK2311" s="54"/>
    </row>
    <row r="2312">
      <c r="B2312" s="23"/>
      <c r="D2312" s="32"/>
      <c r="G2312" s="23"/>
      <c r="J2312" s="23"/>
      <c r="O2312" s="23"/>
      <c r="BE2312" s="54"/>
      <c r="BF2312" s="55"/>
      <c r="BI2312" s="55"/>
      <c r="BJ2312" s="54"/>
      <c r="BK2312" s="54"/>
    </row>
    <row r="2313">
      <c r="B2313" s="23"/>
      <c r="D2313" s="32"/>
      <c r="G2313" s="23"/>
      <c r="J2313" s="23"/>
      <c r="O2313" s="23"/>
      <c r="BE2313" s="54"/>
      <c r="BF2313" s="55"/>
      <c r="BI2313" s="55"/>
      <c r="BJ2313" s="54"/>
      <c r="BK2313" s="54"/>
    </row>
    <row r="2314">
      <c r="B2314" s="23"/>
      <c r="D2314" s="32"/>
      <c r="G2314" s="23"/>
      <c r="J2314" s="23"/>
      <c r="O2314" s="23"/>
      <c r="BE2314" s="54"/>
      <c r="BF2314" s="55"/>
      <c r="BI2314" s="55"/>
      <c r="BJ2314" s="54"/>
      <c r="BK2314" s="54"/>
    </row>
    <row r="2315">
      <c r="B2315" s="23"/>
      <c r="D2315" s="32"/>
      <c r="G2315" s="23"/>
      <c r="J2315" s="23"/>
      <c r="O2315" s="23"/>
      <c r="BE2315" s="54"/>
      <c r="BF2315" s="55"/>
      <c r="BI2315" s="55"/>
      <c r="BJ2315" s="54"/>
      <c r="BK2315" s="54"/>
    </row>
    <row r="2316">
      <c r="B2316" s="23"/>
      <c r="D2316" s="32"/>
      <c r="G2316" s="23"/>
      <c r="J2316" s="23"/>
      <c r="O2316" s="23"/>
      <c r="BE2316" s="54"/>
      <c r="BF2316" s="55"/>
      <c r="BI2316" s="55"/>
      <c r="BJ2316" s="54"/>
      <c r="BK2316" s="54"/>
    </row>
    <row r="2317">
      <c r="B2317" s="23"/>
      <c r="D2317" s="32"/>
      <c r="G2317" s="23"/>
      <c r="J2317" s="23"/>
      <c r="O2317" s="23"/>
      <c r="BE2317" s="54"/>
      <c r="BF2317" s="55"/>
      <c r="BI2317" s="55"/>
      <c r="BJ2317" s="54"/>
      <c r="BK2317" s="54"/>
    </row>
    <row r="2318">
      <c r="B2318" s="23"/>
      <c r="D2318" s="32"/>
      <c r="G2318" s="23"/>
      <c r="J2318" s="23"/>
      <c r="O2318" s="23"/>
      <c r="BE2318" s="54"/>
      <c r="BF2318" s="55"/>
      <c r="BI2318" s="55"/>
      <c r="BJ2318" s="54"/>
      <c r="BK2318" s="54"/>
    </row>
    <row r="2319">
      <c r="B2319" s="23"/>
      <c r="D2319" s="32"/>
      <c r="G2319" s="23"/>
      <c r="J2319" s="23"/>
      <c r="O2319" s="23"/>
      <c r="BE2319" s="54"/>
      <c r="BF2319" s="55"/>
      <c r="BI2319" s="55"/>
      <c r="BJ2319" s="54"/>
      <c r="BK2319" s="54"/>
    </row>
    <row r="2320">
      <c r="B2320" s="23"/>
      <c r="D2320" s="32"/>
      <c r="G2320" s="23"/>
      <c r="J2320" s="23"/>
      <c r="O2320" s="23"/>
      <c r="BE2320" s="54"/>
      <c r="BF2320" s="55"/>
      <c r="BI2320" s="55"/>
      <c r="BJ2320" s="54"/>
      <c r="BK2320" s="54"/>
    </row>
    <row r="2321">
      <c r="B2321" s="23"/>
      <c r="D2321" s="32"/>
      <c r="G2321" s="23"/>
      <c r="J2321" s="23"/>
      <c r="O2321" s="23"/>
      <c r="BE2321" s="54"/>
      <c r="BF2321" s="55"/>
      <c r="BI2321" s="55"/>
      <c r="BJ2321" s="54"/>
      <c r="BK2321" s="54"/>
    </row>
    <row r="2322">
      <c r="B2322" s="23"/>
      <c r="D2322" s="32"/>
      <c r="G2322" s="23"/>
      <c r="J2322" s="23"/>
      <c r="O2322" s="23"/>
      <c r="BE2322" s="54"/>
      <c r="BF2322" s="55"/>
      <c r="BI2322" s="55"/>
      <c r="BJ2322" s="54"/>
      <c r="BK2322" s="54"/>
    </row>
    <row r="2323">
      <c r="B2323" s="23"/>
      <c r="D2323" s="32"/>
      <c r="G2323" s="23"/>
      <c r="J2323" s="23"/>
      <c r="O2323" s="23"/>
      <c r="BE2323" s="54"/>
      <c r="BF2323" s="55"/>
      <c r="BI2323" s="55"/>
      <c r="BJ2323" s="54"/>
      <c r="BK2323" s="54"/>
    </row>
    <row r="2324">
      <c r="B2324" s="23"/>
      <c r="D2324" s="32"/>
      <c r="G2324" s="23"/>
      <c r="J2324" s="23"/>
      <c r="O2324" s="23"/>
      <c r="BE2324" s="54"/>
      <c r="BF2324" s="55"/>
      <c r="BI2324" s="55"/>
      <c r="BJ2324" s="54"/>
      <c r="BK2324" s="54"/>
    </row>
    <row r="2325">
      <c r="B2325" s="23"/>
      <c r="D2325" s="32"/>
      <c r="G2325" s="23"/>
      <c r="J2325" s="23"/>
      <c r="O2325" s="23"/>
      <c r="BE2325" s="54"/>
      <c r="BF2325" s="55"/>
      <c r="BI2325" s="55"/>
      <c r="BJ2325" s="54"/>
      <c r="BK2325" s="54"/>
    </row>
    <row r="2326">
      <c r="B2326" s="23"/>
      <c r="D2326" s="32"/>
      <c r="G2326" s="23"/>
      <c r="J2326" s="23"/>
      <c r="O2326" s="23"/>
      <c r="BE2326" s="54"/>
      <c r="BF2326" s="55"/>
      <c r="BI2326" s="55"/>
      <c r="BJ2326" s="54"/>
      <c r="BK2326" s="54"/>
    </row>
    <row r="2327">
      <c r="B2327" s="23"/>
      <c r="D2327" s="32"/>
      <c r="G2327" s="23"/>
      <c r="J2327" s="23"/>
      <c r="O2327" s="23"/>
      <c r="BE2327" s="54"/>
      <c r="BF2327" s="55"/>
      <c r="BI2327" s="55"/>
      <c r="BJ2327" s="54"/>
      <c r="BK2327" s="54"/>
    </row>
    <row r="2328">
      <c r="B2328" s="23"/>
      <c r="D2328" s="32"/>
      <c r="G2328" s="23"/>
      <c r="J2328" s="23"/>
      <c r="O2328" s="23"/>
      <c r="BE2328" s="54"/>
      <c r="BF2328" s="55"/>
      <c r="BI2328" s="55"/>
      <c r="BJ2328" s="54"/>
      <c r="BK2328" s="54"/>
    </row>
    <row r="2329">
      <c r="B2329" s="23"/>
      <c r="D2329" s="32"/>
      <c r="G2329" s="23"/>
      <c r="J2329" s="23"/>
      <c r="O2329" s="23"/>
      <c r="BE2329" s="54"/>
      <c r="BF2329" s="55"/>
      <c r="BI2329" s="55"/>
      <c r="BJ2329" s="54"/>
      <c r="BK2329" s="54"/>
    </row>
    <row r="2330">
      <c r="B2330" s="23"/>
      <c r="D2330" s="32"/>
      <c r="G2330" s="23"/>
      <c r="J2330" s="23"/>
      <c r="O2330" s="23"/>
      <c r="BE2330" s="54"/>
      <c r="BF2330" s="55"/>
      <c r="BI2330" s="55"/>
      <c r="BJ2330" s="54"/>
      <c r="BK2330" s="54"/>
    </row>
    <row r="2331">
      <c r="B2331" s="23"/>
      <c r="D2331" s="32"/>
      <c r="G2331" s="23"/>
      <c r="J2331" s="23"/>
      <c r="O2331" s="23"/>
      <c r="BE2331" s="54"/>
      <c r="BF2331" s="55"/>
      <c r="BI2331" s="55"/>
      <c r="BJ2331" s="54"/>
      <c r="BK2331" s="54"/>
    </row>
    <row r="2332">
      <c r="B2332" s="23"/>
      <c r="D2332" s="32"/>
      <c r="G2332" s="23"/>
      <c r="J2332" s="23"/>
      <c r="O2332" s="23"/>
      <c r="BE2332" s="54"/>
      <c r="BF2332" s="55"/>
      <c r="BI2332" s="55"/>
      <c r="BJ2332" s="54"/>
      <c r="BK2332" s="54"/>
    </row>
    <row r="2333">
      <c r="B2333" s="23"/>
      <c r="D2333" s="32"/>
      <c r="G2333" s="23"/>
      <c r="J2333" s="23"/>
      <c r="O2333" s="23"/>
      <c r="BE2333" s="54"/>
      <c r="BF2333" s="55"/>
      <c r="BI2333" s="55"/>
      <c r="BJ2333" s="54"/>
      <c r="BK2333" s="54"/>
    </row>
    <row r="2334">
      <c r="B2334" s="23"/>
      <c r="D2334" s="32"/>
      <c r="G2334" s="23"/>
      <c r="J2334" s="23"/>
      <c r="O2334" s="23"/>
      <c r="BE2334" s="54"/>
      <c r="BF2334" s="55"/>
      <c r="BI2334" s="55"/>
      <c r="BJ2334" s="54"/>
      <c r="BK2334" s="54"/>
    </row>
    <row r="2335">
      <c r="B2335" s="23"/>
      <c r="D2335" s="32"/>
      <c r="G2335" s="23"/>
      <c r="J2335" s="23"/>
      <c r="O2335" s="23"/>
      <c r="BE2335" s="54"/>
      <c r="BF2335" s="55"/>
      <c r="BI2335" s="55"/>
      <c r="BJ2335" s="54"/>
      <c r="BK2335" s="54"/>
    </row>
    <row r="2336">
      <c r="B2336" s="23"/>
      <c r="D2336" s="32"/>
      <c r="G2336" s="23"/>
      <c r="J2336" s="23"/>
      <c r="O2336" s="23"/>
      <c r="BE2336" s="54"/>
      <c r="BF2336" s="55"/>
      <c r="BI2336" s="55"/>
      <c r="BJ2336" s="54"/>
      <c r="BK2336" s="54"/>
    </row>
    <row r="2337">
      <c r="B2337" s="23"/>
      <c r="D2337" s="32"/>
      <c r="G2337" s="23"/>
      <c r="J2337" s="23"/>
      <c r="O2337" s="23"/>
      <c r="BE2337" s="54"/>
      <c r="BF2337" s="55"/>
      <c r="BI2337" s="55"/>
      <c r="BJ2337" s="54"/>
      <c r="BK2337" s="54"/>
    </row>
    <row r="2338">
      <c r="B2338" s="23"/>
      <c r="D2338" s="32"/>
      <c r="G2338" s="23"/>
      <c r="J2338" s="23"/>
      <c r="O2338" s="23"/>
      <c r="BE2338" s="54"/>
      <c r="BF2338" s="55"/>
      <c r="BI2338" s="55"/>
      <c r="BJ2338" s="54"/>
      <c r="BK2338" s="54"/>
    </row>
    <row r="2339">
      <c r="B2339" s="23"/>
      <c r="D2339" s="32"/>
      <c r="G2339" s="23"/>
      <c r="J2339" s="23"/>
      <c r="O2339" s="23"/>
      <c r="BE2339" s="54"/>
      <c r="BF2339" s="55"/>
      <c r="BI2339" s="55"/>
      <c r="BJ2339" s="54"/>
      <c r="BK2339" s="54"/>
    </row>
    <row r="2340">
      <c r="B2340" s="23"/>
      <c r="D2340" s="32"/>
      <c r="G2340" s="23"/>
      <c r="J2340" s="23"/>
      <c r="O2340" s="23"/>
      <c r="BE2340" s="54"/>
      <c r="BF2340" s="55"/>
      <c r="BI2340" s="55"/>
      <c r="BJ2340" s="54"/>
      <c r="BK2340" s="54"/>
    </row>
    <row r="2341">
      <c r="B2341" s="23"/>
      <c r="D2341" s="32"/>
      <c r="G2341" s="23"/>
      <c r="J2341" s="23"/>
      <c r="O2341" s="23"/>
      <c r="BE2341" s="54"/>
      <c r="BF2341" s="55"/>
      <c r="BI2341" s="55"/>
      <c r="BJ2341" s="54"/>
      <c r="BK2341" s="54"/>
    </row>
    <row r="2342">
      <c r="B2342" s="23"/>
      <c r="D2342" s="32"/>
      <c r="G2342" s="23"/>
      <c r="J2342" s="23"/>
      <c r="O2342" s="23"/>
      <c r="BE2342" s="54"/>
      <c r="BF2342" s="55"/>
      <c r="BI2342" s="55"/>
      <c r="BJ2342" s="54"/>
      <c r="BK2342" s="54"/>
    </row>
    <row r="2343">
      <c r="B2343" s="23"/>
      <c r="D2343" s="32"/>
      <c r="G2343" s="23"/>
      <c r="J2343" s="23"/>
      <c r="O2343" s="23"/>
      <c r="BE2343" s="54"/>
      <c r="BF2343" s="55"/>
      <c r="BI2343" s="55"/>
      <c r="BJ2343" s="54"/>
      <c r="BK2343" s="54"/>
    </row>
    <row r="2344">
      <c r="B2344" s="23"/>
      <c r="D2344" s="32"/>
      <c r="G2344" s="23"/>
      <c r="J2344" s="23"/>
      <c r="O2344" s="23"/>
      <c r="BE2344" s="54"/>
      <c r="BF2344" s="55"/>
      <c r="BI2344" s="55"/>
      <c r="BJ2344" s="54"/>
      <c r="BK2344" s="54"/>
    </row>
    <row r="2345">
      <c r="B2345" s="23"/>
      <c r="D2345" s="32"/>
      <c r="G2345" s="23"/>
      <c r="J2345" s="23"/>
      <c r="O2345" s="23"/>
      <c r="BE2345" s="54"/>
      <c r="BF2345" s="55"/>
      <c r="BI2345" s="55"/>
      <c r="BJ2345" s="54"/>
      <c r="BK2345" s="54"/>
    </row>
    <row r="2346">
      <c r="B2346" s="23"/>
      <c r="D2346" s="32"/>
      <c r="G2346" s="23"/>
      <c r="J2346" s="23"/>
      <c r="O2346" s="23"/>
      <c r="BE2346" s="54"/>
      <c r="BF2346" s="55"/>
      <c r="BI2346" s="55"/>
      <c r="BJ2346" s="54"/>
      <c r="BK2346" s="54"/>
    </row>
    <row r="2347">
      <c r="B2347" s="23"/>
      <c r="D2347" s="32"/>
      <c r="G2347" s="23"/>
      <c r="J2347" s="23"/>
      <c r="O2347" s="23"/>
      <c r="BE2347" s="54"/>
      <c r="BF2347" s="55"/>
      <c r="BI2347" s="55"/>
      <c r="BJ2347" s="54"/>
      <c r="BK2347" s="54"/>
    </row>
    <row r="2348">
      <c r="B2348" s="23"/>
      <c r="D2348" s="32"/>
      <c r="G2348" s="23"/>
      <c r="J2348" s="23"/>
      <c r="O2348" s="23"/>
      <c r="BE2348" s="54"/>
      <c r="BF2348" s="55"/>
      <c r="BI2348" s="55"/>
      <c r="BJ2348" s="54"/>
      <c r="BK2348" s="54"/>
    </row>
    <row r="2349">
      <c r="B2349" s="23"/>
      <c r="D2349" s="32"/>
      <c r="G2349" s="23"/>
      <c r="J2349" s="23"/>
      <c r="O2349" s="23"/>
      <c r="BE2349" s="54"/>
      <c r="BF2349" s="55"/>
      <c r="BI2349" s="55"/>
      <c r="BJ2349" s="54"/>
      <c r="BK2349" s="54"/>
    </row>
    <row r="2350">
      <c r="B2350" s="23"/>
      <c r="D2350" s="32"/>
      <c r="G2350" s="23"/>
      <c r="J2350" s="23"/>
      <c r="O2350" s="23"/>
      <c r="BE2350" s="54"/>
      <c r="BF2350" s="55"/>
      <c r="BI2350" s="55"/>
      <c r="BJ2350" s="54"/>
      <c r="BK2350" s="54"/>
    </row>
    <row r="2351">
      <c r="B2351" s="23"/>
      <c r="D2351" s="32"/>
      <c r="G2351" s="23"/>
      <c r="J2351" s="23"/>
      <c r="O2351" s="23"/>
      <c r="BE2351" s="54"/>
      <c r="BF2351" s="55"/>
      <c r="BI2351" s="55"/>
      <c r="BJ2351" s="54"/>
      <c r="BK2351" s="54"/>
    </row>
    <row r="2352">
      <c r="B2352" s="23"/>
      <c r="D2352" s="32"/>
      <c r="G2352" s="23"/>
      <c r="J2352" s="23"/>
      <c r="O2352" s="23"/>
      <c r="BE2352" s="54"/>
      <c r="BF2352" s="55"/>
      <c r="BI2352" s="55"/>
      <c r="BJ2352" s="54"/>
      <c r="BK2352" s="54"/>
    </row>
    <row r="2353">
      <c r="B2353" s="23"/>
      <c r="D2353" s="32"/>
      <c r="G2353" s="23"/>
      <c r="J2353" s="23"/>
      <c r="O2353" s="23"/>
      <c r="BE2353" s="54"/>
      <c r="BF2353" s="55"/>
      <c r="BI2353" s="55"/>
      <c r="BJ2353" s="54"/>
      <c r="BK2353" s="54"/>
    </row>
    <row r="2354">
      <c r="B2354" s="23"/>
      <c r="D2354" s="32"/>
      <c r="G2354" s="23"/>
      <c r="J2354" s="23"/>
      <c r="O2354" s="23"/>
      <c r="BE2354" s="54"/>
      <c r="BF2354" s="55"/>
      <c r="BI2354" s="55"/>
      <c r="BJ2354" s="54"/>
      <c r="BK2354" s="54"/>
    </row>
    <row r="2355">
      <c r="B2355" s="23"/>
      <c r="D2355" s="32"/>
      <c r="G2355" s="23"/>
      <c r="J2355" s="23"/>
      <c r="O2355" s="23"/>
      <c r="BE2355" s="54"/>
      <c r="BF2355" s="55"/>
      <c r="BI2355" s="55"/>
      <c r="BJ2355" s="54"/>
      <c r="BK2355" s="54"/>
    </row>
    <row r="2356">
      <c r="B2356" s="23"/>
      <c r="D2356" s="32"/>
      <c r="G2356" s="23"/>
      <c r="J2356" s="23"/>
      <c r="O2356" s="23"/>
      <c r="BE2356" s="54"/>
      <c r="BF2356" s="55"/>
      <c r="BI2356" s="55"/>
      <c r="BJ2356" s="54"/>
      <c r="BK2356" s="54"/>
    </row>
    <row r="2357">
      <c r="B2357" s="23"/>
      <c r="D2357" s="32"/>
      <c r="G2357" s="23"/>
      <c r="J2357" s="23"/>
      <c r="O2357" s="23"/>
      <c r="BE2357" s="54"/>
      <c r="BF2357" s="55"/>
      <c r="BI2357" s="55"/>
      <c r="BJ2357" s="54"/>
      <c r="BK2357" s="54"/>
    </row>
    <row r="2358">
      <c r="B2358" s="23"/>
      <c r="D2358" s="32"/>
      <c r="G2358" s="23"/>
      <c r="J2358" s="23"/>
      <c r="O2358" s="23"/>
      <c r="BE2358" s="54"/>
      <c r="BF2358" s="55"/>
      <c r="BI2358" s="55"/>
      <c r="BJ2358" s="54"/>
      <c r="BK2358" s="54"/>
    </row>
    <row r="2359">
      <c r="B2359" s="23"/>
      <c r="D2359" s="32"/>
      <c r="G2359" s="23"/>
      <c r="J2359" s="23"/>
      <c r="O2359" s="23"/>
      <c r="BE2359" s="54"/>
      <c r="BF2359" s="55"/>
      <c r="BI2359" s="55"/>
      <c r="BJ2359" s="54"/>
      <c r="BK2359" s="54"/>
    </row>
    <row r="2360">
      <c r="B2360" s="23"/>
      <c r="D2360" s="32"/>
      <c r="G2360" s="23"/>
      <c r="J2360" s="23"/>
      <c r="O2360" s="23"/>
      <c r="BE2360" s="54"/>
      <c r="BF2360" s="55"/>
      <c r="BI2360" s="55"/>
      <c r="BJ2360" s="54"/>
      <c r="BK2360" s="54"/>
    </row>
    <row r="2361">
      <c r="B2361" s="23"/>
      <c r="D2361" s="32"/>
      <c r="G2361" s="23"/>
      <c r="J2361" s="23"/>
      <c r="O2361" s="23"/>
      <c r="BE2361" s="54"/>
      <c r="BF2361" s="55"/>
      <c r="BI2361" s="55"/>
      <c r="BJ2361" s="54"/>
      <c r="BK2361" s="54"/>
    </row>
    <row r="2362">
      <c r="B2362" s="23"/>
      <c r="D2362" s="32"/>
      <c r="G2362" s="23"/>
      <c r="J2362" s="23"/>
      <c r="O2362" s="23"/>
      <c r="BE2362" s="54"/>
      <c r="BF2362" s="55"/>
      <c r="BI2362" s="55"/>
      <c r="BJ2362" s="54"/>
      <c r="BK2362" s="54"/>
    </row>
    <row r="2363">
      <c r="B2363" s="23"/>
      <c r="D2363" s="32"/>
      <c r="G2363" s="23"/>
      <c r="J2363" s="23"/>
      <c r="O2363" s="23"/>
      <c r="BE2363" s="54"/>
      <c r="BF2363" s="55"/>
      <c r="BI2363" s="55"/>
      <c r="BJ2363" s="54"/>
      <c r="BK2363" s="54"/>
    </row>
    <row r="2364">
      <c r="B2364" s="23"/>
      <c r="D2364" s="32"/>
      <c r="G2364" s="23"/>
      <c r="J2364" s="23"/>
      <c r="O2364" s="23"/>
      <c r="BE2364" s="54"/>
      <c r="BF2364" s="55"/>
      <c r="BI2364" s="55"/>
      <c r="BJ2364" s="54"/>
      <c r="BK2364" s="54"/>
    </row>
    <row r="2365">
      <c r="B2365" s="23"/>
      <c r="D2365" s="32"/>
      <c r="G2365" s="23"/>
      <c r="J2365" s="23"/>
      <c r="O2365" s="23"/>
      <c r="BE2365" s="54"/>
      <c r="BF2365" s="55"/>
      <c r="BI2365" s="55"/>
      <c r="BJ2365" s="54"/>
      <c r="BK2365" s="54"/>
    </row>
    <row r="2366">
      <c r="B2366" s="23"/>
      <c r="D2366" s="32"/>
      <c r="G2366" s="23"/>
      <c r="J2366" s="23"/>
      <c r="O2366" s="23"/>
      <c r="BE2366" s="54"/>
      <c r="BF2366" s="55"/>
      <c r="BI2366" s="55"/>
      <c r="BJ2366" s="54"/>
      <c r="BK2366" s="54"/>
    </row>
    <row r="2367">
      <c r="B2367" s="23"/>
      <c r="D2367" s="32"/>
      <c r="G2367" s="23"/>
      <c r="J2367" s="23"/>
      <c r="O2367" s="23"/>
      <c r="BE2367" s="54"/>
      <c r="BF2367" s="55"/>
      <c r="BI2367" s="55"/>
      <c r="BJ2367" s="54"/>
      <c r="BK2367" s="54"/>
    </row>
    <row r="2368">
      <c r="B2368" s="23"/>
      <c r="D2368" s="32"/>
      <c r="G2368" s="23"/>
      <c r="J2368" s="23"/>
      <c r="O2368" s="23"/>
      <c r="BE2368" s="54"/>
      <c r="BF2368" s="55"/>
      <c r="BI2368" s="55"/>
      <c r="BJ2368" s="54"/>
      <c r="BK2368" s="54"/>
    </row>
    <row r="2369">
      <c r="B2369" s="23"/>
      <c r="D2369" s="32"/>
      <c r="G2369" s="23"/>
      <c r="J2369" s="23"/>
      <c r="O2369" s="23"/>
      <c r="BE2369" s="54"/>
      <c r="BF2369" s="55"/>
      <c r="BI2369" s="55"/>
      <c r="BJ2369" s="54"/>
      <c r="BK2369" s="54"/>
    </row>
    <row r="2370">
      <c r="B2370" s="23"/>
      <c r="D2370" s="32"/>
      <c r="G2370" s="23"/>
      <c r="J2370" s="23"/>
      <c r="O2370" s="23"/>
      <c r="BE2370" s="54"/>
      <c r="BF2370" s="55"/>
      <c r="BI2370" s="55"/>
      <c r="BJ2370" s="54"/>
      <c r="BK2370" s="54"/>
    </row>
    <row r="2371">
      <c r="B2371" s="23"/>
      <c r="D2371" s="32"/>
      <c r="G2371" s="23"/>
      <c r="J2371" s="23"/>
      <c r="O2371" s="23"/>
      <c r="BE2371" s="54"/>
      <c r="BF2371" s="55"/>
      <c r="BI2371" s="55"/>
      <c r="BJ2371" s="54"/>
      <c r="BK2371" s="54"/>
    </row>
    <row r="2372">
      <c r="B2372" s="23"/>
      <c r="D2372" s="32"/>
      <c r="G2372" s="23"/>
      <c r="J2372" s="23"/>
      <c r="O2372" s="23"/>
      <c r="BE2372" s="54"/>
      <c r="BF2372" s="55"/>
      <c r="BI2372" s="55"/>
      <c r="BJ2372" s="54"/>
      <c r="BK2372" s="54"/>
    </row>
    <row r="2373">
      <c r="B2373" s="23"/>
      <c r="D2373" s="32"/>
      <c r="G2373" s="23"/>
      <c r="J2373" s="23"/>
      <c r="O2373" s="23"/>
      <c r="BE2373" s="54"/>
      <c r="BF2373" s="55"/>
      <c r="BI2373" s="55"/>
      <c r="BJ2373" s="54"/>
      <c r="BK2373" s="54"/>
    </row>
    <row r="2374">
      <c r="B2374" s="23"/>
      <c r="D2374" s="32"/>
      <c r="G2374" s="23"/>
      <c r="J2374" s="23"/>
      <c r="O2374" s="23"/>
      <c r="BE2374" s="54"/>
      <c r="BF2374" s="55"/>
      <c r="BI2374" s="55"/>
      <c r="BJ2374" s="54"/>
      <c r="BK2374" s="54"/>
    </row>
    <row r="2375">
      <c r="B2375" s="23"/>
      <c r="D2375" s="32"/>
      <c r="G2375" s="23"/>
      <c r="J2375" s="23"/>
      <c r="O2375" s="23"/>
      <c r="BE2375" s="54"/>
      <c r="BF2375" s="55"/>
      <c r="BI2375" s="55"/>
      <c r="BJ2375" s="54"/>
      <c r="BK2375" s="54"/>
    </row>
    <row r="2376">
      <c r="B2376" s="23"/>
      <c r="D2376" s="32"/>
      <c r="G2376" s="23"/>
      <c r="J2376" s="23"/>
      <c r="O2376" s="23"/>
      <c r="BE2376" s="54"/>
      <c r="BF2376" s="55"/>
      <c r="BI2376" s="55"/>
      <c r="BJ2376" s="54"/>
      <c r="BK2376" s="54"/>
    </row>
    <row r="2377">
      <c r="B2377" s="23"/>
      <c r="D2377" s="32"/>
      <c r="G2377" s="23"/>
      <c r="J2377" s="23"/>
      <c r="O2377" s="23"/>
      <c r="BE2377" s="54"/>
      <c r="BF2377" s="55"/>
      <c r="BI2377" s="55"/>
      <c r="BJ2377" s="54"/>
      <c r="BK2377" s="54"/>
    </row>
    <row r="2378">
      <c r="B2378" s="23"/>
      <c r="D2378" s="32"/>
      <c r="G2378" s="23"/>
      <c r="J2378" s="23"/>
      <c r="O2378" s="23"/>
      <c r="BE2378" s="54"/>
      <c r="BF2378" s="55"/>
      <c r="BI2378" s="55"/>
      <c r="BJ2378" s="54"/>
      <c r="BK2378" s="54"/>
    </row>
    <row r="2379">
      <c r="B2379" s="23"/>
      <c r="D2379" s="32"/>
      <c r="G2379" s="23"/>
      <c r="J2379" s="23"/>
      <c r="O2379" s="23"/>
      <c r="BE2379" s="54"/>
      <c r="BF2379" s="55"/>
      <c r="BI2379" s="55"/>
      <c r="BJ2379" s="54"/>
      <c r="BK2379" s="54"/>
    </row>
    <row r="2380">
      <c r="B2380" s="23"/>
      <c r="D2380" s="32"/>
      <c r="G2380" s="23"/>
      <c r="J2380" s="23"/>
      <c r="O2380" s="23"/>
      <c r="BE2380" s="54"/>
      <c r="BF2380" s="55"/>
      <c r="BI2380" s="55"/>
      <c r="BJ2380" s="54"/>
      <c r="BK2380" s="54"/>
    </row>
    <row r="2381">
      <c r="B2381" s="23"/>
      <c r="D2381" s="32"/>
      <c r="G2381" s="23"/>
      <c r="J2381" s="23"/>
      <c r="O2381" s="23"/>
      <c r="BE2381" s="54"/>
      <c r="BF2381" s="55"/>
      <c r="BI2381" s="55"/>
      <c r="BJ2381" s="54"/>
      <c r="BK2381" s="54"/>
    </row>
    <row r="2382">
      <c r="B2382" s="23"/>
      <c r="D2382" s="32"/>
      <c r="G2382" s="23"/>
      <c r="J2382" s="23"/>
      <c r="O2382" s="23"/>
      <c r="BE2382" s="54"/>
      <c r="BF2382" s="55"/>
      <c r="BI2382" s="55"/>
      <c r="BJ2382" s="54"/>
      <c r="BK2382" s="54"/>
    </row>
    <row r="2383">
      <c r="B2383" s="23"/>
      <c r="D2383" s="32"/>
      <c r="G2383" s="23"/>
      <c r="J2383" s="23"/>
      <c r="O2383" s="23"/>
      <c r="BE2383" s="54"/>
      <c r="BF2383" s="55"/>
      <c r="BI2383" s="55"/>
      <c r="BJ2383" s="54"/>
      <c r="BK2383" s="54"/>
    </row>
    <row r="2384">
      <c r="B2384" s="23"/>
      <c r="D2384" s="32"/>
      <c r="G2384" s="23"/>
      <c r="J2384" s="23"/>
      <c r="O2384" s="23"/>
      <c r="BE2384" s="54"/>
      <c r="BF2384" s="55"/>
      <c r="BI2384" s="55"/>
      <c r="BJ2384" s="54"/>
      <c r="BK2384" s="54"/>
    </row>
    <row r="2385">
      <c r="B2385" s="23"/>
      <c r="D2385" s="32"/>
      <c r="G2385" s="23"/>
      <c r="J2385" s="23"/>
      <c r="O2385" s="23"/>
      <c r="BE2385" s="54"/>
      <c r="BF2385" s="55"/>
      <c r="BI2385" s="55"/>
      <c r="BJ2385" s="54"/>
      <c r="BK2385" s="54"/>
    </row>
    <row r="2386">
      <c r="B2386" s="23"/>
      <c r="D2386" s="32"/>
      <c r="G2386" s="23"/>
      <c r="J2386" s="23"/>
      <c r="O2386" s="23"/>
      <c r="BE2386" s="54"/>
      <c r="BF2386" s="55"/>
      <c r="BI2386" s="55"/>
      <c r="BJ2386" s="54"/>
      <c r="BK2386" s="54"/>
    </row>
    <row r="2387">
      <c r="B2387" s="23"/>
      <c r="D2387" s="32"/>
      <c r="G2387" s="23"/>
      <c r="J2387" s="23"/>
      <c r="O2387" s="23"/>
      <c r="BE2387" s="54"/>
      <c r="BF2387" s="55"/>
      <c r="BI2387" s="55"/>
      <c r="BJ2387" s="54"/>
      <c r="BK2387" s="54"/>
    </row>
    <row r="2388">
      <c r="B2388" s="23"/>
      <c r="D2388" s="32"/>
      <c r="G2388" s="23"/>
      <c r="J2388" s="23"/>
      <c r="O2388" s="23"/>
      <c r="BE2388" s="54"/>
      <c r="BF2388" s="55"/>
      <c r="BI2388" s="55"/>
      <c r="BJ2388" s="54"/>
      <c r="BK2388" s="54"/>
    </row>
    <row r="2389">
      <c r="B2389" s="23"/>
      <c r="D2389" s="32"/>
      <c r="G2389" s="23"/>
      <c r="J2389" s="23"/>
      <c r="O2389" s="23"/>
      <c r="BE2389" s="54"/>
      <c r="BF2389" s="55"/>
      <c r="BI2389" s="55"/>
      <c r="BJ2389" s="54"/>
      <c r="BK2389" s="54"/>
    </row>
    <row r="2390">
      <c r="B2390" s="23"/>
      <c r="D2390" s="32"/>
      <c r="G2390" s="23"/>
      <c r="J2390" s="23"/>
      <c r="O2390" s="23"/>
      <c r="BE2390" s="54"/>
      <c r="BF2390" s="55"/>
      <c r="BI2390" s="55"/>
      <c r="BJ2390" s="54"/>
      <c r="BK2390" s="54"/>
    </row>
    <row r="2391">
      <c r="B2391" s="23"/>
      <c r="D2391" s="32"/>
      <c r="G2391" s="23"/>
      <c r="J2391" s="23"/>
      <c r="O2391" s="23"/>
      <c r="BE2391" s="54"/>
      <c r="BF2391" s="55"/>
      <c r="BI2391" s="55"/>
      <c r="BJ2391" s="54"/>
      <c r="BK2391" s="54"/>
    </row>
    <row r="2392">
      <c r="B2392" s="23"/>
      <c r="D2392" s="32"/>
      <c r="G2392" s="23"/>
      <c r="J2392" s="23"/>
      <c r="O2392" s="23"/>
      <c r="BE2392" s="54"/>
      <c r="BF2392" s="55"/>
      <c r="BI2392" s="55"/>
      <c r="BJ2392" s="54"/>
      <c r="BK2392" s="54"/>
    </row>
    <row r="2393">
      <c r="B2393" s="23"/>
      <c r="D2393" s="32"/>
      <c r="G2393" s="23"/>
      <c r="J2393" s="23"/>
      <c r="O2393" s="23"/>
      <c r="BE2393" s="54"/>
      <c r="BF2393" s="55"/>
      <c r="BI2393" s="55"/>
      <c r="BJ2393" s="54"/>
      <c r="BK2393" s="54"/>
    </row>
    <row r="2394">
      <c r="B2394" s="23"/>
      <c r="D2394" s="32"/>
      <c r="G2394" s="23"/>
      <c r="J2394" s="23"/>
      <c r="O2394" s="23"/>
      <c r="BE2394" s="54"/>
      <c r="BF2394" s="55"/>
      <c r="BI2394" s="55"/>
      <c r="BJ2394" s="54"/>
      <c r="BK2394" s="54"/>
    </row>
    <row r="2395">
      <c r="B2395" s="23"/>
      <c r="D2395" s="32"/>
      <c r="G2395" s="23"/>
      <c r="J2395" s="23"/>
      <c r="O2395" s="23"/>
      <c r="BE2395" s="54"/>
      <c r="BF2395" s="55"/>
      <c r="BI2395" s="55"/>
      <c r="BJ2395" s="54"/>
      <c r="BK2395" s="54"/>
    </row>
    <row r="2396">
      <c r="B2396" s="23"/>
      <c r="D2396" s="32"/>
      <c r="G2396" s="23"/>
      <c r="J2396" s="23"/>
      <c r="O2396" s="23"/>
      <c r="BE2396" s="54"/>
      <c r="BF2396" s="55"/>
      <c r="BI2396" s="55"/>
      <c r="BJ2396" s="54"/>
      <c r="BK2396" s="54"/>
    </row>
    <row r="2397">
      <c r="B2397" s="23"/>
      <c r="D2397" s="32"/>
      <c r="G2397" s="23"/>
      <c r="J2397" s="23"/>
      <c r="O2397" s="23"/>
      <c r="BE2397" s="54"/>
      <c r="BF2397" s="55"/>
      <c r="BI2397" s="55"/>
      <c r="BJ2397" s="54"/>
      <c r="BK2397" s="54"/>
    </row>
    <row r="2398">
      <c r="B2398" s="23"/>
      <c r="D2398" s="32"/>
      <c r="G2398" s="23"/>
      <c r="J2398" s="23"/>
      <c r="O2398" s="23"/>
      <c r="BE2398" s="54"/>
      <c r="BF2398" s="55"/>
      <c r="BI2398" s="55"/>
      <c r="BJ2398" s="54"/>
      <c r="BK2398" s="54"/>
    </row>
    <row r="2399">
      <c r="B2399" s="23"/>
      <c r="D2399" s="32"/>
      <c r="G2399" s="23"/>
      <c r="J2399" s="23"/>
      <c r="O2399" s="23"/>
      <c r="BE2399" s="54"/>
      <c r="BF2399" s="55"/>
      <c r="BI2399" s="55"/>
      <c r="BJ2399" s="54"/>
      <c r="BK2399" s="54"/>
    </row>
    <row r="2400">
      <c r="B2400" s="23"/>
      <c r="D2400" s="32"/>
      <c r="G2400" s="23"/>
      <c r="J2400" s="23"/>
      <c r="O2400" s="23"/>
      <c r="BE2400" s="54"/>
      <c r="BF2400" s="55"/>
      <c r="BI2400" s="55"/>
      <c r="BJ2400" s="54"/>
      <c r="BK2400" s="54"/>
    </row>
    <row r="2401">
      <c r="B2401" s="23"/>
      <c r="D2401" s="32"/>
      <c r="G2401" s="23"/>
      <c r="J2401" s="23"/>
      <c r="O2401" s="23"/>
      <c r="BE2401" s="54"/>
      <c r="BF2401" s="55"/>
      <c r="BI2401" s="55"/>
      <c r="BJ2401" s="54"/>
      <c r="BK2401" s="54"/>
    </row>
    <row r="2402">
      <c r="B2402" s="23"/>
      <c r="D2402" s="32"/>
      <c r="G2402" s="23"/>
      <c r="J2402" s="23"/>
      <c r="O2402" s="23"/>
      <c r="BE2402" s="54"/>
      <c r="BF2402" s="55"/>
      <c r="BI2402" s="55"/>
      <c r="BJ2402" s="54"/>
      <c r="BK2402" s="54"/>
    </row>
    <row r="2403">
      <c r="B2403" s="23"/>
      <c r="D2403" s="32"/>
      <c r="G2403" s="23"/>
      <c r="J2403" s="23"/>
      <c r="O2403" s="23"/>
      <c r="BE2403" s="54"/>
      <c r="BF2403" s="55"/>
      <c r="BI2403" s="55"/>
      <c r="BJ2403" s="54"/>
      <c r="BK2403" s="54"/>
    </row>
    <row r="2404">
      <c r="B2404" s="23"/>
      <c r="D2404" s="32"/>
      <c r="G2404" s="23"/>
      <c r="J2404" s="23"/>
      <c r="O2404" s="23"/>
      <c r="BE2404" s="54"/>
      <c r="BF2404" s="55"/>
      <c r="BI2404" s="55"/>
      <c r="BJ2404" s="54"/>
      <c r="BK2404" s="54"/>
    </row>
    <row r="2405">
      <c r="B2405" s="23"/>
      <c r="D2405" s="32"/>
      <c r="G2405" s="23"/>
      <c r="J2405" s="23"/>
      <c r="O2405" s="23"/>
      <c r="BE2405" s="54"/>
      <c r="BF2405" s="55"/>
      <c r="BI2405" s="55"/>
      <c r="BJ2405" s="54"/>
      <c r="BK2405" s="54"/>
    </row>
    <row r="2406">
      <c r="B2406" s="23"/>
      <c r="D2406" s="32"/>
      <c r="G2406" s="23"/>
      <c r="J2406" s="23"/>
      <c r="O2406" s="23"/>
      <c r="BE2406" s="54"/>
      <c r="BF2406" s="55"/>
      <c r="BI2406" s="55"/>
      <c r="BJ2406" s="54"/>
      <c r="BK2406" s="54"/>
    </row>
    <row r="2407">
      <c r="B2407" s="23"/>
      <c r="D2407" s="32"/>
      <c r="G2407" s="23"/>
      <c r="J2407" s="23"/>
      <c r="O2407" s="23"/>
      <c r="BE2407" s="54"/>
      <c r="BF2407" s="55"/>
      <c r="BI2407" s="55"/>
      <c r="BJ2407" s="54"/>
      <c r="BK2407" s="54"/>
    </row>
    <row r="2408">
      <c r="B2408" s="23"/>
      <c r="D2408" s="32"/>
      <c r="G2408" s="23"/>
      <c r="J2408" s="23"/>
      <c r="O2408" s="23"/>
      <c r="BE2408" s="54"/>
      <c r="BF2408" s="55"/>
      <c r="BI2408" s="55"/>
      <c r="BJ2408" s="54"/>
      <c r="BK2408" s="54"/>
    </row>
    <row r="2409">
      <c r="B2409" s="23"/>
      <c r="D2409" s="32"/>
      <c r="G2409" s="23"/>
      <c r="J2409" s="23"/>
      <c r="O2409" s="23"/>
      <c r="BE2409" s="54"/>
      <c r="BF2409" s="55"/>
      <c r="BI2409" s="55"/>
      <c r="BJ2409" s="54"/>
      <c r="BK2409" s="54"/>
    </row>
    <row r="2410">
      <c r="B2410" s="23"/>
      <c r="D2410" s="32"/>
      <c r="G2410" s="23"/>
      <c r="J2410" s="23"/>
      <c r="O2410" s="23"/>
      <c r="BE2410" s="54"/>
      <c r="BF2410" s="55"/>
      <c r="BI2410" s="55"/>
      <c r="BJ2410" s="54"/>
      <c r="BK2410" s="54"/>
    </row>
    <row r="2411">
      <c r="B2411" s="23"/>
      <c r="D2411" s="32"/>
      <c r="G2411" s="23"/>
      <c r="J2411" s="23"/>
      <c r="O2411" s="23"/>
      <c r="BE2411" s="54"/>
      <c r="BF2411" s="55"/>
      <c r="BI2411" s="55"/>
      <c r="BJ2411" s="54"/>
      <c r="BK2411" s="54"/>
    </row>
    <row r="2412">
      <c r="B2412" s="23"/>
      <c r="D2412" s="32"/>
      <c r="G2412" s="23"/>
      <c r="J2412" s="23"/>
      <c r="O2412" s="23"/>
      <c r="BE2412" s="54"/>
      <c r="BF2412" s="55"/>
      <c r="BI2412" s="55"/>
      <c r="BJ2412" s="54"/>
      <c r="BK2412" s="54"/>
    </row>
    <row r="2413">
      <c r="B2413" s="23"/>
      <c r="D2413" s="32"/>
      <c r="G2413" s="23"/>
      <c r="J2413" s="23"/>
      <c r="O2413" s="23"/>
      <c r="BE2413" s="54"/>
      <c r="BF2413" s="55"/>
      <c r="BI2413" s="55"/>
      <c r="BJ2413" s="54"/>
      <c r="BK2413" s="54"/>
    </row>
    <row r="2414">
      <c r="B2414" s="23"/>
      <c r="D2414" s="32"/>
      <c r="G2414" s="23"/>
      <c r="J2414" s="23"/>
      <c r="O2414" s="23"/>
      <c r="BE2414" s="54"/>
      <c r="BF2414" s="55"/>
      <c r="BI2414" s="55"/>
      <c r="BJ2414" s="54"/>
      <c r="BK2414" s="54"/>
    </row>
    <row r="2415">
      <c r="B2415" s="23"/>
      <c r="D2415" s="32"/>
      <c r="G2415" s="23"/>
      <c r="J2415" s="23"/>
      <c r="O2415" s="23"/>
      <c r="BE2415" s="54"/>
      <c r="BF2415" s="55"/>
      <c r="BI2415" s="55"/>
      <c r="BJ2415" s="54"/>
      <c r="BK2415" s="54"/>
    </row>
    <row r="2416">
      <c r="B2416" s="23"/>
      <c r="D2416" s="32"/>
      <c r="G2416" s="23"/>
      <c r="J2416" s="23"/>
      <c r="O2416" s="23"/>
      <c r="BE2416" s="54"/>
      <c r="BF2416" s="55"/>
      <c r="BI2416" s="55"/>
      <c r="BJ2416" s="54"/>
      <c r="BK2416" s="54"/>
    </row>
    <row r="2417">
      <c r="B2417" s="23"/>
      <c r="D2417" s="32"/>
      <c r="G2417" s="23"/>
      <c r="J2417" s="23"/>
      <c r="O2417" s="23"/>
      <c r="BE2417" s="54"/>
      <c r="BF2417" s="55"/>
      <c r="BI2417" s="55"/>
      <c r="BJ2417" s="54"/>
      <c r="BK2417" s="54"/>
    </row>
    <row r="2418">
      <c r="B2418" s="23"/>
      <c r="D2418" s="32"/>
      <c r="G2418" s="23"/>
      <c r="J2418" s="23"/>
      <c r="O2418" s="23"/>
      <c r="BE2418" s="54"/>
      <c r="BF2418" s="55"/>
      <c r="BI2418" s="55"/>
      <c r="BJ2418" s="54"/>
      <c r="BK2418" s="54"/>
    </row>
    <row r="2419">
      <c r="B2419" s="23"/>
      <c r="D2419" s="32"/>
      <c r="G2419" s="23"/>
      <c r="J2419" s="23"/>
      <c r="O2419" s="23"/>
      <c r="BE2419" s="54"/>
      <c r="BF2419" s="55"/>
      <c r="BI2419" s="55"/>
      <c r="BJ2419" s="54"/>
      <c r="BK2419" s="54"/>
    </row>
    <row r="2420">
      <c r="B2420" s="23"/>
      <c r="D2420" s="32"/>
      <c r="G2420" s="23"/>
      <c r="J2420" s="23"/>
      <c r="O2420" s="23"/>
      <c r="BE2420" s="54"/>
      <c r="BF2420" s="55"/>
      <c r="BI2420" s="55"/>
      <c r="BJ2420" s="54"/>
      <c r="BK2420" s="54"/>
    </row>
    <row r="2421">
      <c r="B2421" s="23"/>
      <c r="D2421" s="32"/>
      <c r="G2421" s="23"/>
      <c r="J2421" s="23"/>
      <c r="O2421" s="23"/>
      <c r="BE2421" s="54"/>
      <c r="BF2421" s="55"/>
      <c r="BI2421" s="55"/>
      <c r="BJ2421" s="54"/>
      <c r="BK2421" s="54"/>
    </row>
    <row r="2422">
      <c r="B2422" s="23"/>
      <c r="D2422" s="32"/>
      <c r="G2422" s="23"/>
      <c r="J2422" s="23"/>
      <c r="O2422" s="23"/>
      <c r="BE2422" s="54"/>
      <c r="BF2422" s="55"/>
      <c r="BI2422" s="55"/>
      <c r="BJ2422" s="54"/>
      <c r="BK2422" s="54"/>
    </row>
    <row r="2423">
      <c r="B2423" s="23"/>
      <c r="D2423" s="32"/>
      <c r="G2423" s="23"/>
      <c r="J2423" s="23"/>
      <c r="O2423" s="23"/>
      <c r="BE2423" s="54"/>
      <c r="BF2423" s="55"/>
      <c r="BI2423" s="55"/>
      <c r="BJ2423" s="54"/>
      <c r="BK2423" s="54"/>
    </row>
    <row r="2424">
      <c r="B2424" s="23"/>
      <c r="D2424" s="32"/>
      <c r="G2424" s="23"/>
      <c r="J2424" s="23"/>
      <c r="O2424" s="23"/>
      <c r="BE2424" s="54"/>
      <c r="BF2424" s="55"/>
      <c r="BI2424" s="55"/>
      <c r="BJ2424" s="54"/>
      <c r="BK2424" s="54"/>
    </row>
    <row r="2425">
      <c r="B2425" s="23"/>
      <c r="D2425" s="32"/>
      <c r="G2425" s="23"/>
      <c r="J2425" s="23"/>
      <c r="O2425" s="23"/>
      <c r="BE2425" s="54"/>
      <c r="BF2425" s="55"/>
      <c r="BI2425" s="55"/>
      <c r="BJ2425" s="54"/>
      <c r="BK2425" s="54"/>
    </row>
    <row r="2426">
      <c r="B2426" s="23"/>
      <c r="D2426" s="32"/>
      <c r="G2426" s="23"/>
      <c r="J2426" s="23"/>
      <c r="O2426" s="23"/>
      <c r="BE2426" s="54"/>
      <c r="BF2426" s="55"/>
      <c r="BI2426" s="55"/>
      <c r="BJ2426" s="54"/>
      <c r="BK2426" s="54"/>
    </row>
    <row r="2427">
      <c r="B2427" s="23"/>
      <c r="D2427" s="32"/>
      <c r="G2427" s="23"/>
      <c r="J2427" s="23"/>
      <c r="O2427" s="23"/>
      <c r="BE2427" s="54"/>
      <c r="BF2427" s="55"/>
      <c r="BI2427" s="55"/>
      <c r="BJ2427" s="54"/>
      <c r="BK2427" s="54"/>
    </row>
    <row r="2428">
      <c r="B2428" s="23"/>
      <c r="D2428" s="32"/>
      <c r="G2428" s="23"/>
      <c r="J2428" s="23"/>
      <c r="O2428" s="23"/>
      <c r="BE2428" s="54"/>
      <c r="BF2428" s="55"/>
      <c r="BI2428" s="55"/>
      <c r="BJ2428" s="54"/>
      <c r="BK2428" s="54"/>
    </row>
    <row r="2429">
      <c r="B2429" s="23"/>
      <c r="D2429" s="32"/>
      <c r="G2429" s="23"/>
      <c r="J2429" s="23"/>
      <c r="O2429" s="23"/>
      <c r="BE2429" s="54"/>
      <c r="BF2429" s="55"/>
      <c r="BI2429" s="55"/>
      <c r="BJ2429" s="54"/>
      <c r="BK2429" s="54"/>
    </row>
    <row r="2430">
      <c r="B2430" s="23"/>
      <c r="D2430" s="32"/>
      <c r="G2430" s="23"/>
      <c r="J2430" s="23"/>
      <c r="O2430" s="23"/>
      <c r="BE2430" s="54"/>
      <c r="BF2430" s="55"/>
      <c r="BI2430" s="55"/>
      <c r="BJ2430" s="54"/>
      <c r="BK2430" s="54"/>
    </row>
    <row r="2431">
      <c r="B2431" s="23"/>
      <c r="D2431" s="32"/>
      <c r="G2431" s="23"/>
      <c r="J2431" s="23"/>
      <c r="O2431" s="23"/>
      <c r="BE2431" s="54"/>
      <c r="BF2431" s="55"/>
      <c r="BI2431" s="55"/>
      <c r="BJ2431" s="54"/>
      <c r="BK2431" s="54"/>
    </row>
    <row r="2432">
      <c r="B2432" s="23"/>
      <c r="D2432" s="32"/>
      <c r="G2432" s="23"/>
      <c r="J2432" s="23"/>
      <c r="O2432" s="23"/>
      <c r="BE2432" s="54"/>
      <c r="BF2432" s="55"/>
      <c r="BI2432" s="55"/>
      <c r="BJ2432" s="54"/>
      <c r="BK2432" s="54"/>
    </row>
    <row r="2433">
      <c r="B2433" s="23"/>
      <c r="D2433" s="32"/>
      <c r="G2433" s="23"/>
      <c r="J2433" s="23"/>
      <c r="O2433" s="23"/>
      <c r="BE2433" s="54"/>
      <c r="BF2433" s="55"/>
      <c r="BI2433" s="55"/>
      <c r="BJ2433" s="54"/>
      <c r="BK2433" s="54"/>
    </row>
    <row r="2434">
      <c r="B2434" s="23"/>
      <c r="D2434" s="32"/>
      <c r="G2434" s="23"/>
      <c r="J2434" s="23"/>
      <c r="O2434" s="23"/>
      <c r="BE2434" s="54"/>
      <c r="BF2434" s="55"/>
      <c r="BI2434" s="55"/>
      <c r="BJ2434" s="54"/>
      <c r="BK2434" s="54"/>
    </row>
    <row r="2435">
      <c r="B2435" s="23"/>
      <c r="D2435" s="32"/>
      <c r="G2435" s="23"/>
      <c r="J2435" s="23"/>
      <c r="O2435" s="23"/>
      <c r="BE2435" s="54"/>
      <c r="BF2435" s="55"/>
      <c r="BI2435" s="55"/>
      <c r="BJ2435" s="54"/>
      <c r="BK2435" s="54"/>
    </row>
    <row r="2436">
      <c r="B2436" s="23"/>
      <c r="D2436" s="32"/>
      <c r="G2436" s="23"/>
      <c r="J2436" s="23"/>
      <c r="O2436" s="23"/>
      <c r="BE2436" s="54"/>
      <c r="BF2436" s="55"/>
      <c r="BI2436" s="55"/>
      <c r="BJ2436" s="54"/>
      <c r="BK2436" s="54"/>
    </row>
    <row r="2437">
      <c r="B2437" s="23"/>
      <c r="D2437" s="32"/>
      <c r="G2437" s="23"/>
      <c r="J2437" s="23"/>
      <c r="O2437" s="23"/>
      <c r="BE2437" s="54"/>
      <c r="BF2437" s="55"/>
      <c r="BI2437" s="55"/>
      <c r="BJ2437" s="54"/>
      <c r="BK2437" s="54"/>
    </row>
    <row r="2438">
      <c r="B2438" s="23"/>
      <c r="D2438" s="32"/>
      <c r="G2438" s="23"/>
      <c r="J2438" s="23"/>
      <c r="O2438" s="23"/>
      <c r="BE2438" s="54"/>
      <c r="BF2438" s="55"/>
      <c r="BI2438" s="55"/>
      <c r="BJ2438" s="54"/>
      <c r="BK2438" s="54"/>
    </row>
    <row r="2439">
      <c r="B2439" s="23"/>
      <c r="D2439" s="32"/>
      <c r="G2439" s="23"/>
      <c r="J2439" s="23"/>
      <c r="O2439" s="23"/>
      <c r="BE2439" s="54"/>
      <c r="BF2439" s="55"/>
      <c r="BI2439" s="55"/>
      <c r="BJ2439" s="54"/>
      <c r="BK2439" s="54"/>
    </row>
    <row r="2440">
      <c r="B2440" s="23"/>
      <c r="D2440" s="32"/>
      <c r="G2440" s="23"/>
      <c r="J2440" s="23"/>
      <c r="O2440" s="23"/>
      <c r="BE2440" s="54"/>
      <c r="BF2440" s="55"/>
      <c r="BI2440" s="55"/>
      <c r="BJ2440" s="54"/>
      <c r="BK2440" s="54"/>
    </row>
    <row r="2441">
      <c r="B2441" s="23"/>
      <c r="D2441" s="32"/>
      <c r="G2441" s="23"/>
      <c r="J2441" s="23"/>
      <c r="O2441" s="23"/>
      <c r="BE2441" s="54"/>
      <c r="BF2441" s="55"/>
      <c r="BI2441" s="55"/>
      <c r="BJ2441" s="54"/>
      <c r="BK2441" s="54"/>
    </row>
    <row r="2442">
      <c r="B2442" s="23"/>
      <c r="D2442" s="32"/>
      <c r="G2442" s="23"/>
      <c r="J2442" s="23"/>
      <c r="O2442" s="23"/>
      <c r="BE2442" s="54"/>
      <c r="BF2442" s="55"/>
      <c r="BI2442" s="55"/>
      <c r="BJ2442" s="54"/>
      <c r="BK2442" s="54"/>
    </row>
    <row r="2443">
      <c r="B2443" s="23"/>
      <c r="D2443" s="32"/>
      <c r="G2443" s="23"/>
      <c r="J2443" s="23"/>
      <c r="O2443" s="23"/>
      <c r="BE2443" s="54"/>
      <c r="BF2443" s="55"/>
      <c r="BI2443" s="55"/>
      <c r="BJ2443" s="54"/>
      <c r="BK2443" s="54"/>
    </row>
    <row r="2444">
      <c r="B2444" s="23"/>
      <c r="D2444" s="32"/>
      <c r="G2444" s="23"/>
      <c r="J2444" s="23"/>
      <c r="O2444" s="23"/>
      <c r="BE2444" s="54"/>
      <c r="BF2444" s="55"/>
      <c r="BI2444" s="55"/>
      <c r="BJ2444" s="54"/>
      <c r="BK2444" s="54"/>
    </row>
    <row r="2445">
      <c r="B2445" s="23"/>
      <c r="D2445" s="32"/>
      <c r="G2445" s="23"/>
      <c r="J2445" s="23"/>
      <c r="O2445" s="23"/>
      <c r="BE2445" s="54"/>
      <c r="BF2445" s="55"/>
      <c r="BI2445" s="55"/>
      <c r="BJ2445" s="54"/>
      <c r="BK2445" s="54"/>
    </row>
    <row r="2446">
      <c r="B2446" s="23"/>
      <c r="D2446" s="32"/>
      <c r="G2446" s="23"/>
      <c r="J2446" s="23"/>
      <c r="O2446" s="23"/>
      <c r="BE2446" s="54"/>
      <c r="BF2446" s="55"/>
      <c r="BI2446" s="55"/>
      <c r="BJ2446" s="54"/>
      <c r="BK2446" s="54"/>
    </row>
    <row r="2447">
      <c r="B2447" s="23"/>
      <c r="D2447" s="32"/>
      <c r="G2447" s="23"/>
      <c r="J2447" s="23"/>
      <c r="O2447" s="23"/>
      <c r="BE2447" s="54"/>
      <c r="BF2447" s="55"/>
      <c r="BI2447" s="55"/>
      <c r="BJ2447" s="54"/>
      <c r="BK2447" s="54"/>
    </row>
    <row r="2448">
      <c r="B2448" s="23"/>
      <c r="D2448" s="32"/>
      <c r="G2448" s="23"/>
      <c r="J2448" s="23"/>
      <c r="O2448" s="23"/>
      <c r="BE2448" s="54"/>
      <c r="BF2448" s="55"/>
      <c r="BI2448" s="55"/>
      <c r="BJ2448" s="54"/>
      <c r="BK2448" s="54"/>
    </row>
    <row r="2449">
      <c r="B2449" s="23"/>
      <c r="D2449" s="32"/>
      <c r="G2449" s="23"/>
      <c r="J2449" s="23"/>
      <c r="O2449" s="23"/>
      <c r="BE2449" s="54"/>
      <c r="BF2449" s="55"/>
      <c r="BI2449" s="55"/>
      <c r="BJ2449" s="54"/>
      <c r="BK2449" s="54"/>
    </row>
    <row r="2450">
      <c r="B2450" s="23"/>
      <c r="D2450" s="32"/>
      <c r="G2450" s="23"/>
      <c r="J2450" s="23"/>
      <c r="O2450" s="23"/>
      <c r="BE2450" s="54"/>
      <c r="BF2450" s="55"/>
      <c r="BI2450" s="55"/>
      <c r="BJ2450" s="54"/>
      <c r="BK2450" s="54"/>
    </row>
    <row r="2451">
      <c r="B2451" s="23"/>
      <c r="D2451" s="32"/>
      <c r="G2451" s="23"/>
      <c r="J2451" s="23"/>
      <c r="O2451" s="23"/>
      <c r="BE2451" s="54"/>
      <c r="BF2451" s="55"/>
      <c r="BI2451" s="55"/>
      <c r="BJ2451" s="54"/>
      <c r="BK2451" s="54"/>
    </row>
    <row r="2452">
      <c r="B2452" s="23"/>
      <c r="D2452" s="32"/>
      <c r="G2452" s="23"/>
      <c r="J2452" s="23"/>
      <c r="O2452" s="23"/>
      <c r="BE2452" s="54"/>
      <c r="BF2452" s="55"/>
      <c r="BI2452" s="55"/>
      <c r="BJ2452" s="54"/>
      <c r="BK2452" s="54"/>
    </row>
    <row r="2453">
      <c r="B2453" s="23"/>
      <c r="D2453" s="32"/>
      <c r="G2453" s="23"/>
      <c r="J2453" s="23"/>
      <c r="O2453" s="23"/>
      <c r="BE2453" s="54"/>
      <c r="BF2453" s="55"/>
      <c r="BI2453" s="55"/>
      <c r="BJ2453" s="54"/>
      <c r="BK2453" s="54"/>
    </row>
    <row r="2454">
      <c r="B2454" s="23"/>
      <c r="D2454" s="32"/>
      <c r="G2454" s="23"/>
      <c r="J2454" s="23"/>
      <c r="O2454" s="23"/>
      <c r="BE2454" s="54"/>
      <c r="BF2454" s="55"/>
      <c r="BI2454" s="55"/>
      <c r="BJ2454" s="54"/>
      <c r="BK2454" s="54"/>
    </row>
    <row r="2455">
      <c r="B2455" s="23"/>
      <c r="D2455" s="32"/>
      <c r="G2455" s="23"/>
      <c r="J2455" s="23"/>
      <c r="O2455" s="23"/>
      <c r="BE2455" s="54"/>
      <c r="BF2455" s="55"/>
      <c r="BI2455" s="55"/>
      <c r="BJ2455" s="54"/>
      <c r="BK2455" s="54"/>
    </row>
    <row r="2456">
      <c r="B2456" s="23"/>
      <c r="D2456" s="32"/>
      <c r="G2456" s="23"/>
      <c r="J2456" s="23"/>
      <c r="O2456" s="23"/>
      <c r="BE2456" s="54"/>
      <c r="BF2456" s="55"/>
      <c r="BI2456" s="55"/>
      <c r="BJ2456" s="54"/>
      <c r="BK2456" s="54"/>
    </row>
    <row r="2457">
      <c r="B2457" s="23"/>
      <c r="D2457" s="32"/>
      <c r="G2457" s="23"/>
      <c r="J2457" s="23"/>
      <c r="O2457" s="23"/>
      <c r="BE2457" s="54"/>
      <c r="BF2457" s="55"/>
      <c r="BI2457" s="55"/>
      <c r="BJ2457" s="54"/>
      <c r="BK2457" s="54"/>
    </row>
    <row r="2458">
      <c r="B2458" s="23"/>
      <c r="D2458" s="32"/>
      <c r="G2458" s="23"/>
      <c r="J2458" s="23"/>
      <c r="O2458" s="23"/>
      <c r="BE2458" s="54"/>
      <c r="BF2458" s="55"/>
      <c r="BI2458" s="55"/>
      <c r="BJ2458" s="54"/>
      <c r="BK2458" s="54"/>
    </row>
    <row r="2459">
      <c r="B2459" s="23"/>
      <c r="D2459" s="32"/>
      <c r="G2459" s="23"/>
      <c r="J2459" s="23"/>
      <c r="O2459" s="23"/>
      <c r="BE2459" s="54"/>
      <c r="BF2459" s="55"/>
      <c r="BI2459" s="55"/>
      <c r="BJ2459" s="54"/>
      <c r="BK2459" s="54"/>
    </row>
    <row r="2460">
      <c r="B2460" s="23"/>
      <c r="D2460" s="32"/>
      <c r="G2460" s="23"/>
      <c r="J2460" s="23"/>
      <c r="O2460" s="23"/>
      <c r="BE2460" s="54"/>
      <c r="BF2460" s="55"/>
      <c r="BI2460" s="55"/>
      <c r="BJ2460" s="54"/>
      <c r="BK2460" s="54"/>
    </row>
    <row r="2461">
      <c r="B2461" s="23"/>
      <c r="D2461" s="32"/>
      <c r="G2461" s="23"/>
      <c r="J2461" s="23"/>
      <c r="O2461" s="23"/>
      <c r="BE2461" s="54"/>
      <c r="BF2461" s="55"/>
      <c r="BI2461" s="55"/>
      <c r="BJ2461" s="54"/>
      <c r="BK2461" s="54"/>
    </row>
    <row r="2462">
      <c r="B2462" s="23"/>
      <c r="D2462" s="32"/>
      <c r="G2462" s="23"/>
      <c r="J2462" s="23"/>
      <c r="O2462" s="23"/>
      <c r="BE2462" s="54"/>
      <c r="BF2462" s="55"/>
      <c r="BI2462" s="55"/>
      <c r="BJ2462" s="54"/>
      <c r="BK2462" s="54"/>
    </row>
    <row r="2463">
      <c r="B2463" s="23"/>
      <c r="D2463" s="32"/>
      <c r="G2463" s="23"/>
      <c r="J2463" s="23"/>
      <c r="O2463" s="23"/>
      <c r="BE2463" s="54"/>
      <c r="BF2463" s="55"/>
      <c r="BI2463" s="55"/>
      <c r="BJ2463" s="54"/>
      <c r="BK2463" s="54"/>
    </row>
    <row r="2464">
      <c r="B2464" s="23"/>
      <c r="D2464" s="32"/>
      <c r="G2464" s="23"/>
      <c r="J2464" s="23"/>
      <c r="O2464" s="23"/>
      <c r="BE2464" s="54"/>
      <c r="BF2464" s="55"/>
      <c r="BI2464" s="55"/>
      <c r="BJ2464" s="54"/>
      <c r="BK2464" s="54"/>
    </row>
    <row r="2465">
      <c r="B2465" s="23"/>
      <c r="D2465" s="32"/>
      <c r="G2465" s="23"/>
      <c r="J2465" s="23"/>
      <c r="O2465" s="23"/>
      <c r="BE2465" s="54"/>
      <c r="BF2465" s="55"/>
      <c r="BI2465" s="55"/>
      <c r="BJ2465" s="54"/>
      <c r="BK2465" s="54"/>
    </row>
    <row r="2466">
      <c r="B2466" s="23"/>
      <c r="D2466" s="32"/>
      <c r="G2466" s="23"/>
      <c r="J2466" s="23"/>
      <c r="O2466" s="23"/>
      <c r="BE2466" s="54"/>
      <c r="BF2466" s="55"/>
      <c r="BI2466" s="55"/>
      <c r="BJ2466" s="54"/>
      <c r="BK2466" s="54"/>
    </row>
    <row r="2467">
      <c r="B2467" s="23"/>
      <c r="D2467" s="32"/>
      <c r="G2467" s="23"/>
      <c r="J2467" s="23"/>
      <c r="O2467" s="23"/>
      <c r="BE2467" s="54"/>
      <c r="BF2467" s="55"/>
      <c r="BI2467" s="55"/>
      <c r="BJ2467" s="54"/>
      <c r="BK2467" s="54"/>
    </row>
    <row r="2468">
      <c r="B2468" s="23"/>
      <c r="D2468" s="32"/>
      <c r="G2468" s="23"/>
      <c r="J2468" s="23"/>
      <c r="O2468" s="23"/>
      <c r="BE2468" s="54"/>
      <c r="BF2468" s="55"/>
      <c r="BI2468" s="55"/>
      <c r="BJ2468" s="54"/>
      <c r="BK2468" s="54"/>
    </row>
    <row r="2469">
      <c r="B2469" s="23"/>
      <c r="D2469" s="32"/>
      <c r="G2469" s="23"/>
      <c r="J2469" s="23"/>
      <c r="O2469" s="23"/>
      <c r="BE2469" s="54"/>
      <c r="BF2469" s="55"/>
      <c r="BI2469" s="55"/>
      <c r="BJ2469" s="54"/>
      <c r="BK2469" s="54"/>
    </row>
    <row r="2470">
      <c r="B2470" s="23"/>
      <c r="D2470" s="32"/>
      <c r="G2470" s="23"/>
      <c r="J2470" s="23"/>
      <c r="O2470" s="23"/>
      <c r="BE2470" s="54"/>
      <c r="BF2470" s="55"/>
      <c r="BI2470" s="55"/>
      <c r="BJ2470" s="54"/>
      <c r="BK2470" s="54"/>
    </row>
    <row r="2471">
      <c r="B2471" s="23"/>
      <c r="D2471" s="32"/>
      <c r="G2471" s="23"/>
      <c r="J2471" s="23"/>
      <c r="O2471" s="23"/>
      <c r="BE2471" s="54"/>
      <c r="BF2471" s="55"/>
      <c r="BI2471" s="55"/>
      <c r="BJ2471" s="54"/>
      <c r="BK2471" s="54"/>
    </row>
    <row r="2472">
      <c r="B2472" s="23"/>
      <c r="D2472" s="32"/>
      <c r="G2472" s="23"/>
      <c r="J2472" s="23"/>
      <c r="O2472" s="23"/>
      <c r="BE2472" s="54"/>
      <c r="BF2472" s="55"/>
      <c r="BI2472" s="55"/>
      <c r="BJ2472" s="54"/>
      <c r="BK2472" s="54"/>
    </row>
    <row r="2473">
      <c r="B2473" s="23"/>
      <c r="D2473" s="32"/>
      <c r="G2473" s="23"/>
      <c r="J2473" s="23"/>
      <c r="O2473" s="23"/>
      <c r="BE2473" s="54"/>
      <c r="BF2473" s="55"/>
      <c r="BI2473" s="55"/>
      <c r="BJ2473" s="54"/>
      <c r="BK2473" s="54"/>
    </row>
    <row r="2474">
      <c r="B2474" s="23"/>
      <c r="D2474" s="32"/>
      <c r="G2474" s="23"/>
      <c r="J2474" s="23"/>
      <c r="O2474" s="23"/>
      <c r="BE2474" s="54"/>
      <c r="BF2474" s="55"/>
      <c r="BI2474" s="55"/>
      <c r="BJ2474" s="54"/>
      <c r="BK2474" s="54"/>
    </row>
    <row r="2475">
      <c r="B2475" s="23"/>
      <c r="D2475" s="32"/>
      <c r="G2475" s="23"/>
      <c r="J2475" s="23"/>
      <c r="O2475" s="23"/>
      <c r="BE2475" s="54"/>
      <c r="BF2475" s="55"/>
      <c r="BI2475" s="55"/>
      <c r="BJ2475" s="54"/>
      <c r="BK2475" s="54"/>
    </row>
    <row r="2476">
      <c r="B2476" s="23"/>
      <c r="D2476" s="32"/>
      <c r="G2476" s="23"/>
      <c r="J2476" s="23"/>
      <c r="O2476" s="23"/>
      <c r="BE2476" s="54"/>
      <c r="BF2476" s="55"/>
      <c r="BI2476" s="55"/>
      <c r="BJ2476" s="54"/>
      <c r="BK2476" s="54"/>
    </row>
    <row r="2477">
      <c r="B2477" s="23"/>
      <c r="D2477" s="32"/>
      <c r="G2477" s="23"/>
      <c r="J2477" s="23"/>
      <c r="O2477" s="23"/>
      <c r="BE2477" s="54"/>
      <c r="BF2477" s="55"/>
      <c r="BI2477" s="55"/>
      <c r="BJ2477" s="54"/>
      <c r="BK2477" s="54"/>
    </row>
    <row r="2478">
      <c r="B2478" s="23"/>
      <c r="D2478" s="32"/>
      <c r="G2478" s="23"/>
      <c r="J2478" s="23"/>
      <c r="O2478" s="23"/>
      <c r="BE2478" s="54"/>
      <c r="BF2478" s="55"/>
      <c r="BI2478" s="55"/>
      <c r="BJ2478" s="54"/>
      <c r="BK2478" s="54"/>
    </row>
    <row r="2479">
      <c r="B2479" s="23"/>
      <c r="D2479" s="32"/>
      <c r="G2479" s="23"/>
      <c r="J2479" s="23"/>
      <c r="O2479" s="23"/>
      <c r="BE2479" s="54"/>
      <c r="BF2479" s="55"/>
      <c r="BI2479" s="55"/>
      <c r="BJ2479" s="54"/>
      <c r="BK2479" s="54"/>
    </row>
    <row r="2480">
      <c r="B2480" s="23"/>
      <c r="D2480" s="32"/>
      <c r="G2480" s="23"/>
      <c r="J2480" s="23"/>
      <c r="O2480" s="23"/>
      <c r="BE2480" s="54"/>
      <c r="BF2480" s="55"/>
      <c r="BI2480" s="55"/>
      <c r="BJ2480" s="54"/>
      <c r="BK2480" s="54"/>
    </row>
    <row r="2481">
      <c r="B2481" s="23"/>
      <c r="D2481" s="32"/>
      <c r="G2481" s="23"/>
      <c r="J2481" s="23"/>
      <c r="O2481" s="23"/>
      <c r="BE2481" s="54"/>
      <c r="BF2481" s="55"/>
      <c r="BI2481" s="55"/>
      <c r="BJ2481" s="54"/>
      <c r="BK2481" s="54"/>
    </row>
    <row r="2482">
      <c r="B2482" s="23"/>
      <c r="D2482" s="32"/>
      <c r="G2482" s="23"/>
      <c r="J2482" s="23"/>
      <c r="O2482" s="23"/>
      <c r="BE2482" s="54"/>
      <c r="BF2482" s="55"/>
      <c r="BI2482" s="55"/>
      <c r="BJ2482" s="54"/>
      <c r="BK2482" s="54"/>
    </row>
    <row r="2483">
      <c r="B2483" s="23"/>
      <c r="D2483" s="32"/>
      <c r="G2483" s="23"/>
      <c r="J2483" s="23"/>
      <c r="O2483" s="23"/>
      <c r="BE2483" s="54"/>
      <c r="BF2483" s="55"/>
      <c r="BI2483" s="55"/>
      <c r="BJ2483" s="54"/>
      <c r="BK2483" s="54"/>
    </row>
    <row r="2484">
      <c r="B2484" s="23"/>
      <c r="D2484" s="32"/>
      <c r="G2484" s="23"/>
      <c r="J2484" s="23"/>
      <c r="O2484" s="23"/>
      <c r="BE2484" s="54"/>
      <c r="BF2484" s="55"/>
      <c r="BI2484" s="55"/>
      <c r="BJ2484" s="54"/>
      <c r="BK2484" s="54"/>
    </row>
    <row r="2485">
      <c r="B2485" s="23"/>
      <c r="D2485" s="32"/>
      <c r="G2485" s="23"/>
      <c r="J2485" s="23"/>
      <c r="O2485" s="23"/>
      <c r="BE2485" s="54"/>
      <c r="BF2485" s="55"/>
      <c r="BI2485" s="55"/>
      <c r="BJ2485" s="54"/>
      <c r="BK2485" s="54"/>
    </row>
    <row r="2486">
      <c r="B2486" s="23"/>
      <c r="D2486" s="32"/>
      <c r="G2486" s="23"/>
      <c r="J2486" s="23"/>
      <c r="O2486" s="23"/>
      <c r="BE2486" s="54"/>
      <c r="BF2486" s="55"/>
      <c r="BI2486" s="55"/>
      <c r="BJ2486" s="54"/>
      <c r="BK2486" s="54"/>
    </row>
    <row r="2487">
      <c r="B2487" s="23"/>
      <c r="D2487" s="32"/>
      <c r="G2487" s="23"/>
      <c r="J2487" s="23"/>
      <c r="O2487" s="23"/>
      <c r="BE2487" s="54"/>
      <c r="BF2487" s="55"/>
      <c r="BI2487" s="55"/>
      <c r="BJ2487" s="54"/>
      <c r="BK2487" s="54"/>
    </row>
    <row r="2488">
      <c r="B2488" s="23"/>
      <c r="D2488" s="32"/>
      <c r="G2488" s="23"/>
      <c r="J2488" s="23"/>
      <c r="O2488" s="23"/>
      <c r="BE2488" s="54"/>
      <c r="BF2488" s="55"/>
      <c r="BI2488" s="55"/>
      <c r="BJ2488" s="54"/>
      <c r="BK2488" s="54"/>
    </row>
    <row r="2489">
      <c r="B2489" s="23"/>
      <c r="D2489" s="32"/>
      <c r="G2489" s="23"/>
      <c r="J2489" s="23"/>
      <c r="O2489" s="23"/>
      <c r="BE2489" s="54"/>
      <c r="BF2489" s="55"/>
      <c r="BI2489" s="55"/>
      <c r="BJ2489" s="54"/>
      <c r="BK2489" s="54"/>
    </row>
    <row r="2490">
      <c r="B2490" s="23"/>
      <c r="D2490" s="32"/>
      <c r="G2490" s="23"/>
      <c r="J2490" s="23"/>
      <c r="O2490" s="23"/>
      <c r="BE2490" s="54"/>
      <c r="BF2490" s="55"/>
      <c r="BI2490" s="55"/>
      <c r="BJ2490" s="54"/>
      <c r="BK2490" s="54"/>
    </row>
    <row r="2491">
      <c r="B2491" s="23"/>
      <c r="D2491" s="32"/>
      <c r="G2491" s="23"/>
      <c r="J2491" s="23"/>
      <c r="O2491" s="23"/>
      <c r="BE2491" s="54"/>
      <c r="BF2491" s="55"/>
      <c r="BI2491" s="55"/>
      <c r="BJ2491" s="54"/>
      <c r="BK2491" s="54"/>
    </row>
    <row r="2492">
      <c r="B2492" s="23"/>
      <c r="D2492" s="32"/>
      <c r="G2492" s="23"/>
      <c r="J2492" s="23"/>
      <c r="O2492" s="23"/>
      <c r="BE2492" s="54"/>
      <c r="BF2492" s="55"/>
      <c r="BI2492" s="55"/>
      <c r="BJ2492" s="54"/>
      <c r="BK2492" s="54"/>
    </row>
    <row r="2493">
      <c r="B2493" s="23"/>
      <c r="D2493" s="32"/>
      <c r="G2493" s="23"/>
      <c r="J2493" s="23"/>
      <c r="O2493" s="23"/>
      <c r="BE2493" s="54"/>
      <c r="BF2493" s="55"/>
      <c r="BI2493" s="55"/>
      <c r="BJ2493" s="54"/>
      <c r="BK2493" s="54"/>
    </row>
    <row r="2494">
      <c r="B2494" s="23"/>
      <c r="D2494" s="32"/>
      <c r="G2494" s="23"/>
      <c r="J2494" s="23"/>
      <c r="O2494" s="23"/>
      <c r="BE2494" s="54"/>
      <c r="BF2494" s="55"/>
      <c r="BI2494" s="55"/>
      <c r="BJ2494" s="54"/>
      <c r="BK2494" s="54"/>
    </row>
    <row r="2495">
      <c r="B2495" s="23"/>
      <c r="D2495" s="32"/>
      <c r="G2495" s="23"/>
      <c r="J2495" s="23"/>
      <c r="O2495" s="23"/>
      <c r="BE2495" s="54"/>
      <c r="BF2495" s="55"/>
      <c r="BI2495" s="55"/>
      <c r="BJ2495" s="54"/>
      <c r="BK2495" s="54"/>
    </row>
    <row r="2496">
      <c r="B2496" s="23"/>
      <c r="D2496" s="32"/>
      <c r="G2496" s="23"/>
      <c r="J2496" s="23"/>
      <c r="O2496" s="23"/>
      <c r="BE2496" s="54"/>
      <c r="BF2496" s="55"/>
      <c r="BI2496" s="55"/>
      <c r="BJ2496" s="54"/>
      <c r="BK2496" s="54"/>
    </row>
    <row r="2497">
      <c r="B2497" s="23"/>
      <c r="D2497" s="32"/>
      <c r="G2497" s="23"/>
      <c r="J2497" s="23"/>
      <c r="O2497" s="23"/>
      <c r="BE2497" s="54"/>
      <c r="BF2497" s="55"/>
      <c r="BI2497" s="55"/>
      <c r="BJ2497" s="54"/>
      <c r="BK2497" s="54"/>
    </row>
    <row r="2498">
      <c r="B2498" s="23"/>
      <c r="D2498" s="32"/>
      <c r="G2498" s="23"/>
      <c r="J2498" s="23"/>
      <c r="O2498" s="23"/>
      <c r="BE2498" s="54"/>
      <c r="BF2498" s="55"/>
      <c r="BI2498" s="55"/>
      <c r="BJ2498" s="54"/>
      <c r="BK2498" s="54"/>
    </row>
    <row r="2499">
      <c r="B2499" s="23"/>
      <c r="D2499" s="32"/>
      <c r="G2499" s="23"/>
      <c r="J2499" s="23"/>
      <c r="O2499" s="23"/>
      <c r="BE2499" s="54"/>
      <c r="BF2499" s="55"/>
      <c r="BI2499" s="55"/>
      <c r="BJ2499" s="54"/>
      <c r="BK2499" s="54"/>
    </row>
    <row r="2500">
      <c r="B2500" s="23"/>
      <c r="D2500" s="32"/>
      <c r="G2500" s="23"/>
      <c r="J2500" s="23"/>
      <c r="O2500" s="23"/>
      <c r="BE2500" s="54"/>
      <c r="BF2500" s="55"/>
      <c r="BI2500" s="55"/>
      <c r="BJ2500" s="54"/>
      <c r="BK2500" s="54"/>
    </row>
    <row r="2501">
      <c r="B2501" s="23"/>
      <c r="D2501" s="32"/>
      <c r="G2501" s="23"/>
      <c r="J2501" s="23"/>
      <c r="O2501" s="23"/>
      <c r="BE2501" s="54"/>
      <c r="BF2501" s="55"/>
      <c r="BI2501" s="55"/>
      <c r="BJ2501" s="54"/>
      <c r="BK2501" s="54"/>
    </row>
    <row r="2502">
      <c r="B2502" s="23"/>
      <c r="D2502" s="32"/>
      <c r="G2502" s="23"/>
      <c r="J2502" s="23"/>
      <c r="O2502" s="23"/>
      <c r="BE2502" s="54"/>
      <c r="BF2502" s="55"/>
      <c r="BI2502" s="55"/>
      <c r="BJ2502" s="54"/>
      <c r="BK2502" s="54"/>
    </row>
    <row r="2503">
      <c r="B2503" s="23"/>
      <c r="D2503" s="32"/>
      <c r="G2503" s="23"/>
      <c r="J2503" s="23"/>
      <c r="O2503" s="23"/>
      <c r="BE2503" s="54"/>
      <c r="BF2503" s="55"/>
      <c r="BI2503" s="55"/>
      <c r="BJ2503" s="54"/>
      <c r="BK2503" s="54"/>
    </row>
    <row r="2504">
      <c r="B2504" s="23"/>
      <c r="D2504" s="32"/>
      <c r="G2504" s="23"/>
      <c r="J2504" s="23"/>
      <c r="O2504" s="23"/>
      <c r="BE2504" s="54"/>
      <c r="BF2504" s="55"/>
      <c r="BI2504" s="55"/>
      <c r="BJ2504" s="54"/>
      <c r="BK2504" s="54"/>
    </row>
    <row r="2505">
      <c r="B2505" s="23"/>
      <c r="D2505" s="32"/>
      <c r="G2505" s="23"/>
      <c r="J2505" s="23"/>
      <c r="O2505" s="23"/>
      <c r="BE2505" s="54"/>
      <c r="BF2505" s="55"/>
      <c r="BI2505" s="55"/>
      <c r="BJ2505" s="54"/>
      <c r="BK2505" s="54"/>
    </row>
    <row r="2506">
      <c r="B2506" s="23"/>
      <c r="D2506" s="32"/>
      <c r="G2506" s="23"/>
      <c r="J2506" s="23"/>
      <c r="O2506" s="23"/>
      <c r="BE2506" s="54"/>
      <c r="BF2506" s="55"/>
      <c r="BI2506" s="55"/>
      <c r="BJ2506" s="54"/>
      <c r="BK2506" s="54"/>
    </row>
    <row r="2507">
      <c r="B2507" s="23"/>
      <c r="D2507" s="32"/>
      <c r="G2507" s="23"/>
      <c r="J2507" s="23"/>
      <c r="O2507" s="23"/>
      <c r="BE2507" s="54"/>
      <c r="BF2507" s="55"/>
      <c r="BI2507" s="55"/>
      <c r="BJ2507" s="54"/>
      <c r="BK2507" s="54"/>
    </row>
    <row r="2508">
      <c r="B2508" s="23"/>
      <c r="D2508" s="32"/>
      <c r="G2508" s="23"/>
      <c r="J2508" s="23"/>
      <c r="O2508" s="23"/>
      <c r="BE2508" s="54"/>
      <c r="BF2508" s="55"/>
      <c r="BI2508" s="55"/>
      <c r="BJ2508" s="54"/>
      <c r="BK2508" s="54"/>
    </row>
    <row r="2509">
      <c r="B2509" s="23"/>
      <c r="D2509" s="32"/>
      <c r="G2509" s="23"/>
      <c r="J2509" s="23"/>
      <c r="O2509" s="23"/>
      <c r="BE2509" s="54"/>
      <c r="BF2509" s="55"/>
      <c r="BI2509" s="55"/>
      <c r="BJ2509" s="54"/>
      <c r="BK2509" s="54"/>
    </row>
    <row r="2510">
      <c r="B2510" s="23"/>
      <c r="D2510" s="32"/>
      <c r="G2510" s="23"/>
      <c r="J2510" s="23"/>
      <c r="O2510" s="23"/>
      <c r="BE2510" s="54"/>
      <c r="BF2510" s="55"/>
      <c r="BI2510" s="55"/>
      <c r="BJ2510" s="54"/>
      <c r="BK2510" s="54"/>
    </row>
    <row r="2511">
      <c r="B2511" s="23"/>
      <c r="D2511" s="32"/>
      <c r="G2511" s="23"/>
      <c r="J2511" s="23"/>
      <c r="O2511" s="23"/>
      <c r="BE2511" s="54"/>
      <c r="BF2511" s="55"/>
      <c r="BI2511" s="55"/>
      <c r="BJ2511" s="54"/>
      <c r="BK2511" s="54"/>
    </row>
    <row r="2512">
      <c r="B2512" s="23"/>
      <c r="D2512" s="32"/>
      <c r="G2512" s="23"/>
      <c r="J2512" s="23"/>
      <c r="O2512" s="23"/>
      <c r="BE2512" s="54"/>
      <c r="BF2512" s="55"/>
      <c r="BI2512" s="55"/>
      <c r="BJ2512" s="54"/>
      <c r="BK2512" s="54"/>
    </row>
    <row r="2513">
      <c r="B2513" s="23"/>
      <c r="D2513" s="32"/>
      <c r="G2513" s="23"/>
      <c r="J2513" s="23"/>
      <c r="O2513" s="23"/>
      <c r="BE2513" s="54"/>
      <c r="BF2513" s="55"/>
      <c r="BI2513" s="55"/>
      <c r="BJ2513" s="54"/>
      <c r="BK2513" s="54"/>
    </row>
    <row r="2514">
      <c r="B2514" s="23"/>
      <c r="D2514" s="32"/>
      <c r="G2514" s="23"/>
      <c r="J2514" s="23"/>
      <c r="O2514" s="23"/>
      <c r="BE2514" s="54"/>
      <c r="BF2514" s="55"/>
      <c r="BI2514" s="55"/>
      <c r="BJ2514" s="54"/>
      <c r="BK2514" s="54"/>
    </row>
    <row r="2515">
      <c r="B2515" s="23"/>
      <c r="D2515" s="32"/>
      <c r="G2515" s="23"/>
      <c r="J2515" s="23"/>
      <c r="O2515" s="23"/>
      <c r="BE2515" s="54"/>
      <c r="BF2515" s="55"/>
      <c r="BI2515" s="55"/>
      <c r="BJ2515" s="54"/>
      <c r="BK2515" s="54"/>
    </row>
    <row r="2516">
      <c r="B2516" s="23"/>
      <c r="D2516" s="32"/>
      <c r="G2516" s="23"/>
      <c r="J2516" s="23"/>
      <c r="O2516" s="23"/>
      <c r="BE2516" s="54"/>
      <c r="BF2516" s="55"/>
      <c r="BI2516" s="55"/>
      <c r="BJ2516" s="54"/>
      <c r="BK2516" s="54"/>
    </row>
    <row r="2517">
      <c r="B2517" s="23"/>
      <c r="D2517" s="32"/>
      <c r="G2517" s="23"/>
      <c r="J2517" s="23"/>
      <c r="O2517" s="23"/>
      <c r="BE2517" s="54"/>
      <c r="BF2517" s="55"/>
      <c r="BI2517" s="55"/>
      <c r="BJ2517" s="54"/>
      <c r="BK2517" s="54"/>
    </row>
    <row r="2518">
      <c r="B2518" s="23"/>
      <c r="D2518" s="32"/>
      <c r="G2518" s="23"/>
      <c r="J2518" s="23"/>
      <c r="O2518" s="23"/>
      <c r="BE2518" s="54"/>
      <c r="BF2518" s="55"/>
      <c r="BI2518" s="55"/>
      <c r="BJ2518" s="54"/>
      <c r="BK2518" s="54"/>
    </row>
    <row r="2519">
      <c r="B2519" s="23"/>
      <c r="D2519" s="32"/>
      <c r="G2519" s="23"/>
      <c r="J2519" s="23"/>
      <c r="O2519" s="23"/>
      <c r="BE2519" s="54"/>
      <c r="BF2519" s="55"/>
      <c r="BI2519" s="55"/>
      <c r="BJ2519" s="54"/>
      <c r="BK2519" s="54"/>
    </row>
    <row r="2520">
      <c r="B2520" s="23"/>
      <c r="D2520" s="32"/>
      <c r="G2520" s="23"/>
      <c r="J2520" s="23"/>
      <c r="O2520" s="23"/>
      <c r="BE2520" s="54"/>
      <c r="BF2520" s="55"/>
      <c r="BI2520" s="55"/>
      <c r="BJ2520" s="54"/>
      <c r="BK2520" s="54"/>
    </row>
    <row r="2521">
      <c r="B2521" s="23"/>
      <c r="D2521" s="32"/>
      <c r="G2521" s="23"/>
      <c r="J2521" s="23"/>
      <c r="O2521" s="23"/>
      <c r="BE2521" s="54"/>
      <c r="BF2521" s="55"/>
      <c r="BI2521" s="55"/>
      <c r="BJ2521" s="54"/>
      <c r="BK2521" s="54"/>
    </row>
    <row r="2522">
      <c r="B2522" s="23"/>
      <c r="D2522" s="32"/>
      <c r="G2522" s="23"/>
      <c r="J2522" s="23"/>
      <c r="O2522" s="23"/>
      <c r="BE2522" s="54"/>
      <c r="BF2522" s="55"/>
      <c r="BI2522" s="55"/>
      <c r="BJ2522" s="54"/>
      <c r="BK2522" s="54"/>
    </row>
    <row r="2523">
      <c r="B2523" s="23"/>
      <c r="D2523" s="32"/>
      <c r="G2523" s="23"/>
      <c r="J2523" s="23"/>
      <c r="O2523" s="23"/>
      <c r="BE2523" s="54"/>
      <c r="BF2523" s="55"/>
      <c r="BI2523" s="55"/>
      <c r="BJ2523" s="54"/>
      <c r="BK2523" s="54"/>
    </row>
    <row r="2524">
      <c r="B2524" s="23"/>
      <c r="D2524" s="32"/>
      <c r="G2524" s="23"/>
      <c r="J2524" s="23"/>
      <c r="O2524" s="23"/>
      <c r="BE2524" s="54"/>
      <c r="BF2524" s="55"/>
      <c r="BI2524" s="55"/>
      <c r="BJ2524" s="54"/>
      <c r="BK2524" s="54"/>
    </row>
    <row r="2525">
      <c r="B2525" s="23"/>
      <c r="D2525" s="32"/>
      <c r="G2525" s="23"/>
      <c r="J2525" s="23"/>
      <c r="O2525" s="23"/>
      <c r="BE2525" s="54"/>
      <c r="BF2525" s="55"/>
      <c r="BI2525" s="55"/>
      <c r="BJ2525" s="54"/>
      <c r="BK2525" s="54"/>
    </row>
    <row r="2526">
      <c r="B2526" s="23"/>
      <c r="D2526" s="32"/>
      <c r="G2526" s="23"/>
      <c r="J2526" s="23"/>
      <c r="O2526" s="23"/>
      <c r="BE2526" s="54"/>
      <c r="BF2526" s="55"/>
      <c r="BI2526" s="55"/>
      <c r="BJ2526" s="54"/>
      <c r="BK2526" s="54"/>
    </row>
    <row r="2527">
      <c r="B2527" s="23"/>
      <c r="D2527" s="32"/>
      <c r="G2527" s="23"/>
      <c r="J2527" s="23"/>
      <c r="O2527" s="23"/>
      <c r="BE2527" s="54"/>
      <c r="BF2527" s="55"/>
      <c r="BI2527" s="55"/>
      <c r="BJ2527" s="54"/>
      <c r="BK2527" s="54"/>
    </row>
    <row r="2528">
      <c r="B2528" s="23"/>
      <c r="D2528" s="32"/>
      <c r="G2528" s="23"/>
      <c r="J2528" s="23"/>
      <c r="O2528" s="23"/>
      <c r="BE2528" s="54"/>
      <c r="BF2528" s="55"/>
      <c r="BI2528" s="55"/>
      <c r="BJ2528" s="54"/>
      <c r="BK2528" s="54"/>
    </row>
    <row r="2529">
      <c r="B2529" s="23"/>
      <c r="D2529" s="32"/>
      <c r="G2529" s="23"/>
      <c r="J2529" s="23"/>
      <c r="O2529" s="23"/>
      <c r="BE2529" s="54"/>
      <c r="BF2529" s="55"/>
      <c r="BI2529" s="55"/>
      <c r="BJ2529" s="54"/>
      <c r="BK2529" s="54"/>
    </row>
    <row r="2530">
      <c r="B2530" s="23"/>
      <c r="D2530" s="32"/>
      <c r="G2530" s="23"/>
      <c r="J2530" s="23"/>
      <c r="O2530" s="23"/>
      <c r="BE2530" s="54"/>
      <c r="BF2530" s="55"/>
      <c r="BI2530" s="55"/>
      <c r="BJ2530" s="54"/>
      <c r="BK2530" s="54"/>
    </row>
    <row r="2531">
      <c r="B2531" s="23"/>
      <c r="D2531" s="32"/>
      <c r="G2531" s="23"/>
      <c r="J2531" s="23"/>
      <c r="O2531" s="23"/>
      <c r="BE2531" s="54"/>
      <c r="BF2531" s="55"/>
      <c r="BI2531" s="55"/>
      <c r="BJ2531" s="54"/>
      <c r="BK2531" s="54"/>
    </row>
    <row r="2532">
      <c r="B2532" s="23"/>
      <c r="D2532" s="32"/>
      <c r="G2532" s="23"/>
      <c r="J2532" s="23"/>
      <c r="O2532" s="23"/>
      <c r="BE2532" s="54"/>
      <c r="BF2532" s="55"/>
      <c r="BI2532" s="55"/>
      <c r="BJ2532" s="54"/>
      <c r="BK2532" s="54"/>
    </row>
    <row r="2533">
      <c r="B2533" s="23"/>
      <c r="D2533" s="32"/>
      <c r="G2533" s="23"/>
      <c r="J2533" s="23"/>
      <c r="O2533" s="23"/>
      <c r="BE2533" s="54"/>
      <c r="BF2533" s="55"/>
      <c r="BI2533" s="55"/>
      <c r="BJ2533" s="54"/>
      <c r="BK2533" s="54"/>
    </row>
    <row r="2534">
      <c r="B2534" s="23"/>
      <c r="D2534" s="32"/>
      <c r="G2534" s="23"/>
      <c r="J2534" s="23"/>
      <c r="O2534" s="23"/>
      <c r="BE2534" s="54"/>
      <c r="BF2534" s="55"/>
      <c r="BI2534" s="55"/>
      <c r="BJ2534" s="54"/>
      <c r="BK2534" s="54"/>
    </row>
    <row r="2535">
      <c r="B2535" s="23"/>
      <c r="D2535" s="32"/>
      <c r="G2535" s="23"/>
      <c r="J2535" s="23"/>
      <c r="O2535" s="23"/>
      <c r="BE2535" s="54"/>
      <c r="BF2535" s="55"/>
      <c r="BI2535" s="55"/>
      <c r="BJ2535" s="54"/>
      <c r="BK2535" s="54"/>
    </row>
    <row r="2536">
      <c r="B2536" s="23"/>
      <c r="D2536" s="32"/>
      <c r="G2536" s="23"/>
      <c r="J2536" s="23"/>
      <c r="O2536" s="23"/>
      <c r="BE2536" s="54"/>
      <c r="BF2536" s="55"/>
      <c r="BI2536" s="55"/>
      <c r="BJ2536" s="54"/>
      <c r="BK2536" s="54"/>
    </row>
    <row r="2537">
      <c r="B2537" s="23"/>
      <c r="D2537" s="32"/>
      <c r="G2537" s="23"/>
      <c r="J2537" s="23"/>
      <c r="O2537" s="23"/>
      <c r="BE2537" s="54"/>
      <c r="BF2537" s="55"/>
      <c r="BI2537" s="55"/>
      <c r="BJ2537" s="54"/>
      <c r="BK2537" s="54"/>
    </row>
    <row r="2538">
      <c r="B2538" s="23"/>
      <c r="D2538" s="32"/>
      <c r="G2538" s="23"/>
      <c r="J2538" s="23"/>
      <c r="O2538" s="23"/>
      <c r="BE2538" s="54"/>
      <c r="BF2538" s="55"/>
      <c r="BI2538" s="55"/>
      <c r="BJ2538" s="54"/>
      <c r="BK2538" s="54"/>
    </row>
    <row r="2539">
      <c r="B2539" s="23"/>
      <c r="D2539" s="32"/>
      <c r="G2539" s="23"/>
      <c r="J2539" s="23"/>
      <c r="O2539" s="23"/>
      <c r="BE2539" s="54"/>
      <c r="BF2539" s="55"/>
      <c r="BI2539" s="55"/>
      <c r="BJ2539" s="54"/>
      <c r="BK2539" s="54"/>
    </row>
    <row r="2540">
      <c r="B2540" s="23"/>
      <c r="D2540" s="32"/>
      <c r="G2540" s="23"/>
      <c r="J2540" s="23"/>
      <c r="O2540" s="23"/>
      <c r="BE2540" s="54"/>
      <c r="BF2540" s="55"/>
      <c r="BI2540" s="55"/>
      <c r="BJ2540" s="54"/>
      <c r="BK2540" s="54"/>
    </row>
    <row r="2541">
      <c r="B2541" s="23"/>
      <c r="D2541" s="32"/>
      <c r="G2541" s="23"/>
      <c r="J2541" s="23"/>
      <c r="O2541" s="23"/>
      <c r="BE2541" s="54"/>
      <c r="BF2541" s="55"/>
      <c r="BI2541" s="55"/>
      <c r="BJ2541" s="54"/>
      <c r="BK2541" s="54"/>
    </row>
    <row r="2542">
      <c r="B2542" s="23"/>
      <c r="D2542" s="32"/>
      <c r="G2542" s="23"/>
      <c r="J2542" s="23"/>
      <c r="O2542" s="23"/>
      <c r="BE2542" s="54"/>
      <c r="BF2542" s="55"/>
      <c r="BI2542" s="55"/>
      <c r="BJ2542" s="54"/>
      <c r="BK2542" s="54"/>
    </row>
    <row r="2543">
      <c r="B2543" s="23"/>
      <c r="D2543" s="32"/>
      <c r="G2543" s="23"/>
      <c r="J2543" s="23"/>
      <c r="O2543" s="23"/>
      <c r="BE2543" s="54"/>
      <c r="BF2543" s="55"/>
      <c r="BI2543" s="55"/>
      <c r="BJ2543" s="54"/>
      <c r="BK2543" s="54"/>
    </row>
    <row r="2544">
      <c r="B2544" s="23"/>
      <c r="D2544" s="32"/>
      <c r="G2544" s="23"/>
      <c r="J2544" s="23"/>
      <c r="O2544" s="23"/>
      <c r="BE2544" s="54"/>
      <c r="BF2544" s="55"/>
      <c r="BI2544" s="55"/>
      <c r="BJ2544" s="54"/>
      <c r="BK2544" s="54"/>
    </row>
    <row r="2545">
      <c r="B2545" s="23"/>
      <c r="D2545" s="32"/>
      <c r="G2545" s="23"/>
      <c r="J2545" s="23"/>
      <c r="O2545" s="23"/>
      <c r="BE2545" s="54"/>
      <c r="BF2545" s="55"/>
      <c r="BI2545" s="55"/>
      <c r="BJ2545" s="54"/>
      <c r="BK2545" s="54"/>
    </row>
    <row r="2546">
      <c r="B2546" s="23"/>
      <c r="D2546" s="32"/>
      <c r="G2546" s="23"/>
      <c r="J2546" s="23"/>
      <c r="O2546" s="23"/>
      <c r="BE2546" s="54"/>
      <c r="BF2546" s="55"/>
      <c r="BI2546" s="55"/>
      <c r="BJ2546" s="54"/>
      <c r="BK2546" s="54"/>
    </row>
    <row r="2547">
      <c r="B2547" s="23"/>
      <c r="D2547" s="32"/>
      <c r="G2547" s="23"/>
      <c r="J2547" s="23"/>
      <c r="O2547" s="23"/>
      <c r="BE2547" s="54"/>
      <c r="BF2547" s="55"/>
      <c r="BI2547" s="55"/>
      <c r="BJ2547" s="54"/>
      <c r="BK2547" s="54"/>
    </row>
    <row r="2548">
      <c r="B2548" s="23"/>
      <c r="D2548" s="32"/>
      <c r="G2548" s="23"/>
      <c r="J2548" s="23"/>
      <c r="O2548" s="23"/>
      <c r="BE2548" s="54"/>
      <c r="BF2548" s="55"/>
      <c r="BI2548" s="55"/>
      <c r="BJ2548" s="54"/>
      <c r="BK2548" s="54"/>
    </row>
    <row r="2549">
      <c r="B2549" s="23"/>
      <c r="D2549" s="32"/>
      <c r="G2549" s="23"/>
      <c r="J2549" s="23"/>
      <c r="O2549" s="23"/>
      <c r="BE2549" s="54"/>
      <c r="BF2549" s="55"/>
      <c r="BI2549" s="55"/>
      <c r="BJ2549" s="54"/>
      <c r="BK2549" s="54"/>
    </row>
    <row r="2550">
      <c r="B2550" s="23"/>
      <c r="D2550" s="32"/>
      <c r="G2550" s="23"/>
      <c r="J2550" s="23"/>
      <c r="O2550" s="23"/>
      <c r="BE2550" s="54"/>
      <c r="BF2550" s="55"/>
      <c r="BI2550" s="55"/>
      <c r="BJ2550" s="54"/>
      <c r="BK2550" s="54"/>
    </row>
    <row r="2551">
      <c r="B2551" s="23"/>
      <c r="D2551" s="32"/>
      <c r="G2551" s="23"/>
      <c r="J2551" s="23"/>
      <c r="O2551" s="23"/>
      <c r="BE2551" s="54"/>
      <c r="BF2551" s="55"/>
      <c r="BI2551" s="55"/>
      <c r="BJ2551" s="54"/>
      <c r="BK2551" s="54"/>
    </row>
    <row r="2552">
      <c r="B2552" s="23"/>
      <c r="D2552" s="32"/>
      <c r="G2552" s="23"/>
      <c r="J2552" s="23"/>
      <c r="O2552" s="23"/>
      <c r="BE2552" s="54"/>
      <c r="BF2552" s="55"/>
      <c r="BI2552" s="55"/>
      <c r="BJ2552" s="54"/>
      <c r="BK2552" s="54"/>
    </row>
    <row r="2553">
      <c r="B2553" s="23"/>
      <c r="D2553" s="32"/>
      <c r="G2553" s="23"/>
      <c r="J2553" s="23"/>
      <c r="O2553" s="23"/>
      <c r="BE2553" s="54"/>
      <c r="BF2553" s="55"/>
      <c r="BI2553" s="55"/>
      <c r="BJ2553" s="54"/>
      <c r="BK2553" s="54"/>
    </row>
    <row r="2554">
      <c r="B2554" s="23"/>
      <c r="D2554" s="32"/>
      <c r="G2554" s="23"/>
      <c r="J2554" s="23"/>
      <c r="O2554" s="23"/>
      <c r="BE2554" s="54"/>
      <c r="BF2554" s="55"/>
      <c r="BI2554" s="55"/>
      <c r="BJ2554" s="54"/>
      <c r="BK2554" s="54"/>
    </row>
    <row r="2555">
      <c r="B2555" s="23"/>
      <c r="D2555" s="32"/>
      <c r="G2555" s="23"/>
      <c r="J2555" s="23"/>
      <c r="O2555" s="23"/>
      <c r="BE2555" s="54"/>
      <c r="BF2555" s="55"/>
      <c r="BI2555" s="55"/>
      <c r="BJ2555" s="54"/>
      <c r="BK2555" s="54"/>
    </row>
    <row r="2556">
      <c r="B2556" s="23"/>
      <c r="D2556" s="32"/>
      <c r="G2556" s="23"/>
      <c r="J2556" s="23"/>
      <c r="O2556" s="23"/>
      <c r="BE2556" s="54"/>
      <c r="BF2556" s="55"/>
      <c r="BI2556" s="55"/>
      <c r="BJ2556" s="54"/>
      <c r="BK2556" s="54"/>
    </row>
    <row r="2557">
      <c r="B2557" s="23"/>
      <c r="D2557" s="32"/>
      <c r="G2557" s="23"/>
      <c r="J2557" s="23"/>
      <c r="O2557" s="23"/>
      <c r="BE2557" s="54"/>
      <c r="BF2557" s="55"/>
      <c r="BI2557" s="55"/>
      <c r="BJ2557" s="54"/>
      <c r="BK2557" s="54"/>
    </row>
    <row r="2558">
      <c r="B2558" s="23"/>
      <c r="D2558" s="32"/>
      <c r="G2558" s="23"/>
      <c r="J2558" s="23"/>
      <c r="O2558" s="23"/>
      <c r="BE2558" s="54"/>
      <c r="BF2558" s="55"/>
      <c r="BI2558" s="55"/>
      <c r="BJ2558" s="54"/>
      <c r="BK2558" s="54"/>
    </row>
    <row r="2559">
      <c r="B2559" s="23"/>
      <c r="D2559" s="32"/>
      <c r="G2559" s="23"/>
      <c r="J2559" s="23"/>
      <c r="O2559" s="23"/>
      <c r="BE2559" s="54"/>
      <c r="BF2559" s="55"/>
      <c r="BI2559" s="55"/>
      <c r="BJ2559" s="54"/>
      <c r="BK2559" s="54"/>
    </row>
    <row r="2560">
      <c r="B2560" s="23"/>
      <c r="D2560" s="32"/>
      <c r="G2560" s="23"/>
      <c r="J2560" s="23"/>
      <c r="O2560" s="23"/>
      <c r="BE2560" s="54"/>
      <c r="BF2560" s="55"/>
      <c r="BI2560" s="55"/>
      <c r="BJ2560" s="54"/>
      <c r="BK2560" s="54"/>
    </row>
    <row r="2561">
      <c r="B2561" s="23"/>
      <c r="D2561" s="32"/>
      <c r="G2561" s="23"/>
      <c r="J2561" s="23"/>
      <c r="O2561" s="23"/>
      <c r="BE2561" s="54"/>
      <c r="BF2561" s="55"/>
      <c r="BI2561" s="55"/>
      <c r="BJ2561" s="54"/>
      <c r="BK2561" s="54"/>
    </row>
    <row r="2562">
      <c r="B2562" s="23"/>
      <c r="D2562" s="32"/>
      <c r="G2562" s="23"/>
      <c r="J2562" s="23"/>
      <c r="O2562" s="23"/>
      <c r="BE2562" s="54"/>
      <c r="BF2562" s="55"/>
      <c r="BI2562" s="55"/>
      <c r="BJ2562" s="54"/>
      <c r="BK2562" s="54"/>
    </row>
    <row r="2563">
      <c r="B2563" s="23"/>
      <c r="D2563" s="32"/>
      <c r="G2563" s="23"/>
      <c r="J2563" s="23"/>
      <c r="O2563" s="23"/>
      <c r="BE2563" s="54"/>
      <c r="BF2563" s="55"/>
      <c r="BI2563" s="55"/>
      <c r="BJ2563" s="54"/>
      <c r="BK2563" s="54"/>
    </row>
    <row r="2564">
      <c r="B2564" s="23"/>
      <c r="D2564" s="32"/>
      <c r="G2564" s="23"/>
      <c r="J2564" s="23"/>
      <c r="O2564" s="23"/>
      <c r="BE2564" s="54"/>
      <c r="BF2564" s="55"/>
      <c r="BI2564" s="55"/>
      <c r="BJ2564" s="54"/>
      <c r="BK2564" s="54"/>
    </row>
    <row r="2565">
      <c r="B2565" s="23"/>
      <c r="D2565" s="32"/>
      <c r="G2565" s="23"/>
      <c r="J2565" s="23"/>
      <c r="O2565" s="23"/>
      <c r="BE2565" s="54"/>
      <c r="BF2565" s="55"/>
      <c r="BI2565" s="55"/>
      <c r="BJ2565" s="54"/>
      <c r="BK2565" s="54"/>
    </row>
    <row r="2566">
      <c r="B2566" s="23"/>
      <c r="D2566" s="32"/>
      <c r="G2566" s="23"/>
      <c r="J2566" s="23"/>
      <c r="O2566" s="23"/>
      <c r="BE2566" s="54"/>
      <c r="BF2566" s="55"/>
      <c r="BI2566" s="55"/>
      <c r="BJ2566" s="54"/>
      <c r="BK2566" s="54"/>
    </row>
    <row r="2567">
      <c r="B2567" s="23"/>
      <c r="D2567" s="32"/>
      <c r="G2567" s="23"/>
      <c r="J2567" s="23"/>
      <c r="O2567" s="23"/>
      <c r="BE2567" s="54"/>
      <c r="BF2567" s="55"/>
      <c r="BI2567" s="55"/>
      <c r="BJ2567" s="54"/>
      <c r="BK2567" s="54"/>
    </row>
    <row r="2568">
      <c r="B2568" s="23"/>
      <c r="D2568" s="32"/>
      <c r="G2568" s="23"/>
      <c r="J2568" s="23"/>
      <c r="O2568" s="23"/>
      <c r="BE2568" s="54"/>
      <c r="BF2568" s="55"/>
      <c r="BI2568" s="55"/>
      <c r="BJ2568" s="54"/>
      <c r="BK2568" s="54"/>
    </row>
    <row r="2569">
      <c r="B2569" s="23"/>
      <c r="D2569" s="32"/>
      <c r="G2569" s="23"/>
      <c r="J2569" s="23"/>
      <c r="O2569" s="23"/>
      <c r="BE2569" s="54"/>
      <c r="BF2569" s="55"/>
      <c r="BI2569" s="55"/>
      <c r="BJ2569" s="54"/>
      <c r="BK2569" s="54"/>
    </row>
    <row r="2570">
      <c r="B2570" s="23"/>
      <c r="D2570" s="32"/>
      <c r="G2570" s="23"/>
      <c r="J2570" s="23"/>
      <c r="O2570" s="23"/>
      <c r="BE2570" s="54"/>
      <c r="BF2570" s="55"/>
      <c r="BI2570" s="55"/>
      <c r="BJ2570" s="54"/>
      <c r="BK2570" s="54"/>
    </row>
    <row r="2571">
      <c r="B2571" s="23"/>
      <c r="D2571" s="32"/>
      <c r="G2571" s="23"/>
      <c r="J2571" s="23"/>
      <c r="O2571" s="23"/>
      <c r="BE2571" s="54"/>
      <c r="BF2571" s="55"/>
      <c r="BI2571" s="55"/>
      <c r="BJ2571" s="54"/>
      <c r="BK2571" s="54"/>
    </row>
    <row r="2572">
      <c r="B2572" s="23"/>
      <c r="D2572" s="32"/>
      <c r="G2572" s="23"/>
      <c r="J2572" s="23"/>
      <c r="O2572" s="23"/>
      <c r="BE2572" s="54"/>
      <c r="BF2572" s="55"/>
      <c r="BI2572" s="55"/>
      <c r="BJ2572" s="54"/>
      <c r="BK2572" s="54"/>
    </row>
    <row r="2573">
      <c r="B2573" s="23"/>
      <c r="D2573" s="32"/>
      <c r="G2573" s="23"/>
      <c r="J2573" s="23"/>
      <c r="O2573" s="23"/>
      <c r="BE2573" s="54"/>
      <c r="BF2573" s="55"/>
      <c r="BI2573" s="55"/>
      <c r="BJ2573" s="54"/>
      <c r="BK2573" s="54"/>
    </row>
    <row r="2574">
      <c r="B2574" s="23"/>
      <c r="D2574" s="32"/>
      <c r="G2574" s="23"/>
      <c r="J2574" s="23"/>
      <c r="O2574" s="23"/>
      <c r="BE2574" s="54"/>
      <c r="BF2574" s="55"/>
      <c r="BI2574" s="55"/>
      <c r="BJ2574" s="54"/>
      <c r="BK2574" s="54"/>
    </row>
    <row r="2575">
      <c r="B2575" s="23"/>
      <c r="D2575" s="32"/>
      <c r="G2575" s="23"/>
      <c r="J2575" s="23"/>
      <c r="O2575" s="23"/>
      <c r="BE2575" s="54"/>
      <c r="BF2575" s="55"/>
      <c r="BI2575" s="55"/>
      <c r="BJ2575" s="54"/>
      <c r="BK2575" s="54"/>
    </row>
    <row r="2576">
      <c r="B2576" s="23"/>
      <c r="D2576" s="32"/>
      <c r="G2576" s="23"/>
      <c r="J2576" s="23"/>
      <c r="O2576" s="23"/>
      <c r="BE2576" s="54"/>
      <c r="BF2576" s="55"/>
      <c r="BI2576" s="55"/>
      <c r="BJ2576" s="54"/>
      <c r="BK2576" s="54"/>
    </row>
    <row r="2577">
      <c r="B2577" s="23"/>
      <c r="D2577" s="32"/>
      <c r="G2577" s="23"/>
      <c r="J2577" s="23"/>
      <c r="O2577" s="23"/>
      <c r="BE2577" s="54"/>
      <c r="BF2577" s="55"/>
      <c r="BI2577" s="55"/>
      <c r="BJ2577" s="54"/>
      <c r="BK2577" s="54"/>
    </row>
    <row r="2578">
      <c r="B2578" s="23"/>
      <c r="D2578" s="32"/>
      <c r="G2578" s="23"/>
      <c r="J2578" s="23"/>
      <c r="O2578" s="23"/>
      <c r="BE2578" s="54"/>
      <c r="BF2578" s="55"/>
      <c r="BI2578" s="55"/>
      <c r="BJ2578" s="54"/>
      <c r="BK2578" s="54"/>
    </row>
    <row r="2579">
      <c r="B2579" s="23"/>
      <c r="D2579" s="32"/>
      <c r="G2579" s="23"/>
      <c r="J2579" s="23"/>
      <c r="O2579" s="23"/>
      <c r="BE2579" s="54"/>
      <c r="BF2579" s="55"/>
      <c r="BI2579" s="55"/>
      <c r="BJ2579" s="54"/>
      <c r="BK2579" s="54"/>
    </row>
    <row r="2580">
      <c r="B2580" s="23"/>
      <c r="D2580" s="32"/>
      <c r="G2580" s="23"/>
      <c r="J2580" s="23"/>
      <c r="O2580" s="23"/>
      <c r="BE2580" s="54"/>
      <c r="BF2580" s="55"/>
      <c r="BI2580" s="55"/>
      <c r="BJ2580" s="54"/>
      <c r="BK2580" s="54"/>
    </row>
    <row r="2581">
      <c r="B2581" s="23"/>
      <c r="D2581" s="32"/>
      <c r="G2581" s="23"/>
      <c r="J2581" s="23"/>
      <c r="O2581" s="23"/>
      <c r="BE2581" s="54"/>
      <c r="BF2581" s="55"/>
      <c r="BI2581" s="55"/>
      <c r="BJ2581" s="54"/>
      <c r="BK2581" s="54"/>
    </row>
    <row r="2582">
      <c r="B2582" s="23"/>
      <c r="D2582" s="32"/>
      <c r="G2582" s="23"/>
      <c r="J2582" s="23"/>
      <c r="O2582" s="23"/>
      <c r="BE2582" s="54"/>
      <c r="BF2582" s="55"/>
      <c r="BI2582" s="55"/>
      <c r="BJ2582" s="54"/>
      <c r="BK2582" s="54"/>
    </row>
    <row r="2583">
      <c r="B2583" s="23"/>
      <c r="D2583" s="32"/>
      <c r="G2583" s="23"/>
      <c r="J2583" s="23"/>
      <c r="O2583" s="23"/>
      <c r="BE2583" s="54"/>
      <c r="BF2583" s="55"/>
      <c r="BI2583" s="55"/>
      <c r="BJ2583" s="54"/>
      <c r="BK2583" s="54"/>
    </row>
    <row r="2584">
      <c r="B2584" s="23"/>
      <c r="D2584" s="32"/>
      <c r="G2584" s="23"/>
      <c r="J2584" s="23"/>
      <c r="O2584" s="23"/>
      <c r="BE2584" s="54"/>
      <c r="BF2584" s="55"/>
      <c r="BI2584" s="55"/>
      <c r="BJ2584" s="54"/>
      <c r="BK2584" s="54"/>
    </row>
    <row r="2585">
      <c r="B2585" s="23"/>
      <c r="D2585" s="32"/>
      <c r="G2585" s="23"/>
      <c r="J2585" s="23"/>
      <c r="O2585" s="23"/>
      <c r="BE2585" s="54"/>
      <c r="BF2585" s="55"/>
      <c r="BI2585" s="55"/>
      <c r="BJ2585" s="54"/>
      <c r="BK2585" s="54"/>
    </row>
    <row r="2586">
      <c r="B2586" s="23"/>
      <c r="D2586" s="32"/>
      <c r="G2586" s="23"/>
      <c r="J2586" s="23"/>
      <c r="O2586" s="23"/>
      <c r="BE2586" s="54"/>
      <c r="BF2586" s="55"/>
      <c r="BI2586" s="55"/>
      <c r="BJ2586" s="54"/>
      <c r="BK2586" s="54"/>
    </row>
    <row r="2587">
      <c r="B2587" s="23"/>
      <c r="D2587" s="32"/>
      <c r="G2587" s="23"/>
      <c r="J2587" s="23"/>
      <c r="O2587" s="23"/>
      <c r="BE2587" s="54"/>
      <c r="BF2587" s="55"/>
      <c r="BI2587" s="55"/>
      <c r="BJ2587" s="54"/>
      <c r="BK2587" s="54"/>
    </row>
    <row r="2588">
      <c r="B2588" s="23"/>
      <c r="D2588" s="32"/>
      <c r="G2588" s="23"/>
      <c r="J2588" s="23"/>
      <c r="O2588" s="23"/>
      <c r="BE2588" s="54"/>
      <c r="BF2588" s="55"/>
      <c r="BI2588" s="55"/>
      <c r="BJ2588" s="54"/>
      <c r="BK2588" s="54"/>
    </row>
    <row r="2589">
      <c r="B2589" s="23"/>
      <c r="D2589" s="32"/>
      <c r="G2589" s="23"/>
      <c r="J2589" s="23"/>
      <c r="O2589" s="23"/>
      <c r="BE2589" s="54"/>
      <c r="BF2589" s="55"/>
      <c r="BI2589" s="55"/>
      <c r="BJ2589" s="54"/>
      <c r="BK2589" s="54"/>
    </row>
    <row r="2590">
      <c r="B2590" s="23"/>
      <c r="D2590" s="32"/>
      <c r="G2590" s="23"/>
      <c r="J2590" s="23"/>
      <c r="O2590" s="23"/>
      <c r="BE2590" s="54"/>
      <c r="BF2590" s="55"/>
      <c r="BI2590" s="55"/>
      <c r="BJ2590" s="54"/>
      <c r="BK2590" s="54"/>
    </row>
    <row r="2591">
      <c r="B2591" s="23"/>
      <c r="D2591" s="32"/>
      <c r="G2591" s="23"/>
      <c r="J2591" s="23"/>
      <c r="O2591" s="23"/>
      <c r="BE2591" s="54"/>
      <c r="BF2591" s="55"/>
      <c r="BI2591" s="55"/>
      <c r="BJ2591" s="54"/>
      <c r="BK2591" s="54"/>
    </row>
    <row r="2592">
      <c r="B2592" s="23"/>
      <c r="D2592" s="32"/>
      <c r="G2592" s="23"/>
      <c r="J2592" s="23"/>
      <c r="O2592" s="23"/>
      <c r="BE2592" s="54"/>
      <c r="BF2592" s="55"/>
      <c r="BI2592" s="55"/>
      <c r="BJ2592" s="54"/>
      <c r="BK2592" s="54"/>
    </row>
    <row r="2593">
      <c r="B2593" s="23"/>
      <c r="D2593" s="32"/>
      <c r="G2593" s="23"/>
      <c r="J2593" s="23"/>
      <c r="O2593" s="23"/>
      <c r="BE2593" s="54"/>
      <c r="BF2593" s="55"/>
      <c r="BI2593" s="55"/>
      <c r="BJ2593" s="54"/>
      <c r="BK2593" s="54"/>
    </row>
    <row r="2594">
      <c r="B2594" s="23"/>
      <c r="D2594" s="32"/>
      <c r="G2594" s="23"/>
      <c r="J2594" s="23"/>
      <c r="O2594" s="23"/>
      <c r="BE2594" s="54"/>
      <c r="BF2594" s="55"/>
      <c r="BI2594" s="55"/>
      <c r="BJ2594" s="54"/>
      <c r="BK2594" s="54"/>
    </row>
    <row r="2595">
      <c r="B2595" s="23"/>
      <c r="D2595" s="32"/>
      <c r="G2595" s="23"/>
      <c r="J2595" s="23"/>
      <c r="O2595" s="23"/>
      <c r="BE2595" s="54"/>
      <c r="BF2595" s="55"/>
      <c r="BI2595" s="55"/>
      <c r="BJ2595" s="54"/>
      <c r="BK2595" s="54"/>
    </row>
    <row r="2596">
      <c r="B2596" s="23"/>
      <c r="D2596" s="32"/>
      <c r="G2596" s="23"/>
      <c r="J2596" s="23"/>
      <c r="O2596" s="23"/>
      <c r="BE2596" s="54"/>
      <c r="BF2596" s="55"/>
      <c r="BI2596" s="55"/>
      <c r="BJ2596" s="54"/>
      <c r="BK2596" s="54"/>
    </row>
    <row r="2597">
      <c r="B2597" s="23"/>
      <c r="D2597" s="32"/>
      <c r="G2597" s="23"/>
      <c r="J2597" s="23"/>
      <c r="O2597" s="23"/>
      <c r="BE2597" s="54"/>
      <c r="BF2597" s="55"/>
      <c r="BI2597" s="55"/>
      <c r="BJ2597" s="54"/>
      <c r="BK2597" s="54"/>
    </row>
    <row r="2598">
      <c r="B2598" s="23"/>
      <c r="D2598" s="32"/>
      <c r="G2598" s="23"/>
      <c r="J2598" s="23"/>
      <c r="O2598" s="23"/>
      <c r="BE2598" s="54"/>
      <c r="BF2598" s="55"/>
      <c r="BI2598" s="55"/>
      <c r="BJ2598" s="54"/>
      <c r="BK2598" s="54"/>
    </row>
    <row r="2599">
      <c r="B2599" s="23"/>
      <c r="D2599" s="32"/>
      <c r="G2599" s="23"/>
      <c r="J2599" s="23"/>
      <c r="O2599" s="23"/>
      <c r="BE2599" s="54"/>
      <c r="BF2599" s="55"/>
      <c r="BI2599" s="55"/>
      <c r="BJ2599" s="54"/>
      <c r="BK2599" s="54"/>
    </row>
    <row r="2600">
      <c r="B2600" s="23"/>
      <c r="D2600" s="32"/>
      <c r="G2600" s="23"/>
      <c r="J2600" s="23"/>
      <c r="O2600" s="23"/>
      <c r="BE2600" s="54"/>
      <c r="BF2600" s="55"/>
      <c r="BI2600" s="55"/>
      <c r="BJ2600" s="54"/>
      <c r="BK2600" s="54"/>
    </row>
    <row r="2601">
      <c r="B2601" s="23"/>
      <c r="D2601" s="32"/>
      <c r="G2601" s="23"/>
      <c r="J2601" s="23"/>
      <c r="O2601" s="23"/>
      <c r="BE2601" s="54"/>
      <c r="BF2601" s="55"/>
      <c r="BI2601" s="55"/>
      <c r="BJ2601" s="54"/>
      <c r="BK2601" s="54"/>
    </row>
    <row r="2602">
      <c r="B2602" s="23"/>
      <c r="D2602" s="32"/>
      <c r="G2602" s="23"/>
      <c r="J2602" s="23"/>
      <c r="O2602" s="23"/>
      <c r="BE2602" s="54"/>
      <c r="BF2602" s="55"/>
      <c r="BI2602" s="55"/>
      <c r="BJ2602" s="54"/>
      <c r="BK2602" s="54"/>
    </row>
    <row r="2603">
      <c r="B2603" s="23"/>
      <c r="D2603" s="32"/>
      <c r="G2603" s="23"/>
      <c r="J2603" s="23"/>
      <c r="O2603" s="23"/>
      <c r="BE2603" s="54"/>
      <c r="BF2603" s="55"/>
      <c r="BI2603" s="55"/>
      <c r="BJ2603" s="54"/>
      <c r="BK2603" s="54"/>
    </row>
    <row r="2604">
      <c r="B2604" s="23"/>
      <c r="D2604" s="32"/>
      <c r="G2604" s="23"/>
      <c r="J2604" s="23"/>
      <c r="O2604" s="23"/>
      <c r="BE2604" s="54"/>
      <c r="BF2604" s="55"/>
      <c r="BI2604" s="55"/>
      <c r="BJ2604" s="54"/>
      <c r="BK2604" s="54"/>
    </row>
    <row r="2605">
      <c r="B2605" s="23"/>
      <c r="D2605" s="32"/>
      <c r="G2605" s="23"/>
      <c r="J2605" s="23"/>
      <c r="O2605" s="23"/>
      <c r="BE2605" s="54"/>
      <c r="BF2605" s="55"/>
      <c r="BI2605" s="55"/>
      <c r="BJ2605" s="54"/>
      <c r="BK2605" s="54"/>
    </row>
    <row r="2606">
      <c r="B2606" s="23"/>
      <c r="D2606" s="32"/>
      <c r="G2606" s="23"/>
      <c r="J2606" s="23"/>
      <c r="O2606" s="23"/>
      <c r="BE2606" s="54"/>
      <c r="BF2606" s="55"/>
      <c r="BI2606" s="55"/>
      <c r="BJ2606" s="54"/>
      <c r="BK2606" s="54"/>
    </row>
    <row r="2607">
      <c r="B2607" s="23"/>
      <c r="D2607" s="32"/>
      <c r="G2607" s="23"/>
      <c r="J2607" s="23"/>
      <c r="O2607" s="23"/>
      <c r="BE2607" s="54"/>
      <c r="BF2607" s="55"/>
      <c r="BI2607" s="55"/>
      <c r="BJ2607" s="54"/>
      <c r="BK2607" s="54"/>
    </row>
    <row r="2608">
      <c r="B2608" s="23"/>
      <c r="D2608" s="32"/>
      <c r="G2608" s="23"/>
      <c r="J2608" s="23"/>
      <c r="O2608" s="23"/>
      <c r="BE2608" s="54"/>
      <c r="BF2608" s="55"/>
      <c r="BI2608" s="55"/>
      <c r="BJ2608" s="54"/>
      <c r="BK2608" s="54"/>
    </row>
    <row r="2609">
      <c r="B2609" s="23"/>
      <c r="D2609" s="32"/>
      <c r="G2609" s="23"/>
      <c r="J2609" s="23"/>
      <c r="O2609" s="23"/>
      <c r="BE2609" s="54"/>
      <c r="BF2609" s="55"/>
      <c r="BI2609" s="55"/>
      <c r="BJ2609" s="54"/>
      <c r="BK2609" s="54"/>
    </row>
    <row r="2610">
      <c r="B2610" s="23"/>
      <c r="D2610" s="32"/>
      <c r="G2610" s="23"/>
      <c r="J2610" s="23"/>
      <c r="O2610" s="23"/>
      <c r="BE2610" s="54"/>
      <c r="BF2610" s="55"/>
      <c r="BI2610" s="55"/>
      <c r="BJ2610" s="54"/>
      <c r="BK2610" s="54"/>
    </row>
    <row r="2611">
      <c r="B2611" s="23"/>
      <c r="D2611" s="32"/>
      <c r="G2611" s="23"/>
      <c r="J2611" s="23"/>
      <c r="O2611" s="23"/>
      <c r="BE2611" s="54"/>
      <c r="BF2611" s="55"/>
      <c r="BI2611" s="55"/>
      <c r="BJ2611" s="54"/>
      <c r="BK2611" s="54"/>
    </row>
    <row r="2612">
      <c r="B2612" s="23"/>
      <c r="D2612" s="32"/>
      <c r="G2612" s="23"/>
      <c r="J2612" s="23"/>
      <c r="O2612" s="23"/>
      <c r="BE2612" s="54"/>
      <c r="BF2612" s="55"/>
      <c r="BI2612" s="55"/>
      <c r="BJ2612" s="54"/>
      <c r="BK2612" s="54"/>
    </row>
    <row r="2613">
      <c r="B2613" s="23"/>
      <c r="D2613" s="32"/>
      <c r="G2613" s="23"/>
      <c r="J2613" s="23"/>
      <c r="O2613" s="23"/>
      <c r="BE2613" s="54"/>
      <c r="BF2613" s="55"/>
      <c r="BI2613" s="55"/>
      <c r="BJ2613" s="54"/>
      <c r="BK2613" s="54"/>
    </row>
    <row r="2614">
      <c r="B2614" s="23"/>
      <c r="D2614" s="32"/>
      <c r="G2614" s="23"/>
      <c r="J2614" s="23"/>
      <c r="O2614" s="23"/>
      <c r="BE2614" s="54"/>
      <c r="BF2614" s="55"/>
      <c r="BI2614" s="55"/>
      <c r="BJ2614" s="54"/>
      <c r="BK2614" s="54"/>
    </row>
    <row r="2615">
      <c r="B2615" s="23"/>
      <c r="D2615" s="32"/>
      <c r="G2615" s="23"/>
      <c r="J2615" s="23"/>
      <c r="O2615" s="23"/>
      <c r="BE2615" s="54"/>
      <c r="BF2615" s="55"/>
      <c r="BI2615" s="55"/>
      <c r="BJ2615" s="54"/>
      <c r="BK2615" s="54"/>
    </row>
    <row r="2616">
      <c r="B2616" s="23"/>
      <c r="D2616" s="32"/>
      <c r="G2616" s="23"/>
      <c r="J2616" s="23"/>
      <c r="O2616" s="23"/>
      <c r="BE2616" s="54"/>
      <c r="BF2616" s="55"/>
      <c r="BI2616" s="55"/>
      <c r="BJ2616" s="54"/>
      <c r="BK2616" s="54"/>
    </row>
    <row r="2617">
      <c r="B2617" s="23"/>
      <c r="D2617" s="32"/>
      <c r="G2617" s="23"/>
      <c r="J2617" s="23"/>
      <c r="O2617" s="23"/>
      <c r="BE2617" s="54"/>
      <c r="BF2617" s="55"/>
      <c r="BI2617" s="55"/>
      <c r="BJ2617" s="54"/>
      <c r="BK2617" s="54"/>
    </row>
    <row r="2618">
      <c r="B2618" s="23"/>
      <c r="D2618" s="32"/>
      <c r="G2618" s="23"/>
      <c r="J2618" s="23"/>
      <c r="O2618" s="23"/>
      <c r="BE2618" s="54"/>
      <c r="BF2618" s="55"/>
      <c r="BI2618" s="55"/>
      <c r="BJ2618" s="54"/>
      <c r="BK2618" s="54"/>
    </row>
    <row r="2619">
      <c r="B2619" s="23"/>
      <c r="D2619" s="32"/>
      <c r="G2619" s="23"/>
      <c r="J2619" s="23"/>
      <c r="O2619" s="23"/>
      <c r="BE2619" s="54"/>
      <c r="BF2619" s="55"/>
      <c r="BI2619" s="55"/>
      <c r="BJ2619" s="54"/>
      <c r="BK2619" s="54"/>
    </row>
    <row r="2620">
      <c r="B2620" s="23"/>
      <c r="D2620" s="32"/>
      <c r="G2620" s="23"/>
      <c r="J2620" s="23"/>
      <c r="O2620" s="23"/>
      <c r="BE2620" s="54"/>
      <c r="BF2620" s="55"/>
      <c r="BI2620" s="55"/>
      <c r="BJ2620" s="54"/>
      <c r="BK2620" s="54"/>
    </row>
    <row r="2621">
      <c r="B2621" s="23"/>
      <c r="D2621" s="32"/>
      <c r="G2621" s="23"/>
      <c r="J2621" s="23"/>
      <c r="O2621" s="23"/>
      <c r="BE2621" s="54"/>
      <c r="BF2621" s="55"/>
      <c r="BI2621" s="55"/>
      <c r="BJ2621" s="54"/>
      <c r="BK2621" s="54"/>
    </row>
    <row r="2622">
      <c r="B2622" s="23"/>
      <c r="D2622" s="32"/>
      <c r="G2622" s="23"/>
      <c r="J2622" s="23"/>
      <c r="O2622" s="23"/>
      <c r="BE2622" s="54"/>
      <c r="BF2622" s="55"/>
      <c r="BI2622" s="55"/>
      <c r="BJ2622" s="54"/>
      <c r="BK2622" s="54"/>
    </row>
    <row r="2623">
      <c r="B2623" s="23"/>
      <c r="D2623" s="32"/>
      <c r="G2623" s="23"/>
      <c r="J2623" s="23"/>
      <c r="O2623" s="23"/>
      <c r="BE2623" s="54"/>
      <c r="BF2623" s="55"/>
      <c r="BI2623" s="55"/>
      <c r="BJ2623" s="54"/>
      <c r="BK2623" s="54"/>
    </row>
    <row r="2624">
      <c r="B2624" s="23"/>
      <c r="D2624" s="32"/>
      <c r="G2624" s="23"/>
      <c r="J2624" s="23"/>
      <c r="O2624" s="23"/>
      <c r="BE2624" s="54"/>
      <c r="BF2624" s="55"/>
      <c r="BI2624" s="55"/>
      <c r="BJ2624" s="54"/>
      <c r="BK2624" s="54"/>
    </row>
    <row r="2625">
      <c r="B2625" s="23"/>
      <c r="D2625" s="32"/>
      <c r="G2625" s="23"/>
      <c r="J2625" s="23"/>
      <c r="O2625" s="23"/>
      <c r="BE2625" s="54"/>
      <c r="BF2625" s="55"/>
      <c r="BI2625" s="55"/>
      <c r="BJ2625" s="54"/>
      <c r="BK2625" s="54"/>
    </row>
    <row r="2626">
      <c r="B2626" s="23"/>
      <c r="D2626" s="32"/>
      <c r="G2626" s="23"/>
      <c r="J2626" s="23"/>
      <c r="O2626" s="23"/>
      <c r="BE2626" s="54"/>
      <c r="BF2626" s="55"/>
      <c r="BI2626" s="55"/>
      <c r="BJ2626" s="54"/>
      <c r="BK2626" s="54"/>
    </row>
    <row r="2627">
      <c r="B2627" s="23"/>
      <c r="D2627" s="32"/>
      <c r="G2627" s="23"/>
      <c r="J2627" s="23"/>
      <c r="O2627" s="23"/>
      <c r="BE2627" s="54"/>
      <c r="BF2627" s="55"/>
      <c r="BI2627" s="55"/>
      <c r="BJ2627" s="54"/>
      <c r="BK2627" s="54"/>
    </row>
    <row r="2628">
      <c r="B2628" s="23"/>
      <c r="D2628" s="32"/>
      <c r="G2628" s="23"/>
      <c r="J2628" s="23"/>
      <c r="O2628" s="23"/>
      <c r="BE2628" s="54"/>
      <c r="BF2628" s="55"/>
      <c r="BI2628" s="55"/>
      <c r="BJ2628" s="54"/>
      <c r="BK2628" s="54"/>
    </row>
    <row r="2629">
      <c r="B2629" s="23"/>
      <c r="D2629" s="32"/>
      <c r="G2629" s="23"/>
      <c r="J2629" s="23"/>
      <c r="O2629" s="23"/>
      <c r="BE2629" s="54"/>
      <c r="BF2629" s="55"/>
      <c r="BI2629" s="55"/>
      <c r="BJ2629" s="54"/>
      <c r="BK2629" s="54"/>
    </row>
    <row r="2630">
      <c r="B2630" s="23"/>
      <c r="D2630" s="32"/>
      <c r="G2630" s="23"/>
      <c r="J2630" s="23"/>
      <c r="O2630" s="23"/>
      <c r="BE2630" s="54"/>
      <c r="BF2630" s="55"/>
      <c r="BI2630" s="55"/>
      <c r="BJ2630" s="54"/>
      <c r="BK2630" s="54"/>
    </row>
    <row r="2631">
      <c r="B2631" s="23"/>
      <c r="D2631" s="32"/>
      <c r="G2631" s="23"/>
      <c r="J2631" s="23"/>
      <c r="O2631" s="23"/>
      <c r="BE2631" s="54"/>
      <c r="BF2631" s="55"/>
      <c r="BI2631" s="55"/>
      <c r="BJ2631" s="54"/>
      <c r="BK2631" s="54"/>
    </row>
    <row r="2632">
      <c r="B2632" s="23"/>
      <c r="D2632" s="32"/>
      <c r="G2632" s="23"/>
      <c r="J2632" s="23"/>
      <c r="O2632" s="23"/>
      <c r="BE2632" s="54"/>
      <c r="BF2632" s="55"/>
      <c r="BI2632" s="55"/>
      <c r="BJ2632" s="54"/>
      <c r="BK2632" s="54"/>
    </row>
    <row r="2633">
      <c r="B2633" s="23"/>
      <c r="D2633" s="32"/>
      <c r="G2633" s="23"/>
      <c r="J2633" s="23"/>
      <c r="O2633" s="23"/>
      <c r="BE2633" s="54"/>
      <c r="BF2633" s="55"/>
      <c r="BI2633" s="55"/>
      <c r="BJ2633" s="54"/>
      <c r="BK2633" s="54"/>
    </row>
    <row r="2634">
      <c r="B2634" s="23"/>
      <c r="D2634" s="32"/>
      <c r="G2634" s="23"/>
      <c r="J2634" s="23"/>
      <c r="O2634" s="23"/>
      <c r="BE2634" s="54"/>
      <c r="BF2634" s="55"/>
      <c r="BI2634" s="55"/>
      <c r="BJ2634" s="54"/>
      <c r="BK2634" s="54"/>
    </row>
    <row r="2635">
      <c r="B2635" s="23"/>
      <c r="D2635" s="32"/>
      <c r="G2635" s="23"/>
      <c r="J2635" s="23"/>
      <c r="O2635" s="23"/>
      <c r="BE2635" s="54"/>
      <c r="BF2635" s="55"/>
      <c r="BI2635" s="55"/>
      <c r="BJ2635" s="54"/>
      <c r="BK2635" s="54"/>
    </row>
    <row r="2636">
      <c r="B2636" s="23"/>
      <c r="D2636" s="32"/>
      <c r="G2636" s="23"/>
      <c r="J2636" s="23"/>
      <c r="O2636" s="23"/>
      <c r="BE2636" s="54"/>
      <c r="BF2636" s="55"/>
      <c r="BI2636" s="55"/>
      <c r="BJ2636" s="54"/>
      <c r="BK2636" s="54"/>
    </row>
    <row r="2637">
      <c r="B2637" s="23"/>
      <c r="D2637" s="32"/>
      <c r="G2637" s="23"/>
      <c r="J2637" s="23"/>
      <c r="O2637" s="23"/>
      <c r="BE2637" s="54"/>
      <c r="BF2637" s="55"/>
      <c r="BI2637" s="55"/>
      <c r="BJ2637" s="54"/>
      <c r="BK2637" s="54"/>
    </row>
    <row r="2638">
      <c r="B2638" s="23"/>
      <c r="D2638" s="32"/>
      <c r="G2638" s="23"/>
      <c r="J2638" s="23"/>
      <c r="O2638" s="23"/>
      <c r="BE2638" s="54"/>
      <c r="BF2638" s="55"/>
      <c r="BI2638" s="55"/>
      <c r="BJ2638" s="54"/>
      <c r="BK2638" s="54"/>
    </row>
    <row r="2639">
      <c r="B2639" s="23"/>
      <c r="D2639" s="32"/>
      <c r="G2639" s="23"/>
      <c r="J2639" s="23"/>
      <c r="O2639" s="23"/>
      <c r="BE2639" s="54"/>
      <c r="BF2639" s="55"/>
      <c r="BI2639" s="55"/>
      <c r="BJ2639" s="54"/>
      <c r="BK2639" s="54"/>
    </row>
    <row r="2640">
      <c r="B2640" s="23"/>
      <c r="D2640" s="32"/>
      <c r="G2640" s="23"/>
      <c r="J2640" s="23"/>
      <c r="O2640" s="23"/>
      <c r="BE2640" s="54"/>
      <c r="BF2640" s="55"/>
      <c r="BI2640" s="55"/>
      <c r="BJ2640" s="54"/>
      <c r="BK2640" s="54"/>
    </row>
    <row r="2641">
      <c r="B2641" s="23"/>
      <c r="D2641" s="32"/>
      <c r="G2641" s="23"/>
      <c r="J2641" s="23"/>
      <c r="O2641" s="23"/>
      <c r="BE2641" s="54"/>
      <c r="BF2641" s="55"/>
      <c r="BI2641" s="55"/>
      <c r="BJ2641" s="54"/>
      <c r="BK2641" s="54"/>
    </row>
    <row r="2642">
      <c r="B2642" s="23"/>
      <c r="D2642" s="32"/>
      <c r="G2642" s="23"/>
      <c r="J2642" s="23"/>
      <c r="O2642" s="23"/>
      <c r="BE2642" s="54"/>
      <c r="BF2642" s="55"/>
      <c r="BI2642" s="55"/>
      <c r="BJ2642" s="54"/>
      <c r="BK2642" s="54"/>
    </row>
    <row r="2643">
      <c r="B2643" s="23"/>
      <c r="D2643" s="32"/>
      <c r="G2643" s="23"/>
      <c r="J2643" s="23"/>
      <c r="O2643" s="23"/>
      <c r="BE2643" s="54"/>
      <c r="BF2643" s="55"/>
      <c r="BI2643" s="55"/>
      <c r="BJ2643" s="54"/>
      <c r="BK2643" s="54"/>
    </row>
    <row r="2644">
      <c r="B2644" s="23"/>
      <c r="D2644" s="32"/>
      <c r="G2644" s="23"/>
      <c r="J2644" s="23"/>
      <c r="O2644" s="23"/>
      <c r="BE2644" s="54"/>
      <c r="BF2644" s="55"/>
      <c r="BI2644" s="55"/>
      <c r="BJ2644" s="54"/>
      <c r="BK2644" s="54"/>
    </row>
    <row r="2645">
      <c r="B2645" s="23"/>
      <c r="D2645" s="32"/>
      <c r="G2645" s="23"/>
      <c r="J2645" s="23"/>
      <c r="O2645" s="23"/>
      <c r="BE2645" s="54"/>
      <c r="BF2645" s="55"/>
      <c r="BI2645" s="55"/>
      <c r="BJ2645" s="54"/>
      <c r="BK2645" s="54"/>
    </row>
    <row r="2646">
      <c r="B2646" s="23"/>
      <c r="D2646" s="32"/>
      <c r="G2646" s="23"/>
      <c r="J2646" s="23"/>
      <c r="O2646" s="23"/>
      <c r="BE2646" s="54"/>
      <c r="BF2646" s="55"/>
      <c r="BI2646" s="55"/>
      <c r="BJ2646" s="54"/>
      <c r="BK2646" s="54"/>
    </row>
    <row r="2647">
      <c r="B2647" s="23"/>
      <c r="D2647" s="32"/>
      <c r="G2647" s="23"/>
      <c r="J2647" s="23"/>
      <c r="O2647" s="23"/>
      <c r="BE2647" s="54"/>
      <c r="BF2647" s="55"/>
      <c r="BI2647" s="55"/>
      <c r="BJ2647" s="54"/>
      <c r="BK2647" s="54"/>
    </row>
    <row r="2648">
      <c r="B2648" s="23"/>
      <c r="D2648" s="32"/>
      <c r="G2648" s="23"/>
      <c r="J2648" s="23"/>
      <c r="O2648" s="23"/>
      <c r="BE2648" s="54"/>
      <c r="BF2648" s="55"/>
      <c r="BI2648" s="55"/>
      <c r="BJ2648" s="54"/>
      <c r="BK2648" s="54"/>
    </row>
    <row r="2649">
      <c r="B2649" s="23"/>
      <c r="D2649" s="32"/>
      <c r="G2649" s="23"/>
      <c r="J2649" s="23"/>
      <c r="O2649" s="23"/>
      <c r="BE2649" s="54"/>
      <c r="BF2649" s="55"/>
      <c r="BI2649" s="55"/>
      <c r="BJ2649" s="54"/>
      <c r="BK2649" s="54"/>
    </row>
    <row r="2650">
      <c r="B2650" s="23"/>
      <c r="D2650" s="32"/>
      <c r="G2650" s="23"/>
      <c r="J2650" s="23"/>
      <c r="O2650" s="23"/>
      <c r="BE2650" s="54"/>
      <c r="BF2650" s="55"/>
      <c r="BI2650" s="55"/>
      <c r="BJ2650" s="54"/>
      <c r="BK2650" s="54"/>
    </row>
    <row r="2651">
      <c r="B2651" s="23"/>
      <c r="D2651" s="32"/>
      <c r="G2651" s="23"/>
      <c r="J2651" s="23"/>
      <c r="O2651" s="23"/>
      <c r="BE2651" s="54"/>
      <c r="BF2651" s="55"/>
      <c r="BI2651" s="55"/>
      <c r="BJ2651" s="54"/>
      <c r="BK2651" s="54"/>
    </row>
    <row r="2652">
      <c r="B2652" s="23"/>
      <c r="D2652" s="32"/>
      <c r="G2652" s="23"/>
      <c r="J2652" s="23"/>
      <c r="O2652" s="23"/>
      <c r="BE2652" s="54"/>
      <c r="BF2652" s="55"/>
      <c r="BI2652" s="55"/>
      <c r="BJ2652" s="54"/>
      <c r="BK2652" s="54"/>
    </row>
    <row r="2653">
      <c r="B2653" s="23"/>
      <c r="D2653" s="32"/>
      <c r="G2653" s="23"/>
      <c r="J2653" s="23"/>
      <c r="O2653" s="23"/>
      <c r="BE2653" s="54"/>
      <c r="BF2653" s="55"/>
      <c r="BI2653" s="55"/>
      <c r="BJ2653" s="54"/>
      <c r="BK2653" s="54"/>
    </row>
    <row r="2654">
      <c r="B2654" s="23"/>
      <c r="D2654" s="32"/>
      <c r="G2654" s="23"/>
      <c r="J2654" s="23"/>
      <c r="O2654" s="23"/>
      <c r="BE2654" s="54"/>
      <c r="BF2654" s="55"/>
      <c r="BI2654" s="55"/>
      <c r="BJ2654" s="54"/>
      <c r="BK2654" s="54"/>
    </row>
    <row r="2655">
      <c r="B2655" s="23"/>
      <c r="D2655" s="32"/>
      <c r="G2655" s="23"/>
      <c r="J2655" s="23"/>
      <c r="O2655" s="23"/>
      <c r="BE2655" s="54"/>
      <c r="BF2655" s="55"/>
      <c r="BI2655" s="55"/>
      <c r="BJ2655" s="54"/>
      <c r="BK2655" s="54"/>
    </row>
    <row r="2656">
      <c r="B2656" s="23"/>
      <c r="D2656" s="32"/>
      <c r="G2656" s="23"/>
      <c r="J2656" s="23"/>
      <c r="O2656" s="23"/>
      <c r="BE2656" s="54"/>
      <c r="BF2656" s="55"/>
      <c r="BI2656" s="55"/>
      <c r="BJ2656" s="54"/>
      <c r="BK2656" s="54"/>
    </row>
    <row r="2657">
      <c r="B2657" s="23"/>
      <c r="D2657" s="32"/>
      <c r="G2657" s="23"/>
      <c r="J2657" s="23"/>
      <c r="O2657" s="23"/>
      <c r="BE2657" s="54"/>
      <c r="BF2657" s="55"/>
      <c r="BI2657" s="55"/>
      <c r="BJ2657" s="54"/>
      <c r="BK2657" s="54"/>
    </row>
    <row r="2658">
      <c r="B2658" s="23"/>
      <c r="D2658" s="32"/>
      <c r="G2658" s="23"/>
      <c r="J2658" s="23"/>
      <c r="O2658" s="23"/>
      <c r="BE2658" s="54"/>
      <c r="BF2658" s="55"/>
      <c r="BI2658" s="55"/>
      <c r="BJ2658" s="54"/>
      <c r="BK2658" s="54"/>
    </row>
    <row r="2659">
      <c r="B2659" s="23"/>
      <c r="D2659" s="32"/>
      <c r="G2659" s="23"/>
      <c r="J2659" s="23"/>
      <c r="O2659" s="23"/>
      <c r="BE2659" s="54"/>
      <c r="BF2659" s="55"/>
      <c r="BI2659" s="55"/>
      <c r="BJ2659" s="54"/>
      <c r="BK2659" s="54"/>
    </row>
    <row r="2660">
      <c r="B2660" s="23"/>
      <c r="D2660" s="32"/>
      <c r="G2660" s="23"/>
      <c r="J2660" s="23"/>
      <c r="O2660" s="23"/>
      <c r="BE2660" s="54"/>
      <c r="BF2660" s="55"/>
      <c r="BI2660" s="55"/>
      <c r="BJ2660" s="54"/>
      <c r="BK2660" s="54"/>
    </row>
    <row r="2661">
      <c r="B2661" s="23"/>
      <c r="D2661" s="32"/>
      <c r="G2661" s="23"/>
      <c r="J2661" s="23"/>
      <c r="O2661" s="23"/>
      <c r="BE2661" s="54"/>
      <c r="BF2661" s="55"/>
      <c r="BI2661" s="55"/>
      <c r="BJ2661" s="54"/>
      <c r="BK2661" s="54"/>
    </row>
    <row r="2662">
      <c r="B2662" s="23"/>
      <c r="D2662" s="32"/>
      <c r="G2662" s="23"/>
      <c r="J2662" s="23"/>
      <c r="O2662" s="23"/>
      <c r="BE2662" s="54"/>
      <c r="BF2662" s="55"/>
      <c r="BI2662" s="55"/>
      <c r="BJ2662" s="54"/>
      <c r="BK2662" s="54"/>
    </row>
    <row r="2663">
      <c r="B2663" s="23"/>
      <c r="D2663" s="32"/>
      <c r="G2663" s="23"/>
      <c r="J2663" s="23"/>
      <c r="O2663" s="23"/>
      <c r="BE2663" s="54"/>
      <c r="BF2663" s="55"/>
      <c r="BI2663" s="55"/>
      <c r="BJ2663" s="54"/>
      <c r="BK2663" s="54"/>
    </row>
    <row r="2664">
      <c r="B2664" s="23"/>
      <c r="D2664" s="32"/>
      <c r="G2664" s="23"/>
      <c r="J2664" s="23"/>
      <c r="O2664" s="23"/>
      <c r="BE2664" s="54"/>
      <c r="BF2664" s="55"/>
      <c r="BI2664" s="55"/>
      <c r="BJ2664" s="54"/>
      <c r="BK2664" s="54"/>
    </row>
    <row r="2665">
      <c r="B2665" s="23"/>
      <c r="D2665" s="32"/>
      <c r="G2665" s="23"/>
      <c r="J2665" s="23"/>
      <c r="O2665" s="23"/>
      <c r="BE2665" s="54"/>
      <c r="BF2665" s="55"/>
      <c r="BI2665" s="55"/>
      <c r="BJ2665" s="54"/>
      <c r="BK2665" s="54"/>
    </row>
    <row r="2666">
      <c r="B2666" s="23"/>
      <c r="D2666" s="32"/>
      <c r="G2666" s="23"/>
      <c r="J2666" s="23"/>
      <c r="O2666" s="23"/>
      <c r="BE2666" s="54"/>
      <c r="BF2666" s="55"/>
      <c r="BI2666" s="55"/>
      <c r="BJ2666" s="54"/>
      <c r="BK2666" s="54"/>
    </row>
    <row r="2667">
      <c r="B2667" s="23"/>
      <c r="D2667" s="32"/>
      <c r="G2667" s="23"/>
      <c r="J2667" s="23"/>
      <c r="O2667" s="23"/>
      <c r="BE2667" s="54"/>
      <c r="BF2667" s="55"/>
      <c r="BI2667" s="55"/>
      <c r="BJ2667" s="54"/>
      <c r="BK2667" s="54"/>
    </row>
    <row r="2668">
      <c r="B2668" s="23"/>
      <c r="D2668" s="32"/>
      <c r="G2668" s="23"/>
      <c r="J2668" s="23"/>
      <c r="O2668" s="23"/>
      <c r="BE2668" s="54"/>
      <c r="BF2668" s="55"/>
      <c r="BI2668" s="55"/>
      <c r="BJ2668" s="54"/>
      <c r="BK2668" s="54"/>
    </row>
    <row r="2669">
      <c r="B2669" s="23"/>
      <c r="D2669" s="32"/>
      <c r="G2669" s="23"/>
      <c r="J2669" s="23"/>
      <c r="O2669" s="23"/>
      <c r="BE2669" s="54"/>
      <c r="BF2669" s="55"/>
      <c r="BI2669" s="55"/>
      <c r="BJ2669" s="54"/>
      <c r="BK2669" s="54"/>
    </row>
    <row r="2670">
      <c r="B2670" s="23"/>
      <c r="D2670" s="32"/>
      <c r="G2670" s="23"/>
      <c r="J2670" s="23"/>
      <c r="O2670" s="23"/>
      <c r="BE2670" s="54"/>
      <c r="BF2670" s="55"/>
      <c r="BI2670" s="55"/>
      <c r="BJ2670" s="54"/>
      <c r="BK2670" s="54"/>
    </row>
    <row r="2671">
      <c r="B2671" s="23"/>
      <c r="D2671" s="32"/>
      <c r="G2671" s="23"/>
      <c r="J2671" s="23"/>
      <c r="O2671" s="23"/>
      <c r="BE2671" s="54"/>
      <c r="BF2671" s="55"/>
      <c r="BI2671" s="55"/>
      <c r="BJ2671" s="54"/>
      <c r="BK2671" s="54"/>
    </row>
    <row r="2672">
      <c r="B2672" s="23"/>
      <c r="D2672" s="32"/>
      <c r="G2672" s="23"/>
      <c r="J2672" s="23"/>
      <c r="O2672" s="23"/>
      <c r="BE2672" s="54"/>
      <c r="BF2672" s="55"/>
      <c r="BI2672" s="55"/>
      <c r="BJ2672" s="54"/>
      <c r="BK2672" s="54"/>
    </row>
    <row r="2673">
      <c r="B2673" s="23"/>
      <c r="D2673" s="32"/>
      <c r="G2673" s="23"/>
      <c r="J2673" s="23"/>
      <c r="O2673" s="23"/>
      <c r="BE2673" s="54"/>
      <c r="BF2673" s="55"/>
      <c r="BI2673" s="55"/>
      <c r="BJ2673" s="54"/>
      <c r="BK2673" s="54"/>
    </row>
    <row r="2674">
      <c r="B2674" s="23"/>
      <c r="D2674" s="32"/>
      <c r="G2674" s="23"/>
      <c r="J2674" s="23"/>
      <c r="O2674" s="23"/>
      <c r="BE2674" s="54"/>
      <c r="BF2674" s="55"/>
      <c r="BI2674" s="55"/>
      <c r="BJ2674" s="54"/>
      <c r="BK2674" s="54"/>
    </row>
    <row r="2675">
      <c r="B2675" s="23"/>
      <c r="D2675" s="32"/>
      <c r="G2675" s="23"/>
      <c r="J2675" s="23"/>
      <c r="O2675" s="23"/>
      <c r="BE2675" s="54"/>
      <c r="BF2675" s="55"/>
      <c r="BI2675" s="55"/>
      <c r="BJ2675" s="54"/>
      <c r="BK2675" s="54"/>
    </row>
    <row r="2676">
      <c r="B2676" s="23"/>
      <c r="D2676" s="32"/>
      <c r="G2676" s="23"/>
      <c r="J2676" s="23"/>
      <c r="O2676" s="23"/>
      <c r="BE2676" s="54"/>
      <c r="BF2676" s="55"/>
      <c r="BI2676" s="55"/>
      <c r="BJ2676" s="54"/>
      <c r="BK2676" s="54"/>
    </row>
    <row r="2677">
      <c r="B2677" s="23"/>
      <c r="D2677" s="32"/>
      <c r="G2677" s="23"/>
      <c r="J2677" s="23"/>
      <c r="O2677" s="23"/>
      <c r="BE2677" s="54"/>
      <c r="BF2677" s="55"/>
      <c r="BI2677" s="55"/>
      <c r="BJ2677" s="54"/>
      <c r="BK2677" s="54"/>
    </row>
    <row r="2678">
      <c r="B2678" s="23"/>
      <c r="D2678" s="32"/>
      <c r="G2678" s="23"/>
      <c r="J2678" s="23"/>
      <c r="O2678" s="23"/>
      <c r="BE2678" s="54"/>
      <c r="BF2678" s="55"/>
      <c r="BI2678" s="55"/>
      <c r="BJ2678" s="54"/>
      <c r="BK2678" s="54"/>
    </row>
    <row r="2679">
      <c r="B2679" s="23"/>
      <c r="D2679" s="32"/>
      <c r="G2679" s="23"/>
      <c r="J2679" s="23"/>
      <c r="O2679" s="23"/>
      <c r="BE2679" s="54"/>
      <c r="BF2679" s="55"/>
      <c r="BI2679" s="55"/>
      <c r="BJ2679" s="54"/>
      <c r="BK2679" s="54"/>
    </row>
    <row r="2680">
      <c r="B2680" s="23"/>
      <c r="D2680" s="32"/>
      <c r="G2680" s="23"/>
      <c r="J2680" s="23"/>
      <c r="O2680" s="23"/>
      <c r="BE2680" s="54"/>
      <c r="BF2680" s="55"/>
      <c r="BI2680" s="55"/>
      <c r="BJ2680" s="54"/>
      <c r="BK2680" s="54"/>
    </row>
    <row r="2681">
      <c r="B2681" s="23"/>
      <c r="D2681" s="32"/>
      <c r="G2681" s="23"/>
      <c r="J2681" s="23"/>
      <c r="O2681" s="23"/>
      <c r="BE2681" s="54"/>
      <c r="BF2681" s="55"/>
      <c r="BI2681" s="55"/>
      <c r="BJ2681" s="54"/>
      <c r="BK2681" s="54"/>
    </row>
    <row r="2682">
      <c r="B2682" s="23"/>
      <c r="D2682" s="32"/>
      <c r="G2682" s="23"/>
      <c r="J2682" s="23"/>
      <c r="O2682" s="23"/>
      <c r="BE2682" s="54"/>
      <c r="BF2682" s="55"/>
      <c r="BI2682" s="55"/>
      <c r="BJ2682" s="54"/>
      <c r="BK2682" s="54"/>
    </row>
    <row r="2683">
      <c r="B2683" s="23"/>
      <c r="D2683" s="32"/>
      <c r="G2683" s="23"/>
      <c r="J2683" s="23"/>
      <c r="O2683" s="23"/>
      <c r="BE2683" s="54"/>
      <c r="BF2683" s="55"/>
      <c r="BI2683" s="55"/>
      <c r="BJ2683" s="54"/>
      <c r="BK2683" s="54"/>
    </row>
    <row r="2684">
      <c r="B2684" s="23"/>
      <c r="D2684" s="32"/>
      <c r="G2684" s="23"/>
      <c r="J2684" s="23"/>
      <c r="O2684" s="23"/>
      <c r="BE2684" s="54"/>
      <c r="BF2684" s="55"/>
      <c r="BI2684" s="55"/>
      <c r="BJ2684" s="54"/>
      <c r="BK2684" s="54"/>
    </row>
    <row r="2685">
      <c r="B2685" s="23"/>
      <c r="D2685" s="32"/>
      <c r="G2685" s="23"/>
      <c r="J2685" s="23"/>
      <c r="O2685" s="23"/>
      <c r="BE2685" s="54"/>
      <c r="BF2685" s="55"/>
      <c r="BI2685" s="55"/>
      <c r="BJ2685" s="54"/>
      <c r="BK2685" s="54"/>
    </row>
    <row r="2686">
      <c r="B2686" s="23"/>
      <c r="D2686" s="32"/>
      <c r="G2686" s="23"/>
      <c r="J2686" s="23"/>
      <c r="O2686" s="23"/>
      <c r="BE2686" s="54"/>
      <c r="BF2686" s="55"/>
      <c r="BI2686" s="55"/>
      <c r="BJ2686" s="54"/>
      <c r="BK2686" s="54"/>
    </row>
    <row r="2687">
      <c r="B2687" s="23"/>
      <c r="D2687" s="32"/>
      <c r="G2687" s="23"/>
      <c r="J2687" s="23"/>
      <c r="O2687" s="23"/>
      <c r="BE2687" s="54"/>
      <c r="BF2687" s="55"/>
      <c r="BI2687" s="55"/>
      <c r="BJ2687" s="54"/>
      <c r="BK2687" s="54"/>
    </row>
    <row r="2688">
      <c r="B2688" s="23"/>
      <c r="D2688" s="32"/>
      <c r="G2688" s="23"/>
      <c r="J2688" s="23"/>
      <c r="O2688" s="23"/>
      <c r="BE2688" s="54"/>
      <c r="BF2688" s="55"/>
      <c r="BI2688" s="55"/>
      <c r="BJ2688" s="54"/>
      <c r="BK2688" s="54"/>
    </row>
    <row r="2689">
      <c r="B2689" s="23"/>
      <c r="D2689" s="32"/>
      <c r="G2689" s="23"/>
      <c r="J2689" s="23"/>
      <c r="O2689" s="23"/>
      <c r="BE2689" s="54"/>
      <c r="BF2689" s="55"/>
      <c r="BI2689" s="55"/>
      <c r="BJ2689" s="54"/>
      <c r="BK2689" s="54"/>
    </row>
    <row r="2690">
      <c r="B2690" s="23"/>
      <c r="D2690" s="32"/>
      <c r="G2690" s="23"/>
      <c r="J2690" s="23"/>
      <c r="O2690" s="23"/>
      <c r="BE2690" s="54"/>
      <c r="BF2690" s="55"/>
      <c r="BI2690" s="55"/>
      <c r="BJ2690" s="54"/>
      <c r="BK2690" s="54"/>
    </row>
    <row r="2691">
      <c r="B2691" s="23"/>
      <c r="D2691" s="32"/>
      <c r="G2691" s="23"/>
      <c r="J2691" s="23"/>
      <c r="O2691" s="23"/>
      <c r="BE2691" s="54"/>
      <c r="BF2691" s="55"/>
      <c r="BI2691" s="55"/>
      <c r="BJ2691" s="54"/>
      <c r="BK2691" s="54"/>
    </row>
    <row r="2692">
      <c r="B2692" s="23"/>
      <c r="D2692" s="32"/>
      <c r="G2692" s="23"/>
      <c r="J2692" s="23"/>
      <c r="O2692" s="23"/>
      <c r="BE2692" s="54"/>
      <c r="BF2692" s="55"/>
      <c r="BI2692" s="55"/>
      <c r="BJ2692" s="54"/>
      <c r="BK2692" s="54"/>
    </row>
    <row r="2693">
      <c r="B2693" s="23"/>
      <c r="D2693" s="32"/>
      <c r="G2693" s="23"/>
      <c r="J2693" s="23"/>
      <c r="O2693" s="23"/>
      <c r="BE2693" s="54"/>
      <c r="BF2693" s="55"/>
      <c r="BI2693" s="55"/>
      <c r="BJ2693" s="54"/>
      <c r="BK2693" s="54"/>
    </row>
    <row r="2694">
      <c r="B2694" s="23"/>
      <c r="D2694" s="32"/>
      <c r="G2694" s="23"/>
      <c r="J2694" s="23"/>
      <c r="O2694" s="23"/>
      <c r="BE2694" s="54"/>
      <c r="BF2694" s="55"/>
      <c r="BI2694" s="55"/>
      <c r="BJ2694" s="54"/>
      <c r="BK2694" s="54"/>
    </row>
    <row r="2695">
      <c r="B2695" s="23"/>
      <c r="D2695" s="32"/>
      <c r="G2695" s="23"/>
      <c r="J2695" s="23"/>
      <c r="O2695" s="23"/>
      <c r="BE2695" s="54"/>
      <c r="BF2695" s="55"/>
      <c r="BI2695" s="55"/>
      <c r="BJ2695" s="54"/>
      <c r="BK2695" s="54"/>
    </row>
    <row r="2696">
      <c r="B2696" s="23"/>
      <c r="D2696" s="32"/>
      <c r="G2696" s="23"/>
      <c r="J2696" s="23"/>
      <c r="O2696" s="23"/>
      <c r="BE2696" s="54"/>
      <c r="BF2696" s="55"/>
      <c r="BI2696" s="55"/>
      <c r="BJ2696" s="54"/>
      <c r="BK2696" s="54"/>
    </row>
    <row r="2697">
      <c r="B2697" s="23"/>
      <c r="D2697" s="32"/>
      <c r="G2697" s="23"/>
      <c r="J2697" s="23"/>
      <c r="O2697" s="23"/>
      <c r="BE2697" s="54"/>
      <c r="BF2697" s="55"/>
      <c r="BI2697" s="55"/>
      <c r="BJ2697" s="54"/>
      <c r="BK2697" s="54"/>
    </row>
    <row r="2698">
      <c r="B2698" s="23"/>
      <c r="D2698" s="32"/>
      <c r="G2698" s="23"/>
      <c r="J2698" s="23"/>
      <c r="O2698" s="23"/>
      <c r="BE2698" s="54"/>
      <c r="BF2698" s="55"/>
      <c r="BI2698" s="55"/>
      <c r="BJ2698" s="54"/>
      <c r="BK2698" s="54"/>
    </row>
    <row r="2699">
      <c r="B2699" s="23"/>
      <c r="D2699" s="32"/>
      <c r="G2699" s="23"/>
      <c r="J2699" s="23"/>
      <c r="O2699" s="23"/>
      <c r="BE2699" s="54"/>
      <c r="BF2699" s="55"/>
      <c r="BI2699" s="55"/>
      <c r="BJ2699" s="54"/>
      <c r="BK2699" s="54"/>
    </row>
    <row r="2700">
      <c r="B2700" s="23"/>
      <c r="D2700" s="32"/>
      <c r="G2700" s="23"/>
      <c r="J2700" s="23"/>
      <c r="O2700" s="23"/>
      <c r="BE2700" s="54"/>
      <c r="BF2700" s="55"/>
      <c r="BI2700" s="55"/>
      <c r="BJ2700" s="54"/>
      <c r="BK2700" s="54"/>
    </row>
    <row r="2701">
      <c r="B2701" s="23"/>
      <c r="D2701" s="32"/>
      <c r="G2701" s="23"/>
      <c r="J2701" s="23"/>
      <c r="O2701" s="23"/>
      <c r="BE2701" s="54"/>
      <c r="BF2701" s="55"/>
      <c r="BI2701" s="55"/>
      <c r="BJ2701" s="54"/>
      <c r="BK2701" s="54"/>
    </row>
    <row r="2702">
      <c r="B2702" s="23"/>
      <c r="D2702" s="32"/>
      <c r="G2702" s="23"/>
      <c r="J2702" s="23"/>
      <c r="O2702" s="23"/>
      <c r="BE2702" s="54"/>
      <c r="BF2702" s="55"/>
      <c r="BI2702" s="55"/>
      <c r="BJ2702" s="54"/>
      <c r="BK2702" s="54"/>
    </row>
    <row r="2703">
      <c r="B2703" s="23"/>
      <c r="D2703" s="32"/>
      <c r="G2703" s="23"/>
      <c r="J2703" s="23"/>
      <c r="O2703" s="23"/>
      <c r="BE2703" s="54"/>
      <c r="BF2703" s="55"/>
      <c r="BI2703" s="55"/>
      <c r="BJ2703" s="54"/>
      <c r="BK2703" s="54"/>
    </row>
    <row r="2704">
      <c r="B2704" s="23"/>
      <c r="D2704" s="32"/>
      <c r="G2704" s="23"/>
      <c r="J2704" s="23"/>
      <c r="O2704" s="23"/>
      <c r="BE2704" s="54"/>
      <c r="BF2704" s="55"/>
      <c r="BI2704" s="55"/>
      <c r="BJ2704" s="54"/>
      <c r="BK2704" s="54"/>
    </row>
    <row r="2705">
      <c r="B2705" s="23"/>
      <c r="D2705" s="32"/>
      <c r="G2705" s="23"/>
      <c r="J2705" s="23"/>
      <c r="O2705" s="23"/>
      <c r="BE2705" s="54"/>
      <c r="BF2705" s="55"/>
      <c r="BI2705" s="55"/>
      <c r="BJ2705" s="54"/>
      <c r="BK2705" s="54"/>
    </row>
    <row r="2706">
      <c r="B2706" s="23"/>
      <c r="D2706" s="32"/>
      <c r="G2706" s="23"/>
      <c r="J2706" s="23"/>
      <c r="O2706" s="23"/>
      <c r="BE2706" s="54"/>
      <c r="BF2706" s="55"/>
      <c r="BI2706" s="55"/>
      <c r="BJ2706" s="54"/>
      <c r="BK2706" s="54"/>
    </row>
    <row r="2707">
      <c r="B2707" s="23"/>
      <c r="D2707" s="32"/>
      <c r="G2707" s="23"/>
      <c r="J2707" s="23"/>
      <c r="O2707" s="23"/>
      <c r="BE2707" s="54"/>
      <c r="BF2707" s="55"/>
      <c r="BI2707" s="55"/>
      <c r="BJ2707" s="54"/>
      <c r="BK2707" s="54"/>
    </row>
    <row r="2708">
      <c r="B2708" s="23"/>
      <c r="D2708" s="32"/>
      <c r="G2708" s="23"/>
      <c r="J2708" s="23"/>
      <c r="O2708" s="23"/>
      <c r="BE2708" s="54"/>
      <c r="BF2708" s="55"/>
      <c r="BI2708" s="55"/>
      <c r="BJ2708" s="54"/>
      <c r="BK2708" s="54"/>
    </row>
    <row r="2709">
      <c r="B2709" s="23"/>
      <c r="D2709" s="32"/>
      <c r="G2709" s="23"/>
      <c r="J2709" s="23"/>
      <c r="O2709" s="23"/>
      <c r="BE2709" s="54"/>
      <c r="BF2709" s="55"/>
      <c r="BI2709" s="55"/>
      <c r="BJ2709" s="54"/>
      <c r="BK2709" s="54"/>
    </row>
    <row r="2710">
      <c r="B2710" s="23"/>
      <c r="D2710" s="32"/>
      <c r="G2710" s="23"/>
      <c r="J2710" s="23"/>
      <c r="O2710" s="23"/>
      <c r="BE2710" s="54"/>
      <c r="BF2710" s="55"/>
      <c r="BI2710" s="55"/>
      <c r="BJ2710" s="54"/>
      <c r="BK2710" s="54"/>
    </row>
    <row r="2711">
      <c r="B2711" s="23"/>
      <c r="D2711" s="32"/>
      <c r="G2711" s="23"/>
      <c r="J2711" s="23"/>
      <c r="O2711" s="23"/>
      <c r="BE2711" s="54"/>
      <c r="BF2711" s="55"/>
      <c r="BI2711" s="55"/>
      <c r="BJ2711" s="54"/>
      <c r="BK2711" s="54"/>
    </row>
    <row r="2712">
      <c r="B2712" s="23"/>
      <c r="D2712" s="32"/>
      <c r="G2712" s="23"/>
      <c r="J2712" s="23"/>
      <c r="O2712" s="23"/>
      <c r="BE2712" s="54"/>
      <c r="BF2712" s="55"/>
      <c r="BI2712" s="55"/>
      <c r="BJ2712" s="54"/>
      <c r="BK2712" s="54"/>
    </row>
    <row r="2713">
      <c r="B2713" s="23"/>
      <c r="D2713" s="32"/>
      <c r="G2713" s="23"/>
      <c r="J2713" s="23"/>
      <c r="O2713" s="23"/>
      <c r="BE2713" s="54"/>
      <c r="BF2713" s="55"/>
      <c r="BI2713" s="55"/>
      <c r="BJ2713" s="54"/>
      <c r="BK2713" s="54"/>
    </row>
    <row r="2714">
      <c r="B2714" s="23"/>
      <c r="D2714" s="32"/>
      <c r="G2714" s="23"/>
      <c r="J2714" s="23"/>
      <c r="O2714" s="23"/>
      <c r="BE2714" s="54"/>
      <c r="BF2714" s="55"/>
      <c r="BI2714" s="55"/>
      <c r="BJ2714" s="54"/>
      <c r="BK2714" s="54"/>
    </row>
    <row r="2715">
      <c r="B2715" s="23"/>
      <c r="D2715" s="32"/>
      <c r="G2715" s="23"/>
      <c r="J2715" s="23"/>
      <c r="O2715" s="23"/>
      <c r="BE2715" s="54"/>
      <c r="BF2715" s="55"/>
      <c r="BI2715" s="55"/>
      <c r="BJ2715" s="54"/>
      <c r="BK2715" s="54"/>
    </row>
    <row r="2716">
      <c r="B2716" s="23"/>
      <c r="D2716" s="32"/>
      <c r="G2716" s="23"/>
      <c r="J2716" s="23"/>
      <c r="O2716" s="23"/>
      <c r="BE2716" s="54"/>
      <c r="BF2716" s="55"/>
      <c r="BI2716" s="55"/>
      <c r="BJ2716" s="54"/>
      <c r="BK2716" s="54"/>
    </row>
    <row r="2717">
      <c r="B2717" s="23"/>
      <c r="D2717" s="32"/>
      <c r="G2717" s="23"/>
      <c r="J2717" s="23"/>
      <c r="O2717" s="23"/>
      <c r="BE2717" s="54"/>
      <c r="BF2717" s="55"/>
      <c r="BI2717" s="55"/>
      <c r="BJ2717" s="54"/>
      <c r="BK2717" s="54"/>
    </row>
    <row r="2718">
      <c r="B2718" s="23"/>
      <c r="D2718" s="32"/>
      <c r="G2718" s="23"/>
      <c r="J2718" s="23"/>
      <c r="O2718" s="23"/>
      <c r="BE2718" s="54"/>
      <c r="BF2718" s="55"/>
      <c r="BI2718" s="55"/>
      <c r="BJ2718" s="54"/>
      <c r="BK2718" s="54"/>
    </row>
    <row r="2719">
      <c r="B2719" s="23"/>
      <c r="D2719" s="32"/>
      <c r="G2719" s="23"/>
      <c r="J2719" s="23"/>
      <c r="O2719" s="23"/>
      <c r="BE2719" s="54"/>
      <c r="BF2719" s="55"/>
      <c r="BI2719" s="55"/>
      <c r="BJ2719" s="54"/>
      <c r="BK2719" s="54"/>
    </row>
    <row r="2720">
      <c r="B2720" s="23"/>
      <c r="D2720" s="32"/>
      <c r="G2720" s="23"/>
      <c r="J2720" s="23"/>
      <c r="O2720" s="23"/>
      <c r="BE2720" s="54"/>
      <c r="BF2720" s="55"/>
      <c r="BI2720" s="55"/>
      <c r="BJ2720" s="54"/>
      <c r="BK2720" s="54"/>
    </row>
    <row r="2721">
      <c r="B2721" s="23"/>
      <c r="D2721" s="32"/>
      <c r="G2721" s="23"/>
      <c r="J2721" s="23"/>
      <c r="O2721" s="23"/>
      <c r="BE2721" s="54"/>
      <c r="BF2721" s="55"/>
      <c r="BI2721" s="55"/>
      <c r="BJ2721" s="54"/>
      <c r="BK2721" s="54"/>
    </row>
    <row r="2722">
      <c r="B2722" s="23"/>
      <c r="D2722" s="32"/>
      <c r="G2722" s="23"/>
      <c r="J2722" s="23"/>
      <c r="O2722" s="23"/>
      <c r="BE2722" s="54"/>
      <c r="BF2722" s="55"/>
      <c r="BI2722" s="55"/>
      <c r="BJ2722" s="54"/>
      <c r="BK2722" s="54"/>
    </row>
    <row r="2723">
      <c r="B2723" s="23"/>
      <c r="D2723" s="32"/>
      <c r="G2723" s="23"/>
      <c r="J2723" s="23"/>
      <c r="O2723" s="23"/>
      <c r="BE2723" s="54"/>
      <c r="BF2723" s="55"/>
      <c r="BI2723" s="55"/>
      <c r="BJ2723" s="54"/>
      <c r="BK2723" s="54"/>
    </row>
    <row r="2724">
      <c r="B2724" s="23"/>
      <c r="D2724" s="32"/>
      <c r="G2724" s="23"/>
      <c r="J2724" s="23"/>
      <c r="O2724" s="23"/>
      <c r="BE2724" s="54"/>
      <c r="BF2724" s="55"/>
      <c r="BI2724" s="55"/>
      <c r="BJ2724" s="54"/>
      <c r="BK2724" s="54"/>
    </row>
    <row r="2725">
      <c r="B2725" s="23"/>
      <c r="D2725" s="32"/>
      <c r="G2725" s="23"/>
      <c r="J2725" s="23"/>
      <c r="O2725" s="23"/>
      <c r="BE2725" s="54"/>
      <c r="BF2725" s="55"/>
      <c r="BI2725" s="55"/>
      <c r="BJ2725" s="54"/>
      <c r="BK2725" s="54"/>
    </row>
    <row r="2726">
      <c r="B2726" s="23"/>
      <c r="D2726" s="32"/>
      <c r="G2726" s="23"/>
      <c r="J2726" s="23"/>
      <c r="O2726" s="23"/>
      <c r="BE2726" s="54"/>
      <c r="BF2726" s="55"/>
      <c r="BI2726" s="55"/>
      <c r="BJ2726" s="54"/>
      <c r="BK2726" s="54"/>
    </row>
    <row r="2727">
      <c r="B2727" s="23"/>
      <c r="D2727" s="32"/>
      <c r="G2727" s="23"/>
      <c r="J2727" s="23"/>
      <c r="O2727" s="23"/>
      <c r="BE2727" s="54"/>
      <c r="BF2727" s="55"/>
      <c r="BI2727" s="55"/>
      <c r="BJ2727" s="54"/>
      <c r="BK2727" s="54"/>
    </row>
    <row r="2728">
      <c r="B2728" s="23"/>
      <c r="D2728" s="32"/>
      <c r="G2728" s="23"/>
      <c r="J2728" s="23"/>
      <c r="O2728" s="23"/>
      <c r="BE2728" s="54"/>
      <c r="BF2728" s="55"/>
      <c r="BI2728" s="55"/>
      <c r="BJ2728" s="54"/>
      <c r="BK2728" s="54"/>
    </row>
    <row r="2729">
      <c r="B2729" s="23"/>
      <c r="D2729" s="32"/>
      <c r="G2729" s="23"/>
      <c r="J2729" s="23"/>
      <c r="O2729" s="23"/>
      <c r="BE2729" s="54"/>
      <c r="BF2729" s="55"/>
      <c r="BI2729" s="55"/>
      <c r="BJ2729" s="54"/>
      <c r="BK2729" s="54"/>
    </row>
    <row r="2730">
      <c r="B2730" s="23"/>
      <c r="D2730" s="32"/>
      <c r="G2730" s="23"/>
      <c r="J2730" s="23"/>
      <c r="O2730" s="23"/>
      <c r="BE2730" s="54"/>
      <c r="BF2730" s="55"/>
      <c r="BI2730" s="55"/>
      <c r="BJ2730" s="54"/>
      <c r="BK2730" s="54"/>
    </row>
    <row r="2731">
      <c r="B2731" s="23"/>
      <c r="D2731" s="32"/>
      <c r="G2731" s="23"/>
      <c r="J2731" s="23"/>
      <c r="O2731" s="23"/>
      <c r="BE2731" s="54"/>
      <c r="BF2731" s="55"/>
      <c r="BI2731" s="55"/>
      <c r="BJ2731" s="54"/>
      <c r="BK2731" s="54"/>
    </row>
    <row r="2732">
      <c r="B2732" s="23"/>
      <c r="D2732" s="32"/>
      <c r="G2732" s="23"/>
      <c r="J2732" s="23"/>
      <c r="O2732" s="23"/>
      <c r="BE2732" s="54"/>
      <c r="BF2732" s="55"/>
      <c r="BI2732" s="55"/>
      <c r="BJ2732" s="54"/>
      <c r="BK2732" s="54"/>
    </row>
    <row r="2733">
      <c r="B2733" s="23"/>
      <c r="D2733" s="32"/>
      <c r="G2733" s="23"/>
      <c r="J2733" s="23"/>
      <c r="O2733" s="23"/>
      <c r="BE2733" s="54"/>
      <c r="BF2733" s="55"/>
      <c r="BI2733" s="55"/>
      <c r="BJ2733" s="54"/>
      <c r="BK2733" s="54"/>
    </row>
    <row r="2734">
      <c r="B2734" s="23"/>
      <c r="D2734" s="32"/>
      <c r="G2734" s="23"/>
      <c r="J2734" s="23"/>
      <c r="O2734" s="23"/>
      <c r="BE2734" s="54"/>
      <c r="BF2734" s="55"/>
      <c r="BI2734" s="55"/>
      <c r="BJ2734" s="54"/>
      <c r="BK2734" s="54"/>
    </row>
    <row r="2735">
      <c r="B2735" s="23"/>
      <c r="D2735" s="32"/>
      <c r="G2735" s="23"/>
      <c r="J2735" s="23"/>
      <c r="O2735" s="23"/>
      <c r="BE2735" s="54"/>
      <c r="BF2735" s="55"/>
      <c r="BI2735" s="55"/>
      <c r="BJ2735" s="54"/>
      <c r="BK2735" s="54"/>
    </row>
    <row r="2736">
      <c r="B2736" s="23"/>
      <c r="D2736" s="32"/>
      <c r="G2736" s="23"/>
      <c r="J2736" s="23"/>
      <c r="O2736" s="23"/>
      <c r="BE2736" s="54"/>
      <c r="BF2736" s="55"/>
      <c r="BI2736" s="55"/>
      <c r="BJ2736" s="54"/>
      <c r="BK2736" s="54"/>
    </row>
    <row r="2737">
      <c r="B2737" s="23"/>
      <c r="D2737" s="32"/>
      <c r="G2737" s="23"/>
      <c r="J2737" s="23"/>
      <c r="O2737" s="23"/>
      <c r="BE2737" s="54"/>
      <c r="BF2737" s="55"/>
      <c r="BI2737" s="55"/>
      <c r="BJ2737" s="54"/>
      <c r="BK2737" s="54"/>
    </row>
    <row r="2738">
      <c r="B2738" s="23"/>
      <c r="D2738" s="32"/>
      <c r="G2738" s="23"/>
      <c r="J2738" s="23"/>
      <c r="O2738" s="23"/>
      <c r="BE2738" s="54"/>
      <c r="BF2738" s="55"/>
      <c r="BI2738" s="55"/>
      <c r="BJ2738" s="54"/>
      <c r="BK2738" s="54"/>
    </row>
    <row r="2739">
      <c r="B2739" s="23"/>
      <c r="D2739" s="32"/>
      <c r="G2739" s="23"/>
      <c r="J2739" s="23"/>
      <c r="O2739" s="23"/>
      <c r="BE2739" s="54"/>
      <c r="BF2739" s="55"/>
      <c r="BI2739" s="55"/>
      <c r="BJ2739" s="54"/>
      <c r="BK2739" s="54"/>
    </row>
    <row r="2740">
      <c r="B2740" s="23"/>
      <c r="D2740" s="32"/>
      <c r="G2740" s="23"/>
      <c r="J2740" s="23"/>
      <c r="O2740" s="23"/>
      <c r="BE2740" s="54"/>
      <c r="BF2740" s="55"/>
      <c r="BI2740" s="55"/>
      <c r="BJ2740" s="54"/>
      <c r="BK2740" s="54"/>
    </row>
    <row r="2741">
      <c r="B2741" s="23"/>
      <c r="D2741" s="32"/>
      <c r="G2741" s="23"/>
      <c r="J2741" s="23"/>
      <c r="O2741" s="23"/>
      <c r="BE2741" s="54"/>
      <c r="BF2741" s="55"/>
      <c r="BI2741" s="55"/>
      <c r="BJ2741" s="54"/>
      <c r="BK2741" s="54"/>
    </row>
    <row r="2742">
      <c r="B2742" s="23"/>
      <c r="D2742" s="32"/>
      <c r="G2742" s="23"/>
      <c r="J2742" s="23"/>
      <c r="O2742" s="23"/>
      <c r="BE2742" s="54"/>
      <c r="BF2742" s="55"/>
      <c r="BI2742" s="55"/>
      <c r="BJ2742" s="54"/>
      <c r="BK2742" s="54"/>
    </row>
    <row r="2743">
      <c r="B2743" s="23"/>
      <c r="D2743" s="32"/>
      <c r="G2743" s="23"/>
      <c r="J2743" s="23"/>
      <c r="O2743" s="23"/>
      <c r="BE2743" s="54"/>
      <c r="BF2743" s="55"/>
      <c r="BI2743" s="55"/>
      <c r="BJ2743" s="54"/>
      <c r="BK2743" s="54"/>
    </row>
    <row r="2744">
      <c r="B2744" s="23"/>
      <c r="D2744" s="32"/>
      <c r="G2744" s="23"/>
      <c r="J2744" s="23"/>
      <c r="O2744" s="23"/>
      <c r="BE2744" s="54"/>
      <c r="BF2744" s="55"/>
      <c r="BI2744" s="55"/>
      <c r="BJ2744" s="54"/>
      <c r="BK2744" s="54"/>
    </row>
    <row r="2745">
      <c r="B2745" s="23"/>
      <c r="D2745" s="32"/>
      <c r="G2745" s="23"/>
      <c r="J2745" s="23"/>
      <c r="O2745" s="23"/>
      <c r="BE2745" s="54"/>
      <c r="BF2745" s="55"/>
      <c r="BI2745" s="55"/>
      <c r="BJ2745" s="54"/>
      <c r="BK2745" s="54"/>
    </row>
    <row r="2746">
      <c r="B2746" s="23"/>
      <c r="D2746" s="32"/>
      <c r="G2746" s="23"/>
      <c r="J2746" s="23"/>
      <c r="O2746" s="23"/>
      <c r="BE2746" s="54"/>
      <c r="BF2746" s="55"/>
      <c r="BI2746" s="55"/>
      <c r="BJ2746" s="54"/>
      <c r="BK2746" s="54"/>
    </row>
    <row r="2747">
      <c r="B2747" s="23"/>
      <c r="D2747" s="32"/>
      <c r="G2747" s="23"/>
      <c r="J2747" s="23"/>
      <c r="O2747" s="23"/>
      <c r="BE2747" s="54"/>
      <c r="BF2747" s="55"/>
      <c r="BI2747" s="55"/>
      <c r="BJ2747" s="54"/>
      <c r="BK2747" s="54"/>
    </row>
    <row r="2748">
      <c r="B2748" s="23"/>
      <c r="D2748" s="32"/>
      <c r="G2748" s="23"/>
      <c r="J2748" s="23"/>
      <c r="O2748" s="23"/>
      <c r="BE2748" s="54"/>
      <c r="BF2748" s="55"/>
      <c r="BI2748" s="55"/>
      <c r="BJ2748" s="54"/>
      <c r="BK2748" s="54"/>
    </row>
    <row r="2749">
      <c r="B2749" s="23"/>
      <c r="D2749" s="32"/>
      <c r="G2749" s="23"/>
      <c r="J2749" s="23"/>
      <c r="O2749" s="23"/>
      <c r="BE2749" s="54"/>
      <c r="BF2749" s="55"/>
      <c r="BI2749" s="55"/>
      <c r="BJ2749" s="54"/>
      <c r="BK2749" s="54"/>
    </row>
    <row r="2750">
      <c r="B2750" s="23"/>
      <c r="D2750" s="32"/>
      <c r="G2750" s="23"/>
      <c r="J2750" s="23"/>
      <c r="O2750" s="23"/>
      <c r="BE2750" s="54"/>
      <c r="BF2750" s="55"/>
      <c r="BI2750" s="55"/>
      <c r="BJ2750" s="54"/>
      <c r="BK2750" s="54"/>
    </row>
    <row r="2751">
      <c r="B2751" s="23"/>
      <c r="D2751" s="32"/>
      <c r="G2751" s="23"/>
      <c r="J2751" s="23"/>
      <c r="O2751" s="23"/>
      <c r="BE2751" s="54"/>
      <c r="BF2751" s="55"/>
      <c r="BI2751" s="55"/>
      <c r="BJ2751" s="54"/>
      <c r="BK2751" s="54"/>
    </row>
    <row r="2752">
      <c r="B2752" s="23"/>
      <c r="D2752" s="32"/>
      <c r="G2752" s="23"/>
      <c r="J2752" s="23"/>
      <c r="O2752" s="23"/>
      <c r="BE2752" s="54"/>
      <c r="BF2752" s="55"/>
      <c r="BI2752" s="55"/>
      <c r="BJ2752" s="54"/>
      <c r="BK2752" s="54"/>
    </row>
    <row r="2753">
      <c r="B2753" s="23"/>
      <c r="D2753" s="32"/>
      <c r="G2753" s="23"/>
      <c r="J2753" s="23"/>
      <c r="O2753" s="23"/>
      <c r="BE2753" s="54"/>
      <c r="BF2753" s="55"/>
      <c r="BI2753" s="55"/>
      <c r="BJ2753" s="54"/>
      <c r="BK2753" s="54"/>
    </row>
    <row r="2754">
      <c r="B2754" s="23"/>
      <c r="D2754" s="32"/>
      <c r="G2754" s="23"/>
      <c r="J2754" s="23"/>
      <c r="O2754" s="23"/>
      <c r="BE2754" s="54"/>
      <c r="BF2754" s="55"/>
      <c r="BI2754" s="55"/>
      <c r="BJ2754" s="54"/>
      <c r="BK2754" s="54"/>
    </row>
    <row r="2755">
      <c r="B2755" s="23"/>
      <c r="D2755" s="32"/>
      <c r="G2755" s="23"/>
      <c r="J2755" s="23"/>
      <c r="O2755" s="23"/>
      <c r="BE2755" s="54"/>
      <c r="BF2755" s="55"/>
      <c r="BI2755" s="55"/>
      <c r="BJ2755" s="54"/>
      <c r="BK2755" s="54"/>
    </row>
    <row r="2756">
      <c r="B2756" s="23"/>
      <c r="D2756" s="32"/>
      <c r="G2756" s="23"/>
      <c r="J2756" s="23"/>
      <c r="O2756" s="23"/>
      <c r="BE2756" s="54"/>
      <c r="BF2756" s="55"/>
      <c r="BI2756" s="55"/>
      <c r="BJ2756" s="54"/>
      <c r="BK2756" s="54"/>
    </row>
    <row r="2757">
      <c r="B2757" s="23"/>
      <c r="D2757" s="32"/>
      <c r="G2757" s="23"/>
      <c r="J2757" s="23"/>
      <c r="O2757" s="23"/>
      <c r="BE2757" s="54"/>
      <c r="BF2757" s="55"/>
      <c r="BI2757" s="55"/>
      <c r="BJ2757" s="54"/>
      <c r="BK2757" s="54"/>
    </row>
    <row r="2758">
      <c r="B2758" s="23"/>
      <c r="D2758" s="32"/>
      <c r="G2758" s="23"/>
      <c r="J2758" s="23"/>
      <c r="O2758" s="23"/>
      <c r="BE2758" s="54"/>
      <c r="BF2758" s="55"/>
      <c r="BI2758" s="55"/>
      <c r="BJ2758" s="54"/>
      <c r="BK2758" s="54"/>
    </row>
    <row r="2759">
      <c r="B2759" s="23"/>
      <c r="D2759" s="32"/>
      <c r="G2759" s="23"/>
      <c r="J2759" s="23"/>
      <c r="O2759" s="23"/>
      <c r="BE2759" s="54"/>
      <c r="BF2759" s="55"/>
      <c r="BI2759" s="55"/>
      <c r="BJ2759" s="54"/>
      <c r="BK2759" s="54"/>
    </row>
    <row r="2760">
      <c r="B2760" s="23"/>
      <c r="D2760" s="32"/>
      <c r="G2760" s="23"/>
      <c r="J2760" s="23"/>
      <c r="O2760" s="23"/>
      <c r="BE2760" s="54"/>
      <c r="BF2760" s="55"/>
      <c r="BI2760" s="55"/>
      <c r="BJ2760" s="54"/>
      <c r="BK2760" s="54"/>
    </row>
    <row r="2761">
      <c r="B2761" s="23"/>
      <c r="D2761" s="32"/>
      <c r="G2761" s="23"/>
      <c r="J2761" s="23"/>
      <c r="O2761" s="23"/>
      <c r="BE2761" s="54"/>
      <c r="BF2761" s="55"/>
      <c r="BI2761" s="55"/>
      <c r="BJ2761" s="54"/>
      <c r="BK2761" s="54"/>
    </row>
    <row r="2762">
      <c r="B2762" s="23"/>
      <c r="D2762" s="32"/>
      <c r="G2762" s="23"/>
      <c r="J2762" s="23"/>
      <c r="O2762" s="23"/>
      <c r="BE2762" s="54"/>
      <c r="BF2762" s="55"/>
      <c r="BI2762" s="55"/>
      <c r="BJ2762" s="54"/>
      <c r="BK2762" s="54"/>
    </row>
    <row r="2763">
      <c r="B2763" s="23"/>
      <c r="D2763" s="32"/>
      <c r="G2763" s="23"/>
      <c r="J2763" s="23"/>
      <c r="O2763" s="23"/>
      <c r="BE2763" s="54"/>
      <c r="BF2763" s="55"/>
      <c r="BI2763" s="55"/>
      <c r="BJ2763" s="54"/>
      <c r="BK2763" s="54"/>
    </row>
    <row r="2764">
      <c r="B2764" s="23"/>
      <c r="D2764" s="32"/>
      <c r="G2764" s="23"/>
      <c r="J2764" s="23"/>
      <c r="O2764" s="23"/>
      <c r="BE2764" s="54"/>
      <c r="BF2764" s="55"/>
      <c r="BI2764" s="55"/>
      <c r="BJ2764" s="54"/>
      <c r="BK2764" s="54"/>
    </row>
    <row r="2765">
      <c r="B2765" s="23"/>
      <c r="D2765" s="32"/>
      <c r="G2765" s="23"/>
      <c r="J2765" s="23"/>
      <c r="O2765" s="23"/>
      <c r="BE2765" s="54"/>
      <c r="BF2765" s="55"/>
      <c r="BI2765" s="55"/>
      <c r="BJ2765" s="54"/>
      <c r="BK2765" s="54"/>
    </row>
    <row r="2766">
      <c r="B2766" s="23"/>
      <c r="D2766" s="32"/>
      <c r="G2766" s="23"/>
      <c r="J2766" s="23"/>
      <c r="O2766" s="23"/>
      <c r="BE2766" s="54"/>
      <c r="BF2766" s="55"/>
      <c r="BI2766" s="55"/>
      <c r="BJ2766" s="54"/>
      <c r="BK2766" s="54"/>
    </row>
    <row r="2767">
      <c r="B2767" s="23"/>
      <c r="D2767" s="32"/>
      <c r="G2767" s="23"/>
      <c r="J2767" s="23"/>
      <c r="O2767" s="23"/>
      <c r="BE2767" s="54"/>
      <c r="BF2767" s="55"/>
      <c r="BI2767" s="55"/>
      <c r="BJ2767" s="54"/>
      <c r="BK2767" s="54"/>
    </row>
    <row r="2768">
      <c r="B2768" s="23"/>
      <c r="D2768" s="32"/>
      <c r="G2768" s="23"/>
      <c r="J2768" s="23"/>
      <c r="O2768" s="23"/>
      <c r="BE2768" s="54"/>
      <c r="BF2768" s="55"/>
      <c r="BI2768" s="55"/>
      <c r="BJ2768" s="54"/>
      <c r="BK2768" s="54"/>
    </row>
    <row r="2769">
      <c r="B2769" s="23"/>
      <c r="D2769" s="32"/>
      <c r="G2769" s="23"/>
      <c r="J2769" s="23"/>
      <c r="O2769" s="23"/>
      <c r="BE2769" s="54"/>
      <c r="BF2769" s="55"/>
      <c r="BI2769" s="55"/>
      <c r="BJ2769" s="54"/>
      <c r="BK2769" s="54"/>
    </row>
    <row r="2770">
      <c r="B2770" s="23"/>
      <c r="D2770" s="32"/>
      <c r="G2770" s="23"/>
      <c r="J2770" s="23"/>
      <c r="O2770" s="23"/>
      <c r="BE2770" s="54"/>
      <c r="BF2770" s="55"/>
      <c r="BI2770" s="55"/>
      <c r="BJ2770" s="54"/>
      <c r="BK2770" s="54"/>
    </row>
    <row r="2771">
      <c r="B2771" s="23"/>
      <c r="D2771" s="32"/>
      <c r="G2771" s="23"/>
      <c r="J2771" s="23"/>
      <c r="O2771" s="23"/>
      <c r="BE2771" s="54"/>
      <c r="BF2771" s="55"/>
      <c r="BI2771" s="55"/>
      <c r="BJ2771" s="54"/>
      <c r="BK2771" s="54"/>
    </row>
    <row r="2772">
      <c r="B2772" s="23"/>
      <c r="D2772" s="32"/>
      <c r="G2772" s="23"/>
      <c r="J2772" s="23"/>
      <c r="O2772" s="23"/>
      <c r="BE2772" s="54"/>
      <c r="BF2772" s="55"/>
      <c r="BI2772" s="55"/>
      <c r="BJ2772" s="54"/>
      <c r="BK2772" s="54"/>
    </row>
    <row r="2773">
      <c r="B2773" s="23"/>
      <c r="D2773" s="32"/>
      <c r="G2773" s="23"/>
      <c r="J2773" s="23"/>
      <c r="O2773" s="23"/>
      <c r="BE2773" s="54"/>
      <c r="BF2773" s="55"/>
      <c r="BI2773" s="55"/>
      <c r="BJ2773" s="54"/>
      <c r="BK2773" s="54"/>
    </row>
    <row r="2774">
      <c r="B2774" s="23"/>
      <c r="D2774" s="32"/>
      <c r="G2774" s="23"/>
      <c r="J2774" s="23"/>
      <c r="O2774" s="23"/>
      <c r="BE2774" s="54"/>
      <c r="BF2774" s="55"/>
      <c r="BI2774" s="55"/>
      <c r="BJ2774" s="54"/>
      <c r="BK2774" s="54"/>
    </row>
    <row r="2775">
      <c r="B2775" s="23"/>
      <c r="D2775" s="32"/>
      <c r="G2775" s="23"/>
      <c r="J2775" s="23"/>
      <c r="O2775" s="23"/>
      <c r="BE2775" s="54"/>
      <c r="BF2775" s="55"/>
      <c r="BI2775" s="55"/>
      <c r="BJ2775" s="54"/>
      <c r="BK2775" s="54"/>
    </row>
    <row r="2776">
      <c r="B2776" s="23"/>
      <c r="D2776" s="32"/>
      <c r="G2776" s="23"/>
      <c r="J2776" s="23"/>
      <c r="O2776" s="23"/>
      <c r="BE2776" s="54"/>
      <c r="BF2776" s="55"/>
      <c r="BI2776" s="55"/>
      <c r="BJ2776" s="54"/>
      <c r="BK2776" s="54"/>
    </row>
    <row r="2777">
      <c r="B2777" s="23"/>
      <c r="D2777" s="32"/>
      <c r="G2777" s="23"/>
      <c r="J2777" s="23"/>
      <c r="O2777" s="23"/>
      <c r="BE2777" s="54"/>
      <c r="BF2777" s="55"/>
      <c r="BI2777" s="55"/>
      <c r="BJ2777" s="54"/>
      <c r="BK2777" s="54"/>
    </row>
    <row r="2778">
      <c r="B2778" s="23"/>
      <c r="D2778" s="32"/>
      <c r="G2778" s="23"/>
      <c r="J2778" s="23"/>
      <c r="O2778" s="23"/>
      <c r="BE2778" s="54"/>
      <c r="BF2778" s="55"/>
      <c r="BI2778" s="55"/>
      <c r="BJ2778" s="54"/>
      <c r="BK2778" s="54"/>
    </row>
    <row r="2779">
      <c r="B2779" s="23"/>
      <c r="D2779" s="32"/>
      <c r="G2779" s="23"/>
      <c r="J2779" s="23"/>
      <c r="O2779" s="23"/>
      <c r="BE2779" s="54"/>
      <c r="BF2779" s="55"/>
      <c r="BI2779" s="55"/>
      <c r="BJ2779" s="54"/>
      <c r="BK2779" s="54"/>
    </row>
    <row r="2780">
      <c r="B2780" s="23"/>
      <c r="D2780" s="32"/>
      <c r="G2780" s="23"/>
      <c r="J2780" s="23"/>
      <c r="O2780" s="23"/>
      <c r="BE2780" s="54"/>
      <c r="BF2780" s="55"/>
      <c r="BI2780" s="55"/>
      <c r="BJ2780" s="54"/>
      <c r="BK2780" s="54"/>
    </row>
    <row r="2781">
      <c r="B2781" s="23"/>
      <c r="D2781" s="32"/>
      <c r="G2781" s="23"/>
      <c r="J2781" s="23"/>
      <c r="O2781" s="23"/>
      <c r="BE2781" s="54"/>
      <c r="BF2781" s="55"/>
      <c r="BI2781" s="55"/>
      <c r="BJ2781" s="54"/>
      <c r="BK2781" s="54"/>
    </row>
    <row r="2782">
      <c r="B2782" s="23"/>
      <c r="D2782" s="32"/>
      <c r="G2782" s="23"/>
      <c r="J2782" s="23"/>
      <c r="O2782" s="23"/>
      <c r="BE2782" s="54"/>
      <c r="BF2782" s="55"/>
      <c r="BI2782" s="55"/>
      <c r="BJ2782" s="54"/>
      <c r="BK2782" s="54"/>
    </row>
    <row r="2783">
      <c r="B2783" s="23"/>
      <c r="D2783" s="32"/>
      <c r="G2783" s="23"/>
      <c r="J2783" s="23"/>
      <c r="O2783" s="23"/>
      <c r="BE2783" s="54"/>
      <c r="BF2783" s="55"/>
      <c r="BI2783" s="55"/>
      <c r="BJ2783" s="54"/>
      <c r="BK2783" s="54"/>
    </row>
    <row r="2784">
      <c r="B2784" s="23"/>
      <c r="D2784" s="32"/>
      <c r="G2784" s="23"/>
      <c r="J2784" s="23"/>
      <c r="O2784" s="23"/>
      <c r="BE2784" s="54"/>
      <c r="BF2784" s="55"/>
      <c r="BI2784" s="55"/>
      <c r="BJ2784" s="54"/>
      <c r="BK2784" s="54"/>
    </row>
    <row r="2785">
      <c r="B2785" s="23"/>
      <c r="D2785" s="32"/>
      <c r="G2785" s="23"/>
      <c r="J2785" s="23"/>
      <c r="O2785" s="23"/>
      <c r="BE2785" s="54"/>
      <c r="BF2785" s="55"/>
      <c r="BI2785" s="55"/>
      <c r="BJ2785" s="54"/>
      <c r="BK2785" s="54"/>
    </row>
    <row r="2786">
      <c r="B2786" s="23"/>
      <c r="D2786" s="32"/>
      <c r="G2786" s="23"/>
      <c r="J2786" s="23"/>
      <c r="O2786" s="23"/>
      <c r="BE2786" s="54"/>
      <c r="BF2786" s="55"/>
      <c r="BI2786" s="55"/>
      <c r="BJ2786" s="54"/>
      <c r="BK2786" s="54"/>
    </row>
    <row r="2787">
      <c r="B2787" s="23"/>
      <c r="D2787" s="32"/>
      <c r="G2787" s="23"/>
      <c r="J2787" s="23"/>
      <c r="O2787" s="23"/>
      <c r="BE2787" s="54"/>
      <c r="BF2787" s="55"/>
      <c r="BI2787" s="55"/>
      <c r="BJ2787" s="54"/>
      <c r="BK2787" s="54"/>
    </row>
    <row r="2788">
      <c r="B2788" s="23"/>
      <c r="D2788" s="32"/>
      <c r="G2788" s="23"/>
      <c r="J2788" s="23"/>
      <c r="O2788" s="23"/>
      <c r="BE2788" s="54"/>
      <c r="BF2788" s="55"/>
      <c r="BI2788" s="55"/>
      <c r="BJ2788" s="54"/>
      <c r="BK2788" s="54"/>
    </row>
    <row r="2789">
      <c r="B2789" s="23"/>
      <c r="D2789" s="32"/>
      <c r="G2789" s="23"/>
      <c r="J2789" s="23"/>
      <c r="O2789" s="23"/>
      <c r="BE2789" s="54"/>
      <c r="BF2789" s="55"/>
      <c r="BI2789" s="55"/>
      <c r="BJ2789" s="54"/>
      <c r="BK2789" s="54"/>
    </row>
    <row r="2790">
      <c r="B2790" s="23"/>
      <c r="D2790" s="32"/>
      <c r="G2790" s="23"/>
      <c r="J2790" s="23"/>
      <c r="O2790" s="23"/>
      <c r="BE2790" s="54"/>
      <c r="BF2790" s="55"/>
      <c r="BI2790" s="55"/>
      <c r="BJ2790" s="54"/>
      <c r="BK2790" s="54"/>
    </row>
    <row r="2791">
      <c r="B2791" s="23"/>
      <c r="D2791" s="32"/>
      <c r="G2791" s="23"/>
      <c r="J2791" s="23"/>
      <c r="O2791" s="23"/>
      <c r="BE2791" s="54"/>
      <c r="BF2791" s="55"/>
      <c r="BI2791" s="55"/>
      <c r="BJ2791" s="54"/>
      <c r="BK2791" s="54"/>
    </row>
    <row r="2792">
      <c r="B2792" s="23"/>
      <c r="D2792" s="32"/>
      <c r="G2792" s="23"/>
      <c r="J2792" s="23"/>
      <c r="O2792" s="23"/>
      <c r="BE2792" s="54"/>
      <c r="BF2792" s="55"/>
      <c r="BI2792" s="55"/>
      <c r="BJ2792" s="54"/>
      <c r="BK2792" s="54"/>
    </row>
    <row r="2793">
      <c r="B2793" s="23"/>
      <c r="D2793" s="32"/>
      <c r="G2793" s="23"/>
      <c r="J2793" s="23"/>
      <c r="O2793" s="23"/>
      <c r="BE2793" s="54"/>
      <c r="BF2793" s="55"/>
      <c r="BI2793" s="55"/>
      <c r="BJ2793" s="54"/>
      <c r="BK2793" s="54"/>
    </row>
    <row r="2794">
      <c r="B2794" s="23"/>
      <c r="D2794" s="32"/>
      <c r="G2794" s="23"/>
      <c r="J2794" s="23"/>
      <c r="O2794" s="23"/>
      <c r="BE2794" s="54"/>
      <c r="BF2794" s="55"/>
      <c r="BI2794" s="55"/>
      <c r="BJ2794" s="54"/>
      <c r="BK2794" s="54"/>
    </row>
    <row r="2795">
      <c r="B2795" s="23"/>
      <c r="D2795" s="32"/>
      <c r="G2795" s="23"/>
      <c r="J2795" s="23"/>
      <c r="O2795" s="23"/>
      <c r="BE2795" s="54"/>
      <c r="BF2795" s="55"/>
      <c r="BI2795" s="55"/>
      <c r="BJ2795" s="54"/>
      <c r="BK2795" s="54"/>
    </row>
    <row r="2796">
      <c r="B2796" s="23"/>
      <c r="D2796" s="32"/>
      <c r="G2796" s="23"/>
      <c r="J2796" s="23"/>
      <c r="O2796" s="23"/>
      <c r="BE2796" s="54"/>
      <c r="BF2796" s="55"/>
      <c r="BI2796" s="55"/>
      <c r="BJ2796" s="54"/>
      <c r="BK2796" s="54"/>
    </row>
    <row r="2797">
      <c r="B2797" s="23"/>
      <c r="D2797" s="32"/>
      <c r="G2797" s="23"/>
      <c r="J2797" s="23"/>
      <c r="O2797" s="23"/>
      <c r="BE2797" s="54"/>
      <c r="BF2797" s="55"/>
      <c r="BI2797" s="55"/>
      <c r="BJ2797" s="54"/>
      <c r="BK2797" s="54"/>
    </row>
    <row r="2798">
      <c r="B2798" s="23"/>
      <c r="D2798" s="32"/>
      <c r="G2798" s="23"/>
      <c r="J2798" s="23"/>
      <c r="O2798" s="23"/>
      <c r="BE2798" s="54"/>
      <c r="BF2798" s="55"/>
      <c r="BI2798" s="55"/>
      <c r="BJ2798" s="54"/>
      <c r="BK2798" s="54"/>
    </row>
    <row r="2799">
      <c r="B2799" s="23"/>
      <c r="D2799" s="32"/>
      <c r="G2799" s="23"/>
      <c r="J2799" s="23"/>
      <c r="O2799" s="23"/>
      <c r="BE2799" s="54"/>
      <c r="BF2799" s="55"/>
      <c r="BI2799" s="55"/>
      <c r="BJ2799" s="54"/>
      <c r="BK2799" s="54"/>
    </row>
    <row r="2800">
      <c r="B2800" s="23"/>
      <c r="D2800" s="32"/>
      <c r="G2800" s="23"/>
      <c r="J2800" s="23"/>
      <c r="O2800" s="23"/>
      <c r="BE2800" s="54"/>
      <c r="BF2800" s="55"/>
      <c r="BI2800" s="55"/>
      <c r="BJ2800" s="54"/>
      <c r="BK2800" s="54"/>
    </row>
    <row r="2801">
      <c r="B2801" s="23"/>
      <c r="D2801" s="32"/>
      <c r="G2801" s="23"/>
      <c r="J2801" s="23"/>
      <c r="O2801" s="23"/>
      <c r="BE2801" s="54"/>
      <c r="BF2801" s="55"/>
      <c r="BI2801" s="55"/>
      <c r="BJ2801" s="54"/>
      <c r="BK2801" s="54"/>
    </row>
    <row r="2802">
      <c r="B2802" s="23"/>
      <c r="D2802" s="32"/>
      <c r="G2802" s="23"/>
      <c r="J2802" s="23"/>
      <c r="O2802" s="23"/>
      <c r="BE2802" s="54"/>
      <c r="BF2802" s="55"/>
      <c r="BI2802" s="55"/>
      <c r="BJ2802" s="54"/>
      <c r="BK2802" s="54"/>
    </row>
    <row r="2803">
      <c r="B2803" s="23"/>
      <c r="D2803" s="32"/>
      <c r="G2803" s="23"/>
      <c r="J2803" s="23"/>
      <c r="O2803" s="23"/>
      <c r="BE2803" s="54"/>
      <c r="BF2803" s="55"/>
      <c r="BI2803" s="55"/>
      <c r="BJ2803" s="54"/>
      <c r="BK2803" s="54"/>
    </row>
    <row r="2804">
      <c r="B2804" s="23"/>
      <c r="D2804" s="32"/>
      <c r="G2804" s="23"/>
      <c r="J2804" s="23"/>
      <c r="O2804" s="23"/>
      <c r="BE2804" s="54"/>
      <c r="BF2804" s="55"/>
      <c r="BI2804" s="55"/>
      <c r="BJ2804" s="54"/>
      <c r="BK2804" s="54"/>
    </row>
    <row r="2805">
      <c r="B2805" s="23"/>
      <c r="D2805" s="32"/>
      <c r="G2805" s="23"/>
      <c r="J2805" s="23"/>
      <c r="O2805" s="23"/>
      <c r="BE2805" s="54"/>
      <c r="BF2805" s="55"/>
      <c r="BI2805" s="55"/>
      <c r="BJ2805" s="54"/>
      <c r="BK2805" s="54"/>
    </row>
    <row r="2806">
      <c r="B2806" s="23"/>
      <c r="D2806" s="32"/>
      <c r="G2806" s="23"/>
      <c r="J2806" s="23"/>
      <c r="O2806" s="23"/>
      <c r="BE2806" s="54"/>
      <c r="BF2806" s="55"/>
      <c r="BI2806" s="55"/>
      <c r="BJ2806" s="54"/>
      <c r="BK2806" s="54"/>
    </row>
    <row r="2807">
      <c r="B2807" s="23"/>
      <c r="D2807" s="32"/>
      <c r="G2807" s="23"/>
      <c r="J2807" s="23"/>
      <c r="O2807" s="23"/>
      <c r="BE2807" s="54"/>
      <c r="BF2807" s="55"/>
      <c r="BI2807" s="55"/>
      <c r="BJ2807" s="54"/>
      <c r="BK2807" s="54"/>
    </row>
    <row r="2808">
      <c r="B2808" s="23"/>
      <c r="D2808" s="32"/>
      <c r="G2808" s="23"/>
      <c r="J2808" s="23"/>
      <c r="O2808" s="23"/>
      <c r="BE2808" s="54"/>
      <c r="BF2808" s="55"/>
      <c r="BI2808" s="55"/>
      <c r="BJ2808" s="54"/>
      <c r="BK2808" s="54"/>
    </row>
    <row r="2809">
      <c r="B2809" s="23"/>
      <c r="D2809" s="32"/>
      <c r="G2809" s="23"/>
      <c r="J2809" s="23"/>
      <c r="O2809" s="23"/>
      <c r="BE2809" s="54"/>
      <c r="BF2809" s="55"/>
      <c r="BI2809" s="55"/>
      <c r="BJ2809" s="54"/>
      <c r="BK2809" s="54"/>
    </row>
    <row r="2810">
      <c r="B2810" s="23"/>
      <c r="D2810" s="32"/>
      <c r="G2810" s="23"/>
      <c r="J2810" s="23"/>
      <c r="O2810" s="23"/>
      <c r="BE2810" s="54"/>
      <c r="BF2810" s="55"/>
      <c r="BI2810" s="55"/>
      <c r="BJ2810" s="54"/>
      <c r="BK2810" s="54"/>
    </row>
    <row r="2811">
      <c r="B2811" s="23"/>
      <c r="D2811" s="32"/>
      <c r="G2811" s="23"/>
      <c r="J2811" s="23"/>
      <c r="O2811" s="23"/>
      <c r="BE2811" s="54"/>
      <c r="BF2811" s="55"/>
      <c r="BI2811" s="55"/>
      <c r="BJ2811" s="54"/>
      <c r="BK2811" s="54"/>
    </row>
    <row r="2812">
      <c r="B2812" s="23"/>
      <c r="D2812" s="32"/>
      <c r="G2812" s="23"/>
      <c r="J2812" s="23"/>
      <c r="O2812" s="23"/>
      <c r="BE2812" s="54"/>
      <c r="BF2812" s="55"/>
      <c r="BI2812" s="55"/>
      <c r="BJ2812" s="54"/>
      <c r="BK2812" s="54"/>
    </row>
    <row r="2813">
      <c r="B2813" s="23"/>
      <c r="D2813" s="32"/>
      <c r="G2813" s="23"/>
      <c r="J2813" s="23"/>
      <c r="O2813" s="23"/>
      <c r="BE2813" s="54"/>
      <c r="BF2813" s="55"/>
      <c r="BI2813" s="55"/>
      <c r="BJ2813" s="54"/>
      <c r="BK2813" s="54"/>
    </row>
    <row r="2814">
      <c r="B2814" s="23"/>
      <c r="D2814" s="32"/>
      <c r="G2814" s="23"/>
      <c r="J2814" s="23"/>
      <c r="O2814" s="23"/>
      <c r="BE2814" s="54"/>
      <c r="BF2814" s="55"/>
      <c r="BI2814" s="55"/>
      <c r="BJ2814" s="54"/>
      <c r="BK2814" s="54"/>
    </row>
    <row r="2815">
      <c r="B2815" s="23"/>
      <c r="D2815" s="32"/>
      <c r="G2815" s="23"/>
      <c r="J2815" s="23"/>
      <c r="O2815" s="23"/>
      <c r="BE2815" s="54"/>
      <c r="BF2815" s="55"/>
      <c r="BI2815" s="55"/>
      <c r="BJ2815" s="54"/>
      <c r="BK2815" s="54"/>
    </row>
    <row r="2816">
      <c r="B2816" s="23"/>
      <c r="D2816" s="32"/>
      <c r="G2816" s="23"/>
      <c r="J2816" s="23"/>
      <c r="O2816" s="23"/>
      <c r="BE2816" s="54"/>
      <c r="BF2816" s="55"/>
      <c r="BI2816" s="55"/>
      <c r="BJ2816" s="54"/>
      <c r="BK2816" s="54"/>
    </row>
    <row r="2817">
      <c r="B2817" s="23"/>
      <c r="D2817" s="32"/>
      <c r="G2817" s="23"/>
      <c r="J2817" s="23"/>
      <c r="O2817" s="23"/>
      <c r="BE2817" s="54"/>
      <c r="BF2817" s="55"/>
      <c r="BI2817" s="55"/>
      <c r="BJ2817" s="54"/>
      <c r="BK2817" s="54"/>
    </row>
    <row r="2818">
      <c r="B2818" s="23"/>
      <c r="D2818" s="32"/>
      <c r="G2818" s="23"/>
      <c r="J2818" s="23"/>
      <c r="O2818" s="23"/>
      <c r="BE2818" s="54"/>
      <c r="BF2818" s="55"/>
      <c r="BI2818" s="55"/>
      <c r="BJ2818" s="54"/>
      <c r="BK2818" s="54"/>
    </row>
    <row r="2819">
      <c r="B2819" s="23"/>
      <c r="D2819" s="32"/>
      <c r="G2819" s="23"/>
      <c r="J2819" s="23"/>
      <c r="O2819" s="23"/>
      <c r="BE2819" s="54"/>
      <c r="BF2819" s="55"/>
      <c r="BI2819" s="55"/>
      <c r="BJ2819" s="54"/>
      <c r="BK2819" s="54"/>
    </row>
    <row r="2820">
      <c r="B2820" s="23"/>
      <c r="D2820" s="32"/>
      <c r="G2820" s="23"/>
      <c r="J2820" s="23"/>
      <c r="O2820" s="23"/>
      <c r="BE2820" s="54"/>
      <c r="BF2820" s="55"/>
      <c r="BI2820" s="55"/>
      <c r="BJ2820" s="54"/>
      <c r="BK2820" s="54"/>
    </row>
    <row r="2821">
      <c r="B2821" s="23"/>
      <c r="D2821" s="32"/>
      <c r="G2821" s="23"/>
      <c r="J2821" s="23"/>
      <c r="O2821" s="23"/>
      <c r="BE2821" s="54"/>
      <c r="BF2821" s="55"/>
      <c r="BI2821" s="55"/>
      <c r="BJ2821" s="54"/>
      <c r="BK2821" s="54"/>
    </row>
    <row r="2822">
      <c r="B2822" s="23"/>
      <c r="D2822" s="32"/>
      <c r="G2822" s="23"/>
      <c r="J2822" s="23"/>
      <c r="O2822" s="23"/>
      <c r="BE2822" s="54"/>
      <c r="BF2822" s="55"/>
      <c r="BI2822" s="55"/>
      <c r="BJ2822" s="54"/>
      <c r="BK2822" s="54"/>
    </row>
    <row r="2823">
      <c r="B2823" s="23"/>
      <c r="D2823" s="32"/>
      <c r="G2823" s="23"/>
      <c r="J2823" s="23"/>
      <c r="O2823" s="23"/>
      <c r="BE2823" s="54"/>
      <c r="BF2823" s="55"/>
      <c r="BI2823" s="55"/>
      <c r="BJ2823" s="54"/>
      <c r="BK2823" s="54"/>
    </row>
    <row r="2824">
      <c r="B2824" s="23"/>
      <c r="D2824" s="32"/>
      <c r="G2824" s="23"/>
      <c r="J2824" s="23"/>
      <c r="O2824" s="23"/>
      <c r="BE2824" s="54"/>
      <c r="BF2824" s="55"/>
      <c r="BI2824" s="55"/>
      <c r="BJ2824" s="54"/>
      <c r="BK2824" s="54"/>
    </row>
    <row r="2825">
      <c r="B2825" s="23"/>
      <c r="D2825" s="32"/>
      <c r="G2825" s="23"/>
      <c r="J2825" s="23"/>
      <c r="O2825" s="23"/>
      <c r="BE2825" s="54"/>
      <c r="BF2825" s="55"/>
      <c r="BI2825" s="55"/>
      <c r="BJ2825" s="54"/>
      <c r="BK2825" s="54"/>
    </row>
    <row r="2826">
      <c r="B2826" s="23"/>
      <c r="D2826" s="32"/>
      <c r="G2826" s="23"/>
      <c r="J2826" s="23"/>
      <c r="O2826" s="23"/>
      <c r="BE2826" s="54"/>
      <c r="BF2826" s="55"/>
      <c r="BI2826" s="55"/>
      <c r="BJ2826" s="54"/>
      <c r="BK2826" s="54"/>
    </row>
    <row r="2827">
      <c r="B2827" s="23"/>
      <c r="D2827" s="32"/>
      <c r="G2827" s="23"/>
      <c r="J2827" s="23"/>
      <c r="O2827" s="23"/>
      <c r="BE2827" s="54"/>
      <c r="BF2827" s="55"/>
      <c r="BI2827" s="55"/>
      <c r="BJ2827" s="54"/>
      <c r="BK2827" s="54"/>
    </row>
    <row r="2828">
      <c r="B2828" s="23"/>
      <c r="D2828" s="32"/>
      <c r="G2828" s="23"/>
      <c r="J2828" s="23"/>
      <c r="O2828" s="23"/>
      <c r="BE2828" s="54"/>
      <c r="BF2828" s="55"/>
      <c r="BI2828" s="55"/>
      <c r="BJ2828" s="54"/>
      <c r="BK2828" s="54"/>
    </row>
    <row r="2829">
      <c r="B2829" s="23"/>
      <c r="D2829" s="32"/>
      <c r="G2829" s="23"/>
      <c r="J2829" s="23"/>
      <c r="O2829" s="23"/>
      <c r="BE2829" s="54"/>
      <c r="BF2829" s="55"/>
      <c r="BI2829" s="55"/>
      <c r="BJ2829" s="54"/>
      <c r="BK2829" s="54"/>
    </row>
    <row r="2830">
      <c r="B2830" s="23"/>
      <c r="D2830" s="32"/>
      <c r="G2830" s="23"/>
      <c r="J2830" s="23"/>
      <c r="O2830" s="23"/>
      <c r="BE2830" s="54"/>
      <c r="BF2830" s="55"/>
      <c r="BI2830" s="55"/>
      <c r="BJ2830" s="54"/>
      <c r="BK2830" s="54"/>
    </row>
    <row r="2831">
      <c r="B2831" s="23"/>
      <c r="D2831" s="32"/>
      <c r="G2831" s="23"/>
      <c r="J2831" s="23"/>
      <c r="O2831" s="23"/>
      <c r="BE2831" s="54"/>
      <c r="BF2831" s="55"/>
      <c r="BI2831" s="55"/>
      <c r="BJ2831" s="54"/>
      <c r="BK2831" s="54"/>
    </row>
    <row r="2832">
      <c r="B2832" s="23"/>
      <c r="D2832" s="32"/>
      <c r="G2832" s="23"/>
      <c r="J2832" s="23"/>
      <c r="O2832" s="23"/>
      <c r="BE2832" s="54"/>
      <c r="BF2832" s="55"/>
      <c r="BI2832" s="55"/>
      <c r="BJ2832" s="54"/>
      <c r="BK2832" s="54"/>
    </row>
    <row r="2833">
      <c r="B2833" s="23"/>
      <c r="D2833" s="32"/>
      <c r="G2833" s="23"/>
      <c r="J2833" s="23"/>
      <c r="O2833" s="23"/>
      <c r="BE2833" s="54"/>
      <c r="BF2833" s="55"/>
      <c r="BI2833" s="55"/>
      <c r="BJ2833" s="54"/>
      <c r="BK2833" s="54"/>
    </row>
    <row r="2834">
      <c r="B2834" s="23"/>
      <c r="D2834" s="32"/>
      <c r="G2834" s="23"/>
      <c r="J2834" s="23"/>
      <c r="O2834" s="23"/>
      <c r="BE2834" s="54"/>
      <c r="BF2834" s="55"/>
      <c r="BI2834" s="55"/>
      <c r="BJ2834" s="54"/>
      <c r="BK2834" s="54"/>
    </row>
    <row r="2835">
      <c r="B2835" s="23"/>
      <c r="D2835" s="32"/>
      <c r="G2835" s="23"/>
      <c r="J2835" s="23"/>
      <c r="O2835" s="23"/>
      <c r="BE2835" s="54"/>
      <c r="BF2835" s="55"/>
      <c r="BI2835" s="55"/>
      <c r="BJ2835" s="54"/>
      <c r="BK2835" s="54"/>
    </row>
    <row r="2836">
      <c r="B2836" s="23"/>
      <c r="D2836" s="32"/>
      <c r="G2836" s="23"/>
      <c r="J2836" s="23"/>
      <c r="O2836" s="23"/>
      <c r="BE2836" s="54"/>
      <c r="BF2836" s="55"/>
      <c r="BI2836" s="55"/>
      <c r="BJ2836" s="54"/>
      <c r="BK2836" s="54"/>
    </row>
    <row r="2837">
      <c r="B2837" s="23"/>
      <c r="D2837" s="32"/>
      <c r="G2837" s="23"/>
      <c r="J2837" s="23"/>
      <c r="O2837" s="23"/>
      <c r="BE2837" s="54"/>
      <c r="BF2837" s="55"/>
      <c r="BI2837" s="55"/>
      <c r="BJ2837" s="54"/>
      <c r="BK2837" s="54"/>
    </row>
    <row r="2838">
      <c r="B2838" s="23"/>
      <c r="D2838" s="32"/>
      <c r="G2838" s="23"/>
      <c r="J2838" s="23"/>
      <c r="O2838" s="23"/>
      <c r="BE2838" s="54"/>
      <c r="BF2838" s="55"/>
      <c r="BI2838" s="55"/>
      <c r="BJ2838" s="54"/>
      <c r="BK2838" s="54"/>
    </row>
    <row r="2839">
      <c r="B2839" s="23"/>
      <c r="D2839" s="32"/>
      <c r="G2839" s="23"/>
      <c r="J2839" s="23"/>
      <c r="O2839" s="23"/>
      <c r="BE2839" s="54"/>
      <c r="BF2839" s="55"/>
      <c r="BI2839" s="55"/>
      <c r="BJ2839" s="54"/>
      <c r="BK2839" s="54"/>
    </row>
    <row r="2840">
      <c r="B2840" s="23"/>
      <c r="D2840" s="32"/>
      <c r="G2840" s="23"/>
      <c r="J2840" s="23"/>
      <c r="O2840" s="23"/>
      <c r="BE2840" s="54"/>
      <c r="BF2840" s="55"/>
      <c r="BI2840" s="55"/>
      <c r="BJ2840" s="54"/>
      <c r="BK2840" s="54"/>
    </row>
    <row r="2841">
      <c r="B2841" s="23"/>
      <c r="D2841" s="32"/>
      <c r="G2841" s="23"/>
      <c r="J2841" s="23"/>
      <c r="O2841" s="23"/>
      <c r="BE2841" s="54"/>
      <c r="BF2841" s="55"/>
      <c r="BI2841" s="55"/>
      <c r="BJ2841" s="54"/>
      <c r="BK2841" s="54"/>
    </row>
    <row r="2842">
      <c r="B2842" s="23"/>
      <c r="D2842" s="32"/>
      <c r="G2842" s="23"/>
      <c r="J2842" s="23"/>
      <c r="O2842" s="23"/>
      <c r="BE2842" s="54"/>
      <c r="BF2842" s="55"/>
      <c r="BI2842" s="55"/>
      <c r="BJ2842" s="54"/>
      <c r="BK2842" s="54"/>
    </row>
    <row r="2843">
      <c r="B2843" s="23"/>
      <c r="D2843" s="32"/>
      <c r="G2843" s="23"/>
      <c r="J2843" s="23"/>
      <c r="O2843" s="23"/>
      <c r="BE2843" s="54"/>
      <c r="BF2843" s="55"/>
      <c r="BI2843" s="55"/>
      <c r="BJ2843" s="54"/>
      <c r="BK2843" s="54"/>
    </row>
    <row r="2844">
      <c r="B2844" s="23"/>
      <c r="D2844" s="32"/>
      <c r="G2844" s="23"/>
      <c r="J2844" s="23"/>
      <c r="O2844" s="23"/>
      <c r="BE2844" s="54"/>
      <c r="BF2844" s="55"/>
      <c r="BI2844" s="55"/>
      <c r="BJ2844" s="54"/>
      <c r="BK2844" s="54"/>
    </row>
    <row r="2845">
      <c r="B2845" s="23"/>
      <c r="D2845" s="32"/>
      <c r="G2845" s="23"/>
      <c r="J2845" s="23"/>
      <c r="O2845" s="23"/>
      <c r="BE2845" s="54"/>
      <c r="BF2845" s="55"/>
      <c r="BI2845" s="55"/>
      <c r="BJ2845" s="54"/>
      <c r="BK2845" s="54"/>
    </row>
    <row r="2846">
      <c r="B2846" s="23"/>
      <c r="D2846" s="32"/>
      <c r="G2846" s="23"/>
      <c r="J2846" s="23"/>
      <c r="O2846" s="23"/>
      <c r="BE2846" s="54"/>
      <c r="BF2846" s="55"/>
      <c r="BI2846" s="55"/>
      <c r="BJ2846" s="54"/>
      <c r="BK2846" s="54"/>
    </row>
    <row r="2847">
      <c r="B2847" s="23"/>
      <c r="D2847" s="32"/>
      <c r="G2847" s="23"/>
      <c r="J2847" s="23"/>
      <c r="O2847" s="23"/>
      <c r="BE2847" s="54"/>
      <c r="BF2847" s="55"/>
      <c r="BI2847" s="55"/>
      <c r="BJ2847" s="54"/>
      <c r="BK2847" s="54"/>
    </row>
    <row r="2848">
      <c r="B2848" s="23"/>
      <c r="D2848" s="32"/>
      <c r="G2848" s="23"/>
      <c r="J2848" s="23"/>
      <c r="O2848" s="23"/>
      <c r="BE2848" s="54"/>
      <c r="BF2848" s="55"/>
      <c r="BI2848" s="55"/>
      <c r="BJ2848" s="54"/>
      <c r="BK2848" s="54"/>
    </row>
    <row r="2849">
      <c r="B2849" s="23"/>
      <c r="D2849" s="32"/>
      <c r="G2849" s="23"/>
      <c r="J2849" s="23"/>
      <c r="O2849" s="23"/>
      <c r="BE2849" s="54"/>
      <c r="BF2849" s="55"/>
      <c r="BI2849" s="55"/>
      <c r="BJ2849" s="54"/>
      <c r="BK2849" s="54"/>
    </row>
    <row r="2850">
      <c r="B2850" s="23"/>
      <c r="D2850" s="32"/>
      <c r="G2850" s="23"/>
      <c r="J2850" s="23"/>
      <c r="O2850" s="23"/>
      <c r="BE2850" s="54"/>
      <c r="BF2850" s="55"/>
      <c r="BI2850" s="55"/>
      <c r="BJ2850" s="54"/>
      <c r="BK2850" s="54"/>
    </row>
    <row r="2851">
      <c r="B2851" s="23"/>
      <c r="D2851" s="32"/>
      <c r="G2851" s="23"/>
      <c r="J2851" s="23"/>
      <c r="O2851" s="23"/>
      <c r="BE2851" s="54"/>
      <c r="BF2851" s="55"/>
      <c r="BI2851" s="55"/>
      <c r="BJ2851" s="54"/>
      <c r="BK2851" s="54"/>
    </row>
    <row r="2852">
      <c r="B2852" s="23"/>
      <c r="D2852" s="32"/>
      <c r="G2852" s="23"/>
      <c r="J2852" s="23"/>
      <c r="O2852" s="23"/>
      <c r="BE2852" s="54"/>
      <c r="BF2852" s="55"/>
      <c r="BI2852" s="55"/>
      <c r="BJ2852" s="54"/>
      <c r="BK2852" s="54"/>
    </row>
    <row r="2853">
      <c r="B2853" s="23"/>
      <c r="D2853" s="32"/>
      <c r="G2853" s="23"/>
      <c r="J2853" s="23"/>
      <c r="O2853" s="23"/>
      <c r="BE2853" s="54"/>
      <c r="BF2853" s="55"/>
      <c r="BI2853" s="55"/>
      <c r="BJ2853" s="54"/>
      <c r="BK2853" s="54"/>
    </row>
    <row r="2854">
      <c r="B2854" s="23"/>
      <c r="D2854" s="32"/>
      <c r="G2854" s="23"/>
      <c r="J2854" s="23"/>
      <c r="O2854" s="23"/>
      <c r="BE2854" s="54"/>
      <c r="BF2854" s="55"/>
      <c r="BI2854" s="55"/>
      <c r="BJ2854" s="54"/>
      <c r="BK2854" s="54"/>
    </row>
    <row r="2855">
      <c r="B2855" s="23"/>
      <c r="D2855" s="32"/>
      <c r="G2855" s="23"/>
      <c r="J2855" s="23"/>
      <c r="O2855" s="23"/>
      <c r="BE2855" s="54"/>
      <c r="BF2855" s="55"/>
      <c r="BI2855" s="55"/>
      <c r="BJ2855" s="54"/>
      <c r="BK2855" s="54"/>
    </row>
    <row r="2856">
      <c r="B2856" s="23"/>
      <c r="D2856" s="32"/>
      <c r="G2856" s="23"/>
      <c r="J2856" s="23"/>
      <c r="O2856" s="23"/>
      <c r="BE2856" s="54"/>
      <c r="BF2856" s="55"/>
      <c r="BI2856" s="55"/>
      <c r="BJ2856" s="54"/>
      <c r="BK2856" s="54"/>
    </row>
    <row r="2857">
      <c r="B2857" s="23"/>
      <c r="D2857" s="32"/>
      <c r="G2857" s="23"/>
      <c r="J2857" s="23"/>
      <c r="O2857" s="23"/>
      <c r="BE2857" s="54"/>
      <c r="BF2857" s="55"/>
      <c r="BI2857" s="55"/>
      <c r="BJ2857" s="54"/>
      <c r="BK2857" s="54"/>
    </row>
    <row r="2858">
      <c r="B2858" s="23"/>
      <c r="D2858" s="32"/>
      <c r="G2858" s="23"/>
      <c r="J2858" s="23"/>
      <c r="O2858" s="23"/>
      <c r="BE2858" s="54"/>
      <c r="BF2858" s="55"/>
      <c r="BI2858" s="55"/>
      <c r="BJ2858" s="54"/>
      <c r="BK2858" s="54"/>
    </row>
    <row r="2859">
      <c r="B2859" s="23"/>
      <c r="D2859" s="32"/>
      <c r="G2859" s="23"/>
      <c r="J2859" s="23"/>
      <c r="O2859" s="23"/>
      <c r="BE2859" s="54"/>
      <c r="BF2859" s="55"/>
      <c r="BI2859" s="55"/>
      <c r="BJ2859" s="54"/>
      <c r="BK2859" s="54"/>
    </row>
    <row r="2860">
      <c r="B2860" s="23"/>
      <c r="D2860" s="32"/>
      <c r="G2860" s="23"/>
      <c r="J2860" s="23"/>
      <c r="O2860" s="23"/>
      <c r="BE2860" s="54"/>
      <c r="BF2860" s="55"/>
      <c r="BI2860" s="55"/>
      <c r="BJ2860" s="54"/>
      <c r="BK2860" s="54"/>
    </row>
    <row r="2861">
      <c r="B2861" s="23"/>
      <c r="D2861" s="32"/>
      <c r="G2861" s="23"/>
      <c r="J2861" s="23"/>
      <c r="O2861" s="23"/>
      <c r="BE2861" s="54"/>
      <c r="BF2861" s="55"/>
      <c r="BI2861" s="55"/>
      <c r="BJ2861" s="54"/>
      <c r="BK2861" s="54"/>
    </row>
    <row r="2862">
      <c r="B2862" s="23"/>
      <c r="D2862" s="32"/>
      <c r="G2862" s="23"/>
      <c r="J2862" s="23"/>
      <c r="O2862" s="23"/>
      <c r="BE2862" s="54"/>
      <c r="BF2862" s="55"/>
      <c r="BI2862" s="55"/>
      <c r="BJ2862" s="54"/>
      <c r="BK2862" s="54"/>
    </row>
    <row r="2863">
      <c r="B2863" s="23"/>
      <c r="D2863" s="32"/>
      <c r="G2863" s="23"/>
      <c r="J2863" s="23"/>
      <c r="O2863" s="23"/>
      <c r="BE2863" s="54"/>
      <c r="BF2863" s="55"/>
      <c r="BI2863" s="55"/>
      <c r="BJ2863" s="54"/>
      <c r="BK2863" s="54"/>
    </row>
    <row r="2864">
      <c r="B2864" s="23"/>
      <c r="D2864" s="32"/>
      <c r="G2864" s="23"/>
      <c r="J2864" s="23"/>
      <c r="O2864" s="23"/>
      <c r="BE2864" s="54"/>
      <c r="BF2864" s="55"/>
      <c r="BI2864" s="55"/>
      <c r="BJ2864" s="54"/>
      <c r="BK2864" s="54"/>
    </row>
    <row r="2865">
      <c r="B2865" s="23"/>
      <c r="D2865" s="32"/>
      <c r="G2865" s="23"/>
      <c r="J2865" s="23"/>
      <c r="O2865" s="23"/>
      <c r="BE2865" s="54"/>
      <c r="BF2865" s="55"/>
      <c r="BI2865" s="55"/>
      <c r="BJ2865" s="54"/>
      <c r="BK2865" s="54"/>
    </row>
    <row r="2866">
      <c r="B2866" s="23"/>
      <c r="D2866" s="32"/>
      <c r="G2866" s="23"/>
      <c r="J2866" s="23"/>
      <c r="O2866" s="23"/>
      <c r="BE2866" s="54"/>
      <c r="BF2866" s="55"/>
      <c r="BI2866" s="55"/>
      <c r="BJ2866" s="54"/>
      <c r="BK2866" s="54"/>
    </row>
    <row r="2867">
      <c r="B2867" s="23"/>
      <c r="D2867" s="32"/>
      <c r="G2867" s="23"/>
      <c r="J2867" s="23"/>
      <c r="O2867" s="23"/>
      <c r="BE2867" s="54"/>
      <c r="BF2867" s="55"/>
      <c r="BI2867" s="55"/>
      <c r="BJ2867" s="54"/>
      <c r="BK2867" s="54"/>
    </row>
    <row r="2868">
      <c r="B2868" s="23"/>
      <c r="D2868" s="32"/>
      <c r="G2868" s="23"/>
      <c r="J2868" s="23"/>
      <c r="O2868" s="23"/>
      <c r="BE2868" s="54"/>
      <c r="BF2868" s="55"/>
      <c r="BI2868" s="55"/>
      <c r="BJ2868" s="54"/>
      <c r="BK2868" s="54"/>
    </row>
    <row r="2869">
      <c r="B2869" s="23"/>
      <c r="D2869" s="32"/>
      <c r="G2869" s="23"/>
      <c r="J2869" s="23"/>
      <c r="O2869" s="23"/>
      <c r="BE2869" s="54"/>
      <c r="BF2869" s="55"/>
      <c r="BI2869" s="55"/>
      <c r="BJ2869" s="54"/>
      <c r="BK2869" s="54"/>
    </row>
    <row r="2870">
      <c r="B2870" s="23"/>
      <c r="D2870" s="32"/>
      <c r="G2870" s="23"/>
      <c r="J2870" s="23"/>
      <c r="O2870" s="23"/>
      <c r="BE2870" s="54"/>
      <c r="BF2870" s="55"/>
      <c r="BI2870" s="55"/>
      <c r="BJ2870" s="54"/>
      <c r="BK2870" s="54"/>
    </row>
    <row r="2871">
      <c r="B2871" s="23"/>
      <c r="D2871" s="32"/>
      <c r="G2871" s="23"/>
      <c r="J2871" s="23"/>
      <c r="O2871" s="23"/>
      <c r="BE2871" s="54"/>
      <c r="BF2871" s="55"/>
      <c r="BI2871" s="55"/>
      <c r="BJ2871" s="54"/>
      <c r="BK2871" s="54"/>
    </row>
    <row r="2872">
      <c r="B2872" s="23"/>
      <c r="D2872" s="32"/>
      <c r="G2872" s="23"/>
      <c r="J2872" s="23"/>
      <c r="O2872" s="23"/>
      <c r="BE2872" s="54"/>
      <c r="BF2872" s="55"/>
      <c r="BI2872" s="55"/>
      <c r="BJ2872" s="54"/>
      <c r="BK2872" s="54"/>
    </row>
    <row r="2873">
      <c r="B2873" s="23"/>
      <c r="D2873" s="32"/>
      <c r="G2873" s="23"/>
      <c r="J2873" s="23"/>
      <c r="O2873" s="23"/>
      <c r="BE2873" s="54"/>
      <c r="BF2873" s="55"/>
      <c r="BI2873" s="55"/>
      <c r="BJ2873" s="54"/>
      <c r="BK2873" s="54"/>
    </row>
    <row r="2874">
      <c r="B2874" s="23"/>
      <c r="D2874" s="32"/>
      <c r="G2874" s="23"/>
      <c r="J2874" s="23"/>
      <c r="O2874" s="23"/>
      <c r="BE2874" s="54"/>
      <c r="BF2874" s="55"/>
      <c r="BI2874" s="55"/>
      <c r="BJ2874" s="54"/>
      <c r="BK2874" s="54"/>
    </row>
    <row r="2875">
      <c r="B2875" s="23"/>
      <c r="D2875" s="32"/>
      <c r="G2875" s="23"/>
      <c r="J2875" s="23"/>
      <c r="O2875" s="23"/>
      <c r="BE2875" s="54"/>
      <c r="BF2875" s="55"/>
      <c r="BI2875" s="55"/>
      <c r="BJ2875" s="54"/>
      <c r="BK2875" s="54"/>
    </row>
    <row r="2876">
      <c r="B2876" s="23"/>
      <c r="D2876" s="32"/>
      <c r="G2876" s="23"/>
      <c r="J2876" s="23"/>
      <c r="O2876" s="23"/>
      <c r="BE2876" s="54"/>
      <c r="BF2876" s="55"/>
      <c r="BI2876" s="55"/>
      <c r="BJ2876" s="54"/>
      <c r="BK2876" s="54"/>
    </row>
    <row r="2877">
      <c r="B2877" s="23"/>
      <c r="D2877" s="32"/>
      <c r="G2877" s="23"/>
      <c r="J2877" s="23"/>
      <c r="O2877" s="23"/>
      <c r="BE2877" s="54"/>
      <c r="BF2877" s="55"/>
      <c r="BI2877" s="55"/>
      <c r="BJ2877" s="54"/>
      <c r="BK2877" s="54"/>
    </row>
    <row r="2878">
      <c r="B2878" s="23"/>
      <c r="D2878" s="32"/>
      <c r="G2878" s="23"/>
      <c r="J2878" s="23"/>
      <c r="O2878" s="23"/>
      <c r="BE2878" s="54"/>
      <c r="BF2878" s="55"/>
      <c r="BI2878" s="55"/>
      <c r="BJ2878" s="54"/>
      <c r="BK2878" s="54"/>
    </row>
    <row r="2879">
      <c r="B2879" s="23"/>
      <c r="D2879" s="32"/>
      <c r="G2879" s="23"/>
      <c r="J2879" s="23"/>
      <c r="O2879" s="23"/>
      <c r="BE2879" s="54"/>
      <c r="BF2879" s="55"/>
      <c r="BI2879" s="55"/>
      <c r="BJ2879" s="54"/>
      <c r="BK2879" s="54"/>
    </row>
    <row r="2880">
      <c r="B2880" s="23"/>
      <c r="D2880" s="32"/>
      <c r="G2880" s="23"/>
      <c r="J2880" s="23"/>
      <c r="O2880" s="23"/>
      <c r="BE2880" s="54"/>
      <c r="BF2880" s="55"/>
      <c r="BI2880" s="55"/>
      <c r="BJ2880" s="54"/>
      <c r="BK2880" s="54"/>
    </row>
    <row r="2881">
      <c r="B2881" s="23"/>
      <c r="D2881" s="32"/>
      <c r="G2881" s="23"/>
      <c r="J2881" s="23"/>
      <c r="O2881" s="23"/>
      <c r="BE2881" s="54"/>
      <c r="BF2881" s="55"/>
      <c r="BI2881" s="55"/>
      <c r="BJ2881" s="54"/>
      <c r="BK2881" s="54"/>
    </row>
    <row r="2882">
      <c r="B2882" s="23"/>
      <c r="D2882" s="32"/>
      <c r="G2882" s="23"/>
      <c r="J2882" s="23"/>
      <c r="O2882" s="23"/>
      <c r="BE2882" s="54"/>
      <c r="BF2882" s="55"/>
      <c r="BI2882" s="55"/>
      <c r="BJ2882" s="54"/>
      <c r="BK2882" s="54"/>
    </row>
    <row r="2883">
      <c r="B2883" s="23"/>
      <c r="D2883" s="32"/>
      <c r="G2883" s="23"/>
      <c r="J2883" s="23"/>
      <c r="O2883" s="23"/>
      <c r="BE2883" s="54"/>
      <c r="BF2883" s="55"/>
      <c r="BI2883" s="55"/>
      <c r="BJ2883" s="54"/>
      <c r="BK2883" s="54"/>
    </row>
    <row r="2884">
      <c r="B2884" s="23"/>
      <c r="D2884" s="32"/>
      <c r="G2884" s="23"/>
      <c r="J2884" s="23"/>
      <c r="O2884" s="23"/>
      <c r="BE2884" s="54"/>
      <c r="BF2884" s="55"/>
      <c r="BI2884" s="55"/>
      <c r="BJ2884" s="54"/>
      <c r="BK2884" s="54"/>
    </row>
    <row r="2885">
      <c r="B2885" s="23"/>
      <c r="D2885" s="32"/>
      <c r="G2885" s="23"/>
      <c r="J2885" s="23"/>
      <c r="O2885" s="23"/>
      <c r="BE2885" s="54"/>
      <c r="BF2885" s="55"/>
      <c r="BI2885" s="55"/>
      <c r="BJ2885" s="54"/>
      <c r="BK2885" s="54"/>
    </row>
    <row r="2886">
      <c r="B2886" s="23"/>
      <c r="D2886" s="32"/>
      <c r="G2886" s="23"/>
      <c r="J2886" s="23"/>
      <c r="O2886" s="23"/>
      <c r="BE2886" s="54"/>
      <c r="BF2886" s="55"/>
      <c r="BI2886" s="55"/>
      <c r="BJ2886" s="54"/>
      <c r="BK2886" s="54"/>
    </row>
    <row r="2887">
      <c r="B2887" s="23"/>
      <c r="D2887" s="32"/>
      <c r="G2887" s="23"/>
      <c r="J2887" s="23"/>
      <c r="O2887" s="23"/>
      <c r="BE2887" s="54"/>
      <c r="BF2887" s="55"/>
      <c r="BI2887" s="55"/>
      <c r="BJ2887" s="54"/>
      <c r="BK2887" s="54"/>
    </row>
    <row r="2888">
      <c r="B2888" s="23"/>
      <c r="D2888" s="32"/>
      <c r="G2888" s="23"/>
      <c r="J2888" s="23"/>
      <c r="O2888" s="23"/>
      <c r="BE2888" s="54"/>
      <c r="BF2888" s="55"/>
      <c r="BI2888" s="55"/>
      <c r="BJ2888" s="54"/>
      <c r="BK2888" s="54"/>
    </row>
    <row r="2889">
      <c r="B2889" s="23"/>
      <c r="D2889" s="32"/>
      <c r="G2889" s="23"/>
      <c r="J2889" s="23"/>
      <c r="O2889" s="23"/>
      <c r="BE2889" s="54"/>
      <c r="BF2889" s="55"/>
      <c r="BI2889" s="55"/>
      <c r="BJ2889" s="54"/>
      <c r="BK2889" s="54"/>
    </row>
    <row r="2890">
      <c r="B2890" s="23"/>
      <c r="D2890" s="32"/>
      <c r="G2890" s="23"/>
      <c r="J2890" s="23"/>
      <c r="O2890" s="23"/>
      <c r="BE2890" s="54"/>
      <c r="BF2890" s="55"/>
      <c r="BI2890" s="55"/>
      <c r="BJ2890" s="54"/>
      <c r="BK2890" s="54"/>
    </row>
    <row r="2891">
      <c r="B2891" s="23"/>
      <c r="D2891" s="32"/>
      <c r="G2891" s="23"/>
      <c r="J2891" s="23"/>
      <c r="O2891" s="23"/>
      <c r="BE2891" s="54"/>
      <c r="BF2891" s="55"/>
      <c r="BI2891" s="55"/>
      <c r="BJ2891" s="54"/>
      <c r="BK2891" s="54"/>
    </row>
    <row r="2892">
      <c r="B2892" s="23"/>
      <c r="D2892" s="32"/>
      <c r="G2892" s="23"/>
      <c r="J2892" s="23"/>
      <c r="O2892" s="23"/>
      <c r="BE2892" s="54"/>
      <c r="BF2892" s="55"/>
      <c r="BI2892" s="55"/>
      <c r="BJ2892" s="54"/>
      <c r="BK2892" s="54"/>
    </row>
    <row r="2893">
      <c r="B2893" s="23"/>
      <c r="D2893" s="32"/>
      <c r="G2893" s="23"/>
      <c r="J2893" s="23"/>
      <c r="O2893" s="23"/>
      <c r="BE2893" s="54"/>
      <c r="BF2893" s="55"/>
      <c r="BI2893" s="55"/>
      <c r="BJ2893" s="54"/>
      <c r="BK2893" s="54"/>
    </row>
    <row r="2894">
      <c r="B2894" s="23"/>
      <c r="D2894" s="32"/>
      <c r="G2894" s="23"/>
      <c r="J2894" s="23"/>
      <c r="O2894" s="23"/>
      <c r="BE2894" s="54"/>
      <c r="BF2894" s="55"/>
      <c r="BI2894" s="55"/>
      <c r="BJ2894" s="54"/>
      <c r="BK2894" s="54"/>
    </row>
    <row r="2895">
      <c r="B2895" s="23"/>
      <c r="D2895" s="32"/>
      <c r="G2895" s="23"/>
      <c r="J2895" s="23"/>
      <c r="O2895" s="23"/>
      <c r="BE2895" s="54"/>
      <c r="BF2895" s="55"/>
      <c r="BI2895" s="55"/>
      <c r="BJ2895" s="54"/>
      <c r="BK2895" s="54"/>
    </row>
    <row r="2896">
      <c r="B2896" s="23"/>
      <c r="D2896" s="32"/>
      <c r="G2896" s="23"/>
      <c r="J2896" s="23"/>
      <c r="O2896" s="23"/>
      <c r="BE2896" s="54"/>
      <c r="BF2896" s="55"/>
      <c r="BI2896" s="55"/>
      <c r="BJ2896" s="54"/>
      <c r="BK2896" s="54"/>
    </row>
    <row r="2897">
      <c r="B2897" s="23"/>
      <c r="D2897" s="32"/>
      <c r="G2897" s="23"/>
      <c r="J2897" s="23"/>
      <c r="O2897" s="23"/>
      <c r="BE2897" s="54"/>
      <c r="BF2897" s="55"/>
      <c r="BI2897" s="55"/>
      <c r="BJ2897" s="54"/>
      <c r="BK2897" s="54"/>
    </row>
    <row r="2898">
      <c r="B2898" s="23"/>
      <c r="D2898" s="32"/>
      <c r="G2898" s="23"/>
      <c r="J2898" s="23"/>
      <c r="O2898" s="23"/>
      <c r="BE2898" s="54"/>
      <c r="BF2898" s="55"/>
      <c r="BI2898" s="55"/>
      <c r="BJ2898" s="54"/>
      <c r="BK2898" s="54"/>
    </row>
    <row r="2899">
      <c r="B2899" s="23"/>
      <c r="D2899" s="32"/>
      <c r="G2899" s="23"/>
      <c r="J2899" s="23"/>
      <c r="O2899" s="23"/>
      <c r="BE2899" s="54"/>
      <c r="BF2899" s="55"/>
      <c r="BI2899" s="55"/>
      <c r="BJ2899" s="54"/>
      <c r="BK2899" s="54"/>
    </row>
    <row r="2900">
      <c r="B2900" s="23"/>
      <c r="D2900" s="32"/>
      <c r="G2900" s="23"/>
      <c r="J2900" s="23"/>
      <c r="O2900" s="23"/>
      <c r="BE2900" s="54"/>
      <c r="BF2900" s="55"/>
      <c r="BI2900" s="55"/>
      <c r="BJ2900" s="54"/>
      <c r="BK2900" s="54"/>
    </row>
    <row r="2901">
      <c r="B2901" s="23"/>
      <c r="D2901" s="32"/>
      <c r="G2901" s="23"/>
      <c r="J2901" s="23"/>
      <c r="O2901" s="23"/>
      <c r="BE2901" s="54"/>
      <c r="BF2901" s="55"/>
      <c r="BI2901" s="55"/>
      <c r="BJ2901" s="54"/>
      <c r="BK2901" s="54"/>
    </row>
    <row r="2902">
      <c r="B2902" s="23"/>
      <c r="D2902" s="32"/>
      <c r="G2902" s="23"/>
      <c r="J2902" s="23"/>
      <c r="O2902" s="23"/>
      <c r="BE2902" s="54"/>
      <c r="BF2902" s="55"/>
      <c r="BI2902" s="55"/>
      <c r="BJ2902" s="54"/>
      <c r="BK2902" s="54"/>
    </row>
    <row r="2903">
      <c r="B2903" s="23"/>
      <c r="D2903" s="32"/>
      <c r="G2903" s="23"/>
      <c r="J2903" s="23"/>
      <c r="O2903" s="23"/>
      <c r="BE2903" s="54"/>
      <c r="BF2903" s="55"/>
      <c r="BI2903" s="55"/>
      <c r="BJ2903" s="54"/>
      <c r="BK2903" s="54"/>
    </row>
    <row r="2904">
      <c r="B2904" s="23"/>
      <c r="D2904" s="32"/>
      <c r="G2904" s="23"/>
      <c r="J2904" s="23"/>
      <c r="O2904" s="23"/>
      <c r="BE2904" s="54"/>
      <c r="BF2904" s="55"/>
      <c r="BI2904" s="55"/>
      <c r="BJ2904" s="54"/>
      <c r="BK2904" s="54"/>
    </row>
    <row r="2905">
      <c r="B2905" s="23"/>
      <c r="D2905" s="32"/>
      <c r="G2905" s="23"/>
      <c r="J2905" s="23"/>
      <c r="O2905" s="23"/>
      <c r="BE2905" s="54"/>
      <c r="BF2905" s="55"/>
      <c r="BI2905" s="55"/>
      <c r="BJ2905" s="54"/>
      <c r="BK2905" s="54"/>
    </row>
    <row r="2906">
      <c r="B2906" s="23"/>
      <c r="D2906" s="32"/>
      <c r="G2906" s="23"/>
      <c r="J2906" s="23"/>
      <c r="O2906" s="23"/>
      <c r="BE2906" s="54"/>
      <c r="BF2906" s="55"/>
      <c r="BI2906" s="55"/>
      <c r="BJ2906" s="54"/>
      <c r="BK2906" s="54"/>
    </row>
    <row r="2907">
      <c r="B2907" s="23"/>
      <c r="D2907" s="32"/>
      <c r="G2907" s="23"/>
      <c r="J2907" s="23"/>
      <c r="O2907" s="23"/>
      <c r="BE2907" s="54"/>
      <c r="BF2907" s="55"/>
      <c r="BI2907" s="55"/>
      <c r="BJ2907" s="54"/>
      <c r="BK2907" s="54"/>
    </row>
    <row r="2908">
      <c r="B2908" s="23"/>
      <c r="D2908" s="32"/>
      <c r="G2908" s="23"/>
      <c r="J2908" s="23"/>
      <c r="O2908" s="23"/>
      <c r="BE2908" s="54"/>
      <c r="BF2908" s="55"/>
      <c r="BI2908" s="55"/>
      <c r="BJ2908" s="54"/>
      <c r="BK2908" s="54"/>
    </row>
    <row r="2909">
      <c r="B2909" s="23"/>
      <c r="D2909" s="32"/>
      <c r="G2909" s="23"/>
      <c r="J2909" s="23"/>
      <c r="O2909" s="23"/>
      <c r="BE2909" s="54"/>
      <c r="BF2909" s="55"/>
      <c r="BI2909" s="55"/>
      <c r="BJ2909" s="54"/>
      <c r="BK2909" s="54"/>
    </row>
    <row r="2910">
      <c r="B2910" s="23"/>
      <c r="D2910" s="32"/>
      <c r="G2910" s="23"/>
      <c r="J2910" s="23"/>
      <c r="O2910" s="23"/>
      <c r="BE2910" s="54"/>
      <c r="BF2910" s="55"/>
      <c r="BI2910" s="55"/>
      <c r="BJ2910" s="54"/>
      <c r="BK2910" s="54"/>
    </row>
    <row r="2911">
      <c r="B2911" s="23"/>
      <c r="D2911" s="32"/>
      <c r="G2911" s="23"/>
      <c r="J2911" s="23"/>
      <c r="O2911" s="23"/>
      <c r="BE2911" s="54"/>
      <c r="BF2911" s="55"/>
      <c r="BI2911" s="55"/>
      <c r="BJ2911" s="54"/>
      <c r="BK2911" s="54"/>
    </row>
    <row r="2912">
      <c r="B2912" s="23"/>
      <c r="D2912" s="32"/>
      <c r="G2912" s="23"/>
      <c r="J2912" s="23"/>
      <c r="O2912" s="23"/>
      <c r="BE2912" s="54"/>
      <c r="BF2912" s="55"/>
      <c r="BI2912" s="55"/>
      <c r="BJ2912" s="54"/>
      <c r="BK2912" s="54"/>
    </row>
    <row r="2913">
      <c r="B2913" s="23"/>
      <c r="D2913" s="32"/>
      <c r="G2913" s="23"/>
      <c r="J2913" s="23"/>
      <c r="O2913" s="23"/>
      <c r="BE2913" s="54"/>
      <c r="BF2913" s="55"/>
      <c r="BI2913" s="55"/>
      <c r="BJ2913" s="54"/>
      <c r="BK2913" s="54"/>
    </row>
    <row r="2914">
      <c r="B2914" s="23"/>
      <c r="D2914" s="32"/>
      <c r="G2914" s="23"/>
      <c r="J2914" s="23"/>
      <c r="O2914" s="23"/>
      <c r="BE2914" s="54"/>
      <c r="BF2914" s="55"/>
      <c r="BI2914" s="55"/>
      <c r="BJ2914" s="54"/>
      <c r="BK2914" s="54"/>
    </row>
    <row r="2915">
      <c r="B2915" s="23"/>
      <c r="D2915" s="32"/>
      <c r="G2915" s="23"/>
      <c r="J2915" s="23"/>
      <c r="O2915" s="23"/>
      <c r="BE2915" s="54"/>
      <c r="BF2915" s="55"/>
      <c r="BI2915" s="55"/>
      <c r="BJ2915" s="54"/>
      <c r="BK2915" s="54"/>
    </row>
    <row r="2916">
      <c r="B2916" s="23"/>
      <c r="D2916" s="32"/>
      <c r="G2916" s="23"/>
      <c r="J2916" s="23"/>
      <c r="O2916" s="23"/>
      <c r="BE2916" s="54"/>
      <c r="BF2916" s="55"/>
      <c r="BI2916" s="55"/>
      <c r="BJ2916" s="54"/>
      <c r="BK2916" s="54"/>
    </row>
    <row r="2917">
      <c r="B2917" s="23"/>
      <c r="D2917" s="32"/>
      <c r="G2917" s="23"/>
      <c r="J2917" s="23"/>
      <c r="O2917" s="23"/>
      <c r="BE2917" s="54"/>
      <c r="BF2917" s="55"/>
      <c r="BI2917" s="55"/>
      <c r="BJ2917" s="54"/>
      <c r="BK2917" s="54"/>
    </row>
    <row r="2918">
      <c r="B2918" s="23"/>
      <c r="D2918" s="32"/>
      <c r="G2918" s="23"/>
      <c r="J2918" s="23"/>
      <c r="O2918" s="23"/>
      <c r="BE2918" s="54"/>
      <c r="BF2918" s="55"/>
      <c r="BI2918" s="55"/>
      <c r="BJ2918" s="54"/>
      <c r="BK2918" s="54"/>
    </row>
    <row r="2919">
      <c r="B2919" s="23"/>
      <c r="D2919" s="32"/>
      <c r="G2919" s="23"/>
      <c r="J2919" s="23"/>
      <c r="O2919" s="23"/>
      <c r="BE2919" s="54"/>
      <c r="BF2919" s="55"/>
      <c r="BI2919" s="55"/>
      <c r="BJ2919" s="54"/>
      <c r="BK2919" s="54"/>
    </row>
    <row r="2920">
      <c r="B2920" s="23"/>
      <c r="D2920" s="32"/>
      <c r="G2920" s="23"/>
      <c r="J2920" s="23"/>
      <c r="O2920" s="23"/>
      <c r="BE2920" s="54"/>
      <c r="BF2920" s="55"/>
      <c r="BI2920" s="55"/>
      <c r="BJ2920" s="54"/>
      <c r="BK2920" s="54"/>
    </row>
    <row r="2921">
      <c r="B2921" s="23"/>
      <c r="D2921" s="32"/>
      <c r="G2921" s="23"/>
      <c r="J2921" s="23"/>
      <c r="O2921" s="23"/>
      <c r="BE2921" s="54"/>
      <c r="BF2921" s="55"/>
      <c r="BI2921" s="55"/>
      <c r="BJ2921" s="54"/>
      <c r="BK2921" s="54"/>
    </row>
    <row r="2922">
      <c r="B2922" s="23"/>
      <c r="D2922" s="32"/>
      <c r="G2922" s="23"/>
      <c r="J2922" s="23"/>
      <c r="O2922" s="23"/>
      <c r="BE2922" s="54"/>
      <c r="BF2922" s="55"/>
      <c r="BI2922" s="55"/>
      <c r="BJ2922" s="54"/>
      <c r="BK2922" s="54"/>
    </row>
    <row r="2923">
      <c r="B2923" s="23"/>
      <c r="D2923" s="32"/>
      <c r="G2923" s="23"/>
      <c r="J2923" s="23"/>
      <c r="O2923" s="23"/>
      <c r="BE2923" s="54"/>
      <c r="BF2923" s="55"/>
      <c r="BI2923" s="55"/>
      <c r="BJ2923" s="54"/>
      <c r="BK2923" s="54"/>
    </row>
    <row r="2924">
      <c r="B2924" s="23"/>
      <c r="D2924" s="32"/>
      <c r="G2924" s="23"/>
      <c r="J2924" s="23"/>
      <c r="O2924" s="23"/>
      <c r="BE2924" s="54"/>
      <c r="BF2924" s="55"/>
      <c r="BI2924" s="55"/>
      <c r="BJ2924" s="54"/>
      <c r="BK2924" s="54"/>
    </row>
    <row r="2925">
      <c r="B2925" s="23"/>
      <c r="D2925" s="32"/>
      <c r="G2925" s="23"/>
      <c r="J2925" s="23"/>
      <c r="O2925" s="23"/>
      <c r="BE2925" s="54"/>
      <c r="BF2925" s="55"/>
      <c r="BI2925" s="55"/>
      <c r="BJ2925" s="54"/>
      <c r="BK2925" s="54"/>
    </row>
    <row r="2926">
      <c r="B2926" s="23"/>
      <c r="D2926" s="32"/>
      <c r="G2926" s="23"/>
      <c r="J2926" s="23"/>
      <c r="O2926" s="23"/>
      <c r="BE2926" s="54"/>
      <c r="BF2926" s="55"/>
      <c r="BI2926" s="55"/>
      <c r="BJ2926" s="54"/>
      <c r="BK2926" s="54"/>
    </row>
    <row r="2927">
      <c r="B2927" s="23"/>
      <c r="D2927" s="32"/>
      <c r="G2927" s="23"/>
      <c r="J2927" s="23"/>
      <c r="O2927" s="23"/>
      <c r="BE2927" s="54"/>
      <c r="BF2927" s="55"/>
      <c r="BI2927" s="55"/>
      <c r="BJ2927" s="54"/>
      <c r="BK2927" s="54"/>
    </row>
    <row r="2928">
      <c r="B2928" s="23"/>
      <c r="D2928" s="32"/>
      <c r="G2928" s="23"/>
      <c r="J2928" s="23"/>
      <c r="O2928" s="23"/>
      <c r="BE2928" s="54"/>
      <c r="BF2928" s="55"/>
      <c r="BI2928" s="55"/>
      <c r="BJ2928" s="54"/>
      <c r="BK2928" s="54"/>
    </row>
    <row r="2929">
      <c r="B2929" s="23"/>
      <c r="D2929" s="32"/>
      <c r="G2929" s="23"/>
      <c r="J2929" s="23"/>
      <c r="O2929" s="23"/>
      <c r="BE2929" s="54"/>
      <c r="BF2929" s="55"/>
      <c r="BI2929" s="55"/>
      <c r="BJ2929" s="54"/>
      <c r="BK2929" s="54"/>
    </row>
    <row r="2930">
      <c r="B2930" s="23"/>
      <c r="D2930" s="32"/>
      <c r="G2930" s="23"/>
      <c r="J2930" s="23"/>
      <c r="O2930" s="23"/>
      <c r="BE2930" s="54"/>
      <c r="BF2930" s="55"/>
      <c r="BI2930" s="55"/>
      <c r="BJ2930" s="54"/>
      <c r="BK2930" s="54"/>
    </row>
    <row r="2931">
      <c r="B2931" s="23"/>
      <c r="D2931" s="32"/>
      <c r="G2931" s="23"/>
      <c r="J2931" s="23"/>
      <c r="O2931" s="23"/>
      <c r="BE2931" s="54"/>
      <c r="BF2931" s="55"/>
      <c r="BI2931" s="55"/>
      <c r="BJ2931" s="54"/>
      <c r="BK2931" s="54"/>
    </row>
    <row r="2932">
      <c r="B2932" s="23"/>
      <c r="D2932" s="32"/>
      <c r="G2932" s="23"/>
      <c r="J2932" s="23"/>
      <c r="O2932" s="23"/>
      <c r="BE2932" s="54"/>
      <c r="BF2932" s="55"/>
      <c r="BI2932" s="55"/>
      <c r="BJ2932" s="54"/>
      <c r="BK2932" s="54"/>
    </row>
    <row r="2933">
      <c r="B2933" s="23"/>
      <c r="D2933" s="32"/>
      <c r="G2933" s="23"/>
      <c r="J2933" s="23"/>
      <c r="O2933" s="23"/>
      <c r="BE2933" s="54"/>
      <c r="BF2933" s="55"/>
      <c r="BI2933" s="55"/>
      <c r="BJ2933" s="54"/>
      <c r="BK2933" s="54"/>
    </row>
    <row r="2934">
      <c r="B2934" s="23"/>
      <c r="D2934" s="32"/>
      <c r="G2934" s="23"/>
      <c r="J2934" s="23"/>
      <c r="O2934" s="23"/>
      <c r="BE2934" s="54"/>
      <c r="BF2934" s="55"/>
      <c r="BI2934" s="55"/>
      <c r="BJ2934" s="54"/>
      <c r="BK2934" s="54"/>
    </row>
    <row r="2935">
      <c r="B2935" s="23"/>
      <c r="D2935" s="32"/>
      <c r="G2935" s="23"/>
      <c r="J2935" s="23"/>
      <c r="O2935" s="23"/>
      <c r="BE2935" s="54"/>
      <c r="BF2935" s="55"/>
      <c r="BI2935" s="55"/>
      <c r="BJ2935" s="54"/>
      <c r="BK2935" s="54"/>
    </row>
    <row r="2936">
      <c r="B2936" s="23"/>
      <c r="D2936" s="32"/>
      <c r="G2936" s="23"/>
      <c r="J2936" s="23"/>
      <c r="O2936" s="23"/>
      <c r="BE2936" s="54"/>
      <c r="BF2936" s="55"/>
      <c r="BI2936" s="55"/>
      <c r="BJ2936" s="54"/>
      <c r="BK2936" s="54"/>
    </row>
    <row r="2937">
      <c r="B2937" s="23"/>
      <c r="D2937" s="32"/>
      <c r="G2937" s="23"/>
      <c r="J2937" s="23"/>
      <c r="O2937" s="23"/>
      <c r="BE2937" s="54"/>
      <c r="BF2937" s="55"/>
      <c r="BI2937" s="55"/>
      <c r="BJ2937" s="54"/>
      <c r="BK2937" s="54"/>
    </row>
    <row r="2938">
      <c r="B2938" s="23"/>
      <c r="D2938" s="32"/>
      <c r="G2938" s="23"/>
      <c r="J2938" s="23"/>
      <c r="O2938" s="23"/>
      <c r="BE2938" s="54"/>
      <c r="BF2938" s="55"/>
      <c r="BI2938" s="55"/>
      <c r="BJ2938" s="54"/>
      <c r="BK2938" s="54"/>
    </row>
    <row r="2939">
      <c r="B2939" s="23"/>
      <c r="D2939" s="32"/>
      <c r="G2939" s="23"/>
      <c r="J2939" s="23"/>
      <c r="O2939" s="23"/>
      <c r="BE2939" s="54"/>
      <c r="BF2939" s="55"/>
      <c r="BI2939" s="55"/>
      <c r="BJ2939" s="54"/>
      <c r="BK2939" s="54"/>
    </row>
    <row r="2940">
      <c r="B2940" s="23"/>
      <c r="D2940" s="32"/>
      <c r="G2940" s="23"/>
      <c r="J2940" s="23"/>
      <c r="O2940" s="23"/>
      <c r="BE2940" s="54"/>
      <c r="BF2940" s="55"/>
      <c r="BI2940" s="55"/>
      <c r="BJ2940" s="54"/>
      <c r="BK2940" s="54"/>
    </row>
    <row r="2941">
      <c r="B2941" s="23"/>
      <c r="D2941" s="32"/>
      <c r="G2941" s="23"/>
      <c r="J2941" s="23"/>
      <c r="O2941" s="23"/>
      <c r="BE2941" s="54"/>
      <c r="BF2941" s="55"/>
      <c r="BI2941" s="55"/>
      <c r="BJ2941" s="54"/>
      <c r="BK2941" s="54"/>
    </row>
    <row r="2942">
      <c r="B2942" s="23"/>
      <c r="D2942" s="32"/>
      <c r="G2942" s="23"/>
      <c r="J2942" s="23"/>
      <c r="O2942" s="23"/>
      <c r="BE2942" s="54"/>
      <c r="BF2942" s="55"/>
      <c r="BI2942" s="55"/>
      <c r="BJ2942" s="54"/>
      <c r="BK2942" s="54"/>
    </row>
    <row r="2943">
      <c r="B2943" s="23"/>
      <c r="D2943" s="32"/>
      <c r="G2943" s="23"/>
      <c r="J2943" s="23"/>
      <c r="O2943" s="23"/>
      <c r="BE2943" s="54"/>
      <c r="BF2943" s="55"/>
      <c r="BI2943" s="55"/>
      <c r="BJ2943" s="54"/>
      <c r="BK2943" s="54"/>
    </row>
    <row r="2944">
      <c r="B2944" s="23"/>
      <c r="D2944" s="32"/>
      <c r="G2944" s="23"/>
      <c r="J2944" s="23"/>
      <c r="O2944" s="23"/>
      <c r="BE2944" s="54"/>
      <c r="BF2944" s="55"/>
      <c r="BI2944" s="55"/>
      <c r="BJ2944" s="54"/>
      <c r="BK2944" s="54"/>
    </row>
    <row r="2945">
      <c r="B2945" s="23"/>
      <c r="D2945" s="32"/>
      <c r="G2945" s="23"/>
      <c r="J2945" s="23"/>
      <c r="O2945" s="23"/>
      <c r="BE2945" s="54"/>
      <c r="BF2945" s="55"/>
      <c r="BI2945" s="55"/>
      <c r="BJ2945" s="54"/>
      <c r="BK2945" s="54"/>
    </row>
    <row r="2946">
      <c r="B2946" s="23"/>
      <c r="D2946" s="32"/>
      <c r="G2946" s="23"/>
      <c r="J2946" s="23"/>
      <c r="O2946" s="23"/>
      <c r="BE2946" s="54"/>
      <c r="BF2946" s="55"/>
      <c r="BI2946" s="55"/>
      <c r="BJ2946" s="54"/>
      <c r="BK2946" s="54"/>
    </row>
    <row r="2947">
      <c r="B2947" s="23"/>
      <c r="D2947" s="32"/>
      <c r="G2947" s="23"/>
      <c r="J2947" s="23"/>
      <c r="O2947" s="23"/>
      <c r="BE2947" s="54"/>
      <c r="BF2947" s="55"/>
      <c r="BI2947" s="55"/>
      <c r="BJ2947" s="54"/>
      <c r="BK2947" s="54"/>
    </row>
    <row r="2948">
      <c r="B2948" s="23"/>
      <c r="D2948" s="32"/>
      <c r="G2948" s="23"/>
      <c r="J2948" s="23"/>
      <c r="O2948" s="23"/>
      <c r="BE2948" s="54"/>
      <c r="BF2948" s="55"/>
      <c r="BI2948" s="55"/>
      <c r="BJ2948" s="54"/>
      <c r="BK2948" s="54"/>
    </row>
    <row r="2949">
      <c r="B2949" s="23"/>
      <c r="D2949" s="32"/>
      <c r="G2949" s="23"/>
      <c r="J2949" s="23"/>
      <c r="O2949" s="23"/>
      <c r="BE2949" s="54"/>
      <c r="BF2949" s="55"/>
      <c r="BI2949" s="55"/>
      <c r="BJ2949" s="54"/>
      <c r="BK2949" s="54"/>
    </row>
    <row r="2950">
      <c r="B2950" s="23"/>
      <c r="D2950" s="32"/>
      <c r="G2950" s="23"/>
      <c r="J2950" s="23"/>
      <c r="O2950" s="23"/>
      <c r="BE2950" s="54"/>
      <c r="BF2950" s="55"/>
      <c r="BI2950" s="55"/>
      <c r="BJ2950" s="54"/>
      <c r="BK2950" s="54"/>
    </row>
    <row r="2951">
      <c r="B2951" s="23"/>
      <c r="D2951" s="32"/>
      <c r="G2951" s="23"/>
      <c r="J2951" s="23"/>
      <c r="O2951" s="23"/>
      <c r="BE2951" s="54"/>
      <c r="BF2951" s="55"/>
      <c r="BI2951" s="55"/>
      <c r="BJ2951" s="54"/>
      <c r="BK2951" s="54"/>
    </row>
    <row r="2952">
      <c r="B2952" s="23"/>
      <c r="D2952" s="32"/>
      <c r="G2952" s="23"/>
      <c r="J2952" s="23"/>
      <c r="O2952" s="23"/>
      <c r="BE2952" s="54"/>
      <c r="BF2952" s="55"/>
      <c r="BI2952" s="55"/>
      <c r="BJ2952" s="54"/>
      <c r="BK2952" s="54"/>
    </row>
    <row r="2953">
      <c r="B2953" s="23"/>
      <c r="D2953" s="32"/>
      <c r="G2953" s="23"/>
      <c r="J2953" s="23"/>
      <c r="O2953" s="23"/>
      <c r="BE2953" s="54"/>
      <c r="BF2953" s="55"/>
      <c r="BI2953" s="55"/>
      <c r="BJ2953" s="54"/>
      <c r="BK2953" s="54"/>
    </row>
    <row r="2954">
      <c r="B2954" s="23"/>
      <c r="D2954" s="32"/>
      <c r="G2954" s="23"/>
      <c r="J2954" s="23"/>
      <c r="O2954" s="23"/>
      <c r="BE2954" s="54"/>
      <c r="BF2954" s="55"/>
      <c r="BI2954" s="55"/>
      <c r="BJ2954" s="54"/>
      <c r="BK2954" s="54"/>
    </row>
    <row r="2955">
      <c r="B2955" s="23"/>
      <c r="D2955" s="32"/>
      <c r="G2955" s="23"/>
      <c r="J2955" s="23"/>
      <c r="O2955" s="23"/>
      <c r="BE2955" s="54"/>
      <c r="BF2955" s="55"/>
      <c r="BI2955" s="55"/>
      <c r="BJ2955" s="54"/>
      <c r="BK2955" s="54"/>
    </row>
    <row r="2956">
      <c r="B2956" s="23"/>
      <c r="D2956" s="32"/>
      <c r="G2956" s="23"/>
      <c r="J2956" s="23"/>
      <c r="O2956" s="23"/>
      <c r="BE2956" s="54"/>
      <c r="BF2956" s="55"/>
      <c r="BI2956" s="55"/>
      <c r="BJ2956" s="54"/>
      <c r="BK2956" s="54"/>
    </row>
    <row r="2957">
      <c r="B2957" s="23"/>
      <c r="D2957" s="32"/>
      <c r="G2957" s="23"/>
      <c r="J2957" s="23"/>
      <c r="O2957" s="23"/>
      <c r="BE2957" s="54"/>
      <c r="BF2957" s="55"/>
      <c r="BI2957" s="55"/>
      <c r="BJ2957" s="54"/>
      <c r="BK2957" s="54"/>
    </row>
    <row r="2958">
      <c r="B2958" s="23"/>
      <c r="D2958" s="32"/>
      <c r="G2958" s="23"/>
      <c r="J2958" s="23"/>
      <c r="O2958" s="23"/>
      <c r="BE2958" s="54"/>
      <c r="BF2958" s="55"/>
      <c r="BI2958" s="55"/>
      <c r="BJ2958" s="54"/>
      <c r="BK2958" s="54"/>
    </row>
    <row r="2959">
      <c r="B2959" s="23"/>
      <c r="D2959" s="32"/>
      <c r="G2959" s="23"/>
      <c r="J2959" s="23"/>
      <c r="O2959" s="23"/>
      <c r="BE2959" s="54"/>
      <c r="BF2959" s="55"/>
      <c r="BI2959" s="55"/>
      <c r="BJ2959" s="54"/>
      <c r="BK2959" s="54"/>
    </row>
    <row r="2960">
      <c r="B2960" s="23"/>
      <c r="D2960" s="32"/>
      <c r="G2960" s="23"/>
      <c r="J2960" s="23"/>
      <c r="O2960" s="23"/>
      <c r="BE2960" s="54"/>
      <c r="BF2960" s="55"/>
      <c r="BI2960" s="55"/>
      <c r="BJ2960" s="54"/>
      <c r="BK2960" s="54"/>
    </row>
    <row r="2961">
      <c r="B2961" s="23"/>
      <c r="D2961" s="32"/>
      <c r="G2961" s="23"/>
      <c r="J2961" s="23"/>
      <c r="O2961" s="23"/>
      <c r="BE2961" s="54"/>
      <c r="BF2961" s="55"/>
      <c r="BI2961" s="55"/>
      <c r="BJ2961" s="54"/>
      <c r="BK2961" s="54"/>
    </row>
    <row r="2962">
      <c r="B2962" s="23"/>
      <c r="D2962" s="32"/>
      <c r="G2962" s="23"/>
      <c r="J2962" s="23"/>
      <c r="O2962" s="23"/>
      <c r="BE2962" s="54"/>
      <c r="BF2962" s="55"/>
      <c r="BI2962" s="55"/>
      <c r="BJ2962" s="54"/>
      <c r="BK2962" s="54"/>
    </row>
    <row r="2963">
      <c r="B2963" s="23"/>
      <c r="D2963" s="32"/>
      <c r="G2963" s="23"/>
      <c r="J2963" s="23"/>
      <c r="O2963" s="23"/>
      <c r="BE2963" s="54"/>
      <c r="BF2963" s="55"/>
      <c r="BI2963" s="55"/>
      <c r="BJ2963" s="54"/>
      <c r="BK2963" s="54"/>
    </row>
    <row r="2964">
      <c r="B2964" s="23"/>
      <c r="D2964" s="32"/>
      <c r="G2964" s="23"/>
      <c r="J2964" s="23"/>
      <c r="O2964" s="23"/>
      <c r="BE2964" s="54"/>
      <c r="BF2964" s="55"/>
      <c r="BI2964" s="55"/>
      <c r="BJ2964" s="54"/>
      <c r="BK2964" s="54"/>
    </row>
    <row r="2965">
      <c r="B2965" s="23"/>
      <c r="D2965" s="32"/>
      <c r="G2965" s="23"/>
      <c r="J2965" s="23"/>
      <c r="O2965" s="23"/>
      <c r="BE2965" s="54"/>
      <c r="BF2965" s="55"/>
      <c r="BI2965" s="55"/>
      <c r="BJ2965" s="54"/>
      <c r="BK2965" s="54"/>
    </row>
    <row r="2966">
      <c r="B2966" s="23"/>
      <c r="D2966" s="32"/>
      <c r="G2966" s="23"/>
      <c r="J2966" s="23"/>
      <c r="O2966" s="23"/>
      <c r="BE2966" s="54"/>
      <c r="BF2966" s="55"/>
      <c r="BI2966" s="55"/>
      <c r="BJ2966" s="54"/>
      <c r="BK2966" s="54"/>
    </row>
    <row r="2967">
      <c r="B2967" s="23"/>
      <c r="D2967" s="32"/>
      <c r="G2967" s="23"/>
      <c r="J2967" s="23"/>
      <c r="O2967" s="23"/>
      <c r="BE2967" s="54"/>
      <c r="BF2967" s="55"/>
      <c r="BI2967" s="55"/>
      <c r="BJ2967" s="54"/>
      <c r="BK2967" s="54"/>
    </row>
    <row r="2968">
      <c r="B2968" s="23"/>
      <c r="D2968" s="32"/>
      <c r="G2968" s="23"/>
      <c r="J2968" s="23"/>
      <c r="O2968" s="23"/>
      <c r="BE2968" s="54"/>
      <c r="BF2968" s="55"/>
      <c r="BI2968" s="55"/>
      <c r="BJ2968" s="54"/>
      <c r="BK2968" s="54"/>
    </row>
    <row r="2969">
      <c r="B2969" s="23"/>
      <c r="D2969" s="32"/>
      <c r="G2969" s="23"/>
      <c r="J2969" s="23"/>
      <c r="O2969" s="23"/>
      <c r="BE2969" s="54"/>
      <c r="BF2969" s="55"/>
      <c r="BI2969" s="55"/>
      <c r="BJ2969" s="54"/>
      <c r="BK2969" s="54"/>
    </row>
    <row r="2970">
      <c r="B2970" s="23"/>
      <c r="D2970" s="32"/>
      <c r="G2970" s="23"/>
      <c r="J2970" s="23"/>
      <c r="O2970" s="23"/>
      <c r="BE2970" s="54"/>
      <c r="BF2970" s="55"/>
      <c r="BI2970" s="55"/>
      <c r="BJ2970" s="54"/>
      <c r="BK2970" s="54"/>
    </row>
    <row r="2971">
      <c r="B2971" s="23"/>
      <c r="D2971" s="32"/>
      <c r="G2971" s="23"/>
      <c r="J2971" s="23"/>
      <c r="O2971" s="23"/>
      <c r="BE2971" s="54"/>
      <c r="BF2971" s="55"/>
      <c r="BI2971" s="55"/>
      <c r="BJ2971" s="54"/>
      <c r="BK2971" s="54"/>
    </row>
    <row r="2972">
      <c r="B2972" s="23"/>
      <c r="D2972" s="32"/>
      <c r="G2972" s="23"/>
      <c r="J2972" s="23"/>
      <c r="O2972" s="23"/>
      <c r="BE2972" s="54"/>
      <c r="BF2972" s="55"/>
      <c r="BI2972" s="55"/>
      <c r="BJ2972" s="54"/>
      <c r="BK2972" s="54"/>
    </row>
    <row r="2973">
      <c r="B2973" s="23"/>
      <c r="D2973" s="32"/>
      <c r="G2973" s="23"/>
      <c r="J2973" s="23"/>
      <c r="O2973" s="23"/>
      <c r="BE2973" s="54"/>
      <c r="BF2973" s="55"/>
      <c r="BI2973" s="55"/>
      <c r="BJ2973" s="54"/>
      <c r="BK2973" s="54"/>
    </row>
    <row r="2974">
      <c r="B2974" s="23"/>
      <c r="D2974" s="32"/>
      <c r="G2974" s="23"/>
      <c r="J2974" s="23"/>
      <c r="O2974" s="23"/>
      <c r="BE2974" s="54"/>
      <c r="BF2974" s="55"/>
      <c r="BI2974" s="55"/>
      <c r="BJ2974" s="54"/>
      <c r="BK2974" s="54"/>
    </row>
    <row r="2975">
      <c r="B2975" s="23"/>
      <c r="D2975" s="32"/>
      <c r="G2975" s="23"/>
      <c r="J2975" s="23"/>
      <c r="O2975" s="23"/>
      <c r="BE2975" s="54"/>
      <c r="BF2975" s="55"/>
      <c r="BI2975" s="55"/>
      <c r="BJ2975" s="54"/>
      <c r="BK2975" s="54"/>
    </row>
    <row r="2976">
      <c r="B2976" s="23"/>
      <c r="D2976" s="32"/>
      <c r="G2976" s="23"/>
      <c r="J2976" s="23"/>
      <c r="O2976" s="23"/>
      <c r="BE2976" s="54"/>
      <c r="BF2976" s="55"/>
      <c r="BI2976" s="55"/>
      <c r="BJ2976" s="54"/>
      <c r="BK2976" s="54"/>
    </row>
    <row r="2977">
      <c r="B2977" s="23"/>
      <c r="D2977" s="32"/>
      <c r="G2977" s="23"/>
      <c r="J2977" s="23"/>
      <c r="O2977" s="23"/>
      <c r="BE2977" s="54"/>
      <c r="BF2977" s="55"/>
      <c r="BI2977" s="55"/>
      <c r="BJ2977" s="54"/>
      <c r="BK2977" s="54"/>
    </row>
    <row r="2978">
      <c r="B2978" s="23"/>
      <c r="D2978" s="32"/>
      <c r="G2978" s="23"/>
      <c r="J2978" s="23"/>
      <c r="O2978" s="23"/>
      <c r="BE2978" s="54"/>
      <c r="BF2978" s="55"/>
      <c r="BI2978" s="55"/>
      <c r="BJ2978" s="54"/>
      <c r="BK2978" s="54"/>
    </row>
    <row r="2979">
      <c r="B2979" s="23"/>
      <c r="D2979" s="32"/>
      <c r="G2979" s="23"/>
      <c r="J2979" s="23"/>
      <c r="O2979" s="23"/>
      <c r="BE2979" s="54"/>
      <c r="BF2979" s="55"/>
      <c r="BI2979" s="55"/>
      <c r="BJ2979" s="54"/>
      <c r="BK2979" s="54"/>
    </row>
    <row r="2980">
      <c r="B2980" s="23"/>
      <c r="D2980" s="32"/>
      <c r="G2980" s="23"/>
      <c r="J2980" s="23"/>
      <c r="O2980" s="23"/>
      <c r="BE2980" s="54"/>
      <c r="BF2980" s="55"/>
      <c r="BI2980" s="55"/>
      <c r="BJ2980" s="54"/>
      <c r="BK2980" s="54"/>
    </row>
    <row r="2981">
      <c r="B2981" s="23"/>
      <c r="D2981" s="32"/>
      <c r="G2981" s="23"/>
      <c r="J2981" s="23"/>
      <c r="O2981" s="23"/>
      <c r="BE2981" s="54"/>
      <c r="BF2981" s="55"/>
      <c r="BI2981" s="55"/>
      <c r="BJ2981" s="54"/>
      <c r="BK2981" s="54"/>
    </row>
    <row r="2982">
      <c r="B2982" s="23"/>
      <c r="D2982" s="32"/>
      <c r="G2982" s="23"/>
      <c r="J2982" s="23"/>
      <c r="O2982" s="23"/>
      <c r="BE2982" s="54"/>
      <c r="BF2982" s="55"/>
      <c r="BI2982" s="55"/>
      <c r="BJ2982" s="54"/>
      <c r="BK2982" s="54"/>
    </row>
    <row r="2983">
      <c r="B2983" s="23"/>
      <c r="D2983" s="32"/>
      <c r="G2983" s="23"/>
      <c r="J2983" s="23"/>
      <c r="O2983" s="23"/>
      <c r="BE2983" s="54"/>
      <c r="BF2983" s="55"/>
      <c r="BI2983" s="55"/>
      <c r="BJ2983" s="54"/>
      <c r="BK2983" s="54"/>
    </row>
    <row r="2984">
      <c r="B2984" s="23"/>
      <c r="D2984" s="32"/>
      <c r="G2984" s="23"/>
      <c r="J2984" s="23"/>
      <c r="O2984" s="23"/>
      <c r="BE2984" s="54"/>
      <c r="BF2984" s="55"/>
      <c r="BI2984" s="55"/>
      <c r="BJ2984" s="54"/>
      <c r="BK2984" s="54"/>
    </row>
    <row r="2985">
      <c r="B2985" s="23"/>
      <c r="D2985" s="32"/>
      <c r="G2985" s="23"/>
      <c r="J2985" s="23"/>
      <c r="O2985" s="23"/>
      <c r="BE2985" s="54"/>
      <c r="BF2985" s="55"/>
      <c r="BI2985" s="55"/>
      <c r="BJ2985" s="54"/>
      <c r="BK2985" s="54"/>
    </row>
    <row r="2986">
      <c r="B2986" s="23"/>
      <c r="D2986" s="32"/>
      <c r="G2986" s="23"/>
      <c r="J2986" s="23"/>
      <c r="O2986" s="23"/>
      <c r="BE2986" s="54"/>
      <c r="BF2986" s="55"/>
      <c r="BI2986" s="55"/>
      <c r="BJ2986" s="54"/>
      <c r="BK2986" s="54"/>
    </row>
    <row r="2987">
      <c r="B2987" s="23"/>
      <c r="D2987" s="32"/>
      <c r="G2987" s="23"/>
      <c r="J2987" s="23"/>
      <c r="O2987" s="23"/>
      <c r="BE2987" s="54"/>
      <c r="BF2987" s="55"/>
      <c r="BI2987" s="55"/>
      <c r="BJ2987" s="54"/>
      <c r="BK2987" s="54"/>
    </row>
    <row r="2988">
      <c r="B2988" s="23"/>
      <c r="D2988" s="32"/>
      <c r="G2988" s="23"/>
      <c r="J2988" s="23"/>
      <c r="O2988" s="23"/>
      <c r="BE2988" s="54"/>
      <c r="BF2988" s="55"/>
      <c r="BI2988" s="55"/>
      <c r="BJ2988" s="54"/>
      <c r="BK2988" s="54"/>
    </row>
    <row r="2989">
      <c r="B2989" s="23"/>
      <c r="D2989" s="32"/>
      <c r="G2989" s="23"/>
      <c r="J2989" s="23"/>
      <c r="O2989" s="23"/>
      <c r="BE2989" s="54"/>
      <c r="BF2989" s="55"/>
      <c r="BI2989" s="55"/>
      <c r="BJ2989" s="54"/>
      <c r="BK2989" s="54"/>
    </row>
    <row r="2990">
      <c r="B2990" s="23"/>
      <c r="D2990" s="32"/>
      <c r="G2990" s="23"/>
      <c r="J2990" s="23"/>
      <c r="O2990" s="23"/>
      <c r="BE2990" s="54"/>
      <c r="BF2990" s="55"/>
      <c r="BI2990" s="55"/>
      <c r="BJ2990" s="54"/>
      <c r="BK2990" s="54"/>
    </row>
    <row r="2991">
      <c r="B2991" s="23"/>
      <c r="D2991" s="32"/>
      <c r="G2991" s="23"/>
      <c r="J2991" s="23"/>
      <c r="O2991" s="23"/>
      <c r="BE2991" s="54"/>
      <c r="BF2991" s="55"/>
      <c r="BI2991" s="55"/>
      <c r="BJ2991" s="54"/>
      <c r="BK2991" s="54"/>
    </row>
    <row r="2992">
      <c r="B2992" s="23"/>
      <c r="D2992" s="32"/>
      <c r="G2992" s="23"/>
      <c r="J2992" s="23"/>
      <c r="O2992" s="23"/>
      <c r="BE2992" s="54"/>
      <c r="BF2992" s="55"/>
      <c r="BI2992" s="55"/>
      <c r="BJ2992" s="54"/>
      <c r="BK2992" s="54"/>
    </row>
    <row r="2993">
      <c r="B2993" s="23"/>
      <c r="D2993" s="32"/>
      <c r="G2993" s="23"/>
      <c r="J2993" s="23"/>
      <c r="O2993" s="23"/>
      <c r="BE2993" s="54"/>
      <c r="BF2993" s="55"/>
      <c r="BI2993" s="55"/>
      <c r="BJ2993" s="54"/>
      <c r="BK2993" s="54"/>
    </row>
    <row r="2994">
      <c r="B2994" s="23"/>
      <c r="D2994" s="32"/>
      <c r="G2994" s="23"/>
      <c r="J2994" s="23"/>
      <c r="O2994" s="23"/>
      <c r="BE2994" s="54"/>
      <c r="BF2994" s="55"/>
      <c r="BI2994" s="55"/>
      <c r="BJ2994" s="54"/>
      <c r="BK2994" s="54"/>
    </row>
    <row r="2995">
      <c r="B2995" s="23"/>
      <c r="D2995" s="32"/>
      <c r="G2995" s="23"/>
      <c r="J2995" s="23"/>
      <c r="O2995" s="23"/>
      <c r="BE2995" s="54"/>
      <c r="BF2995" s="55"/>
      <c r="BI2995" s="55"/>
      <c r="BJ2995" s="54"/>
      <c r="BK2995" s="54"/>
    </row>
    <row r="2996">
      <c r="B2996" s="23"/>
      <c r="D2996" s="32"/>
      <c r="G2996" s="23"/>
      <c r="J2996" s="23"/>
      <c r="O2996" s="23"/>
      <c r="BE2996" s="54"/>
      <c r="BF2996" s="55"/>
      <c r="BI2996" s="55"/>
      <c r="BJ2996" s="54"/>
      <c r="BK2996" s="54"/>
    </row>
    <row r="2997">
      <c r="B2997" s="23"/>
      <c r="D2997" s="32"/>
      <c r="G2997" s="23"/>
      <c r="J2997" s="23"/>
      <c r="O2997" s="23"/>
      <c r="BE2997" s="54"/>
      <c r="BF2997" s="55"/>
      <c r="BI2997" s="55"/>
      <c r="BJ2997" s="54"/>
      <c r="BK2997" s="54"/>
    </row>
    <row r="2998">
      <c r="B2998" s="23"/>
      <c r="D2998" s="32"/>
      <c r="G2998" s="23"/>
      <c r="J2998" s="23"/>
      <c r="O2998" s="23"/>
      <c r="BE2998" s="54"/>
      <c r="BF2998" s="55"/>
      <c r="BI2998" s="55"/>
      <c r="BJ2998" s="54"/>
      <c r="BK2998" s="54"/>
    </row>
    <row r="2999">
      <c r="B2999" s="23"/>
      <c r="D2999" s="32"/>
      <c r="G2999" s="23"/>
      <c r="J2999" s="23"/>
      <c r="O2999" s="23"/>
      <c r="BE2999" s="54"/>
      <c r="BF2999" s="55"/>
      <c r="BI2999" s="55"/>
      <c r="BJ2999" s="54"/>
      <c r="BK2999" s="54"/>
    </row>
    <row r="3000">
      <c r="B3000" s="23"/>
      <c r="D3000" s="32"/>
      <c r="G3000" s="23"/>
      <c r="J3000" s="23"/>
      <c r="O3000" s="23"/>
      <c r="BE3000" s="54"/>
      <c r="BF3000" s="55"/>
      <c r="BI3000" s="55"/>
      <c r="BJ3000" s="54"/>
      <c r="BK3000" s="54"/>
    </row>
    <row r="3001">
      <c r="B3001" s="23"/>
      <c r="D3001" s="32"/>
      <c r="G3001" s="23"/>
      <c r="J3001" s="23"/>
      <c r="O3001" s="23"/>
      <c r="BE3001" s="54"/>
      <c r="BF3001" s="55"/>
      <c r="BI3001" s="55"/>
      <c r="BJ3001" s="54"/>
      <c r="BK3001" s="54"/>
    </row>
    <row r="3002">
      <c r="B3002" s="23"/>
      <c r="D3002" s="32"/>
      <c r="G3002" s="23"/>
      <c r="J3002" s="23"/>
      <c r="O3002" s="23"/>
      <c r="BE3002" s="54"/>
      <c r="BF3002" s="55"/>
      <c r="BI3002" s="55"/>
      <c r="BJ3002" s="54"/>
      <c r="BK3002" s="54"/>
    </row>
    <row r="3003">
      <c r="B3003" s="23"/>
      <c r="D3003" s="32"/>
      <c r="G3003" s="23"/>
      <c r="J3003" s="23"/>
      <c r="O3003" s="23"/>
      <c r="BE3003" s="54"/>
      <c r="BF3003" s="55"/>
      <c r="BI3003" s="55"/>
      <c r="BJ3003" s="54"/>
      <c r="BK3003" s="54"/>
    </row>
    <row r="3004">
      <c r="B3004" s="23"/>
      <c r="D3004" s="32"/>
      <c r="G3004" s="23"/>
      <c r="J3004" s="23"/>
      <c r="O3004" s="23"/>
      <c r="BE3004" s="54"/>
      <c r="BF3004" s="55"/>
      <c r="BI3004" s="55"/>
      <c r="BJ3004" s="54"/>
      <c r="BK3004" s="54"/>
    </row>
    <row r="3005">
      <c r="B3005" s="23"/>
      <c r="D3005" s="32"/>
      <c r="G3005" s="23"/>
      <c r="J3005" s="23"/>
      <c r="O3005" s="23"/>
      <c r="BE3005" s="54"/>
      <c r="BF3005" s="55"/>
      <c r="BI3005" s="55"/>
      <c r="BJ3005" s="54"/>
      <c r="BK3005" s="54"/>
    </row>
    <row r="3006">
      <c r="B3006" s="23"/>
      <c r="D3006" s="32"/>
      <c r="G3006" s="23"/>
      <c r="J3006" s="23"/>
      <c r="O3006" s="23"/>
      <c r="BE3006" s="54"/>
      <c r="BF3006" s="55"/>
      <c r="BI3006" s="55"/>
      <c r="BJ3006" s="54"/>
      <c r="BK3006" s="54"/>
    </row>
    <row r="3007">
      <c r="B3007" s="23"/>
      <c r="D3007" s="32"/>
      <c r="G3007" s="23"/>
      <c r="J3007" s="23"/>
      <c r="O3007" s="23"/>
      <c r="BE3007" s="54"/>
      <c r="BF3007" s="55"/>
      <c r="BI3007" s="55"/>
      <c r="BJ3007" s="54"/>
      <c r="BK3007" s="54"/>
    </row>
    <row r="3008">
      <c r="B3008" s="23"/>
      <c r="D3008" s="32"/>
      <c r="G3008" s="23"/>
      <c r="J3008" s="23"/>
      <c r="O3008" s="23"/>
      <c r="BE3008" s="54"/>
      <c r="BF3008" s="55"/>
      <c r="BI3008" s="55"/>
      <c r="BJ3008" s="54"/>
      <c r="BK3008" s="54"/>
    </row>
    <row r="3009">
      <c r="B3009" s="23"/>
      <c r="D3009" s="32"/>
      <c r="G3009" s="23"/>
      <c r="J3009" s="23"/>
      <c r="O3009" s="23"/>
      <c r="BE3009" s="54"/>
      <c r="BF3009" s="55"/>
      <c r="BI3009" s="55"/>
      <c r="BJ3009" s="54"/>
      <c r="BK3009" s="54"/>
    </row>
    <row r="3010">
      <c r="B3010" s="23"/>
      <c r="D3010" s="32"/>
      <c r="G3010" s="23"/>
      <c r="J3010" s="23"/>
      <c r="O3010" s="23"/>
      <c r="BE3010" s="54"/>
      <c r="BF3010" s="55"/>
      <c r="BI3010" s="55"/>
      <c r="BJ3010" s="54"/>
      <c r="BK3010" s="54"/>
    </row>
    <row r="3011">
      <c r="B3011" s="23"/>
      <c r="D3011" s="32"/>
      <c r="G3011" s="23"/>
      <c r="J3011" s="23"/>
      <c r="O3011" s="23"/>
      <c r="BE3011" s="54"/>
      <c r="BF3011" s="55"/>
      <c r="BI3011" s="55"/>
      <c r="BJ3011" s="54"/>
      <c r="BK3011" s="54"/>
    </row>
    <row r="3012">
      <c r="B3012" s="23"/>
      <c r="D3012" s="32"/>
      <c r="G3012" s="23"/>
      <c r="J3012" s="23"/>
      <c r="O3012" s="23"/>
      <c r="BE3012" s="54"/>
      <c r="BF3012" s="55"/>
      <c r="BI3012" s="55"/>
      <c r="BJ3012" s="54"/>
      <c r="BK3012" s="54"/>
    </row>
    <row r="3013">
      <c r="B3013" s="23"/>
      <c r="D3013" s="32"/>
      <c r="G3013" s="23"/>
      <c r="J3013" s="23"/>
      <c r="O3013" s="23"/>
      <c r="BE3013" s="54"/>
      <c r="BF3013" s="55"/>
      <c r="BI3013" s="55"/>
      <c r="BJ3013" s="54"/>
      <c r="BK3013" s="54"/>
    </row>
    <row r="3014">
      <c r="B3014" s="23"/>
      <c r="D3014" s="32"/>
      <c r="G3014" s="23"/>
      <c r="J3014" s="23"/>
      <c r="O3014" s="23"/>
      <c r="BE3014" s="54"/>
      <c r="BF3014" s="55"/>
      <c r="BI3014" s="55"/>
      <c r="BJ3014" s="54"/>
      <c r="BK3014" s="54"/>
    </row>
    <row r="3015">
      <c r="B3015" s="23"/>
      <c r="D3015" s="32"/>
      <c r="G3015" s="23"/>
      <c r="J3015" s="23"/>
      <c r="O3015" s="23"/>
      <c r="BE3015" s="54"/>
      <c r="BF3015" s="55"/>
      <c r="BI3015" s="55"/>
      <c r="BJ3015" s="54"/>
      <c r="BK3015" s="54"/>
    </row>
    <row r="3016">
      <c r="B3016" s="23"/>
      <c r="D3016" s="32"/>
      <c r="G3016" s="23"/>
      <c r="J3016" s="23"/>
      <c r="O3016" s="23"/>
      <c r="BE3016" s="54"/>
      <c r="BF3016" s="55"/>
      <c r="BI3016" s="55"/>
      <c r="BJ3016" s="54"/>
      <c r="BK3016" s="54"/>
    </row>
    <row r="3017">
      <c r="B3017" s="23"/>
      <c r="D3017" s="32"/>
      <c r="G3017" s="23"/>
      <c r="J3017" s="23"/>
      <c r="O3017" s="23"/>
      <c r="BE3017" s="54"/>
      <c r="BF3017" s="55"/>
      <c r="BI3017" s="55"/>
      <c r="BJ3017" s="54"/>
      <c r="BK3017" s="54"/>
    </row>
    <row r="3018">
      <c r="B3018" s="23"/>
      <c r="D3018" s="32"/>
      <c r="G3018" s="23"/>
      <c r="J3018" s="23"/>
      <c r="O3018" s="23"/>
      <c r="BE3018" s="54"/>
      <c r="BF3018" s="55"/>
      <c r="BI3018" s="55"/>
      <c r="BJ3018" s="54"/>
      <c r="BK3018" s="54"/>
    </row>
    <row r="3019">
      <c r="B3019" s="23"/>
      <c r="D3019" s="32"/>
      <c r="G3019" s="23"/>
      <c r="J3019" s="23"/>
      <c r="O3019" s="23"/>
      <c r="BE3019" s="54"/>
      <c r="BF3019" s="55"/>
      <c r="BI3019" s="55"/>
      <c r="BJ3019" s="54"/>
      <c r="BK3019" s="54"/>
    </row>
    <row r="3020">
      <c r="B3020" s="23"/>
      <c r="D3020" s="32"/>
      <c r="G3020" s="23"/>
      <c r="J3020" s="23"/>
      <c r="O3020" s="23"/>
      <c r="BE3020" s="54"/>
      <c r="BF3020" s="55"/>
      <c r="BI3020" s="55"/>
      <c r="BJ3020" s="54"/>
      <c r="BK3020" s="54"/>
    </row>
    <row r="3021">
      <c r="B3021" s="23"/>
      <c r="D3021" s="32"/>
      <c r="G3021" s="23"/>
      <c r="J3021" s="23"/>
      <c r="O3021" s="23"/>
      <c r="BE3021" s="54"/>
      <c r="BF3021" s="55"/>
      <c r="BI3021" s="55"/>
      <c r="BJ3021" s="54"/>
      <c r="BK3021" s="54"/>
    </row>
    <row r="3022">
      <c r="B3022" s="23"/>
      <c r="D3022" s="32"/>
      <c r="G3022" s="23"/>
      <c r="J3022" s="23"/>
      <c r="O3022" s="23"/>
      <c r="BE3022" s="54"/>
      <c r="BF3022" s="55"/>
      <c r="BI3022" s="55"/>
      <c r="BJ3022" s="54"/>
      <c r="BK3022" s="54"/>
    </row>
    <row r="3023">
      <c r="B3023" s="23"/>
      <c r="D3023" s="32"/>
      <c r="G3023" s="23"/>
      <c r="J3023" s="23"/>
      <c r="O3023" s="23"/>
      <c r="BE3023" s="54"/>
      <c r="BF3023" s="55"/>
      <c r="BI3023" s="55"/>
      <c r="BJ3023" s="54"/>
      <c r="BK3023" s="54"/>
    </row>
    <row r="3024">
      <c r="B3024" s="23"/>
      <c r="D3024" s="32"/>
      <c r="G3024" s="23"/>
      <c r="J3024" s="23"/>
      <c r="O3024" s="23"/>
      <c r="BE3024" s="54"/>
      <c r="BF3024" s="55"/>
      <c r="BI3024" s="55"/>
      <c r="BJ3024" s="54"/>
      <c r="BK3024" s="54"/>
    </row>
    <row r="3025">
      <c r="B3025" s="23"/>
      <c r="D3025" s="32"/>
      <c r="G3025" s="23"/>
      <c r="J3025" s="23"/>
      <c r="O3025" s="23"/>
      <c r="BE3025" s="54"/>
      <c r="BF3025" s="55"/>
      <c r="BI3025" s="55"/>
      <c r="BJ3025" s="54"/>
      <c r="BK3025" s="54"/>
    </row>
    <row r="3026">
      <c r="B3026" s="23"/>
      <c r="D3026" s="32"/>
      <c r="G3026" s="23"/>
      <c r="J3026" s="23"/>
      <c r="O3026" s="23"/>
      <c r="BE3026" s="54"/>
      <c r="BF3026" s="55"/>
      <c r="BI3026" s="55"/>
      <c r="BJ3026" s="54"/>
      <c r="BK3026" s="54"/>
    </row>
    <row r="3027">
      <c r="B3027" s="23"/>
      <c r="D3027" s="32"/>
      <c r="G3027" s="23"/>
      <c r="J3027" s="23"/>
      <c r="O3027" s="23"/>
      <c r="BE3027" s="54"/>
      <c r="BF3027" s="55"/>
      <c r="BI3027" s="55"/>
      <c r="BJ3027" s="54"/>
      <c r="BK3027" s="54"/>
    </row>
    <row r="3028">
      <c r="B3028" s="23"/>
      <c r="D3028" s="32"/>
      <c r="G3028" s="23"/>
      <c r="J3028" s="23"/>
      <c r="O3028" s="23"/>
      <c r="BE3028" s="54"/>
      <c r="BF3028" s="55"/>
      <c r="BI3028" s="55"/>
      <c r="BJ3028" s="54"/>
      <c r="BK3028" s="54"/>
    </row>
    <row r="3029">
      <c r="B3029" s="23"/>
      <c r="D3029" s="32"/>
      <c r="G3029" s="23"/>
      <c r="J3029" s="23"/>
      <c r="O3029" s="23"/>
      <c r="BE3029" s="54"/>
      <c r="BF3029" s="55"/>
      <c r="BI3029" s="55"/>
      <c r="BJ3029" s="54"/>
      <c r="BK3029" s="54"/>
    </row>
    <row r="3030">
      <c r="B3030" s="23"/>
      <c r="D3030" s="32"/>
      <c r="G3030" s="23"/>
      <c r="J3030" s="23"/>
      <c r="O3030" s="23"/>
      <c r="BE3030" s="54"/>
      <c r="BF3030" s="55"/>
      <c r="BI3030" s="55"/>
      <c r="BJ3030" s="54"/>
      <c r="BK3030" s="54"/>
    </row>
    <row r="3031">
      <c r="B3031" s="23"/>
      <c r="D3031" s="32"/>
      <c r="G3031" s="23"/>
      <c r="J3031" s="23"/>
      <c r="O3031" s="23"/>
      <c r="BE3031" s="54"/>
      <c r="BF3031" s="55"/>
      <c r="BI3031" s="55"/>
      <c r="BJ3031" s="54"/>
      <c r="BK3031" s="54"/>
    </row>
    <row r="3032">
      <c r="B3032" s="23"/>
      <c r="D3032" s="32"/>
      <c r="G3032" s="23"/>
      <c r="J3032" s="23"/>
      <c r="O3032" s="23"/>
      <c r="BE3032" s="54"/>
      <c r="BF3032" s="55"/>
      <c r="BI3032" s="55"/>
      <c r="BJ3032" s="54"/>
      <c r="BK3032" s="54"/>
    </row>
    <row r="3033">
      <c r="B3033" s="23"/>
      <c r="D3033" s="32"/>
      <c r="G3033" s="23"/>
      <c r="J3033" s="23"/>
      <c r="O3033" s="23"/>
      <c r="BE3033" s="54"/>
      <c r="BF3033" s="55"/>
      <c r="BI3033" s="55"/>
      <c r="BJ3033" s="54"/>
      <c r="BK3033" s="54"/>
    </row>
    <row r="3034">
      <c r="B3034" s="23"/>
      <c r="D3034" s="32"/>
      <c r="G3034" s="23"/>
      <c r="J3034" s="23"/>
      <c r="O3034" s="23"/>
      <c r="BE3034" s="54"/>
      <c r="BF3034" s="55"/>
      <c r="BI3034" s="55"/>
      <c r="BJ3034" s="54"/>
      <c r="BK3034" s="54"/>
    </row>
    <row r="3035">
      <c r="B3035" s="23"/>
      <c r="D3035" s="32"/>
      <c r="G3035" s="23"/>
      <c r="J3035" s="23"/>
      <c r="O3035" s="23"/>
      <c r="BE3035" s="54"/>
      <c r="BF3035" s="55"/>
      <c r="BI3035" s="55"/>
      <c r="BJ3035" s="54"/>
      <c r="BK3035" s="54"/>
    </row>
    <row r="3036">
      <c r="B3036" s="23"/>
      <c r="D3036" s="32"/>
      <c r="G3036" s="23"/>
      <c r="J3036" s="23"/>
      <c r="O3036" s="23"/>
      <c r="BE3036" s="54"/>
      <c r="BF3036" s="55"/>
      <c r="BI3036" s="55"/>
      <c r="BJ3036" s="54"/>
      <c r="BK3036" s="54"/>
    </row>
    <row r="3037">
      <c r="B3037" s="23"/>
      <c r="D3037" s="32"/>
      <c r="G3037" s="23"/>
      <c r="J3037" s="23"/>
      <c r="O3037" s="23"/>
      <c r="BE3037" s="54"/>
      <c r="BF3037" s="55"/>
      <c r="BI3037" s="55"/>
      <c r="BJ3037" s="54"/>
      <c r="BK3037" s="54"/>
    </row>
    <row r="3038">
      <c r="B3038" s="23"/>
      <c r="D3038" s="32"/>
      <c r="G3038" s="23"/>
      <c r="J3038" s="23"/>
      <c r="O3038" s="23"/>
      <c r="BE3038" s="54"/>
      <c r="BF3038" s="55"/>
      <c r="BI3038" s="55"/>
      <c r="BJ3038" s="54"/>
      <c r="BK3038" s="54"/>
    </row>
    <row r="3039">
      <c r="B3039" s="23"/>
      <c r="D3039" s="32"/>
      <c r="G3039" s="23"/>
      <c r="J3039" s="23"/>
      <c r="O3039" s="23"/>
      <c r="BE3039" s="54"/>
      <c r="BF3039" s="55"/>
      <c r="BI3039" s="55"/>
      <c r="BJ3039" s="54"/>
      <c r="BK3039" s="54"/>
    </row>
    <row r="3040">
      <c r="B3040" s="23"/>
      <c r="D3040" s="32"/>
      <c r="G3040" s="23"/>
      <c r="J3040" s="23"/>
      <c r="O3040" s="23"/>
      <c r="BE3040" s="54"/>
      <c r="BF3040" s="55"/>
      <c r="BI3040" s="55"/>
      <c r="BJ3040" s="54"/>
      <c r="BK3040" s="54"/>
    </row>
    <row r="3041">
      <c r="B3041" s="23"/>
      <c r="D3041" s="32"/>
      <c r="G3041" s="23"/>
      <c r="J3041" s="23"/>
      <c r="O3041" s="23"/>
      <c r="BE3041" s="54"/>
      <c r="BF3041" s="55"/>
      <c r="BI3041" s="55"/>
      <c r="BJ3041" s="54"/>
      <c r="BK3041" s="54"/>
    </row>
    <row r="3042">
      <c r="B3042" s="23"/>
      <c r="D3042" s="32"/>
      <c r="G3042" s="23"/>
      <c r="J3042" s="23"/>
      <c r="O3042" s="23"/>
      <c r="BE3042" s="54"/>
      <c r="BF3042" s="55"/>
      <c r="BI3042" s="55"/>
      <c r="BJ3042" s="54"/>
      <c r="BK3042" s="54"/>
    </row>
    <row r="3043">
      <c r="B3043" s="23"/>
      <c r="D3043" s="32"/>
      <c r="G3043" s="23"/>
      <c r="J3043" s="23"/>
      <c r="O3043" s="23"/>
      <c r="BE3043" s="54"/>
      <c r="BF3043" s="55"/>
      <c r="BI3043" s="55"/>
      <c r="BJ3043" s="54"/>
      <c r="BK3043" s="54"/>
    </row>
    <row r="3044">
      <c r="B3044" s="23"/>
      <c r="D3044" s="32"/>
      <c r="G3044" s="23"/>
      <c r="J3044" s="23"/>
      <c r="O3044" s="23"/>
      <c r="BE3044" s="54"/>
      <c r="BF3044" s="55"/>
      <c r="BI3044" s="55"/>
      <c r="BJ3044" s="54"/>
      <c r="BK3044" s="54"/>
    </row>
    <row r="3045">
      <c r="B3045" s="23"/>
      <c r="D3045" s="32"/>
      <c r="G3045" s="23"/>
      <c r="J3045" s="23"/>
      <c r="O3045" s="23"/>
      <c r="BE3045" s="54"/>
      <c r="BF3045" s="55"/>
      <c r="BI3045" s="55"/>
      <c r="BJ3045" s="54"/>
      <c r="BK3045" s="54"/>
    </row>
    <row r="3046">
      <c r="B3046" s="23"/>
      <c r="D3046" s="32"/>
      <c r="G3046" s="23"/>
      <c r="J3046" s="23"/>
      <c r="O3046" s="23"/>
      <c r="BE3046" s="54"/>
      <c r="BF3046" s="55"/>
      <c r="BI3046" s="55"/>
      <c r="BJ3046" s="54"/>
      <c r="BK3046" s="54"/>
    </row>
    <row r="3047">
      <c r="B3047" s="23"/>
      <c r="D3047" s="32"/>
      <c r="G3047" s="23"/>
      <c r="J3047" s="23"/>
      <c r="O3047" s="23"/>
      <c r="BE3047" s="54"/>
      <c r="BF3047" s="55"/>
      <c r="BI3047" s="55"/>
      <c r="BJ3047" s="54"/>
      <c r="BK3047" s="54"/>
    </row>
    <row r="3048">
      <c r="B3048" s="23"/>
      <c r="D3048" s="32"/>
      <c r="G3048" s="23"/>
      <c r="J3048" s="23"/>
      <c r="O3048" s="23"/>
      <c r="BE3048" s="54"/>
      <c r="BF3048" s="55"/>
      <c r="BI3048" s="55"/>
      <c r="BJ3048" s="54"/>
      <c r="BK3048" s="54"/>
    </row>
    <row r="3049">
      <c r="B3049" s="23"/>
      <c r="D3049" s="32"/>
      <c r="G3049" s="23"/>
      <c r="J3049" s="23"/>
      <c r="O3049" s="23"/>
      <c r="BE3049" s="54"/>
      <c r="BF3049" s="55"/>
      <c r="BI3049" s="55"/>
      <c r="BJ3049" s="54"/>
      <c r="BK3049" s="54"/>
    </row>
    <row r="3050">
      <c r="B3050" s="23"/>
      <c r="D3050" s="32"/>
      <c r="G3050" s="23"/>
      <c r="J3050" s="23"/>
      <c r="O3050" s="23"/>
      <c r="BE3050" s="54"/>
      <c r="BF3050" s="55"/>
      <c r="BI3050" s="55"/>
      <c r="BJ3050" s="54"/>
      <c r="BK3050" s="54"/>
    </row>
    <row r="3051">
      <c r="B3051" s="23"/>
      <c r="D3051" s="32"/>
      <c r="G3051" s="23"/>
      <c r="J3051" s="23"/>
      <c r="O3051" s="23"/>
      <c r="BE3051" s="54"/>
      <c r="BF3051" s="55"/>
      <c r="BI3051" s="55"/>
      <c r="BJ3051" s="54"/>
      <c r="BK3051" s="54"/>
    </row>
    <row r="3052">
      <c r="B3052" s="23"/>
      <c r="D3052" s="32"/>
      <c r="G3052" s="23"/>
      <c r="J3052" s="23"/>
      <c r="O3052" s="23"/>
      <c r="BE3052" s="54"/>
      <c r="BF3052" s="55"/>
      <c r="BI3052" s="55"/>
      <c r="BJ3052" s="54"/>
      <c r="BK3052" s="54"/>
    </row>
    <row r="3053">
      <c r="B3053" s="23"/>
      <c r="D3053" s="32"/>
      <c r="G3053" s="23"/>
      <c r="J3053" s="23"/>
      <c r="O3053" s="23"/>
      <c r="BE3053" s="54"/>
      <c r="BF3053" s="55"/>
      <c r="BI3053" s="55"/>
      <c r="BJ3053" s="54"/>
      <c r="BK3053" s="54"/>
    </row>
    <row r="3054">
      <c r="B3054" s="23"/>
      <c r="D3054" s="32"/>
      <c r="G3054" s="23"/>
      <c r="J3054" s="23"/>
      <c r="O3054" s="23"/>
      <c r="BE3054" s="54"/>
      <c r="BF3054" s="55"/>
      <c r="BI3054" s="55"/>
      <c r="BJ3054" s="54"/>
      <c r="BK3054" s="54"/>
    </row>
    <row r="3055">
      <c r="B3055" s="23"/>
      <c r="D3055" s="32"/>
      <c r="G3055" s="23"/>
      <c r="J3055" s="23"/>
      <c r="O3055" s="23"/>
      <c r="BE3055" s="54"/>
      <c r="BF3055" s="55"/>
      <c r="BI3055" s="55"/>
      <c r="BJ3055" s="54"/>
      <c r="BK3055" s="54"/>
    </row>
    <row r="3056">
      <c r="B3056" s="23"/>
      <c r="D3056" s="32"/>
      <c r="G3056" s="23"/>
      <c r="J3056" s="23"/>
      <c r="O3056" s="23"/>
      <c r="BE3056" s="54"/>
      <c r="BF3056" s="55"/>
      <c r="BI3056" s="55"/>
      <c r="BJ3056" s="54"/>
      <c r="BK3056" s="54"/>
    </row>
    <row r="3057">
      <c r="B3057" s="23"/>
      <c r="D3057" s="32"/>
      <c r="G3057" s="23"/>
      <c r="J3057" s="23"/>
      <c r="O3057" s="23"/>
      <c r="BE3057" s="54"/>
      <c r="BF3057" s="55"/>
      <c r="BI3057" s="55"/>
      <c r="BJ3057" s="54"/>
      <c r="BK3057" s="54"/>
    </row>
    <row r="3058">
      <c r="B3058" s="23"/>
      <c r="D3058" s="32"/>
      <c r="G3058" s="23"/>
      <c r="J3058" s="23"/>
      <c r="O3058" s="23"/>
      <c r="BE3058" s="54"/>
      <c r="BF3058" s="55"/>
      <c r="BI3058" s="55"/>
      <c r="BJ3058" s="54"/>
      <c r="BK3058" s="54"/>
    </row>
    <row r="3059">
      <c r="B3059" s="23"/>
      <c r="D3059" s="32"/>
      <c r="G3059" s="23"/>
      <c r="J3059" s="23"/>
      <c r="O3059" s="23"/>
      <c r="BE3059" s="54"/>
      <c r="BF3059" s="55"/>
      <c r="BI3059" s="55"/>
      <c r="BJ3059" s="54"/>
      <c r="BK3059" s="54"/>
    </row>
    <row r="3060">
      <c r="B3060" s="23"/>
      <c r="D3060" s="32"/>
      <c r="G3060" s="23"/>
      <c r="J3060" s="23"/>
      <c r="O3060" s="23"/>
      <c r="BE3060" s="54"/>
      <c r="BF3060" s="55"/>
      <c r="BI3060" s="55"/>
      <c r="BJ3060" s="54"/>
      <c r="BK3060" s="54"/>
    </row>
    <row r="3061">
      <c r="B3061" s="23"/>
      <c r="D3061" s="32"/>
      <c r="G3061" s="23"/>
      <c r="J3061" s="23"/>
      <c r="O3061" s="23"/>
      <c r="BE3061" s="54"/>
      <c r="BF3061" s="55"/>
      <c r="BI3061" s="55"/>
      <c r="BJ3061" s="54"/>
      <c r="BK3061" s="54"/>
    </row>
    <row r="3062">
      <c r="B3062" s="23"/>
      <c r="D3062" s="32"/>
      <c r="G3062" s="23"/>
      <c r="J3062" s="23"/>
      <c r="O3062" s="23"/>
      <c r="BE3062" s="54"/>
      <c r="BF3062" s="55"/>
      <c r="BI3062" s="55"/>
      <c r="BJ3062" s="54"/>
      <c r="BK3062" s="54"/>
    </row>
    <row r="3063">
      <c r="B3063" s="23"/>
      <c r="D3063" s="32"/>
      <c r="G3063" s="23"/>
      <c r="J3063" s="23"/>
      <c r="O3063" s="23"/>
      <c r="BE3063" s="54"/>
      <c r="BF3063" s="55"/>
      <c r="BI3063" s="55"/>
      <c r="BJ3063" s="54"/>
      <c r="BK3063" s="54"/>
    </row>
    <row r="3064">
      <c r="B3064" s="23"/>
      <c r="D3064" s="32"/>
      <c r="G3064" s="23"/>
      <c r="J3064" s="23"/>
      <c r="O3064" s="23"/>
      <c r="BE3064" s="54"/>
      <c r="BF3064" s="55"/>
      <c r="BI3064" s="55"/>
      <c r="BJ3064" s="54"/>
      <c r="BK3064" s="54"/>
    </row>
    <row r="3065">
      <c r="B3065" s="23"/>
      <c r="D3065" s="32"/>
      <c r="G3065" s="23"/>
      <c r="J3065" s="23"/>
      <c r="O3065" s="23"/>
      <c r="BE3065" s="54"/>
      <c r="BF3065" s="55"/>
      <c r="BI3065" s="55"/>
      <c r="BJ3065" s="54"/>
      <c r="BK3065" s="54"/>
    </row>
    <row r="3066">
      <c r="B3066" s="23"/>
      <c r="D3066" s="32"/>
      <c r="G3066" s="23"/>
      <c r="J3066" s="23"/>
      <c r="O3066" s="23"/>
      <c r="BE3066" s="54"/>
      <c r="BF3066" s="55"/>
      <c r="BI3066" s="55"/>
      <c r="BJ3066" s="54"/>
      <c r="BK3066" s="54"/>
    </row>
    <row r="3067">
      <c r="B3067" s="23"/>
      <c r="D3067" s="32"/>
      <c r="G3067" s="23"/>
      <c r="J3067" s="23"/>
      <c r="O3067" s="23"/>
      <c r="BE3067" s="54"/>
      <c r="BF3067" s="55"/>
      <c r="BI3067" s="55"/>
      <c r="BJ3067" s="54"/>
      <c r="BK3067" s="54"/>
    </row>
    <row r="3068">
      <c r="B3068" s="23"/>
      <c r="D3068" s="32"/>
      <c r="G3068" s="23"/>
      <c r="J3068" s="23"/>
      <c r="O3068" s="23"/>
      <c r="BE3068" s="54"/>
      <c r="BF3068" s="55"/>
      <c r="BI3068" s="55"/>
      <c r="BJ3068" s="54"/>
      <c r="BK3068" s="54"/>
    </row>
    <row r="3069">
      <c r="B3069" s="23"/>
      <c r="D3069" s="32"/>
      <c r="G3069" s="23"/>
      <c r="J3069" s="23"/>
      <c r="O3069" s="23"/>
      <c r="BE3069" s="54"/>
      <c r="BF3069" s="55"/>
      <c r="BI3069" s="55"/>
      <c r="BJ3069" s="54"/>
      <c r="BK3069" s="54"/>
    </row>
    <row r="3070">
      <c r="B3070" s="23"/>
      <c r="D3070" s="32"/>
      <c r="G3070" s="23"/>
      <c r="J3070" s="23"/>
      <c r="O3070" s="23"/>
      <c r="BE3070" s="54"/>
      <c r="BF3070" s="55"/>
      <c r="BI3070" s="55"/>
      <c r="BJ3070" s="54"/>
      <c r="BK3070" s="54"/>
    </row>
    <row r="3071">
      <c r="B3071" s="23"/>
      <c r="D3071" s="32"/>
      <c r="G3071" s="23"/>
      <c r="J3071" s="23"/>
      <c r="O3071" s="23"/>
      <c r="BE3071" s="54"/>
      <c r="BF3071" s="55"/>
      <c r="BI3071" s="55"/>
      <c r="BJ3071" s="54"/>
      <c r="BK3071" s="54"/>
    </row>
    <row r="3072">
      <c r="B3072" s="23"/>
      <c r="D3072" s="32"/>
      <c r="G3072" s="23"/>
      <c r="J3072" s="23"/>
      <c r="O3072" s="23"/>
      <c r="BE3072" s="54"/>
      <c r="BF3072" s="55"/>
      <c r="BI3072" s="55"/>
      <c r="BJ3072" s="54"/>
      <c r="BK3072" s="54"/>
    </row>
    <row r="3073">
      <c r="B3073" s="23"/>
      <c r="D3073" s="32"/>
      <c r="G3073" s="23"/>
      <c r="J3073" s="23"/>
      <c r="O3073" s="23"/>
      <c r="BE3073" s="54"/>
      <c r="BF3073" s="55"/>
      <c r="BI3073" s="55"/>
      <c r="BJ3073" s="54"/>
      <c r="BK3073" s="54"/>
    </row>
    <row r="3074">
      <c r="B3074" s="23"/>
      <c r="D3074" s="32"/>
      <c r="G3074" s="23"/>
      <c r="J3074" s="23"/>
      <c r="O3074" s="23"/>
      <c r="BE3074" s="54"/>
      <c r="BF3074" s="55"/>
      <c r="BI3074" s="55"/>
      <c r="BJ3074" s="54"/>
      <c r="BK3074" s="54"/>
    </row>
    <row r="3075">
      <c r="B3075" s="23"/>
      <c r="D3075" s="32"/>
      <c r="G3075" s="23"/>
      <c r="J3075" s="23"/>
      <c r="O3075" s="23"/>
      <c r="BE3075" s="54"/>
      <c r="BF3075" s="55"/>
      <c r="BI3075" s="55"/>
      <c r="BJ3075" s="54"/>
      <c r="BK3075" s="54"/>
    </row>
    <row r="3076">
      <c r="B3076" s="23"/>
      <c r="D3076" s="32"/>
      <c r="G3076" s="23"/>
      <c r="J3076" s="23"/>
      <c r="O3076" s="23"/>
      <c r="BE3076" s="54"/>
      <c r="BF3076" s="55"/>
      <c r="BI3076" s="55"/>
      <c r="BJ3076" s="54"/>
      <c r="BK3076" s="54"/>
    </row>
    <row r="3077">
      <c r="B3077" s="23"/>
      <c r="D3077" s="32"/>
      <c r="G3077" s="23"/>
      <c r="J3077" s="23"/>
      <c r="O3077" s="23"/>
      <c r="BE3077" s="54"/>
      <c r="BF3077" s="55"/>
      <c r="BI3077" s="55"/>
      <c r="BJ3077" s="54"/>
      <c r="BK3077" s="54"/>
    </row>
    <row r="3078">
      <c r="B3078" s="23"/>
      <c r="D3078" s="32"/>
      <c r="G3078" s="23"/>
      <c r="J3078" s="23"/>
      <c r="O3078" s="23"/>
      <c r="BE3078" s="54"/>
      <c r="BF3078" s="55"/>
      <c r="BI3078" s="55"/>
      <c r="BJ3078" s="54"/>
      <c r="BK3078" s="54"/>
    </row>
    <row r="3079">
      <c r="B3079" s="23"/>
      <c r="D3079" s="32"/>
      <c r="G3079" s="23"/>
      <c r="J3079" s="23"/>
      <c r="O3079" s="23"/>
      <c r="BE3079" s="54"/>
      <c r="BF3079" s="55"/>
      <c r="BI3079" s="55"/>
      <c r="BJ3079" s="54"/>
      <c r="BK3079" s="54"/>
    </row>
    <row r="3080">
      <c r="B3080" s="23"/>
      <c r="D3080" s="32"/>
      <c r="G3080" s="23"/>
      <c r="J3080" s="23"/>
      <c r="O3080" s="23"/>
      <c r="BE3080" s="54"/>
      <c r="BF3080" s="55"/>
      <c r="BI3080" s="55"/>
      <c r="BJ3080" s="54"/>
      <c r="BK3080" s="54"/>
    </row>
    <row r="3081">
      <c r="B3081" s="23"/>
      <c r="D3081" s="32"/>
      <c r="G3081" s="23"/>
      <c r="J3081" s="23"/>
      <c r="O3081" s="23"/>
      <c r="BE3081" s="54"/>
      <c r="BF3081" s="55"/>
      <c r="BI3081" s="55"/>
      <c r="BJ3081" s="54"/>
      <c r="BK3081" s="54"/>
    </row>
    <row r="3082">
      <c r="B3082" s="23"/>
      <c r="D3082" s="32"/>
      <c r="G3082" s="23"/>
      <c r="J3082" s="23"/>
      <c r="O3082" s="23"/>
      <c r="BE3082" s="54"/>
      <c r="BF3082" s="55"/>
      <c r="BI3082" s="55"/>
      <c r="BJ3082" s="54"/>
      <c r="BK3082" s="54"/>
    </row>
    <row r="3083">
      <c r="B3083" s="23"/>
      <c r="D3083" s="32"/>
      <c r="G3083" s="23"/>
      <c r="J3083" s="23"/>
      <c r="O3083" s="23"/>
      <c r="BE3083" s="54"/>
      <c r="BF3083" s="55"/>
      <c r="BI3083" s="55"/>
      <c r="BJ3083" s="54"/>
      <c r="BK3083" s="54"/>
    </row>
    <row r="3084">
      <c r="B3084" s="23"/>
      <c r="D3084" s="32"/>
      <c r="G3084" s="23"/>
      <c r="J3084" s="23"/>
      <c r="O3084" s="23"/>
      <c r="BE3084" s="54"/>
      <c r="BF3084" s="55"/>
      <c r="BI3084" s="55"/>
      <c r="BJ3084" s="54"/>
      <c r="BK3084" s="54"/>
    </row>
    <row r="3085">
      <c r="B3085" s="23"/>
      <c r="D3085" s="32"/>
      <c r="G3085" s="23"/>
      <c r="J3085" s="23"/>
      <c r="O3085" s="23"/>
      <c r="BE3085" s="54"/>
      <c r="BF3085" s="55"/>
      <c r="BI3085" s="55"/>
      <c r="BJ3085" s="54"/>
      <c r="BK3085" s="54"/>
    </row>
    <row r="3086">
      <c r="B3086" s="23"/>
      <c r="D3086" s="32"/>
      <c r="G3086" s="23"/>
      <c r="J3086" s="23"/>
      <c r="O3086" s="23"/>
      <c r="BE3086" s="54"/>
      <c r="BF3086" s="55"/>
      <c r="BI3086" s="55"/>
      <c r="BJ3086" s="54"/>
      <c r="BK3086" s="54"/>
    </row>
    <row r="3087">
      <c r="B3087" s="23"/>
      <c r="D3087" s="32"/>
      <c r="G3087" s="23"/>
      <c r="J3087" s="23"/>
      <c r="O3087" s="23"/>
      <c r="BE3087" s="54"/>
      <c r="BF3087" s="55"/>
      <c r="BI3087" s="55"/>
      <c r="BJ3087" s="54"/>
      <c r="BK3087" s="54"/>
    </row>
    <row r="3088">
      <c r="B3088" s="23"/>
      <c r="D3088" s="32"/>
      <c r="G3088" s="23"/>
      <c r="J3088" s="23"/>
      <c r="O3088" s="23"/>
      <c r="BE3088" s="54"/>
      <c r="BF3088" s="55"/>
      <c r="BI3088" s="55"/>
      <c r="BJ3088" s="54"/>
      <c r="BK3088" s="54"/>
    </row>
    <row r="3089">
      <c r="B3089" s="23"/>
      <c r="D3089" s="32"/>
      <c r="G3089" s="23"/>
      <c r="J3089" s="23"/>
      <c r="O3089" s="23"/>
      <c r="BE3089" s="54"/>
      <c r="BF3089" s="55"/>
      <c r="BI3089" s="55"/>
      <c r="BJ3089" s="54"/>
      <c r="BK3089" s="54"/>
    </row>
    <row r="3090">
      <c r="B3090" s="23"/>
      <c r="D3090" s="32"/>
      <c r="G3090" s="23"/>
      <c r="J3090" s="23"/>
      <c r="O3090" s="23"/>
      <c r="BE3090" s="54"/>
      <c r="BF3090" s="55"/>
      <c r="BI3090" s="55"/>
      <c r="BJ3090" s="54"/>
      <c r="BK3090" s="54"/>
    </row>
    <row r="3091">
      <c r="B3091" s="23"/>
      <c r="D3091" s="32"/>
      <c r="G3091" s="23"/>
      <c r="J3091" s="23"/>
      <c r="O3091" s="23"/>
      <c r="BE3091" s="54"/>
      <c r="BF3091" s="55"/>
      <c r="BI3091" s="55"/>
      <c r="BJ3091" s="54"/>
      <c r="BK3091" s="54"/>
    </row>
    <row r="3092">
      <c r="B3092" s="23"/>
      <c r="D3092" s="32"/>
      <c r="G3092" s="23"/>
      <c r="J3092" s="23"/>
      <c r="O3092" s="23"/>
      <c r="BE3092" s="54"/>
      <c r="BF3092" s="55"/>
      <c r="BI3092" s="55"/>
      <c r="BJ3092" s="54"/>
      <c r="BK3092" s="54"/>
    </row>
    <row r="3093">
      <c r="B3093" s="23"/>
      <c r="D3093" s="32"/>
      <c r="G3093" s="23"/>
      <c r="J3093" s="23"/>
      <c r="O3093" s="23"/>
      <c r="BE3093" s="54"/>
      <c r="BF3093" s="55"/>
      <c r="BI3093" s="55"/>
      <c r="BJ3093" s="54"/>
      <c r="BK3093" s="54"/>
    </row>
    <row r="3094">
      <c r="B3094" s="23"/>
      <c r="D3094" s="32"/>
      <c r="G3094" s="23"/>
      <c r="J3094" s="23"/>
      <c r="O3094" s="23"/>
      <c r="BE3094" s="54"/>
      <c r="BF3094" s="55"/>
      <c r="BI3094" s="55"/>
      <c r="BJ3094" s="54"/>
      <c r="BK3094" s="54"/>
    </row>
    <row r="3095">
      <c r="B3095" s="23"/>
      <c r="D3095" s="32"/>
      <c r="G3095" s="23"/>
      <c r="J3095" s="23"/>
      <c r="O3095" s="23"/>
      <c r="BE3095" s="54"/>
      <c r="BF3095" s="55"/>
      <c r="BI3095" s="55"/>
      <c r="BJ3095" s="54"/>
      <c r="BK3095" s="54"/>
    </row>
    <row r="3096">
      <c r="B3096" s="23"/>
      <c r="D3096" s="32"/>
      <c r="G3096" s="23"/>
      <c r="J3096" s="23"/>
      <c r="O3096" s="23"/>
      <c r="BE3096" s="54"/>
      <c r="BF3096" s="55"/>
      <c r="BI3096" s="55"/>
      <c r="BJ3096" s="54"/>
      <c r="BK3096" s="54"/>
    </row>
    <row r="3097">
      <c r="B3097" s="23"/>
      <c r="D3097" s="32"/>
      <c r="G3097" s="23"/>
      <c r="J3097" s="23"/>
      <c r="O3097" s="23"/>
      <c r="BE3097" s="54"/>
      <c r="BF3097" s="55"/>
      <c r="BI3097" s="55"/>
      <c r="BJ3097" s="54"/>
      <c r="BK3097" s="54"/>
    </row>
    <row r="3098">
      <c r="B3098" s="23"/>
      <c r="D3098" s="32"/>
      <c r="G3098" s="23"/>
      <c r="J3098" s="23"/>
      <c r="O3098" s="23"/>
      <c r="BE3098" s="54"/>
      <c r="BF3098" s="55"/>
      <c r="BI3098" s="55"/>
      <c r="BJ3098" s="54"/>
      <c r="BK3098" s="54"/>
    </row>
    <row r="3099">
      <c r="B3099" s="23"/>
      <c r="D3099" s="32"/>
      <c r="G3099" s="23"/>
      <c r="J3099" s="23"/>
      <c r="O3099" s="23"/>
      <c r="BE3099" s="54"/>
      <c r="BF3099" s="55"/>
      <c r="BI3099" s="55"/>
      <c r="BJ3099" s="54"/>
      <c r="BK3099" s="54"/>
    </row>
    <row r="3100">
      <c r="B3100" s="23"/>
      <c r="D3100" s="32"/>
      <c r="G3100" s="23"/>
      <c r="J3100" s="23"/>
      <c r="O3100" s="23"/>
      <c r="BE3100" s="54"/>
      <c r="BF3100" s="55"/>
      <c r="BI3100" s="55"/>
      <c r="BJ3100" s="54"/>
      <c r="BK3100" s="54"/>
    </row>
    <row r="3101">
      <c r="B3101" s="23"/>
      <c r="D3101" s="32"/>
      <c r="G3101" s="23"/>
      <c r="J3101" s="23"/>
      <c r="O3101" s="23"/>
      <c r="BE3101" s="54"/>
      <c r="BF3101" s="55"/>
      <c r="BI3101" s="55"/>
      <c r="BJ3101" s="54"/>
      <c r="BK3101" s="54"/>
    </row>
    <row r="3102">
      <c r="B3102" s="23"/>
      <c r="D3102" s="32"/>
      <c r="G3102" s="23"/>
      <c r="J3102" s="23"/>
      <c r="O3102" s="23"/>
      <c r="BE3102" s="54"/>
      <c r="BF3102" s="55"/>
      <c r="BI3102" s="55"/>
      <c r="BJ3102" s="54"/>
      <c r="BK3102" s="54"/>
    </row>
    <row r="3103">
      <c r="B3103" s="23"/>
      <c r="D3103" s="32"/>
      <c r="G3103" s="23"/>
      <c r="J3103" s="23"/>
      <c r="O3103" s="23"/>
      <c r="BE3103" s="54"/>
      <c r="BF3103" s="55"/>
      <c r="BI3103" s="55"/>
      <c r="BJ3103" s="54"/>
      <c r="BK3103" s="54"/>
    </row>
    <row r="3104">
      <c r="B3104" s="23"/>
      <c r="D3104" s="32"/>
      <c r="G3104" s="23"/>
      <c r="J3104" s="23"/>
      <c r="O3104" s="23"/>
      <c r="BE3104" s="54"/>
      <c r="BF3104" s="55"/>
      <c r="BI3104" s="55"/>
      <c r="BJ3104" s="54"/>
      <c r="BK3104" s="54"/>
    </row>
    <row r="3105">
      <c r="B3105" s="23"/>
      <c r="D3105" s="32"/>
      <c r="G3105" s="23"/>
      <c r="J3105" s="23"/>
      <c r="O3105" s="23"/>
      <c r="BE3105" s="54"/>
      <c r="BF3105" s="55"/>
      <c r="BI3105" s="55"/>
      <c r="BJ3105" s="54"/>
      <c r="BK3105" s="54"/>
    </row>
    <row r="3106">
      <c r="B3106" s="23"/>
      <c r="D3106" s="32"/>
      <c r="G3106" s="23"/>
      <c r="J3106" s="23"/>
      <c r="O3106" s="23"/>
      <c r="BE3106" s="54"/>
      <c r="BF3106" s="55"/>
      <c r="BI3106" s="55"/>
      <c r="BJ3106" s="54"/>
      <c r="BK3106" s="54"/>
    </row>
    <row r="3107">
      <c r="B3107" s="23"/>
      <c r="D3107" s="32"/>
      <c r="G3107" s="23"/>
      <c r="J3107" s="23"/>
      <c r="O3107" s="23"/>
      <c r="BE3107" s="54"/>
      <c r="BF3107" s="55"/>
      <c r="BI3107" s="55"/>
      <c r="BJ3107" s="54"/>
      <c r="BK3107" s="54"/>
    </row>
    <row r="3108">
      <c r="B3108" s="23"/>
      <c r="D3108" s="32"/>
      <c r="G3108" s="23"/>
      <c r="J3108" s="23"/>
      <c r="O3108" s="23"/>
      <c r="BE3108" s="54"/>
      <c r="BF3108" s="55"/>
      <c r="BI3108" s="55"/>
      <c r="BJ3108" s="54"/>
      <c r="BK3108" s="54"/>
    </row>
    <row r="3109">
      <c r="B3109" s="23"/>
      <c r="D3109" s="32"/>
      <c r="G3109" s="23"/>
      <c r="J3109" s="23"/>
      <c r="O3109" s="23"/>
      <c r="BE3109" s="54"/>
      <c r="BF3109" s="55"/>
      <c r="BI3109" s="55"/>
      <c r="BJ3109" s="54"/>
      <c r="BK3109" s="54"/>
    </row>
    <row r="3110">
      <c r="B3110" s="23"/>
      <c r="D3110" s="32"/>
      <c r="G3110" s="23"/>
      <c r="J3110" s="23"/>
      <c r="O3110" s="23"/>
      <c r="BE3110" s="54"/>
      <c r="BF3110" s="55"/>
      <c r="BI3110" s="55"/>
      <c r="BJ3110" s="54"/>
      <c r="BK3110" s="54"/>
    </row>
    <row r="3111">
      <c r="B3111" s="23"/>
      <c r="D3111" s="32"/>
      <c r="G3111" s="23"/>
      <c r="J3111" s="23"/>
      <c r="O3111" s="23"/>
      <c r="BE3111" s="54"/>
      <c r="BF3111" s="55"/>
      <c r="BI3111" s="55"/>
      <c r="BJ3111" s="54"/>
      <c r="BK3111" s="54"/>
    </row>
    <row r="3112">
      <c r="B3112" s="23"/>
      <c r="D3112" s="32"/>
      <c r="G3112" s="23"/>
      <c r="J3112" s="23"/>
      <c r="O3112" s="23"/>
      <c r="BE3112" s="54"/>
      <c r="BF3112" s="55"/>
      <c r="BI3112" s="55"/>
      <c r="BJ3112" s="54"/>
      <c r="BK3112" s="54"/>
    </row>
    <row r="3113">
      <c r="B3113" s="23"/>
      <c r="D3113" s="32"/>
      <c r="G3113" s="23"/>
      <c r="J3113" s="23"/>
      <c r="O3113" s="23"/>
      <c r="BE3113" s="54"/>
      <c r="BF3113" s="55"/>
      <c r="BI3113" s="55"/>
      <c r="BJ3113" s="54"/>
      <c r="BK3113" s="54"/>
    </row>
    <row r="3114">
      <c r="B3114" s="23"/>
      <c r="D3114" s="32"/>
      <c r="G3114" s="23"/>
      <c r="J3114" s="23"/>
      <c r="O3114" s="23"/>
      <c r="BE3114" s="54"/>
      <c r="BF3114" s="55"/>
      <c r="BI3114" s="55"/>
      <c r="BJ3114" s="54"/>
      <c r="BK3114" s="54"/>
    </row>
    <row r="3115">
      <c r="B3115" s="23"/>
      <c r="D3115" s="32"/>
      <c r="G3115" s="23"/>
      <c r="J3115" s="23"/>
      <c r="O3115" s="23"/>
      <c r="BE3115" s="54"/>
      <c r="BF3115" s="55"/>
      <c r="BI3115" s="55"/>
      <c r="BJ3115" s="54"/>
      <c r="BK3115" s="54"/>
    </row>
    <row r="3116">
      <c r="B3116" s="23"/>
      <c r="D3116" s="32"/>
      <c r="G3116" s="23"/>
      <c r="J3116" s="23"/>
      <c r="O3116" s="23"/>
      <c r="BE3116" s="54"/>
      <c r="BF3116" s="55"/>
      <c r="BI3116" s="55"/>
      <c r="BJ3116" s="54"/>
      <c r="BK3116" s="54"/>
    </row>
    <row r="3117">
      <c r="B3117" s="23"/>
      <c r="D3117" s="32"/>
      <c r="G3117" s="23"/>
      <c r="J3117" s="23"/>
      <c r="O3117" s="23"/>
      <c r="BE3117" s="54"/>
      <c r="BF3117" s="55"/>
      <c r="BI3117" s="55"/>
      <c r="BJ3117" s="54"/>
      <c r="BK3117" s="54"/>
    </row>
    <row r="3118">
      <c r="B3118" s="23"/>
      <c r="D3118" s="32"/>
      <c r="G3118" s="23"/>
      <c r="J3118" s="23"/>
      <c r="O3118" s="23"/>
      <c r="BE3118" s="54"/>
      <c r="BF3118" s="55"/>
      <c r="BI3118" s="55"/>
      <c r="BJ3118" s="54"/>
      <c r="BK3118" s="54"/>
    </row>
    <row r="3119">
      <c r="B3119" s="23"/>
      <c r="D3119" s="32"/>
      <c r="G3119" s="23"/>
      <c r="J3119" s="23"/>
      <c r="O3119" s="23"/>
      <c r="BE3119" s="54"/>
      <c r="BF3119" s="55"/>
      <c r="BI3119" s="55"/>
      <c r="BJ3119" s="54"/>
      <c r="BK3119" s="54"/>
    </row>
    <row r="3120">
      <c r="B3120" s="23"/>
      <c r="D3120" s="32"/>
      <c r="G3120" s="23"/>
      <c r="J3120" s="23"/>
      <c r="O3120" s="23"/>
      <c r="BE3120" s="54"/>
      <c r="BF3120" s="55"/>
      <c r="BI3120" s="55"/>
      <c r="BJ3120" s="54"/>
      <c r="BK3120" s="54"/>
    </row>
    <row r="3121">
      <c r="B3121" s="23"/>
      <c r="D3121" s="32"/>
      <c r="G3121" s="23"/>
      <c r="J3121" s="23"/>
      <c r="O3121" s="23"/>
      <c r="BE3121" s="54"/>
      <c r="BF3121" s="55"/>
      <c r="BI3121" s="55"/>
      <c r="BJ3121" s="54"/>
      <c r="BK3121" s="54"/>
    </row>
    <row r="3122">
      <c r="B3122" s="23"/>
      <c r="D3122" s="32"/>
      <c r="G3122" s="23"/>
      <c r="J3122" s="23"/>
      <c r="O3122" s="23"/>
      <c r="BE3122" s="54"/>
      <c r="BF3122" s="55"/>
      <c r="BI3122" s="55"/>
      <c r="BJ3122" s="54"/>
      <c r="BK3122" s="54"/>
    </row>
    <row r="3123">
      <c r="B3123" s="23"/>
      <c r="D3123" s="32"/>
      <c r="G3123" s="23"/>
      <c r="J3123" s="23"/>
      <c r="O3123" s="23"/>
      <c r="BE3123" s="54"/>
      <c r="BF3123" s="55"/>
      <c r="BI3123" s="55"/>
      <c r="BJ3123" s="54"/>
      <c r="BK3123" s="54"/>
    </row>
    <row r="3124">
      <c r="B3124" s="23"/>
      <c r="D3124" s="32"/>
      <c r="G3124" s="23"/>
      <c r="J3124" s="23"/>
      <c r="O3124" s="23"/>
      <c r="BE3124" s="54"/>
      <c r="BF3124" s="55"/>
      <c r="BI3124" s="55"/>
      <c r="BJ3124" s="54"/>
      <c r="BK3124" s="54"/>
    </row>
    <row r="3125">
      <c r="B3125" s="23"/>
      <c r="D3125" s="32"/>
      <c r="G3125" s="23"/>
      <c r="J3125" s="23"/>
      <c r="O3125" s="23"/>
      <c r="BE3125" s="54"/>
      <c r="BF3125" s="55"/>
      <c r="BI3125" s="55"/>
      <c r="BJ3125" s="54"/>
      <c r="BK3125" s="54"/>
    </row>
    <row r="3126">
      <c r="B3126" s="23"/>
      <c r="D3126" s="32"/>
      <c r="G3126" s="23"/>
      <c r="J3126" s="23"/>
      <c r="O3126" s="23"/>
      <c r="BE3126" s="54"/>
      <c r="BF3126" s="55"/>
      <c r="BI3126" s="55"/>
      <c r="BJ3126" s="54"/>
      <c r="BK3126" s="54"/>
    </row>
    <row r="3127">
      <c r="B3127" s="23"/>
      <c r="D3127" s="32"/>
      <c r="G3127" s="23"/>
      <c r="J3127" s="23"/>
      <c r="O3127" s="23"/>
      <c r="BE3127" s="54"/>
      <c r="BF3127" s="55"/>
      <c r="BI3127" s="55"/>
      <c r="BJ3127" s="54"/>
      <c r="BK3127" s="54"/>
    </row>
    <row r="3128">
      <c r="B3128" s="23"/>
      <c r="D3128" s="32"/>
      <c r="G3128" s="23"/>
      <c r="J3128" s="23"/>
      <c r="O3128" s="23"/>
      <c r="BE3128" s="54"/>
      <c r="BF3128" s="55"/>
      <c r="BI3128" s="55"/>
      <c r="BJ3128" s="54"/>
      <c r="BK3128" s="54"/>
    </row>
    <row r="3129">
      <c r="B3129" s="23"/>
      <c r="D3129" s="32"/>
      <c r="G3129" s="23"/>
      <c r="J3129" s="23"/>
      <c r="O3129" s="23"/>
      <c r="BE3129" s="54"/>
      <c r="BF3129" s="55"/>
      <c r="BI3129" s="55"/>
      <c r="BJ3129" s="54"/>
      <c r="BK3129" s="54"/>
    </row>
    <row r="3130">
      <c r="B3130" s="23"/>
      <c r="D3130" s="32"/>
      <c r="G3130" s="23"/>
      <c r="J3130" s="23"/>
      <c r="O3130" s="23"/>
      <c r="BE3130" s="54"/>
      <c r="BF3130" s="55"/>
      <c r="BI3130" s="55"/>
      <c r="BJ3130" s="54"/>
      <c r="BK3130" s="54"/>
    </row>
    <row r="3131">
      <c r="B3131" s="23"/>
      <c r="D3131" s="32"/>
      <c r="G3131" s="23"/>
      <c r="J3131" s="23"/>
      <c r="O3131" s="23"/>
      <c r="BE3131" s="54"/>
      <c r="BF3131" s="55"/>
      <c r="BI3131" s="55"/>
      <c r="BJ3131" s="54"/>
      <c r="BK3131" s="54"/>
    </row>
    <row r="3132">
      <c r="B3132" s="23"/>
      <c r="D3132" s="32"/>
      <c r="G3132" s="23"/>
      <c r="J3132" s="23"/>
      <c r="O3132" s="23"/>
      <c r="BE3132" s="54"/>
      <c r="BF3132" s="55"/>
      <c r="BI3132" s="55"/>
      <c r="BJ3132" s="54"/>
      <c r="BK3132" s="54"/>
    </row>
    <row r="3133">
      <c r="B3133" s="23"/>
      <c r="D3133" s="32"/>
      <c r="G3133" s="23"/>
      <c r="J3133" s="23"/>
      <c r="O3133" s="23"/>
      <c r="BE3133" s="54"/>
      <c r="BF3133" s="55"/>
      <c r="BI3133" s="55"/>
      <c r="BJ3133" s="54"/>
      <c r="BK3133" s="54"/>
    </row>
    <row r="3134">
      <c r="B3134" s="23"/>
      <c r="D3134" s="32"/>
      <c r="G3134" s="23"/>
      <c r="J3134" s="23"/>
      <c r="O3134" s="23"/>
      <c r="BE3134" s="54"/>
      <c r="BF3134" s="55"/>
      <c r="BI3134" s="55"/>
      <c r="BJ3134" s="54"/>
      <c r="BK3134" s="54"/>
    </row>
    <row r="3135">
      <c r="B3135" s="23"/>
      <c r="D3135" s="32"/>
      <c r="G3135" s="23"/>
      <c r="J3135" s="23"/>
      <c r="O3135" s="23"/>
      <c r="BE3135" s="54"/>
      <c r="BF3135" s="55"/>
      <c r="BI3135" s="55"/>
      <c r="BJ3135" s="54"/>
      <c r="BK3135" s="54"/>
    </row>
    <row r="3136">
      <c r="B3136" s="23"/>
      <c r="D3136" s="32"/>
      <c r="G3136" s="23"/>
      <c r="J3136" s="23"/>
      <c r="O3136" s="23"/>
      <c r="BE3136" s="54"/>
      <c r="BF3136" s="55"/>
      <c r="BI3136" s="55"/>
      <c r="BJ3136" s="54"/>
      <c r="BK3136" s="54"/>
    </row>
    <row r="3137">
      <c r="B3137" s="23"/>
      <c r="D3137" s="32"/>
      <c r="G3137" s="23"/>
      <c r="J3137" s="23"/>
      <c r="O3137" s="23"/>
      <c r="BE3137" s="54"/>
      <c r="BF3137" s="55"/>
      <c r="BI3137" s="55"/>
      <c r="BJ3137" s="54"/>
      <c r="BK3137" s="54"/>
    </row>
    <row r="3138">
      <c r="B3138" s="23"/>
      <c r="D3138" s="32"/>
      <c r="G3138" s="23"/>
      <c r="J3138" s="23"/>
      <c r="O3138" s="23"/>
      <c r="BE3138" s="54"/>
      <c r="BF3138" s="55"/>
      <c r="BI3138" s="55"/>
      <c r="BJ3138" s="54"/>
      <c r="BK3138" s="54"/>
    </row>
    <row r="3139">
      <c r="B3139" s="23"/>
      <c r="D3139" s="32"/>
      <c r="G3139" s="23"/>
      <c r="J3139" s="23"/>
      <c r="O3139" s="23"/>
      <c r="BE3139" s="54"/>
      <c r="BF3139" s="55"/>
      <c r="BI3139" s="55"/>
      <c r="BJ3139" s="54"/>
      <c r="BK3139" s="54"/>
    </row>
    <row r="3140">
      <c r="B3140" s="23"/>
      <c r="D3140" s="32"/>
      <c r="G3140" s="23"/>
      <c r="J3140" s="23"/>
      <c r="O3140" s="23"/>
      <c r="BE3140" s="54"/>
      <c r="BF3140" s="55"/>
      <c r="BI3140" s="55"/>
      <c r="BJ3140" s="54"/>
      <c r="BK3140" s="54"/>
    </row>
    <row r="3141">
      <c r="B3141" s="23"/>
      <c r="D3141" s="32"/>
      <c r="G3141" s="23"/>
      <c r="J3141" s="23"/>
      <c r="O3141" s="23"/>
      <c r="BE3141" s="54"/>
      <c r="BF3141" s="55"/>
      <c r="BI3141" s="55"/>
      <c r="BJ3141" s="54"/>
      <c r="BK3141" s="54"/>
    </row>
    <row r="3142">
      <c r="B3142" s="23"/>
      <c r="D3142" s="32"/>
      <c r="G3142" s="23"/>
      <c r="J3142" s="23"/>
      <c r="O3142" s="23"/>
      <c r="BE3142" s="54"/>
      <c r="BF3142" s="55"/>
      <c r="BI3142" s="55"/>
      <c r="BJ3142" s="54"/>
      <c r="BK3142" s="54"/>
    </row>
    <row r="3143">
      <c r="B3143" s="23"/>
      <c r="D3143" s="32"/>
      <c r="G3143" s="23"/>
      <c r="J3143" s="23"/>
      <c r="O3143" s="23"/>
      <c r="BE3143" s="54"/>
      <c r="BF3143" s="55"/>
      <c r="BI3143" s="55"/>
      <c r="BJ3143" s="54"/>
      <c r="BK3143" s="54"/>
    </row>
    <row r="3144">
      <c r="B3144" s="23"/>
      <c r="D3144" s="32"/>
      <c r="G3144" s="23"/>
      <c r="J3144" s="23"/>
      <c r="O3144" s="23"/>
      <c r="BE3144" s="54"/>
      <c r="BF3144" s="55"/>
      <c r="BI3144" s="55"/>
      <c r="BJ3144" s="54"/>
      <c r="BK3144" s="54"/>
    </row>
    <row r="3145">
      <c r="B3145" s="23"/>
      <c r="D3145" s="32"/>
      <c r="G3145" s="23"/>
      <c r="J3145" s="23"/>
      <c r="O3145" s="23"/>
      <c r="BE3145" s="54"/>
      <c r="BF3145" s="55"/>
      <c r="BI3145" s="55"/>
      <c r="BJ3145" s="54"/>
      <c r="BK3145" s="54"/>
    </row>
    <row r="3146">
      <c r="B3146" s="23"/>
      <c r="D3146" s="32"/>
      <c r="G3146" s="23"/>
      <c r="J3146" s="23"/>
      <c r="O3146" s="23"/>
      <c r="BE3146" s="54"/>
      <c r="BF3146" s="55"/>
      <c r="BI3146" s="55"/>
      <c r="BJ3146" s="54"/>
      <c r="BK3146" s="54"/>
    </row>
    <row r="3147">
      <c r="B3147" s="23"/>
      <c r="D3147" s="32"/>
      <c r="G3147" s="23"/>
      <c r="J3147" s="23"/>
      <c r="O3147" s="23"/>
      <c r="BE3147" s="54"/>
      <c r="BF3147" s="55"/>
      <c r="BI3147" s="55"/>
      <c r="BJ3147" s="54"/>
      <c r="BK3147" s="54"/>
    </row>
    <row r="3148">
      <c r="B3148" s="23"/>
      <c r="D3148" s="32"/>
      <c r="G3148" s="23"/>
      <c r="J3148" s="23"/>
      <c r="O3148" s="23"/>
      <c r="BE3148" s="54"/>
      <c r="BF3148" s="55"/>
      <c r="BI3148" s="55"/>
      <c r="BJ3148" s="54"/>
      <c r="BK3148" s="54"/>
    </row>
    <row r="3149">
      <c r="B3149" s="23"/>
      <c r="D3149" s="32"/>
      <c r="G3149" s="23"/>
      <c r="J3149" s="23"/>
      <c r="O3149" s="23"/>
      <c r="BE3149" s="54"/>
      <c r="BF3149" s="55"/>
      <c r="BI3149" s="55"/>
      <c r="BJ3149" s="54"/>
      <c r="BK3149" s="54"/>
    </row>
    <row r="3150">
      <c r="B3150" s="23"/>
      <c r="D3150" s="32"/>
      <c r="G3150" s="23"/>
      <c r="J3150" s="23"/>
      <c r="O3150" s="23"/>
      <c r="BE3150" s="54"/>
      <c r="BF3150" s="55"/>
      <c r="BI3150" s="55"/>
      <c r="BJ3150" s="54"/>
      <c r="BK3150" s="54"/>
    </row>
    <row r="3151">
      <c r="B3151" s="23"/>
      <c r="D3151" s="32"/>
      <c r="G3151" s="23"/>
      <c r="J3151" s="23"/>
      <c r="O3151" s="23"/>
      <c r="BE3151" s="54"/>
      <c r="BF3151" s="55"/>
      <c r="BI3151" s="55"/>
      <c r="BJ3151" s="54"/>
      <c r="BK3151" s="54"/>
    </row>
    <row r="3152">
      <c r="B3152" s="23"/>
      <c r="D3152" s="32"/>
      <c r="G3152" s="23"/>
      <c r="J3152" s="23"/>
      <c r="O3152" s="23"/>
      <c r="BE3152" s="54"/>
      <c r="BF3152" s="55"/>
      <c r="BI3152" s="55"/>
      <c r="BJ3152" s="54"/>
      <c r="BK3152" s="54"/>
    </row>
    <row r="3153">
      <c r="B3153" s="23"/>
      <c r="D3153" s="32"/>
      <c r="G3153" s="23"/>
      <c r="J3153" s="23"/>
      <c r="O3153" s="23"/>
      <c r="BE3153" s="54"/>
      <c r="BF3153" s="55"/>
      <c r="BI3153" s="55"/>
      <c r="BJ3153" s="54"/>
      <c r="BK3153" s="54"/>
    </row>
    <row r="3154">
      <c r="B3154" s="23"/>
      <c r="D3154" s="32"/>
      <c r="G3154" s="23"/>
      <c r="J3154" s="23"/>
      <c r="O3154" s="23"/>
      <c r="BE3154" s="54"/>
      <c r="BF3154" s="55"/>
      <c r="BI3154" s="55"/>
      <c r="BJ3154" s="54"/>
      <c r="BK3154" s="54"/>
    </row>
    <row r="3155">
      <c r="B3155" s="23"/>
      <c r="D3155" s="32"/>
      <c r="G3155" s="23"/>
      <c r="J3155" s="23"/>
      <c r="O3155" s="23"/>
      <c r="BE3155" s="54"/>
      <c r="BF3155" s="55"/>
      <c r="BI3155" s="55"/>
      <c r="BJ3155" s="54"/>
      <c r="BK3155" s="54"/>
    </row>
    <row r="3156">
      <c r="B3156" s="23"/>
      <c r="D3156" s="32"/>
      <c r="G3156" s="23"/>
      <c r="J3156" s="23"/>
      <c r="O3156" s="23"/>
      <c r="BE3156" s="54"/>
      <c r="BF3156" s="55"/>
      <c r="BI3156" s="55"/>
      <c r="BJ3156" s="54"/>
      <c r="BK3156" s="54"/>
    </row>
    <row r="3157">
      <c r="B3157" s="23"/>
      <c r="D3157" s="32"/>
      <c r="G3157" s="23"/>
      <c r="J3157" s="23"/>
      <c r="O3157" s="23"/>
      <c r="BE3157" s="54"/>
      <c r="BF3157" s="55"/>
      <c r="BI3157" s="55"/>
      <c r="BJ3157" s="54"/>
      <c r="BK3157" s="54"/>
    </row>
    <row r="3158">
      <c r="B3158" s="23"/>
      <c r="D3158" s="32"/>
      <c r="G3158" s="23"/>
      <c r="J3158" s="23"/>
      <c r="O3158" s="23"/>
      <c r="BE3158" s="54"/>
      <c r="BF3158" s="55"/>
      <c r="BI3158" s="55"/>
      <c r="BJ3158" s="54"/>
      <c r="BK3158" s="54"/>
    </row>
    <row r="3159">
      <c r="B3159" s="23"/>
      <c r="D3159" s="32"/>
      <c r="G3159" s="23"/>
      <c r="J3159" s="23"/>
      <c r="O3159" s="23"/>
      <c r="BE3159" s="54"/>
      <c r="BF3159" s="55"/>
      <c r="BI3159" s="55"/>
      <c r="BJ3159" s="54"/>
      <c r="BK3159" s="54"/>
    </row>
    <row r="3160">
      <c r="B3160" s="23"/>
      <c r="D3160" s="32"/>
      <c r="G3160" s="23"/>
      <c r="J3160" s="23"/>
      <c r="O3160" s="23"/>
      <c r="BE3160" s="54"/>
      <c r="BF3160" s="55"/>
      <c r="BI3160" s="55"/>
      <c r="BJ3160" s="54"/>
      <c r="BK3160" s="54"/>
    </row>
    <row r="3161">
      <c r="B3161" s="23"/>
      <c r="D3161" s="32"/>
      <c r="G3161" s="23"/>
      <c r="J3161" s="23"/>
      <c r="O3161" s="23"/>
      <c r="BE3161" s="54"/>
      <c r="BF3161" s="55"/>
      <c r="BI3161" s="55"/>
      <c r="BJ3161" s="54"/>
      <c r="BK3161" s="54"/>
    </row>
    <row r="3162">
      <c r="B3162" s="23"/>
      <c r="D3162" s="32"/>
      <c r="G3162" s="23"/>
      <c r="J3162" s="23"/>
      <c r="O3162" s="23"/>
      <c r="BE3162" s="54"/>
      <c r="BF3162" s="55"/>
      <c r="BI3162" s="55"/>
      <c r="BJ3162" s="54"/>
      <c r="BK3162" s="54"/>
    </row>
    <row r="3163">
      <c r="B3163" s="23"/>
      <c r="D3163" s="32"/>
      <c r="G3163" s="23"/>
      <c r="J3163" s="23"/>
      <c r="O3163" s="23"/>
      <c r="BE3163" s="54"/>
      <c r="BF3163" s="55"/>
      <c r="BI3163" s="55"/>
      <c r="BJ3163" s="54"/>
      <c r="BK3163" s="54"/>
    </row>
    <row r="3164">
      <c r="B3164" s="23"/>
      <c r="D3164" s="32"/>
      <c r="G3164" s="23"/>
      <c r="J3164" s="23"/>
      <c r="O3164" s="23"/>
      <c r="BE3164" s="54"/>
      <c r="BF3164" s="55"/>
      <c r="BI3164" s="55"/>
      <c r="BJ3164" s="54"/>
      <c r="BK3164" s="54"/>
    </row>
    <row r="3165">
      <c r="B3165" s="23"/>
      <c r="D3165" s="32"/>
      <c r="G3165" s="23"/>
      <c r="J3165" s="23"/>
      <c r="O3165" s="23"/>
      <c r="BE3165" s="54"/>
      <c r="BF3165" s="55"/>
      <c r="BI3165" s="55"/>
      <c r="BJ3165" s="54"/>
      <c r="BK3165" s="54"/>
    </row>
    <row r="3166">
      <c r="B3166" s="23"/>
      <c r="D3166" s="32"/>
      <c r="G3166" s="23"/>
      <c r="J3166" s="23"/>
      <c r="O3166" s="23"/>
      <c r="BE3166" s="54"/>
      <c r="BF3166" s="55"/>
      <c r="BI3166" s="55"/>
      <c r="BJ3166" s="54"/>
      <c r="BK3166" s="54"/>
    </row>
    <row r="3167">
      <c r="B3167" s="23"/>
      <c r="D3167" s="32"/>
      <c r="G3167" s="23"/>
      <c r="J3167" s="23"/>
      <c r="O3167" s="23"/>
      <c r="BE3167" s="54"/>
      <c r="BF3167" s="55"/>
      <c r="BI3167" s="55"/>
      <c r="BJ3167" s="54"/>
      <c r="BK3167" s="54"/>
    </row>
    <row r="3168">
      <c r="B3168" s="23"/>
      <c r="D3168" s="32"/>
      <c r="G3168" s="23"/>
      <c r="J3168" s="23"/>
      <c r="O3168" s="23"/>
      <c r="BE3168" s="54"/>
      <c r="BF3168" s="55"/>
      <c r="BI3168" s="55"/>
      <c r="BJ3168" s="54"/>
      <c r="BK3168" s="54"/>
    </row>
    <row r="3169">
      <c r="B3169" s="23"/>
      <c r="D3169" s="32"/>
      <c r="G3169" s="23"/>
      <c r="J3169" s="23"/>
      <c r="O3169" s="23"/>
      <c r="BE3169" s="54"/>
      <c r="BF3169" s="55"/>
      <c r="BI3169" s="55"/>
      <c r="BJ3169" s="54"/>
      <c r="BK3169" s="54"/>
    </row>
    <row r="3170">
      <c r="B3170" s="23"/>
      <c r="D3170" s="32"/>
      <c r="G3170" s="23"/>
      <c r="J3170" s="23"/>
      <c r="O3170" s="23"/>
      <c r="BE3170" s="54"/>
      <c r="BF3170" s="55"/>
      <c r="BI3170" s="55"/>
      <c r="BJ3170" s="54"/>
      <c r="BK3170" s="54"/>
    </row>
    <row r="3171">
      <c r="B3171" s="23"/>
      <c r="D3171" s="32"/>
      <c r="G3171" s="23"/>
      <c r="J3171" s="23"/>
      <c r="O3171" s="23"/>
      <c r="BE3171" s="54"/>
      <c r="BF3171" s="55"/>
      <c r="BI3171" s="55"/>
      <c r="BJ3171" s="54"/>
      <c r="BK3171" s="54"/>
    </row>
    <row r="3172">
      <c r="B3172" s="23"/>
      <c r="D3172" s="32"/>
      <c r="G3172" s="23"/>
      <c r="J3172" s="23"/>
      <c r="O3172" s="23"/>
      <c r="BE3172" s="54"/>
      <c r="BF3172" s="55"/>
      <c r="BI3172" s="55"/>
      <c r="BJ3172" s="54"/>
      <c r="BK3172" s="54"/>
    </row>
    <row r="3173">
      <c r="B3173" s="23"/>
      <c r="D3173" s="32"/>
      <c r="G3173" s="23"/>
      <c r="J3173" s="23"/>
      <c r="O3173" s="23"/>
      <c r="BE3173" s="54"/>
      <c r="BF3173" s="55"/>
      <c r="BI3173" s="55"/>
      <c r="BJ3173" s="54"/>
      <c r="BK3173" s="54"/>
    </row>
    <row r="3174">
      <c r="B3174" s="23"/>
      <c r="D3174" s="32"/>
      <c r="G3174" s="23"/>
      <c r="J3174" s="23"/>
      <c r="O3174" s="23"/>
      <c r="BE3174" s="54"/>
      <c r="BF3174" s="55"/>
      <c r="BI3174" s="55"/>
      <c r="BJ3174" s="54"/>
      <c r="BK3174" s="54"/>
    </row>
    <row r="3175">
      <c r="B3175" s="23"/>
      <c r="D3175" s="32"/>
      <c r="G3175" s="23"/>
      <c r="J3175" s="23"/>
      <c r="O3175" s="23"/>
      <c r="BE3175" s="54"/>
      <c r="BF3175" s="55"/>
      <c r="BI3175" s="55"/>
      <c r="BJ3175" s="54"/>
      <c r="BK3175" s="54"/>
    </row>
    <row r="3176">
      <c r="B3176" s="23"/>
      <c r="D3176" s="32"/>
      <c r="G3176" s="23"/>
      <c r="J3176" s="23"/>
      <c r="O3176" s="23"/>
      <c r="BE3176" s="54"/>
      <c r="BF3176" s="55"/>
      <c r="BI3176" s="55"/>
      <c r="BJ3176" s="54"/>
      <c r="BK3176" s="54"/>
    </row>
    <row r="3177">
      <c r="B3177" s="23"/>
      <c r="D3177" s="32"/>
      <c r="G3177" s="23"/>
      <c r="J3177" s="23"/>
      <c r="O3177" s="23"/>
      <c r="BE3177" s="54"/>
      <c r="BF3177" s="55"/>
      <c r="BI3177" s="55"/>
      <c r="BJ3177" s="54"/>
      <c r="BK3177" s="54"/>
    </row>
    <row r="3178">
      <c r="B3178" s="23"/>
      <c r="D3178" s="32"/>
      <c r="G3178" s="23"/>
      <c r="J3178" s="23"/>
      <c r="O3178" s="23"/>
      <c r="BE3178" s="54"/>
      <c r="BF3178" s="55"/>
      <c r="BI3178" s="55"/>
      <c r="BJ3178" s="54"/>
      <c r="BK3178" s="54"/>
    </row>
    <row r="3179">
      <c r="B3179" s="23"/>
      <c r="D3179" s="32"/>
      <c r="G3179" s="23"/>
      <c r="J3179" s="23"/>
      <c r="O3179" s="23"/>
      <c r="BE3179" s="54"/>
      <c r="BF3179" s="55"/>
      <c r="BI3179" s="55"/>
      <c r="BJ3179" s="54"/>
      <c r="BK3179" s="54"/>
    </row>
    <row r="3180">
      <c r="B3180" s="23"/>
      <c r="D3180" s="32"/>
      <c r="G3180" s="23"/>
      <c r="J3180" s="23"/>
      <c r="O3180" s="23"/>
      <c r="BE3180" s="54"/>
      <c r="BF3180" s="55"/>
      <c r="BI3180" s="55"/>
      <c r="BJ3180" s="54"/>
      <c r="BK3180" s="54"/>
    </row>
    <row r="3181">
      <c r="B3181" s="23"/>
      <c r="D3181" s="32"/>
      <c r="G3181" s="23"/>
      <c r="J3181" s="23"/>
      <c r="O3181" s="23"/>
      <c r="BE3181" s="54"/>
      <c r="BF3181" s="55"/>
      <c r="BI3181" s="55"/>
      <c r="BJ3181" s="54"/>
      <c r="BK3181" s="54"/>
    </row>
    <row r="3182">
      <c r="B3182" s="23"/>
      <c r="D3182" s="32"/>
      <c r="G3182" s="23"/>
      <c r="J3182" s="23"/>
      <c r="O3182" s="23"/>
      <c r="BE3182" s="54"/>
      <c r="BF3182" s="55"/>
      <c r="BI3182" s="55"/>
      <c r="BJ3182" s="54"/>
      <c r="BK3182" s="54"/>
    </row>
    <row r="3183">
      <c r="B3183" s="23"/>
      <c r="D3183" s="32"/>
      <c r="G3183" s="23"/>
      <c r="J3183" s="23"/>
      <c r="O3183" s="23"/>
      <c r="BE3183" s="54"/>
      <c r="BF3183" s="55"/>
      <c r="BI3183" s="55"/>
      <c r="BJ3183" s="54"/>
      <c r="BK3183" s="54"/>
    </row>
    <row r="3184">
      <c r="B3184" s="23"/>
      <c r="D3184" s="32"/>
      <c r="G3184" s="23"/>
      <c r="J3184" s="23"/>
      <c r="O3184" s="23"/>
      <c r="BE3184" s="54"/>
      <c r="BF3184" s="55"/>
      <c r="BI3184" s="55"/>
      <c r="BJ3184" s="54"/>
      <c r="BK3184" s="54"/>
    </row>
    <row r="3185">
      <c r="B3185" s="23"/>
      <c r="D3185" s="32"/>
      <c r="G3185" s="23"/>
      <c r="J3185" s="23"/>
      <c r="O3185" s="23"/>
      <c r="BE3185" s="54"/>
      <c r="BF3185" s="55"/>
      <c r="BI3185" s="55"/>
      <c r="BJ3185" s="54"/>
      <c r="BK3185" s="54"/>
    </row>
    <row r="3186">
      <c r="B3186" s="23"/>
      <c r="D3186" s="32"/>
      <c r="G3186" s="23"/>
      <c r="J3186" s="23"/>
      <c r="O3186" s="23"/>
      <c r="BE3186" s="54"/>
      <c r="BF3186" s="55"/>
      <c r="BI3186" s="55"/>
      <c r="BJ3186" s="54"/>
      <c r="BK3186" s="54"/>
    </row>
    <row r="3187">
      <c r="B3187" s="23"/>
      <c r="D3187" s="32"/>
      <c r="G3187" s="23"/>
      <c r="J3187" s="23"/>
      <c r="O3187" s="23"/>
      <c r="BE3187" s="54"/>
      <c r="BF3187" s="55"/>
      <c r="BI3187" s="55"/>
      <c r="BJ3187" s="54"/>
      <c r="BK3187" s="54"/>
    </row>
    <row r="3188">
      <c r="B3188" s="23"/>
      <c r="D3188" s="32"/>
      <c r="G3188" s="23"/>
      <c r="J3188" s="23"/>
      <c r="O3188" s="23"/>
      <c r="BE3188" s="54"/>
      <c r="BF3188" s="55"/>
      <c r="BI3188" s="55"/>
      <c r="BJ3188" s="54"/>
      <c r="BK3188" s="54"/>
    </row>
    <row r="3189">
      <c r="B3189" s="23"/>
      <c r="D3189" s="32"/>
      <c r="G3189" s="23"/>
      <c r="J3189" s="23"/>
      <c r="O3189" s="23"/>
      <c r="BE3189" s="54"/>
      <c r="BF3189" s="55"/>
      <c r="BI3189" s="55"/>
      <c r="BJ3189" s="54"/>
      <c r="BK3189" s="54"/>
    </row>
    <row r="3190">
      <c r="B3190" s="23"/>
      <c r="D3190" s="32"/>
      <c r="G3190" s="23"/>
      <c r="J3190" s="23"/>
      <c r="O3190" s="23"/>
      <c r="BE3190" s="54"/>
      <c r="BF3190" s="55"/>
      <c r="BI3190" s="55"/>
      <c r="BJ3190" s="54"/>
      <c r="BK3190" s="54"/>
    </row>
    <row r="3191">
      <c r="B3191" s="23"/>
      <c r="D3191" s="32"/>
      <c r="G3191" s="23"/>
      <c r="J3191" s="23"/>
      <c r="O3191" s="23"/>
      <c r="BE3191" s="54"/>
      <c r="BF3191" s="55"/>
      <c r="BI3191" s="55"/>
      <c r="BJ3191" s="54"/>
      <c r="BK3191" s="54"/>
    </row>
    <row r="3192">
      <c r="B3192" s="23"/>
      <c r="D3192" s="32"/>
      <c r="G3192" s="23"/>
      <c r="J3192" s="23"/>
      <c r="O3192" s="23"/>
      <c r="BE3192" s="54"/>
      <c r="BF3192" s="55"/>
      <c r="BI3192" s="55"/>
      <c r="BJ3192" s="54"/>
      <c r="BK3192" s="54"/>
    </row>
    <row r="3193">
      <c r="B3193" s="23"/>
      <c r="D3193" s="32"/>
      <c r="G3193" s="23"/>
      <c r="J3193" s="23"/>
      <c r="O3193" s="23"/>
      <c r="BE3193" s="54"/>
      <c r="BF3193" s="55"/>
      <c r="BI3193" s="55"/>
      <c r="BJ3193" s="54"/>
      <c r="BK3193" s="54"/>
    </row>
    <row r="3194">
      <c r="B3194" s="23"/>
      <c r="D3194" s="32"/>
      <c r="G3194" s="23"/>
      <c r="J3194" s="23"/>
      <c r="O3194" s="23"/>
      <c r="BE3194" s="54"/>
      <c r="BF3194" s="55"/>
      <c r="BI3194" s="55"/>
      <c r="BJ3194" s="54"/>
      <c r="BK3194" s="54"/>
    </row>
    <row r="3195">
      <c r="B3195" s="23"/>
      <c r="D3195" s="32"/>
      <c r="G3195" s="23"/>
      <c r="J3195" s="23"/>
      <c r="O3195" s="23"/>
      <c r="BE3195" s="54"/>
      <c r="BF3195" s="55"/>
      <c r="BI3195" s="55"/>
      <c r="BJ3195" s="54"/>
      <c r="BK3195" s="54"/>
    </row>
    <row r="3196">
      <c r="B3196" s="23"/>
      <c r="D3196" s="32"/>
      <c r="G3196" s="23"/>
      <c r="J3196" s="23"/>
      <c r="O3196" s="23"/>
      <c r="BE3196" s="54"/>
      <c r="BF3196" s="55"/>
      <c r="BI3196" s="55"/>
      <c r="BJ3196" s="54"/>
      <c r="BK3196" s="54"/>
    </row>
    <row r="3197">
      <c r="B3197" s="23"/>
      <c r="D3197" s="32"/>
      <c r="G3197" s="23"/>
      <c r="J3197" s="23"/>
      <c r="O3197" s="23"/>
      <c r="BE3197" s="54"/>
      <c r="BF3197" s="55"/>
      <c r="BI3197" s="55"/>
      <c r="BJ3197" s="54"/>
      <c r="BK3197" s="54"/>
    </row>
    <row r="3198">
      <c r="B3198" s="23"/>
      <c r="D3198" s="32"/>
      <c r="G3198" s="23"/>
      <c r="J3198" s="23"/>
      <c r="O3198" s="23"/>
      <c r="BE3198" s="54"/>
      <c r="BF3198" s="55"/>
      <c r="BI3198" s="55"/>
      <c r="BJ3198" s="54"/>
      <c r="BK3198" s="54"/>
    </row>
    <row r="3199">
      <c r="B3199" s="23"/>
      <c r="D3199" s="32"/>
      <c r="G3199" s="23"/>
      <c r="J3199" s="23"/>
      <c r="O3199" s="23"/>
      <c r="BE3199" s="54"/>
      <c r="BF3199" s="55"/>
      <c r="BI3199" s="55"/>
      <c r="BJ3199" s="54"/>
      <c r="BK3199" s="54"/>
    </row>
    <row r="3200">
      <c r="B3200" s="23"/>
      <c r="D3200" s="32"/>
      <c r="G3200" s="23"/>
      <c r="J3200" s="23"/>
      <c r="O3200" s="23"/>
      <c r="BE3200" s="54"/>
      <c r="BF3200" s="55"/>
      <c r="BI3200" s="55"/>
      <c r="BJ3200" s="54"/>
      <c r="BK3200" s="54"/>
    </row>
    <row r="3201">
      <c r="B3201" s="23"/>
      <c r="D3201" s="32"/>
      <c r="G3201" s="23"/>
      <c r="J3201" s="23"/>
      <c r="O3201" s="23"/>
      <c r="BE3201" s="54"/>
      <c r="BF3201" s="55"/>
      <c r="BI3201" s="55"/>
      <c r="BJ3201" s="54"/>
      <c r="BK3201" s="54"/>
    </row>
    <row r="3202">
      <c r="B3202" s="23"/>
      <c r="D3202" s="32"/>
      <c r="G3202" s="23"/>
      <c r="J3202" s="23"/>
      <c r="O3202" s="23"/>
      <c r="BE3202" s="54"/>
      <c r="BF3202" s="55"/>
      <c r="BI3202" s="55"/>
      <c r="BJ3202" s="54"/>
      <c r="BK3202" s="54"/>
    </row>
    <row r="3203">
      <c r="B3203" s="23"/>
      <c r="D3203" s="32"/>
      <c r="G3203" s="23"/>
      <c r="J3203" s="23"/>
      <c r="O3203" s="23"/>
      <c r="BE3203" s="54"/>
      <c r="BF3203" s="55"/>
      <c r="BI3203" s="55"/>
      <c r="BJ3203" s="54"/>
      <c r="BK3203" s="54"/>
    </row>
    <row r="3204">
      <c r="B3204" s="23"/>
      <c r="D3204" s="32"/>
      <c r="G3204" s="23"/>
      <c r="J3204" s="23"/>
      <c r="O3204" s="23"/>
      <c r="BE3204" s="54"/>
      <c r="BF3204" s="55"/>
      <c r="BI3204" s="55"/>
      <c r="BJ3204" s="54"/>
      <c r="BK3204" s="54"/>
    </row>
    <row r="3205">
      <c r="B3205" s="23"/>
      <c r="D3205" s="32"/>
      <c r="G3205" s="23"/>
      <c r="J3205" s="23"/>
      <c r="O3205" s="23"/>
      <c r="BE3205" s="54"/>
      <c r="BF3205" s="55"/>
      <c r="BI3205" s="55"/>
      <c r="BJ3205" s="54"/>
      <c r="BK3205" s="54"/>
    </row>
    <row r="3206">
      <c r="B3206" s="23"/>
      <c r="D3206" s="32"/>
      <c r="G3206" s="23"/>
      <c r="J3206" s="23"/>
      <c r="O3206" s="23"/>
      <c r="BE3206" s="54"/>
      <c r="BF3206" s="55"/>
      <c r="BI3206" s="55"/>
      <c r="BJ3206" s="54"/>
      <c r="BK3206" s="54"/>
    </row>
    <row r="3207">
      <c r="B3207" s="23"/>
      <c r="D3207" s="32"/>
      <c r="G3207" s="23"/>
      <c r="J3207" s="23"/>
      <c r="O3207" s="23"/>
      <c r="BE3207" s="54"/>
      <c r="BF3207" s="55"/>
      <c r="BI3207" s="55"/>
      <c r="BJ3207" s="54"/>
      <c r="BK3207" s="54"/>
    </row>
    <row r="3208">
      <c r="B3208" s="23"/>
      <c r="D3208" s="32"/>
      <c r="G3208" s="23"/>
      <c r="J3208" s="23"/>
      <c r="O3208" s="23"/>
      <c r="BE3208" s="54"/>
      <c r="BF3208" s="55"/>
      <c r="BI3208" s="55"/>
      <c r="BJ3208" s="54"/>
      <c r="BK3208" s="54"/>
    </row>
    <row r="3209">
      <c r="B3209" s="23"/>
      <c r="D3209" s="32"/>
      <c r="G3209" s="23"/>
      <c r="J3209" s="23"/>
      <c r="O3209" s="23"/>
      <c r="BE3209" s="54"/>
      <c r="BF3209" s="55"/>
      <c r="BI3209" s="55"/>
      <c r="BJ3209" s="54"/>
      <c r="BK3209" s="54"/>
    </row>
    <row r="3210">
      <c r="B3210" s="23"/>
      <c r="D3210" s="32"/>
      <c r="G3210" s="23"/>
      <c r="J3210" s="23"/>
      <c r="O3210" s="23"/>
      <c r="BE3210" s="54"/>
      <c r="BF3210" s="55"/>
      <c r="BI3210" s="55"/>
      <c r="BJ3210" s="54"/>
      <c r="BK3210" s="54"/>
    </row>
    <row r="3211">
      <c r="B3211" s="23"/>
      <c r="D3211" s="32"/>
      <c r="G3211" s="23"/>
      <c r="J3211" s="23"/>
      <c r="O3211" s="23"/>
      <c r="BE3211" s="54"/>
      <c r="BF3211" s="55"/>
      <c r="BI3211" s="55"/>
      <c r="BJ3211" s="54"/>
      <c r="BK3211" s="54"/>
    </row>
    <row r="3212">
      <c r="B3212" s="23"/>
      <c r="D3212" s="32"/>
      <c r="G3212" s="23"/>
      <c r="J3212" s="23"/>
      <c r="O3212" s="23"/>
      <c r="BE3212" s="54"/>
      <c r="BF3212" s="55"/>
      <c r="BI3212" s="55"/>
      <c r="BJ3212" s="54"/>
      <c r="BK3212" s="54"/>
    </row>
    <row r="3213">
      <c r="B3213" s="23"/>
      <c r="D3213" s="32"/>
      <c r="G3213" s="23"/>
      <c r="J3213" s="23"/>
      <c r="O3213" s="23"/>
      <c r="BE3213" s="54"/>
      <c r="BF3213" s="55"/>
      <c r="BI3213" s="55"/>
      <c r="BJ3213" s="54"/>
      <c r="BK3213" s="54"/>
    </row>
    <row r="3214">
      <c r="B3214" s="23"/>
      <c r="D3214" s="32"/>
      <c r="G3214" s="23"/>
      <c r="J3214" s="23"/>
      <c r="O3214" s="23"/>
      <c r="BE3214" s="54"/>
      <c r="BF3214" s="55"/>
      <c r="BI3214" s="55"/>
      <c r="BJ3214" s="54"/>
      <c r="BK3214" s="54"/>
    </row>
    <row r="3215">
      <c r="B3215" s="23"/>
      <c r="D3215" s="32"/>
      <c r="G3215" s="23"/>
      <c r="J3215" s="23"/>
      <c r="O3215" s="23"/>
      <c r="BE3215" s="54"/>
      <c r="BF3215" s="55"/>
      <c r="BI3215" s="55"/>
      <c r="BJ3215" s="54"/>
      <c r="BK3215" s="54"/>
    </row>
    <row r="3216">
      <c r="B3216" s="23"/>
      <c r="D3216" s="32"/>
      <c r="G3216" s="23"/>
      <c r="J3216" s="23"/>
      <c r="O3216" s="23"/>
      <c r="BE3216" s="54"/>
      <c r="BF3216" s="55"/>
      <c r="BI3216" s="55"/>
      <c r="BJ3216" s="54"/>
      <c r="BK3216" s="54"/>
    </row>
    <row r="3217">
      <c r="B3217" s="23"/>
      <c r="D3217" s="32"/>
      <c r="G3217" s="23"/>
      <c r="J3217" s="23"/>
      <c r="O3217" s="23"/>
      <c r="BE3217" s="54"/>
      <c r="BF3217" s="55"/>
      <c r="BI3217" s="55"/>
      <c r="BJ3217" s="54"/>
      <c r="BK3217" s="54"/>
    </row>
    <row r="3218">
      <c r="B3218" s="23"/>
      <c r="D3218" s="32"/>
      <c r="G3218" s="23"/>
      <c r="J3218" s="23"/>
      <c r="O3218" s="23"/>
      <c r="BE3218" s="54"/>
      <c r="BF3218" s="55"/>
      <c r="BI3218" s="55"/>
      <c r="BJ3218" s="54"/>
      <c r="BK3218" s="54"/>
    </row>
    <row r="3219">
      <c r="B3219" s="23"/>
      <c r="D3219" s="32"/>
      <c r="G3219" s="23"/>
      <c r="J3219" s="23"/>
      <c r="O3219" s="23"/>
      <c r="BE3219" s="54"/>
      <c r="BF3219" s="55"/>
      <c r="BI3219" s="55"/>
      <c r="BJ3219" s="54"/>
      <c r="BK3219" s="54"/>
    </row>
    <row r="3220">
      <c r="B3220" s="23"/>
      <c r="D3220" s="32"/>
      <c r="G3220" s="23"/>
      <c r="J3220" s="23"/>
      <c r="O3220" s="23"/>
      <c r="BE3220" s="54"/>
      <c r="BF3220" s="55"/>
      <c r="BI3220" s="55"/>
      <c r="BJ3220" s="54"/>
      <c r="BK3220" s="54"/>
    </row>
    <row r="3221">
      <c r="B3221" s="23"/>
      <c r="D3221" s="32"/>
      <c r="G3221" s="23"/>
      <c r="J3221" s="23"/>
      <c r="O3221" s="23"/>
      <c r="BE3221" s="54"/>
      <c r="BF3221" s="55"/>
      <c r="BI3221" s="55"/>
      <c r="BJ3221" s="54"/>
      <c r="BK3221" s="54"/>
    </row>
    <row r="3222">
      <c r="B3222" s="23"/>
      <c r="D3222" s="32"/>
      <c r="G3222" s="23"/>
      <c r="J3222" s="23"/>
      <c r="O3222" s="23"/>
      <c r="BE3222" s="54"/>
      <c r="BF3222" s="55"/>
      <c r="BI3222" s="55"/>
      <c r="BJ3222" s="54"/>
      <c r="BK3222" s="54"/>
    </row>
    <row r="3223">
      <c r="B3223" s="23"/>
      <c r="D3223" s="32"/>
      <c r="G3223" s="23"/>
      <c r="J3223" s="23"/>
      <c r="O3223" s="23"/>
      <c r="BE3223" s="54"/>
      <c r="BF3223" s="55"/>
      <c r="BI3223" s="55"/>
      <c r="BJ3223" s="54"/>
      <c r="BK3223" s="54"/>
    </row>
    <row r="3224">
      <c r="B3224" s="23"/>
      <c r="D3224" s="32"/>
      <c r="G3224" s="23"/>
      <c r="J3224" s="23"/>
      <c r="O3224" s="23"/>
      <c r="BE3224" s="54"/>
      <c r="BF3224" s="55"/>
      <c r="BI3224" s="55"/>
      <c r="BJ3224" s="54"/>
      <c r="BK3224" s="54"/>
    </row>
    <row r="3225">
      <c r="B3225" s="23"/>
      <c r="D3225" s="32"/>
      <c r="G3225" s="23"/>
      <c r="J3225" s="23"/>
      <c r="O3225" s="23"/>
      <c r="BE3225" s="54"/>
      <c r="BF3225" s="55"/>
      <c r="BI3225" s="55"/>
      <c r="BJ3225" s="54"/>
      <c r="BK3225" s="54"/>
    </row>
    <row r="3226">
      <c r="B3226" s="23"/>
      <c r="D3226" s="32"/>
      <c r="G3226" s="23"/>
      <c r="J3226" s="23"/>
      <c r="O3226" s="23"/>
      <c r="BE3226" s="54"/>
      <c r="BF3226" s="55"/>
      <c r="BI3226" s="55"/>
      <c r="BJ3226" s="54"/>
      <c r="BK3226" s="54"/>
    </row>
    <row r="3227">
      <c r="B3227" s="23"/>
      <c r="D3227" s="32"/>
      <c r="G3227" s="23"/>
      <c r="J3227" s="23"/>
      <c r="O3227" s="23"/>
      <c r="BE3227" s="54"/>
      <c r="BF3227" s="55"/>
      <c r="BI3227" s="55"/>
      <c r="BJ3227" s="54"/>
      <c r="BK3227" s="54"/>
    </row>
    <row r="3228">
      <c r="B3228" s="23"/>
      <c r="D3228" s="32"/>
      <c r="G3228" s="23"/>
      <c r="J3228" s="23"/>
      <c r="O3228" s="23"/>
      <c r="BE3228" s="54"/>
      <c r="BF3228" s="55"/>
      <c r="BI3228" s="55"/>
      <c r="BJ3228" s="54"/>
      <c r="BK3228" s="54"/>
    </row>
    <row r="3229">
      <c r="B3229" s="23"/>
      <c r="D3229" s="32"/>
      <c r="G3229" s="23"/>
      <c r="J3229" s="23"/>
      <c r="O3229" s="23"/>
      <c r="BE3229" s="54"/>
      <c r="BF3229" s="55"/>
      <c r="BI3229" s="55"/>
      <c r="BJ3229" s="54"/>
      <c r="BK3229" s="54"/>
    </row>
    <row r="3230">
      <c r="B3230" s="23"/>
      <c r="D3230" s="32"/>
      <c r="G3230" s="23"/>
      <c r="J3230" s="23"/>
      <c r="O3230" s="23"/>
      <c r="BE3230" s="54"/>
      <c r="BF3230" s="55"/>
      <c r="BI3230" s="55"/>
      <c r="BJ3230" s="54"/>
      <c r="BK3230" s="54"/>
    </row>
    <row r="3231">
      <c r="B3231" s="23"/>
      <c r="D3231" s="32"/>
      <c r="G3231" s="23"/>
      <c r="J3231" s="23"/>
      <c r="O3231" s="23"/>
      <c r="BE3231" s="54"/>
      <c r="BF3231" s="55"/>
      <c r="BI3231" s="55"/>
      <c r="BJ3231" s="54"/>
      <c r="BK3231" s="54"/>
    </row>
    <row r="3232">
      <c r="B3232" s="23"/>
      <c r="D3232" s="32"/>
      <c r="G3232" s="23"/>
      <c r="J3232" s="23"/>
      <c r="O3232" s="23"/>
      <c r="BE3232" s="54"/>
      <c r="BF3232" s="55"/>
      <c r="BI3232" s="55"/>
      <c r="BJ3232" s="54"/>
      <c r="BK3232" s="54"/>
    </row>
    <row r="3233">
      <c r="B3233" s="23"/>
      <c r="D3233" s="32"/>
      <c r="G3233" s="23"/>
      <c r="J3233" s="23"/>
      <c r="O3233" s="23"/>
      <c r="BE3233" s="54"/>
      <c r="BF3233" s="55"/>
      <c r="BI3233" s="55"/>
      <c r="BJ3233" s="54"/>
      <c r="BK3233" s="54"/>
    </row>
    <row r="3234">
      <c r="B3234" s="23"/>
      <c r="D3234" s="32"/>
      <c r="G3234" s="23"/>
      <c r="J3234" s="23"/>
      <c r="O3234" s="23"/>
      <c r="BE3234" s="54"/>
      <c r="BF3234" s="55"/>
      <c r="BI3234" s="55"/>
      <c r="BJ3234" s="54"/>
      <c r="BK3234" s="54"/>
    </row>
    <row r="3235">
      <c r="B3235" s="23"/>
      <c r="D3235" s="32"/>
      <c r="G3235" s="23"/>
      <c r="J3235" s="23"/>
      <c r="O3235" s="23"/>
      <c r="BE3235" s="54"/>
      <c r="BF3235" s="55"/>
      <c r="BI3235" s="55"/>
      <c r="BJ3235" s="54"/>
      <c r="BK3235" s="54"/>
    </row>
    <row r="3236">
      <c r="B3236" s="23"/>
      <c r="D3236" s="32"/>
      <c r="G3236" s="23"/>
      <c r="J3236" s="23"/>
      <c r="O3236" s="23"/>
      <c r="BE3236" s="54"/>
      <c r="BF3236" s="55"/>
      <c r="BI3236" s="55"/>
      <c r="BJ3236" s="54"/>
      <c r="BK3236" s="54"/>
    </row>
    <row r="3237">
      <c r="B3237" s="23"/>
      <c r="D3237" s="32"/>
      <c r="G3237" s="23"/>
      <c r="J3237" s="23"/>
      <c r="O3237" s="23"/>
      <c r="BE3237" s="54"/>
      <c r="BF3237" s="55"/>
      <c r="BI3237" s="55"/>
      <c r="BJ3237" s="54"/>
      <c r="BK3237" s="54"/>
    </row>
    <row r="3238">
      <c r="B3238" s="23"/>
      <c r="D3238" s="32"/>
      <c r="G3238" s="23"/>
      <c r="J3238" s="23"/>
      <c r="O3238" s="23"/>
      <c r="BE3238" s="54"/>
      <c r="BF3238" s="55"/>
      <c r="BI3238" s="55"/>
      <c r="BJ3238" s="54"/>
      <c r="BK3238" s="54"/>
    </row>
    <row r="3239">
      <c r="B3239" s="23"/>
      <c r="D3239" s="32"/>
      <c r="G3239" s="23"/>
      <c r="J3239" s="23"/>
      <c r="O3239" s="23"/>
      <c r="BE3239" s="54"/>
      <c r="BF3239" s="55"/>
      <c r="BI3239" s="55"/>
      <c r="BJ3239" s="54"/>
      <c r="BK3239" s="54"/>
    </row>
    <row r="3240">
      <c r="B3240" s="23"/>
      <c r="D3240" s="32"/>
      <c r="G3240" s="23"/>
      <c r="J3240" s="23"/>
      <c r="O3240" s="23"/>
      <c r="BE3240" s="54"/>
      <c r="BF3240" s="55"/>
      <c r="BI3240" s="55"/>
      <c r="BJ3240" s="54"/>
      <c r="BK3240" s="54"/>
    </row>
    <row r="3241">
      <c r="B3241" s="23"/>
      <c r="D3241" s="32"/>
      <c r="G3241" s="23"/>
      <c r="J3241" s="23"/>
      <c r="O3241" s="23"/>
      <c r="BE3241" s="54"/>
      <c r="BF3241" s="55"/>
      <c r="BI3241" s="55"/>
      <c r="BJ3241" s="54"/>
      <c r="BK3241" s="54"/>
    </row>
    <row r="3242">
      <c r="B3242" s="23"/>
      <c r="D3242" s="32"/>
      <c r="G3242" s="23"/>
      <c r="J3242" s="23"/>
      <c r="O3242" s="23"/>
      <c r="BE3242" s="54"/>
      <c r="BF3242" s="55"/>
      <c r="BI3242" s="55"/>
      <c r="BJ3242" s="54"/>
      <c r="BK3242" s="54"/>
    </row>
    <row r="3243">
      <c r="B3243" s="23"/>
      <c r="D3243" s="32"/>
      <c r="G3243" s="23"/>
      <c r="J3243" s="23"/>
      <c r="O3243" s="23"/>
      <c r="BE3243" s="54"/>
      <c r="BF3243" s="55"/>
      <c r="BI3243" s="55"/>
      <c r="BJ3243" s="54"/>
      <c r="BK3243" s="54"/>
    </row>
    <row r="3244">
      <c r="B3244" s="23"/>
      <c r="D3244" s="32"/>
      <c r="G3244" s="23"/>
      <c r="J3244" s="23"/>
      <c r="O3244" s="23"/>
      <c r="BE3244" s="54"/>
      <c r="BF3244" s="55"/>
      <c r="BI3244" s="55"/>
      <c r="BJ3244" s="54"/>
      <c r="BK3244" s="54"/>
    </row>
    <row r="3245">
      <c r="B3245" s="23"/>
      <c r="D3245" s="32"/>
      <c r="G3245" s="23"/>
      <c r="J3245" s="23"/>
      <c r="O3245" s="23"/>
      <c r="BE3245" s="54"/>
      <c r="BF3245" s="55"/>
      <c r="BI3245" s="55"/>
      <c r="BJ3245" s="54"/>
      <c r="BK3245" s="54"/>
    </row>
    <row r="3246">
      <c r="B3246" s="23"/>
      <c r="D3246" s="32"/>
      <c r="G3246" s="23"/>
      <c r="J3246" s="23"/>
      <c r="O3246" s="23"/>
      <c r="BE3246" s="54"/>
      <c r="BF3246" s="55"/>
      <c r="BI3246" s="55"/>
      <c r="BJ3246" s="54"/>
      <c r="BK3246" s="54"/>
    </row>
    <row r="3247">
      <c r="B3247" s="23"/>
      <c r="D3247" s="32"/>
      <c r="G3247" s="23"/>
      <c r="J3247" s="23"/>
      <c r="O3247" s="23"/>
      <c r="BE3247" s="54"/>
      <c r="BF3247" s="55"/>
      <c r="BI3247" s="55"/>
      <c r="BJ3247" s="54"/>
      <c r="BK3247" s="54"/>
    </row>
    <row r="3248">
      <c r="B3248" s="23"/>
      <c r="D3248" s="32"/>
      <c r="G3248" s="23"/>
      <c r="J3248" s="23"/>
      <c r="O3248" s="23"/>
      <c r="BE3248" s="54"/>
      <c r="BF3248" s="55"/>
      <c r="BI3248" s="55"/>
      <c r="BJ3248" s="54"/>
      <c r="BK3248" s="54"/>
    </row>
    <row r="3249">
      <c r="B3249" s="23"/>
      <c r="D3249" s="32"/>
      <c r="G3249" s="23"/>
      <c r="J3249" s="23"/>
      <c r="O3249" s="23"/>
      <c r="BE3249" s="54"/>
      <c r="BF3249" s="55"/>
      <c r="BI3249" s="55"/>
      <c r="BJ3249" s="54"/>
      <c r="BK3249" s="54"/>
    </row>
    <row r="3250">
      <c r="B3250" s="23"/>
      <c r="D3250" s="32"/>
      <c r="G3250" s="23"/>
      <c r="J3250" s="23"/>
      <c r="O3250" s="23"/>
      <c r="BE3250" s="54"/>
      <c r="BF3250" s="55"/>
      <c r="BI3250" s="55"/>
      <c r="BJ3250" s="54"/>
      <c r="BK3250" s="54"/>
    </row>
    <row r="3251">
      <c r="B3251" s="23"/>
      <c r="D3251" s="32"/>
      <c r="G3251" s="23"/>
      <c r="J3251" s="23"/>
      <c r="O3251" s="23"/>
      <c r="BE3251" s="54"/>
      <c r="BF3251" s="55"/>
      <c r="BI3251" s="55"/>
      <c r="BJ3251" s="54"/>
      <c r="BK3251" s="54"/>
    </row>
    <row r="3252">
      <c r="B3252" s="23"/>
      <c r="D3252" s="32"/>
      <c r="G3252" s="23"/>
      <c r="J3252" s="23"/>
      <c r="O3252" s="23"/>
      <c r="BE3252" s="54"/>
      <c r="BF3252" s="55"/>
      <c r="BI3252" s="55"/>
      <c r="BJ3252" s="54"/>
      <c r="BK3252" s="54"/>
    </row>
    <row r="3253">
      <c r="B3253" s="23"/>
      <c r="D3253" s="32"/>
      <c r="G3253" s="23"/>
      <c r="J3253" s="23"/>
      <c r="O3253" s="23"/>
      <c r="BE3253" s="54"/>
      <c r="BF3253" s="55"/>
      <c r="BI3253" s="55"/>
      <c r="BJ3253" s="54"/>
      <c r="BK3253" s="54"/>
    </row>
    <row r="3254">
      <c r="B3254" s="23"/>
      <c r="D3254" s="32"/>
      <c r="G3254" s="23"/>
      <c r="J3254" s="23"/>
      <c r="O3254" s="23"/>
      <c r="BE3254" s="54"/>
      <c r="BF3254" s="55"/>
      <c r="BI3254" s="55"/>
      <c r="BJ3254" s="54"/>
      <c r="BK3254" s="54"/>
    </row>
    <row r="3255">
      <c r="B3255" s="23"/>
      <c r="D3255" s="32"/>
      <c r="G3255" s="23"/>
      <c r="J3255" s="23"/>
      <c r="O3255" s="23"/>
      <c r="BE3255" s="54"/>
      <c r="BF3255" s="55"/>
      <c r="BI3255" s="55"/>
      <c r="BJ3255" s="54"/>
      <c r="BK3255" s="54"/>
    </row>
    <row r="3256">
      <c r="B3256" s="23"/>
      <c r="D3256" s="32"/>
      <c r="G3256" s="23"/>
      <c r="J3256" s="23"/>
      <c r="O3256" s="23"/>
      <c r="BE3256" s="54"/>
      <c r="BF3256" s="55"/>
      <c r="BI3256" s="55"/>
      <c r="BJ3256" s="54"/>
      <c r="BK3256" s="54"/>
    </row>
    <row r="3257">
      <c r="B3257" s="23"/>
      <c r="D3257" s="32"/>
      <c r="G3257" s="23"/>
      <c r="J3257" s="23"/>
      <c r="O3257" s="23"/>
      <c r="BE3257" s="54"/>
      <c r="BF3257" s="55"/>
      <c r="BI3257" s="55"/>
      <c r="BJ3257" s="54"/>
      <c r="BK3257" s="54"/>
    </row>
    <row r="3258">
      <c r="B3258" s="23"/>
      <c r="D3258" s="32"/>
      <c r="G3258" s="23"/>
      <c r="J3258" s="23"/>
      <c r="O3258" s="23"/>
      <c r="BE3258" s="54"/>
      <c r="BF3258" s="55"/>
      <c r="BI3258" s="55"/>
      <c r="BJ3258" s="54"/>
      <c r="BK3258" s="54"/>
    </row>
    <row r="3259">
      <c r="B3259" s="23"/>
      <c r="D3259" s="32"/>
      <c r="G3259" s="23"/>
      <c r="J3259" s="23"/>
      <c r="O3259" s="23"/>
      <c r="BE3259" s="54"/>
      <c r="BF3259" s="55"/>
      <c r="BI3259" s="55"/>
      <c r="BJ3259" s="54"/>
      <c r="BK3259" s="54"/>
    </row>
    <row r="3260">
      <c r="B3260" s="23"/>
      <c r="D3260" s="32"/>
      <c r="G3260" s="23"/>
      <c r="J3260" s="23"/>
      <c r="O3260" s="23"/>
      <c r="BE3260" s="54"/>
      <c r="BF3260" s="55"/>
      <c r="BI3260" s="55"/>
      <c r="BJ3260" s="54"/>
      <c r="BK3260" s="54"/>
    </row>
    <row r="3261">
      <c r="B3261" s="23"/>
      <c r="D3261" s="32"/>
      <c r="G3261" s="23"/>
      <c r="J3261" s="23"/>
      <c r="O3261" s="23"/>
      <c r="BE3261" s="54"/>
      <c r="BF3261" s="55"/>
      <c r="BI3261" s="55"/>
      <c r="BJ3261" s="54"/>
      <c r="BK3261" s="54"/>
    </row>
    <row r="3262">
      <c r="B3262" s="23"/>
      <c r="D3262" s="32"/>
      <c r="G3262" s="23"/>
      <c r="J3262" s="23"/>
      <c r="O3262" s="23"/>
      <c r="BE3262" s="54"/>
      <c r="BF3262" s="55"/>
      <c r="BI3262" s="55"/>
      <c r="BJ3262" s="54"/>
      <c r="BK3262" s="54"/>
    </row>
    <row r="3263">
      <c r="B3263" s="23"/>
      <c r="D3263" s="32"/>
      <c r="G3263" s="23"/>
      <c r="J3263" s="23"/>
      <c r="O3263" s="23"/>
      <c r="BE3263" s="54"/>
      <c r="BF3263" s="55"/>
      <c r="BI3263" s="55"/>
      <c r="BJ3263" s="54"/>
      <c r="BK3263" s="54"/>
    </row>
    <row r="3264">
      <c r="B3264" s="23"/>
      <c r="D3264" s="32"/>
      <c r="G3264" s="23"/>
      <c r="J3264" s="23"/>
      <c r="O3264" s="23"/>
      <c r="BE3264" s="54"/>
      <c r="BF3264" s="55"/>
      <c r="BI3264" s="55"/>
      <c r="BJ3264" s="54"/>
      <c r="BK3264" s="54"/>
    </row>
    <row r="3265">
      <c r="B3265" s="23"/>
      <c r="D3265" s="32"/>
      <c r="G3265" s="23"/>
      <c r="J3265" s="23"/>
      <c r="O3265" s="23"/>
      <c r="BE3265" s="54"/>
      <c r="BF3265" s="55"/>
      <c r="BI3265" s="55"/>
      <c r="BJ3265" s="54"/>
      <c r="BK3265" s="54"/>
    </row>
    <row r="3266">
      <c r="B3266" s="23"/>
      <c r="D3266" s="32"/>
      <c r="G3266" s="23"/>
      <c r="J3266" s="23"/>
      <c r="O3266" s="23"/>
      <c r="BE3266" s="54"/>
      <c r="BF3266" s="55"/>
      <c r="BI3266" s="55"/>
      <c r="BJ3266" s="54"/>
      <c r="BK3266" s="54"/>
    </row>
    <row r="3267">
      <c r="B3267" s="23"/>
      <c r="D3267" s="32"/>
      <c r="G3267" s="23"/>
      <c r="J3267" s="23"/>
      <c r="O3267" s="23"/>
      <c r="BE3267" s="54"/>
      <c r="BF3267" s="55"/>
      <c r="BI3267" s="55"/>
      <c r="BJ3267" s="54"/>
      <c r="BK3267" s="54"/>
    </row>
    <row r="3268">
      <c r="B3268" s="23"/>
      <c r="D3268" s="32"/>
      <c r="G3268" s="23"/>
      <c r="J3268" s="23"/>
      <c r="O3268" s="23"/>
      <c r="BE3268" s="54"/>
      <c r="BF3268" s="55"/>
      <c r="BI3268" s="55"/>
      <c r="BJ3268" s="54"/>
      <c r="BK3268" s="54"/>
    </row>
    <row r="3269">
      <c r="B3269" s="23"/>
      <c r="D3269" s="32"/>
      <c r="G3269" s="23"/>
      <c r="J3269" s="23"/>
      <c r="O3269" s="23"/>
      <c r="BE3269" s="54"/>
      <c r="BF3269" s="55"/>
      <c r="BI3269" s="55"/>
      <c r="BJ3269" s="54"/>
      <c r="BK3269" s="54"/>
    </row>
    <row r="3270">
      <c r="B3270" s="23"/>
      <c r="D3270" s="32"/>
      <c r="G3270" s="23"/>
      <c r="J3270" s="23"/>
      <c r="O3270" s="23"/>
      <c r="BE3270" s="54"/>
      <c r="BF3270" s="55"/>
      <c r="BI3270" s="55"/>
      <c r="BJ3270" s="54"/>
      <c r="BK3270" s="54"/>
    </row>
    <row r="3271">
      <c r="B3271" s="23"/>
      <c r="D3271" s="32"/>
      <c r="G3271" s="23"/>
      <c r="J3271" s="23"/>
      <c r="O3271" s="23"/>
      <c r="BE3271" s="54"/>
      <c r="BF3271" s="55"/>
      <c r="BI3271" s="55"/>
      <c r="BJ3271" s="54"/>
      <c r="BK3271" s="54"/>
    </row>
    <row r="3272">
      <c r="B3272" s="23"/>
      <c r="D3272" s="32"/>
      <c r="G3272" s="23"/>
      <c r="J3272" s="23"/>
      <c r="O3272" s="23"/>
      <c r="BE3272" s="54"/>
      <c r="BF3272" s="55"/>
      <c r="BI3272" s="55"/>
      <c r="BJ3272" s="54"/>
      <c r="BK3272" s="54"/>
    </row>
    <row r="3273">
      <c r="B3273" s="23"/>
      <c r="D3273" s="32"/>
      <c r="G3273" s="23"/>
      <c r="J3273" s="23"/>
      <c r="O3273" s="23"/>
      <c r="BE3273" s="54"/>
      <c r="BF3273" s="55"/>
      <c r="BI3273" s="55"/>
      <c r="BJ3273" s="54"/>
      <c r="BK3273" s="54"/>
    </row>
    <row r="3274">
      <c r="B3274" s="23"/>
      <c r="D3274" s="32"/>
      <c r="G3274" s="23"/>
      <c r="J3274" s="23"/>
      <c r="O3274" s="23"/>
      <c r="BE3274" s="54"/>
      <c r="BF3274" s="55"/>
      <c r="BI3274" s="55"/>
      <c r="BJ3274" s="54"/>
      <c r="BK3274" s="54"/>
    </row>
    <row r="3275">
      <c r="B3275" s="23"/>
      <c r="D3275" s="32"/>
      <c r="G3275" s="23"/>
      <c r="J3275" s="23"/>
      <c r="O3275" s="23"/>
      <c r="BE3275" s="54"/>
      <c r="BF3275" s="55"/>
      <c r="BI3275" s="55"/>
      <c r="BJ3275" s="54"/>
      <c r="BK3275" s="54"/>
    </row>
    <row r="3276">
      <c r="B3276" s="23"/>
      <c r="D3276" s="32"/>
      <c r="G3276" s="23"/>
      <c r="J3276" s="23"/>
      <c r="O3276" s="23"/>
      <c r="BE3276" s="54"/>
      <c r="BF3276" s="55"/>
      <c r="BI3276" s="55"/>
      <c r="BJ3276" s="54"/>
      <c r="BK3276" s="54"/>
    </row>
    <row r="3277">
      <c r="B3277" s="23"/>
      <c r="D3277" s="32"/>
      <c r="G3277" s="23"/>
      <c r="J3277" s="23"/>
      <c r="O3277" s="23"/>
      <c r="BE3277" s="54"/>
      <c r="BF3277" s="55"/>
      <c r="BI3277" s="55"/>
      <c r="BJ3277" s="54"/>
      <c r="BK3277" s="54"/>
    </row>
    <row r="3278">
      <c r="B3278" s="23"/>
      <c r="D3278" s="32"/>
      <c r="G3278" s="23"/>
      <c r="J3278" s="23"/>
      <c r="O3278" s="23"/>
      <c r="BE3278" s="54"/>
      <c r="BF3278" s="55"/>
      <c r="BI3278" s="55"/>
      <c r="BJ3278" s="54"/>
      <c r="BK3278" s="54"/>
    </row>
    <row r="3279">
      <c r="B3279" s="23"/>
      <c r="D3279" s="32"/>
      <c r="G3279" s="23"/>
      <c r="J3279" s="23"/>
      <c r="O3279" s="23"/>
      <c r="BE3279" s="54"/>
      <c r="BF3279" s="55"/>
      <c r="BI3279" s="55"/>
      <c r="BJ3279" s="54"/>
      <c r="BK3279" s="54"/>
    </row>
    <row r="3280">
      <c r="B3280" s="23"/>
      <c r="D3280" s="32"/>
      <c r="G3280" s="23"/>
      <c r="J3280" s="23"/>
      <c r="O3280" s="23"/>
      <c r="BE3280" s="54"/>
      <c r="BF3280" s="55"/>
      <c r="BI3280" s="55"/>
      <c r="BJ3280" s="54"/>
      <c r="BK3280" s="54"/>
    </row>
    <row r="3281">
      <c r="B3281" s="23"/>
      <c r="D3281" s="32"/>
      <c r="G3281" s="23"/>
      <c r="J3281" s="23"/>
      <c r="O3281" s="23"/>
      <c r="BE3281" s="54"/>
      <c r="BF3281" s="55"/>
      <c r="BI3281" s="55"/>
      <c r="BJ3281" s="54"/>
      <c r="BK3281" s="54"/>
    </row>
    <row r="3282">
      <c r="B3282" s="23"/>
      <c r="D3282" s="32"/>
      <c r="G3282" s="23"/>
      <c r="J3282" s="23"/>
      <c r="O3282" s="23"/>
      <c r="BE3282" s="54"/>
      <c r="BF3282" s="55"/>
      <c r="BI3282" s="55"/>
      <c r="BJ3282" s="54"/>
      <c r="BK3282" s="54"/>
    </row>
    <row r="3283">
      <c r="B3283" s="23"/>
      <c r="D3283" s="32"/>
      <c r="G3283" s="23"/>
      <c r="J3283" s="23"/>
      <c r="O3283" s="23"/>
      <c r="BE3283" s="54"/>
      <c r="BF3283" s="55"/>
      <c r="BI3283" s="55"/>
      <c r="BJ3283" s="54"/>
      <c r="BK3283" s="54"/>
    </row>
    <row r="3284">
      <c r="B3284" s="23"/>
      <c r="D3284" s="32"/>
      <c r="G3284" s="23"/>
      <c r="J3284" s="23"/>
      <c r="O3284" s="23"/>
      <c r="BE3284" s="54"/>
      <c r="BF3284" s="55"/>
      <c r="BI3284" s="55"/>
      <c r="BJ3284" s="54"/>
      <c r="BK3284" s="54"/>
    </row>
    <row r="3285">
      <c r="B3285" s="23"/>
      <c r="D3285" s="32"/>
      <c r="G3285" s="23"/>
      <c r="J3285" s="23"/>
      <c r="O3285" s="23"/>
      <c r="BE3285" s="54"/>
      <c r="BF3285" s="55"/>
      <c r="BI3285" s="55"/>
      <c r="BJ3285" s="54"/>
      <c r="BK3285" s="54"/>
    </row>
    <row r="3286">
      <c r="B3286" s="23"/>
      <c r="D3286" s="32"/>
      <c r="G3286" s="23"/>
      <c r="J3286" s="23"/>
      <c r="O3286" s="23"/>
      <c r="BE3286" s="54"/>
      <c r="BF3286" s="55"/>
      <c r="BI3286" s="55"/>
      <c r="BJ3286" s="54"/>
      <c r="BK3286" s="54"/>
    </row>
    <row r="3287">
      <c r="B3287" s="23"/>
      <c r="D3287" s="32"/>
      <c r="G3287" s="23"/>
      <c r="J3287" s="23"/>
      <c r="O3287" s="23"/>
      <c r="BE3287" s="54"/>
      <c r="BF3287" s="55"/>
      <c r="BI3287" s="55"/>
      <c r="BJ3287" s="54"/>
      <c r="BK3287" s="54"/>
    </row>
    <row r="3288">
      <c r="B3288" s="23"/>
      <c r="D3288" s="32"/>
      <c r="G3288" s="23"/>
      <c r="J3288" s="23"/>
      <c r="O3288" s="23"/>
      <c r="BE3288" s="54"/>
      <c r="BF3288" s="55"/>
      <c r="BI3288" s="55"/>
      <c r="BJ3288" s="54"/>
      <c r="BK3288" s="54"/>
    </row>
    <row r="3289">
      <c r="B3289" s="23"/>
      <c r="D3289" s="32"/>
      <c r="G3289" s="23"/>
      <c r="J3289" s="23"/>
      <c r="O3289" s="23"/>
      <c r="BE3289" s="54"/>
      <c r="BF3289" s="55"/>
      <c r="BI3289" s="55"/>
      <c r="BJ3289" s="54"/>
      <c r="BK3289" s="54"/>
    </row>
    <row r="3290">
      <c r="B3290" s="23"/>
      <c r="D3290" s="32"/>
      <c r="G3290" s="23"/>
      <c r="J3290" s="23"/>
      <c r="O3290" s="23"/>
      <c r="BE3290" s="54"/>
      <c r="BF3290" s="55"/>
      <c r="BI3290" s="55"/>
      <c r="BJ3290" s="54"/>
      <c r="BK3290" s="54"/>
    </row>
    <row r="3291">
      <c r="B3291" s="23"/>
      <c r="D3291" s="32"/>
      <c r="G3291" s="23"/>
      <c r="J3291" s="23"/>
      <c r="O3291" s="23"/>
      <c r="BE3291" s="54"/>
      <c r="BF3291" s="55"/>
      <c r="BI3291" s="55"/>
      <c r="BJ3291" s="54"/>
      <c r="BK3291" s="54"/>
    </row>
    <row r="3292">
      <c r="B3292" s="23"/>
      <c r="D3292" s="32"/>
      <c r="G3292" s="23"/>
      <c r="J3292" s="23"/>
      <c r="O3292" s="23"/>
      <c r="BE3292" s="54"/>
      <c r="BF3292" s="55"/>
      <c r="BI3292" s="55"/>
      <c r="BJ3292" s="54"/>
      <c r="BK3292" s="54"/>
    </row>
    <row r="3293">
      <c r="B3293" s="23"/>
      <c r="D3293" s="32"/>
      <c r="G3293" s="23"/>
      <c r="J3293" s="23"/>
      <c r="O3293" s="23"/>
      <c r="BE3293" s="54"/>
      <c r="BF3293" s="55"/>
      <c r="BI3293" s="55"/>
      <c r="BJ3293" s="54"/>
      <c r="BK3293" s="54"/>
    </row>
    <row r="3294">
      <c r="B3294" s="23"/>
      <c r="D3294" s="32"/>
      <c r="G3294" s="23"/>
      <c r="J3294" s="23"/>
      <c r="O3294" s="23"/>
      <c r="BE3294" s="54"/>
      <c r="BF3294" s="55"/>
      <c r="BI3294" s="55"/>
      <c r="BJ3294" s="54"/>
      <c r="BK3294" s="54"/>
    </row>
    <row r="3295">
      <c r="B3295" s="23"/>
      <c r="D3295" s="32"/>
      <c r="G3295" s="23"/>
      <c r="J3295" s="23"/>
      <c r="O3295" s="23"/>
      <c r="BE3295" s="54"/>
      <c r="BF3295" s="55"/>
      <c r="BI3295" s="55"/>
      <c r="BJ3295" s="54"/>
      <c r="BK3295" s="54"/>
    </row>
    <row r="3296">
      <c r="B3296" s="23"/>
      <c r="D3296" s="32"/>
      <c r="G3296" s="23"/>
      <c r="J3296" s="23"/>
      <c r="O3296" s="23"/>
      <c r="BE3296" s="54"/>
      <c r="BF3296" s="55"/>
      <c r="BI3296" s="55"/>
      <c r="BJ3296" s="54"/>
      <c r="BK3296" s="54"/>
    </row>
    <row r="3297">
      <c r="B3297" s="23"/>
      <c r="D3297" s="32"/>
      <c r="G3297" s="23"/>
      <c r="J3297" s="23"/>
      <c r="O3297" s="23"/>
      <c r="BE3297" s="54"/>
      <c r="BF3297" s="55"/>
      <c r="BI3297" s="55"/>
      <c r="BJ3297" s="54"/>
      <c r="BK3297" s="54"/>
    </row>
    <row r="3298">
      <c r="B3298" s="23"/>
      <c r="D3298" s="32"/>
      <c r="G3298" s="23"/>
      <c r="J3298" s="23"/>
      <c r="O3298" s="23"/>
      <c r="BE3298" s="54"/>
      <c r="BF3298" s="55"/>
      <c r="BI3298" s="55"/>
      <c r="BJ3298" s="54"/>
      <c r="BK3298" s="54"/>
    </row>
    <row r="3299">
      <c r="B3299" s="23"/>
      <c r="D3299" s="32"/>
      <c r="G3299" s="23"/>
      <c r="J3299" s="23"/>
      <c r="O3299" s="23"/>
      <c r="BE3299" s="54"/>
      <c r="BF3299" s="55"/>
      <c r="BI3299" s="55"/>
      <c r="BJ3299" s="54"/>
      <c r="BK3299" s="54"/>
    </row>
    <row r="3300">
      <c r="B3300" s="23"/>
      <c r="D3300" s="32"/>
      <c r="G3300" s="23"/>
      <c r="J3300" s="23"/>
      <c r="O3300" s="23"/>
      <c r="BE3300" s="54"/>
      <c r="BF3300" s="55"/>
      <c r="BI3300" s="55"/>
      <c r="BJ3300" s="54"/>
      <c r="BK3300" s="54"/>
    </row>
    <row r="3301">
      <c r="B3301" s="23"/>
      <c r="D3301" s="32"/>
      <c r="G3301" s="23"/>
      <c r="J3301" s="23"/>
      <c r="O3301" s="23"/>
      <c r="BE3301" s="54"/>
      <c r="BF3301" s="55"/>
      <c r="BI3301" s="55"/>
      <c r="BJ3301" s="54"/>
      <c r="BK3301" s="54"/>
    </row>
    <row r="3302">
      <c r="B3302" s="23"/>
      <c r="D3302" s="32"/>
      <c r="G3302" s="23"/>
      <c r="J3302" s="23"/>
      <c r="O3302" s="23"/>
      <c r="BE3302" s="54"/>
      <c r="BF3302" s="55"/>
      <c r="BI3302" s="55"/>
      <c r="BJ3302" s="54"/>
      <c r="BK3302" s="54"/>
    </row>
    <row r="3303">
      <c r="B3303" s="23"/>
      <c r="D3303" s="32"/>
      <c r="G3303" s="23"/>
      <c r="J3303" s="23"/>
      <c r="O3303" s="23"/>
      <c r="BE3303" s="54"/>
      <c r="BF3303" s="55"/>
      <c r="BI3303" s="55"/>
      <c r="BJ3303" s="54"/>
      <c r="BK3303" s="54"/>
    </row>
    <row r="3304">
      <c r="B3304" s="23"/>
      <c r="D3304" s="32"/>
      <c r="G3304" s="23"/>
      <c r="J3304" s="23"/>
      <c r="O3304" s="23"/>
      <c r="BE3304" s="54"/>
      <c r="BF3304" s="55"/>
      <c r="BI3304" s="55"/>
      <c r="BJ3304" s="54"/>
      <c r="BK3304" s="54"/>
    </row>
    <row r="3305">
      <c r="B3305" s="23"/>
      <c r="D3305" s="32"/>
      <c r="G3305" s="23"/>
      <c r="J3305" s="23"/>
      <c r="O3305" s="23"/>
      <c r="BE3305" s="54"/>
      <c r="BF3305" s="55"/>
      <c r="BI3305" s="55"/>
      <c r="BJ3305" s="54"/>
      <c r="BK3305" s="54"/>
    </row>
    <row r="3306">
      <c r="B3306" s="23"/>
      <c r="D3306" s="32"/>
      <c r="G3306" s="23"/>
      <c r="J3306" s="23"/>
      <c r="O3306" s="23"/>
      <c r="BE3306" s="54"/>
      <c r="BF3306" s="55"/>
      <c r="BI3306" s="55"/>
      <c r="BJ3306" s="54"/>
      <c r="BK3306" s="54"/>
    </row>
    <row r="3307">
      <c r="B3307" s="23"/>
      <c r="D3307" s="32"/>
      <c r="G3307" s="23"/>
      <c r="J3307" s="23"/>
      <c r="O3307" s="23"/>
      <c r="BE3307" s="54"/>
      <c r="BF3307" s="55"/>
      <c r="BI3307" s="55"/>
      <c r="BJ3307" s="54"/>
      <c r="BK3307" s="54"/>
    </row>
    <row r="3308">
      <c r="B3308" s="23"/>
      <c r="D3308" s="32"/>
      <c r="G3308" s="23"/>
      <c r="J3308" s="23"/>
      <c r="O3308" s="23"/>
      <c r="BE3308" s="54"/>
      <c r="BF3308" s="55"/>
      <c r="BI3308" s="55"/>
      <c r="BJ3308" s="54"/>
      <c r="BK3308" s="54"/>
    </row>
    <row r="3309">
      <c r="B3309" s="23"/>
      <c r="D3309" s="32"/>
      <c r="G3309" s="23"/>
      <c r="J3309" s="23"/>
      <c r="O3309" s="23"/>
      <c r="BE3309" s="54"/>
      <c r="BF3309" s="55"/>
      <c r="BI3309" s="55"/>
      <c r="BJ3309" s="54"/>
      <c r="BK3309" s="54"/>
    </row>
    <row r="3310">
      <c r="B3310" s="23"/>
      <c r="D3310" s="32"/>
      <c r="G3310" s="23"/>
      <c r="J3310" s="23"/>
      <c r="O3310" s="23"/>
      <c r="BE3310" s="54"/>
      <c r="BF3310" s="55"/>
      <c r="BI3310" s="55"/>
      <c r="BJ3310" s="54"/>
      <c r="BK3310" s="54"/>
    </row>
    <row r="3311">
      <c r="B3311" s="23"/>
      <c r="D3311" s="32"/>
      <c r="G3311" s="23"/>
      <c r="J3311" s="23"/>
      <c r="O3311" s="23"/>
      <c r="BE3311" s="54"/>
      <c r="BF3311" s="55"/>
      <c r="BI3311" s="55"/>
      <c r="BJ3311" s="54"/>
      <c r="BK3311" s="54"/>
    </row>
    <row r="3312">
      <c r="B3312" s="23"/>
      <c r="D3312" s="32"/>
      <c r="G3312" s="23"/>
      <c r="J3312" s="23"/>
      <c r="O3312" s="23"/>
      <c r="BE3312" s="54"/>
      <c r="BF3312" s="55"/>
      <c r="BI3312" s="55"/>
      <c r="BJ3312" s="54"/>
      <c r="BK3312" s="54"/>
    </row>
    <row r="3313">
      <c r="B3313" s="23"/>
      <c r="D3313" s="32"/>
      <c r="G3313" s="23"/>
      <c r="J3313" s="23"/>
      <c r="O3313" s="23"/>
      <c r="BE3313" s="54"/>
      <c r="BF3313" s="55"/>
      <c r="BI3313" s="55"/>
      <c r="BJ3313" s="54"/>
      <c r="BK3313" s="54"/>
    </row>
    <row r="3314">
      <c r="B3314" s="23"/>
      <c r="D3314" s="32"/>
      <c r="G3314" s="23"/>
      <c r="J3314" s="23"/>
      <c r="O3314" s="23"/>
      <c r="BE3314" s="54"/>
      <c r="BF3314" s="55"/>
      <c r="BI3314" s="55"/>
      <c r="BJ3314" s="54"/>
      <c r="BK3314" s="54"/>
    </row>
    <row r="3315">
      <c r="B3315" s="23"/>
      <c r="D3315" s="32"/>
      <c r="G3315" s="23"/>
      <c r="J3315" s="23"/>
      <c r="O3315" s="23"/>
      <c r="BE3315" s="54"/>
      <c r="BF3315" s="55"/>
      <c r="BI3315" s="55"/>
      <c r="BJ3315" s="54"/>
      <c r="BK3315" s="54"/>
    </row>
    <row r="3316">
      <c r="B3316" s="23"/>
      <c r="D3316" s="32"/>
      <c r="G3316" s="23"/>
      <c r="J3316" s="23"/>
      <c r="O3316" s="23"/>
      <c r="BE3316" s="54"/>
      <c r="BF3316" s="55"/>
      <c r="BI3316" s="55"/>
      <c r="BJ3316" s="54"/>
      <c r="BK3316" s="54"/>
    </row>
    <row r="3317">
      <c r="B3317" s="23"/>
      <c r="D3317" s="32"/>
      <c r="G3317" s="23"/>
      <c r="J3317" s="23"/>
      <c r="O3317" s="23"/>
      <c r="BE3317" s="54"/>
      <c r="BF3317" s="55"/>
      <c r="BI3317" s="55"/>
      <c r="BJ3317" s="54"/>
      <c r="BK3317" s="54"/>
    </row>
    <row r="3318">
      <c r="B3318" s="23"/>
      <c r="D3318" s="32"/>
      <c r="G3318" s="23"/>
      <c r="J3318" s="23"/>
      <c r="O3318" s="23"/>
      <c r="BE3318" s="54"/>
      <c r="BF3318" s="55"/>
      <c r="BI3318" s="55"/>
      <c r="BJ3318" s="54"/>
      <c r="BK3318" s="54"/>
    </row>
    <row r="3319">
      <c r="B3319" s="23"/>
      <c r="D3319" s="32"/>
      <c r="G3319" s="23"/>
      <c r="J3319" s="23"/>
      <c r="O3319" s="23"/>
      <c r="BE3319" s="54"/>
      <c r="BF3319" s="55"/>
      <c r="BI3319" s="55"/>
      <c r="BJ3319" s="54"/>
      <c r="BK3319" s="54"/>
    </row>
    <row r="3320">
      <c r="B3320" s="23"/>
      <c r="D3320" s="32"/>
      <c r="G3320" s="23"/>
      <c r="J3320" s="23"/>
      <c r="O3320" s="23"/>
      <c r="BE3320" s="54"/>
      <c r="BF3320" s="55"/>
      <c r="BI3320" s="55"/>
      <c r="BJ3320" s="54"/>
      <c r="BK3320" s="54"/>
    </row>
    <row r="3321">
      <c r="B3321" s="23"/>
      <c r="D3321" s="32"/>
      <c r="G3321" s="23"/>
      <c r="J3321" s="23"/>
      <c r="O3321" s="23"/>
      <c r="BE3321" s="54"/>
      <c r="BF3321" s="55"/>
      <c r="BI3321" s="55"/>
      <c r="BJ3321" s="54"/>
      <c r="BK3321" s="54"/>
    </row>
    <row r="3322">
      <c r="B3322" s="23"/>
      <c r="D3322" s="32"/>
      <c r="G3322" s="23"/>
      <c r="J3322" s="23"/>
      <c r="O3322" s="23"/>
      <c r="BE3322" s="54"/>
      <c r="BF3322" s="55"/>
      <c r="BI3322" s="55"/>
      <c r="BJ3322" s="54"/>
      <c r="BK3322" s="54"/>
    </row>
    <row r="3323">
      <c r="B3323" s="23"/>
      <c r="D3323" s="32"/>
      <c r="G3323" s="23"/>
      <c r="J3323" s="23"/>
      <c r="O3323" s="23"/>
      <c r="BE3323" s="54"/>
      <c r="BF3323" s="55"/>
      <c r="BI3323" s="55"/>
      <c r="BJ3323" s="54"/>
      <c r="BK3323" s="54"/>
    </row>
    <row r="3324">
      <c r="B3324" s="23"/>
      <c r="D3324" s="32"/>
      <c r="G3324" s="23"/>
      <c r="J3324" s="23"/>
      <c r="O3324" s="23"/>
      <c r="BE3324" s="54"/>
      <c r="BF3324" s="55"/>
      <c r="BI3324" s="55"/>
      <c r="BJ3324" s="54"/>
      <c r="BK3324" s="54"/>
    </row>
    <row r="3325">
      <c r="B3325" s="23"/>
      <c r="D3325" s="32"/>
      <c r="G3325" s="23"/>
      <c r="J3325" s="23"/>
      <c r="O3325" s="23"/>
      <c r="BE3325" s="54"/>
      <c r="BF3325" s="55"/>
      <c r="BI3325" s="55"/>
      <c r="BJ3325" s="54"/>
      <c r="BK3325" s="54"/>
    </row>
    <row r="3326">
      <c r="B3326" s="23"/>
      <c r="D3326" s="32"/>
      <c r="G3326" s="23"/>
      <c r="J3326" s="23"/>
      <c r="O3326" s="23"/>
      <c r="BE3326" s="54"/>
      <c r="BF3326" s="55"/>
      <c r="BI3326" s="55"/>
      <c r="BJ3326" s="54"/>
      <c r="BK3326" s="54"/>
    </row>
    <row r="3327">
      <c r="B3327" s="23"/>
      <c r="D3327" s="32"/>
      <c r="G3327" s="23"/>
      <c r="J3327" s="23"/>
      <c r="O3327" s="23"/>
      <c r="BE3327" s="54"/>
      <c r="BF3327" s="55"/>
      <c r="BI3327" s="55"/>
      <c r="BJ3327" s="54"/>
      <c r="BK3327" s="54"/>
    </row>
    <row r="3328">
      <c r="B3328" s="23"/>
      <c r="D3328" s="32"/>
      <c r="G3328" s="23"/>
      <c r="J3328" s="23"/>
      <c r="O3328" s="23"/>
      <c r="BE3328" s="54"/>
      <c r="BF3328" s="55"/>
      <c r="BI3328" s="55"/>
      <c r="BJ3328" s="54"/>
      <c r="BK3328" s="54"/>
    </row>
    <row r="3329">
      <c r="B3329" s="23"/>
      <c r="D3329" s="32"/>
      <c r="G3329" s="23"/>
      <c r="J3329" s="23"/>
      <c r="O3329" s="23"/>
      <c r="BE3329" s="54"/>
      <c r="BF3329" s="55"/>
      <c r="BI3329" s="55"/>
      <c r="BJ3329" s="54"/>
      <c r="BK3329" s="54"/>
    </row>
    <row r="3330">
      <c r="B3330" s="23"/>
      <c r="D3330" s="32"/>
      <c r="G3330" s="23"/>
      <c r="J3330" s="23"/>
      <c r="O3330" s="23"/>
      <c r="BE3330" s="54"/>
      <c r="BF3330" s="55"/>
      <c r="BI3330" s="55"/>
      <c r="BJ3330" s="54"/>
      <c r="BK3330" s="54"/>
    </row>
    <row r="3331">
      <c r="B3331" s="23"/>
      <c r="D3331" s="32"/>
      <c r="G3331" s="23"/>
      <c r="J3331" s="23"/>
      <c r="O3331" s="23"/>
      <c r="BE3331" s="54"/>
      <c r="BF3331" s="55"/>
      <c r="BI3331" s="55"/>
      <c r="BJ3331" s="54"/>
      <c r="BK3331" s="54"/>
    </row>
    <row r="3332">
      <c r="B3332" s="23"/>
      <c r="D3332" s="32"/>
      <c r="G3332" s="23"/>
      <c r="J3332" s="23"/>
      <c r="O3332" s="23"/>
      <c r="BE3332" s="54"/>
      <c r="BF3332" s="55"/>
      <c r="BI3332" s="55"/>
      <c r="BJ3332" s="54"/>
      <c r="BK3332" s="54"/>
    </row>
    <row r="3333">
      <c r="B3333" s="23"/>
      <c r="D3333" s="32"/>
      <c r="G3333" s="23"/>
      <c r="J3333" s="23"/>
      <c r="O3333" s="23"/>
      <c r="BE3333" s="54"/>
      <c r="BF3333" s="55"/>
      <c r="BI3333" s="55"/>
      <c r="BJ3333" s="54"/>
      <c r="BK3333" s="54"/>
    </row>
    <row r="3334">
      <c r="B3334" s="23"/>
      <c r="D3334" s="32"/>
      <c r="G3334" s="23"/>
      <c r="J3334" s="23"/>
      <c r="O3334" s="23"/>
      <c r="BE3334" s="54"/>
      <c r="BF3334" s="55"/>
      <c r="BI3334" s="55"/>
      <c r="BJ3334" s="54"/>
      <c r="BK3334" s="54"/>
    </row>
    <row r="3335">
      <c r="B3335" s="23"/>
      <c r="D3335" s="32"/>
      <c r="G3335" s="23"/>
      <c r="J3335" s="23"/>
      <c r="O3335" s="23"/>
      <c r="BE3335" s="54"/>
      <c r="BF3335" s="55"/>
      <c r="BI3335" s="55"/>
      <c r="BJ3335" s="54"/>
      <c r="BK3335" s="54"/>
    </row>
    <row r="3336">
      <c r="B3336" s="23"/>
      <c r="D3336" s="32"/>
      <c r="G3336" s="23"/>
      <c r="J3336" s="23"/>
      <c r="O3336" s="23"/>
      <c r="BE3336" s="54"/>
      <c r="BF3336" s="55"/>
      <c r="BI3336" s="55"/>
      <c r="BJ3336" s="54"/>
      <c r="BK3336" s="54"/>
    </row>
    <row r="3337">
      <c r="B3337" s="23"/>
      <c r="D3337" s="32"/>
      <c r="G3337" s="23"/>
      <c r="J3337" s="23"/>
      <c r="O3337" s="23"/>
      <c r="BE3337" s="54"/>
      <c r="BF3337" s="55"/>
      <c r="BI3337" s="55"/>
      <c r="BJ3337" s="54"/>
      <c r="BK3337" s="54"/>
    </row>
    <row r="3338">
      <c r="B3338" s="23"/>
      <c r="D3338" s="32"/>
      <c r="G3338" s="23"/>
      <c r="J3338" s="23"/>
      <c r="O3338" s="23"/>
      <c r="BE3338" s="54"/>
      <c r="BF3338" s="55"/>
      <c r="BI3338" s="55"/>
      <c r="BJ3338" s="54"/>
      <c r="BK3338" s="54"/>
    </row>
    <row r="3339">
      <c r="B3339" s="23"/>
      <c r="D3339" s="32"/>
      <c r="G3339" s="23"/>
      <c r="J3339" s="23"/>
      <c r="O3339" s="23"/>
      <c r="BE3339" s="54"/>
      <c r="BF3339" s="55"/>
      <c r="BI3339" s="55"/>
      <c r="BJ3339" s="54"/>
      <c r="BK3339" s="54"/>
    </row>
    <row r="3340">
      <c r="B3340" s="23"/>
      <c r="D3340" s="32"/>
      <c r="G3340" s="23"/>
      <c r="J3340" s="23"/>
      <c r="O3340" s="23"/>
      <c r="BE3340" s="54"/>
      <c r="BF3340" s="55"/>
      <c r="BI3340" s="55"/>
      <c r="BJ3340" s="54"/>
      <c r="BK3340" s="54"/>
    </row>
    <row r="3341">
      <c r="B3341" s="23"/>
      <c r="D3341" s="32"/>
      <c r="G3341" s="23"/>
      <c r="J3341" s="23"/>
      <c r="O3341" s="23"/>
      <c r="BE3341" s="54"/>
      <c r="BF3341" s="55"/>
      <c r="BI3341" s="55"/>
      <c r="BJ3341" s="54"/>
      <c r="BK3341" s="54"/>
    </row>
    <row r="3342">
      <c r="B3342" s="23"/>
      <c r="D3342" s="32"/>
      <c r="G3342" s="23"/>
      <c r="J3342" s="23"/>
      <c r="O3342" s="23"/>
      <c r="BE3342" s="54"/>
      <c r="BF3342" s="55"/>
      <c r="BI3342" s="55"/>
      <c r="BJ3342" s="54"/>
      <c r="BK3342" s="54"/>
    </row>
    <row r="3343">
      <c r="B3343" s="23"/>
      <c r="D3343" s="32"/>
      <c r="G3343" s="23"/>
      <c r="J3343" s="23"/>
      <c r="O3343" s="23"/>
      <c r="BE3343" s="54"/>
      <c r="BF3343" s="55"/>
      <c r="BI3343" s="55"/>
      <c r="BJ3343" s="54"/>
      <c r="BK3343" s="54"/>
    </row>
    <row r="3344">
      <c r="B3344" s="23"/>
      <c r="D3344" s="32"/>
      <c r="G3344" s="23"/>
      <c r="J3344" s="23"/>
      <c r="O3344" s="23"/>
      <c r="BE3344" s="54"/>
      <c r="BF3344" s="55"/>
      <c r="BI3344" s="55"/>
      <c r="BJ3344" s="54"/>
      <c r="BK3344" s="54"/>
    </row>
    <row r="3345">
      <c r="B3345" s="23"/>
      <c r="D3345" s="32"/>
      <c r="G3345" s="23"/>
      <c r="J3345" s="23"/>
      <c r="O3345" s="23"/>
      <c r="BE3345" s="54"/>
      <c r="BF3345" s="55"/>
      <c r="BI3345" s="55"/>
      <c r="BJ3345" s="54"/>
      <c r="BK3345" s="54"/>
    </row>
    <row r="3346">
      <c r="B3346" s="23"/>
      <c r="D3346" s="32"/>
      <c r="G3346" s="23"/>
      <c r="J3346" s="23"/>
      <c r="O3346" s="23"/>
      <c r="BE3346" s="54"/>
      <c r="BF3346" s="55"/>
      <c r="BI3346" s="55"/>
      <c r="BJ3346" s="54"/>
      <c r="BK3346" s="54"/>
    </row>
    <row r="3347">
      <c r="B3347" s="23"/>
      <c r="D3347" s="32"/>
      <c r="G3347" s="23"/>
      <c r="J3347" s="23"/>
      <c r="O3347" s="23"/>
      <c r="BE3347" s="54"/>
      <c r="BF3347" s="55"/>
      <c r="BI3347" s="55"/>
      <c r="BJ3347" s="54"/>
      <c r="BK3347" s="54"/>
    </row>
    <row r="3348">
      <c r="B3348" s="23"/>
      <c r="D3348" s="32"/>
      <c r="G3348" s="23"/>
      <c r="J3348" s="23"/>
      <c r="O3348" s="23"/>
      <c r="BE3348" s="54"/>
      <c r="BF3348" s="55"/>
      <c r="BI3348" s="55"/>
      <c r="BJ3348" s="54"/>
      <c r="BK3348" s="54"/>
    </row>
    <row r="3349">
      <c r="B3349" s="23"/>
      <c r="D3349" s="32"/>
      <c r="G3349" s="23"/>
      <c r="J3349" s="23"/>
      <c r="O3349" s="23"/>
      <c r="BE3349" s="54"/>
      <c r="BF3349" s="55"/>
      <c r="BI3349" s="55"/>
      <c r="BJ3349" s="54"/>
      <c r="BK3349" s="54"/>
    </row>
    <row r="3350">
      <c r="B3350" s="23"/>
      <c r="D3350" s="32"/>
      <c r="G3350" s="23"/>
      <c r="J3350" s="23"/>
      <c r="O3350" s="23"/>
      <c r="BE3350" s="54"/>
      <c r="BF3350" s="55"/>
      <c r="BI3350" s="55"/>
      <c r="BJ3350" s="54"/>
      <c r="BK3350" s="54"/>
    </row>
    <row r="3351">
      <c r="B3351" s="23"/>
      <c r="D3351" s="32"/>
      <c r="G3351" s="23"/>
      <c r="J3351" s="23"/>
      <c r="O3351" s="23"/>
      <c r="BE3351" s="54"/>
      <c r="BF3351" s="55"/>
      <c r="BI3351" s="55"/>
      <c r="BJ3351" s="54"/>
      <c r="BK3351" s="54"/>
    </row>
    <row r="3352">
      <c r="B3352" s="23"/>
      <c r="D3352" s="32"/>
      <c r="G3352" s="23"/>
      <c r="J3352" s="23"/>
      <c r="O3352" s="23"/>
      <c r="BE3352" s="54"/>
      <c r="BF3352" s="55"/>
      <c r="BI3352" s="55"/>
      <c r="BJ3352" s="54"/>
      <c r="BK3352" s="54"/>
    </row>
    <row r="3353">
      <c r="B3353" s="23"/>
      <c r="D3353" s="32"/>
      <c r="G3353" s="23"/>
      <c r="J3353" s="23"/>
      <c r="O3353" s="23"/>
      <c r="BE3353" s="54"/>
      <c r="BF3353" s="55"/>
      <c r="BI3353" s="55"/>
      <c r="BJ3353" s="54"/>
      <c r="BK3353" s="54"/>
    </row>
    <row r="3354">
      <c r="B3354" s="23"/>
      <c r="D3354" s="32"/>
      <c r="G3354" s="23"/>
      <c r="J3354" s="23"/>
      <c r="O3354" s="23"/>
      <c r="BE3354" s="54"/>
      <c r="BF3354" s="55"/>
      <c r="BI3354" s="55"/>
      <c r="BJ3354" s="54"/>
      <c r="BK3354" s="54"/>
    </row>
    <row r="3355">
      <c r="B3355" s="23"/>
      <c r="D3355" s="32"/>
      <c r="G3355" s="23"/>
      <c r="J3355" s="23"/>
      <c r="O3355" s="23"/>
      <c r="BE3355" s="54"/>
      <c r="BF3355" s="55"/>
      <c r="BI3355" s="55"/>
      <c r="BJ3355" s="54"/>
      <c r="BK3355" s="54"/>
    </row>
    <row r="3356">
      <c r="B3356" s="23"/>
      <c r="D3356" s="32"/>
      <c r="G3356" s="23"/>
      <c r="J3356" s="23"/>
      <c r="O3356" s="23"/>
      <c r="BE3356" s="54"/>
      <c r="BF3356" s="55"/>
      <c r="BI3356" s="55"/>
      <c r="BJ3356" s="54"/>
      <c r="BK3356" s="54"/>
    </row>
    <row r="3357">
      <c r="B3357" s="23"/>
      <c r="D3357" s="32"/>
      <c r="G3357" s="23"/>
      <c r="J3357" s="23"/>
      <c r="O3357" s="23"/>
      <c r="BE3357" s="54"/>
      <c r="BF3357" s="55"/>
      <c r="BI3357" s="55"/>
      <c r="BJ3357" s="54"/>
      <c r="BK3357" s="54"/>
    </row>
    <row r="3358">
      <c r="B3358" s="23"/>
      <c r="D3358" s="32"/>
      <c r="G3358" s="23"/>
      <c r="J3358" s="23"/>
      <c r="O3358" s="23"/>
      <c r="BE3358" s="54"/>
      <c r="BF3358" s="55"/>
      <c r="BI3358" s="55"/>
      <c r="BJ3358" s="54"/>
      <c r="BK3358" s="54"/>
    </row>
    <row r="3359">
      <c r="B3359" s="23"/>
      <c r="D3359" s="32"/>
      <c r="G3359" s="23"/>
      <c r="J3359" s="23"/>
      <c r="O3359" s="23"/>
      <c r="BE3359" s="54"/>
      <c r="BF3359" s="55"/>
      <c r="BI3359" s="55"/>
      <c r="BJ3359" s="54"/>
      <c r="BK3359" s="54"/>
    </row>
    <row r="3360">
      <c r="B3360" s="23"/>
      <c r="D3360" s="32"/>
      <c r="G3360" s="23"/>
      <c r="J3360" s="23"/>
      <c r="O3360" s="23"/>
      <c r="BE3360" s="54"/>
      <c r="BF3360" s="55"/>
      <c r="BI3360" s="55"/>
      <c r="BJ3360" s="54"/>
      <c r="BK3360" s="54"/>
    </row>
    <row r="3361">
      <c r="B3361" s="23"/>
      <c r="D3361" s="32"/>
      <c r="G3361" s="23"/>
      <c r="J3361" s="23"/>
      <c r="O3361" s="23"/>
      <c r="BE3361" s="54"/>
      <c r="BF3361" s="55"/>
      <c r="BI3361" s="55"/>
      <c r="BJ3361" s="54"/>
      <c r="BK3361" s="54"/>
    </row>
    <row r="3362">
      <c r="B3362" s="23"/>
      <c r="D3362" s="32"/>
      <c r="G3362" s="23"/>
      <c r="J3362" s="23"/>
      <c r="O3362" s="23"/>
      <c r="BE3362" s="54"/>
      <c r="BF3362" s="55"/>
      <c r="BI3362" s="55"/>
      <c r="BJ3362" s="54"/>
      <c r="BK3362" s="54"/>
    </row>
    <row r="3363">
      <c r="B3363" s="23"/>
      <c r="D3363" s="32"/>
      <c r="G3363" s="23"/>
      <c r="J3363" s="23"/>
      <c r="O3363" s="23"/>
      <c r="BE3363" s="54"/>
      <c r="BF3363" s="55"/>
      <c r="BI3363" s="55"/>
      <c r="BJ3363" s="54"/>
      <c r="BK3363" s="54"/>
    </row>
    <row r="3364">
      <c r="B3364" s="23"/>
      <c r="D3364" s="32"/>
      <c r="G3364" s="23"/>
      <c r="J3364" s="23"/>
      <c r="O3364" s="23"/>
      <c r="BE3364" s="54"/>
      <c r="BF3364" s="55"/>
      <c r="BI3364" s="55"/>
      <c r="BJ3364" s="54"/>
      <c r="BK3364" s="54"/>
    </row>
    <row r="3365">
      <c r="B3365" s="23"/>
      <c r="D3365" s="32"/>
      <c r="G3365" s="23"/>
      <c r="J3365" s="23"/>
      <c r="O3365" s="23"/>
      <c r="BE3365" s="54"/>
      <c r="BF3365" s="55"/>
      <c r="BI3365" s="55"/>
      <c r="BJ3365" s="54"/>
      <c r="BK3365" s="54"/>
    </row>
    <row r="3366">
      <c r="B3366" s="23"/>
      <c r="D3366" s="32"/>
      <c r="G3366" s="23"/>
      <c r="J3366" s="23"/>
      <c r="O3366" s="23"/>
      <c r="BE3366" s="54"/>
      <c r="BF3366" s="55"/>
      <c r="BI3366" s="55"/>
      <c r="BJ3366" s="54"/>
      <c r="BK3366" s="54"/>
    </row>
    <row r="3367">
      <c r="B3367" s="23"/>
      <c r="D3367" s="32"/>
      <c r="G3367" s="23"/>
      <c r="J3367" s="23"/>
      <c r="O3367" s="23"/>
      <c r="BE3367" s="54"/>
      <c r="BF3367" s="55"/>
      <c r="BI3367" s="55"/>
      <c r="BJ3367" s="54"/>
      <c r="BK3367" s="54"/>
    </row>
    <row r="3368">
      <c r="B3368" s="23"/>
      <c r="D3368" s="32"/>
      <c r="G3368" s="23"/>
      <c r="J3368" s="23"/>
      <c r="O3368" s="23"/>
      <c r="BE3368" s="54"/>
      <c r="BF3368" s="55"/>
      <c r="BI3368" s="55"/>
      <c r="BJ3368" s="54"/>
      <c r="BK3368" s="54"/>
    </row>
    <row r="3369">
      <c r="B3369" s="23"/>
      <c r="D3369" s="32"/>
      <c r="G3369" s="23"/>
      <c r="J3369" s="23"/>
      <c r="O3369" s="23"/>
      <c r="BE3369" s="54"/>
      <c r="BF3369" s="55"/>
      <c r="BI3369" s="55"/>
      <c r="BJ3369" s="54"/>
      <c r="BK3369" s="54"/>
    </row>
    <row r="3370">
      <c r="B3370" s="23"/>
      <c r="D3370" s="32"/>
      <c r="G3370" s="23"/>
      <c r="J3370" s="23"/>
      <c r="O3370" s="23"/>
      <c r="BE3370" s="54"/>
      <c r="BF3370" s="55"/>
      <c r="BI3370" s="55"/>
      <c r="BJ3370" s="54"/>
      <c r="BK3370" s="54"/>
    </row>
    <row r="3371">
      <c r="B3371" s="23"/>
      <c r="D3371" s="32"/>
      <c r="G3371" s="23"/>
      <c r="J3371" s="23"/>
      <c r="O3371" s="23"/>
      <c r="BE3371" s="54"/>
      <c r="BF3371" s="55"/>
      <c r="BI3371" s="55"/>
      <c r="BJ3371" s="54"/>
      <c r="BK3371" s="54"/>
    </row>
    <row r="3372">
      <c r="B3372" s="23"/>
      <c r="D3372" s="32"/>
      <c r="G3372" s="23"/>
      <c r="J3372" s="23"/>
      <c r="O3372" s="23"/>
      <c r="BE3372" s="54"/>
      <c r="BF3372" s="55"/>
      <c r="BI3372" s="55"/>
      <c r="BJ3372" s="54"/>
      <c r="BK3372" s="54"/>
    </row>
    <row r="3373">
      <c r="B3373" s="23"/>
      <c r="D3373" s="32"/>
      <c r="G3373" s="23"/>
      <c r="J3373" s="23"/>
      <c r="O3373" s="23"/>
      <c r="BE3373" s="54"/>
      <c r="BF3373" s="55"/>
      <c r="BI3373" s="55"/>
      <c r="BJ3373" s="54"/>
      <c r="BK3373" s="54"/>
    </row>
    <row r="3374">
      <c r="B3374" s="23"/>
      <c r="D3374" s="32"/>
      <c r="G3374" s="23"/>
      <c r="J3374" s="23"/>
      <c r="O3374" s="23"/>
      <c r="BE3374" s="54"/>
      <c r="BF3374" s="55"/>
      <c r="BI3374" s="55"/>
      <c r="BJ3374" s="54"/>
      <c r="BK3374" s="54"/>
    </row>
    <row r="3375">
      <c r="B3375" s="23"/>
      <c r="D3375" s="32"/>
      <c r="G3375" s="23"/>
      <c r="J3375" s="23"/>
      <c r="O3375" s="23"/>
      <c r="BE3375" s="54"/>
      <c r="BF3375" s="55"/>
      <c r="BI3375" s="55"/>
      <c r="BJ3375" s="54"/>
      <c r="BK3375" s="54"/>
    </row>
    <row r="3376">
      <c r="B3376" s="23"/>
      <c r="D3376" s="32"/>
      <c r="G3376" s="23"/>
      <c r="J3376" s="23"/>
      <c r="O3376" s="23"/>
      <c r="BE3376" s="54"/>
      <c r="BF3376" s="55"/>
      <c r="BI3376" s="55"/>
      <c r="BJ3376" s="54"/>
      <c r="BK3376" s="54"/>
    </row>
    <row r="3377">
      <c r="B3377" s="23"/>
      <c r="D3377" s="32"/>
      <c r="G3377" s="23"/>
      <c r="J3377" s="23"/>
      <c r="O3377" s="23"/>
      <c r="BE3377" s="54"/>
      <c r="BF3377" s="55"/>
      <c r="BI3377" s="55"/>
      <c r="BJ3377" s="54"/>
      <c r="BK3377" s="54"/>
    </row>
    <row r="3378">
      <c r="B3378" s="23"/>
      <c r="D3378" s="32"/>
      <c r="G3378" s="23"/>
      <c r="J3378" s="23"/>
      <c r="O3378" s="23"/>
      <c r="BE3378" s="54"/>
      <c r="BF3378" s="55"/>
      <c r="BI3378" s="55"/>
      <c r="BJ3378" s="54"/>
      <c r="BK3378" s="54"/>
    </row>
    <row r="3379">
      <c r="B3379" s="23"/>
      <c r="D3379" s="32"/>
      <c r="G3379" s="23"/>
      <c r="J3379" s="23"/>
      <c r="O3379" s="23"/>
      <c r="BE3379" s="54"/>
      <c r="BF3379" s="55"/>
      <c r="BI3379" s="55"/>
      <c r="BJ3379" s="54"/>
      <c r="BK3379" s="54"/>
    </row>
    <row r="3380">
      <c r="B3380" s="23"/>
      <c r="D3380" s="32"/>
      <c r="G3380" s="23"/>
      <c r="J3380" s="23"/>
      <c r="O3380" s="23"/>
      <c r="BE3380" s="54"/>
      <c r="BF3380" s="55"/>
      <c r="BI3380" s="55"/>
      <c r="BJ3380" s="54"/>
      <c r="BK3380" s="54"/>
    </row>
    <row r="3381">
      <c r="B3381" s="23"/>
      <c r="D3381" s="32"/>
      <c r="G3381" s="23"/>
      <c r="J3381" s="23"/>
      <c r="O3381" s="23"/>
      <c r="BE3381" s="54"/>
      <c r="BF3381" s="55"/>
      <c r="BI3381" s="55"/>
      <c r="BJ3381" s="54"/>
      <c r="BK3381" s="54"/>
    </row>
    <row r="3382">
      <c r="B3382" s="23"/>
      <c r="D3382" s="32"/>
      <c r="G3382" s="23"/>
      <c r="J3382" s="23"/>
      <c r="O3382" s="23"/>
      <c r="BE3382" s="54"/>
      <c r="BF3382" s="55"/>
      <c r="BI3382" s="55"/>
      <c r="BJ3382" s="54"/>
      <c r="BK3382" s="54"/>
    </row>
    <row r="3383">
      <c r="B3383" s="23"/>
      <c r="D3383" s="32"/>
      <c r="G3383" s="23"/>
      <c r="J3383" s="23"/>
      <c r="O3383" s="23"/>
      <c r="BE3383" s="54"/>
      <c r="BF3383" s="55"/>
      <c r="BI3383" s="55"/>
      <c r="BJ3383" s="54"/>
      <c r="BK3383" s="54"/>
    </row>
    <row r="3384">
      <c r="B3384" s="23"/>
      <c r="D3384" s="32"/>
      <c r="G3384" s="23"/>
      <c r="J3384" s="23"/>
      <c r="O3384" s="23"/>
      <c r="BE3384" s="54"/>
      <c r="BF3384" s="55"/>
      <c r="BI3384" s="55"/>
      <c r="BJ3384" s="54"/>
      <c r="BK3384" s="54"/>
    </row>
    <row r="3385">
      <c r="B3385" s="23"/>
      <c r="D3385" s="32"/>
      <c r="G3385" s="23"/>
      <c r="J3385" s="23"/>
      <c r="O3385" s="23"/>
      <c r="BE3385" s="54"/>
      <c r="BF3385" s="55"/>
      <c r="BI3385" s="55"/>
      <c r="BJ3385" s="54"/>
      <c r="BK3385" s="54"/>
    </row>
    <row r="3386">
      <c r="B3386" s="23"/>
      <c r="D3386" s="32"/>
      <c r="G3386" s="23"/>
      <c r="J3386" s="23"/>
      <c r="O3386" s="23"/>
      <c r="BE3386" s="54"/>
      <c r="BF3386" s="55"/>
      <c r="BI3386" s="55"/>
      <c r="BJ3386" s="54"/>
      <c r="BK3386" s="54"/>
    </row>
    <row r="3387">
      <c r="B3387" s="23"/>
      <c r="D3387" s="32"/>
      <c r="G3387" s="23"/>
      <c r="J3387" s="23"/>
      <c r="O3387" s="23"/>
      <c r="BE3387" s="54"/>
      <c r="BF3387" s="55"/>
      <c r="BI3387" s="55"/>
      <c r="BJ3387" s="54"/>
      <c r="BK3387" s="54"/>
    </row>
    <row r="3388">
      <c r="B3388" s="23"/>
      <c r="D3388" s="32"/>
      <c r="G3388" s="23"/>
      <c r="J3388" s="23"/>
      <c r="O3388" s="23"/>
      <c r="BE3388" s="54"/>
      <c r="BF3388" s="55"/>
      <c r="BI3388" s="55"/>
      <c r="BJ3388" s="54"/>
      <c r="BK3388" s="54"/>
    </row>
    <row r="3389">
      <c r="B3389" s="23"/>
      <c r="D3389" s="32"/>
      <c r="G3389" s="23"/>
      <c r="J3389" s="23"/>
      <c r="O3389" s="23"/>
      <c r="BE3389" s="54"/>
      <c r="BF3389" s="55"/>
      <c r="BI3389" s="55"/>
      <c r="BJ3389" s="54"/>
      <c r="BK3389" s="54"/>
    </row>
    <row r="3390">
      <c r="B3390" s="23"/>
      <c r="D3390" s="32"/>
      <c r="G3390" s="23"/>
      <c r="J3390" s="23"/>
      <c r="O3390" s="23"/>
      <c r="BE3390" s="54"/>
      <c r="BF3390" s="55"/>
      <c r="BI3390" s="55"/>
      <c r="BJ3390" s="54"/>
      <c r="BK3390" s="54"/>
    </row>
    <row r="3391">
      <c r="B3391" s="23"/>
      <c r="D3391" s="32"/>
      <c r="G3391" s="23"/>
      <c r="J3391" s="23"/>
      <c r="O3391" s="23"/>
      <c r="BE3391" s="54"/>
      <c r="BF3391" s="55"/>
      <c r="BI3391" s="55"/>
      <c r="BJ3391" s="54"/>
      <c r="BK3391" s="54"/>
    </row>
    <row r="3392">
      <c r="B3392" s="23"/>
      <c r="D3392" s="32"/>
      <c r="G3392" s="23"/>
      <c r="J3392" s="23"/>
      <c r="O3392" s="23"/>
      <c r="BE3392" s="54"/>
      <c r="BF3392" s="55"/>
      <c r="BI3392" s="55"/>
      <c r="BJ3392" s="54"/>
      <c r="BK3392" s="54"/>
    </row>
    <row r="3393">
      <c r="B3393" s="23"/>
      <c r="D3393" s="32"/>
      <c r="G3393" s="23"/>
      <c r="J3393" s="23"/>
      <c r="O3393" s="23"/>
      <c r="BE3393" s="54"/>
      <c r="BF3393" s="55"/>
      <c r="BI3393" s="55"/>
      <c r="BJ3393" s="54"/>
      <c r="BK3393" s="54"/>
    </row>
    <row r="3394">
      <c r="B3394" s="23"/>
      <c r="D3394" s="32"/>
      <c r="G3394" s="23"/>
      <c r="J3394" s="23"/>
      <c r="O3394" s="23"/>
      <c r="BE3394" s="54"/>
      <c r="BF3394" s="55"/>
      <c r="BI3394" s="55"/>
      <c r="BJ3394" s="54"/>
      <c r="BK3394" s="54"/>
    </row>
    <row r="3395">
      <c r="B3395" s="23"/>
      <c r="D3395" s="32"/>
      <c r="G3395" s="23"/>
      <c r="J3395" s="23"/>
      <c r="O3395" s="23"/>
      <c r="BE3395" s="54"/>
      <c r="BF3395" s="55"/>
      <c r="BI3395" s="55"/>
      <c r="BJ3395" s="54"/>
      <c r="BK3395" s="54"/>
    </row>
    <row r="3396">
      <c r="B3396" s="23"/>
      <c r="D3396" s="32"/>
      <c r="G3396" s="23"/>
      <c r="J3396" s="23"/>
      <c r="O3396" s="23"/>
      <c r="BE3396" s="54"/>
      <c r="BF3396" s="55"/>
      <c r="BI3396" s="55"/>
      <c r="BJ3396" s="54"/>
      <c r="BK3396" s="54"/>
    </row>
    <row r="3397">
      <c r="B3397" s="23"/>
      <c r="D3397" s="32"/>
      <c r="G3397" s="23"/>
      <c r="J3397" s="23"/>
      <c r="O3397" s="23"/>
      <c r="BE3397" s="54"/>
      <c r="BF3397" s="55"/>
      <c r="BI3397" s="55"/>
      <c r="BJ3397" s="54"/>
      <c r="BK3397" s="54"/>
    </row>
    <row r="3398">
      <c r="B3398" s="23"/>
      <c r="D3398" s="32"/>
      <c r="G3398" s="23"/>
      <c r="J3398" s="23"/>
      <c r="O3398" s="23"/>
      <c r="BE3398" s="54"/>
      <c r="BF3398" s="55"/>
      <c r="BI3398" s="55"/>
      <c r="BJ3398" s="54"/>
      <c r="BK3398" s="54"/>
    </row>
    <row r="3399">
      <c r="B3399" s="23"/>
      <c r="D3399" s="32"/>
      <c r="G3399" s="23"/>
      <c r="J3399" s="23"/>
      <c r="O3399" s="23"/>
      <c r="BE3399" s="54"/>
      <c r="BF3399" s="55"/>
      <c r="BI3399" s="55"/>
      <c r="BJ3399" s="54"/>
      <c r="BK3399" s="54"/>
    </row>
    <row r="3400">
      <c r="B3400" s="23"/>
      <c r="D3400" s="32"/>
      <c r="G3400" s="23"/>
      <c r="J3400" s="23"/>
      <c r="O3400" s="23"/>
      <c r="BE3400" s="54"/>
      <c r="BF3400" s="55"/>
      <c r="BI3400" s="55"/>
      <c r="BJ3400" s="54"/>
      <c r="BK3400" s="54"/>
    </row>
    <row r="3401">
      <c r="B3401" s="23"/>
      <c r="D3401" s="32"/>
      <c r="G3401" s="23"/>
      <c r="J3401" s="23"/>
      <c r="O3401" s="23"/>
      <c r="BE3401" s="54"/>
      <c r="BF3401" s="55"/>
      <c r="BI3401" s="55"/>
      <c r="BJ3401" s="54"/>
      <c r="BK3401" s="54"/>
    </row>
    <row r="3402">
      <c r="B3402" s="23"/>
      <c r="D3402" s="32"/>
      <c r="G3402" s="23"/>
      <c r="J3402" s="23"/>
      <c r="O3402" s="23"/>
      <c r="BE3402" s="54"/>
      <c r="BF3402" s="55"/>
      <c r="BI3402" s="55"/>
      <c r="BJ3402" s="54"/>
      <c r="BK3402" s="54"/>
    </row>
    <row r="3403">
      <c r="B3403" s="23"/>
      <c r="D3403" s="32"/>
      <c r="G3403" s="23"/>
      <c r="J3403" s="23"/>
      <c r="O3403" s="23"/>
      <c r="BE3403" s="54"/>
      <c r="BF3403" s="55"/>
      <c r="BI3403" s="55"/>
      <c r="BJ3403" s="54"/>
      <c r="BK3403" s="54"/>
    </row>
    <row r="3404">
      <c r="B3404" s="23"/>
      <c r="D3404" s="32"/>
      <c r="G3404" s="23"/>
      <c r="J3404" s="23"/>
      <c r="O3404" s="23"/>
      <c r="BE3404" s="54"/>
      <c r="BF3404" s="55"/>
      <c r="BI3404" s="55"/>
      <c r="BJ3404" s="54"/>
      <c r="BK3404" s="54"/>
    </row>
    <row r="3405">
      <c r="B3405" s="23"/>
      <c r="D3405" s="32"/>
      <c r="G3405" s="23"/>
      <c r="J3405" s="23"/>
      <c r="O3405" s="23"/>
      <c r="BE3405" s="54"/>
      <c r="BF3405" s="55"/>
      <c r="BI3405" s="55"/>
      <c r="BJ3405" s="54"/>
      <c r="BK3405" s="54"/>
    </row>
    <row r="3406">
      <c r="B3406" s="23"/>
      <c r="D3406" s="32"/>
      <c r="G3406" s="23"/>
      <c r="J3406" s="23"/>
      <c r="O3406" s="23"/>
      <c r="BE3406" s="54"/>
      <c r="BF3406" s="55"/>
      <c r="BI3406" s="55"/>
      <c r="BJ3406" s="54"/>
      <c r="BK3406" s="54"/>
    </row>
    <row r="3407">
      <c r="B3407" s="23"/>
      <c r="D3407" s="32"/>
      <c r="G3407" s="23"/>
      <c r="J3407" s="23"/>
      <c r="O3407" s="23"/>
      <c r="BE3407" s="54"/>
      <c r="BF3407" s="55"/>
      <c r="BI3407" s="55"/>
      <c r="BJ3407" s="54"/>
      <c r="BK3407" s="54"/>
    </row>
    <row r="3408">
      <c r="B3408" s="23"/>
      <c r="D3408" s="32"/>
      <c r="G3408" s="23"/>
      <c r="J3408" s="23"/>
      <c r="O3408" s="23"/>
      <c r="BE3408" s="54"/>
      <c r="BF3408" s="55"/>
      <c r="BI3408" s="55"/>
      <c r="BJ3408" s="54"/>
      <c r="BK3408" s="54"/>
    </row>
    <row r="3409">
      <c r="B3409" s="23"/>
      <c r="D3409" s="32"/>
      <c r="G3409" s="23"/>
      <c r="J3409" s="23"/>
      <c r="O3409" s="23"/>
      <c r="BE3409" s="54"/>
      <c r="BF3409" s="55"/>
      <c r="BI3409" s="55"/>
      <c r="BJ3409" s="54"/>
      <c r="BK3409" s="54"/>
    </row>
    <row r="3410">
      <c r="B3410" s="23"/>
      <c r="D3410" s="32"/>
      <c r="G3410" s="23"/>
      <c r="J3410" s="23"/>
      <c r="O3410" s="23"/>
      <c r="BE3410" s="54"/>
      <c r="BF3410" s="55"/>
      <c r="BI3410" s="55"/>
      <c r="BJ3410" s="54"/>
      <c r="BK3410" s="54"/>
    </row>
    <row r="3411">
      <c r="B3411" s="23"/>
      <c r="D3411" s="32"/>
      <c r="G3411" s="23"/>
      <c r="J3411" s="23"/>
      <c r="O3411" s="23"/>
      <c r="BE3411" s="54"/>
      <c r="BF3411" s="55"/>
      <c r="BI3411" s="55"/>
      <c r="BJ3411" s="54"/>
      <c r="BK3411" s="54"/>
    </row>
    <row r="3412">
      <c r="B3412" s="23"/>
      <c r="D3412" s="32"/>
      <c r="G3412" s="23"/>
      <c r="J3412" s="23"/>
      <c r="O3412" s="23"/>
      <c r="BE3412" s="54"/>
      <c r="BF3412" s="55"/>
      <c r="BI3412" s="55"/>
      <c r="BJ3412" s="54"/>
      <c r="BK3412" s="54"/>
    </row>
    <row r="3413">
      <c r="B3413" s="23"/>
      <c r="D3413" s="32"/>
      <c r="G3413" s="23"/>
      <c r="J3413" s="23"/>
      <c r="O3413" s="23"/>
      <c r="BE3413" s="54"/>
      <c r="BF3413" s="55"/>
      <c r="BI3413" s="55"/>
      <c r="BJ3413" s="54"/>
      <c r="BK3413" s="54"/>
    </row>
    <row r="3414">
      <c r="B3414" s="23"/>
      <c r="D3414" s="32"/>
      <c r="G3414" s="23"/>
      <c r="J3414" s="23"/>
      <c r="O3414" s="23"/>
      <c r="BE3414" s="54"/>
      <c r="BF3414" s="55"/>
      <c r="BI3414" s="55"/>
      <c r="BJ3414" s="54"/>
      <c r="BK3414" s="54"/>
    </row>
    <row r="3415">
      <c r="B3415" s="23"/>
      <c r="D3415" s="32"/>
      <c r="G3415" s="23"/>
      <c r="J3415" s="23"/>
      <c r="O3415" s="23"/>
      <c r="BE3415" s="54"/>
      <c r="BF3415" s="55"/>
      <c r="BI3415" s="55"/>
      <c r="BJ3415" s="54"/>
      <c r="BK3415" s="54"/>
    </row>
    <row r="3416">
      <c r="B3416" s="23"/>
      <c r="D3416" s="32"/>
      <c r="G3416" s="23"/>
      <c r="J3416" s="23"/>
      <c r="O3416" s="23"/>
      <c r="BE3416" s="54"/>
      <c r="BF3416" s="55"/>
      <c r="BI3416" s="55"/>
      <c r="BJ3416" s="54"/>
      <c r="BK3416" s="54"/>
    </row>
    <row r="3417">
      <c r="B3417" s="23"/>
      <c r="D3417" s="32"/>
      <c r="G3417" s="23"/>
      <c r="J3417" s="23"/>
      <c r="O3417" s="23"/>
      <c r="BE3417" s="54"/>
      <c r="BF3417" s="55"/>
      <c r="BI3417" s="55"/>
      <c r="BJ3417" s="54"/>
      <c r="BK3417" s="54"/>
    </row>
    <row r="3418">
      <c r="B3418" s="23"/>
      <c r="D3418" s="32"/>
      <c r="G3418" s="23"/>
      <c r="J3418" s="23"/>
      <c r="O3418" s="23"/>
      <c r="BE3418" s="54"/>
      <c r="BF3418" s="55"/>
      <c r="BI3418" s="55"/>
      <c r="BJ3418" s="54"/>
      <c r="BK3418" s="54"/>
    </row>
    <row r="3419">
      <c r="B3419" s="23"/>
      <c r="D3419" s="32"/>
      <c r="G3419" s="23"/>
      <c r="J3419" s="23"/>
      <c r="O3419" s="23"/>
      <c r="BE3419" s="54"/>
      <c r="BF3419" s="55"/>
      <c r="BI3419" s="55"/>
      <c r="BJ3419" s="54"/>
      <c r="BK3419" s="54"/>
    </row>
    <row r="3420">
      <c r="B3420" s="23"/>
      <c r="D3420" s="32"/>
      <c r="G3420" s="23"/>
      <c r="J3420" s="23"/>
      <c r="O3420" s="23"/>
      <c r="BE3420" s="54"/>
      <c r="BF3420" s="55"/>
      <c r="BI3420" s="55"/>
      <c r="BJ3420" s="54"/>
      <c r="BK3420" s="54"/>
    </row>
    <row r="3421">
      <c r="B3421" s="23"/>
      <c r="D3421" s="32"/>
      <c r="G3421" s="23"/>
      <c r="J3421" s="23"/>
      <c r="O3421" s="23"/>
      <c r="BE3421" s="54"/>
      <c r="BF3421" s="55"/>
      <c r="BI3421" s="55"/>
      <c r="BJ3421" s="54"/>
      <c r="BK3421" s="54"/>
    </row>
    <row r="3422">
      <c r="B3422" s="23"/>
      <c r="D3422" s="32"/>
      <c r="G3422" s="23"/>
      <c r="J3422" s="23"/>
      <c r="O3422" s="23"/>
      <c r="BE3422" s="54"/>
      <c r="BF3422" s="55"/>
      <c r="BI3422" s="55"/>
      <c r="BJ3422" s="54"/>
      <c r="BK3422" s="54"/>
    </row>
    <row r="3423">
      <c r="B3423" s="23"/>
      <c r="D3423" s="32"/>
      <c r="G3423" s="23"/>
      <c r="J3423" s="23"/>
      <c r="O3423" s="23"/>
      <c r="BE3423" s="54"/>
      <c r="BF3423" s="55"/>
      <c r="BI3423" s="55"/>
      <c r="BJ3423" s="54"/>
      <c r="BK3423" s="54"/>
    </row>
    <row r="3424">
      <c r="B3424" s="23"/>
      <c r="D3424" s="32"/>
      <c r="G3424" s="23"/>
      <c r="J3424" s="23"/>
      <c r="O3424" s="23"/>
      <c r="BE3424" s="54"/>
      <c r="BF3424" s="55"/>
      <c r="BI3424" s="55"/>
      <c r="BJ3424" s="54"/>
      <c r="BK3424" s="54"/>
    </row>
    <row r="3425">
      <c r="B3425" s="23"/>
      <c r="D3425" s="32"/>
      <c r="G3425" s="23"/>
      <c r="J3425" s="23"/>
      <c r="O3425" s="23"/>
      <c r="BE3425" s="54"/>
      <c r="BF3425" s="55"/>
      <c r="BI3425" s="55"/>
      <c r="BJ3425" s="54"/>
      <c r="BK3425" s="54"/>
    </row>
    <row r="3426">
      <c r="B3426" s="23"/>
      <c r="D3426" s="32"/>
      <c r="G3426" s="23"/>
      <c r="J3426" s="23"/>
      <c r="O3426" s="23"/>
      <c r="BE3426" s="54"/>
      <c r="BF3426" s="55"/>
      <c r="BI3426" s="55"/>
      <c r="BJ3426" s="54"/>
      <c r="BK3426" s="54"/>
    </row>
    <row r="3427">
      <c r="B3427" s="23"/>
      <c r="D3427" s="32"/>
      <c r="G3427" s="23"/>
      <c r="J3427" s="23"/>
      <c r="O3427" s="23"/>
      <c r="BE3427" s="54"/>
      <c r="BF3427" s="55"/>
      <c r="BI3427" s="55"/>
      <c r="BJ3427" s="54"/>
      <c r="BK3427" s="54"/>
    </row>
    <row r="3428">
      <c r="B3428" s="23"/>
      <c r="D3428" s="32"/>
      <c r="G3428" s="23"/>
      <c r="J3428" s="23"/>
      <c r="O3428" s="23"/>
      <c r="BE3428" s="54"/>
      <c r="BF3428" s="55"/>
      <c r="BI3428" s="55"/>
      <c r="BJ3428" s="54"/>
      <c r="BK3428" s="54"/>
    </row>
    <row r="3429">
      <c r="B3429" s="23"/>
      <c r="D3429" s="32"/>
      <c r="G3429" s="23"/>
      <c r="J3429" s="23"/>
      <c r="O3429" s="23"/>
      <c r="BE3429" s="54"/>
      <c r="BF3429" s="55"/>
      <c r="BI3429" s="55"/>
      <c r="BJ3429" s="54"/>
      <c r="BK3429" s="54"/>
    </row>
    <row r="3430">
      <c r="B3430" s="23"/>
      <c r="D3430" s="32"/>
      <c r="G3430" s="23"/>
      <c r="J3430" s="23"/>
      <c r="O3430" s="23"/>
      <c r="BE3430" s="54"/>
      <c r="BF3430" s="55"/>
      <c r="BI3430" s="55"/>
      <c r="BJ3430" s="54"/>
      <c r="BK3430" s="54"/>
    </row>
    <row r="3431">
      <c r="B3431" s="23"/>
      <c r="D3431" s="32"/>
      <c r="G3431" s="23"/>
      <c r="J3431" s="23"/>
      <c r="O3431" s="23"/>
      <c r="BE3431" s="54"/>
      <c r="BF3431" s="55"/>
      <c r="BI3431" s="55"/>
      <c r="BJ3431" s="54"/>
      <c r="BK3431" s="54"/>
    </row>
    <row r="3432">
      <c r="B3432" s="23"/>
      <c r="D3432" s="32"/>
      <c r="G3432" s="23"/>
      <c r="J3432" s="23"/>
      <c r="O3432" s="23"/>
      <c r="BE3432" s="54"/>
      <c r="BF3432" s="55"/>
      <c r="BI3432" s="55"/>
      <c r="BJ3432" s="54"/>
      <c r="BK3432" s="54"/>
    </row>
    <row r="3433">
      <c r="B3433" s="23"/>
      <c r="D3433" s="32"/>
      <c r="G3433" s="23"/>
      <c r="J3433" s="23"/>
      <c r="O3433" s="23"/>
      <c r="BE3433" s="54"/>
      <c r="BF3433" s="55"/>
      <c r="BI3433" s="55"/>
      <c r="BJ3433" s="54"/>
      <c r="BK3433" s="54"/>
    </row>
    <row r="3434">
      <c r="B3434" s="23"/>
      <c r="D3434" s="32"/>
      <c r="G3434" s="23"/>
      <c r="J3434" s="23"/>
      <c r="O3434" s="23"/>
      <c r="BE3434" s="54"/>
      <c r="BF3434" s="55"/>
      <c r="BI3434" s="55"/>
      <c r="BJ3434" s="54"/>
      <c r="BK3434" s="54"/>
    </row>
    <row r="3435">
      <c r="B3435" s="23"/>
      <c r="D3435" s="32"/>
      <c r="G3435" s="23"/>
      <c r="J3435" s="23"/>
      <c r="O3435" s="23"/>
      <c r="BE3435" s="54"/>
      <c r="BF3435" s="55"/>
      <c r="BI3435" s="55"/>
      <c r="BJ3435" s="54"/>
      <c r="BK3435" s="54"/>
    </row>
    <row r="3436">
      <c r="B3436" s="23"/>
      <c r="D3436" s="32"/>
      <c r="G3436" s="23"/>
      <c r="J3436" s="23"/>
      <c r="O3436" s="23"/>
      <c r="BE3436" s="54"/>
      <c r="BF3436" s="55"/>
      <c r="BI3436" s="55"/>
      <c r="BJ3436" s="54"/>
      <c r="BK3436" s="54"/>
    </row>
    <row r="3437">
      <c r="B3437" s="23"/>
      <c r="D3437" s="32"/>
      <c r="G3437" s="23"/>
      <c r="J3437" s="23"/>
      <c r="O3437" s="23"/>
      <c r="BE3437" s="54"/>
      <c r="BF3437" s="55"/>
      <c r="BI3437" s="55"/>
      <c r="BJ3437" s="54"/>
      <c r="BK3437" s="54"/>
    </row>
    <row r="3438">
      <c r="B3438" s="23"/>
      <c r="D3438" s="32"/>
      <c r="G3438" s="23"/>
      <c r="J3438" s="23"/>
      <c r="O3438" s="23"/>
      <c r="BE3438" s="54"/>
      <c r="BF3438" s="55"/>
      <c r="BI3438" s="55"/>
      <c r="BJ3438" s="54"/>
      <c r="BK3438" s="54"/>
    </row>
    <row r="3439">
      <c r="B3439" s="23"/>
      <c r="D3439" s="32"/>
      <c r="G3439" s="23"/>
      <c r="J3439" s="23"/>
      <c r="O3439" s="23"/>
      <c r="BE3439" s="54"/>
      <c r="BF3439" s="55"/>
      <c r="BI3439" s="55"/>
      <c r="BJ3439" s="54"/>
      <c r="BK3439" s="54"/>
    </row>
    <row r="3440">
      <c r="B3440" s="23"/>
      <c r="D3440" s="32"/>
      <c r="G3440" s="23"/>
      <c r="J3440" s="23"/>
      <c r="O3440" s="23"/>
      <c r="BE3440" s="54"/>
      <c r="BF3440" s="55"/>
      <c r="BI3440" s="55"/>
      <c r="BJ3440" s="54"/>
      <c r="BK3440" s="54"/>
    </row>
    <row r="3441">
      <c r="B3441" s="23"/>
      <c r="D3441" s="32"/>
      <c r="G3441" s="23"/>
      <c r="J3441" s="23"/>
      <c r="O3441" s="23"/>
      <c r="BE3441" s="54"/>
      <c r="BF3441" s="55"/>
      <c r="BI3441" s="55"/>
      <c r="BJ3441" s="54"/>
      <c r="BK3441" s="54"/>
    </row>
    <row r="3442">
      <c r="B3442" s="23"/>
      <c r="D3442" s="32"/>
      <c r="G3442" s="23"/>
      <c r="J3442" s="23"/>
      <c r="O3442" s="23"/>
      <c r="BE3442" s="54"/>
      <c r="BF3442" s="55"/>
      <c r="BI3442" s="55"/>
      <c r="BJ3442" s="54"/>
      <c r="BK3442" s="54"/>
    </row>
    <row r="3443">
      <c r="B3443" s="23"/>
      <c r="D3443" s="32"/>
      <c r="G3443" s="23"/>
      <c r="J3443" s="23"/>
      <c r="O3443" s="23"/>
      <c r="BE3443" s="54"/>
      <c r="BF3443" s="55"/>
      <c r="BI3443" s="55"/>
      <c r="BJ3443" s="54"/>
      <c r="BK3443" s="54"/>
    </row>
    <row r="3444">
      <c r="B3444" s="23"/>
      <c r="D3444" s="32"/>
      <c r="G3444" s="23"/>
      <c r="J3444" s="23"/>
      <c r="O3444" s="23"/>
      <c r="BE3444" s="54"/>
      <c r="BF3444" s="55"/>
      <c r="BI3444" s="55"/>
      <c r="BJ3444" s="54"/>
      <c r="BK3444" s="54"/>
    </row>
    <row r="3445">
      <c r="B3445" s="23"/>
      <c r="D3445" s="32"/>
      <c r="G3445" s="23"/>
      <c r="J3445" s="23"/>
      <c r="O3445" s="23"/>
      <c r="BE3445" s="54"/>
      <c r="BF3445" s="55"/>
      <c r="BI3445" s="55"/>
      <c r="BJ3445" s="54"/>
      <c r="BK3445" s="54"/>
    </row>
    <row r="3446">
      <c r="B3446" s="23"/>
      <c r="D3446" s="32"/>
      <c r="G3446" s="23"/>
      <c r="J3446" s="23"/>
      <c r="O3446" s="23"/>
      <c r="BE3446" s="54"/>
      <c r="BF3446" s="55"/>
      <c r="BI3446" s="55"/>
      <c r="BJ3446" s="54"/>
      <c r="BK3446" s="54"/>
    </row>
    <row r="3447">
      <c r="B3447" s="23"/>
      <c r="D3447" s="32"/>
      <c r="G3447" s="23"/>
      <c r="J3447" s="23"/>
      <c r="O3447" s="23"/>
      <c r="BE3447" s="54"/>
      <c r="BF3447" s="55"/>
      <c r="BI3447" s="55"/>
      <c r="BJ3447" s="54"/>
      <c r="BK3447" s="54"/>
    </row>
    <row r="3448">
      <c r="B3448" s="23"/>
      <c r="D3448" s="32"/>
      <c r="G3448" s="23"/>
      <c r="J3448" s="23"/>
      <c r="O3448" s="23"/>
      <c r="BE3448" s="54"/>
      <c r="BF3448" s="55"/>
      <c r="BI3448" s="55"/>
      <c r="BJ3448" s="54"/>
      <c r="BK3448" s="54"/>
    </row>
    <row r="3449">
      <c r="B3449" s="23"/>
      <c r="D3449" s="32"/>
      <c r="G3449" s="23"/>
      <c r="J3449" s="23"/>
      <c r="O3449" s="23"/>
      <c r="BE3449" s="54"/>
      <c r="BF3449" s="55"/>
      <c r="BI3449" s="55"/>
      <c r="BJ3449" s="54"/>
      <c r="BK3449" s="54"/>
    </row>
    <row r="3450">
      <c r="B3450" s="23"/>
      <c r="D3450" s="32"/>
      <c r="G3450" s="23"/>
      <c r="J3450" s="23"/>
      <c r="O3450" s="23"/>
      <c r="BE3450" s="54"/>
      <c r="BF3450" s="55"/>
      <c r="BI3450" s="55"/>
      <c r="BJ3450" s="54"/>
      <c r="BK3450" s="54"/>
    </row>
    <row r="3451">
      <c r="B3451" s="23"/>
      <c r="D3451" s="32"/>
      <c r="G3451" s="23"/>
      <c r="J3451" s="23"/>
      <c r="O3451" s="23"/>
      <c r="BE3451" s="54"/>
      <c r="BF3451" s="55"/>
      <c r="BI3451" s="55"/>
      <c r="BJ3451" s="54"/>
      <c r="BK3451" s="54"/>
    </row>
    <row r="3452">
      <c r="B3452" s="23"/>
      <c r="D3452" s="32"/>
      <c r="G3452" s="23"/>
      <c r="J3452" s="23"/>
      <c r="O3452" s="23"/>
      <c r="BE3452" s="54"/>
      <c r="BF3452" s="55"/>
      <c r="BI3452" s="55"/>
      <c r="BJ3452" s="54"/>
      <c r="BK3452" s="54"/>
    </row>
    <row r="3453">
      <c r="B3453" s="23"/>
      <c r="D3453" s="32"/>
      <c r="G3453" s="23"/>
      <c r="J3453" s="23"/>
      <c r="O3453" s="23"/>
      <c r="BE3453" s="54"/>
      <c r="BF3453" s="55"/>
      <c r="BI3453" s="55"/>
      <c r="BJ3453" s="54"/>
      <c r="BK3453" s="54"/>
    </row>
    <row r="3454">
      <c r="B3454" s="23"/>
      <c r="D3454" s="32"/>
      <c r="G3454" s="23"/>
      <c r="J3454" s="23"/>
      <c r="O3454" s="23"/>
      <c r="BE3454" s="54"/>
      <c r="BF3454" s="55"/>
      <c r="BI3454" s="55"/>
      <c r="BJ3454" s="54"/>
      <c r="BK3454" s="54"/>
    </row>
    <row r="3455">
      <c r="B3455" s="23"/>
      <c r="D3455" s="32"/>
      <c r="G3455" s="23"/>
      <c r="J3455" s="23"/>
      <c r="O3455" s="23"/>
      <c r="BE3455" s="54"/>
      <c r="BF3455" s="55"/>
      <c r="BI3455" s="55"/>
      <c r="BJ3455" s="54"/>
      <c r="BK3455" s="54"/>
    </row>
    <row r="3456">
      <c r="B3456" s="23"/>
      <c r="D3456" s="32"/>
      <c r="G3456" s="23"/>
      <c r="J3456" s="23"/>
      <c r="O3456" s="23"/>
      <c r="BE3456" s="54"/>
      <c r="BF3456" s="55"/>
      <c r="BI3456" s="55"/>
      <c r="BJ3456" s="54"/>
      <c r="BK3456" s="54"/>
    </row>
    <row r="3457">
      <c r="B3457" s="23"/>
      <c r="D3457" s="32"/>
      <c r="G3457" s="23"/>
      <c r="J3457" s="23"/>
      <c r="O3457" s="23"/>
      <c r="BE3457" s="54"/>
      <c r="BF3457" s="55"/>
      <c r="BI3457" s="55"/>
      <c r="BJ3457" s="54"/>
      <c r="BK3457" s="54"/>
    </row>
    <row r="3458">
      <c r="B3458" s="23"/>
      <c r="D3458" s="32"/>
      <c r="G3458" s="23"/>
      <c r="J3458" s="23"/>
      <c r="O3458" s="23"/>
      <c r="BE3458" s="54"/>
      <c r="BF3458" s="55"/>
      <c r="BI3458" s="55"/>
      <c r="BJ3458" s="54"/>
      <c r="BK3458" s="54"/>
    </row>
    <row r="3459">
      <c r="B3459" s="23"/>
      <c r="D3459" s="32"/>
      <c r="G3459" s="23"/>
      <c r="J3459" s="23"/>
      <c r="O3459" s="23"/>
      <c r="BE3459" s="54"/>
      <c r="BF3459" s="55"/>
      <c r="BI3459" s="55"/>
      <c r="BJ3459" s="54"/>
      <c r="BK3459" s="54"/>
    </row>
    <row r="3460">
      <c r="B3460" s="23"/>
      <c r="D3460" s="32"/>
      <c r="G3460" s="23"/>
      <c r="J3460" s="23"/>
      <c r="O3460" s="23"/>
      <c r="BE3460" s="54"/>
      <c r="BF3460" s="55"/>
      <c r="BI3460" s="55"/>
      <c r="BJ3460" s="54"/>
      <c r="BK3460" s="54"/>
    </row>
    <row r="3461">
      <c r="B3461" s="23"/>
      <c r="D3461" s="32"/>
      <c r="G3461" s="23"/>
      <c r="J3461" s="23"/>
      <c r="O3461" s="23"/>
      <c r="BE3461" s="54"/>
      <c r="BF3461" s="55"/>
      <c r="BI3461" s="55"/>
      <c r="BJ3461" s="54"/>
      <c r="BK3461" s="54"/>
    </row>
    <row r="3462">
      <c r="B3462" s="23"/>
      <c r="D3462" s="32"/>
      <c r="G3462" s="23"/>
      <c r="J3462" s="23"/>
      <c r="O3462" s="23"/>
      <c r="BE3462" s="54"/>
      <c r="BF3462" s="55"/>
      <c r="BI3462" s="55"/>
      <c r="BJ3462" s="54"/>
      <c r="BK3462" s="54"/>
    </row>
    <row r="3463">
      <c r="B3463" s="23"/>
      <c r="D3463" s="32"/>
      <c r="G3463" s="23"/>
      <c r="J3463" s="23"/>
      <c r="O3463" s="23"/>
      <c r="BE3463" s="54"/>
      <c r="BF3463" s="55"/>
      <c r="BI3463" s="55"/>
      <c r="BJ3463" s="54"/>
      <c r="BK3463" s="54"/>
    </row>
    <row r="3464">
      <c r="B3464" s="23"/>
      <c r="D3464" s="32"/>
      <c r="G3464" s="23"/>
      <c r="J3464" s="23"/>
      <c r="O3464" s="23"/>
      <c r="BE3464" s="54"/>
      <c r="BF3464" s="55"/>
      <c r="BI3464" s="55"/>
      <c r="BJ3464" s="54"/>
      <c r="BK3464" s="54"/>
    </row>
    <row r="3465">
      <c r="B3465" s="23"/>
      <c r="D3465" s="32"/>
      <c r="G3465" s="23"/>
      <c r="J3465" s="23"/>
      <c r="O3465" s="23"/>
      <c r="BE3465" s="54"/>
      <c r="BF3465" s="55"/>
      <c r="BI3465" s="55"/>
      <c r="BJ3465" s="54"/>
      <c r="BK3465" s="54"/>
    </row>
    <row r="3466">
      <c r="B3466" s="23"/>
      <c r="D3466" s="32"/>
      <c r="G3466" s="23"/>
      <c r="J3466" s="23"/>
      <c r="O3466" s="23"/>
      <c r="BE3466" s="54"/>
      <c r="BF3466" s="55"/>
      <c r="BI3466" s="55"/>
      <c r="BJ3466" s="54"/>
      <c r="BK3466" s="54"/>
    </row>
    <row r="3467">
      <c r="B3467" s="23"/>
      <c r="D3467" s="32"/>
      <c r="G3467" s="23"/>
      <c r="J3467" s="23"/>
      <c r="O3467" s="23"/>
      <c r="BE3467" s="54"/>
      <c r="BF3467" s="55"/>
      <c r="BI3467" s="55"/>
      <c r="BJ3467" s="54"/>
      <c r="BK3467" s="54"/>
    </row>
    <row r="3468">
      <c r="B3468" s="23"/>
      <c r="D3468" s="32"/>
      <c r="G3468" s="23"/>
      <c r="J3468" s="23"/>
      <c r="O3468" s="23"/>
      <c r="BE3468" s="54"/>
      <c r="BF3468" s="55"/>
      <c r="BI3468" s="55"/>
      <c r="BJ3468" s="54"/>
      <c r="BK3468" s="54"/>
    </row>
    <row r="3469">
      <c r="B3469" s="23"/>
      <c r="D3469" s="32"/>
      <c r="G3469" s="23"/>
      <c r="J3469" s="23"/>
      <c r="O3469" s="23"/>
      <c r="BE3469" s="54"/>
      <c r="BF3469" s="55"/>
      <c r="BI3469" s="55"/>
      <c r="BJ3469" s="54"/>
      <c r="BK3469" s="54"/>
    </row>
    <row r="3470">
      <c r="B3470" s="23"/>
      <c r="D3470" s="32"/>
      <c r="G3470" s="23"/>
      <c r="J3470" s="23"/>
      <c r="O3470" s="23"/>
      <c r="BE3470" s="54"/>
      <c r="BF3470" s="55"/>
      <c r="BI3470" s="55"/>
      <c r="BJ3470" s="54"/>
      <c r="BK3470" s="54"/>
    </row>
    <row r="3471">
      <c r="B3471" s="23"/>
      <c r="D3471" s="32"/>
      <c r="G3471" s="23"/>
      <c r="J3471" s="23"/>
      <c r="O3471" s="23"/>
      <c r="BE3471" s="54"/>
      <c r="BF3471" s="55"/>
      <c r="BI3471" s="55"/>
      <c r="BJ3471" s="54"/>
      <c r="BK3471" s="54"/>
    </row>
    <row r="3472">
      <c r="B3472" s="23"/>
      <c r="D3472" s="32"/>
      <c r="G3472" s="23"/>
      <c r="J3472" s="23"/>
      <c r="O3472" s="23"/>
      <c r="BE3472" s="54"/>
      <c r="BF3472" s="55"/>
      <c r="BI3472" s="55"/>
      <c r="BJ3472" s="54"/>
      <c r="BK3472" s="54"/>
    </row>
    <row r="3473">
      <c r="B3473" s="23"/>
      <c r="D3473" s="32"/>
      <c r="G3473" s="23"/>
      <c r="J3473" s="23"/>
      <c r="O3473" s="23"/>
      <c r="BE3473" s="54"/>
      <c r="BF3473" s="55"/>
      <c r="BI3473" s="55"/>
      <c r="BJ3473" s="54"/>
      <c r="BK3473" s="54"/>
    </row>
    <row r="3474">
      <c r="B3474" s="23"/>
      <c r="D3474" s="32"/>
      <c r="G3474" s="23"/>
      <c r="J3474" s="23"/>
      <c r="O3474" s="23"/>
      <c r="BE3474" s="54"/>
      <c r="BF3474" s="55"/>
      <c r="BI3474" s="55"/>
      <c r="BJ3474" s="54"/>
      <c r="BK3474" s="54"/>
    </row>
    <row r="3475">
      <c r="B3475" s="23"/>
      <c r="D3475" s="32"/>
      <c r="G3475" s="23"/>
      <c r="J3475" s="23"/>
      <c r="O3475" s="23"/>
      <c r="BE3475" s="54"/>
      <c r="BF3475" s="55"/>
      <c r="BI3475" s="55"/>
      <c r="BJ3475" s="54"/>
      <c r="BK3475" s="54"/>
    </row>
    <row r="3476">
      <c r="B3476" s="23"/>
      <c r="D3476" s="32"/>
      <c r="G3476" s="23"/>
      <c r="J3476" s="23"/>
      <c r="O3476" s="23"/>
      <c r="BE3476" s="54"/>
      <c r="BF3476" s="55"/>
      <c r="BI3476" s="55"/>
      <c r="BJ3476" s="54"/>
      <c r="BK3476" s="54"/>
    </row>
    <row r="3477">
      <c r="B3477" s="23"/>
      <c r="D3477" s="32"/>
      <c r="G3477" s="23"/>
      <c r="J3477" s="23"/>
      <c r="O3477" s="23"/>
      <c r="BE3477" s="54"/>
      <c r="BF3477" s="55"/>
      <c r="BI3477" s="55"/>
      <c r="BJ3477" s="54"/>
      <c r="BK3477" s="54"/>
    </row>
    <row r="3478">
      <c r="B3478" s="23"/>
      <c r="D3478" s="32"/>
      <c r="G3478" s="23"/>
      <c r="J3478" s="23"/>
      <c r="O3478" s="23"/>
      <c r="BE3478" s="54"/>
      <c r="BF3478" s="55"/>
      <c r="BI3478" s="55"/>
      <c r="BJ3478" s="54"/>
      <c r="BK3478" s="54"/>
    </row>
    <row r="3479">
      <c r="B3479" s="23"/>
      <c r="D3479" s="32"/>
      <c r="G3479" s="23"/>
      <c r="J3479" s="23"/>
      <c r="O3479" s="23"/>
      <c r="BE3479" s="54"/>
      <c r="BF3479" s="55"/>
      <c r="BI3479" s="55"/>
      <c r="BJ3479" s="54"/>
      <c r="BK3479" s="54"/>
    </row>
    <row r="3480">
      <c r="B3480" s="23"/>
      <c r="D3480" s="32"/>
      <c r="G3480" s="23"/>
      <c r="J3480" s="23"/>
      <c r="O3480" s="23"/>
      <c r="BE3480" s="54"/>
      <c r="BF3480" s="55"/>
      <c r="BI3480" s="55"/>
      <c r="BJ3480" s="54"/>
      <c r="BK3480" s="54"/>
    </row>
    <row r="3481">
      <c r="B3481" s="23"/>
      <c r="D3481" s="32"/>
      <c r="G3481" s="23"/>
      <c r="J3481" s="23"/>
      <c r="O3481" s="23"/>
      <c r="BE3481" s="54"/>
      <c r="BF3481" s="55"/>
      <c r="BI3481" s="55"/>
      <c r="BJ3481" s="54"/>
      <c r="BK3481" s="54"/>
    </row>
    <row r="3482">
      <c r="B3482" s="23"/>
      <c r="D3482" s="32"/>
      <c r="G3482" s="23"/>
      <c r="J3482" s="23"/>
      <c r="O3482" s="23"/>
      <c r="BE3482" s="54"/>
      <c r="BF3482" s="55"/>
      <c r="BI3482" s="55"/>
      <c r="BJ3482" s="54"/>
      <c r="BK3482" s="54"/>
    </row>
    <row r="3483">
      <c r="B3483" s="23"/>
      <c r="D3483" s="32"/>
      <c r="G3483" s="23"/>
      <c r="J3483" s="23"/>
      <c r="O3483" s="23"/>
      <c r="BE3483" s="54"/>
      <c r="BF3483" s="55"/>
      <c r="BI3483" s="55"/>
      <c r="BJ3483" s="54"/>
      <c r="BK3483" s="54"/>
    </row>
    <row r="3484">
      <c r="B3484" s="23"/>
      <c r="D3484" s="32"/>
      <c r="G3484" s="23"/>
      <c r="J3484" s="23"/>
      <c r="O3484" s="23"/>
      <c r="BE3484" s="54"/>
      <c r="BF3484" s="55"/>
      <c r="BI3484" s="55"/>
      <c r="BJ3484" s="54"/>
      <c r="BK3484" s="54"/>
    </row>
    <row r="3485">
      <c r="B3485" s="23"/>
      <c r="D3485" s="32"/>
      <c r="G3485" s="23"/>
      <c r="J3485" s="23"/>
      <c r="O3485" s="23"/>
      <c r="BE3485" s="54"/>
      <c r="BF3485" s="55"/>
      <c r="BI3485" s="55"/>
      <c r="BJ3485" s="54"/>
      <c r="BK3485" s="54"/>
    </row>
    <row r="3486">
      <c r="B3486" s="23"/>
      <c r="D3486" s="32"/>
      <c r="G3486" s="23"/>
      <c r="J3486" s="23"/>
      <c r="O3486" s="23"/>
      <c r="BE3486" s="54"/>
      <c r="BF3486" s="55"/>
      <c r="BI3486" s="55"/>
      <c r="BJ3486" s="54"/>
      <c r="BK3486" s="54"/>
    </row>
    <row r="3487">
      <c r="B3487" s="23"/>
      <c r="D3487" s="32"/>
      <c r="G3487" s="23"/>
      <c r="J3487" s="23"/>
      <c r="O3487" s="23"/>
      <c r="BE3487" s="54"/>
      <c r="BF3487" s="55"/>
      <c r="BI3487" s="55"/>
      <c r="BJ3487" s="54"/>
      <c r="BK3487" s="54"/>
    </row>
    <row r="3488">
      <c r="B3488" s="23"/>
      <c r="D3488" s="32"/>
      <c r="G3488" s="23"/>
      <c r="J3488" s="23"/>
      <c r="O3488" s="23"/>
      <c r="BE3488" s="54"/>
      <c r="BF3488" s="55"/>
      <c r="BI3488" s="55"/>
      <c r="BJ3488" s="54"/>
      <c r="BK3488" s="54"/>
    </row>
    <row r="3489">
      <c r="B3489" s="23"/>
      <c r="D3489" s="32"/>
      <c r="G3489" s="23"/>
      <c r="J3489" s="23"/>
      <c r="O3489" s="23"/>
      <c r="BE3489" s="54"/>
      <c r="BF3489" s="55"/>
      <c r="BI3489" s="55"/>
      <c r="BJ3489" s="54"/>
      <c r="BK3489" s="54"/>
    </row>
    <row r="3490">
      <c r="B3490" s="23"/>
      <c r="D3490" s="32"/>
      <c r="G3490" s="23"/>
      <c r="J3490" s="23"/>
      <c r="O3490" s="23"/>
      <c r="BE3490" s="54"/>
      <c r="BF3490" s="55"/>
      <c r="BI3490" s="55"/>
      <c r="BJ3490" s="54"/>
      <c r="BK3490" s="54"/>
    </row>
    <row r="3491">
      <c r="B3491" s="23"/>
      <c r="D3491" s="32"/>
      <c r="G3491" s="23"/>
      <c r="J3491" s="23"/>
      <c r="O3491" s="23"/>
      <c r="BE3491" s="54"/>
      <c r="BF3491" s="55"/>
      <c r="BI3491" s="55"/>
      <c r="BJ3491" s="54"/>
      <c r="BK3491" s="54"/>
    </row>
    <row r="3492">
      <c r="B3492" s="23"/>
      <c r="D3492" s="32"/>
      <c r="G3492" s="23"/>
      <c r="J3492" s="23"/>
      <c r="O3492" s="23"/>
      <c r="BE3492" s="54"/>
      <c r="BF3492" s="55"/>
      <c r="BI3492" s="55"/>
      <c r="BJ3492" s="54"/>
      <c r="BK3492" s="54"/>
    </row>
    <row r="3493">
      <c r="B3493" s="23"/>
      <c r="D3493" s="32"/>
      <c r="G3493" s="23"/>
      <c r="J3493" s="23"/>
      <c r="O3493" s="23"/>
      <c r="BE3493" s="54"/>
      <c r="BF3493" s="55"/>
      <c r="BI3493" s="55"/>
      <c r="BJ3493" s="54"/>
      <c r="BK3493" s="54"/>
    </row>
    <row r="3494">
      <c r="B3494" s="23"/>
      <c r="D3494" s="32"/>
      <c r="G3494" s="23"/>
      <c r="J3494" s="23"/>
      <c r="O3494" s="23"/>
      <c r="BE3494" s="54"/>
      <c r="BF3494" s="55"/>
      <c r="BI3494" s="55"/>
      <c r="BJ3494" s="54"/>
      <c r="BK3494" s="54"/>
    </row>
    <row r="3495">
      <c r="B3495" s="23"/>
      <c r="D3495" s="32"/>
      <c r="G3495" s="23"/>
      <c r="J3495" s="23"/>
      <c r="O3495" s="23"/>
      <c r="BE3495" s="54"/>
      <c r="BF3495" s="55"/>
      <c r="BI3495" s="55"/>
      <c r="BJ3495" s="54"/>
      <c r="BK3495" s="54"/>
    </row>
    <row r="3496">
      <c r="B3496" s="23"/>
      <c r="D3496" s="32"/>
      <c r="G3496" s="23"/>
      <c r="J3496" s="23"/>
      <c r="O3496" s="23"/>
      <c r="BE3496" s="54"/>
      <c r="BF3496" s="55"/>
      <c r="BI3496" s="55"/>
      <c r="BJ3496" s="54"/>
      <c r="BK3496" s="54"/>
    </row>
    <row r="3497">
      <c r="B3497" s="23"/>
      <c r="D3497" s="32"/>
      <c r="G3497" s="23"/>
      <c r="J3497" s="23"/>
      <c r="O3497" s="23"/>
      <c r="BE3497" s="54"/>
      <c r="BF3497" s="55"/>
      <c r="BI3497" s="55"/>
      <c r="BJ3497" s="54"/>
      <c r="BK3497" s="54"/>
    </row>
    <row r="3498">
      <c r="B3498" s="23"/>
      <c r="D3498" s="32"/>
      <c r="G3498" s="23"/>
      <c r="J3498" s="23"/>
      <c r="O3498" s="23"/>
      <c r="BE3498" s="54"/>
      <c r="BF3498" s="55"/>
      <c r="BI3498" s="55"/>
      <c r="BJ3498" s="54"/>
      <c r="BK3498" s="54"/>
    </row>
    <row r="3499">
      <c r="B3499" s="23"/>
      <c r="D3499" s="32"/>
      <c r="G3499" s="23"/>
      <c r="J3499" s="23"/>
      <c r="O3499" s="23"/>
      <c r="BE3499" s="54"/>
      <c r="BF3499" s="55"/>
      <c r="BI3499" s="55"/>
      <c r="BJ3499" s="54"/>
      <c r="BK3499" s="54"/>
    </row>
    <row r="3500">
      <c r="B3500" s="23"/>
      <c r="D3500" s="32"/>
      <c r="G3500" s="23"/>
      <c r="J3500" s="23"/>
      <c r="O3500" s="23"/>
      <c r="BE3500" s="54"/>
      <c r="BF3500" s="55"/>
      <c r="BI3500" s="55"/>
      <c r="BJ3500" s="54"/>
      <c r="BK3500" s="54"/>
    </row>
    <row r="3501">
      <c r="B3501" s="23"/>
      <c r="D3501" s="32"/>
      <c r="G3501" s="23"/>
      <c r="J3501" s="23"/>
      <c r="O3501" s="23"/>
      <c r="BE3501" s="54"/>
      <c r="BF3501" s="55"/>
      <c r="BI3501" s="55"/>
      <c r="BJ3501" s="54"/>
      <c r="BK3501" s="54"/>
    </row>
    <row r="3502">
      <c r="B3502" s="23"/>
      <c r="D3502" s="32"/>
      <c r="G3502" s="23"/>
      <c r="J3502" s="23"/>
      <c r="O3502" s="23"/>
      <c r="BE3502" s="54"/>
      <c r="BF3502" s="55"/>
      <c r="BI3502" s="55"/>
      <c r="BJ3502" s="54"/>
      <c r="BK3502" s="54"/>
    </row>
    <row r="3503">
      <c r="B3503" s="23"/>
      <c r="D3503" s="32"/>
      <c r="G3503" s="23"/>
      <c r="J3503" s="23"/>
      <c r="O3503" s="23"/>
      <c r="BE3503" s="54"/>
      <c r="BF3503" s="55"/>
      <c r="BI3503" s="55"/>
      <c r="BJ3503" s="54"/>
      <c r="BK3503" s="54"/>
    </row>
    <row r="3504">
      <c r="B3504" s="23"/>
      <c r="D3504" s="32"/>
      <c r="G3504" s="23"/>
      <c r="J3504" s="23"/>
      <c r="O3504" s="23"/>
      <c r="BE3504" s="54"/>
      <c r="BF3504" s="55"/>
      <c r="BI3504" s="55"/>
      <c r="BJ3504" s="54"/>
      <c r="BK3504" s="54"/>
    </row>
    <row r="3505">
      <c r="B3505" s="23"/>
      <c r="D3505" s="32"/>
      <c r="G3505" s="23"/>
      <c r="J3505" s="23"/>
      <c r="O3505" s="23"/>
      <c r="BE3505" s="54"/>
      <c r="BF3505" s="55"/>
      <c r="BI3505" s="55"/>
      <c r="BJ3505" s="54"/>
      <c r="BK3505" s="54"/>
    </row>
    <row r="3506">
      <c r="B3506" s="23"/>
      <c r="D3506" s="32"/>
      <c r="G3506" s="23"/>
      <c r="J3506" s="23"/>
      <c r="O3506" s="23"/>
      <c r="BE3506" s="54"/>
      <c r="BF3506" s="55"/>
      <c r="BI3506" s="55"/>
      <c r="BJ3506" s="54"/>
      <c r="BK3506" s="54"/>
    </row>
    <row r="3507">
      <c r="B3507" s="23"/>
      <c r="D3507" s="32"/>
      <c r="G3507" s="23"/>
      <c r="J3507" s="23"/>
      <c r="O3507" s="23"/>
      <c r="BE3507" s="54"/>
      <c r="BF3507" s="55"/>
      <c r="BI3507" s="55"/>
      <c r="BJ3507" s="54"/>
      <c r="BK3507" s="54"/>
    </row>
    <row r="3508">
      <c r="B3508" s="23"/>
      <c r="D3508" s="32"/>
      <c r="G3508" s="23"/>
      <c r="J3508" s="23"/>
      <c r="O3508" s="23"/>
      <c r="BE3508" s="54"/>
      <c r="BF3508" s="55"/>
      <c r="BI3508" s="55"/>
      <c r="BJ3508" s="54"/>
      <c r="BK3508" s="54"/>
    </row>
    <row r="3509">
      <c r="B3509" s="23"/>
      <c r="D3509" s="32"/>
      <c r="G3509" s="23"/>
      <c r="J3509" s="23"/>
      <c r="O3509" s="23"/>
      <c r="BE3509" s="54"/>
      <c r="BF3509" s="55"/>
      <c r="BI3509" s="55"/>
      <c r="BJ3509" s="54"/>
      <c r="BK3509" s="54"/>
    </row>
    <row r="3510">
      <c r="B3510" s="23"/>
      <c r="D3510" s="32"/>
      <c r="G3510" s="23"/>
      <c r="J3510" s="23"/>
      <c r="O3510" s="23"/>
      <c r="BE3510" s="54"/>
      <c r="BF3510" s="55"/>
      <c r="BI3510" s="55"/>
      <c r="BJ3510" s="54"/>
      <c r="BK3510" s="54"/>
    </row>
    <row r="3511">
      <c r="B3511" s="23"/>
      <c r="D3511" s="32"/>
      <c r="G3511" s="23"/>
      <c r="J3511" s="23"/>
      <c r="O3511" s="23"/>
      <c r="BE3511" s="54"/>
      <c r="BF3511" s="55"/>
      <c r="BI3511" s="55"/>
      <c r="BJ3511" s="54"/>
      <c r="BK3511" s="54"/>
    </row>
    <row r="3512">
      <c r="B3512" s="23"/>
      <c r="D3512" s="32"/>
      <c r="G3512" s="23"/>
      <c r="J3512" s="23"/>
      <c r="O3512" s="23"/>
      <c r="BE3512" s="54"/>
      <c r="BF3512" s="55"/>
      <c r="BI3512" s="55"/>
      <c r="BJ3512" s="54"/>
      <c r="BK3512" s="54"/>
    </row>
    <row r="3513">
      <c r="B3513" s="23"/>
      <c r="D3513" s="32"/>
      <c r="G3513" s="23"/>
      <c r="J3513" s="23"/>
      <c r="O3513" s="23"/>
      <c r="BE3513" s="54"/>
      <c r="BF3513" s="55"/>
      <c r="BI3513" s="55"/>
      <c r="BJ3513" s="54"/>
      <c r="BK3513" s="54"/>
    </row>
    <row r="3514">
      <c r="B3514" s="23"/>
      <c r="D3514" s="32"/>
      <c r="G3514" s="23"/>
      <c r="J3514" s="23"/>
      <c r="O3514" s="23"/>
      <c r="BE3514" s="54"/>
      <c r="BF3514" s="55"/>
      <c r="BI3514" s="55"/>
      <c r="BJ3514" s="54"/>
      <c r="BK3514" s="54"/>
    </row>
    <row r="3515">
      <c r="B3515" s="23"/>
      <c r="D3515" s="32"/>
      <c r="G3515" s="23"/>
      <c r="J3515" s="23"/>
      <c r="O3515" s="23"/>
      <c r="BE3515" s="54"/>
      <c r="BF3515" s="55"/>
      <c r="BI3515" s="55"/>
      <c r="BJ3515" s="54"/>
      <c r="BK3515" s="54"/>
    </row>
    <row r="3516">
      <c r="B3516" s="23"/>
      <c r="D3516" s="32"/>
      <c r="G3516" s="23"/>
      <c r="J3516" s="23"/>
      <c r="O3516" s="23"/>
      <c r="BE3516" s="54"/>
      <c r="BF3516" s="55"/>
      <c r="BI3516" s="55"/>
      <c r="BJ3516" s="54"/>
      <c r="BK3516" s="54"/>
    </row>
    <row r="3517">
      <c r="B3517" s="23"/>
      <c r="D3517" s="32"/>
      <c r="G3517" s="23"/>
      <c r="J3517" s="23"/>
      <c r="O3517" s="23"/>
      <c r="BE3517" s="54"/>
      <c r="BF3517" s="55"/>
      <c r="BI3517" s="55"/>
      <c r="BJ3517" s="54"/>
      <c r="BK3517" s="54"/>
    </row>
    <row r="3518">
      <c r="B3518" s="23"/>
      <c r="D3518" s="32"/>
      <c r="G3518" s="23"/>
      <c r="J3518" s="23"/>
      <c r="O3518" s="23"/>
      <c r="BE3518" s="54"/>
      <c r="BF3518" s="55"/>
      <c r="BI3518" s="55"/>
      <c r="BJ3518" s="54"/>
      <c r="BK3518" s="54"/>
    </row>
    <row r="3519">
      <c r="B3519" s="23"/>
      <c r="D3519" s="32"/>
      <c r="G3519" s="23"/>
      <c r="J3519" s="23"/>
      <c r="O3519" s="23"/>
      <c r="BE3519" s="54"/>
      <c r="BF3519" s="55"/>
      <c r="BI3519" s="55"/>
      <c r="BJ3519" s="54"/>
      <c r="BK3519" s="54"/>
    </row>
    <row r="3520">
      <c r="B3520" s="23"/>
      <c r="D3520" s="32"/>
      <c r="G3520" s="23"/>
      <c r="J3520" s="23"/>
      <c r="O3520" s="23"/>
      <c r="BE3520" s="54"/>
      <c r="BF3520" s="55"/>
      <c r="BI3520" s="55"/>
      <c r="BJ3520" s="54"/>
      <c r="BK3520" s="54"/>
    </row>
    <row r="3521">
      <c r="B3521" s="23"/>
      <c r="D3521" s="32"/>
      <c r="G3521" s="23"/>
      <c r="J3521" s="23"/>
      <c r="O3521" s="23"/>
      <c r="BE3521" s="54"/>
      <c r="BF3521" s="55"/>
      <c r="BI3521" s="55"/>
      <c r="BJ3521" s="54"/>
      <c r="BK3521" s="54"/>
    </row>
    <row r="3522">
      <c r="B3522" s="23"/>
      <c r="D3522" s="32"/>
      <c r="G3522" s="23"/>
      <c r="J3522" s="23"/>
      <c r="O3522" s="23"/>
      <c r="BE3522" s="54"/>
      <c r="BF3522" s="55"/>
      <c r="BI3522" s="55"/>
      <c r="BJ3522" s="54"/>
      <c r="BK3522" s="54"/>
    </row>
    <row r="3523">
      <c r="B3523" s="23"/>
      <c r="D3523" s="32"/>
      <c r="G3523" s="23"/>
      <c r="J3523" s="23"/>
      <c r="O3523" s="23"/>
      <c r="BE3523" s="54"/>
      <c r="BF3523" s="55"/>
      <c r="BI3523" s="55"/>
      <c r="BJ3523" s="54"/>
      <c r="BK3523" s="54"/>
    </row>
    <row r="3524">
      <c r="B3524" s="23"/>
      <c r="D3524" s="32"/>
      <c r="G3524" s="23"/>
      <c r="J3524" s="23"/>
      <c r="O3524" s="23"/>
      <c r="BE3524" s="54"/>
      <c r="BF3524" s="55"/>
      <c r="BI3524" s="55"/>
      <c r="BJ3524" s="54"/>
      <c r="BK3524" s="54"/>
    </row>
    <row r="3525">
      <c r="B3525" s="23"/>
      <c r="D3525" s="32"/>
      <c r="G3525" s="23"/>
      <c r="J3525" s="23"/>
      <c r="O3525" s="23"/>
      <c r="BE3525" s="54"/>
      <c r="BF3525" s="55"/>
      <c r="BI3525" s="55"/>
      <c r="BJ3525" s="54"/>
      <c r="BK3525" s="54"/>
    </row>
    <row r="3526">
      <c r="B3526" s="23"/>
      <c r="D3526" s="32"/>
      <c r="G3526" s="23"/>
      <c r="J3526" s="23"/>
      <c r="O3526" s="23"/>
      <c r="BE3526" s="54"/>
      <c r="BF3526" s="55"/>
      <c r="BI3526" s="55"/>
      <c r="BJ3526" s="54"/>
      <c r="BK3526" s="54"/>
    </row>
    <row r="3527">
      <c r="B3527" s="23"/>
      <c r="D3527" s="32"/>
      <c r="G3527" s="23"/>
      <c r="J3527" s="23"/>
      <c r="O3527" s="23"/>
      <c r="BE3527" s="54"/>
      <c r="BF3527" s="55"/>
      <c r="BI3527" s="55"/>
      <c r="BJ3527" s="54"/>
      <c r="BK3527" s="54"/>
    </row>
    <row r="3528">
      <c r="B3528" s="23"/>
      <c r="D3528" s="32"/>
      <c r="G3528" s="23"/>
      <c r="J3528" s="23"/>
      <c r="O3528" s="23"/>
      <c r="BE3528" s="54"/>
      <c r="BF3528" s="55"/>
      <c r="BI3528" s="55"/>
      <c r="BJ3528" s="54"/>
      <c r="BK3528" s="54"/>
    </row>
    <row r="3529">
      <c r="B3529" s="23"/>
      <c r="D3529" s="32"/>
      <c r="G3529" s="23"/>
      <c r="J3529" s="23"/>
      <c r="O3529" s="23"/>
      <c r="BE3529" s="54"/>
      <c r="BF3529" s="55"/>
      <c r="BI3529" s="55"/>
      <c r="BJ3529" s="54"/>
      <c r="BK3529" s="54"/>
    </row>
    <row r="3530">
      <c r="B3530" s="23"/>
      <c r="D3530" s="32"/>
      <c r="G3530" s="23"/>
      <c r="J3530" s="23"/>
      <c r="O3530" s="23"/>
      <c r="BE3530" s="54"/>
      <c r="BF3530" s="55"/>
      <c r="BI3530" s="55"/>
      <c r="BJ3530" s="54"/>
      <c r="BK3530" s="54"/>
    </row>
    <row r="3531">
      <c r="B3531" s="23"/>
      <c r="D3531" s="32"/>
      <c r="G3531" s="23"/>
      <c r="J3531" s="23"/>
      <c r="O3531" s="23"/>
      <c r="BE3531" s="54"/>
      <c r="BF3531" s="55"/>
      <c r="BI3531" s="55"/>
      <c r="BJ3531" s="54"/>
      <c r="BK3531" s="54"/>
    </row>
    <row r="3532">
      <c r="B3532" s="23"/>
      <c r="D3532" s="32"/>
      <c r="G3532" s="23"/>
      <c r="J3532" s="23"/>
      <c r="O3532" s="23"/>
      <c r="BE3532" s="54"/>
      <c r="BF3532" s="55"/>
      <c r="BI3532" s="55"/>
      <c r="BJ3532" s="54"/>
      <c r="BK3532" s="54"/>
    </row>
    <row r="3533">
      <c r="B3533" s="23"/>
      <c r="D3533" s="32"/>
      <c r="G3533" s="23"/>
      <c r="J3533" s="23"/>
      <c r="O3533" s="23"/>
      <c r="BE3533" s="54"/>
      <c r="BF3533" s="55"/>
      <c r="BI3533" s="55"/>
      <c r="BJ3533" s="54"/>
      <c r="BK3533" s="54"/>
    </row>
    <row r="3534">
      <c r="B3534" s="23"/>
      <c r="D3534" s="32"/>
      <c r="G3534" s="23"/>
      <c r="J3534" s="23"/>
      <c r="O3534" s="23"/>
      <c r="BE3534" s="54"/>
      <c r="BF3534" s="55"/>
      <c r="BI3534" s="55"/>
      <c r="BJ3534" s="54"/>
      <c r="BK3534" s="54"/>
    </row>
    <row r="3535">
      <c r="B3535" s="23"/>
      <c r="D3535" s="32"/>
      <c r="G3535" s="23"/>
      <c r="J3535" s="23"/>
      <c r="O3535" s="23"/>
      <c r="BE3535" s="54"/>
      <c r="BF3535" s="55"/>
      <c r="BI3535" s="55"/>
      <c r="BJ3535" s="54"/>
      <c r="BK3535" s="54"/>
    </row>
    <row r="3536">
      <c r="B3536" s="23"/>
      <c r="D3536" s="32"/>
      <c r="G3536" s="23"/>
      <c r="J3536" s="23"/>
      <c r="O3536" s="23"/>
      <c r="BE3536" s="54"/>
      <c r="BF3536" s="55"/>
      <c r="BI3536" s="55"/>
      <c r="BJ3536" s="54"/>
      <c r="BK3536" s="54"/>
    </row>
    <row r="3537">
      <c r="B3537" s="23"/>
      <c r="D3537" s="32"/>
      <c r="G3537" s="23"/>
      <c r="J3537" s="23"/>
      <c r="O3537" s="23"/>
      <c r="BE3537" s="54"/>
      <c r="BF3537" s="55"/>
      <c r="BI3537" s="55"/>
      <c r="BJ3537" s="54"/>
      <c r="BK3537" s="54"/>
    </row>
    <row r="3538">
      <c r="B3538" s="23"/>
      <c r="D3538" s="32"/>
      <c r="G3538" s="23"/>
      <c r="J3538" s="23"/>
      <c r="O3538" s="23"/>
      <c r="BE3538" s="54"/>
      <c r="BF3538" s="55"/>
      <c r="BI3538" s="55"/>
      <c r="BJ3538" s="54"/>
      <c r="BK3538" s="54"/>
    </row>
    <row r="3539">
      <c r="B3539" s="23"/>
      <c r="D3539" s="32"/>
      <c r="G3539" s="23"/>
      <c r="J3539" s="23"/>
      <c r="O3539" s="23"/>
      <c r="BE3539" s="54"/>
      <c r="BF3539" s="55"/>
      <c r="BI3539" s="55"/>
      <c r="BJ3539" s="54"/>
      <c r="BK3539" s="54"/>
    </row>
    <row r="3540">
      <c r="B3540" s="23"/>
      <c r="D3540" s="32"/>
      <c r="G3540" s="23"/>
      <c r="J3540" s="23"/>
      <c r="O3540" s="23"/>
      <c r="BE3540" s="54"/>
      <c r="BF3540" s="55"/>
      <c r="BI3540" s="55"/>
      <c r="BJ3540" s="54"/>
      <c r="BK3540" s="54"/>
    </row>
    <row r="3541">
      <c r="B3541" s="23"/>
      <c r="D3541" s="32"/>
      <c r="G3541" s="23"/>
      <c r="J3541" s="23"/>
      <c r="O3541" s="23"/>
      <c r="BE3541" s="54"/>
      <c r="BF3541" s="55"/>
      <c r="BI3541" s="55"/>
      <c r="BJ3541" s="54"/>
      <c r="BK3541" s="54"/>
    </row>
    <row r="3542">
      <c r="B3542" s="23"/>
      <c r="D3542" s="32"/>
      <c r="G3542" s="23"/>
      <c r="J3542" s="23"/>
      <c r="O3542" s="23"/>
      <c r="BE3542" s="54"/>
      <c r="BF3542" s="55"/>
      <c r="BI3542" s="55"/>
      <c r="BJ3542" s="54"/>
      <c r="BK3542" s="54"/>
    </row>
    <row r="3543">
      <c r="B3543" s="23"/>
      <c r="D3543" s="32"/>
      <c r="G3543" s="23"/>
      <c r="J3543" s="23"/>
      <c r="O3543" s="23"/>
      <c r="BE3543" s="54"/>
      <c r="BF3543" s="55"/>
      <c r="BI3543" s="55"/>
      <c r="BJ3543" s="54"/>
      <c r="BK3543" s="54"/>
    </row>
    <row r="3544">
      <c r="B3544" s="23"/>
      <c r="D3544" s="32"/>
      <c r="G3544" s="23"/>
      <c r="J3544" s="23"/>
      <c r="O3544" s="23"/>
      <c r="BE3544" s="54"/>
      <c r="BF3544" s="55"/>
      <c r="BI3544" s="55"/>
      <c r="BJ3544" s="54"/>
      <c r="BK3544" s="54"/>
    </row>
    <row r="3545">
      <c r="B3545" s="23"/>
      <c r="D3545" s="32"/>
      <c r="G3545" s="23"/>
      <c r="J3545" s="23"/>
      <c r="O3545" s="23"/>
      <c r="BE3545" s="54"/>
      <c r="BF3545" s="55"/>
      <c r="BI3545" s="55"/>
      <c r="BJ3545" s="54"/>
      <c r="BK3545" s="54"/>
    </row>
    <row r="3546">
      <c r="B3546" s="23"/>
      <c r="D3546" s="32"/>
      <c r="G3546" s="23"/>
      <c r="J3546" s="23"/>
      <c r="O3546" s="23"/>
      <c r="BE3546" s="54"/>
      <c r="BF3546" s="55"/>
      <c r="BI3546" s="55"/>
      <c r="BJ3546" s="54"/>
      <c r="BK3546" s="54"/>
    </row>
    <row r="3547">
      <c r="B3547" s="23"/>
      <c r="D3547" s="32"/>
      <c r="G3547" s="23"/>
      <c r="J3547" s="23"/>
      <c r="O3547" s="23"/>
      <c r="BE3547" s="54"/>
      <c r="BF3547" s="55"/>
      <c r="BI3547" s="55"/>
      <c r="BJ3547" s="54"/>
      <c r="BK3547" s="54"/>
    </row>
    <row r="3548">
      <c r="B3548" s="23"/>
      <c r="D3548" s="32"/>
      <c r="G3548" s="23"/>
      <c r="J3548" s="23"/>
      <c r="O3548" s="23"/>
      <c r="BE3548" s="54"/>
      <c r="BF3548" s="55"/>
      <c r="BI3548" s="55"/>
      <c r="BJ3548" s="54"/>
      <c r="BK3548" s="54"/>
    </row>
    <row r="3549">
      <c r="B3549" s="23"/>
      <c r="D3549" s="32"/>
      <c r="G3549" s="23"/>
      <c r="J3549" s="23"/>
      <c r="O3549" s="23"/>
      <c r="BE3549" s="54"/>
      <c r="BF3549" s="55"/>
      <c r="BI3549" s="55"/>
      <c r="BJ3549" s="54"/>
      <c r="BK3549" s="54"/>
    </row>
    <row r="3550">
      <c r="B3550" s="23"/>
      <c r="D3550" s="32"/>
      <c r="G3550" s="23"/>
      <c r="J3550" s="23"/>
      <c r="O3550" s="23"/>
      <c r="BE3550" s="54"/>
      <c r="BF3550" s="55"/>
      <c r="BI3550" s="55"/>
      <c r="BJ3550" s="54"/>
      <c r="BK3550" s="54"/>
    </row>
    <row r="3551">
      <c r="B3551" s="23"/>
      <c r="D3551" s="32"/>
      <c r="G3551" s="23"/>
      <c r="J3551" s="23"/>
      <c r="O3551" s="23"/>
      <c r="BE3551" s="54"/>
      <c r="BF3551" s="55"/>
      <c r="BI3551" s="55"/>
      <c r="BJ3551" s="54"/>
      <c r="BK3551" s="54"/>
    </row>
    <row r="3552">
      <c r="B3552" s="23"/>
      <c r="D3552" s="32"/>
      <c r="G3552" s="23"/>
      <c r="J3552" s="23"/>
      <c r="O3552" s="23"/>
      <c r="BE3552" s="54"/>
      <c r="BF3552" s="55"/>
      <c r="BI3552" s="55"/>
      <c r="BJ3552" s="54"/>
      <c r="BK3552" s="54"/>
    </row>
    <row r="3553">
      <c r="B3553" s="23"/>
      <c r="D3553" s="32"/>
      <c r="G3553" s="23"/>
      <c r="J3553" s="23"/>
      <c r="O3553" s="23"/>
      <c r="BE3553" s="54"/>
      <c r="BF3553" s="55"/>
      <c r="BI3553" s="55"/>
      <c r="BJ3553" s="54"/>
      <c r="BK3553" s="54"/>
    </row>
    <row r="3554">
      <c r="B3554" s="23"/>
      <c r="D3554" s="32"/>
      <c r="G3554" s="23"/>
      <c r="J3554" s="23"/>
      <c r="O3554" s="23"/>
      <c r="BE3554" s="54"/>
      <c r="BF3554" s="55"/>
      <c r="BI3554" s="55"/>
      <c r="BJ3554" s="54"/>
      <c r="BK3554" s="54"/>
    </row>
    <row r="3555">
      <c r="B3555" s="23"/>
      <c r="D3555" s="32"/>
      <c r="G3555" s="23"/>
      <c r="J3555" s="23"/>
      <c r="O3555" s="23"/>
      <c r="BE3555" s="54"/>
      <c r="BF3555" s="55"/>
      <c r="BI3555" s="55"/>
      <c r="BJ3555" s="54"/>
      <c r="BK3555" s="54"/>
    </row>
    <row r="3556">
      <c r="B3556" s="23"/>
      <c r="D3556" s="32"/>
      <c r="G3556" s="23"/>
      <c r="J3556" s="23"/>
      <c r="O3556" s="23"/>
      <c r="BE3556" s="54"/>
      <c r="BF3556" s="55"/>
      <c r="BI3556" s="55"/>
      <c r="BJ3556" s="54"/>
      <c r="BK3556" s="54"/>
    </row>
    <row r="3557">
      <c r="B3557" s="23"/>
      <c r="D3557" s="32"/>
      <c r="G3557" s="23"/>
      <c r="J3557" s="23"/>
      <c r="O3557" s="23"/>
      <c r="BE3557" s="54"/>
      <c r="BF3557" s="55"/>
      <c r="BI3557" s="55"/>
      <c r="BJ3557" s="54"/>
      <c r="BK3557" s="54"/>
    </row>
    <row r="3558">
      <c r="B3558" s="23"/>
      <c r="D3558" s="32"/>
      <c r="G3558" s="23"/>
      <c r="J3558" s="23"/>
      <c r="O3558" s="23"/>
      <c r="BE3558" s="54"/>
      <c r="BF3558" s="55"/>
      <c r="BI3558" s="55"/>
      <c r="BJ3558" s="54"/>
      <c r="BK3558" s="54"/>
    </row>
    <row r="3559">
      <c r="B3559" s="23"/>
      <c r="D3559" s="32"/>
      <c r="G3559" s="23"/>
      <c r="J3559" s="23"/>
      <c r="O3559" s="23"/>
      <c r="BE3559" s="54"/>
      <c r="BF3559" s="55"/>
      <c r="BI3559" s="55"/>
      <c r="BJ3559" s="54"/>
      <c r="BK3559" s="54"/>
    </row>
    <row r="3560">
      <c r="B3560" s="23"/>
      <c r="D3560" s="32"/>
      <c r="G3560" s="23"/>
      <c r="J3560" s="23"/>
      <c r="O3560" s="23"/>
      <c r="BE3560" s="54"/>
      <c r="BF3560" s="55"/>
      <c r="BI3560" s="55"/>
      <c r="BJ3560" s="54"/>
      <c r="BK3560" s="54"/>
    </row>
    <row r="3561">
      <c r="B3561" s="23"/>
      <c r="D3561" s="32"/>
      <c r="G3561" s="23"/>
      <c r="J3561" s="23"/>
      <c r="O3561" s="23"/>
      <c r="BE3561" s="54"/>
      <c r="BF3561" s="55"/>
      <c r="BI3561" s="55"/>
      <c r="BJ3561" s="54"/>
      <c r="BK3561" s="54"/>
    </row>
    <row r="3562">
      <c r="B3562" s="23"/>
      <c r="D3562" s="32"/>
      <c r="G3562" s="23"/>
      <c r="J3562" s="23"/>
      <c r="O3562" s="23"/>
      <c r="BE3562" s="54"/>
      <c r="BF3562" s="55"/>
      <c r="BI3562" s="55"/>
      <c r="BJ3562" s="54"/>
      <c r="BK3562" s="54"/>
    </row>
    <row r="3563">
      <c r="B3563" s="23"/>
      <c r="D3563" s="32"/>
      <c r="G3563" s="23"/>
      <c r="J3563" s="23"/>
      <c r="O3563" s="23"/>
      <c r="BE3563" s="54"/>
      <c r="BF3563" s="55"/>
      <c r="BI3563" s="55"/>
      <c r="BJ3563" s="54"/>
      <c r="BK3563" s="54"/>
    </row>
    <row r="3564">
      <c r="B3564" s="23"/>
      <c r="D3564" s="32"/>
      <c r="G3564" s="23"/>
      <c r="J3564" s="23"/>
      <c r="O3564" s="23"/>
      <c r="BE3564" s="54"/>
      <c r="BF3564" s="55"/>
      <c r="BI3564" s="55"/>
      <c r="BJ3564" s="54"/>
      <c r="BK3564" s="54"/>
    </row>
    <row r="3565">
      <c r="B3565" s="23"/>
      <c r="D3565" s="32"/>
      <c r="G3565" s="23"/>
      <c r="J3565" s="23"/>
      <c r="O3565" s="23"/>
      <c r="BE3565" s="54"/>
      <c r="BF3565" s="55"/>
      <c r="BI3565" s="55"/>
      <c r="BJ3565" s="54"/>
      <c r="BK3565" s="54"/>
    </row>
    <row r="3566">
      <c r="B3566" s="23"/>
      <c r="D3566" s="32"/>
      <c r="G3566" s="23"/>
      <c r="J3566" s="23"/>
      <c r="O3566" s="23"/>
      <c r="BE3566" s="54"/>
      <c r="BF3566" s="55"/>
      <c r="BI3566" s="55"/>
      <c r="BJ3566" s="54"/>
      <c r="BK3566" s="54"/>
    </row>
    <row r="3567">
      <c r="B3567" s="23"/>
      <c r="D3567" s="32"/>
      <c r="G3567" s="23"/>
      <c r="J3567" s="23"/>
      <c r="O3567" s="23"/>
      <c r="BE3567" s="54"/>
      <c r="BF3567" s="55"/>
      <c r="BI3567" s="55"/>
      <c r="BJ3567" s="54"/>
      <c r="BK3567" s="54"/>
    </row>
    <row r="3568">
      <c r="B3568" s="23"/>
      <c r="D3568" s="32"/>
      <c r="G3568" s="23"/>
      <c r="J3568" s="23"/>
      <c r="O3568" s="23"/>
      <c r="BE3568" s="54"/>
      <c r="BF3568" s="55"/>
      <c r="BI3568" s="55"/>
      <c r="BJ3568" s="54"/>
      <c r="BK3568" s="54"/>
    </row>
    <row r="3569">
      <c r="B3569" s="23"/>
      <c r="D3569" s="32"/>
      <c r="G3569" s="23"/>
      <c r="J3569" s="23"/>
      <c r="O3569" s="23"/>
      <c r="BE3569" s="54"/>
      <c r="BF3569" s="55"/>
      <c r="BI3569" s="55"/>
      <c r="BJ3569" s="54"/>
      <c r="BK3569" s="54"/>
    </row>
    <row r="3570">
      <c r="B3570" s="23"/>
      <c r="D3570" s="32"/>
      <c r="G3570" s="23"/>
      <c r="J3570" s="23"/>
      <c r="O3570" s="23"/>
      <c r="BE3570" s="54"/>
      <c r="BF3570" s="55"/>
      <c r="BI3570" s="55"/>
      <c r="BJ3570" s="54"/>
      <c r="BK3570" s="54"/>
    </row>
    <row r="3571">
      <c r="B3571" s="23"/>
      <c r="D3571" s="32"/>
      <c r="G3571" s="23"/>
      <c r="J3571" s="23"/>
      <c r="O3571" s="23"/>
      <c r="BE3571" s="54"/>
      <c r="BF3571" s="55"/>
      <c r="BI3571" s="55"/>
      <c r="BJ3571" s="54"/>
      <c r="BK3571" s="54"/>
    </row>
    <row r="3572">
      <c r="B3572" s="23"/>
      <c r="D3572" s="32"/>
      <c r="G3572" s="23"/>
      <c r="J3572" s="23"/>
      <c r="O3572" s="23"/>
      <c r="BE3572" s="54"/>
      <c r="BF3572" s="55"/>
      <c r="BI3572" s="55"/>
      <c r="BJ3572" s="54"/>
      <c r="BK3572" s="54"/>
    </row>
    <row r="3573">
      <c r="B3573" s="23"/>
      <c r="D3573" s="32"/>
      <c r="G3573" s="23"/>
      <c r="J3573" s="23"/>
      <c r="O3573" s="23"/>
      <c r="BE3573" s="54"/>
      <c r="BF3573" s="55"/>
      <c r="BI3573" s="55"/>
      <c r="BJ3573" s="54"/>
      <c r="BK3573" s="54"/>
    </row>
    <row r="3574">
      <c r="B3574" s="23"/>
      <c r="D3574" s="32"/>
      <c r="G3574" s="23"/>
      <c r="J3574" s="23"/>
      <c r="O3574" s="23"/>
      <c r="BE3574" s="54"/>
      <c r="BF3574" s="55"/>
      <c r="BI3574" s="55"/>
      <c r="BJ3574" s="54"/>
      <c r="BK3574" s="54"/>
    </row>
    <row r="3575">
      <c r="B3575" s="23"/>
      <c r="D3575" s="32"/>
      <c r="G3575" s="23"/>
      <c r="J3575" s="23"/>
      <c r="O3575" s="23"/>
      <c r="BE3575" s="54"/>
      <c r="BF3575" s="55"/>
      <c r="BI3575" s="55"/>
      <c r="BJ3575" s="54"/>
      <c r="BK3575" s="54"/>
    </row>
    <row r="3576">
      <c r="B3576" s="23"/>
      <c r="D3576" s="32"/>
      <c r="G3576" s="23"/>
      <c r="J3576" s="23"/>
      <c r="O3576" s="23"/>
      <c r="BE3576" s="54"/>
      <c r="BF3576" s="55"/>
      <c r="BI3576" s="55"/>
      <c r="BJ3576" s="54"/>
      <c r="BK3576" s="54"/>
    </row>
    <row r="3577">
      <c r="B3577" s="23"/>
      <c r="D3577" s="32"/>
      <c r="G3577" s="23"/>
      <c r="J3577" s="23"/>
      <c r="O3577" s="23"/>
      <c r="BE3577" s="54"/>
      <c r="BF3577" s="55"/>
      <c r="BI3577" s="55"/>
      <c r="BJ3577" s="54"/>
      <c r="BK3577" s="54"/>
    </row>
    <row r="3578">
      <c r="B3578" s="23"/>
      <c r="D3578" s="32"/>
      <c r="G3578" s="23"/>
      <c r="J3578" s="23"/>
      <c r="O3578" s="23"/>
      <c r="BE3578" s="54"/>
      <c r="BF3578" s="55"/>
      <c r="BI3578" s="55"/>
      <c r="BJ3578" s="54"/>
      <c r="BK3578" s="54"/>
    </row>
    <row r="3579">
      <c r="B3579" s="23"/>
      <c r="D3579" s="32"/>
      <c r="G3579" s="23"/>
      <c r="J3579" s="23"/>
      <c r="O3579" s="23"/>
      <c r="BE3579" s="54"/>
      <c r="BF3579" s="55"/>
      <c r="BI3579" s="55"/>
      <c r="BJ3579" s="54"/>
      <c r="BK3579" s="54"/>
    </row>
    <row r="3580">
      <c r="B3580" s="23"/>
      <c r="D3580" s="32"/>
      <c r="G3580" s="23"/>
      <c r="J3580" s="23"/>
      <c r="O3580" s="23"/>
      <c r="BE3580" s="54"/>
      <c r="BF3580" s="55"/>
      <c r="BI3580" s="55"/>
      <c r="BJ3580" s="54"/>
      <c r="BK3580" s="54"/>
    </row>
    <row r="3581">
      <c r="B3581" s="23"/>
      <c r="D3581" s="32"/>
      <c r="G3581" s="23"/>
      <c r="J3581" s="23"/>
      <c r="O3581" s="23"/>
      <c r="BE3581" s="54"/>
      <c r="BF3581" s="55"/>
      <c r="BI3581" s="55"/>
      <c r="BJ3581" s="54"/>
      <c r="BK3581" s="54"/>
    </row>
    <row r="3582">
      <c r="B3582" s="23"/>
      <c r="D3582" s="32"/>
      <c r="G3582" s="23"/>
      <c r="J3582" s="23"/>
      <c r="O3582" s="23"/>
      <c r="BE3582" s="54"/>
      <c r="BF3582" s="55"/>
      <c r="BI3582" s="55"/>
      <c r="BJ3582" s="54"/>
      <c r="BK3582" s="54"/>
    </row>
    <row r="3583">
      <c r="B3583" s="23"/>
      <c r="D3583" s="32"/>
      <c r="G3583" s="23"/>
      <c r="J3583" s="23"/>
      <c r="O3583" s="23"/>
      <c r="BE3583" s="54"/>
      <c r="BF3583" s="55"/>
      <c r="BI3583" s="55"/>
      <c r="BJ3583" s="54"/>
      <c r="BK3583" s="54"/>
    </row>
    <row r="3584">
      <c r="B3584" s="23"/>
      <c r="D3584" s="32"/>
      <c r="G3584" s="23"/>
      <c r="J3584" s="23"/>
      <c r="O3584" s="23"/>
      <c r="BE3584" s="54"/>
      <c r="BF3584" s="55"/>
      <c r="BI3584" s="55"/>
      <c r="BJ3584" s="54"/>
      <c r="BK3584" s="54"/>
    </row>
    <row r="3585">
      <c r="B3585" s="23"/>
      <c r="D3585" s="32"/>
      <c r="G3585" s="23"/>
      <c r="J3585" s="23"/>
      <c r="O3585" s="23"/>
      <c r="BE3585" s="54"/>
      <c r="BF3585" s="55"/>
      <c r="BI3585" s="55"/>
      <c r="BJ3585" s="54"/>
      <c r="BK3585" s="54"/>
    </row>
    <row r="3586">
      <c r="B3586" s="23"/>
      <c r="D3586" s="32"/>
      <c r="G3586" s="23"/>
      <c r="J3586" s="23"/>
      <c r="O3586" s="23"/>
      <c r="BE3586" s="54"/>
      <c r="BF3586" s="55"/>
      <c r="BI3586" s="55"/>
      <c r="BJ3586" s="54"/>
      <c r="BK3586" s="54"/>
    </row>
    <row r="3587">
      <c r="B3587" s="23"/>
      <c r="D3587" s="32"/>
      <c r="G3587" s="23"/>
      <c r="J3587" s="23"/>
      <c r="O3587" s="23"/>
      <c r="BE3587" s="54"/>
      <c r="BF3587" s="55"/>
      <c r="BI3587" s="55"/>
      <c r="BJ3587" s="54"/>
      <c r="BK3587" s="54"/>
    </row>
    <row r="3588">
      <c r="B3588" s="23"/>
      <c r="D3588" s="32"/>
      <c r="G3588" s="23"/>
      <c r="J3588" s="23"/>
      <c r="O3588" s="23"/>
      <c r="BE3588" s="54"/>
      <c r="BF3588" s="55"/>
      <c r="BI3588" s="55"/>
      <c r="BJ3588" s="54"/>
      <c r="BK3588" s="54"/>
    </row>
    <row r="3589">
      <c r="B3589" s="23"/>
      <c r="D3589" s="32"/>
      <c r="G3589" s="23"/>
      <c r="J3589" s="23"/>
      <c r="O3589" s="23"/>
      <c r="BE3589" s="54"/>
      <c r="BF3589" s="55"/>
      <c r="BI3589" s="55"/>
      <c r="BJ3589" s="54"/>
      <c r="BK3589" s="54"/>
    </row>
    <row r="3590">
      <c r="B3590" s="23"/>
      <c r="D3590" s="32"/>
      <c r="G3590" s="23"/>
      <c r="J3590" s="23"/>
      <c r="O3590" s="23"/>
      <c r="BE3590" s="54"/>
      <c r="BF3590" s="55"/>
      <c r="BI3590" s="55"/>
      <c r="BJ3590" s="54"/>
      <c r="BK3590" s="54"/>
    </row>
    <row r="3591">
      <c r="B3591" s="23"/>
      <c r="D3591" s="32"/>
      <c r="G3591" s="23"/>
      <c r="J3591" s="23"/>
      <c r="O3591" s="23"/>
      <c r="BE3591" s="54"/>
      <c r="BF3591" s="55"/>
      <c r="BI3591" s="55"/>
      <c r="BJ3591" s="54"/>
      <c r="BK3591" s="54"/>
    </row>
    <row r="3592">
      <c r="B3592" s="23"/>
      <c r="D3592" s="32"/>
      <c r="G3592" s="23"/>
      <c r="J3592" s="23"/>
      <c r="O3592" s="23"/>
      <c r="BE3592" s="54"/>
      <c r="BF3592" s="55"/>
      <c r="BI3592" s="55"/>
      <c r="BJ3592" s="54"/>
      <c r="BK3592" s="54"/>
    </row>
    <row r="3593">
      <c r="B3593" s="23"/>
      <c r="D3593" s="32"/>
      <c r="G3593" s="23"/>
      <c r="J3593" s="23"/>
      <c r="O3593" s="23"/>
      <c r="BE3593" s="54"/>
      <c r="BF3593" s="55"/>
      <c r="BI3593" s="55"/>
      <c r="BJ3593" s="54"/>
      <c r="BK3593" s="54"/>
    </row>
    <row r="3594">
      <c r="B3594" s="23"/>
      <c r="D3594" s="32"/>
      <c r="G3594" s="23"/>
      <c r="J3594" s="23"/>
      <c r="O3594" s="23"/>
      <c r="BE3594" s="54"/>
      <c r="BF3594" s="55"/>
      <c r="BI3594" s="55"/>
      <c r="BJ3594" s="54"/>
      <c r="BK3594" s="54"/>
    </row>
    <row r="3595">
      <c r="B3595" s="23"/>
      <c r="D3595" s="32"/>
      <c r="G3595" s="23"/>
      <c r="J3595" s="23"/>
      <c r="O3595" s="23"/>
      <c r="BE3595" s="54"/>
      <c r="BF3595" s="55"/>
      <c r="BI3595" s="55"/>
      <c r="BJ3595" s="54"/>
      <c r="BK3595" s="54"/>
    </row>
    <row r="3596">
      <c r="B3596" s="23"/>
      <c r="D3596" s="32"/>
      <c r="G3596" s="23"/>
      <c r="J3596" s="23"/>
      <c r="O3596" s="23"/>
      <c r="BE3596" s="54"/>
      <c r="BF3596" s="55"/>
      <c r="BI3596" s="55"/>
      <c r="BJ3596" s="54"/>
      <c r="BK3596" s="54"/>
    </row>
    <row r="3597">
      <c r="B3597" s="23"/>
      <c r="D3597" s="32"/>
      <c r="G3597" s="23"/>
      <c r="J3597" s="23"/>
      <c r="O3597" s="23"/>
      <c r="BE3597" s="54"/>
      <c r="BF3597" s="55"/>
      <c r="BI3597" s="55"/>
      <c r="BJ3597" s="54"/>
      <c r="BK3597" s="54"/>
    </row>
    <row r="3598">
      <c r="B3598" s="23"/>
      <c r="D3598" s="32"/>
      <c r="G3598" s="23"/>
      <c r="J3598" s="23"/>
      <c r="O3598" s="23"/>
      <c r="BE3598" s="54"/>
      <c r="BF3598" s="55"/>
      <c r="BI3598" s="55"/>
      <c r="BJ3598" s="54"/>
      <c r="BK3598" s="54"/>
    </row>
    <row r="3599">
      <c r="B3599" s="23"/>
      <c r="D3599" s="32"/>
      <c r="G3599" s="23"/>
      <c r="J3599" s="23"/>
      <c r="O3599" s="23"/>
      <c r="BE3599" s="54"/>
      <c r="BF3599" s="55"/>
      <c r="BI3599" s="55"/>
      <c r="BJ3599" s="54"/>
      <c r="BK3599" s="54"/>
    </row>
    <row r="3600">
      <c r="B3600" s="23"/>
      <c r="D3600" s="32"/>
      <c r="G3600" s="23"/>
      <c r="J3600" s="23"/>
      <c r="O3600" s="23"/>
      <c r="BE3600" s="54"/>
      <c r="BF3600" s="55"/>
      <c r="BI3600" s="55"/>
      <c r="BJ3600" s="54"/>
      <c r="BK3600" s="54"/>
    </row>
    <row r="3601">
      <c r="B3601" s="23"/>
      <c r="D3601" s="32"/>
      <c r="G3601" s="23"/>
      <c r="J3601" s="23"/>
      <c r="O3601" s="23"/>
      <c r="BE3601" s="54"/>
      <c r="BF3601" s="55"/>
      <c r="BI3601" s="55"/>
      <c r="BJ3601" s="54"/>
      <c r="BK3601" s="54"/>
    </row>
    <row r="3602">
      <c r="B3602" s="23"/>
      <c r="D3602" s="32"/>
      <c r="G3602" s="23"/>
      <c r="J3602" s="23"/>
      <c r="O3602" s="23"/>
      <c r="BE3602" s="54"/>
      <c r="BF3602" s="55"/>
      <c r="BI3602" s="55"/>
      <c r="BJ3602" s="54"/>
      <c r="BK3602" s="54"/>
    </row>
    <row r="3603">
      <c r="B3603" s="23"/>
      <c r="D3603" s="32"/>
      <c r="G3603" s="23"/>
      <c r="J3603" s="23"/>
      <c r="O3603" s="23"/>
      <c r="BE3603" s="54"/>
      <c r="BF3603" s="55"/>
      <c r="BI3603" s="55"/>
      <c r="BJ3603" s="54"/>
      <c r="BK3603" s="54"/>
    </row>
    <row r="3604">
      <c r="B3604" s="23"/>
      <c r="D3604" s="32"/>
      <c r="G3604" s="23"/>
      <c r="J3604" s="23"/>
      <c r="O3604" s="23"/>
      <c r="BE3604" s="54"/>
      <c r="BF3604" s="55"/>
      <c r="BI3604" s="55"/>
      <c r="BJ3604" s="54"/>
      <c r="BK3604" s="54"/>
    </row>
    <row r="3605">
      <c r="B3605" s="23"/>
      <c r="D3605" s="32"/>
      <c r="G3605" s="23"/>
      <c r="J3605" s="23"/>
      <c r="O3605" s="23"/>
      <c r="BE3605" s="54"/>
      <c r="BF3605" s="55"/>
      <c r="BI3605" s="55"/>
      <c r="BJ3605" s="54"/>
      <c r="BK3605" s="54"/>
    </row>
    <row r="3606">
      <c r="B3606" s="23"/>
      <c r="D3606" s="32"/>
      <c r="G3606" s="23"/>
      <c r="J3606" s="23"/>
      <c r="O3606" s="23"/>
      <c r="BE3606" s="54"/>
      <c r="BF3606" s="55"/>
      <c r="BI3606" s="55"/>
      <c r="BJ3606" s="54"/>
      <c r="BK3606" s="54"/>
    </row>
    <row r="3607">
      <c r="B3607" s="23"/>
      <c r="D3607" s="32"/>
      <c r="G3607" s="23"/>
      <c r="J3607" s="23"/>
      <c r="O3607" s="23"/>
      <c r="BE3607" s="54"/>
      <c r="BF3607" s="55"/>
      <c r="BI3607" s="55"/>
      <c r="BJ3607" s="54"/>
      <c r="BK3607" s="54"/>
    </row>
    <row r="3608">
      <c r="B3608" s="23"/>
      <c r="D3608" s="32"/>
      <c r="G3608" s="23"/>
      <c r="J3608" s="23"/>
      <c r="O3608" s="23"/>
      <c r="BE3608" s="54"/>
      <c r="BF3608" s="55"/>
      <c r="BI3608" s="55"/>
      <c r="BJ3608" s="54"/>
      <c r="BK3608" s="54"/>
    </row>
    <row r="3609">
      <c r="B3609" s="23"/>
      <c r="D3609" s="32"/>
      <c r="G3609" s="23"/>
      <c r="J3609" s="23"/>
      <c r="O3609" s="23"/>
      <c r="BE3609" s="54"/>
      <c r="BF3609" s="55"/>
      <c r="BI3609" s="55"/>
      <c r="BJ3609" s="54"/>
      <c r="BK3609" s="54"/>
    </row>
    <row r="3610">
      <c r="B3610" s="23"/>
      <c r="D3610" s="32"/>
      <c r="G3610" s="23"/>
      <c r="J3610" s="23"/>
      <c r="O3610" s="23"/>
      <c r="BE3610" s="54"/>
      <c r="BF3610" s="55"/>
      <c r="BI3610" s="55"/>
      <c r="BJ3610" s="54"/>
      <c r="BK3610" s="54"/>
    </row>
    <row r="3611">
      <c r="B3611" s="23"/>
      <c r="D3611" s="32"/>
      <c r="G3611" s="23"/>
      <c r="J3611" s="23"/>
      <c r="O3611" s="23"/>
      <c r="BE3611" s="54"/>
      <c r="BF3611" s="55"/>
      <c r="BI3611" s="55"/>
      <c r="BJ3611" s="54"/>
      <c r="BK3611" s="54"/>
    </row>
    <row r="3612">
      <c r="B3612" s="23"/>
      <c r="D3612" s="32"/>
      <c r="G3612" s="23"/>
      <c r="J3612" s="23"/>
      <c r="O3612" s="23"/>
      <c r="BE3612" s="54"/>
      <c r="BF3612" s="55"/>
      <c r="BI3612" s="55"/>
      <c r="BJ3612" s="54"/>
      <c r="BK3612" s="54"/>
    </row>
    <row r="3613">
      <c r="B3613" s="23"/>
      <c r="D3613" s="32"/>
      <c r="G3613" s="23"/>
      <c r="J3613" s="23"/>
      <c r="O3613" s="23"/>
      <c r="BE3613" s="54"/>
      <c r="BF3613" s="55"/>
      <c r="BI3613" s="55"/>
      <c r="BJ3613" s="54"/>
      <c r="BK3613" s="54"/>
    </row>
    <row r="3614">
      <c r="B3614" s="23"/>
      <c r="D3614" s="32"/>
      <c r="G3614" s="23"/>
      <c r="J3614" s="23"/>
      <c r="O3614" s="23"/>
      <c r="BE3614" s="54"/>
      <c r="BF3614" s="55"/>
      <c r="BI3614" s="55"/>
      <c r="BJ3614" s="54"/>
      <c r="BK3614" s="54"/>
    </row>
    <row r="3615">
      <c r="B3615" s="23"/>
      <c r="D3615" s="32"/>
      <c r="G3615" s="23"/>
      <c r="J3615" s="23"/>
      <c r="O3615" s="23"/>
      <c r="BE3615" s="54"/>
      <c r="BF3615" s="55"/>
      <c r="BI3615" s="55"/>
      <c r="BJ3615" s="54"/>
      <c r="BK3615" s="54"/>
    </row>
    <row r="3616">
      <c r="B3616" s="23"/>
      <c r="D3616" s="32"/>
      <c r="G3616" s="23"/>
      <c r="J3616" s="23"/>
      <c r="O3616" s="23"/>
      <c r="BE3616" s="54"/>
      <c r="BF3616" s="55"/>
      <c r="BI3616" s="55"/>
      <c r="BJ3616" s="54"/>
      <c r="BK3616" s="54"/>
    </row>
    <row r="3617">
      <c r="B3617" s="23"/>
      <c r="D3617" s="32"/>
      <c r="G3617" s="23"/>
      <c r="J3617" s="23"/>
      <c r="O3617" s="23"/>
      <c r="BE3617" s="54"/>
      <c r="BF3617" s="55"/>
      <c r="BI3617" s="55"/>
      <c r="BJ3617" s="54"/>
      <c r="BK3617" s="54"/>
    </row>
    <row r="3618">
      <c r="B3618" s="23"/>
      <c r="D3618" s="32"/>
      <c r="G3618" s="23"/>
      <c r="J3618" s="23"/>
      <c r="O3618" s="23"/>
      <c r="BE3618" s="54"/>
      <c r="BF3618" s="55"/>
      <c r="BI3618" s="55"/>
      <c r="BJ3618" s="54"/>
      <c r="BK3618" s="54"/>
    </row>
    <row r="3619">
      <c r="B3619" s="23"/>
      <c r="D3619" s="32"/>
      <c r="G3619" s="23"/>
      <c r="J3619" s="23"/>
      <c r="O3619" s="23"/>
      <c r="BE3619" s="54"/>
      <c r="BF3619" s="55"/>
      <c r="BI3619" s="55"/>
      <c r="BJ3619" s="54"/>
      <c r="BK3619" s="54"/>
    </row>
    <row r="3620">
      <c r="B3620" s="23"/>
      <c r="D3620" s="32"/>
      <c r="G3620" s="23"/>
      <c r="J3620" s="23"/>
      <c r="O3620" s="23"/>
      <c r="BE3620" s="54"/>
      <c r="BF3620" s="55"/>
      <c r="BI3620" s="55"/>
      <c r="BJ3620" s="54"/>
      <c r="BK3620" s="54"/>
    </row>
    <row r="3621">
      <c r="B3621" s="23"/>
      <c r="D3621" s="32"/>
      <c r="G3621" s="23"/>
      <c r="J3621" s="23"/>
      <c r="O3621" s="23"/>
      <c r="BE3621" s="54"/>
      <c r="BF3621" s="55"/>
      <c r="BI3621" s="55"/>
      <c r="BJ3621" s="54"/>
      <c r="BK3621" s="54"/>
    </row>
    <row r="3622">
      <c r="B3622" s="23"/>
      <c r="D3622" s="32"/>
      <c r="G3622" s="23"/>
      <c r="J3622" s="23"/>
      <c r="O3622" s="23"/>
      <c r="BE3622" s="54"/>
      <c r="BF3622" s="55"/>
      <c r="BI3622" s="55"/>
      <c r="BJ3622" s="54"/>
      <c r="BK3622" s="54"/>
    </row>
    <row r="3623">
      <c r="B3623" s="23"/>
      <c r="D3623" s="32"/>
      <c r="G3623" s="23"/>
      <c r="J3623" s="23"/>
      <c r="O3623" s="23"/>
      <c r="BE3623" s="54"/>
      <c r="BF3623" s="55"/>
      <c r="BI3623" s="55"/>
      <c r="BJ3623" s="54"/>
      <c r="BK3623" s="54"/>
    </row>
    <row r="3624">
      <c r="B3624" s="23"/>
      <c r="D3624" s="32"/>
      <c r="G3624" s="23"/>
      <c r="J3624" s="23"/>
      <c r="O3624" s="23"/>
      <c r="BE3624" s="54"/>
      <c r="BF3624" s="55"/>
      <c r="BI3624" s="55"/>
      <c r="BJ3624" s="54"/>
      <c r="BK3624" s="54"/>
    </row>
    <row r="3625">
      <c r="B3625" s="23"/>
      <c r="D3625" s="32"/>
      <c r="G3625" s="23"/>
      <c r="J3625" s="23"/>
      <c r="O3625" s="23"/>
      <c r="BE3625" s="54"/>
      <c r="BF3625" s="55"/>
      <c r="BI3625" s="55"/>
      <c r="BJ3625" s="54"/>
      <c r="BK3625" s="54"/>
    </row>
    <row r="3626">
      <c r="B3626" s="23"/>
      <c r="D3626" s="32"/>
      <c r="G3626" s="23"/>
      <c r="J3626" s="23"/>
      <c r="O3626" s="23"/>
      <c r="BE3626" s="54"/>
      <c r="BF3626" s="55"/>
      <c r="BI3626" s="55"/>
      <c r="BJ3626" s="54"/>
      <c r="BK3626" s="54"/>
    </row>
    <row r="3627">
      <c r="B3627" s="23"/>
      <c r="D3627" s="32"/>
      <c r="G3627" s="23"/>
      <c r="J3627" s="23"/>
      <c r="O3627" s="23"/>
      <c r="BE3627" s="54"/>
      <c r="BF3627" s="55"/>
      <c r="BI3627" s="55"/>
      <c r="BJ3627" s="54"/>
      <c r="BK3627" s="54"/>
    </row>
    <row r="3628">
      <c r="B3628" s="23"/>
      <c r="D3628" s="32"/>
      <c r="G3628" s="23"/>
      <c r="J3628" s="23"/>
      <c r="O3628" s="23"/>
      <c r="BE3628" s="54"/>
      <c r="BF3628" s="55"/>
      <c r="BI3628" s="55"/>
      <c r="BJ3628" s="54"/>
      <c r="BK3628" s="54"/>
    </row>
    <row r="3629">
      <c r="B3629" s="23"/>
      <c r="D3629" s="32"/>
      <c r="G3629" s="23"/>
      <c r="J3629" s="23"/>
      <c r="O3629" s="23"/>
      <c r="BE3629" s="54"/>
      <c r="BF3629" s="55"/>
      <c r="BI3629" s="55"/>
      <c r="BJ3629" s="54"/>
      <c r="BK3629" s="54"/>
    </row>
    <row r="3630">
      <c r="B3630" s="23"/>
      <c r="D3630" s="32"/>
      <c r="G3630" s="23"/>
      <c r="J3630" s="23"/>
      <c r="O3630" s="23"/>
      <c r="BE3630" s="54"/>
      <c r="BF3630" s="55"/>
      <c r="BI3630" s="55"/>
      <c r="BJ3630" s="54"/>
      <c r="BK3630" s="54"/>
    </row>
    <row r="3631">
      <c r="B3631" s="23"/>
      <c r="D3631" s="32"/>
      <c r="G3631" s="23"/>
      <c r="J3631" s="23"/>
      <c r="O3631" s="23"/>
      <c r="BE3631" s="54"/>
      <c r="BF3631" s="55"/>
      <c r="BI3631" s="55"/>
      <c r="BJ3631" s="54"/>
      <c r="BK3631" s="54"/>
    </row>
    <row r="3632">
      <c r="B3632" s="23"/>
      <c r="D3632" s="32"/>
      <c r="G3632" s="23"/>
      <c r="J3632" s="23"/>
      <c r="O3632" s="23"/>
      <c r="BE3632" s="54"/>
      <c r="BF3632" s="55"/>
      <c r="BI3632" s="55"/>
      <c r="BJ3632" s="54"/>
      <c r="BK3632" s="54"/>
    </row>
    <row r="3633">
      <c r="B3633" s="23"/>
      <c r="D3633" s="32"/>
      <c r="G3633" s="23"/>
      <c r="J3633" s="23"/>
      <c r="O3633" s="23"/>
      <c r="BE3633" s="54"/>
      <c r="BF3633" s="55"/>
      <c r="BI3633" s="55"/>
      <c r="BJ3633" s="54"/>
      <c r="BK3633" s="54"/>
    </row>
    <row r="3634">
      <c r="B3634" s="23"/>
      <c r="D3634" s="32"/>
      <c r="G3634" s="23"/>
      <c r="J3634" s="23"/>
      <c r="O3634" s="23"/>
      <c r="BE3634" s="54"/>
      <c r="BF3634" s="55"/>
      <c r="BI3634" s="55"/>
      <c r="BJ3634" s="54"/>
      <c r="BK3634" s="54"/>
    </row>
    <row r="3635">
      <c r="B3635" s="23"/>
      <c r="D3635" s="32"/>
      <c r="G3635" s="23"/>
      <c r="J3635" s="23"/>
      <c r="O3635" s="23"/>
      <c r="BE3635" s="54"/>
      <c r="BF3635" s="55"/>
      <c r="BI3635" s="55"/>
      <c r="BJ3635" s="54"/>
      <c r="BK3635" s="54"/>
    </row>
    <row r="3636">
      <c r="B3636" s="23"/>
      <c r="D3636" s="32"/>
      <c r="G3636" s="23"/>
      <c r="J3636" s="23"/>
      <c r="O3636" s="23"/>
      <c r="BE3636" s="54"/>
      <c r="BF3636" s="55"/>
      <c r="BI3636" s="55"/>
      <c r="BJ3636" s="54"/>
      <c r="BK3636" s="54"/>
    </row>
    <row r="3637">
      <c r="B3637" s="23"/>
      <c r="D3637" s="32"/>
      <c r="G3637" s="23"/>
      <c r="J3637" s="23"/>
      <c r="O3637" s="23"/>
      <c r="BE3637" s="54"/>
      <c r="BF3637" s="55"/>
      <c r="BI3637" s="55"/>
      <c r="BJ3637" s="54"/>
      <c r="BK3637" s="54"/>
    </row>
    <row r="3638">
      <c r="B3638" s="23"/>
      <c r="D3638" s="32"/>
      <c r="G3638" s="23"/>
      <c r="J3638" s="23"/>
      <c r="O3638" s="23"/>
      <c r="BE3638" s="54"/>
      <c r="BF3638" s="55"/>
      <c r="BI3638" s="55"/>
      <c r="BJ3638" s="54"/>
      <c r="BK3638" s="54"/>
    </row>
    <row r="3639">
      <c r="B3639" s="23"/>
      <c r="D3639" s="32"/>
      <c r="G3639" s="23"/>
      <c r="J3639" s="23"/>
      <c r="O3639" s="23"/>
      <c r="BE3639" s="54"/>
      <c r="BF3639" s="55"/>
      <c r="BI3639" s="55"/>
      <c r="BJ3639" s="54"/>
      <c r="BK3639" s="54"/>
    </row>
    <row r="3640">
      <c r="B3640" s="23"/>
      <c r="D3640" s="32"/>
      <c r="G3640" s="23"/>
      <c r="J3640" s="23"/>
      <c r="O3640" s="23"/>
      <c r="BE3640" s="54"/>
      <c r="BF3640" s="55"/>
      <c r="BI3640" s="55"/>
      <c r="BJ3640" s="54"/>
      <c r="BK3640" s="54"/>
    </row>
    <row r="3641">
      <c r="B3641" s="23"/>
      <c r="D3641" s="32"/>
      <c r="G3641" s="23"/>
      <c r="J3641" s="23"/>
      <c r="O3641" s="23"/>
      <c r="BE3641" s="54"/>
      <c r="BF3641" s="55"/>
      <c r="BI3641" s="55"/>
      <c r="BJ3641" s="54"/>
      <c r="BK3641" s="54"/>
    </row>
    <row r="3642">
      <c r="B3642" s="23"/>
      <c r="D3642" s="32"/>
      <c r="G3642" s="23"/>
      <c r="J3642" s="23"/>
      <c r="O3642" s="23"/>
      <c r="BE3642" s="54"/>
      <c r="BF3642" s="55"/>
      <c r="BI3642" s="55"/>
      <c r="BJ3642" s="54"/>
      <c r="BK3642" s="54"/>
    </row>
    <row r="3643">
      <c r="B3643" s="23"/>
      <c r="D3643" s="32"/>
      <c r="G3643" s="23"/>
      <c r="J3643" s="23"/>
      <c r="O3643" s="23"/>
      <c r="BE3643" s="54"/>
      <c r="BF3643" s="55"/>
      <c r="BI3643" s="55"/>
      <c r="BJ3643" s="54"/>
      <c r="BK3643" s="54"/>
    </row>
    <row r="3644">
      <c r="B3644" s="23"/>
      <c r="D3644" s="32"/>
      <c r="G3644" s="23"/>
      <c r="J3644" s="23"/>
      <c r="O3644" s="23"/>
      <c r="BE3644" s="54"/>
      <c r="BF3644" s="55"/>
      <c r="BI3644" s="55"/>
      <c r="BJ3644" s="54"/>
      <c r="BK3644" s="54"/>
    </row>
    <row r="3645">
      <c r="B3645" s="23"/>
      <c r="D3645" s="32"/>
      <c r="G3645" s="23"/>
      <c r="J3645" s="23"/>
      <c r="O3645" s="23"/>
      <c r="BE3645" s="54"/>
      <c r="BF3645" s="55"/>
      <c r="BI3645" s="55"/>
      <c r="BJ3645" s="54"/>
      <c r="BK3645" s="54"/>
    </row>
    <row r="3646">
      <c r="B3646" s="23"/>
      <c r="D3646" s="32"/>
      <c r="G3646" s="23"/>
      <c r="J3646" s="23"/>
      <c r="O3646" s="23"/>
      <c r="BE3646" s="54"/>
      <c r="BF3646" s="55"/>
      <c r="BI3646" s="55"/>
      <c r="BJ3646" s="54"/>
      <c r="BK3646" s="54"/>
    </row>
    <row r="3647">
      <c r="B3647" s="23"/>
      <c r="D3647" s="32"/>
      <c r="G3647" s="23"/>
      <c r="J3647" s="23"/>
      <c r="O3647" s="23"/>
      <c r="BE3647" s="54"/>
      <c r="BF3647" s="55"/>
      <c r="BI3647" s="55"/>
      <c r="BJ3647" s="54"/>
      <c r="BK3647" s="54"/>
    </row>
    <row r="3648">
      <c r="B3648" s="23"/>
      <c r="D3648" s="32"/>
      <c r="G3648" s="23"/>
      <c r="J3648" s="23"/>
      <c r="O3648" s="23"/>
      <c r="BE3648" s="54"/>
      <c r="BF3648" s="55"/>
      <c r="BI3648" s="55"/>
      <c r="BJ3648" s="54"/>
      <c r="BK3648" s="54"/>
    </row>
    <row r="3649">
      <c r="B3649" s="23"/>
      <c r="D3649" s="32"/>
      <c r="G3649" s="23"/>
      <c r="J3649" s="23"/>
      <c r="O3649" s="23"/>
      <c r="BE3649" s="54"/>
      <c r="BF3649" s="55"/>
      <c r="BI3649" s="55"/>
      <c r="BJ3649" s="54"/>
      <c r="BK3649" s="54"/>
    </row>
    <row r="3650">
      <c r="B3650" s="23"/>
      <c r="D3650" s="32"/>
      <c r="G3650" s="23"/>
      <c r="J3650" s="23"/>
      <c r="O3650" s="23"/>
      <c r="BE3650" s="54"/>
      <c r="BF3650" s="55"/>
      <c r="BI3650" s="55"/>
      <c r="BJ3650" s="54"/>
      <c r="BK3650" s="54"/>
    </row>
    <row r="3651">
      <c r="B3651" s="23"/>
      <c r="D3651" s="32"/>
      <c r="G3651" s="23"/>
      <c r="J3651" s="23"/>
      <c r="O3651" s="23"/>
      <c r="BE3651" s="54"/>
      <c r="BF3651" s="55"/>
      <c r="BI3651" s="55"/>
      <c r="BJ3651" s="54"/>
      <c r="BK3651" s="54"/>
    </row>
    <row r="3652">
      <c r="B3652" s="23"/>
      <c r="D3652" s="32"/>
      <c r="G3652" s="23"/>
      <c r="J3652" s="23"/>
      <c r="O3652" s="23"/>
      <c r="BE3652" s="54"/>
      <c r="BF3652" s="55"/>
      <c r="BI3652" s="55"/>
      <c r="BJ3652" s="54"/>
      <c r="BK3652" s="54"/>
    </row>
    <row r="3653">
      <c r="B3653" s="23"/>
      <c r="D3653" s="32"/>
      <c r="G3653" s="23"/>
      <c r="J3653" s="23"/>
      <c r="O3653" s="23"/>
      <c r="BE3653" s="54"/>
      <c r="BF3653" s="55"/>
      <c r="BI3653" s="55"/>
      <c r="BJ3653" s="54"/>
      <c r="BK3653" s="54"/>
    </row>
    <row r="3654">
      <c r="B3654" s="23"/>
      <c r="D3654" s="32"/>
      <c r="G3654" s="23"/>
      <c r="J3654" s="23"/>
      <c r="O3654" s="23"/>
      <c r="BE3654" s="54"/>
      <c r="BF3654" s="55"/>
      <c r="BI3654" s="55"/>
      <c r="BJ3654" s="54"/>
      <c r="BK3654" s="54"/>
    </row>
    <row r="3655">
      <c r="B3655" s="23"/>
      <c r="D3655" s="32"/>
      <c r="G3655" s="23"/>
      <c r="J3655" s="23"/>
      <c r="O3655" s="23"/>
      <c r="BE3655" s="54"/>
      <c r="BF3655" s="55"/>
      <c r="BI3655" s="55"/>
      <c r="BJ3655" s="54"/>
      <c r="BK3655" s="54"/>
    </row>
    <row r="3656">
      <c r="B3656" s="23"/>
      <c r="D3656" s="32"/>
      <c r="G3656" s="23"/>
      <c r="J3656" s="23"/>
      <c r="O3656" s="23"/>
      <c r="BE3656" s="54"/>
      <c r="BF3656" s="55"/>
      <c r="BI3656" s="55"/>
      <c r="BJ3656" s="54"/>
      <c r="BK3656" s="54"/>
    </row>
    <row r="3657">
      <c r="B3657" s="23"/>
      <c r="D3657" s="32"/>
      <c r="G3657" s="23"/>
      <c r="J3657" s="23"/>
      <c r="O3657" s="23"/>
      <c r="BE3657" s="54"/>
      <c r="BF3657" s="55"/>
      <c r="BI3657" s="55"/>
      <c r="BJ3657" s="54"/>
      <c r="BK3657" s="54"/>
    </row>
    <row r="3658">
      <c r="B3658" s="23"/>
      <c r="D3658" s="32"/>
      <c r="G3658" s="23"/>
      <c r="J3658" s="23"/>
      <c r="O3658" s="23"/>
      <c r="BE3658" s="54"/>
      <c r="BF3658" s="55"/>
      <c r="BI3658" s="55"/>
      <c r="BJ3658" s="54"/>
      <c r="BK3658" s="54"/>
    </row>
    <row r="3659">
      <c r="B3659" s="23"/>
      <c r="D3659" s="32"/>
      <c r="G3659" s="23"/>
      <c r="J3659" s="23"/>
      <c r="O3659" s="23"/>
      <c r="BE3659" s="54"/>
      <c r="BF3659" s="55"/>
      <c r="BI3659" s="55"/>
      <c r="BJ3659" s="54"/>
      <c r="BK3659" s="54"/>
    </row>
    <row r="3660">
      <c r="B3660" s="23"/>
      <c r="D3660" s="32"/>
      <c r="G3660" s="23"/>
      <c r="J3660" s="23"/>
      <c r="O3660" s="23"/>
      <c r="BE3660" s="54"/>
      <c r="BF3660" s="55"/>
      <c r="BI3660" s="55"/>
      <c r="BJ3660" s="54"/>
      <c r="BK3660" s="54"/>
    </row>
    <row r="3661">
      <c r="B3661" s="23"/>
      <c r="D3661" s="32"/>
      <c r="G3661" s="23"/>
      <c r="J3661" s="23"/>
      <c r="O3661" s="23"/>
      <c r="BE3661" s="54"/>
      <c r="BF3661" s="55"/>
      <c r="BI3661" s="55"/>
      <c r="BJ3661" s="54"/>
      <c r="BK3661" s="54"/>
    </row>
    <row r="3662">
      <c r="B3662" s="23"/>
      <c r="D3662" s="32"/>
      <c r="G3662" s="23"/>
      <c r="J3662" s="23"/>
      <c r="O3662" s="23"/>
      <c r="BE3662" s="54"/>
      <c r="BF3662" s="55"/>
      <c r="BI3662" s="55"/>
      <c r="BJ3662" s="54"/>
      <c r="BK3662" s="54"/>
    </row>
    <row r="3663">
      <c r="B3663" s="23"/>
      <c r="D3663" s="32"/>
      <c r="G3663" s="23"/>
      <c r="J3663" s="23"/>
      <c r="O3663" s="23"/>
      <c r="BE3663" s="54"/>
      <c r="BF3663" s="55"/>
      <c r="BI3663" s="55"/>
      <c r="BJ3663" s="54"/>
      <c r="BK3663" s="54"/>
    </row>
    <row r="3664">
      <c r="B3664" s="23"/>
      <c r="D3664" s="32"/>
      <c r="G3664" s="23"/>
      <c r="J3664" s="23"/>
      <c r="O3664" s="23"/>
      <c r="BE3664" s="54"/>
      <c r="BF3664" s="55"/>
      <c r="BI3664" s="55"/>
      <c r="BJ3664" s="54"/>
      <c r="BK3664" s="54"/>
    </row>
    <row r="3665">
      <c r="B3665" s="23"/>
      <c r="D3665" s="32"/>
      <c r="G3665" s="23"/>
      <c r="J3665" s="23"/>
      <c r="O3665" s="23"/>
      <c r="BE3665" s="54"/>
      <c r="BF3665" s="55"/>
      <c r="BI3665" s="55"/>
      <c r="BJ3665" s="54"/>
      <c r="BK3665" s="54"/>
    </row>
    <row r="3666">
      <c r="B3666" s="23"/>
      <c r="D3666" s="32"/>
      <c r="G3666" s="23"/>
      <c r="J3666" s="23"/>
      <c r="O3666" s="23"/>
      <c r="BE3666" s="54"/>
      <c r="BF3666" s="55"/>
      <c r="BI3666" s="55"/>
      <c r="BJ3666" s="54"/>
      <c r="BK3666" s="54"/>
    </row>
    <row r="3667">
      <c r="B3667" s="23"/>
      <c r="D3667" s="32"/>
      <c r="G3667" s="23"/>
      <c r="J3667" s="23"/>
      <c r="O3667" s="23"/>
      <c r="BE3667" s="54"/>
      <c r="BF3667" s="55"/>
      <c r="BI3667" s="55"/>
      <c r="BJ3667" s="54"/>
      <c r="BK3667" s="54"/>
    </row>
    <row r="3668">
      <c r="B3668" s="23"/>
      <c r="D3668" s="32"/>
      <c r="G3668" s="23"/>
      <c r="J3668" s="23"/>
      <c r="O3668" s="23"/>
      <c r="BE3668" s="54"/>
      <c r="BF3668" s="55"/>
      <c r="BI3668" s="55"/>
      <c r="BJ3668" s="54"/>
      <c r="BK3668" s="54"/>
    </row>
    <row r="3669">
      <c r="B3669" s="23"/>
      <c r="D3669" s="32"/>
      <c r="G3669" s="23"/>
      <c r="J3669" s="23"/>
      <c r="O3669" s="23"/>
      <c r="BE3669" s="54"/>
      <c r="BF3669" s="55"/>
      <c r="BI3669" s="55"/>
      <c r="BJ3669" s="54"/>
      <c r="BK3669" s="54"/>
    </row>
    <row r="3670">
      <c r="B3670" s="23"/>
      <c r="D3670" s="32"/>
      <c r="G3670" s="23"/>
      <c r="J3670" s="23"/>
      <c r="O3670" s="23"/>
      <c r="BE3670" s="54"/>
      <c r="BF3670" s="55"/>
      <c r="BI3670" s="55"/>
      <c r="BJ3670" s="54"/>
      <c r="BK3670" s="54"/>
    </row>
    <row r="3671">
      <c r="B3671" s="23"/>
      <c r="D3671" s="32"/>
      <c r="G3671" s="23"/>
      <c r="J3671" s="23"/>
      <c r="O3671" s="23"/>
      <c r="BE3671" s="54"/>
      <c r="BF3671" s="55"/>
      <c r="BI3671" s="55"/>
      <c r="BJ3671" s="54"/>
      <c r="BK3671" s="54"/>
    </row>
    <row r="3672">
      <c r="B3672" s="23"/>
      <c r="D3672" s="32"/>
      <c r="G3672" s="23"/>
      <c r="J3672" s="23"/>
      <c r="O3672" s="23"/>
      <c r="BE3672" s="54"/>
      <c r="BF3672" s="55"/>
      <c r="BI3672" s="55"/>
      <c r="BJ3672" s="54"/>
      <c r="BK3672" s="54"/>
    </row>
    <row r="3673">
      <c r="B3673" s="23"/>
      <c r="D3673" s="32"/>
      <c r="G3673" s="23"/>
      <c r="J3673" s="23"/>
      <c r="O3673" s="23"/>
      <c r="BE3673" s="54"/>
      <c r="BF3673" s="55"/>
      <c r="BI3673" s="55"/>
      <c r="BJ3673" s="54"/>
      <c r="BK3673" s="54"/>
    </row>
    <row r="3674">
      <c r="B3674" s="23"/>
      <c r="D3674" s="32"/>
      <c r="G3674" s="23"/>
      <c r="J3674" s="23"/>
      <c r="O3674" s="23"/>
      <c r="BE3674" s="54"/>
      <c r="BF3674" s="55"/>
      <c r="BI3674" s="55"/>
      <c r="BJ3674" s="54"/>
      <c r="BK3674" s="54"/>
    </row>
    <row r="3675">
      <c r="B3675" s="23"/>
      <c r="D3675" s="32"/>
      <c r="G3675" s="23"/>
      <c r="J3675" s="23"/>
      <c r="O3675" s="23"/>
      <c r="BE3675" s="54"/>
      <c r="BF3675" s="55"/>
      <c r="BI3675" s="55"/>
      <c r="BJ3675" s="54"/>
      <c r="BK3675" s="54"/>
    </row>
    <row r="3676">
      <c r="B3676" s="23"/>
      <c r="D3676" s="32"/>
      <c r="G3676" s="23"/>
      <c r="J3676" s="23"/>
      <c r="O3676" s="23"/>
      <c r="BE3676" s="54"/>
      <c r="BF3676" s="55"/>
      <c r="BI3676" s="55"/>
      <c r="BJ3676" s="54"/>
      <c r="BK3676" s="54"/>
    </row>
    <row r="3677">
      <c r="B3677" s="23"/>
      <c r="D3677" s="32"/>
      <c r="G3677" s="23"/>
      <c r="J3677" s="23"/>
      <c r="O3677" s="23"/>
      <c r="BE3677" s="54"/>
      <c r="BF3677" s="55"/>
      <c r="BI3677" s="55"/>
      <c r="BJ3677" s="54"/>
      <c r="BK3677" s="54"/>
    </row>
    <row r="3678">
      <c r="B3678" s="23"/>
      <c r="D3678" s="32"/>
      <c r="G3678" s="23"/>
      <c r="J3678" s="23"/>
      <c r="O3678" s="23"/>
      <c r="BE3678" s="54"/>
      <c r="BF3678" s="55"/>
      <c r="BI3678" s="55"/>
      <c r="BJ3678" s="54"/>
      <c r="BK3678" s="54"/>
    </row>
    <row r="3679">
      <c r="B3679" s="23"/>
      <c r="D3679" s="32"/>
      <c r="G3679" s="23"/>
      <c r="J3679" s="23"/>
      <c r="O3679" s="23"/>
      <c r="BE3679" s="54"/>
      <c r="BF3679" s="55"/>
      <c r="BI3679" s="55"/>
      <c r="BJ3679" s="54"/>
      <c r="BK3679" s="54"/>
    </row>
    <row r="3680">
      <c r="B3680" s="23"/>
      <c r="D3680" s="32"/>
      <c r="G3680" s="23"/>
      <c r="J3680" s="23"/>
      <c r="O3680" s="23"/>
      <c r="BE3680" s="54"/>
      <c r="BF3680" s="55"/>
      <c r="BI3680" s="55"/>
      <c r="BJ3680" s="54"/>
      <c r="BK3680" s="54"/>
    </row>
    <row r="3681">
      <c r="B3681" s="23"/>
      <c r="D3681" s="32"/>
      <c r="G3681" s="23"/>
      <c r="J3681" s="23"/>
      <c r="O3681" s="23"/>
      <c r="BE3681" s="54"/>
      <c r="BF3681" s="55"/>
      <c r="BI3681" s="55"/>
      <c r="BJ3681" s="54"/>
      <c r="BK3681" s="54"/>
    </row>
    <row r="3682">
      <c r="B3682" s="23"/>
      <c r="D3682" s="32"/>
      <c r="G3682" s="23"/>
      <c r="J3682" s="23"/>
      <c r="O3682" s="23"/>
      <c r="BE3682" s="54"/>
      <c r="BF3682" s="55"/>
      <c r="BI3682" s="55"/>
      <c r="BJ3682" s="54"/>
      <c r="BK3682" s="54"/>
    </row>
    <row r="3683">
      <c r="B3683" s="23"/>
      <c r="D3683" s="32"/>
      <c r="G3683" s="23"/>
      <c r="J3683" s="23"/>
      <c r="O3683" s="23"/>
      <c r="BE3683" s="54"/>
      <c r="BF3683" s="55"/>
      <c r="BI3683" s="55"/>
      <c r="BJ3683" s="54"/>
      <c r="BK3683" s="54"/>
    </row>
    <row r="3684">
      <c r="B3684" s="23"/>
      <c r="D3684" s="32"/>
      <c r="G3684" s="23"/>
      <c r="J3684" s="23"/>
      <c r="O3684" s="23"/>
      <c r="BE3684" s="54"/>
      <c r="BF3684" s="55"/>
      <c r="BI3684" s="55"/>
      <c r="BJ3684" s="54"/>
      <c r="BK3684" s="54"/>
    </row>
    <row r="3685">
      <c r="B3685" s="23"/>
      <c r="D3685" s="32"/>
      <c r="G3685" s="23"/>
      <c r="J3685" s="23"/>
      <c r="O3685" s="23"/>
      <c r="BE3685" s="54"/>
      <c r="BF3685" s="55"/>
      <c r="BI3685" s="55"/>
      <c r="BJ3685" s="54"/>
      <c r="BK3685" s="54"/>
    </row>
    <row r="3686">
      <c r="B3686" s="23"/>
      <c r="D3686" s="32"/>
      <c r="G3686" s="23"/>
      <c r="J3686" s="23"/>
      <c r="O3686" s="23"/>
      <c r="BE3686" s="54"/>
      <c r="BF3686" s="55"/>
      <c r="BI3686" s="55"/>
      <c r="BJ3686" s="54"/>
      <c r="BK3686" s="54"/>
    </row>
    <row r="3687">
      <c r="B3687" s="23"/>
      <c r="D3687" s="32"/>
      <c r="G3687" s="23"/>
      <c r="J3687" s="23"/>
      <c r="O3687" s="23"/>
      <c r="BE3687" s="54"/>
      <c r="BF3687" s="55"/>
      <c r="BI3687" s="55"/>
      <c r="BJ3687" s="54"/>
      <c r="BK3687" s="54"/>
    </row>
    <row r="3688">
      <c r="B3688" s="23"/>
      <c r="D3688" s="32"/>
      <c r="G3688" s="23"/>
      <c r="J3688" s="23"/>
      <c r="O3688" s="23"/>
      <c r="BE3688" s="54"/>
      <c r="BF3688" s="55"/>
      <c r="BI3688" s="55"/>
      <c r="BJ3688" s="54"/>
      <c r="BK3688" s="54"/>
    </row>
    <row r="3689">
      <c r="B3689" s="23"/>
      <c r="D3689" s="32"/>
      <c r="G3689" s="23"/>
      <c r="J3689" s="23"/>
      <c r="O3689" s="23"/>
      <c r="BE3689" s="54"/>
      <c r="BF3689" s="55"/>
      <c r="BI3689" s="55"/>
      <c r="BJ3689" s="54"/>
      <c r="BK3689" s="54"/>
    </row>
    <row r="3690">
      <c r="B3690" s="23"/>
      <c r="D3690" s="32"/>
      <c r="G3690" s="23"/>
      <c r="J3690" s="23"/>
      <c r="O3690" s="23"/>
      <c r="BE3690" s="54"/>
      <c r="BF3690" s="55"/>
      <c r="BI3690" s="55"/>
      <c r="BJ3690" s="54"/>
      <c r="BK3690" s="54"/>
    </row>
    <row r="3691">
      <c r="B3691" s="23"/>
      <c r="D3691" s="32"/>
      <c r="G3691" s="23"/>
      <c r="J3691" s="23"/>
      <c r="O3691" s="23"/>
      <c r="BE3691" s="54"/>
      <c r="BF3691" s="55"/>
      <c r="BI3691" s="55"/>
      <c r="BJ3691" s="54"/>
      <c r="BK3691" s="54"/>
    </row>
    <row r="3692">
      <c r="B3692" s="23"/>
      <c r="D3692" s="32"/>
      <c r="G3692" s="23"/>
      <c r="J3692" s="23"/>
      <c r="O3692" s="23"/>
      <c r="BE3692" s="54"/>
      <c r="BF3692" s="55"/>
      <c r="BI3692" s="55"/>
      <c r="BJ3692" s="54"/>
      <c r="BK3692" s="54"/>
    </row>
    <row r="3693">
      <c r="B3693" s="23"/>
      <c r="D3693" s="32"/>
      <c r="G3693" s="23"/>
      <c r="J3693" s="23"/>
      <c r="O3693" s="23"/>
      <c r="BE3693" s="54"/>
      <c r="BF3693" s="55"/>
      <c r="BI3693" s="55"/>
      <c r="BJ3693" s="54"/>
      <c r="BK3693" s="54"/>
    </row>
    <row r="3694">
      <c r="B3694" s="23"/>
      <c r="D3694" s="32"/>
      <c r="G3694" s="23"/>
      <c r="J3694" s="23"/>
      <c r="O3694" s="23"/>
      <c r="BE3694" s="54"/>
      <c r="BF3694" s="55"/>
      <c r="BI3694" s="55"/>
      <c r="BJ3694" s="54"/>
      <c r="BK3694" s="54"/>
    </row>
    <row r="3695">
      <c r="B3695" s="23"/>
      <c r="D3695" s="32"/>
      <c r="G3695" s="23"/>
      <c r="J3695" s="23"/>
      <c r="O3695" s="23"/>
      <c r="BE3695" s="54"/>
      <c r="BF3695" s="55"/>
      <c r="BI3695" s="55"/>
      <c r="BJ3695" s="54"/>
      <c r="BK3695" s="54"/>
    </row>
    <row r="3696">
      <c r="B3696" s="23"/>
      <c r="D3696" s="32"/>
      <c r="G3696" s="23"/>
      <c r="J3696" s="23"/>
      <c r="O3696" s="23"/>
      <c r="BE3696" s="54"/>
      <c r="BF3696" s="55"/>
      <c r="BI3696" s="55"/>
      <c r="BJ3696" s="54"/>
      <c r="BK3696" s="54"/>
    </row>
    <row r="3697">
      <c r="B3697" s="23"/>
      <c r="D3697" s="32"/>
      <c r="G3697" s="23"/>
      <c r="J3697" s="23"/>
      <c r="O3697" s="23"/>
      <c r="BE3697" s="54"/>
      <c r="BF3697" s="55"/>
      <c r="BI3697" s="55"/>
      <c r="BJ3697" s="54"/>
      <c r="BK3697" s="54"/>
    </row>
    <row r="3698">
      <c r="B3698" s="23"/>
      <c r="D3698" s="32"/>
      <c r="G3698" s="23"/>
      <c r="J3698" s="23"/>
      <c r="O3698" s="23"/>
      <c r="BE3698" s="54"/>
      <c r="BF3698" s="55"/>
      <c r="BI3698" s="55"/>
      <c r="BJ3698" s="54"/>
      <c r="BK3698" s="54"/>
    </row>
    <row r="3699">
      <c r="B3699" s="23"/>
      <c r="D3699" s="32"/>
      <c r="G3699" s="23"/>
      <c r="J3699" s="23"/>
      <c r="O3699" s="23"/>
      <c r="BE3699" s="54"/>
      <c r="BF3699" s="55"/>
      <c r="BI3699" s="55"/>
      <c r="BJ3699" s="54"/>
      <c r="BK3699" s="54"/>
    </row>
    <row r="3700">
      <c r="B3700" s="23"/>
      <c r="D3700" s="32"/>
      <c r="G3700" s="23"/>
      <c r="J3700" s="23"/>
      <c r="O3700" s="23"/>
      <c r="BE3700" s="54"/>
      <c r="BF3700" s="55"/>
      <c r="BI3700" s="55"/>
      <c r="BJ3700" s="54"/>
      <c r="BK3700" s="54"/>
    </row>
    <row r="3701">
      <c r="B3701" s="23"/>
      <c r="D3701" s="32"/>
      <c r="G3701" s="23"/>
      <c r="J3701" s="23"/>
      <c r="O3701" s="23"/>
      <c r="BE3701" s="54"/>
      <c r="BF3701" s="55"/>
      <c r="BI3701" s="55"/>
      <c r="BJ3701" s="54"/>
      <c r="BK3701" s="54"/>
    </row>
    <row r="3702">
      <c r="B3702" s="23"/>
      <c r="D3702" s="32"/>
      <c r="G3702" s="23"/>
      <c r="J3702" s="23"/>
      <c r="O3702" s="23"/>
      <c r="BE3702" s="54"/>
      <c r="BF3702" s="55"/>
      <c r="BI3702" s="55"/>
      <c r="BJ3702" s="54"/>
      <c r="BK3702" s="54"/>
    </row>
    <row r="3703">
      <c r="B3703" s="23"/>
      <c r="D3703" s="32"/>
      <c r="G3703" s="23"/>
      <c r="J3703" s="23"/>
      <c r="O3703" s="23"/>
      <c r="BE3703" s="54"/>
      <c r="BF3703" s="55"/>
      <c r="BI3703" s="55"/>
      <c r="BJ3703" s="54"/>
      <c r="BK3703" s="54"/>
    </row>
    <row r="3704">
      <c r="B3704" s="23"/>
      <c r="D3704" s="32"/>
      <c r="G3704" s="23"/>
      <c r="J3704" s="23"/>
      <c r="O3704" s="23"/>
      <c r="BE3704" s="54"/>
      <c r="BF3704" s="55"/>
      <c r="BI3704" s="55"/>
      <c r="BJ3704" s="54"/>
      <c r="BK3704" s="54"/>
    </row>
    <row r="3705">
      <c r="B3705" s="23"/>
      <c r="D3705" s="32"/>
      <c r="G3705" s="23"/>
      <c r="J3705" s="23"/>
      <c r="O3705" s="23"/>
      <c r="BE3705" s="54"/>
      <c r="BF3705" s="55"/>
      <c r="BI3705" s="55"/>
      <c r="BJ3705" s="54"/>
      <c r="BK3705" s="54"/>
    </row>
    <row r="3706">
      <c r="B3706" s="23"/>
      <c r="D3706" s="32"/>
      <c r="G3706" s="23"/>
      <c r="J3706" s="23"/>
      <c r="O3706" s="23"/>
      <c r="BE3706" s="54"/>
      <c r="BF3706" s="55"/>
      <c r="BI3706" s="55"/>
      <c r="BJ3706" s="54"/>
      <c r="BK3706" s="54"/>
    </row>
    <row r="3707">
      <c r="B3707" s="23"/>
      <c r="D3707" s="32"/>
      <c r="G3707" s="23"/>
      <c r="J3707" s="23"/>
      <c r="O3707" s="23"/>
      <c r="BE3707" s="54"/>
      <c r="BF3707" s="55"/>
      <c r="BI3707" s="55"/>
      <c r="BJ3707" s="54"/>
      <c r="BK3707" s="54"/>
    </row>
    <row r="3708">
      <c r="B3708" s="23"/>
      <c r="D3708" s="32"/>
      <c r="G3708" s="23"/>
      <c r="J3708" s="23"/>
      <c r="O3708" s="23"/>
      <c r="BE3708" s="54"/>
      <c r="BF3708" s="55"/>
      <c r="BI3708" s="55"/>
      <c r="BJ3708" s="54"/>
      <c r="BK3708" s="54"/>
    </row>
    <row r="3709">
      <c r="B3709" s="23"/>
      <c r="D3709" s="32"/>
      <c r="G3709" s="23"/>
      <c r="J3709" s="23"/>
      <c r="O3709" s="23"/>
      <c r="BE3709" s="54"/>
      <c r="BF3709" s="55"/>
      <c r="BI3709" s="55"/>
      <c r="BJ3709" s="54"/>
      <c r="BK3709" s="54"/>
    </row>
    <row r="3710">
      <c r="B3710" s="23"/>
      <c r="D3710" s="32"/>
      <c r="G3710" s="23"/>
      <c r="J3710" s="23"/>
      <c r="O3710" s="23"/>
      <c r="BE3710" s="54"/>
      <c r="BF3710" s="55"/>
      <c r="BI3710" s="55"/>
      <c r="BJ3710" s="54"/>
      <c r="BK3710" s="54"/>
    </row>
    <row r="3711">
      <c r="B3711" s="23"/>
      <c r="D3711" s="32"/>
      <c r="G3711" s="23"/>
      <c r="J3711" s="23"/>
      <c r="O3711" s="23"/>
      <c r="BE3711" s="54"/>
      <c r="BF3711" s="55"/>
      <c r="BI3711" s="55"/>
      <c r="BJ3711" s="54"/>
      <c r="BK3711" s="54"/>
    </row>
    <row r="3712">
      <c r="B3712" s="23"/>
      <c r="D3712" s="32"/>
      <c r="G3712" s="23"/>
      <c r="J3712" s="23"/>
      <c r="O3712" s="23"/>
      <c r="BE3712" s="54"/>
      <c r="BF3712" s="55"/>
      <c r="BI3712" s="55"/>
      <c r="BJ3712" s="54"/>
      <c r="BK3712" s="54"/>
    </row>
    <row r="3713">
      <c r="B3713" s="23"/>
      <c r="D3713" s="32"/>
      <c r="G3713" s="23"/>
      <c r="J3713" s="23"/>
      <c r="O3713" s="23"/>
      <c r="BE3713" s="54"/>
      <c r="BF3713" s="55"/>
      <c r="BI3713" s="55"/>
      <c r="BJ3713" s="54"/>
      <c r="BK3713" s="54"/>
    </row>
    <row r="3714">
      <c r="B3714" s="23"/>
      <c r="D3714" s="32"/>
      <c r="G3714" s="23"/>
      <c r="J3714" s="23"/>
      <c r="O3714" s="23"/>
      <c r="BE3714" s="54"/>
      <c r="BF3714" s="55"/>
      <c r="BI3714" s="55"/>
      <c r="BJ3714" s="54"/>
      <c r="BK3714" s="54"/>
    </row>
    <row r="3715">
      <c r="B3715" s="23"/>
      <c r="D3715" s="32"/>
      <c r="G3715" s="23"/>
      <c r="J3715" s="23"/>
      <c r="O3715" s="23"/>
      <c r="BE3715" s="54"/>
      <c r="BF3715" s="55"/>
      <c r="BI3715" s="55"/>
      <c r="BJ3715" s="54"/>
      <c r="BK3715" s="54"/>
    </row>
    <row r="3716">
      <c r="B3716" s="23"/>
      <c r="D3716" s="32"/>
      <c r="G3716" s="23"/>
      <c r="J3716" s="23"/>
      <c r="O3716" s="23"/>
      <c r="BE3716" s="54"/>
      <c r="BF3716" s="55"/>
      <c r="BI3716" s="55"/>
      <c r="BJ3716" s="54"/>
      <c r="BK3716" s="54"/>
    </row>
    <row r="3717">
      <c r="B3717" s="23"/>
      <c r="D3717" s="32"/>
      <c r="G3717" s="23"/>
      <c r="J3717" s="23"/>
      <c r="O3717" s="23"/>
      <c r="BE3717" s="54"/>
      <c r="BF3717" s="55"/>
      <c r="BI3717" s="55"/>
      <c r="BJ3717" s="54"/>
      <c r="BK3717" s="54"/>
    </row>
    <row r="3718">
      <c r="B3718" s="23"/>
      <c r="D3718" s="32"/>
      <c r="G3718" s="23"/>
      <c r="J3718" s="23"/>
      <c r="O3718" s="23"/>
      <c r="BE3718" s="54"/>
      <c r="BF3718" s="55"/>
      <c r="BI3718" s="55"/>
      <c r="BJ3718" s="54"/>
      <c r="BK3718" s="54"/>
    </row>
    <row r="3719">
      <c r="B3719" s="23"/>
      <c r="D3719" s="32"/>
      <c r="G3719" s="23"/>
      <c r="J3719" s="23"/>
      <c r="O3719" s="23"/>
      <c r="BE3719" s="54"/>
      <c r="BF3719" s="55"/>
      <c r="BI3719" s="55"/>
      <c r="BJ3719" s="54"/>
      <c r="BK3719" s="54"/>
    </row>
    <row r="3720">
      <c r="B3720" s="23"/>
      <c r="D3720" s="32"/>
      <c r="G3720" s="23"/>
      <c r="J3720" s="23"/>
      <c r="O3720" s="23"/>
      <c r="BE3720" s="54"/>
      <c r="BF3720" s="55"/>
      <c r="BI3720" s="55"/>
      <c r="BJ3720" s="54"/>
      <c r="BK3720" s="54"/>
    </row>
    <row r="3721">
      <c r="B3721" s="23"/>
      <c r="D3721" s="32"/>
      <c r="G3721" s="23"/>
      <c r="J3721" s="23"/>
      <c r="O3721" s="23"/>
      <c r="BE3721" s="54"/>
      <c r="BF3721" s="55"/>
      <c r="BI3721" s="55"/>
      <c r="BJ3721" s="54"/>
      <c r="BK3721" s="54"/>
    </row>
    <row r="3722">
      <c r="B3722" s="23"/>
      <c r="D3722" s="32"/>
      <c r="G3722" s="23"/>
      <c r="J3722" s="23"/>
      <c r="O3722" s="23"/>
      <c r="BE3722" s="54"/>
      <c r="BF3722" s="55"/>
      <c r="BI3722" s="55"/>
      <c r="BJ3722" s="54"/>
      <c r="BK3722" s="54"/>
    </row>
    <row r="3723">
      <c r="B3723" s="23"/>
      <c r="D3723" s="32"/>
      <c r="G3723" s="23"/>
      <c r="J3723" s="23"/>
      <c r="O3723" s="23"/>
      <c r="BE3723" s="54"/>
      <c r="BF3723" s="55"/>
      <c r="BI3723" s="55"/>
      <c r="BJ3723" s="54"/>
      <c r="BK3723" s="54"/>
    </row>
    <row r="3724">
      <c r="B3724" s="23"/>
      <c r="D3724" s="32"/>
      <c r="G3724" s="23"/>
      <c r="J3724" s="23"/>
      <c r="O3724" s="23"/>
      <c r="BE3724" s="54"/>
      <c r="BF3724" s="55"/>
      <c r="BI3724" s="55"/>
      <c r="BJ3724" s="54"/>
      <c r="BK3724" s="54"/>
    </row>
    <row r="3725">
      <c r="B3725" s="23"/>
      <c r="D3725" s="32"/>
      <c r="G3725" s="23"/>
      <c r="J3725" s="23"/>
      <c r="O3725" s="23"/>
      <c r="BE3725" s="54"/>
      <c r="BF3725" s="55"/>
      <c r="BI3725" s="55"/>
      <c r="BJ3725" s="54"/>
      <c r="BK3725" s="54"/>
    </row>
    <row r="3726">
      <c r="B3726" s="23"/>
      <c r="D3726" s="32"/>
      <c r="G3726" s="23"/>
      <c r="J3726" s="23"/>
      <c r="O3726" s="23"/>
      <c r="BE3726" s="54"/>
      <c r="BF3726" s="55"/>
      <c r="BI3726" s="55"/>
      <c r="BJ3726" s="54"/>
      <c r="BK3726" s="54"/>
    </row>
    <row r="3727">
      <c r="B3727" s="23"/>
      <c r="D3727" s="32"/>
      <c r="G3727" s="23"/>
      <c r="J3727" s="23"/>
      <c r="O3727" s="23"/>
      <c r="BE3727" s="54"/>
      <c r="BF3727" s="55"/>
      <c r="BI3727" s="55"/>
      <c r="BJ3727" s="54"/>
      <c r="BK3727" s="54"/>
    </row>
    <row r="3728">
      <c r="B3728" s="23"/>
      <c r="D3728" s="32"/>
      <c r="G3728" s="23"/>
      <c r="J3728" s="23"/>
      <c r="O3728" s="23"/>
      <c r="BE3728" s="54"/>
      <c r="BF3728" s="55"/>
      <c r="BI3728" s="55"/>
      <c r="BJ3728" s="54"/>
      <c r="BK3728" s="54"/>
    </row>
    <row r="3729">
      <c r="B3729" s="23"/>
      <c r="D3729" s="32"/>
      <c r="G3729" s="23"/>
      <c r="J3729" s="23"/>
      <c r="O3729" s="23"/>
      <c r="BE3729" s="54"/>
      <c r="BF3729" s="55"/>
      <c r="BI3729" s="55"/>
      <c r="BJ3729" s="54"/>
      <c r="BK3729" s="54"/>
    </row>
    <row r="3730">
      <c r="B3730" s="23"/>
      <c r="D3730" s="32"/>
      <c r="G3730" s="23"/>
      <c r="J3730" s="23"/>
      <c r="O3730" s="23"/>
      <c r="BE3730" s="54"/>
      <c r="BF3730" s="55"/>
      <c r="BI3730" s="55"/>
      <c r="BJ3730" s="54"/>
      <c r="BK3730" s="54"/>
    </row>
    <row r="3731">
      <c r="B3731" s="23"/>
      <c r="D3731" s="32"/>
      <c r="G3731" s="23"/>
      <c r="J3731" s="23"/>
      <c r="O3731" s="23"/>
      <c r="BE3731" s="54"/>
      <c r="BF3731" s="55"/>
      <c r="BI3731" s="55"/>
      <c r="BJ3731" s="54"/>
      <c r="BK3731" s="54"/>
    </row>
    <row r="3732">
      <c r="B3732" s="23"/>
      <c r="D3732" s="32"/>
      <c r="G3732" s="23"/>
      <c r="J3732" s="23"/>
      <c r="O3732" s="23"/>
      <c r="BE3732" s="54"/>
      <c r="BF3732" s="55"/>
      <c r="BI3732" s="55"/>
      <c r="BJ3732" s="54"/>
      <c r="BK3732" s="54"/>
    </row>
    <row r="3733">
      <c r="B3733" s="23"/>
      <c r="D3733" s="32"/>
      <c r="G3733" s="23"/>
      <c r="J3733" s="23"/>
      <c r="O3733" s="23"/>
      <c r="BE3733" s="54"/>
      <c r="BF3733" s="55"/>
      <c r="BI3733" s="55"/>
      <c r="BJ3733" s="54"/>
      <c r="BK3733" s="54"/>
    </row>
    <row r="3734">
      <c r="B3734" s="23"/>
      <c r="D3734" s="32"/>
      <c r="G3734" s="23"/>
      <c r="J3734" s="23"/>
      <c r="O3734" s="23"/>
      <c r="BE3734" s="54"/>
      <c r="BF3734" s="55"/>
      <c r="BI3734" s="55"/>
      <c r="BJ3734" s="54"/>
      <c r="BK3734" s="54"/>
    </row>
    <row r="3735">
      <c r="B3735" s="23"/>
      <c r="D3735" s="32"/>
      <c r="G3735" s="23"/>
      <c r="J3735" s="23"/>
      <c r="O3735" s="23"/>
      <c r="BE3735" s="54"/>
      <c r="BF3735" s="55"/>
      <c r="BI3735" s="55"/>
      <c r="BJ3735" s="54"/>
      <c r="BK3735" s="54"/>
    </row>
    <row r="3736">
      <c r="B3736" s="23"/>
      <c r="D3736" s="32"/>
      <c r="G3736" s="23"/>
      <c r="J3736" s="23"/>
      <c r="O3736" s="23"/>
      <c r="BE3736" s="54"/>
      <c r="BF3736" s="55"/>
      <c r="BI3736" s="55"/>
      <c r="BJ3736" s="54"/>
      <c r="BK3736" s="54"/>
    </row>
    <row r="3737">
      <c r="B3737" s="23"/>
      <c r="D3737" s="32"/>
      <c r="G3737" s="23"/>
      <c r="J3737" s="23"/>
      <c r="O3737" s="23"/>
      <c r="BE3737" s="54"/>
      <c r="BF3737" s="55"/>
      <c r="BI3737" s="55"/>
      <c r="BJ3737" s="54"/>
      <c r="BK3737" s="54"/>
    </row>
    <row r="3738">
      <c r="B3738" s="23"/>
      <c r="D3738" s="32"/>
      <c r="G3738" s="23"/>
      <c r="J3738" s="23"/>
      <c r="O3738" s="23"/>
      <c r="BE3738" s="54"/>
      <c r="BF3738" s="55"/>
      <c r="BI3738" s="55"/>
      <c r="BJ3738" s="54"/>
      <c r="BK3738" s="54"/>
    </row>
    <row r="3739">
      <c r="B3739" s="23"/>
      <c r="D3739" s="32"/>
      <c r="G3739" s="23"/>
      <c r="J3739" s="23"/>
      <c r="O3739" s="23"/>
      <c r="BE3739" s="54"/>
      <c r="BF3739" s="55"/>
      <c r="BI3739" s="55"/>
      <c r="BJ3739" s="54"/>
      <c r="BK3739" s="54"/>
    </row>
    <row r="3740">
      <c r="B3740" s="23"/>
      <c r="D3740" s="32"/>
      <c r="G3740" s="23"/>
      <c r="J3740" s="23"/>
      <c r="O3740" s="23"/>
      <c r="BE3740" s="54"/>
      <c r="BF3740" s="55"/>
      <c r="BI3740" s="55"/>
      <c r="BJ3740" s="54"/>
      <c r="BK3740" s="54"/>
    </row>
    <row r="3741">
      <c r="B3741" s="23"/>
      <c r="D3741" s="32"/>
      <c r="G3741" s="23"/>
      <c r="J3741" s="23"/>
      <c r="O3741" s="23"/>
      <c r="BE3741" s="54"/>
      <c r="BF3741" s="55"/>
      <c r="BI3741" s="55"/>
      <c r="BJ3741" s="54"/>
      <c r="BK3741" s="54"/>
    </row>
    <row r="3742">
      <c r="B3742" s="23"/>
      <c r="D3742" s="32"/>
      <c r="G3742" s="23"/>
      <c r="J3742" s="23"/>
      <c r="O3742" s="23"/>
      <c r="BE3742" s="54"/>
      <c r="BF3742" s="55"/>
      <c r="BI3742" s="55"/>
      <c r="BJ3742" s="54"/>
      <c r="BK3742" s="54"/>
    </row>
    <row r="3743">
      <c r="B3743" s="23"/>
      <c r="D3743" s="32"/>
      <c r="G3743" s="23"/>
      <c r="J3743" s="23"/>
      <c r="O3743" s="23"/>
      <c r="BE3743" s="54"/>
      <c r="BF3743" s="55"/>
      <c r="BI3743" s="55"/>
      <c r="BJ3743" s="54"/>
      <c r="BK3743" s="54"/>
    </row>
    <row r="3744">
      <c r="B3744" s="23"/>
      <c r="D3744" s="32"/>
      <c r="G3744" s="23"/>
      <c r="J3744" s="23"/>
      <c r="O3744" s="23"/>
      <c r="BE3744" s="54"/>
      <c r="BF3744" s="55"/>
      <c r="BI3744" s="55"/>
      <c r="BJ3744" s="54"/>
      <c r="BK3744" s="54"/>
    </row>
    <row r="3745">
      <c r="B3745" s="23"/>
      <c r="D3745" s="32"/>
      <c r="G3745" s="23"/>
      <c r="J3745" s="23"/>
      <c r="O3745" s="23"/>
      <c r="BE3745" s="54"/>
      <c r="BF3745" s="55"/>
      <c r="BI3745" s="55"/>
      <c r="BJ3745" s="54"/>
      <c r="BK3745" s="54"/>
    </row>
    <row r="3746">
      <c r="B3746" s="23"/>
      <c r="D3746" s="32"/>
      <c r="G3746" s="23"/>
      <c r="J3746" s="23"/>
      <c r="O3746" s="23"/>
      <c r="BE3746" s="54"/>
      <c r="BF3746" s="55"/>
      <c r="BI3746" s="55"/>
      <c r="BJ3746" s="54"/>
      <c r="BK3746" s="54"/>
    </row>
    <row r="3747">
      <c r="B3747" s="23"/>
      <c r="D3747" s="32"/>
      <c r="G3747" s="23"/>
      <c r="J3747" s="23"/>
      <c r="O3747" s="23"/>
      <c r="BE3747" s="54"/>
      <c r="BF3747" s="55"/>
      <c r="BI3747" s="55"/>
      <c r="BJ3747" s="54"/>
      <c r="BK3747" s="54"/>
    </row>
    <row r="3748">
      <c r="B3748" s="23"/>
      <c r="D3748" s="32"/>
      <c r="G3748" s="23"/>
      <c r="J3748" s="23"/>
      <c r="O3748" s="23"/>
      <c r="BE3748" s="54"/>
      <c r="BF3748" s="55"/>
      <c r="BI3748" s="55"/>
      <c r="BJ3748" s="54"/>
      <c r="BK3748" s="54"/>
    </row>
    <row r="3749">
      <c r="B3749" s="23"/>
      <c r="D3749" s="32"/>
      <c r="G3749" s="23"/>
      <c r="J3749" s="23"/>
      <c r="O3749" s="23"/>
      <c r="BE3749" s="54"/>
      <c r="BF3749" s="55"/>
      <c r="BI3749" s="55"/>
      <c r="BJ3749" s="54"/>
      <c r="BK3749" s="54"/>
    </row>
    <row r="3750">
      <c r="B3750" s="23"/>
      <c r="D3750" s="32"/>
      <c r="G3750" s="23"/>
      <c r="J3750" s="23"/>
      <c r="O3750" s="23"/>
      <c r="BE3750" s="54"/>
      <c r="BF3750" s="55"/>
      <c r="BI3750" s="55"/>
      <c r="BJ3750" s="54"/>
      <c r="BK3750" s="54"/>
    </row>
    <row r="3751">
      <c r="B3751" s="23"/>
      <c r="D3751" s="32"/>
      <c r="G3751" s="23"/>
      <c r="J3751" s="23"/>
      <c r="O3751" s="23"/>
      <c r="BE3751" s="54"/>
      <c r="BF3751" s="55"/>
      <c r="BI3751" s="55"/>
      <c r="BJ3751" s="54"/>
      <c r="BK3751" s="54"/>
    </row>
    <row r="3752">
      <c r="B3752" s="23"/>
      <c r="D3752" s="32"/>
      <c r="G3752" s="23"/>
      <c r="J3752" s="23"/>
      <c r="O3752" s="23"/>
      <c r="BE3752" s="54"/>
      <c r="BF3752" s="55"/>
      <c r="BI3752" s="55"/>
      <c r="BJ3752" s="54"/>
      <c r="BK3752" s="54"/>
    </row>
    <row r="3753">
      <c r="B3753" s="23"/>
      <c r="D3753" s="32"/>
      <c r="G3753" s="23"/>
      <c r="J3753" s="23"/>
      <c r="O3753" s="23"/>
      <c r="BE3753" s="54"/>
      <c r="BF3753" s="55"/>
      <c r="BI3753" s="55"/>
      <c r="BJ3753" s="54"/>
      <c r="BK3753" s="54"/>
    </row>
    <row r="3754">
      <c r="B3754" s="23"/>
      <c r="D3754" s="32"/>
      <c r="G3754" s="23"/>
      <c r="J3754" s="23"/>
      <c r="O3754" s="23"/>
      <c r="BE3754" s="54"/>
      <c r="BF3754" s="55"/>
      <c r="BI3754" s="55"/>
      <c r="BJ3754" s="54"/>
      <c r="BK3754" s="54"/>
    </row>
    <row r="3755">
      <c r="B3755" s="23"/>
      <c r="D3755" s="32"/>
      <c r="G3755" s="23"/>
      <c r="J3755" s="23"/>
      <c r="O3755" s="23"/>
      <c r="BE3755" s="54"/>
      <c r="BF3755" s="55"/>
      <c r="BI3755" s="55"/>
      <c r="BJ3755" s="54"/>
      <c r="BK3755" s="54"/>
    </row>
    <row r="3756">
      <c r="B3756" s="23"/>
      <c r="D3756" s="32"/>
      <c r="G3756" s="23"/>
      <c r="J3756" s="23"/>
      <c r="O3756" s="23"/>
      <c r="BE3756" s="54"/>
      <c r="BF3756" s="55"/>
      <c r="BI3756" s="55"/>
      <c r="BJ3756" s="54"/>
      <c r="BK3756" s="54"/>
    </row>
    <row r="3757">
      <c r="B3757" s="23"/>
      <c r="D3757" s="32"/>
      <c r="G3757" s="23"/>
      <c r="J3757" s="23"/>
      <c r="O3757" s="23"/>
      <c r="BE3757" s="54"/>
      <c r="BF3757" s="55"/>
      <c r="BI3757" s="55"/>
      <c r="BJ3757" s="54"/>
      <c r="BK3757" s="54"/>
    </row>
    <row r="3758">
      <c r="B3758" s="23"/>
      <c r="D3758" s="32"/>
      <c r="G3758" s="23"/>
      <c r="J3758" s="23"/>
      <c r="O3758" s="23"/>
      <c r="BE3758" s="54"/>
      <c r="BF3758" s="55"/>
      <c r="BI3758" s="55"/>
      <c r="BJ3758" s="54"/>
      <c r="BK3758" s="54"/>
    </row>
    <row r="3759">
      <c r="B3759" s="23"/>
      <c r="D3759" s="32"/>
      <c r="G3759" s="23"/>
      <c r="J3759" s="23"/>
      <c r="O3759" s="23"/>
      <c r="BE3759" s="54"/>
      <c r="BF3759" s="55"/>
      <c r="BI3759" s="55"/>
      <c r="BJ3759" s="54"/>
      <c r="BK3759" s="54"/>
    </row>
    <row r="3760">
      <c r="B3760" s="23"/>
      <c r="D3760" s="32"/>
      <c r="G3760" s="23"/>
      <c r="J3760" s="23"/>
      <c r="O3760" s="23"/>
      <c r="BE3760" s="54"/>
      <c r="BF3760" s="55"/>
      <c r="BI3760" s="55"/>
      <c r="BJ3760" s="54"/>
      <c r="BK3760" s="54"/>
    </row>
    <row r="3761">
      <c r="B3761" s="23"/>
      <c r="D3761" s="32"/>
      <c r="G3761" s="23"/>
      <c r="J3761" s="23"/>
      <c r="O3761" s="23"/>
      <c r="BE3761" s="54"/>
      <c r="BF3761" s="55"/>
      <c r="BI3761" s="55"/>
      <c r="BJ3761" s="54"/>
      <c r="BK3761" s="54"/>
    </row>
    <row r="3762">
      <c r="B3762" s="23"/>
      <c r="D3762" s="32"/>
      <c r="G3762" s="23"/>
      <c r="J3762" s="23"/>
      <c r="O3762" s="23"/>
      <c r="BE3762" s="54"/>
      <c r="BF3762" s="55"/>
      <c r="BI3762" s="55"/>
      <c r="BJ3762" s="54"/>
      <c r="BK3762" s="54"/>
    </row>
    <row r="3763">
      <c r="B3763" s="23"/>
      <c r="D3763" s="32"/>
      <c r="G3763" s="23"/>
      <c r="J3763" s="23"/>
      <c r="O3763" s="23"/>
      <c r="BE3763" s="54"/>
      <c r="BF3763" s="55"/>
      <c r="BI3763" s="55"/>
      <c r="BJ3763" s="54"/>
      <c r="BK3763" s="54"/>
    </row>
    <row r="3764">
      <c r="B3764" s="23"/>
      <c r="D3764" s="32"/>
      <c r="G3764" s="23"/>
      <c r="J3764" s="23"/>
      <c r="O3764" s="23"/>
      <c r="BE3764" s="54"/>
      <c r="BF3764" s="55"/>
      <c r="BI3764" s="55"/>
      <c r="BJ3764" s="54"/>
      <c r="BK3764" s="54"/>
    </row>
    <row r="3765">
      <c r="B3765" s="23"/>
      <c r="D3765" s="32"/>
      <c r="G3765" s="23"/>
      <c r="J3765" s="23"/>
      <c r="O3765" s="23"/>
      <c r="BE3765" s="54"/>
      <c r="BF3765" s="55"/>
      <c r="BI3765" s="55"/>
      <c r="BJ3765" s="54"/>
      <c r="BK3765" s="54"/>
    </row>
    <row r="3766">
      <c r="B3766" s="23"/>
      <c r="D3766" s="32"/>
      <c r="G3766" s="23"/>
      <c r="J3766" s="23"/>
      <c r="O3766" s="23"/>
      <c r="BE3766" s="54"/>
      <c r="BF3766" s="55"/>
      <c r="BI3766" s="55"/>
      <c r="BJ3766" s="54"/>
      <c r="BK3766" s="54"/>
    </row>
    <row r="3767">
      <c r="B3767" s="23"/>
      <c r="D3767" s="32"/>
      <c r="G3767" s="23"/>
      <c r="J3767" s="23"/>
      <c r="O3767" s="23"/>
      <c r="BE3767" s="54"/>
      <c r="BF3767" s="55"/>
      <c r="BI3767" s="55"/>
      <c r="BJ3767" s="54"/>
      <c r="BK3767" s="54"/>
    </row>
    <row r="3768">
      <c r="B3768" s="23"/>
      <c r="D3768" s="32"/>
      <c r="G3768" s="23"/>
      <c r="J3768" s="23"/>
      <c r="O3768" s="23"/>
      <c r="BE3768" s="54"/>
      <c r="BF3768" s="55"/>
      <c r="BI3768" s="55"/>
      <c r="BJ3768" s="54"/>
      <c r="BK3768" s="54"/>
    </row>
    <row r="3769">
      <c r="B3769" s="23"/>
      <c r="D3769" s="32"/>
      <c r="G3769" s="23"/>
      <c r="J3769" s="23"/>
      <c r="O3769" s="23"/>
      <c r="BE3769" s="54"/>
      <c r="BF3769" s="55"/>
      <c r="BI3769" s="55"/>
      <c r="BJ3769" s="54"/>
      <c r="BK3769" s="54"/>
    </row>
    <row r="3770">
      <c r="B3770" s="23"/>
      <c r="D3770" s="32"/>
      <c r="G3770" s="23"/>
      <c r="J3770" s="23"/>
      <c r="O3770" s="23"/>
      <c r="BE3770" s="54"/>
      <c r="BF3770" s="55"/>
      <c r="BI3770" s="55"/>
      <c r="BJ3770" s="54"/>
      <c r="BK3770" s="54"/>
    </row>
    <row r="3771">
      <c r="B3771" s="23"/>
      <c r="D3771" s="32"/>
      <c r="G3771" s="23"/>
      <c r="J3771" s="23"/>
      <c r="O3771" s="23"/>
      <c r="BE3771" s="54"/>
      <c r="BF3771" s="55"/>
      <c r="BI3771" s="55"/>
      <c r="BJ3771" s="54"/>
      <c r="BK3771" s="54"/>
    </row>
    <row r="3772">
      <c r="B3772" s="23"/>
      <c r="D3772" s="32"/>
      <c r="G3772" s="23"/>
      <c r="J3772" s="23"/>
      <c r="O3772" s="23"/>
      <c r="BE3772" s="54"/>
      <c r="BF3772" s="55"/>
      <c r="BI3772" s="55"/>
      <c r="BJ3772" s="54"/>
      <c r="BK3772" s="54"/>
    </row>
    <row r="3773">
      <c r="B3773" s="23"/>
      <c r="D3773" s="32"/>
      <c r="G3773" s="23"/>
      <c r="J3773" s="23"/>
      <c r="O3773" s="23"/>
      <c r="BE3773" s="54"/>
      <c r="BF3773" s="55"/>
      <c r="BI3773" s="55"/>
      <c r="BJ3773" s="54"/>
      <c r="BK3773" s="54"/>
    </row>
    <row r="3774">
      <c r="B3774" s="23"/>
      <c r="D3774" s="32"/>
      <c r="G3774" s="23"/>
      <c r="J3774" s="23"/>
      <c r="O3774" s="23"/>
      <c r="BE3774" s="54"/>
      <c r="BF3774" s="55"/>
      <c r="BI3774" s="55"/>
      <c r="BJ3774" s="54"/>
      <c r="BK3774" s="54"/>
    </row>
    <row r="3775">
      <c r="B3775" s="23"/>
      <c r="D3775" s="32"/>
      <c r="G3775" s="23"/>
      <c r="J3775" s="23"/>
      <c r="O3775" s="23"/>
      <c r="BE3775" s="54"/>
      <c r="BF3775" s="55"/>
      <c r="BI3775" s="55"/>
      <c r="BJ3775" s="54"/>
      <c r="BK3775" s="54"/>
    </row>
    <row r="3776">
      <c r="B3776" s="23"/>
      <c r="D3776" s="32"/>
      <c r="G3776" s="23"/>
      <c r="J3776" s="23"/>
      <c r="O3776" s="23"/>
      <c r="BE3776" s="54"/>
      <c r="BF3776" s="55"/>
      <c r="BI3776" s="55"/>
      <c r="BJ3776" s="54"/>
      <c r="BK3776" s="54"/>
    </row>
    <row r="3777">
      <c r="B3777" s="23"/>
      <c r="D3777" s="32"/>
      <c r="G3777" s="23"/>
      <c r="J3777" s="23"/>
      <c r="O3777" s="23"/>
      <c r="BE3777" s="54"/>
      <c r="BF3777" s="55"/>
      <c r="BI3777" s="55"/>
      <c r="BJ3777" s="54"/>
      <c r="BK3777" s="54"/>
    </row>
    <row r="3778">
      <c r="B3778" s="23"/>
      <c r="D3778" s="32"/>
      <c r="G3778" s="23"/>
      <c r="J3778" s="23"/>
      <c r="O3778" s="23"/>
      <c r="BE3778" s="54"/>
      <c r="BF3778" s="55"/>
      <c r="BI3778" s="55"/>
      <c r="BJ3778" s="54"/>
      <c r="BK3778" s="54"/>
    </row>
    <row r="3779">
      <c r="B3779" s="23"/>
      <c r="D3779" s="32"/>
      <c r="G3779" s="23"/>
      <c r="J3779" s="23"/>
      <c r="O3779" s="23"/>
      <c r="BE3779" s="54"/>
      <c r="BF3779" s="55"/>
      <c r="BI3779" s="55"/>
      <c r="BJ3779" s="54"/>
      <c r="BK3779" s="54"/>
    </row>
    <row r="3780">
      <c r="B3780" s="23"/>
      <c r="D3780" s="32"/>
      <c r="G3780" s="23"/>
      <c r="J3780" s="23"/>
      <c r="O3780" s="23"/>
      <c r="BE3780" s="54"/>
      <c r="BF3780" s="55"/>
      <c r="BI3780" s="55"/>
      <c r="BJ3780" s="54"/>
      <c r="BK3780" s="54"/>
    </row>
    <row r="3781">
      <c r="B3781" s="23"/>
      <c r="D3781" s="32"/>
      <c r="G3781" s="23"/>
      <c r="J3781" s="23"/>
      <c r="O3781" s="23"/>
      <c r="BE3781" s="54"/>
      <c r="BF3781" s="55"/>
      <c r="BI3781" s="55"/>
      <c r="BJ3781" s="54"/>
      <c r="BK3781" s="54"/>
    </row>
    <row r="3782">
      <c r="B3782" s="23"/>
      <c r="D3782" s="32"/>
      <c r="G3782" s="23"/>
      <c r="J3782" s="23"/>
      <c r="O3782" s="23"/>
      <c r="BE3782" s="54"/>
      <c r="BF3782" s="55"/>
      <c r="BI3782" s="55"/>
      <c r="BJ3782" s="54"/>
      <c r="BK3782" s="54"/>
    </row>
    <row r="3783">
      <c r="B3783" s="23"/>
      <c r="D3783" s="32"/>
      <c r="G3783" s="23"/>
      <c r="J3783" s="23"/>
      <c r="O3783" s="23"/>
      <c r="BE3783" s="54"/>
      <c r="BF3783" s="55"/>
      <c r="BI3783" s="55"/>
      <c r="BJ3783" s="54"/>
      <c r="BK3783" s="54"/>
    </row>
    <row r="3784">
      <c r="B3784" s="23"/>
      <c r="D3784" s="32"/>
      <c r="G3784" s="23"/>
      <c r="J3784" s="23"/>
      <c r="O3784" s="23"/>
      <c r="BE3784" s="54"/>
      <c r="BF3784" s="55"/>
      <c r="BI3784" s="55"/>
      <c r="BJ3784" s="54"/>
      <c r="BK3784" s="54"/>
    </row>
    <row r="3785">
      <c r="B3785" s="23"/>
      <c r="D3785" s="32"/>
      <c r="G3785" s="23"/>
      <c r="J3785" s="23"/>
      <c r="O3785" s="23"/>
      <c r="BE3785" s="54"/>
      <c r="BF3785" s="55"/>
      <c r="BI3785" s="55"/>
      <c r="BJ3785" s="54"/>
      <c r="BK3785" s="54"/>
    </row>
    <row r="3786">
      <c r="B3786" s="23"/>
      <c r="D3786" s="32"/>
      <c r="G3786" s="23"/>
      <c r="J3786" s="23"/>
      <c r="O3786" s="23"/>
      <c r="BE3786" s="54"/>
      <c r="BF3786" s="55"/>
      <c r="BI3786" s="55"/>
      <c r="BJ3786" s="54"/>
      <c r="BK3786" s="54"/>
    </row>
    <row r="3787">
      <c r="B3787" s="23"/>
      <c r="D3787" s="32"/>
      <c r="G3787" s="23"/>
      <c r="J3787" s="23"/>
      <c r="O3787" s="23"/>
      <c r="BE3787" s="54"/>
      <c r="BF3787" s="55"/>
      <c r="BI3787" s="55"/>
      <c r="BJ3787" s="54"/>
      <c r="BK3787" s="54"/>
    </row>
    <row r="3788">
      <c r="B3788" s="23"/>
      <c r="D3788" s="32"/>
      <c r="G3788" s="23"/>
      <c r="J3788" s="23"/>
      <c r="O3788" s="23"/>
      <c r="BE3788" s="54"/>
      <c r="BF3788" s="55"/>
      <c r="BI3788" s="55"/>
      <c r="BJ3788" s="54"/>
      <c r="BK3788" s="54"/>
    </row>
    <row r="3789">
      <c r="B3789" s="23"/>
      <c r="D3789" s="32"/>
      <c r="G3789" s="23"/>
      <c r="J3789" s="23"/>
      <c r="O3789" s="23"/>
      <c r="BE3789" s="54"/>
      <c r="BF3789" s="55"/>
      <c r="BI3789" s="55"/>
      <c r="BJ3789" s="54"/>
      <c r="BK3789" s="54"/>
    </row>
    <row r="3790">
      <c r="B3790" s="23"/>
      <c r="D3790" s="32"/>
      <c r="G3790" s="23"/>
      <c r="J3790" s="23"/>
      <c r="O3790" s="23"/>
      <c r="BE3790" s="54"/>
      <c r="BF3790" s="55"/>
      <c r="BI3790" s="55"/>
      <c r="BJ3790" s="54"/>
      <c r="BK3790" s="54"/>
    </row>
    <row r="3791">
      <c r="B3791" s="23"/>
      <c r="D3791" s="32"/>
      <c r="G3791" s="23"/>
      <c r="J3791" s="23"/>
      <c r="O3791" s="23"/>
      <c r="BE3791" s="54"/>
      <c r="BF3791" s="55"/>
      <c r="BI3791" s="55"/>
      <c r="BJ3791" s="54"/>
      <c r="BK3791" s="54"/>
    </row>
    <row r="3792">
      <c r="B3792" s="23"/>
      <c r="D3792" s="32"/>
      <c r="G3792" s="23"/>
      <c r="J3792" s="23"/>
      <c r="O3792" s="23"/>
      <c r="BE3792" s="54"/>
      <c r="BF3792" s="55"/>
      <c r="BI3792" s="55"/>
      <c r="BJ3792" s="54"/>
      <c r="BK3792" s="54"/>
    </row>
    <row r="3793">
      <c r="B3793" s="23"/>
      <c r="D3793" s="32"/>
      <c r="G3793" s="23"/>
      <c r="J3793" s="23"/>
      <c r="O3793" s="23"/>
      <c r="BE3793" s="54"/>
      <c r="BF3793" s="55"/>
      <c r="BI3793" s="55"/>
      <c r="BJ3793" s="54"/>
      <c r="BK3793" s="54"/>
    </row>
    <row r="3794">
      <c r="B3794" s="23"/>
      <c r="D3794" s="32"/>
      <c r="G3794" s="23"/>
      <c r="J3794" s="23"/>
      <c r="O3794" s="23"/>
      <c r="BE3794" s="54"/>
      <c r="BF3794" s="55"/>
      <c r="BI3794" s="55"/>
      <c r="BJ3794" s="54"/>
      <c r="BK3794" s="54"/>
    </row>
    <row r="3795">
      <c r="B3795" s="23"/>
      <c r="D3795" s="32"/>
      <c r="G3795" s="23"/>
      <c r="J3795" s="23"/>
      <c r="O3795" s="23"/>
      <c r="BE3795" s="54"/>
      <c r="BF3795" s="55"/>
      <c r="BI3795" s="55"/>
      <c r="BJ3795" s="54"/>
      <c r="BK3795" s="54"/>
    </row>
    <row r="3796">
      <c r="B3796" s="23"/>
      <c r="D3796" s="32"/>
      <c r="G3796" s="23"/>
      <c r="J3796" s="23"/>
      <c r="O3796" s="23"/>
      <c r="BE3796" s="54"/>
      <c r="BF3796" s="55"/>
      <c r="BI3796" s="55"/>
      <c r="BJ3796" s="54"/>
      <c r="BK3796" s="54"/>
    </row>
    <row r="3797">
      <c r="B3797" s="23"/>
      <c r="D3797" s="32"/>
      <c r="G3797" s="23"/>
      <c r="J3797" s="23"/>
      <c r="O3797" s="23"/>
      <c r="BE3797" s="54"/>
      <c r="BF3797" s="55"/>
      <c r="BI3797" s="55"/>
      <c r="BJ3797" s="54"/>
      <c r="BK3797" s="54"/>
    </row>
    <row r="3798">
      <c r="B3798" s="23"/>
      <c r="D3798" s="32"/>
      <c r="G3798" s="23"/>
      <c r="J3798" s="23"/>
      <c r="O3798" s="23"/>
      <c r="BE3798" s="54"/>
      <c r="BF3798" s="55"/>
      <c r="BI3798" s="55"/>
      <c r="BJ3798" s="54"/>
      <c r="BK3798" s="54"/>
    </row>
    <row r="3799">
      <c r="B3799" s="23"/>
      <c r="D3799" s="32"/>
      <c r="G3799" s="23"/>
      <c r="J3799" s="23"/>
      <c r="O3799" s="23"/>
      <c r="BE3799" s="54"/>
      <c r="BF3799" s="55"/>
      <c r="BI3799" s="55"/>
      <c r="BJ3799" s="54"/>
      <c r="BK3799" s="54"/>
    </row>
    <row r="3800">
      <c r="B3800" s="23"/>
      <c r="D3800" s="32"/>
      <c r="G3800" s="23"/>
      <c r="J3800" s="23"/>
      <c r="O3800" s="23"/>
      <c r="BE3800" s="54"/>
      <c r="BF3800" s="55"/>
      <c r="BI3800" s="55"/>
      <c r="BJ3800" s="54"/>
      <c r="BK3800" s="54"/>
    </row>
    <row r="3801">
      <c r="B3801" s="23"/>
      <c r="D3801" s="32"/>
      <c r="G3801" s="23"/>
      <c r="J3801" s="23"/>
      <c r="O3801" s="23"/>
      <c r="BE3801" s="54"/>
      <c r="BF3801" s="55"/>
      <c r="BI3801" s="55"/>
      <c r="BJ3801" s="54"/>
      <c r="BK3801" s="54"/>
    </row>
    <row r="3802">
      <c r="B3802" s="23"/>
      <c r="D3802" s="32"/>
      <c r="G3802" s="23"/>
      <c r="J3802" s="23"/>
      <c r="O3802" s="23"/>
      <c r="BE3802" s="54"/>
      <c r="BF3802" s="55"/>
      <c r="BI3802" s="55"/>
      <c r="BJ3802" s="54"/>
      <c r="BK3802" s="54"/>
    </row>
    <row r="3803">
      <c r="B3803" s="23"/>
      <c r="D3803" s="32"/>
      <c r="G3803" s="23"/>
      <c r="J3803" s="23"/>
      <c r="O3803" s="23"/>
      <c r="BE3803" s="54"/>
      <c r="BF3803" s="55"/>
      <c r="BI3803" s="55"/>
      <c r="BJ3803" s="54"/>
      <c r="BK3803" s="54"/>
    </row>
    <row r="3804">
      <c r="B3804" s="23"/>
      <c r="D3804" s="32"/>
      <c r="G3804" s="23"/>
      <c r="J3804" s="23"/>
      <c r="O3804" s="23"/>
      <c r="BE3804" s="54"/>
      <c r="BF3804" s="55"/>
      <c r="BI3804" s="55"/>
      <c r="BJ3804" s="54"/>
      <c r="BK3804" s="54"/>
    </row>
    <row r="3805">
      <c r="B3805" s="23"/>
      <c r="D3805" s="32"/>
      <c r="G3805" s="23"/>
      <c r="J3805" s="23"/>
      <c r="O3805" s="23"/>
      <c r="BE3805" s="54"/>
      <c r="BF3805" s="55"/>
      <c r="BI3805" s="55"/>
      <c r="BJ3805" s="54"/>
      <c r="BK3805" s="54"/>
    </row>
    <row r="3806">
      <c r="B3806" s="23"/>
      <c r="D3806" s="32"/>
      <c r="G3806" s="23"/>
      <c r="J3806" s="23"/>
      <c r="O3806" s="23"/>
      <c r="BE3806" s="54"/>
      <c r="BF3806" s="55"/>
      <c r="BI3806" s="55"/>
      <c r="BJ3806" s="54"/>
      <c r="BK3806" s="54"/>
    </row>
    <row r="3807">
      <c r="B3807" s="23"/>
      <c r="D3807" s="32"/>
      <c r="G3807" s="23"/>
      <c r="J3807" s="23"/>
      <c r="O3807" s="23"/>
      <c r="BE3807" s="54"/>
      <c r="BF3807" s="55"/>
      <c r="BI3807" s="55"/>
      <c r="BJ3807" s="54"/>
      <c r="BK3807" s="54"/>
    </row>
    <row r="3808">
      <c r="B3808" s="23"/>
      <c r="D3808" s="32"/>
      <c r="G3808" s="23"/>
      <c r="J3808" s="23"/>
      <c r="O3808" s="23"/>
      <c r="BE3808" s="54"/>
      <c r="BF3808" s="55"/>
      <c r="BI3808" s="55"/>
      <c r="BJ3808" s="54"/>
      <c r="BK3808" s="54"/>
    </row>
    <row r="3809">
      <c r="B3809" s="23"/>
      <c r="D3809" s="32"/>
      <c r="G3809" s="23"/>
      <c r="J3809" s="23"/>
      <c r="O3809" s="23"/>
      <c r="BE3809" s="54"/>
      <c r="BF3809" s="55"/>
      <c r="BI3809" s="55"/>
      <c r="BJ3809" s="54"/>
      <c r="BK3809" s="54"/>
    </row>
    <row r="3810">
      <c r="B3810" s="23"/>
      <c r="D3810" s="32"/>
      <c r="G3810" s="23"/>
      <c r="J3810" s="23"/>
      <c r="O3810" s="23"/>
      <c r="BE3810" s="54"/>
      <c r="BF3810" s="55"/>
      <c r="BI3810" s="55"/>
      <c r="BJ3810" s="54"/>
      <c r="BK3810" s="54"/>
    </row>
    <row r="3811">
      <c r="B3811" s="23"/>
      <c r="D3811" s="32"/>
      <c r="G3811" s="23"/>
      <c r="J3811" s="23"/>
      <c r="O3811" s="23"/>
      <c r="BE3811" s="54"/>
      <c r="BF3811" s="55"/>
      <c r="BI3811" s="55"/>
      <c r="BJ3811" s="54"/>
      <c r="BK3811" s="54"/>
    </row>
    <row r="3812">
      <c r="B3812" s="23"/>
      <c r="D3812" s="32"/>
      <c r="G3812" s="23"/>
      <c r="J3812" s="23"/>
      <c r="O3812" s="23"/>
      <c r="BE3812" s="54"/>
      <c r="BF3812" s="55"/>
      <c r="BI3812" s="55"/>
      <c r="BJ3812" s="54"/>
      <c r="BK3812" s="54"/>
    </row>
    <row r="3813">
      <c r="B3813" s="23"/>
      <c r="D3813" s="32"/>
      <c r="G3813" s="23"/>
      <c r="J3813" s="23"/>
      <c r="O3813" s="23"/>
      <c r="BE3813" s="54"/>
      <c r="BF3813" s="55"/>
      <c r="BI3813" s="55"/>
      <c r="BJ3813" s="54"/>
      <c r="BK3813" s="54"/>
    </row>
    <row r="3814">
      <c r="B3814" s="23"/>
      <c r="D3814" s="32"/>
      <c r="G3814" s="23"/>
      <c r="J3814" s="23"/>
      <c r="O3814" s="23"/>
      <c r="BE3814" s="54"/>
      <c r="BF3814" s="55"/>
      <c r="BI3814" s="55"/>
      <c r="BJ3814" s="54"/>
      <c r="BK3814" s="54"/>
    </row>
    <row r="3815">
      <c r="B3815" s="23"/>
      <c r="D3815" s="32"/>
      <c r="G3815" s="23"/>
      <c r="J3815" s="23"/>
      <c r="O3815" s="23"/>
      <c r="BE3815" s="54"/>
      <c r="BF3815" s="55"/>
      <c r="BI3815" s="55"/>
      <c r="BJ3815" s="54"/>
      <c r="BK3815" s="54"/>
    </row>
    <row r="3816">
      <c r="B3816" s="23"/>
      <c r="D3816" s="32"/>
      <c r="G3816" s="23"/>
      <c r="J3816" s="23"/>
      <c r="O3816" s="23"/>
      <c r="BE3816" s="54"/>
      <c r="BF3816" s="55"/>
      <c r="BI3816" s="55"/>
      <c r="BJ3816" s="54"/>
      <c r="BK3816" s="54"/>
    </row>
    <row r="3817">
      <c r="B3817" s="23"/>
      <c r="D3817" s="32"/>
      <c r="G3817" s="23"/>
      <c r="J3817" s="23"/>
      <c r="O3817" s="23"/>
      <c r="BE3817" s="54"/>
      <c r="BF3817" s="55"/>
      <c r="BI3817" s="55"/>
      <c r="BJ3817" s="54"/>
      <c r="BK3817" s="54"/>
    </row>
    <row r="3818">
      <c r="B3818" s="23"/>
      <c r="D3818" s="32"/>
      <c r="G3818" s="23"/>
      <c r="J3818" s="23"/>
      <c r="O3818" s="23"/>
      <c r="BE3818" s="54"/>
      <c r="BF3818" s="55"/>
      <c r="BI3818" s="55"/>
      <c r="BJ3818" s="54"/>
      <c r="BK3818" s="54"/>
    </row>
    <row r="3819">
      <c r="B3819" s="23"/>
      <c r="D3819" s="32"/>
      <c r="G3819" s="23"/>
      <c r="J3819" s="23"/>
      <c r="O3819" s="23"/>
      <c r="BE3819" s="54"/>
      <c r="BF3819" s="55"/>
      <c r="BI3819" s="55"/>
      <c r="BJ3819" s="54"/>
      <c r="BK3819" s="54"/>
    </row>
    <row r="3820">
      <c r="B3820" s="23"/>
      <c r="D3820" s="32"/>
      <c r="G3820" s="23"/>
      <c r="J3820" s="23"/>
      <c r="O3820" s="23"/>
      <c r="BE3820" s="54"/>
      <c r="BF3820" s="55"/>
      <c r="BI3820" s="55"/>
      <c r="BJ3820" s="54"/>
      <c r="BK3820" s="54"/>
    </row>
    <row r="3821">
      <c r="B3821" s="23"/>
      <c r="D3821" s="32"/>
      <c r="G3821" s="23"/>
      <c r="J3821" s="23"/>
      <c r="O3821" s="23"/>
      <c r="BE3821" s="54"/>
      <c r="BF3821" s="55"/>
      <c r="BI3821" s="55"/>
      <c r="BJ3821" s="54"/>
      <c r="BK3821" s="54"/>
    </row>
    <row r="3822">
      <c r="B3822" s="23"/>
      <c r="D3822" s="32"/>
      <c r="G3822" s="23"/>
      <c r="J3822" s="23"/>
      <c r="O3822" s="23"/>
      <c r="BE3822" s="54"/>
      <c r="BF3822" s="55"/>
      <c r="BI3822" s="55"/>
      <c r="BJ3822" s="54"/>
      <c r="BK3822" s="54"/>
    </row>
    <row r="3823">
      <c r="B3823" s="23"/>
      <c r="D3823" s="32"/>
      <c r="G3823" s="23"/>
      <c r="J3823" s="23"/>
      <c r="O3823" s="23"/>
      <c r="BE3823" s="54"/>
      <c r="BF3823" s="55"/>
      <c r="BI3823" s="55"/>
      <c r="BJ3823" s="54"/>
      <c r="BK3823" s="54"/>
    </row>
    <row r="3824">
      <c r="B3824" s="23"/>
      <c r="D3824" s="32"/>
      <c r="G3824" s="23"/>
      <c r="J3824" s="23"/>
      <c r="O3824" s="23"/>
      <c r="BE3824" s="54"/>
      <c r="BF3824" s="55"/>
      <c r="BI3824" s="55"/>
      <c r="BJ3824" s="54"/>
      <c r="BK3824" s="54"/>
    </row>
    <row r="3825">
      <c r="B3825" s="23"/>
      <c r="D3825" s="32"/>
      <c r="G3825" s="23"/>
      <c r="J3825" s="23"/>
      <c r="O3825" s="23"/>
      <c r="BE3825" s="54"/>
      <c r="BF3825" s="55"/>
      <c r="BI3825" s="55"/>
      <c r="BJ3825" s="54"/>
      <c r="BK3825" s="54"/>
    </row>
    <row r="3826">
      <c r="B3826" s="23"/>
      <c r="D3826" s="32"/>
      <c r="G3826" s="23"/>
      <c r="J3826" s="23"/>
      <c r="O3826" s="23"/>
      <c r="BE3826" s="54"/>
      <c r="BF3826" s="55"/>
      <c r="BI3826" s="55"/>
      <c r="BJ3826" s="54"/>
      <c r="BK3826" s="54"/>
    </row>
    <row r="3827">
      <c r="B3827" s="23"/>
      <c r="D3827" s="32"/>
      <c r="G3827" s="23"/>
      <c r="J3827" s="23"/>
      <c r="O3827" s="23"/>
      <c r="BE3827" s="54"/>
      <c r="BF3827" s="55"/>
      <c r="BI3827" s="55"/>
      <c r="BJ3827" s="54"/>
      <c r="BK3827" s="54"/>
    </row>
    <row r="3828">
      <c r="B3828" s="23"/>
      <c r="D3828" s="32"/>
      <c r="G3828" s="23"/>
      <c r="J3828" s="23"/>
      <c r="O3828" s="23"/>
      <c r="BE3828" s="54"/>
      <c r="BF3828" s="55"/>
      <c r="BI3828" s="55"/>
      <c r="BJ3828" s="54"/>
      <c r="BK3828" s="54"/>
    </row>
    <row r="3829">
      <c r="B3829" s="23"/>
      <c r="D3829" s="32"/>
      <c r="G3829" s="23"/>
      <c r="J3829" s="23"/>
      <c r="O3829" s="23"/>
      <c r="BE3829" s="54"/>
      <c r="BF3829" s="55"/>
      <c r="BI3829" s="55"/>
      <c r="BJ3829" s="54"/>
      <c r="BK3829" s="54"/>
    </row>
    <row r="3830">
      <c r="B3830" s="23"/>
      <c r="D3830" s="32"/>
      <c r="G3830" s="23"/>
      <c r="J3830" s="23"/>
      <c r="O3830" s="23"/>
      <c r="BE3830" s="54"/>
      <c r="BF3830" s="55"/>
      <c r="BI3830" s="55"/>
      <c r="BJ3830" s="54"/>
      <c r="BK3830" s="54"/>
    </row>
    <row r="3831">
      <c r="B3831" s="23"/>
      <c r="D3831" s="32"/>
      <c r="G3831" s="23"/>
      <c r="J3831" s="23"/>
      <c r="O3831" s="23"/>
      <c r="BE3831" s="54"/>
      <c r="BF3831" s="55"/>
      <c r="BI3831" s="55"/>
      <c r="BJ3831" s="54"/>
      <c r="BK3831" s="54"/>
    </row>
    <row r="3832">
      <c r="B3832" s="23"/>
      <c r="D3832" s="32"/>
      <c r="G3832" s="23"/>
      <c r="J3832" s="23"/>
      <c r="O3832" s="23"/>
      <c r="BE3832" s="54"/>
      <c r="BF3832" s="55"/>
      <c r="BI3832" s="55"/>
      <c r="BJ3832" s="54"/>
      <c r="BK3832" s="54"/>
    </row>
    <row r="3833">
      <c r="B3833" s="23"/>
      <c r="D3833" s="32"/>
      <c r="G3833" s="23"/>
      <c r="J3833" s="23"/>
      <c r="O3833" s="23"/>
      <c r="BE3833" s="54"/>
      <c r="BF3833" s="55"/>
      <c r="BI3833" s="55"/>
      <c r="BJ3833" s="54"/>
      <c r="BK3833" s="54"/>
    </row>
    <row r="3834">
      <c r="B3834" s="23"/>
      <c r="D3834" s="32"/>
      <c r="G3834" s="23"/>
      <c r="J3834" s="23"/>
      <c r="O3834" s="23"/>
      <c r="BE3834" s="54"/>
      <c r="BF3834" s="55"/>
      <c r="BI3834" s="55"/>
      <c r="BJ3834" s="54"/>
      <c r="BK3834" s="54"/>
    </row>
    <row r="3835">
      <c r="B3835" s="23"/>
      <c r="D3835" s="32"/>
      <c r="G3835" s="23"/>
      <c r="J3835" s="23"/>
      <c r="O3835" s="23"/>
      <c r="BE3835" s="54"/>
      <c r="BF3835" s="55"/>
      <c r="BI3835" s="55"/>
      <c r="BJ3835" s="54"/>
      <c r="BK3835" s="54"/>
    </row>
    <row r="3836">
      <c r="B3836" s="23"/>
      <c r="D3836" s="32"/>
      <c r="G3836" s="23"/>
      <c r="J3836" s="23"/>
      <c r="O3836" s="23"/>
      <c r="BE3836" s="54"/>
      <c r="BF3836" s="55"/>
      <c r="BI3836" s="55"/>
      <c r="BJ3836" s="54"/>
      <c r="BK3836" s="54"/>
    </row>
    <row r="3837">
      <c r="B3837" s="23"/>
      <c r="D3837" s="32"/>
      <c r="G3837" s="23"/>
      <c r="J3837" s="23"/>
      <c r="O3837" s="23"/>
      <c r="BE3837" s="54"/>
      <c r="BF3837" s="55"/>
      <c r="BI3837" s="55"/>
      <c r="BJ3837" s="54"/>
      <c r="BK3837" s="54"/>
    </row>
    <row r="3838">
      <c r="B3838" s="23"/>
      <c r="D3838" s="32"/>
      <c r="G3838" s="23"/>
      <c r="J3838" s="23"/>
      <c r="O3838" s="23"/>
      <c r="BE3838" s="54"/>
      <c r="BF3838" s="55"/>
      <c r="BI3838" s="55"/>
      <c r="BJ3838" s="54"/>
      <c r="BK3838" s="54"/>
    </row>
    <row r="3839">
      <c r="B3839" s="23"/>
      <c r="D3839" s="32"/>
      <c r="G3839" s="23"/>
      <c r="J3839" s="23"/>
      <c r="O3839" s="23"/>
      <c r="BE3839" s="54"/>
      <c r="BF3839" s="55"/>
      <c r="BI3839" s="55"/>
      <c r="BJ3839" s="54"/>
      <c r="BK3839" s="54"/>
    </row>
    <row r="3840">
      <c r="B3840" s="23"/>
      <c r="D3840" s="32"/>
      <c r="G3840" s="23"/>
      <c r="J3840" s="23"/>
      <c r="O3840" s="23"/>
      <c r="BE3840" s="54"/>
      <c r="BF3840" s="55"/>
      <c r="BI3840" s="55"/>
      <c r="BJ3840" s="54"/>
      <c r="BK3840" s="54"/>
    </row>
    <row r="3841">
      <c r="B3841" s="23"/>
      <c r="D3841" s="32"/>
      <c r="G3841" s="23"/>
      <c r="J3841" s="23"/>
      <c r="O3841" s="23"/>
      <c r="BE3841" s="54"/>
      <c r="BF3841" s="55"/>
      <c r="BI3841" s="55"/>
      <c r="BJ3841" s="54"/>
      <c r="BK3841" s="54"/>
    </row>
    <row r="3842">
      <c r="B3842" s="23"/>
      <c r="D3842" s="32"/>
      <c r="G3842" s="23"/>
      <c r="J3842" s="23"/>
      <c r="O3842" s="23"/>
      <c r="BE3842" s="54"/>
      <c r="BF3842" s="55"/>
      <c r="BI3842" s="55"/>
      <c r="BJ3842" s="54"/>
      <c r="BK3842" s="54"/>
    </row>
    <row r="3843">
      <c r="B3843" s="23"/>
      <c r="D3843" s="32"/>
      <c r="G3843" s="23"/>
      <c r="J3843" s="23"/>
      <c r="O3843" s="23"/>
      <c r="BE3843" s="54"/>
      <c r="BF3843" s="55"/>
      <c r="BI3843" s="55"/>
      <c r="BJ3843" s="54"/>
      <c r="BK3843" s="54"/>
    </row>
    <row r="3844">
      <c r="B3844" s="23"/>
      <c r="D3844" s="32"/>
      <c r="G3844" s="23"/>
      <c r="J3844" s="23"/>
      <c r="O3844" s="23"/>
      <c r="BE3844" s="54"/>
      <c r="BF3844" s="55"/>
      <c r="BI3844" s="55"/>
      <c r="BJ3844" s="54"/>
      <c r="BK3844" s="54"/>
    </row>
    <row r="3845">
      <c r="B3845" s="23"/>
      <c r="D3845" s="32"/>
      <c r="G3845" s="23"/>
      <c r="J3845" s="23"/>
      <c r="O3845" s="23"/>
      <c r="BE3845" s="54"/>
      <c r="BF3845" s="55"/>
      <c r="BI3845" s="55"/>
      <c r="BJ3845" s="54"/>
      <c r="BK3845" s="54"/>
    </row>
    <row r="3846">
      <c r="B3846" s="23"/>
      <c r="D3846" s="32"/>
      <c r="G3846" s="23"/>
      <c r="J3846" s="23"/>
      <c r="O3846" s="23"/>
      <c r="BE3846" s="54"/>
      <c r="BF3846" s="55"/>
      <c r="BI3846" s="55"/>
      <c r="BJ3846" s="54"/>
      <c r="BK3846" s="54"/>
    </row>
    <row r="3847">
      <c r="B3847" s="23"/>
      <c r="D3847" s="32"/>
      <c r="G3847" s="23"/>
      <c r="J3847" s="23"/>
      <c r="O3847" s="23"/>
      <c r="BE3847" s="54"/>
      <c r="BF3847" s="55"/>
      <c r="BI3847" s="55"/>
      <c r="BJ3847" s="54"/>
      <c r="BK3847" s="54"/>
    </row>
    <row r="3848">
      <c r="B3848" s="23"/>
      <c r="D3848" s="32"/>
      <c r="G3848" s="23"/>
      <c r="J3848" s="23"/>
      <c r="O3848" s="23"/>
      <c r="BE3848" s="54"/>
      <c r="BF3848" s="55"/>
      <c r="BI3848" s="55"/>
      <c r="BJ3848" s="54"/>
      <c r="BK3848" s="54"/>
    </row>
    <row r="3849">
      <c r="B3849" s="23"/>
      <c r="D3849" s="32"/>
      <c r="G3849" s="23"/>
      <c r="J3849" s="23"/>
      <c r="O3849" s="23"/>
      <c r="BE3849" s="54"/>
      <c r="BF3849" s="55"/>
      <c r="BI3849" s="55"/>
      <c r="BJ3849" s="54"/>
      <c r="BK3849" s="54"/>
    </row>
    <row r="3850">
      <c r="B3850" s="23"/>
      <c r="D3850" s="32"/>
      <c r="G3850" s="23"/>
      <c r="J3850" s="23"/>
      <c r="O3850" s="23"/>
      <c r="BE3850" s="54"/>
      <c r="BF3850" s="55"/>
      <c r="BI3850" s="55"/>
      <c r="BJ3850" s="54"/>
      <c r="BK3850" s="54"/>
    </row>
    <row r="3851">
      <c r="B3851" s="23"/>
      <c r="D3851" s="32"/>
      <c r="G3851" s="23"/>
      <c r="J3851" s="23"/>
      <c r="O3851" s="23"/>
      <c r="BE3851" s="54"/>
      <c r="BF3851" s="55"/>
      <c r="BI3851" s="55"/>
      <c r="BJ3851" s="54"/>
      <c r="BK3851" s="54"/>
    </row>
    <row r="3852">
      <c r="B3852" s="23"/>
      <c r="D3852" s="32"/>
      <c r="G3852" s="23"/>
      <c r="J3852" s="23"/>
      <c r="O3852" s="23"/>
      <c r="BE3852" s="54"/>
      <c r="BF3852" s="55"/>
      <c r="BI3852" s="55"/>
      <c r="BJ3852" s="54"/>
      <c r="BK3852" s="54"/>
    </row>
    <row r="3853">
      <c r="B3853" s="23"/>
      <c r="D3853" s="32"/>
      <c r="G3853" s="23"/>
      <c r="J3853" s="23"/>
      <c r="O3853" s="23"/>
      <c r="BE3853" s="54"/>
      <c r="BF3853" s="55"/>
      <c r="BI3853" s="55"/>
      <c r="BJ3853" s="54"/>
      <c r="BK3853" s="54"/>
    </row>
    <row r="3854">
      <c r="B3854" s="23"/>
      <c r="D3854" s="32"/>
      <c r="G3854" s="23"/>
      <c r="J3854" s="23"/>
      <c r="O3854" s="23"/>
      <c r="BE3854" s="54"/>
      <c r="BF3854" s="55"/>
      <c r="BI3854" s="55"/>
      <c r="BJ3854" s="54"/>
      <c r="BK3854" s="54"/>
    </row>
    <row r="3855">
      <c r="B3855" s="23"/>
      <c r="D3855" s="32"/>
      <c r="G3855" s="23"/>
      <c r="J3855" s="23"/>
      <c r="O3855" s="23"/>
      <c r="BE3855" s="54"/>
      <c r="BF3855" s="55"/>
      <c r="BI3855" s="55"/>
      <c r="BJ3855" s="54"/>
      <c r="BK3855" s="54"/>
    </row>
    <row r="3856">
      <c r="B3856" s="23"/>
      <c r="D3856" s="32"/>
      <c r="G3856" s="23"/>
      <c r="J3856" s="23"/>
      <c r="O3856" s="23"/>
      <c r="BE3856" s="54"/>
      <c r="BF3856" s="55"/>
      <c r="BI3856" s="55"/>
      <c r="BJ3856" s="54"/>
      <c r="BK3856" s="54"/>
    </row>
    <row r="3857">
      <c r="B3857" s="23"/>
      <c r="D3857" s="32"/>
      <c r="G3857" s="23"/>
      <c r="J3857" s="23"/>
      <c r="O3857" s="23"/>
      <c r="BE3857" s="54"/>
      <c r="BF3857" s="55"/>
      <c r="BI3857" s="55"/>
      <c r="BJ3857" s="54"/>
      <c r="BK3857" s="54"/>
    </row>
    <row r="3858">
      <c r="B3858" s="23"/>
      <c r="D3858" s="32"/>
      <c r="G3858" s="23"/>
      <c r="J3858" s="23"/>
      <c r="O3858" s="23"/>
      <c r="BE3858" s="54"/>
      <c r="BF3858" s="55"/>
      <c r="BI3858" s="55"/>
      <c r="BJ3858" s="54"/>
      <c r="BK3858" s="54"/>
    </row>
    <row r="3859">
      <c r="B3859" s="23"/>
      <c r="D3859" s="32"/>
      <c r="G3859" s="23"/>
      <c r="J3859" s="23"/>
      <c r="O3859" s="23"/>
      <c r="BE3859" s="54"/>
      <c r="BF3859" s="55"/>
      <c r="BI3859" s="55"/>
      <c r="BJ3859" s="54"/>
      <c r="BK3859" s="54"/>
    </row>
    <row r="3860">
      <c r="B3860" s="23"/>
      <c r="D3860" s="32"/>
      <c r="G3860" s="23"/>
      <c r="J3860" s="23"/>
      <c r="O3860" s="23"/>
      <c r="BE3860" s="54"/>
      <c r="BF3860" s="55"/>
      <c r="BI3860" s="55"/>
      <c r="BJ3860" s="54"/>
      <c r="BK3860" s="54"/>
    </row>
    <row r="3861">
      <c r="B3861" s="23"/>
      <c r="D3861" s="32"/>
      <c r="G3861" s="23"/>
      <c r="J3861" s="23"/>
      <c r="O3861" s="23"/>
      <c r="BE3861" s="54"/>
      <c r="BF3861" s="55"/>
      <c r="BI3861" s="55"/>
      <c r="BJ3861" s="54"/>
      <c r="BK3861" s="54"/>
    </row>
    <row r="3862">
      <c r="B3862" s="23"/>
      <c r="D3862" s="32"/>
      <c r="G3862" s="23"/>
      <c r="J3862" s="23"/>
      <c r="O3862" s="23"/>
      <c r="BE3862" s="54"/>
      <c r="BF3862" s="55"/>
      <c r="BI3862" s="55"/>
      <c r="BJ3862" s="54"/>
      <c r="BK3862" s="54"/>
    </row>
    <row r="3863">
      <c r="B3863" s="23"/>
      <c r="D3863" s="32"/>
      <c r="G3863" s="23"/>
      <c r="J3863" s="23"/>
      <c r="O3863" s="23"/>
      <c r="BE3863" s="54"/>
      <c r="BF3863" s="55"/>
      <c r="BI3863" s="55"/>
      <c r="BJ3863" s="54"/>
      <c r="BK3863" s="54"/>
    </row>
    <row r="3864">
      <c r="B3864" s="23"/>
      <c r="D3864" s="32"/>
      <c r="G3864" s="23"/>
      <c r="J3864" s="23"/>
      <c r="O3864" s="23"/>
      <c r="BE3864" s="54"/>
      <c r="BF3864" s="55"/>
      <c r="BI3864" s="55"/>
      <c r="BJ3864" s="54"/>
      <c r="BK3864" s="54"/>
    </row>
    <row r="3865">
      <c r="B3865" s="23"/>
      <c r="D3865" s="32"/>
      <c r="G3865" s="23"/>
      <c r="J3865" s="23"/>
      <c r="O3865" s="23"/>
      <c r="BE3865" s="54"/>
      <c r="BF3865" s="55"/>
      <c r="BI3865" s="55"/>
      <c r="BJ3865" s="54"/>
      <c r="BK3865" s="54"/>
    </row>
    <row r="3866">
      <c r="B3866" s="23"/>
      <c r="D3866" s="32"/>
      <c r="G3866" s="23"/>
      <c r="J3866" s="23"/>
      <c r="O3866" s="23"/>
      <c r="BE3866" s="54"/>
      <c r="BF3866" s="55"/>
      <c r="BI3866" s="55"/>
      <c r="BJ3866" s="54"/>
      <c r="BK3866" s="54"/>
    </row>
    <row r="3867">
      <c r="B3867" s="23"/>
      <c r="D3867" s="32"/>
      <c r="G3867" s="23"/>
      <c r="J3867" s="23"/>
      <c r="O3867" s="23"/>
      <c r="BE3867" s="54"/>
      <c r="BF3867" s="55"/>
      <c r="BI3867" s="55"/>
      <c r="BJ3867" s="54"/>
      <c r="BK3867" s="54"/>
    </row>
    <row r="3868">
      <c r="B3868" s="23"/>
      <c r="D3868" s="32"/>
      <c r="G3868" s="23"/>
      <c r="J3868" s="23"/>
      <c r="O3868" s="23"/>
      <c r="BE3868" s="54"/>
      <c r="BF3868" s="55"/>
      <c r="BI3868" s="55"/>
      <c r="BJ3868" s="54"/>
      <c r="BK3868" s="54"/>
    </row>
    <row r="3869">
      <c r="B3869" s="23"/>
      <c r="D3869" s="32"/>
      <c r="G3869" s="23"/>
      <c r="J3869" s="23"/>
      <c r="O3869" s="23"/>
      <c r="BE3869" s="54"/>
      <c r="BF3869" s="55"/>
      <c r="BI3869" s="55"/>
      <c r="BJ3869" s="54"/>
      <c r="BK3869" s="54"/>
    </row>
    <row r="3870">
      <c r="B3870" s="23"/>
      <c r="D3870" s="32"/>
      <c r="G3870" s="23"/>
      <c r="J3870" s="23"/>
      <c r="O3870" s="23"/>
      <c r="BE3870" s="54"/>
      <c r="BF3870" s="55"/>
      <c r="BI3870" s="55"/>
      <c r="BJ3870" s="54"/>
      <c r="BK3870" s="54"/>
    </row>
    <row r="3871">
      <c r="B3871" s="23"/>
      <c r="D3871" s="32"/>
      <c r="G3871" s="23"/>
      <c r="J3871" s="23"/>
      <c r="O3871" s="23"/>
      <c r="BE3871" s="54"/>
      <c r="BF3871" s="55"/>
      <c r="BI3871" s="55"/>
      <c r="BJ3871" s="54"/>
      <c r="BK3871" s="54"/>
    </row>
    <row r="3872">
      <c r="B3872" s="23"/>
      <c r="D3872" s="32"/>
      <c r="G3872" s="23"/>
      <c r="J3872" s="23"/>
      <c r="O3872" s="23"/>
      <c r="BE3872" s="54"/>
      <c r="BF3872" s="55"/>
      <c r="BI3872" s="55"/>
      <c r="BJ3872" s="54"/>
      <c r="BK3872" s="54"/>
    </row>
    <row r="3873">
      <c r="B3873" s="23"/>
      <c r="D3873" s="32"/>
      <c r="G3873" s="23"/>
      <c r="J3873" s="23"/>
      <c r="O3873" s="23"/>
      <c r="BE3873" s="54"/>
      <c r="BF3873" s="55"/>
      <c r="BI3873" s="55"/>
      <c r="BJ3873" s="54"/>
      <c r="BK3873" s="54"/>
    </row>
    <row r="3874">
      <c r="B3874" s="23"/>
      <c r="D3874" s="32"/>
      <c r="G3874" s="23"/>
      <c r="J3874" s="23"/>
      <c r="O3874" s="23"/>
      <c r="BE3874" s="54"/>
      <c r="BF3874" s="55"/>
      <c r="BI3874" s="55"/>
      <c r="BJ3874" s="54"/>
      <c r="BK3874" s="54"/>
    </row>
    <row r="3875">
      <c r="B3875" s="23"/>
      <c r="D3875" s="32"/>
      <c r="G3875" s="23"/>
      <c r="J3875" s="23"/>
      <c r="O3875" s="23"/>
      <c r="BE3875" s="54"/>
      <c r="BF3875" s="55"/>
      <c r="BI3875" s="55"/>
      <c r="BJ3875" s="54"/>
      <c r="BK3875" s="54"/>
    </row>
    <row r="3876">
      <c r="B3876" s="23"/>
      <c r="D3876" s="32"/>
      <c r="G3876" s="23"/>
      <c r="J3876" s="23"/>
      <c r="O3876" s="23"/>
      <c r="BE3876" s="54"/>
      <c r="BF3876" s="55"/>
      <c r="BI3876" s="55"/>
      <c r="BJ3876" s="54"/>
      <c r="BK3876" s="54"/>
    </row>
    <row r="3877">
      <c r="B3877" s="23"/>
      <c r="D3877" s="32"/>
      <c r="G3877" s="23"/>
      <c r="J3877" s="23"/>
      <c r="O3877" s="23"/>
      <c r="BE3877" s="54"/>
      <c r="BF3877" s="55"/>
      <c r="BI3877" s="55"/>
      <c r="BJ3877" s="54"/>
      <c r="BK3877" s="54"/>
    </row>
    <row r="3878">
      <c r="B3878" s="23"/>
      <c r="D3878" s="32"/>
      <c r="G3878" s="23"/>
      <c r="J3878" s="23"/>
      <c r="O3878" s="23"/>
      <c r="BE3878" s="54"/>
      <c r="BF3878" s="55"/>
      <c r="BI3878" s="55"/>
      <c r="BJ3878" s="54"/>
      <c r="BK3878" s="54"/>
    </row>
    <row r="3879">
      <c r="B3879" s="23"/>
      <c r="D3879" s="32"/>
      <c r="G3879" s="23"/>
      <c r="J3879" s="23"/>
      <c r="O3879" s="23"/>
      <c r="BE3879" s="54"/>
      <c r="BF3879" s="55"/>
      <c r="BI3879" s="55"/>
      <c r="BJ3879" s="54"/>
      <c r="BK3879" s="54"/>
    </row>
    <row r="3880">
      <c r="B3880" s="23"/>
      <c r="D3880" s="32"/>
      <c r="G3880" s="23"/>
      <c r="J3880" s="23"/>
      <c r="O3880" s="23"/>
      <c r="BE3880" s="54"/>
      <c r="BF3880" s="55"/>
      <c r="BI3880" s="55"/>
      <c r="BJ3880" s="54"/>
      <c r="BK3880" s="54"/>
    </row>
    <row r="3881">
      <c r="B3881" s="23"/>
      <c r="D3881" s="32"/>
      <c r="G3881" s="23"/>
      <c r="J3881" s="23"/>
      <c r="O3881" s="23"/>
      <c r="BE3881" s="54"/>
      <c r="BF3881" s="55"/>
      <c r="BI3881" s="55"/>
      <c r="BJ3881" s="54"/>
      <c r="BK3881" s="54"/>
    </row>
    <row r="3882">
      <c r="B3882" s="23"/>
      <c r="D3882" s="32"/>
      <c r="G3882" s="23"/>
      <c r="J3882" s="23"/>
      <c r="O3882" s="23"/>
      <c r="BE3882" s="54"/>
      <c r="BF3882" s="55"/>
      <c r="BI3882" s="55"/>
      <c r="BJ3882" s="54"/>
      <c r="BK3882" s="54"/>
    </row>
    <row r="3883">
      <c r="B3883" s="23"/>
      <c r="D3883" s="32"/>
      <c r="G3883" s="23"/>
      <c r="J3883" s="23"/>
      <c r="O3883" s="23"/>
      <c r="BE3883" s="54"/>
      <c r="BF3883" s="55"/>
      <c r="BI3883" s="55"/>
      <c r="BJ3883" s="54"/>
      <c r="BK3883" s="54"/>
    </row>
    <row r="3884">
      <c r="B3884" s="23"/>
      <c r="D3884" s="32"/>
      <c r="G3884" s="23"/>
      <c r="J3884" s="23"/>
      <c r="O3884" s="23"/>
      <c r="BE3884" s="54"/>
      <c r="BF3884" s="55"/>
      <c r="BI3884" s="55"/>
      <c r="BJ3884" s="54"/>
      <c r="BK3884" s="54"/>
    </row>
    <row r="3885">
      <c r="B3885" s="23"/>
      <c r="D3885" s="32"/>
      <c r="G3885" s="23"/>
      <c r="J3885" s="23"/>
      <c r="O3885" s="23"/>
      <c r="BE3885" s="54"/>
      <c r="BF3885" s="55"/>
      <c r="BI3885" s="55"/>
      <c r="BJ3885" s="54"/>
      <c r="BK3885" s="54"/>
    </row>
    <row r="3886">
      <c r="B3886" s="23"/>
      <c r="D3886" s="32"/>
      <c r="G3886" s="23"/>
      <c r="J3886" s="23"/>
      <c r="O3886" s="23"/>
      <c r="BE3886" s="54"/>
      <c r="BF3886" s="55"/>
      <c r="BI3886" s="55"/>
      <c r="BJ3886" s="54"/>
      <c r="BK3886" s="54"/>
    </row>
    <row r="3887">
      <c r="B3887" s="23"/>
      <c r="D3887" s="32"/>
      <c r="G3887" s="23"/>
      <c r="J3887" s="23"/>
      <c r="O3887" s="23"/>
      <c r="BE3887" s="54"/>
      <c r="BF3887" s="55"/>
      <c r="BI3887" s="55"/>
      <c r="BJ3887" s="54"/>
      <c r="BK3887" s="54"/>
    </row>
    <row r="3888">
      <c r="B3888" s="23"/>
      <c r="D3888" s="32"/>
      <c r="G3888" s="23"/>
      <c r="J3888" s="23"/>
      <c r="O3888" s="23"/>
      <c r="BE3888" s="54"/>
      <c r="BF3888" s="55"/>
      <c r="BI3888" s="55"/>
      <c r="BJ3888" s="54"/>
      <c r="BK3888" s="54"/>
    </row>
    <row r="3889">
      <c r="B3889" s="23"/>
      <c r="D3889" s="32"/>
      <c r="G3889" s="23"/>
      <c r="J3889" s="23"/>
      <c r="O3889" s="23"/>
      <c r="BE3889" s="54"/>
      <c r="BF3889" s="55"/>
      <c r="BI3889" s="55"/>
      <c r="BJ3889" s="54"/>
      <c r="BK3889" s="54"/>
    </row>
    <row r="3890">
      <c r="B3890" s="23"/>
      <c r="D3890" s="32"/>
      <c r="G3890" s="23"/>
      <c r="J3890" s="23"/>
      <c r="O3890" s="23"/>
      <c r="BE3890" s="54"/>
      <c r="BF3890" s="55"/>
      <c r="BI3890" s="55"/>
      <c r="BJ3890" s="54"/>
      <c r="BK3890" s="54"/>
    </row>
    <row r="3891">
      <c r="B3891" s="23"/>
      <c r="D3891" s="32"/>
      <c r="G3891" s="23"/>
      <c r="J3891" s="23"/>
      <c r="O3891" s="23"/>
      <c r="BE3891" s="54"/>
      <c r="BF3891" s="55"/>
      <c r="BI3891" s="55"/>
      <c r="BJ3891" s="54"/>
      <c r="BK3891" s="54"/>
    </row>
    <row r="3892">
      <c r="B3892" s="23"/>
      <c r="D3892" s="32"/>
      <c r="G3892" s="23"/>
      <c r="J3892" s="23"/>
      <c r="O3892" s="23"/>
      <c r="BE3892" s="54"/>
      <c r="BF3892" s="55"/>
      <c r="BI3892" s="55"/>
      <c r="BJ3892" s="54"/>
      <c r="BK3892" s="54"/>
    </row>
    <row r="3893">
      <c r="B3893" s="23"/>
      <c r="D3893" s="32"/>
      <c r="G3893" s="23"/>
      <c r="J3893" s="23"/>
      <c r="O3893" s="23"/>
      <c r="BE3893" s="54"/>
      <c r="BF3893" s="55"/>
      <c r="BI3893" s="55"/>
      <c r="BJ3893" s="54"/>
      <c r="BK3893" s="54"/>
    </row>
    <row r="3894">
      <c r="B3894" s="23"/>
      <c r="D3894" s="32"/>
      <c r="G3894" s="23"/>
      <c r="J3894" s="23"/>
      <c r="O3894" s="23"/>
      <c r="BE3894" s="54"/>
      <c r="BF3894" s="55"/>
      <c r="BI3894" s="55"/>
      <c r="BJ3894" s="54"/>
      <c r="BK3894" s="54"/>
    </row>
    <row r="3895">
      <c r="B3895" s="23"/>
      <c r="D3895" s="32"/>
      <c r="G3895" s="23"/>
      <c r="J3895" s="23"/>
      <c r="O3895" s="23"/>
      <c r="BE3895" s="54"/>
      <c r="BF3895" s="55"/>
      <c r="BI3895" s="55"/>
      <c r="BJ3895" s="54"/>
      <c r="BK3895" s="54"/>
    </row>
    <row r="3896">
      <c r="B3896" s="23"/>
      <c r="D3896" s="32"/>
      <c r="G3896" s="23"/>
      <c r="J3896" s="23"/>
      <c r="O3896" s="23"/>
      <c r="BE3896" s="54"/>
      <c r="BF3896" s="55"/>
      <c r="BI3896" s="55"/>
      <c r="BJ3896" s="54"/>
      <c r="BK3896" s="54"/>
    </row>
    <row r="3897">
      <c r="B3897" s="23"/>
      <c r="D3897" s="32"/>
      <c r="G3897" s="23"/>
      <c r="J3897" s="23"/>
      <c r="O3897" s="23"/>
      <c r="BE3897" s="54"/>
      <c r="BF3897" s="55"/>
      <c r="BI3897" s="55"/>
      <c r="BJ3897" s="54"/>
      <c r="BK3897" s="54"/>
    </row>
    <row r="3898">
      <c r="B3898" s="23"/>
      <c r="D3898" s="32"/>
      <c r="G3898" s="23"/>
      <c r="J3898" s="23"/>
      <c r="O3898" s="23"/>
      <c r="BE3898" s="54"/>
      <c r="BF3898" s="55"/>
      <c r="BI3898" s="55"/>
      <c r="BJ3898" s="54"/>
      <c r="BK3898" s="54"/>
    </row>
    <row r="3899">
      <c r="B3899" s="23"/>
      <c r="D3899" s="32"/>
      <c r="G3899" s="23"/>
      <c r="J3899" s="23"/>
      <c r="O3899" s="23"/>
      <c r="BE3899" s="54"/>
      <c r="BF3899" s="55"/>
      <c r="BI3899" s="55"/>
      <c r="BJ3899" s="54"/>
      <c r="BK3899" s="54"/>
    </row>
    <row r="3900">
      <c r="B3900" s="23"/>
      <c r="D3900" s="32"/>
      <c r="G3900" s="23"/>
      <c r="J3900" s="23"/>
      <c r="O3900" s="23"/>
      <c r="BE3900" s="54"/>
      <c r="BF3900" s="55"/>
      <c r="BI3900" s="55"/>
      <c r="BJ3900" s="54"/>
      <c r="BK3900" s="54"/>
    </row>
    <row r="3901">
      <c r="B3901" s="23"/>
      <c r="D3901" s="32"/>
      <c r="G3901" s="23"/>
      <c r="J3901" s="23"/>
      <c r="O3901" s="23"/>
      <c r="BE3901" s="54"/>
      <c r="BF3901" s="55"/>
      <c r="BI3901" s="55"/>
      <c r="BJ3901" s="54"/>
      <c r="BK3901" s="54"/>
    </row>
    <row r="3902">
      <c r="B3902" s="23"/>
      <c r="D3902" s="32"/>
      <c r="G3902" s="23"/>
      <c r="J3902" s="23"/>
      <c r="O3902" s="23"/>
      <c r="BE3902" s="54"/>
      <c r="BF3902" s="55"/>
      <c r="BI3902" s="55"/>
      <c r="BJ3902" s="54"/>
      <c r="BK3902" s="54"/>
    </row>
    <row r="3903">
      <c r="B3903" s="23"/>
      <c r="D3903" s="32"/>
      <c r="G3903" s="23"/>
      <c r="J3903" s="23"/>
      <c r="O3903" s="23"/>
      <c r="BE3903" s="54"/>
      <c r="BF3903" s="55"/>
      <c r="BI3903" s="55"/>
      <c r="BJ3903" s="54"/>
      <c r="BK3903" s="54"/>
    </row>
    <row r="3904">
      <c r="B3904" s="23"/>
      <c r="D3904" s="32"/>
      <c r="G3904" s="23"/>
      <c r="J3904" s="23"/>
      <c r="O3904" s="23"/>
      <c r="BE3904" s="54"/>
      <c r="BF3904" s="55"/>
      <c r="BI3904" s="55"/>
      <c r="BJ3904" s="54"/>
      <c r="BK3904" s="54"/>
    </row>
    <row r="3905">
      <c r="B3905" s="23"/>
      <c r="D3905" s="32"/>
      <c r="G3905" s="23"/>
      <c r="J3905" s="23"/>
      <c r="O3905" s="23"/>
      <c r="BE3905" s="54"/>
      <c r="BF3905" s="55"/>
      <c r="BI3905" s="55"/>
      <c r="BJ3905" s="54"/>
      <c r="BK3905" s="54"/>
    </row>
    <row r="3906">
      <c r="B3906" s="23"/>
      <c r="D3906" s="32"/>
      <c r="G3906" s="23"/>
      <c r="J3906" s="23"/>
      <c r="O3906" s="23"/>
      <c r="BE3906" s="54"/>
      <c r="BF3906" s="55"/>
      <c r="BI3906" s="55"/>
      <c r="BJ3906" s="54"/>
      <c r="BK3906" s="54"/>
    </row>
    <row r="3907">
      <c r="B3907" s="23"/>
      <c r="D3907" s="32"/>
      <c r="G3907" s="23"/>
      <c r="J3907" s="23"/>
      <c r="O3907" s="23"/>
      <c r="BE3907" s="54"/>
      <c r="BF3907" s="55"/>
      <c r="BI3907" s="55"/>
      <c r="BJ3907" s="54"/>
      <c r="BK3907" s="54"/>
    </row>
    <row r="3908">
      <c r="B3908" s="23"/>
      <c r="D3908" s="32"/>
      <c r="G3908" s="23"/>
      <c r="J3908" s="23"/>
      <c r="O3908" s="23"/>
      <c r="BE3908" s="54"/>
      <c r="BF3908" s="55"/>
      <c r="BI3908" s="55"/>
      <c r="BJ3908" s="54"/>
      <c r="BK3908" s="54"/>
    </row>
    <row r="3909">
      <c r="B3909" s="23"/>
      <c r="D3909" s="32"/>
      <c r="G3909" s="23"/>
      <c r="J3909" s="23"/>
      <c r="O3909" s="23"/>
      <c r="BE3909" s="54"/>
      <c r="BF3909" s="55"/>
      <c r="BI3909" s="55"/>
      <c r="BJ3909" s="54"/>
      <c r="BK3909" s="54"/>
    </row>
    <row r="3910">
      <c r="B3910" s="23"/>
      <c r="D3910" s="32"/>
      <c r="G3910" s="23"/>
      <c r="J3910" s="23"/>
      <c r="O3910" s="23"/>
      <c r="BE3910" s="54"/>
      <c r="BF3910" s="55"/>
      <c r="BI3910" s="55"/>
      <c r="BJ3910" s="54"/>
      <c r="BK3910" s="54"/>
    </row>
    <row r="3911">
      <c r="B3911" s="23"/>
      <c r="D3911" s="32"/>
      <c r="G3911" s="23"/>
      <c r="J3911" s="23"/>
      <c r="O3911" s="23"/>
      <c r="BE3911" s="54"/>
      <c r="BF3911" s="55"/>
      <c r="BI3911" s="55"/>
      <c r="BJ3911" s="54"/>
      <c r="BK3911" s="54"/>
    </row>
    <row r="3912">
      <c r="B3912" s="23"/>
      <c r="D3912" s="32"/>
      <c r="G3912" s="23"/>
      <c r="J3912" s="23"/>
      <c r="O3912" s="23"/>
      <c r="BE3912" s="54"/>
      <c r="BF3912" s="55"/>
      <c r="BI3912" s="55"/>
      <c r="BJ3912" s="54"/>
      <c r="BK3912" s="54"/>
    </row>
    <row r="3913">
      <c r="B3913" s="23"/>
      <c r="D3913" s="32"/>
      <c r="G3913" s="23"/>
      <c r="J3913" s="23"/>
      <c r="O3913" s="23"/>
      <c r="BE3913" s="54"/>
      <c r="BF3913" s="55"/>
      <c r="BI3913" s="55"/>
      <c r="BJ3913" s="54"/>
      <c r="BK3913" s="54"/>
    </row>
    <row r="3914">
      <c r="B3914" s="23"/>
      <c r="D3914" s="32"/>
      <c r="G3914" s="23"/>
      <c r="J3914" s="23"/>
      <c r="O3914" s="23"/>
      <c r="BE3914" s="54"/>
      <c r="BF3914" s="55"/>
      <c r="BI3914" s="55"/>
      <c r="BJ3914" s="54"/>
      <c r="BK3914" s="54"/>
    </row>
    <row r="3915">
      <c r="B3915" s="23"/>
      <c r="D3915" s="32"/>
      <c r="G3915" s="23"/>
      <c r="J3915" s="23"/>
      <c r="O3915" s="23"/>
      <c r="BE3915" s="54"/>
      <c r="BF3915" s="55"/>
      <c r="BI3915" s="55"/>
      <c r="BJ3915" s="54"/>
      <c r="BK3915" s="54"/>
    </row>
    <row r="3916">
      <c r="B3916" s="23"/>
      <c r="D3916" s="32"/>
      <c r="G3916" s="23"/>
      <c r="J3916" s="23"/>
      <c r="O3916" s="23"/>
      <c r="BE3916" s="54"/>
      <c r="BF3916" s="55"/>
      <c r="BI3916" s="55"/>
      <c r="BJ3916" s="54"/>
      <c r="BK3916" s="54"/>
    </row>
    <row r="3917">
      <c r="B3917" s="23"/>
      <c r="D3917" s="32"/>
      <c r="G3917" s="23"/>
      <c r="J3917" s="23"/>
      <c r="O3917" s="23"/>
      <c r="BE3917" s="54"/>
      <c r="BF3917" s="55"/>
      <c r="BI3917" s="55"/>
      <c r="BJ3917" s="54"/>
      <c r="BK3917" s="54"/>
    </row>
    <row r="3918">
      <c r="B3918" s="23"/>
      <c r="D3918" s="32"/>
      <c r="G3918" s="23"/>
      <c r="J3918" s="23"/>
      <c r="O3918" s="23"/>
      <c r="BE3918" s="54"/>
      <c r="BF3918" s="55"/>
      <c r="BI3918" s="55"/>
      <c r="BJ3918" s="54"/>
      <c r="BK3918" s="54"/>
    </row>
    <row r="3919">
      <c r="B3919" s="23"/>
      <c r="D3919" s="32"/>
      <c r="G3919" s="23"/>
      <c r="J3919" s="23"/>
      <c r="O3919" s="23"/>
      <c r="BE3919" s="54"/>
      <c r="BF3919" s="55"/>
      <c r="BI3919" s="55"/>
      <c r="BJ3919" s="54"/>
      <c r="BK3919" s="54"/>
    </row>
    <row r="3920">
      <c r="B3920" s="23"/>
      <c r="D3920" s="32"/>
      <c r="G3920" s="23"/>
      <c r="J3920" s="23"/>
      <c r="O3920" s="23"/>
      <c r="BE3920" s="54"/>
      <c r="BF3920" s="55"/>
      <c r="BI3920" s="55"/>
      <c r="BJ3920" s="54"/>
      <c r="BK3920" s="54"/>
    </row>
    <row r="3921">
      <c r="B3921" s="23"/>
      <c r="D3921" s="32"/>
      <c r="G3921" s="23"/>
      <c r="J3921" s="23"/>
      <c r="O3921" s="23"/>
      <c r="BE3921" s="54"/>
      <c r="BF3921" s="55"/>
      <c r="BI3921" s="55"/>
      <c r="BJ3921" s="54"/>
      <c r="BK3921" s="54"/>
    </row>
    <row r="3922">
      <c r="B3922" s="23"/>
      <c r="D3922" s="32"/>
      <c r="G3922" s="23"/>
      <c r="J3922" s="23"/>
      <c r="O3922" s="23"/>
      <c r="BE3922" s="54"/>
      <c r="BF3922" s="55"/>
      <c r="BI3922" s="55"/>
      <c r="BJ3922" s="54"/>
      <c r="BK3922" s="54"/>
    </row>
    <row r="3923">
      <c r="B3923" s="23"/>
      <c r="D3923" s="32"/>
      <c r="G3923" s="23"/>
      <c r="J3923" s="23"/>
      <c r="O3923" s="23"/>
      <c r="BE3923" s="54"/>
      <c r="BF3923" s="55"/>
      <c r="BI3923" s="55"/>
      <c r="BJ3923" s="54"/>
      <c r="BK3923" s="54"/>
    </row>
    <row r="3924">
      <c r="B3924" s="23"/>
      <c r="D3924" s="32"/>
      <c r="G3924" s="23"/>
      <c r="J3924" s="23"/>
      <c r="O3924" s="23"/>
      <c r="BE3924" s="54"/>
      <c r="BF3924" s="55"/>
      <c r="BI3924" s="55"/>
      <c r="BJ3924" s="54"/>
      <c r="BK3924" s="54"/>
    </row>
    <row r="3925">
      <c r="B3925" s="23"/>
      <c r="D3925" s="32"/>
      <c r="G3925" s="23"/>
      <c r="J3925" s="23"/>
      <c r="O3925" s="23"/>
      <c r="BE3925" s="54"/>
      <c r="BF3925" s="55"/>
      <c r="BI3925" s="55"/>
      <c r="BJ3925" s="54"/>
      <c r="BK3925" s="54"/>
    </row>
    <row r="3926">
      <c r="B3926" s="23"/>
      <c r="D3926" s="32"/>
      <c r="G3926" s="23"/>
      <c r="J3926" s="23"/>
      <c r="O3926" s="23"/>
      <c r="BE3926" s="54"/>
      <c r="BF3926" s="55"/>
      <c r="BI3926" s="55"/>
      <c r="BJ3926" s="54"/>
      <c r="BK3926" s="54"/>
    </row>
    <row r="3927">
      <c r="B3927" s="23"/>
      <c r="D3927" s="32"/>
      <c r="G3927" s="23"/>
      <c r="J3927" s="23"/>
      <c r="O3927" s="23"/>
      <c r="BE3927" s="54"/>
      <c r="BF3927" s="55"/>
      <c r="BI3927" s="55"/>
      <c r="BJ3927" s="54"/>
      <c r="BK3927" s="54"/>
    </row>
    <row r="3928">
      <c r="B3928" s="23"/>
      <c r="D3928" s="32"/>
      <c r="G3928" s="23"/>
      <c r="J3928" s="23"/>
      <c r="O3928" s="23"/>
      <c r="BE3928" s="54"/>
      <c r="BF3928" s="55"/>
      <c r="BI3928" s="55"/>
      <c r="BJ3928" s="54"/>
      <c r="BK3928" s="54"/>
    </row>
    <row r="3929">
      <c r="B3929" s="23"/>
      <c r="D3929" s="32"/>
      <c r="G3929" s="23"/>
      <c r="J3929" s="23"/>
      <c r="O3929" s="23"/>
      <c r="BE3929" s="54"/>
      <c r="BF3929" s="55"/>
      <c r="BI3929" s="55"/>
      <c r="BJ3929" s="54"/>
      <c r="BK3929" s="54"/>
    </row>
    <row r="3930">
      <c r="B3930" s="23"/>
      <c r="D3930" s="32"/>
      <c r="G3930" s="23"/>
      <c r="J3930" s="23"/>
      <c r="O3930" s="23"/>
      <c r="BE3930" s="54"/>
      <c r="BF3930" s="55"/>
      <c r="BI3930" s="55"/>
      <c r="BJ3930" s="54"/>
      <c r="BK3930" s="54"/>
    </row>
    <row r="3931">
      <c r="B3931" s="23"/>
      <c r="D3931" s="32"/>
      <c r="G3931" s="23"/>
      <c r="J3931" s="23"/>
      <c r="O3931" s="23"/>
      <c r="BE3931" s="54"/>
      <c r="BF3931" s="55"/>
      <c r="BI3931" s="55"/>
      <c r="BJ3931" s="54"/>
      <c r="BK3931" s="54"/>
    </row>
    <row r="3932">
      <c r="B3932" s="23"/>
      <c r="D3932" s="32"/>
      <c r="G3932" s="23"/>
      <c r="J3932" s="23"/>
      <c r="O3932" s="23"/>
      <c r="BE3932" s="54"/>
      <c r="BF3932" s="55"/>
      <c r="BI3932" s="55"/>
      <c r="BJ3932" s="54"/>
      <c r="BK3932" s="54"/>
    </row>
    <row r="3933">
      <c r="B3933" s="23"/>
      <c r="D3933" s="32"/>
      <c r="G3933" s="23"/>
      <c r="J3933" s="23"/>
      <c r="O3933" s="23"/>
      <c r="BE3933" s="54"/>
      <c r="BF3933" s="55"/>
      <c r="BI3933" s="55"/>
      <c r="BJ3933" s="54"/>
      <c r="BK3933" s="54"/>
    </row>
    <row r="3934">
      <c r="B3934" s="23"/>
      <c r="D3934" s="32"/>
      <c r="G3934" s="23"/>
      <c r="J3934" s="23"/>
      <c r="O3934" s="23"/>
      <c r="BE3934" s="54"/>
      <c r="BF3934" s="55"/>
      <c r="BI3934" s="55"/>
      <c r="BJ3934" s="54"/>
      <c r="BK3934" s="54"/>
    </row>
    <row r="3935">
      <c r="B3935" s="23"/>
      <c r="D3935" s="32"/>
      <c r="G3935" s="23"/>
      <c r="J3935" s="23"/>
      <c r="O3935" s="23"/>
      <c r="BE3935" s="54"/>
      <c r="BF3935" s="55"/>
      <c r="BI3935" s="55"/>
      <c r="BJ3935" s="54"/>
      <c r="BK3935" s="54"/>
    </row>
    <row r="3936">
      <c r="B3936" s="23"/>
      <c r="D3936" s="32"/>
      <c r="G3936" s="23"/>
      <c r="J3936" s="23"/>
      <c r="O3936" s="23"/>
      <c r="BE3936" s="54"/>
      <c r="BF3936" s="55"/>
      <c r="BI3936" s="55"/>
      <c r="BJ3936" s="54"/>
      <c r="BK3936" s="54"/>
    </row>
    <row r="3937">
      <c r="B3937" s="23"/>
      <c r="D3937" s="32"/>
      <c r="G3937" s="23"/>
      <c r="J3937" s="23"/>
      <c r="O3937" s="23"/>
      <c r="BE3937" s="54"/>
      <c r="BF3937" s="55"/>
      <c r="BI3937" s="55"/>
      <c r="BJ3937" s="54"/>
      <c r="BK3937" s="54"/>
    </row>
    <row r="3938">
      <c r="B3938" s="23"/>
      <c r="D3938" s="32"/>
      <c r="G3938" s="23"/>
      <c r="J3938" s="23"/>
      <c r="O3938" s="23"/>
      <c r="BE3938" s="54"/>
      <c r="BF3938" s="55"/>
      <c r="BI3938" s="55"/>
      <c r="BJ3938" s="54"/>
      <c r="BK3938" s="54"/>
    </row>
    <row r="3939">
      <c r="B3939" s="23"/>
      <c r="D3939" s="32"/>
      <c r="G3939" s="23"/>
      <c r="J3939" s="23"/>
      <c r="O3939" s="23"/>
      <c r="BE3939" s="54"/>
      <c r="BF3939" s="55"/>
      <c r="BI3939" s="55"/>
      <c r="BJ3939" s="54"/>
      <c r="BK3939" s="54"/>
    </row>
    <row r="3940">
      <c r="B3940" s="23"/>
      <c r="D3940" s="32"/>
      <c r="G3940" s="23"/>
      <c r="J3940" s="23"/>
      <c r="O3940" s="23"/>
      <c r="BE3940" s="54"/>
      <c r="BF3940" s="55"/>
      <c r="BI3940" s="55"/>
      <c r="BJ3940" s="54"/>
      <c r="BK3940" s="54"/>
    </row>
    <row r="3941">
      <c r="B3941" s="23"/>
      <c r="D3941" s="32"/>
      <c r="G3941" s="23"/>
      <c r="J3941" s="23"/>
      <c r="O3941" s="23"/>
      <c r="BE3941" s="54"/>
      <c r="BF3941" s="55"/>
      <c r="BI3941" s="55"/>
      <c r="BJ3941" s="54"/>
      <c r="BK3941" s="54"/>
    </row>
    <row r="3942">
      <c r="B3942" s="23"/>
      <c r="D3942" s="32"/>
      <c r="G3942" s="23"/>
      <c r="J3942" s="23"/>
      <c r="O3942" s="23"/>
      <c r="BE3942" s="54"/>
      <c r="BF3942" s="55"/>
      <c r="BI3942" s="55"/>
      <c r="BJ3942" s="54"/>
      <c r="BK3942" s="54"/>
    </row>
    <row r="3943">
      <c r="B3943" s="23"/>
      <c r="D3943" s="32"/>
      <c r="G3943" s="23"/>
      <c r="J3943" s="23"/>
      <c r="O3943" s="23"/>
      <c r="BE3943" s="54"/>
      <c r="BF3943" s="55"/>
      <c r="BI3943" s="55"/>
      <c r="BJ3943" s="54"/>
      <c r="BK3943" s="54"/>
    </row>
    <row r="3944">
      <c r="B3944" s="23"/>
      <c r="D3944" s="32"/>
      <c r="G3944" s="23"/>
      <c r="J3944" s="23"/>
      <c r="O3944" s="23"/>
      <c r="BE3944" s="54"/>
      <c r="BF3944" s="55"/>
      <c r="BI3944" s="55"/>
      <c r="BJ3944" s="54"/>
      <c r="BK3944" s="54"/>
    </row>
    <row r="3945">
      <c r="B3945" s="23"/>
      <c r="D3945" s="32"/>
      <c r="G3945" s="23"/>
      <c r="J3945" s="23"/>
      <c r="O3945" s="23"/>
      <c r="BE3945" s="54"/>
      <c r="BF3945" s="55"/>
      <c r="BI3945" s="55"/>
      <c r="BJ3945" s="54"/>
      <c r="BK3945" s="54"/>
    </row>
    <row r="3946">
      <c r="B3946" s="23"/>
      <c r="D3946" s="32"/>
      <c r="G3946" s="23"/>
      <c r="J3946" s="23"/>
      <c r="O3946" s="23"/>
      <c r="BE3946" s="54"/>
      <c r="BF3946" s="55"/>
      <c r="BI3946" s="55"/>
      <c r="BJ3946" s="54"/>
      <c r="BK3946" s="54"/>
    </row>
    <row r="3947">
      <c r="B3947" s="23"/>
      <c r="D3947" s="32"/>
      <c r="G3947" s="23"/>
      <c r="J3947" s="23"/>
      <c r="O3947" s="23"/>
      <c r="BE3947" s="54"/>
      <c r="BF3947" s="55"/>
      <c r="BI3947" s="55"/>
      <c r="BJ3947" s="54"/>
      <c r="BK3947" s="54"/>
    </row>
    <row r="3948">
      <c r="B3948" s="23"/>
      <c r="D3948" s="32"/>
      <c r="G3948" s="23"/>
      <c r="J3948" s="23"/>
      <c r="O3948" s="23"/>
      <c r="BE3948" s="54"/>
      <c r="BF3948" s="55"/>
      <c r="BI3948" s="55"/>
      <c r="BJ3948" s="54"/>
      <c r="BK3948" s="54"/>
    </row>
    <row r="3949">
      <c r="B3949" s="23"/>
      <c r="D3949" s="32"/>
      <c r="G3949" s="23"/>
      <c r="J3949" s="23"/>
      <c r="O3949" s="23"/>
      <c r="BE3949" s="54"/>
      <c r="BF3949" s="55"/>
      <c r="BI3949" s="55"/>
      <c r="BJ3949" s="54"/>
      <c r="BK3949" s="54"/>
    </row>
    <row r="3950">
      <c r="B3950" s="23"/>
      <c r="D3950" s="32"/>
      <c r="G3950" s="23"/>
      <c r="J3950" s="23"/>
      <c r="O3950" s="23"/>
      <c r="BE3950" s="54"/>
      <c r="BF3950" s="55"/>
      <c r="BI3950" s="55"/>
      <c r="BJ3950" s="54"/>
      <c r="BK3950" s="54"/>
    </row>
    <row r="3951">
      <c r="B3951" s="23"/>
      <c r="D3951" s="32"/>
      <c r="G3951" s="23"/>
      <c r="J3951" s="23"/>
      <c r="O3951" s="23"/>
      <c r="BE3951" s="54"/>
      <c r="BF3951" s="55"/>
      <c r="BI3951" s="55"/>
      <c r="BJ3951" s="54"/>
      <c r="BK3951" s="54"/>
    </row>
    <row r="3952">
      <c r="B3952" s="23"/>
      <c r="D3952" s="32"/>
      <c r="G3952" s="23"/>
      <c r="J3952" s="23"/>
      <c r="O3952" s="23"/>
      <c r="BE3952" s="54"/>
      <c r="BF3952" s="55"/>
      <c r="BI3952" s="55"/>
      <c r="BJ3952" s="54"/>
      <c r="BK3952" s="54"/>
    </row>
    <row r="3953">
      <c r="B3953" s="23"/>
      <c r="D3953" s="32"/>
      <c r="G3953" s="23"/>
      <c r="J3953" s="23"/>
      <c r="O3953" s="23"/>
      <c r="BE3953" s="54"/>
      <c r="BF3953" s="55"/>
      <c r="BI3953" s="55"/>
      <c r="BJ3953" s="54"/>
      <c r="BK3953" s="54"/>
    </row>
    <row r="3954">
      <c r="B3954" s="23"/>
      <c r="D3954" s="32"/>
      <c r="G3954" s="23"/>
      <c r="J3954" s="23"/>
      <c r="O3954" s="23"/>
      <c r="BE3954" s="54"/>
      <c r="BF3954" s="55"/>
      <c r="BI3954" s="55"/>
      <c r="BJ3954" s="54"/>
      <c r="BK3954" s="54"/>
    </row>
    <row r="3955">
      <c r="B3955" s="23"/>
      <c r="D3955" s="32"/>
      <c r="G3955" s="23"/>
      <c r="J3955" s="23"/>
      <c r="O3955" s="23"/>
      <c r="BE3955" s="54"/>
      <c r="BF3955" s="55"/>
      <c r="BI3955" s="55"/>
      <c r="BJ3955" s="54"/>
      <c r="BK3955" s="54"/>
    </row>
    <row r="3956">
      <c r="B3956" s="23"/>
      <c r="D3956" s="32"/>
      <c r="G3956" s="23"/>
      <c r="J3956" s="23"/>
      <c r="O3956" s="23"/>
      <c r="BE3956" s="54"/>
      <c r="BF3956" s="55"/>
      <c r="BI3956" s="55"/>
      <c r="BJ3956" s="54"/>
      <c r="BK3956" s="54"/>
    </row>
    <row r="3957">
      <c r="B3957" s="23"/>
      <c r="D3957" s="32"/>
      <c r="G3957" s="23"/>
      <c r="J3957" s="23"/>
      <c r="O3957" s="23"/>
      <c r="BE3957" s="54"/>
      <c r="BF3957" s="55"/>
      <c r="BI3957" s="55"/>
      <c r="BJ3957" s="54"/>
      <c r="BK3957" s="54"/>
    </row>
    <row r="3958">
      <c r="B3958" s="23"/>
      <c r="D3958" s="32"/>
      <c r="G3958" s="23"/>
      <c r="J3958" s="23"/>
      <c r="O3958" s="23"/>
      <c r="BE3958" s="54"/>
      <c r="BF3958" s="55"/>
      <c r="BI3958" s="55"/>
      <c r="BJ3958" s="54"/>
      <c r="BK3958" s="54"/>
    </row>
    <row r="3959">
      <c r="B3959" s="23"/>
      <c r="D3959" s="32"/>
      <c r="G3959" s="23"/>
      <c r="J3959" s="23"/>
      <c r="O3959" s="23"/>
      <c r="BE3959" s="54"/>
      <c r="BF3959" s="55"/>
      <c r="BI3959" s="55"/>
      <c r="BJ3959" s="54"/>
      <c r="BK3959" s="54"/>
    </row>
    <row r="3960">
      <c r="B3960" s="23"/>
      <c r="D3960" s="32"/>
      <c r="G3960" s="23"/>
      <c r="J3960" s="23"/>
      <c r="O3960" s="23"/>
      <c r="BE3960" s="54"/>
      <c r="BF3960" s="55"/>
      <c r="BI3960" s="55"/>
      <c r="BJ3960" s="54"/>
      <c r="BK3960" s="54"/>
    </row>
    <row r="3961">
      <c r="B3961" s="23"/>
      <c r="D3961" s="32"/>
      <c r="G3961" s="23"/>
      <c r="J3961" s="23"/>
      <c r="O3961" s="23"/>
      <c r="BE3961" s="54"/>
      <c r="BF3961" s="55"/>
      <c r="BI3961" s="55"/>
      <c r="BJ3961" s="54"/>
      <c r="BK3961" s="54"/>
    </row>
    <row r="3962">
      <c r="B3962" s="23"/>
      <c r="D3962" s="32"/>
      <c r="G3962" s="23"/>
      <c r="J3962" s="23"/>
      <c r="O3962" s="23"/>
      <c r="BE3962" s="54"/>
      <c r="BF3962" s="55"/>
      <c r="BI3962" s="55"/>
      <c r="BJ3962" s="54"/>
      <c r="BK3962" s="54"/>
    </row>
    <row r="3963">
      <c r="B3963" s="23"/>
      <c r="D3963" s="32"/>
      <c r="G3963" s="23"/>
      <c r="J3963" s="23"/>
      <c r="O3963" s="23"/>
      <c r="BE3963" s="54"/>
      <c r="BF3963" s="55"/>
      <c r="BI3963" s="55"/>
      <c r="BJ3963" s="54"/>
      <c r="BK3963" s="54"/>
    </row>
    <row r="3964">
      <c r="B3964" s="23"/>
      <c r="D3964" s="32"/>
      <c r="G3964" s="23"/>
      <c r="J3964" s="23"/>
      <c r="O3964" s="23"/>
      <c r="BE3964" s="54"/>
      <c r="BF3964" s="55"/>
      <c r="BI3964" s="55"/>
      <c r="BJ3964" s="54"/>
      <c r="BK3964" s="54"/>
    </row>
    <row r="3965">
      <c r="B3965" s="23"/>
      <c r="D3965" s="32"/>
      <c r="G3965" s="23"/>
      <c r="J3965" s="23"/>
      <c r="O3965" s="23"/>
      <c r="BE3965" s="54"/>
      <c r="BF3965" s="55"/>
      <c r="BI3965" s="55"/>
      <c r="BJ3965" s="54"/>
      <c r="BK3965" s="54"/>
    </row>
    <row r="3966">
      <c r="B3966" s="23"/>
      <c r="D3966" s="32"/>
      <c r="G3966" s="23"/>
      <c r="J3966" s="23"/>
      <c r="O3966" s="23"/>
      <c r="BE3966" s="54"/>
      <c r="BF3966" s="55"/>
      <c r="BI3966" s="55"/>
      <c r="BJ3966" s="54"/>
      <c r="BK3966" s="54"/>
    </row>
    <row r="3967">
      <c r="B3967" s="23"/>
      <c r="D3967" s="32"/>
      <c r="G3967" s="23"/>
      <c r="J3967" s="23"/>
      <c r="O3967" s="23"/>
      <c r="BE3967" s="54"/>
      <c r="BF3967" s="55"/>
      <c r="BI3967" s="55"/>
      <c r="BJ3967" s="54"/>
      <c r="BK3967" s="54"/>
    </row>
    <row r="3968">
      <c r="B3968" s="23"/>
      <c r="D3968" s="32"/>
      <c r="G3968" s="23"/>
      <c r="J3968" s="23"/>
      <c r="O3968" s="23"/>
      <c r="BE3968" s="54"/>
      <c r="BF3968" s="55"/>
      <c r="BI3968" s="55"/>
      <c r="BJ3968" s="54"/>
      <c r="BK3968" s="54"/>
    </row>
    <row r="3969">
      <c r="B3969" s="23"/>
      <c r="D3969" s="32"/>
      <c r="G3969" s="23"/>
      <c r="J3969" s="23"/>
      <c r="O3969" s="23"/>
      <c r="BE3969" s="54"/>
      <c r="BF3969" s="55"/>
      <c r="BI3969" s="55"/>
      <c r="BJ3969" s="54"/>
      <c r="BK3969" s="54"/>
    </row>
    <row r="3970">
      <c r="B3970" s="23"/>
      <c r="D3970" s="32"/>
      <c r="G3970" s="23"/>
      <c r="J3970" s="23"/>
      <c r="O3970" s="23"/>
      <c r="BE3970" s="54"/>
      <c r="BF3970" s="55"/>
      <c r="BI3970" s="55"/>
      <c r="BJ3970" s="54"/>
      <c r="BK3970" s="54"/>
    </row>
    <row r="3971">
      <c r="B3971" s="23"/>
      <c r="D3971" s="32"/>
      <c r="G3971" s="23"/>
      <c r="J3971" s="23"/>
      <c r="O3971" s="23"/>
      <c r="BE3971" s="54"/>
      <c r="BF3971" s="55"/>
      <c r="BI3971" s="55"/>
      <c r="BJ3971" s="54"/>
      <c r="BK3971" s="54"/>
    </row>
    <row r="3972">
      <c r="B3972" s="23"/>
      <c r="D3972" s="32"/>
      <c r="G3972" s="23"/>
      <c r="J3972" s="23"/>
      <c r="O3972" s="23"/>
      <c r="BE3972" s="54"/>
      <c r="BF3972" s="55"/>
      <c r="BI3972" s="55"/>
      <c r="BJ3972" s="54"/>
      <c r="BK3972" s="54"/>
    </row>
    <row r="3973">
      <c r="B3973" s="23"/>
      <c r="D3973" s="32"/>
      <c r="G3973" s="23"/>
      <c r="J3973" s="23"/>
      <c r="O3973" s="23"/>
      <c r="BE3973" s="54"/>
      <c r="BF3973" s="55"/>
      <c r="BI3973" s="55"/>
      <c r="BJ3973" s="54"/>
      <c r="BK3973" s="54"/>
    </row>
    <row r="3974">
      <c r="B3974" s="23"/>
      <c r="D3974" s="32"/>
      <c r="G3974" s="23"/>
      <c r="J3974" s="23"/>
      <c r="O3974" s="23"/>
      <c r="BE3974" s="54"/>
      <c r="BF3974" s="55"/>
      <c r="BI3974" s="55"/>
      <c r="BJ3974" s="54"/>
      <c r="BK3974" s="54"/>
    </row>
    <row r="3975">
      <c r="B3975" s="23"/>
      <c r="D3975" s="32"/>
      <c r="G3975" s="23"/>
      <c r="J3975" s="23"/>
      <c r="O3975" s="23"/>
      <c r="BE3975" s="54"/>
      <c r="BF3975" s="55"/>
      <c r="BI3975" s="55"/>
      <c r="BJ3975" s="54"/>
      <c r="BK3975" s="54"/>
    </row>
    <row r="3976">
      <c r="B3976" s="23"/>
      <c r="D3976" s="32"/>
      <c r="G3976" s="23"/>
      <c r="J3976" s="23"/>
      <c r="O3976" s="23"/>
      <c r="BE3976" s="54"/>
      <c r="BF3976" s="55"/>
      <c r="BI3976" s="55"/>
      <c r="BJ3976" s="54"/>
      <c r="BK3976" s="54"/>
    </row>
    <row r="3977">
      <c r="B3977" s="23"/>
      <c r="D3977" s="32"/>
      <c r="G3977" s="23"/>
      <c r="J3977" s="23"/>
      <c r="O3977" s="23"/>
      <c r="BE3977" s="54"/>
      <c r="BF3977" s="55"/>
      <c r="BI3977" s="55"/>
      <c r="BJ3977" s="54"/>
      <c r="BK3977" s="54"/>
    </row>
    <row r="3978">
      <c r="B3978" s="23"/>
      <c r="D3978" s="32"/>
      <c r="G3978" s="23"/>
      <c r="J3978" s="23"/>
      <c r="O3978" s="23"/>
      <c r="BE3978" s="54"/>
      <c r="BF3978" s="55"/>
      <c r="BI3978" s="55"/>
      <c r="BJ3978" s="54"/>
      <c r="BK3978" s="54"/>
    </row>
    <row r="3979">
      <c r="B3979" s="23"/>
      <c r="D3979" s="32"/>
      <c r="G3979" s="23"/>
      <c r="J3979" s="23"/>
      <c r="O3979" s="23"/>
      <c r="BE3979" s="54"/>
      <c r="BF3979" s="55"/>
      <c r="BI3979" s="55"/>
      <c r="BJ3979" s="54"/>
      <c r="BK3979" s="54"/>
    </row>
    <row r="3980">
      <c r="B3980" s="23"/>
      <c r="D3980" s="32"/>
      <c r="G3980" s="23"/>
      <c r="J3980" s="23"/>
      <c r="O3980" s="23"/>
      <c r="BE3980" s="54"/>
      <c r="BF3980" s="55"/>
      <c r="BI3980" s="55"/>
      <c r="BJ3980" s="54"/>
      <c r="BK3980" s="54"/>
    </row>
    <row r="3981">
      <c r="B3981" s="23"/>
      <c r="D3981" s="32"/>
      <c r="G3981" s="23"/>
      <c r="J3981" s="23"/>
      <c r="O3981" s="23"/>
      <c r="BE3981" s="54"/>
      <c r="BF3981" s="55"/>
      <c r="BI3981" s="55"/>
      <c r="BJ3981" s="54"/>
      <c r="BK3981" s="54"/>
    </row>
    <row r="3982">
      <c r="B3982" s="23"/>
      <c r="D3982" s="32"/>
      <c r="G3982" s="23"/>
      <c r="J3982" s="23"/>
      <c r="O3982" s="23"/>
      <c r="BE3982" s="54"/>
      <c r="BF3982" s="55"/>
      <c r="BI3982" s="55"/>
      <c r="BJ3982" s="54"/>
      <c r="BK3982" s="54"/>
    </row>
    <row r="3983">
      <c r="B3983" s="23"/>
      <c r="D3983" s="32"/>
      <c r="G3983" s="23"/>
      <c r="J3983" s="23"/>
      <c r="O3983" s="23"/>
      <c r="BE3983" s="54"/>
      <c r="BF3983" s="55"/>
      <c r="BI3983" s="55"/>
      <c r="BJ3983" s="54"/>
      <c r="BK3983" s="54"/>
    </row>
    <row r="3984">
      <c r="B3984" s="23"/>
      <c r="D3984" s="32"/>
      <c r="G3984" s="23"/>
      <c r="J3984" s="23"/>
      <c r="O3984" s="23"/>
      <c r="BE3984" s="54"/>
      <c r="BF3984" s="55"/>
      <c r="BI3984" s="55"/>
      <c r="BJ3984" s="54"/>
      <c r="BK3984" s="54"/>
    </row>
    <row r="3985">
      <c r="B3985" s="23"/>
      <c r="D3985" s="32"/>
      <c r="G3985" s="23"/>
      <c r="J3985" s="23"/>
      <c r="O3985" s="23"/>
      <c r="BE3985" s="54"/>
      <c r="BF3985" s="55"/>
      <c r="BI3985" s="55"/>
      <c r="BJ3985" s="54"/>
      <c r="BK3985" s="54"/>
    </row>
    <row r="3986">
      <c r="B3986" s="23"/>
      <c r="D3986" s="32"/>
      <c r="G3986" s="23"/>
      <c r="J3986" s="23"/>
      <c r="O3986" s="23"/>
      <c r="BE3986" s="54"/>
      <c r="BF3986" s="55"/>
      <c r="BI3986" s="55"/>
      <c r="BJ3986" s="54"/>
      <c r="BK3986" s="54"/>
    </row>
    <row r="3987">
      <c r="B3987" s="23"/>
      <c r="D3987" s="32"/>
      <c r="G3987" s="23"/>
      <c r="J3987" s="23"/>
      <c r="O3987" s="23"/>
      <c r="BE3987" s="54"/>
      <c r="BF3987" s="55"/>
      <c r="BI3987" s="55"/>
      <c r="BJ3987" s="54"/>
      <c r="BK3987" s="54"/>
    </row>
    <row r="3988">
      <c r="B3988" s="23"/>
      <c r="D3988" s="32"/>
      <c r="G3988" s="23"/>
      <c r="J3988" s="23"/>
      <c r="O3988" s="23"/>
      <c r="BE3988" s="54"/>
      <c r="BF3988" s="55"/>
      <c r="BI3988" s="55"/>
      <c r="BJ3988" s="54"/>
      <c r="BK3988" s="54"/>
    </row>
    <row r="3989">
      <c r="B3989" s="23"/>
      <c r="D3989" s="32"/>
      <c r="G3989" s="23"/>
      <c r="J3989" s="23"/>
      <c r="O3989" s="23"/>
      <c r="BE3989" s="54"/>
      <c r="BF3989" s="55"/>
      <c r="BI3989" s="55"/>
      <c r="BJ3989" s="54"/>
      <c r="BK3989" s="54"/>
    </row>
    <row r="3990">
      <c r="B3990" s="23"/>
      <c r="D3990" s="32"/>
      <c r="G3990" s="23"/>
      <c r="J3990" s="23"/>
      <c r="O3990" s="23"/>
      <c r="BE3990" s="54"/>
      <c r="BF3990" s="55"/>
      <c r="BI3990" s="55"/>
      <c r="BJ3990" s="54"/>
      <c r="BK3990" s="54"/>
    </row>
    <row r="3991">
      <c r="B3991" s="23"/>
      <c r="D3991" s="32"/>
      <c r="G3991" s="23"/>
      <c r="J3991" s="23"/>
      <c r="O3991" s="23"/>
      <c r="BE3991" s="54"/>
      <c r="BF3991" s="55"/>
      <c r="BI3991" s="55"/>
      <c r="BJ3991" s="54"/>
      <c r="BK3991" s="54"/>
    </row>
    <row r="3992">
      <c r="B3992" s="23"/>
      <c r="D3992" s="32"/>
      <c r="G3992" s="23"/>
      <c r="J3992" s="23"/>
      <c r="O3992" s="23"/>
      <c r="BE3992" s="54"/>
      <c r="BF3992" s="55"/>
      <c r="BI3992" s="55"/>
      <c r="BJ3992" s="54"/>
      <c r="BK3992" s="54"/>
    </row>
    <row r="3993">
      <c r="B3993" s="23"/>
      <c r="D3993" s="32"/>
      <c r="G3993" s="23"/>
      <c r="J3993" s="23"/>
      <c r="O3993" s="23"/>
      <c r="BE3993" s="54"/>
      <c r="BF3993" s="55"/>
      <c r="BI3993" s="55"/>
      <c r="BJ3993" s="54"/>
      <c r="BK3993" s="54"/>
    </row>
    <row r="3994">
      <c r="B3994" s="23"/>
      <c r="D3994" s="32"/>
      <c r="G3994" s="23"/>
      <c r="J3994" s="23"/>
      <c r="O3994" s="23"/>
      <c r="BE3994" s="54"/>
      <c r="BF3994" s="55"/>
      <c r="BI3994" s="55"/>
      <c r="BJ3994" s="54"/>
      <c r="BK3994" s="54"/>
    </row>
    <row r="3995">
      <c r="B3995" s="23"/>
      <c r="D3995" s="32"/>
      <c r="G3995" s="23"/>
      <c r="J3995" s="23"/>
      <c r="O3995" s="23"/>
      <c r="BE3995" s="54"/>
      <c r="BF3995" s="55"/>
      <c r="BI3995" s="55"/>
      <c r="BJ3995" s="54"/>
      <c r="BK3995" s="54"/>
    </row>
    <row r="3996">
      <c r="B3996" s="23"/>
      <c r="D3996" s="32"/>
      <c r="G3996" s="23"/>
      <c r="J3996" s="23"/>
      <c r="O3996" s="23"/>
      <c r="BE3996" s="54"/>
      <c r="BF3996" s="55"/>
      <c r="BI3996" s="55"/>
      <c r="BJ3996" s="54"/>
      <c r="BK3996" s="54"/>
    </row>
    <row r="3997">
      <c r="B3997" s="23"/>
      <c r="D3997" s="32"/>
      <c r="G3997" s="23"/>
      <c r="J3997" s="23"/>
      <c r="O3997" s="23"/>
      <c r="BE3997" s="54"/>
      <c r="BF3997" s="55"/>
      <c r="BI3997" s="55"/>
      <c r="BJ3997" s="54"/>
      <c r="BK3997" s="54"/>
    </row>
    <row r="3998">
      <c r="B3998" s="23"/>
      <c r="D3998" s="32"/>
      <c r="G3998" s="23"/>
      <c r="J3998" s="23"/>
      <c r="O3998" s="23"/>
      <c r="BE3998" s="54"/>
      <c r="BF3998" s="55"/>
      <c r="BI3998" s="55"/>
      <c r="BJ3998" s="54"/>
      <c r="BK3998" s="54"/>
    </row>
    <row r="3999">
      <c r="B3999" s="23"/>
      <c r="D3999" s="32"/>
      <c r="G3999" s="23"/>
      <c r="J3999" s="23"/>
      <c r="O3999" s="23"/>
      <c r="BE3999" s="54"/>
      <c r="BF3999" s="55"/>
      <c r="BI3999" s="55"/>
      <c r="BJ3999" s="54"/>
      <c r="BK3999" s="54"/>
    </row>
    <row r="4000">
      <c r="B4000" s="23"/>
      <c r="D4000" s="32"/>
      <c r="G4000" s="23"/>
      <c r="J4000" s="23"/>
      <c r="O4000" s="23"/>
      <c r="BE4000" s="54"/>
      <c r="BF4000" s="55"/>
      <c r="BI4000" s="55"/>
      <c r="BJ4000" s="54"/>
      <c r="BK4000" s="54"/>
    </row>
    <row r="4001">
      <c r="B4001" s="23"/>
      <c r="D4001" s="32"/>
      <c r="G4001" s="23"/>
      <c r="J4001" s="23"/>
      <c r="O4001" s="23"/>
      <c r="BE4001" s="54"/>
      <c r="BF4001" s="55"/>
      <c r="BI4001" s="55"/>
      <c r="BJ4001" s="54"/>
      <c r="BK4001" s="54"/>
    </row>
    <row r="4002">
      <c r="B4002" s="23"/>
      <c r="D4002" s="32"/>
      <c r="G4002" s="23"/>
      <c r="J4002" s="23"/>
      <c r="O4002" s="23"/>
      <c r="BE4002" s="54"/>
      <c r="BF4002" s="55"/>
      <c r="BI4002" s="55"/>
      <c r="BJ4002" s="54"/>
      <c r="BK4002" s="54"/>
    </row>
    <row r="4003">
      <c r="B4003" s="23"/>
      <c r="D4003" s="32"/>
      <c r="G4003" s="23"/>
      <c r="J4003" s="23"/>
      <c r="O4003" s="23"/>
      <c r="BE4003" s="54"/>
      <c r="BF4003" s="55"/>
      <c r="BI4003" s="55"/>
      <c r="BJ4003" s="54"/>
      <c r="BK4003" s="54"/>
    </row>
    <row r="4004">
      <c r="B4004" s="23"/>
      <c r="D4004" s="32"/>
      <c r="G4004" s="23"/>
      <c r="J4004" s="23"/>
      <c r="O4004" s="23"/>
      <c r="BE4004" s="54"/>
      <c r="BF4004" s="55"/>
      <c r="BI4004" s="55"/>
      <c r="BJ4004" s="54"/>
      <c r="BK4004" s="54"/>
    </row>
    <row r="4005">
      <c r="B4005" s="23"/>
      <c r="D4005" s="32"/>
      <c r="G4005" s="23"/>
      <c r="J4005" s="23"/>
      <c r="O4005" s="23"/>
      <c r="BE4005" s="54"/>
      <c r="BF4005" s="55"/>
      <c r="BI4005" s="55"/>
      <c r="BJ4005" s="54"/>
      <c r="BK4005" s="54"/>
    </row>
    <row r="4006">
      <c r="B4006" s="23"/>
      <c r="D4006" s="32"/>
      <c r="G4006" s="23"/>
      <c r="J4006" s="23"/>
      <c r="O4006" s="23"/>
      <c r="BE4006" s="54"/>
      <c r="BF4006" s="55"/>
      <c r="BI4006" s="55"/>
      <c r="BJ4006" s="54"/>
      <c r="BK4006" s="54"/>
    </row>
    <row r="4007">
      <c r="B4007" s="23"/>
      <c r="D4007" s="32"/>
      <c r="G4007" s="23"/>
      <c r="J4007" s="23"/>
      <c r="O4007" s="23"/>
      <c r="BE4007" s="54"/>
      <c r="BF4007" s="55"/>
      <c r="BI4007" s="55"/>
      <c r="BJ4007" s="54"/>
      <c r="BK4007" s="54"/>
    </row>
    <row r="4008">
      <c r="B4008" s="23"/>
      <c r="D4008" s="32"/>
      <c r="G4008" s="23"/>
      <c r="J4008" s="23"/>
      <c r="O4008" s="23"/>
      <c r="BE4008" s="54"/>
      <c r="BF4008" s="55"/>
      <c r="BI4008" s="55"/>
      <c r="BJ4008" s="54"/>
      <c r="BK4008" s="54"/>
    </row>
    <row r="4009">
      <c r="B4009" s="23"/>
      <c r="D4009" s="32"/>
      <c r="G4009" s="23"/>
      <c r="J4009" s="23"/>
      <c r="O4009" s="23"/>
      <c r="BE4009" s="54"/>
      <c r="BF4009" s="55"/>
      <c r="BI4009" s="55"/>
      <c r="BJ4009" s="54"/>
      <c r="BK4009" s="54"/>
    </row>
    <row r="4010">
      <c r="B4010" s="23"/>
      <c r="D4010" s="32"/>
      <c r="G4010" s="23"/>
      <c r="J4010" s="23"/>
      <c r="O4010" s="23"/>
      <c r="BE4010" s="54"/>
      <c r="BF4010" s="55"/>
      <c r="BI4010" s="55"/>
      <c r="BJ4010" s="54"/>
      <c r="BK4010" s="54"/>
    </row>
    <row r="4011">
      <c r="B4011" s="23"/>
      <c r="D4011" s="32"/>
      <c r="G4011" s="23"/>
      <c r="J4011" s="23"/>
      <c r="O4011" s="23"/>
      <c r="BE4011" s="54"/>
      <c r="BF4011" s="55"/>
      <c r="BI4011" s="55"/>
      <c r="BJ4011" s="54"/>
      <c r="BK4011" s="54"/>
    </row>
    <row r="4012">
      <c r="B4012" s="23"/>
      <c r="D4012" s="32"/>
      <c r="G4012" s="23"/>
      <c r="J4012" s="23"/>
      <c r="O4012" s="23"/>
      <c r="BE4012" s="54"/>
      <c r="BF4012" s="55"/>
      <c r="BI4012" s="55"/>
      <c r="BJ4012" s="54"/>
      <c r="BK4012" s="54"/>
    </row>
    <row r="4013">
      <c r="B4013" s="23"/>
      <c r="D4013" s="32"/>
      <c r="G4013" s="23"/>
      <c r="J4013" s="23"/>
      <c r="O4013" s="23"/>
      <c r="BE4013" s="54"/>
      <c r="BF4013" s="55"/>
      <c r="BI4013" s="55"/>
      <c r="BJ4013" s="54"/>
      <c r="BK4013" s="54"/>
    </row>
    <row r="4014">
      <c r="B4014" s="23"/>
      <c r="D4014" s="32"/>
      <c r="G4014" s="23"/>
      <c r="J4014" s="23"/>
      <c r="O4014" s="23"/>
      <c r="BE4014" s="54"/>
      <c r="BF4014" s="55"/>
      <c r="BI4014" s="55"/>
      <c r="BJ4014" s="54"/>
      <c r="BK4014" s="54"/>
    </row>
    <row r="4015">
      <c r="B4015" s="23"/>
      <c r="D4015" s="32"/>
      <c r="G4015" s="23"/>
      <c r="J4015" s="23"/>
      <c r="O4015" s="23"/>
      <c r="BE4015" s="54"/>
      <c r="BF4015" s="55"/>
      <c r="BI4015" s="55"/>
      <c r="BJ4015" s="54"/>
      <c r="BK4015" s="54"/>
    </row>
    <row r="4016">
      <c r="B4016" s="23"/>
      <c r="D4016" s="32"/>
      <c r="G4016" s="23"/>
      <c r="J4016" s="23"/>
      <c r="O4016" s="23"/>
      <c r="BE4016" s="54"/>
      <c r="BF4016" s="55"/>
      <c r="BI4016" s="55"/>
      <c r="BJ4016" s="54"/>
      <c r="BK4016" s="54"/>
    </row>
    <row r="4017">
      <c r="B4017" s="23"/>
      <c r="D4017" s="32"/>
      <c r="G4017" s="23"/>
      <c r="J4017" s="23"/>
      <c r="O4017" s="23"/>
      <c r="BE4017" s="54"/>
      <c r="BF4017" s="55"/>
      <c r="BI4017" s="55"/>
      <c r="BJ4017" s="54"/>
      <c r="BK4017" s="54"/>
    </row>
    <row r="4018">
      <c r="B4018" s="23"/>
      <c r="D4018" s="32"/>
      <c r="G4018" s="23"/>
      <c r="J4018" s="23"/>
      <c r="O4018" s="23"/>
      <c r="BE4018" s="54"/>
      <c r="BF4018" s="55"/>
      <c r="BI4018" s="55"/>
      <c r="BJ4018" s="54"/>
      <c r="BK4018" s="54"/>
    </row>
    <row r="4019">
      <c r="B4019" s="23"/>
      <c r="D4019" s="32"/>
      <c r="G4019" s="23"/>
      <c r="J4019" s="23"/>
      <c r="O4019" s="23"/>
      <c r="BE4019" s="54"/>
      <c r="BF4019" s="55"/>
      <c r="BI4019" s="55"/>
      <c r="BJ4019" s="54"/>
      <c r="BK4019" s="54"/>
    </row>
    <row r="4020">
      <c r="B4020" s="23"/>
      <c r="D4020" s="32"/>
      <c r="G4020" s="23"/>
      <c r="J4020" s="23"/>
      <c r="O4020" s="23"/>
      <c r="BE4020" s="54"/>
      <c r="BF4020" s="55"/>
      <c r="BI4020" s="55"/>
      <c r="BJ4020" s="54"/>
      <c r="BK4020" s="54"/>
    </row>
    <row r="4021">
      <c r="B4021" s="23"/>
      <c r="D4021" s="32"/>
      <c r="G4021" s="23"/>
      <c r="J4021" s="23"/>
      <c r="O4021" s="23"/>
      <c r="BE4021" s="54"/>
      <c r="BF4021" s="55"/>
      <c r="BI4021" s="55"/>
      <c r="BJ4021" s="54"/>
      <c r="BK4021" s="54"/>
    </row>
    <row r="4022">
      <c r="B4022" s="23"/>
      <c r="D4022" s="32"/>
      <c r="G4022" s="23"/>
      <c r="J4022" s="23"/>
      <c r="O4022" s="23"/>
      <c r="BE4022" s="54"/>
      <c r="BF4022" s="55"/>
      <c r="BI4022" s="55"/>
      <c r="BJ4022" s="54"/>
      <c r="BK4022" s="54"/>
    </row>
    <row r="4023">
      <c r="B4023" s="23"/>
      <c r="D4023" s="32"/>
      <c r="G4023" s="23"/>
      <c r="J4023" s="23"/>
      <c r="O4023" s="23"/>
      <c r="BE4023" s="54"/>
      <c r="BF4023" s="55"/>
      <c r="BI4023" s="55"/>
      <c r="BJ4023" s="54"/>
      <c r="BK4023" s="54"/>
    </row>
    <row r="4024">
      <c r="B4024" s="23"/>
      <c r="D4024" s="32"/>
      <c r="G4024" s="23"/>
      <c r="J4024" s="23"/>
      <c r="O4024" s="23"/>
      <c r="BE4024" s="54"/>
      <c r="BF4024" s="55"/>
      <c r="BI4024" s="55"/>
      <c r="BJ4024" s="54"/>
      <c r="BK4024" s="54"/>
    </row>
    <row r="4025">
      <c r="B4025" s="23"/>
      <c r="D4025" s="32"/>
      <c r="G4025" s="23"/>
      <c r="J4025" s="23"/>
      <c r="O4025" s="23"/>
      <c r="BE4025" s="54"/>
      <c r="BF4025" s="55"/>
      <c r="BI4025" s="55"/>
      <c r="BJ4025" s="54"/>
      <c r="BK4025" s="54"/>
    </row>
    <row r="4026">
      <c r="B4026" s="23"/>
      <c r="D4026" s="32"/>
      <c r="G4026" s="23"/>
      <c r="J4026" s="23"/>
      <c r="O4026" s="23"/>
      <c r="BE4026" s="54"/>
      <c r="BF4026" s="55"/>
      <c r="BI4026" s="55"/>
      <c r="BJ4026" s="54"/>
      <c r="BK4026" s="54"/>
    </row>
    <row r="4027">
      <c r="B4027" s="23"/>
      <c r="D4027" s="32"/>
      <c r="G4027" s="23"/>
      <c r="J4027" s="23"/>
      <c r="O4027" s="23"/>
      <c r="BE4027" s="54"/>
      <c r="BF4027" s="55"/>
      <c r="BI4027" s="55"/>
      <c r="BJ4027" s="54"/>
      <c r="BK4027" s="54"/>
    </row>
    <row r="4028">
      <c r="B4028" s="23"/>
      <c r="D4028" s="32"/>
      <c r="G4028" s="23"/>
      <c r="J4028" s="23"/>
      <c r="O4028" s="23"/>
      <c r="BE4028" s="54"/>
      <c r="BF4028" s="55"/>
      <c r="BI4028" s="55"/>
      <c r="BJ4028" s="54"/>
      <c r="BK4028" s="54"/>
    </row>
    <row r="4029">
      <c r="B4029" s="23"/>
      <c r="D4029" s="32"/>
      <c r="G4029" s="23"/>
      <c r="J4029" s="23"/>
      <c r="O4029" s="23"/>
      <c r="BE4029" s="54"/>
      <c r="BF4029" s="55"/>
      <c r="BI4029" s="55"/>
      <c r="BJ4029" s="54"/>
      <c r="BK4029" s="54"/>
    </row>
    <row r="4030">
      <c r="B4030" s="23"/>
      <c r="D4030" s="32"/>
      <c r="G4030" s="23"/>
      <c r="J4030" s="23"/>
      <c r="O4030" s="23"/>
      <c r="BE4030" s="54"/>
      <c r="BF4030" s="55"/>
      <c r="BI4030" s="55"/>
      <c r="BJ4030" s="54"/>
      <c r="BK4030" s="54"/>
    </row>
    <row r="4031">
      <c r="B4031" s="23"/>
      <c r="D4031" s="32"/>
      <c r="G4031" s="23"/>
      <c r="J4031" s="23"/>
      <c r="O4031" s="23"/>
      <c r="BE4031" s="54"/>
      <c r="BF4031" s="55"/>
      <c r="BI4031" s="55"/>
      <c r="BJ4031" s="54"/>
      <c r="BK4031" s="54"/>
    </row>
    <row r="4032">
      <c r="B4032" s="23"/>
      <c r="D4032" s="32"/>
      <c r="G4032" s="23"/>
      <c r="J4032" s="23"/>
      <c r="O4032" s="23"/>
      <c r="BE4032" s="54"/>
      <c r="BF4032" s="55"/>
      <c r="BI4032" s="55"/>
      <c r="BJ4032" s="54"/>
      <c r="BK4032" s="54"/>
    </row>
    <row r="4033">
      <c r="B4033" s="23"/>
      <c r="D4033" s="32"/>
      <c r="G4033" s="23"/>
      <c r="J4033" s="23"/>
      <c r="O4033" s="23"/>
      <c r="BE4033" s="54"/>
      <c r="BF4033" s="55"/>
      <c r="BI4033" s="55"/>
      <c r="BJ4033" s="54"/>
      <c r="BK4033" s="54"/>
    </row>
    <row r="4034">
      <c r="B4034" s="23"/>
      <c r="D4034" s="32"/>
      <c r="G4034" s="23"/>
      <c r="J4034" s="23"/>
      <c r="O4034" s="23"/>
      <c r="BE4034" s="54"/>
      <c r="BF4034" s="55"/>
      <c r="BI4034" s="55"/>
      <c r="BJ4034" s="54"/>
      <c r="BK4034" s="54"/>
    </row>
    <row r="4035">
      <c r="B4035" s="23"/>
      <c r="D4035" s="32"/>
      <c r="G4035" s="23"/>
      <c r="J4035" s="23"/>
      <c r="O4035" s="23"/>
      <c r="BE4035" s="54"/>
      <c r="BF4035" s="55"/>
      <c r="BI4035" s="55"/>
      <c r="BJ4035" s="54"/>
      <c r="BK4035" s="54"/>
    </row>
    <row r="4036">
      <c r="B4036" s="23"/>
      <c r="D4036" s="32"/>
      <c r="G4036" s="23"/>
      <c r="J4036" s="23"/>
      <c r="O4036" s="23"/>
      <c r="BE4036" s="54"/>
      <c r="BF4036" s="55"/>
      <c r="BI4036" s="55"/>
      <c r="BJ4036" s="54"/>
      <c r="BK4036" s="54"/>
    </row>
    <row r="4037">
      <c r="B4037" s="23"/>
      <c r="D4037" s="32"/>
      <c r="G4037" s="23"/>
      <c r="J4037" s="23"/>
      <c r="O4037" s="23"/>
      <c r="BE4037" s="54"/>
      <c r="BF4037" s="55"/>
      <c r="BI4037" s="55"/>
      <c r="BJ4037" s="54"/>
      <c r="BK4037" s="54"/>
    </row>
    <row r="4038">
      <c r="B4038" s="23"/>
      <c r="D4038" s="32"/>
      <c r="G4038" s="23"/>
      <c r="J4038" s="23"/>
      <c r="O4038" s="23"/>
      <c r="BE4038" s="54"/>
      <c r="BF4038" s="55"/>
      <c r="BI4038" s="55"/>
      <c r="BJ4038" s="54"/>
      <c r="BK4038" s="54"/>
    </row>
    <row r="4039">
      <c r="B4039" s="23"/>
      <c r="D4039" s="32"/>
      <c r="G4039" s="23"/>
      <c r="J4039" s="23"/>
      <c r="O4039" s="23"/>
      <c r="BE4039" s="54"/>
      <c r="BF4039" s="55"/>
      <c r="BI4039" s="55"/>
      <c r="BJ4039" s="54"/>
      <c r="BK4039" s="54"/>
    </row>
    <row r="4040">
      <c r="B4040" s="23"/>
      <c r="D4040" s="32"/>
      <c r="G4040" s="23"/>
      <c r="J4040" s="23"/>
      <c r="O4040" s="23"/>
      <c r="BE4040" s="54"/>
      <c r="BF4040" s="55"/>
      <c r="BI4040" s="55"/>
      <c r="BJ4040" s="54"/>
      <c r="BK4040" s="54"/>
    </row>
    <row r="4041">
      <c r="B4041" s="23"/>
      <c r="D4041" s="32"/>
      <c r="G4041" s="23"/>
      <c r="J4041" s="23"/>
      <c r="O4041" s="23"/>
      <c r="BE4041" s="54"/>
      <c r="BF4041" s="55"/>
      <c r="BI4041" s="55"/>
      <c r="BJ4041" s="54"/>
      <c r="BK4041" s="54"/>
    </row>
    <row r="4042">
      <c r="B4042" s="23"/>
      <c r="D4042" s="32"/>
      <c r="G4042" s="23"/>
      <c r="J4042" s="23"/>
      <c r="O4042" s="23"/>
      <c r="BE4042" s="54"/>
      <c r="BF4042" s="55"/>
      <c r="BI4042" s="55"/>
      <c r="BJ4042" s="54"/>
      <c r="BK4042" s="54"/>
    </row>
    <row r="4043">
      <c r="B4043" s="23"/>
      <c r="D4043" s="32"/>
      <c r="G4043" s="23"/>
      <c r="J4043" s="23"/>
      <c r="O4043" s="23"/>
      <c r="BE4043" s="54"/>
      <c r="BF4043" s="55"/>
      <c r="BI4043" s="55"/>
      <c r="BJ4043" s="54"/>
      <c r="BK4043" s="54"/>
    </row>
    <row r="4044">
      <c r="B4044" s="23"/>
      <c r="D4044" s="32"/>
      <c r="G4044" s="23"/>
      <c r="J4044" s="23"/>
      <c r="O4044" s="23"/>
      <c r="BE4044" s="54"/>
      <c r="BF4044" s="55"/>
      <c r="BI4044" s="55"/>
      <c r="BJ4044" s="54"/>
      <c r="BK4044" s="54"/>
    </row>
    <row r="4045">
      <c r="B4045" s="23"/>
      <c r="D4045" s="32"/>
      <c r="G4045" s="23"/>
      <c r="J4045" s="23"/>
      <c r="O4045" s="23"/>
      <c r="BE4045" s="54"/>
      <c r="BF4045" s="55"/>
      <c r="BI4045" s="55"/>
      <c r="BJ4045" s="54"/>
      <c r="BK4045" s="54"/>
    </row>
    <row r="4046">
      <c r="B4046" s="23"/>
      <c r="D4046" s="32"/>
      <c r="G4046" s="23"/>
      <c r="J4046" s="23"/>
      <c r="O4046" s="23"/>
      <c r="BE4046" s="54"/>
      <c r="BF4046" s="55"/>
      <c r="BI4046" s="55"/>
      <c r="BJ4046" s="54"/>
      <c r="BK4046" s="54"/>
    </row>
    <row r="4047">
      <c r="B4047" s="23"/>
      <c r="D4047" s="32"/>
      <c r="G4047" s="23"/>
      <c r="J4047" s="23"/>
      <c r="O4047" s="23"/>
      <c r="BE4047" s="54"/>
      <c r="BF4047" s="55"/>
      <c r="BI4047" s="55"/>
      <c r="BJ4047" s="54"/>
      <c r="BK4047" s="54"/>
    </row>
    <row r="4048">
      <c r="B4048" s="23"/>
      <c r="D4048" s="32"/>
      <c r="G4048" s="23"/>
      <c r="J4048" s="23"/>
      <c r="O4048" s="23"/>
      <c r="BE4048" s="54"/>
      <c r="BF4048" s="55"/>
      <c r="BI4048" s="55"/>
      <c r="BJ4048" s="54"/>
      <c r="BK4048" s="54"/>
    </row>
    <row r="4049">
      <c r="B4049" s="23"/>
      <c r="D4049" s="32"/>
      <c r="G4049" s="23"/>
      <c r="J4049" s="23"/>
      <c r="O4049" s="23"/>
      <c r="BE4049" s="54"/>
      <c r="BF4049" s="55"/>
      <c r="BI4049" s="55"/>
      <c r="BJ4049" s="54"/>
      <c r="BK4049" s="54"/>
    </row>
    <row r="4050">
      <c r="B4050" s="23"/>
      <c r="D4050" s="32"/>
      <c r="G4050" s="23"/>
      <c r="J4050" s="23"/>
      <c r="O4050" s="23"/>
      <c r="BE4050" s="54"/>
      <c r="BF4050" s="55"/>
      <c r="BI4050" s="55"/>
      <c r="BJ4050" s="54"/>
      <c r="BK4050" s="54"/>
    </row>
    <row r="4051">
      <c r="B4051" s="23"/>
      <c r="D4051" s="32"/>
      <c r="G4051" s="23"/>
      <c r="J4051" s="23"/>
      <c r="O4051" s="23"/>
      <c r="BE4051" s="54"/>
      <c r="BF4051" s="55"/>
      <c r="BI4051" s="55"/>
      <c r="BJ4051" s="54"/>
      <c r="BK4051" s="54"/>
    </row>
    <row r="4052">
      <c r="B4052" s="23"/>
      <c r="D4052" s="32"/>
      <c r="G4052" s="23"/>
      <c r="J4052" s="23"/>
      <c r="O4052" s="23"/>
      <c r="BE4052" s="54"/>
      <c r="BF4052" s="55"/>
      <c r="BI4052" s="55"/>
      <c r="BJ4052" s="54"/>
      <c r="BK4052" s="54"/>
    </row>
    <row r="4053">
      <c r="B4053" s="23"/>
      <c r="D4053" s="32"/>
      <c r="G4053" s="23"/>
      <c r="J4053" s="23"/>
      <c r="O4053" s="23"/>
      <c r="BE4053" s="54"/>
      <c r="BF4053" s="55"/>
      <c r="BI4053" s="55"/>
      <c r="BJ4053" s="54"/>
      <c r="BK4053" s="54"/>
    </row>
    <row r="4054">
      <c r="B4054" s="23"/>
      <c r="D4054" s="32"/>
      <c r="G4054" s="23"/>
      <c r="J4054" s="23"/>
      <c r="O4054" s="23"/>
      <c r="BE4054" s="54"/>
      <c r="BF4054" s="55"/>
      <c r="BI4054" s="55"/>
      <c r="BJ4054" s="54"/>
      <c r="BK4054" s="54"/>
    </row>
    <row r="4055">
      <c r="B4055" s="23"/>
      <c r="D4055" s="32"/>
      <c r="G4055" s="23"/>
      <c r="J4055" s="23"/>
      <c r="O4055" s="23"/>
      <c r="BE4055" s="54"/>
      <c r="BF4055" s="55"/>
      <c r="BI4055" s="55"/>
      <c r="BJ4055" s="54"/>
      <c r="BK4055" s="54"/>
    </row>
    <row r="4056">
      <c r="B4056" s="23"/>
      <c r="D4056" s="32"/>
      <c r="G4056" s="23"/>
      <c r="J4056" s="23"/>
      <c r="O4056" s="23"/>
      <c r="BE4056" s="54"/>
      <c r="BF4056" s="55"/>
      <c r="BI4056" s="55"/>
      <c r="BJ4056" s="54"/>
      <c r="BK4056" s="54"/>
    </row>
    <row r="4057">
      <c r="B4057" s="23"/>
      <c r="D4057" s="32"/>
      <c r="G4057" s="23"/>
      <c r="J4057" s="23"/>
      <c r="O4057" s="23"/>
      <c r="BE4057" s="54"/>
      <c r="BF4057" s="55"/>
      <c r="BI4057" s="55"/>
      <c r="BJ4057" s="54"/>
      <c r="BK4057" s="54"/>
    </row>
    <row r="4058">
      <c r="B4058" s="23"/>
      <c r="D4058" s="32"/>
      <c r="G4058" s="23"/>
      <c r="J4058" s="23"/>
      <c r="O4058" s="23"/>
      <c r="BE4058" s="54"/>
      <c r="BF4058" s="55"/>
      <c r="BI4058" s="55"/>
      <c r="BJ4058" s="54"/>
      <c r="BK4058" s="54"/>
    </row>
    <row r="4059">
      <c r="B4059" s="23"/>
      <c r="D4059" s="32"/>
      <c r="G4059" s="23"/>
      <c r="J4059" s="23"/>
      <c r="O4059" s="23"/>
      <c r="BE4059" s="54"/>
      <c r="BF4059" s="55"/>
      <c r="BI4059" s="55"/>
      <c r="BJ4059" s="54"/>
      <c r="BK4059" s="54"/>
    </row>
    <row r="4060">
      <c r="B4060" s="23"/>
      <c r="D4060" s="32"/>
      <c r="G4060" s="23"/>
      <c r="J4060" s="23"/>
      <c r="O4060" s="23"/>
      <c r="BE4060" s="54"/>
      <c r="BF4060" s="55"/>
      <c r="BI4060" s="55"/>
      <c r="BJ4060" s="54"/>
      <c r="BK4060" s="54"/>
    </row>
    <row r="4061">
      <c r="B4061" s="23"/>
      <c r="D4061" s="32"/>
      <c r="G4061" s="23"/>
      <c r="J4061" s="23"/>
      <c r="O4061" s="23"/>
      <c r="BE4061" s="54"/>
      <c r="BF4061" s="55"/>
      <c r="BI4061" s="55"/>
      <c r="BJ4061" s="54"/>
      <c r="BK4061" s="54"/>
    </row>
    <row r="4062">
      <c r="B4062" s="23"/>
      <c r="D4062" s="32"/>
      <c r="G4062" s="23"/>
      <c r="J4062" s="23"/>
      <c r="O4062" s="23"/>
      <c r="BE4062" s="54"/>
      <c r="BF4062" s="55"/>
      <c r="BI4062" s="55"/>
      <c r="BJ4062" s="54"/>
      <c r="BK4062" s="54"/>
    </row>
    <row r="4063">
      <c r="B4063" s="23"/>
      <c r="D4063" s="32"/>
      <c r="G4063" s="23"/>
      <c r="J4063" s="23"/>
      <c r="O4063" s="23"/>
      <c r="BE4063" s="54"/>
      <c r="BF4063" s="55"/>
      <c r="BI4063" s="55"/>
      <c r="BJ4063" s="54"/>
      <c r="BK4063" s="54"/>
    </row>
    <row r="4064">
      <c r="B4064" s="23"/>
      <c r="D4064" s="32"/>
      <c r="G4064" s="23"/>
      <c r="J4064" s="23"/>
      <c r="O4064" s="23"/>
      <c r="BE4064" s="54"/>
      <c r="BF4064" s="55"/>
      <c r="BI4064" s="55"/>
      <c r="BJ4064" s="54"/>
      <c r="BK4064" s="54"/>
    </row>
    <row r="4065">
      <c r="B4065" s="23"/>
      <c r="D4065" s="32"/>
      <c r="G4065" s="23"/>
      <c r="J4065" s="23"/>
      <c r="O4065" s="23"/>
      <c r="BE4065" s="54"/>
      <c r="BF4065" s="55"/>
      <c r="BI4065" s="55"/>
      <c r="BJ4065" s="54"/>
      <c r="BK4065" s="54"/>
    </row>
    <row r="4066">
      <c r="B4066" s="23"/>
      <c r="D4066" s="32"/>
      <c r="G4066" s="23"/>
      <c r="J4066" s="23"/>
      <c r="O4066" s="23"/>
      <c r="BE4066" s="54"/>
      <c r="BF4066" s="55"/>
      <c r="BI4066" s="55"/>
      <c r="BJ4066" s="54"/>
      <c r="BK4066" s="54"/>
    </row>
    <row r="4067">
      <c r="B4067" s="23"/>
      <c r="D4067" s="32"/>
      <c r="G4067" s="23"/>
      <c r="J4067" s="23"/>
      <c r="O4067" s="23"/>
      <c r="BE4067" s="54"/>
      <c r="BF4067" s="55"/>
      <c r="BI4067" s="55"/>
      <c r="BJ4067" s="54"/>
      <c r="BK4067" s="54"/>
    </row>
    <row r="4068">
      <c r="B4068" s="23"/>
      <c r="D4068" s="32"/>
      <c r="G4068" s="23"/>
      <c r="J4068" s="23"/>
      <c r="O4068" s="23"/>
      <c r="BE4068" s="54"/>
      <c r="BF4068" s="55"/>
      <c r="BI4068" s="55"/>
      <c r="BJ4068" s="54"/>
      <c r="BK4068" s="54"/>
    </row>
    <row r="4069">
      <c r="B4069" s="23"/>
      <c r="D4069" s="32"/>
      <c r="G4069" s="23"/>
      <c r="J4069" s="23"/>
      <c r="O4069" s="23"/>
      <c r="BE4069" s="54"/>
      <c r="BF4069" s="55"/>
      <c r="BI4069" s="55"/>
      <c r="BJ4069" s="54"/>
      <c r="BK4069" s="54"/>
    </row>
    <row r="4070">
      <c r="B4070" s="23"/>
      <c r="D4070" s="32"/>
      <c r="G4070" s="23"/>
      <c r="J4070" s="23"/>
      <c r="O4070" s="23"/>
      <c r="BE4070" s="54"/>
      <c r="BF4070" s="55"/>
      <c r="BI4070" s="55"/>
      <c r="BJ4070" s="54"/>
      <c r="BK4070" s="54"/>
    </row>
    <row r="4071">
      <c r="B4071" s="23"/>
      <c r="D4071" s="32"/>
      <c r="G4071" s="23"/>
      <c r="J4071" s="23"/>
      <c r="O4071" s="23"/>
      <c r="BE4071" s="54"/>
      <c r="BF4071" s="55"/>
      <c r="BI4071" s="55"/>
      <c r="BJ4071" s="54"/>
      <c r="BK4071" s="54"/>
    </row>
    <row r="4072">
      <c r="B4072" s="23"/>
      <c r="D4072" s="32"/>
      <c r="G4072" s="23"/>
      <c r="J4072" s="23"/>
      <c r="O4072" s="23"/>
      <c r="BE4072" s="54"/>
      <c r="BF4072" s="55"/>
      <c r="BI4072" s="55"/>
      <c r="BJ4072" s="54"/>
      <c r="BK4072" s="54"/>
    </row>
    <row r="4073">
      <c r="B4073" s="23"/>
      <c r="D4073" s="32"/>
      <c r="G4073" s="23"/>
      <c r="J4073" s="23"/>
      <c r="O4073" s="23"/>
      <c r="BE4073" s="54"/>
      <c r="BF4073" s="55"/>
      <c r="BI4073" s="55"/>
      <c r="BJ4073" s="54"/>
      <c r="BK4073" s="54"/>
    </row>
    <row r="4074">
      <c r="B4074" s="23"/>
      <c r="D4074" s="32"/>
      <c r="G4074" s="23"/>
      <c r="J4074" s="23"/>
      <c r="O4074" s="23"/>
      <c r="BE4074" s="54"/>
      <c r="BF4074" s="55"/>
      <c r="BI4074" s="55"/>
      <c r="BJ4074" s="54"/>
      <c r="BK4074" s="54"/>
    </row>
    <row r="4075">
      <c r="B4075" s="23"/>
      <c r="D4075" s="32"/>
      <c r="G4075" s="23"/>
      <c r="J4075" s="23"/>
      <c r="O4075" s="23"/>
      <c r="BE4075" s="54"/>
      <c r="BF4075" s="55"/>
      <c r="BI4075" s="55"/>
      <c r="BJ4075" s="54"/>
      <c r="BK4075" s="54"/>
    </row>
    <row r="4076">
      <c r="B4076" s="23"/>
      <c r="D4076" s="32"/>
      <c r="G4076" s="23"/>
      <c r="J4076" s="23"/>
      <c r="O4076" s="23"/>
      <c r="BE4076" s="54"/>
      <c r="BF4076" s="55"/>
      <c r="BI4076" s="55"/>
      <c r="BJ4076" s="54"/>
      <c r="BK4076" s="54"/>
    </row>
    <row r="4077">
      <c r="B4077" s="23"/>
      <c r="D4077" s="32"/>
      <c r="G4077" s="23"/>
      <c r="J4077" s="23"/>
      <c r="O4077" s="23"/>
      <c r="BE4077" s="54"/>
      <c r="BF4077" s="55"/>
      <c r="BI4077" s="55"/>
      <c r="BJ4077" s="54"/>
      <c r="BK4077" s="54"/>
    </row>
    <row r="4078">
      <c r="B4078" s="23"/>
      <c r="D4078" s="32"/>
      <c r="G4078" s="23"/>
      <c r="J4078" s="23"/>
      <c r="O4078" s="23"/>
      <c r="BE4078" s="54"/>
      <c r="BF4078" s="55"/>
      <c r="BI4078" s="55"/>
      <c r="BJ4078" s="54"/>
      <c r="BK4078" s="54"/>
    </row>
    <row r="4079">
      <c r="B4079" s="23"/>
      <c r="D4079" s="32"/>
      <c r="G4079" s="23"/>
      <c r="J4079" s="23"/>
      <c r="O4079" s="23"/>
      <c r="BE4079" s="54"/>
      <c r="BF4079" s="55"/>
      <c r="BI4079" s="55"/>
      <c r="BJ4079" s="54"/>
      <c r="BK4079" s="54"/>
    </row>
    <row r="4080">
      <c r="B4080" s="23"/>
      <c r="D4080" s="32"/>
      <c r="G4080" s="23"/>
      <c r="J4080" s="23"/>
      <c r="O4080" s="23"/>
      <c r="BE4080" s="54"/>
      <c r="BF4080" s="55"/>
      <c r="BI4080" s="55"/>
      <c r="BJ4080" s="54"/>
      <c r="BK4080" s="54"/>
    </row>
    <row r="4081">
      <c r="B4081" s="23"/>
      <c r="D4081" s="32"/>
      <c r="G4081" s="23"/>
      <c r="J4081" s="23"/>
      <c r="O4081" s="23"/>
      <c r="BE4081" s="54"/>
      <c r="BF4081" s="55"/>
      <c r="BI4081" s="55"/>
      <c r="BJ4081" s="54"/>
      <c r="BK4081" s="54"/>
    </row>
    <row r="4082">
      <c r="B4082" s="23"/>
      <c r="D4082" s="32"/>
      <c r="G4082" s="23"/>
      <c r="J4082" s="23"/>
      <c r="O4082" s="23"/>
      <c r="BE4082" s="54"/>
      <c r="BF4082" s="55"/>
      <c r="BI4082" s="55"/>
      <c r="BJ4082" s="54"/>
      <c r="BK4082" s="54"/>
    </row>
    <row r="4083">
      <c r="B4083" s="23"/>
      <c r="D4083" s="32"/>
      <c r="G4083" s="23"/>
      <c r="J4083" s="23"/>
      <c r="O4083" s="23"/>
      <c r="BE4083" s="54"/>
      <c r="BF4083" s="55"/>
      <c r="BI4083" s="55"/>
      <c r="BJ4083" s="54"/>
      <c r="BK4083" s="54"/>
    </row>
    <row r="4084">
      <c r="B4084" s="23"/>
      <c r="D4084" s="32"/>
      <c r="G4084" s="23"/>
      <c r="J4084" s="23"/>
      <c r="O4084" s="23"/>
      <c r="BE4084" s="54"/>
      <c r="BF4084" s="55"/>
      <c r="BI4084" s="55"/>
      <c r="BJ4084" s="54"/>
      <c r="BK4084" s="54"/>
    </row>
    <row r="4085">
      <c r="B4085" s="23"/>
      <c r="D4085" s="32"/>
      <c r="G4085" s="23"/>
      <c r="J4085" s="23"/>
      <c r="O4085" s="23"/>
      <c r="BE4085" s="54"/>
      <c r="BF4085" s="55"/>
      <c r="BI4085" s="55"/>
      <c r="BJ4085" s="54"/>
      <c r="BK4085" s="54"/>
    </row>
    <row r="4086">
      <c r="B4086" s="23"/>
      <c r="D4086" s="32"/>
      <c r="G4086" s="23"/>
      <c r="J4086" s="23"/>
      <c r="O4086" s="23"/>
      <c r="BE4086" s="54"/>
      <c r="BF4086" s="55"/>
      <c r="BI4086" s="55"/>
      <c r="BJ4086" s="54"/>
      <c r="BK4086" s="54"/>
    </row>
    <row r="4087">
      <c r="B4087" s="23"/>
      <c r="D4087" s="32"/>
      <c r="G4087" s="23"/>
      <c r="J4087" s="23"/>
      <c r="O4087" s="23"/>
      <c r="BE4087" s="54"/>
      <c r="BF4087" s="55"/>
      <c r="BI4087" s="55"/>
      <c r="BJ4087" s="54"/>
      <c r="BK4087" s="54"/>
    </row>
    <row r="4088">
      <c r="B4088" s="23"/>
      <c r="D4088" s="32"/>
      <c r="G4088" s="23"/>
      <c r="J4088" s="23"/>
      <c r="O4088" s="23"/>
      <c r="BE4088" s="54"/>
      <c r="BF4088" s="55"/>
      <c r="BI4088" s="55"/>
      <c r="BJ4088" s="54"/>
      <c r="BK4088" s="54"/>
    </row>
    <row r="4089">
      <c r="B4089" s="23"/>
      <c r="D4089" s="32"/>
      <c r="G4089" s="23"/>
      <c r="J4089" s="23"/>
      <c r="O4089" s="23"/>
      <c r="BE4089" s="54"/>
      <c r="BF4089" s="55"/>
      <c r="BI4089" s="55"/>
      <c r="BJ4089" s="54"/>
      <c r="BK4089" s="54"/>
    </row>
    <row r="4090">
      <c r="B4090" s="23"/>
      <c r="D4090" s="32"/>
      <c r="G4090" s="23"/>
      <c r="J4090" s="23"/>
      <c r="O4090" s="23"/>
      <c r="BE4090" s="54"/>
      <c r="BF4090" s="55"/>
      <c r="BI4090" s="55"/>
      <c r="BJ4090" s="54"/>
      <c r="BK4090" s="54"/>
    </row>
    <row r="4091">
      <c r="B4091" s="23"/>
      <c r="D4091" s="32"/>
      <c r="G4091" s="23"/>
      <c r="J4091" s="23"/>
      <c r="O4091" s="23"/>
      <c r="BE4091" s="54"/>
      <c r="BF4091" s="55"/>
      <c r="BI4091" s="55"/>
      <c r="BJ4091" s="54"/>
      <c r="BK4091" s="54"/>
    </row>
    <row r="4092">
      <c r="B4092" s="23"/>
      <c r="D4092" s="32"/>
      <c r="G4092" s="23"/>
      <c r="J4092" s="23"/>
      <c r="O4092" s="23"/>
      <c r="BE4092" s="54"/>
      <c r="BF4092" s="55"/>
      <c r="BI4092" s="55"/>
      <c r="BJ4092" s="54"/>
      <c r="BK4092" s="54"/>
    </row>
    <row r="4093">
      <c r="B4093" s="23"/>
      <c r="D4093" s="32"/>
      <c r="G4093" s="23"/>
      <c r="J4093" s="23"/>
      <c r="O4093" s="23"/>
      <c r="BE4093" s="54"/>
      <c r="BF4093" s="55"/>
      <c r="BI4093" s="55"/>
      <c r="BJ4093" s="54"/>
      <c r="BK4093" s="54"/>
    </row>
    <row r="4094">
      <c r="B4094" s="23"/>
      <c r="D4094" s="32"/>
      <c r="G4094" s="23"/>
      <c r="J4094" s="23"/>
      <c r="O4094" s="23"/>
      <c r="BE4094" s="54"/>
      <c r="BF4094" s="55"/>
      <c r="BI4094" s="55"/>
      <c r="BJ4094" s="54"/>
      <c r="BK4094" s="54"/>
    </row>
    <row r="4095">
      <c r="B4095" s="23"/>
      <c r="D4095" s="32"/>
      <c r="G4095" s="23"/>
      <c r="J4095" s="23"/>
      <c r="O4095" s="23"/>
      <c r="BE4095" s="54"/>
      <c r="BF4095" s="55"/>
      <c r="BI4095" s="55"/>
      <c r="BJ4095" s="54"/>
      <c r="BK4095" s="54"/>
    </row>
    <row r="4096">
      <c r="B4096" s="23"/>
      <c r="D4096" s="32"/>
      <c r="G4096" s="23"/>
      <c r="J4096" s="23"/>
      <c r="O4096" s="23"/>
      <c r="BE4096" s="54"/>
      <c r="BF4096" s="55"/>
      <c r="BI4096" s="55"/>
      <c r="BJ4096" s="54"/>
      <c r="BK4096" s="54"/>
    </row>
    <row r="4097">
      <c r="B4097" s="23"/>
      <c r="D4097" s="32"/>
      <c r="G4097" s="23"/>
      <c r="J4097" s="23"/>
      <c r="O4097" s="23"/>
      <c r="BE4097" s="54"/>
      <c r="BF4097" s="55"/>
      <c r="BI4097" s="55"/>
      <c r="BJ4097" s="54"/>
      <c r="BK4097" s="54"/>
    </row>
    <row r="4098">
      <c r="B4098" s="23"/>
      <c r="D4098" s="32"/>
      <c r="G4098" s="23"/>
      <c r="J4098" s="23"/>
      <c r="O4098" s="23"/>
      <c r="BE4098" s="54"/>
      <c r="BF4098" s="55"/>
      <c r="BI4098" s="55"/>
      <c r="BJ4098" s="54"/>
      <c r="BK4098" s="54"/>
    </row>
    <row r="4099">
      <c r="B4099" s="23"/>
      <c r="D4099" s="32"/>
      <c r="G4099" s="23"/>
      <c r="J4099" s="23"/>
      <c r="O4099" s="23"/>
      <c r="BE4099" s="54"/>
      <c r="BF4099" s="55"/>
      <c r="BI4099" s="55"/>
      <c r="BJ4099" s="54"/>
      <c r="BK4099" s="54"/>
    </row>
    <row r="4100">
      <c r="B4100" s="23"/>
      <c r="D4100" s="32"/>
      <c r="G4100" s="23"/>
      <c r="J4100" s="23"/>
      <c r="O4100" s="23"/>
      <c r="BE4100" s="54"/>
      <c r="BF4100" s="55"/>
      <c r="BI4100" s="55"/>
      <c r="BJ4100" s="54"/>
      <c r="BK4100" s="54"/>
    </row>
    <row r="4101">
      <c r="B4101" s="23"/>
      <c r="D4101" s="32"/>
      <c r="G4101" s="23"/>
      <c r="J4101" s="23"/>
      <c r="O4101" s="23"/>
      <c r="BE4101" s="54"/>
      <c r="BF4101" s="55"/>
      <c r="BI4101" s="55"/>
      <c r="BJ4101" s="54"/>
      <c r="BK4101" s="54"/>
    </row>
    <row r="4102">
      <c r="B4102" s="23"/>
      <c r="D4102" s="32"/>
      <c r="G4102" s="23"/>
      <c r="J4102" s="23"/>
      <c r="O4102" s="23"/>
      <c r="BE4102" s="54"/>
      <c r="BF4102" s="55"/>
      <c r="BI4102" s="55"/>
      <c r="BJ4102" s="54"/>
      <c r="BK4102" s="54"/>
    </row>
    <row r="4103">
      <c r="B4103" s="23"/>
      <c r="D4103" s="32"/>
      <c r="G4103" s="23"/>
      <c r="J4103" s="23"/>
      <c r="O4103" s="23"/>
      <c r="BE4103" s="54"/>
      <c r="BF4103" s="55"/>
      <c r="BI4103" s="55"/>
      <c r="BJ4103" s="54"/>
      <c r="BK4103" s="54"/>
    </row>
    <row r="4104">
      <c r="B4104" s="23"/>
      <c r="D4104" s="32"/>
      <c r="G4104" s="23"/>
      <c r="J4104" s="23"/>
      <c r="O4104" s="23"/>
      <c r="BE4104" s="54"/>
      <c r="BF4104" s="55"/>
      <c r="BI4104" s="55"/>
      <c r="BJ4104" s="54"/>
      <c r="BK4104" s="54"/>
    </row>
    <row r="4105">
      <c r="B4105" s="23"/>
      <c r="D4105" s="32"/>
      <c r="G4105" s="23"/>
      <c r="J4105" s="23"/>
      <c r="O4105" s="23"/>
      <c r="BE4105" s="54"/>
      <c r="BF4105" s="55"/>
      <c r="BI4105" s="55"/>
      <c r="BJ4105" s="54"/>
      <c r="BK4105" s="54"/>
    </row>
    <row r="4106">
      <c r="B4106" s="23"/>
      <c r="D4106" s="32"/>
      <c r="G4106" s="23"/>
      <c r="J4106" s="23"/>
      <c r="O4106" s="23"/>
      <c r="BE4106" s="54"/>
      <c r="BF4106" s="55"/>
      <c r="BI4106" s="55"/>
      <c r="BJ4106" s="54"/>
      <c r="BK4106" s="54"/>
    </row>
    <row r="4107">
      <c r="B4107" s="23"/>
      <c r="D4107" s="32"/>
      <c r="G4107" s="23"/>
      <c r="J4107" s="23"/>
      <c r="O4107" s="23"/>
      <c r="BE4107" s="54"/>
      <c r="BF4107" s="55"/>
      <c r="BI4107" s="55"/>
      <c r="BJ4107" s="54"/>
      <c r="BK4107" s="54"/>
    </row>
    <row r="4108">
      <c r="B4108" s="23"/>
      <c r="D4108" s="32"/>
      <c r="G4108" s="23"/>
      <c r="J4108" s="23"/>
      <c r="O4108" s="23"/>
      <c r="BE4108" s="54"/>
      <c r="BF4108" s="55"/>
      <c r="BI4108" s="55"/>
      <c r="BJ4108" s="54"/>
      <c r="BK4108" s="54"/>
    </row>
    <row r="4109">
      <c r="B4109" s="23"/>
      <c r="D4109" s="32"/>
      <c r="G4109" s="23"/>
      <c r="J4109" s="23"/>
      <c r="O4109" s="23"/>
      <c r="BE4109" s="54"/>
      <c r="BF4109" s="55"/>
      <c r="BI4109" s="55"/>
      <c r="BJ4109" s="54"/>
      <c r="BK4109" s="54"/>
    </row>
    <row r="4110">
      <c r="B4110" s="23"/>
      <c r="D4110" s="32"/>
      <c r="G4110" s="23"/>
      <c r="J4110" s="23"/>
      <c r="O4110" s="23"/>
      <c r="BE4110" s="54"/>
      <c r="BF4110" s="55"/>
      <c r="BI4110" s="55"/>
      <c r="BJ4110" s="54"/>
      <c r="BK4110" s="54"/>
    </row>
    <row r="4111">
      <c r="B4111" s="23"/>
      <c r="D4111" s="32"/>
      <c r="G4111" s="23"/>
      <c r="J4111" s="23"/>
      <c r="O4111" s="23"/>
      <c r="BE4111" s="54"/>
      <c r="BF4111" s="55"/>
      <c r="BI4111" s="55"/>
      <c r="BJ4111" s="54"/>
      <c r="BK4111" s="54"/>
    </row>
    <row r="4112">
      <c r="B4112" s="23"/>
      <c r="D4112" s="32"/>
      <c r="G4112" s="23"/>
      <c r="J4112" s="23"/>
      <c r="O4112" s="23"/>
      <c r="BE4112" s="54"/>
      <c r="BF4112" s="55"/>
      <c r="BI4112" s="55"/>
      <c r="BJ4112" s="54"/>
      <c r="BK4112" s="54"/>
    </row>
    <row r="4113">
      <c r="B4113" s="23"/>
      <c r="D4113" s="32"/>
      <c r="G4113" s="23"/>
      <c r="J4113" s="23"/>
      <c r="O4113" s="23"/>
      <c r="BE4113" s="54"/>
      <c r="BF4113" s="55"/>
      <c r="BI4113" s="55"/>
      <c r="BJ4113" s="54"/>
      <c r="BK4113" s="54"/>
    </row>
    <row r="4114">
      <c r="B4114" s="23"/>
      <c r="D4114" s="32"/>
      <c r="G4114" s="23"/>
      <c r="J4114" s="23"/>
      <c r="O4114" s="23"/>
      <c r="BE4114" s="54"/>
      <c r="BF4114" s="55"/>
      <c r="BI4114" s="55"/>
      <c r="BJ4114" s="54"/>
      <c r="BK4114" s="54"/>
    </row>
    <row r="4115">
      <c r="B4115" s="23"/>
      <c r="D4115" s="32"/>
      <c r="G4115" s="23"/>
      <c r="J4115" s="23"/>
      <c r="O4115" s="23"/>
      <c r="BE4115" s="54"/>
      <c r="BF4115" s="55"/>
      <c r="BI4115" s="55"/>
      <c r="BJ4115" s="54"/>
      <c r="BK4115" s="54"/>
    </row>
    <row r="4116">
      <c r="B4116" s="23"/>
      <c r="D4116" s="32"/>
      <c r="G4116" s="23"/>
      <c r="J4116" s="23"/>
      <c r="O4116" s="23"/>
      <c r="BE4116" s="54"/>
      <c r="BF4116" s="55"/>
      <c r="BI4116" s="55"/>
      <c r="BJ4116" s="54"/>
      <c r="BK4116" s="54"/>
    </row>
    <row r="4117">
      <c r="B4117" s="23"/>
      <c r="D4117" s="32"/>
      <c r="G4117" s="23"/>
      <c r="J4117" s="23"/>
      <c r="O4117" s="23"/>
      <c r="BE4117" s="54"/>
      <c r="BF4117" s="55"/>
      <c r="BI4117" s="55"/>
      <c r="BJ4117" s="54"/>
      <c r="BK4117" s="54"/>
    </row>
    <row r="4118">
      <c r="B4118" s="23"/>
      <c r="D4118" s="32"/>
      <c r="G4118" s="23"/>
      <c r="J4118" s="23"/>
      <c r="O4118" s="23"/>
      <c r="BE4118" s="54"/>
      <c r="BF4118" s="55"/>
      <c r="BI4118" s="55"/>
      <c r="BJ4118" s="54"/>
      <c r="BK4118" s="54"/>
    </row>
    <row r="4119">
      <c r="B4119" s="23"/>
      <c r="D4119" s="32"/>
      <c r="G4119" s="23"/>
      <c r="J4119" s="23"/>
      <c r="O4119" s="23"/>
      <c r="BE4119" s="54"/>
      <c r="BF4119" s="55"/>
      <c r="BI4119" s="55"/>
      <c r="BJ4119" s="54"/>
      <c r="BK4119" s="54"/>
    </row>
    <row r="4120">
      <c r="B4120" s="23"/>
      <c r="D4120" s="32"/>
      <c r="G4120" s="23"/>
      <c r="J4120" s="23"/>
      <c r="O4120" s="23"/>
      <c r="BE4120" s="54"/>
      <c r="BF4120" s="55"/>
      <c r="BI4120" s="55"/>
      <c r="BJ4120" s="54"/>
      <c r="BK4120" s="54"/>
    </row>
    <row r="4121">
      <c r="B4121" s="23"/>
      <c r="D4121" s="32"/>
      <c r="G4121" s="23"/>
      <c r="J4121" s="23"/>
      <c r="O4121" s="23"/>
      <c r="BE4121" s="54"/>
      <c r="BF4121" s="55"/>
      <c r="BI4121" s="55"/>
      <c r="BJ4121" s="54"/>
      <c r="BK4121" s="54"/>
    </row>
    <row r="4122">
      <c r="B4122" s="23"/>
      <c r="D4122" s="32"/>
      <c r="G4122" s="23"/>
      <c r="J4122" s="23"/>
      <c r="O4122" s="23"/>
      <c r="BE4122" s="54"/>
      <c r="BF4122" s="55"/>
      <c r="BI4122" s="55"/>
      <c r="BJ4122" s="54"/>
      <c r="BK4122" s="54"/>
    </row>
    <row r="4123">
      <c r="B4123" s="23"/>
      <c r="D4123" s="32"/>
      <c r="G4123" s="23"/>
      <c r="J4123" s="23"/>
      <c r="O4123" s="23"/>
      <c r="BE4123" s="54"/>
      <c r="BF4123" s="55"/>
      <c r="BI4123" s="55"/>
      <c r="BJ4123" s="54"/>
      <c r="BK4123" s="54"/>
    </row>
    <row r="4124">
      <c r="B4124" s="23"/>
      <c r="D4124" s="32"/>
      <c r="G4124" s="23"/>
      <c r="J4124" s="23"/>
      <c r="O4124" s="23"/>
      <c r="BE4124" s="54"/>
      <c r="BF4124" s="55"/>
      <c r="BI4124" s="55"/>
      <c r="BJ4124" s="54"/>
      <c r="BK4124" s="54"/>
    </row>
    <row r="4125">
      <c r="B4125" s="23"/>
      <c r="D4125" s="32"/>
      <c r="G4125" s="23"/>
      <c r="J4125" s="23"/>
      <c r="O4125" s="23"/>
      <c r="BE4125" s="54"/>
      <c r="BF4125" s="55"/>
      <c r="BI4125" s="55"/>
      <c r="BJ4125" s="54"/>
      <c r="BK4125" s="54"/>
    </row>
    <row r="4126">
      <c r="B4126" s="23"/>
      <c r="D4126" s="32"/>
      <c r="G4126" s="23"/>
      <c r="J4126" s="23"/>
      <c r="O4126" s="23"/>
      <c r="BE4126" s="54"/>
      <c r="BF4126" s="55"/>
      <c r="BI4126" s="55"/>
      <c r="BJ4126" s="54"/>
      <c r="BK4126" s="54"/>
    </row>
    <row r="4127">
      <c r="B4127" s="23"/>
      <c r="D4127" s="32"/>
      <c r="G4127" s="23"/>
      <c r="J4127" s="23"/>
      <c r="O4127" s="23"/>
      <c r="BE4127" s="54"/>
      <c r="BF4127" s="55"/>
      <c r="BI4127" s="55"/>
      <c r="BJ4127" s="54"/>
      <c r="BK4127" s="54"/>
    </row>
    <row r="4128">
      <c r="B4128" s="23"/>
      <c r="D4128" s="32"/>
      <c r="G4128" s="23"/>
      <c r="J4128" s="23"/>
      <c r="O4128" s="23"/>
      <c r="BE4128" s="54"/>
      <c r="BF4128" s="55"/>
      <c r="BI4128" s="55"/>
      <c r="BJ4128" s="54"/>
      <c r="BK4128" s="54"/>
    </row>
    <row r="4129">
      <c r="B4129" s="23"/>
      <c r="D4129" s="32"/>
      <c r="G4129" s="23"/>
      <c r="J4129" s="23"/>
      <c r="O4129" s="23"/>
      <c r="BE4129" s="54"/>
      <c r="BF4129" s="55"/>
      <c r="BI4129" s="55"/>
      <c r="BJ4129" s="54"/>
      <c r="BK4129" s="54"/>
    </row>
    <row r="4130">
      <c r="B4130" s="23"/>
      <c r="D4130" s="32"/>
      <c r="G4130" s="23"/>
      <c r="J4130" s="23"/>
      <c r="O4130" s="23"/>
      <c r="BE4130" s="54"/>
      <c r="BF4130" s="55"/>
      <c r="BI4130" s="55"/>
      <c r="BJ4130" s="54"/>
      <c r="BK4130" s="54"/>
    </row>
    <row r="4131">
      <c r="B4131" s="23"/>
      <c r="D4131" s="32"/>
      <c r="G4131" s="23"/>
      <c r="J4131" s="23"/>
      <c r="O4131" s="23"/>
      <c r="BE4131" s="54"/>
      <c r="BF4131" s="55"/>
      <c r="BI4131" s="55"/>
      <c r="BJ4131" s="54"/>
      <c r="BK4131" s="54"/>
    </row>
    <row r="4132">
      <c r="B4132" s="23"/>
      <c r="D4132" s="32"/>
      <c r="G4132" s="23"/>
      <c r="J4132" s="23"/>
      <c r="O4132" s="23"/>
      <c r="BE4132" s="54"/>
      <c r="BF4132" s="55"/>
      <c r="BI4132" s="55"/>
      <c r="BJ4132" s="54"/>
      <c r="BK4132" s="54"/>
    </row>
    <row r="4133">
      <c r="B4133" s="23"/>
      <c r="D4133" s="32"/>
      <c r="G4133" s="23"/>
      <c r="J4133" s="23"/>
      <c r="O4133" s="23"/>
      <c r="BE4133" s="54"/>
      <c r="BF4133" s="55"/>
      <c r="BI4133" s="55"/>
      <c r="BJ4133" s="54"/>
      <c r="BK4133" s="54"/>
    </row>
    <row r="4134">
      <c r="B4134" s="23"/>
      <c r="D4134" s="32"/>
      <c r="G4134" s="23"/>
      <c r="J4134" s="23"/>
      <c r="O4134" s="23"/>
      <c r="BE4134" s="54"/>
      <c r="BF4134" s="55"/>
      <c r="BI4134" s="55"/>
      <c r="BJ4134" s="54"/>
      <c r="BK4134" s="54"/>
    </row>
    <row r="4135">
      <c r="B4135" s="23"/>
      <c r="D4135" s="32"/>
      <c r="G4135" s="23"/>
      <c r="J4135" s="23"/>
      <c r="O4135" s="23"/>
      <c r="BE4135" s="54"/>
      <c r="BF4135" s="55"/>
      <c r="BI4135" s="55"/>
      <c r="BJ4135" s="54"/>
      <c r="BK4135" s="54"/>
    </row>
    <row r="4136">
      <c r="B4136" s="23"/>
      <c r="D4136" s="32"/>
      <c r="G4136" s="23"/>
      <c r="J4136" s="23"/>
      <c r="O4136" s="23"/>
      <c r="BE4136" s="54"/>
      <c r="BF4136" s="55"/>
      <c r="BI4136" s="55"/>
      <c r="BJ4136" s="54"/>
      <c r="BK4136" s="54"/>
    </row>
    <row r="4137">
      <c r="B4137" s="23"/>
      <c r="D4137" s="32"/>
      <c r="G4137" s="23"/>
      <c r="J4137" s="23"/>
      <c r="O4137" s="23"/>
      <c r="BE4137" s="54"/>
      <c r="BF4137" s="55"/>
      <c r="BI4137" s="55"/>
      <c r="BJ4137" s="54"/>
      <c r="BK4137" s="54"/>
    </row>
    <row r="4138">
      <c r="B4138" s="23"/>
      <c r="D4138" s="32"/>
      <c r="G4138" s="23"/>
      <c r="J4138" s="23"/>
      <c r="O4138" s="23"/>
      <c r="BE4138" s="54"/>
      <c r="BF4138" s="55"/>
      <c r="BI4138" s="55"/>
      <c r="BJ4138" s="54"/>
      <c r="BK4138" s="54"/>
    </row>
    <row r="4139">
      <c r="B4139" s="23"/>
      <c r="D4139" s="32"/>
      <c r="G4139" s="23"/>
      <c r="J4139" s="23"/>
      <c r="O4139" s="23"/>
      <c r="BE4139" s="54"/>
      <c r="BF4139" s="55"/>
      <c r="BI4139" s="55"/>
      <c r="BJ4139" s="54"/>
      <c r="BK4139" s="54"/>
    </row>
    <row r="4140">
      <c r="B4140" s="23"/>
      <c r="D4140" s="32"/>
      <c r="G4140" s="23"/>
      <c r="J4140" s="23"/>
      <c r="O4140" s="23"/>
      <c r="BE4140" s="54"/>
      <c r="BF4140" s="55"/>
      <c r="BI4140" s="55"/>
      <c r="BJ4140" s="54"/>
      <c r="BK4140" s="54"/>
    </row>
    <row r="4141">
      <c r="B4141" s="23"/>
      <c r="D4141" s="32"/>
      <c r="G4141" s="23"/>
      <c r="J4141" s="23"/>
      <c r="O4141" s="23"/>
      <c r="BE4141" s="54"/>
      <c r="BF4141" s="55"/>
      <c r="BI4141" s="55"/>
      <c r="BJ4141" s="54"/>
      <c r="BK4141" s="54"/>
    </row>
    <row r="4142">
      <c r="B4142" s="23"/>
      <c r="D4142" s="32"/>
      <c r="G4142" s="23"/>
      <c r="J4142" s="23"/>
      <c r="O4142" s="23"/>
      <c r="BE4142" s="54"/>
      <c r="BF4142" s="55"/>
      <c r="BI4142" s="55"/>
      <c r="BJ4142" s="54"/>
      <c r="BK4142" s="54"/>
    </row>
    <row r="4143">
      <c r="B4143" s="23"/>
      <c r="D4143" s="32"/>
      <c r="G4143" s="23"/>
      <c r="J4143" s="23"/>
      <c r="O4143" s="23"/>
      <c r="BE4143" s="54"/>
      <c r="BF4143" s="55"/>
      <c r="BI4143" s="55"/>
      <c r="BJ4143" s="54"/>
      <c r="BK4143" s="54"/>
    </row>
    <row r="4144">
      <c r="B4144" s="23"/>
      <c r="D4144" s="32"/>
      <c r="G4144" s="23"/>
      <c r="J4144" s="23"/>
      <c r="O4144" s="23"/>
      <c r="BE4144" s="54"/>
      <c r="BF4144" s="55"/>
      <c r="BI4144" s="55"/>
      <c r="BJ4144" s="54"/>
      <c r="BK4144" s="54"/>
    </row>
    <row r="4145">
      <c r="B4145" s="23"/>
      <c r="D4145" s="32"/>
      <c r="G4145" s="23"/>
      <c r="J4145" s="23"/>
      <c r="O4145" s="23"/>
      <c r="BE4145" s="54"/>
      <c r="BF4145" s="55"/>
      <c r="BI4145" s="55"/>
      <c r="BJ4145" s="54"/>
      <c r="BK4145" s="54"/>
    </row>
    <row r="4146">
      <c r="B4146" s="23"/>
      <c r="D4146" s="32"/>
      <c r="G4146" s="23"/>
      <c r="J4146" s="23"/>
      <c r="O4146" s="23"/>
      <c r="BE4146" s="54"/>
      <c r="BF4146" s="55"/>
      <c r="BI4146" s="55"/>
      <c r="BJ4146" s="54"/>
      <c r="BK4146" s="54"/>
    </row>
    <row r="4147">
      <c r="B4147" s="23"/>
      <c r="D4147" s="32"/>
      <c r="G4147" s="23"/>
      <c r="J4147" s="23"/>
      <c r="O4147" s="23"/>
      <c r="BE4147" s="54"/>
      <c r="BF4147" s="55"/>
      <c r="BI4147" s="55"/>
      <c r="BJ4147" s="54"/>
      <c r="BK4147" s="54"/>
    </row>
    <row r="4148">
      <c r="B4148" s="23"/>
      <c r="D4148" s="32"/>
      <c r="G4148" s="23"/>
      <c r="J4148" s="23"/>
      <c r="O4148" s="23"/>
      <c r="BE4148" s="54"/>
      <c r="BF4148" s="55"/>
      <c r="BI4148" s="55"/>
      <c r="BJ4148" s="54"/>
      <c r="BK4148" s="54"/>
    </row>
    <row r="4149">
      <c r="B4149" s="23"/>
      <c r="D4149" s="32"/>
      <c r="G4149" s="23"/>
      <c r="J4149" s="23"/>
      <c r="O4149" s="23"/>
      <c r="BE4149" s="54"/>
      <c r="BF4149" s="55"/>
      <c r="BI4149" s="55"/>
      <c r="BJ4149" s="54"/>
      <c r="BK4149" s="54"/>
    </row>
    <row r="4150">
      <c r="B4150" s="23"/>
      <c r="D4150" s="32"/>
      <c r="G4150" s="23"/>
      <c r="J4150" s="23"/>
      <c r="O4150" s="23"/>
      <c r="BE4150" s="54"/>
      <c r="BF4150" s="55"/>
      <c r="BI4150" s="55"/>
      <c r="BJ4150" s="54"/>
      <c r="BK4150" s="54"/>
    </row>
    <row r="4151">
      <c r="B4151" s="23"/>
      <c r="D4151" s="32"/>
      <c r="G4151" s="23"/>
      <c r="J4151" s="23"/>
      <c r="O4151" s="23"/>
      <c r="BE4151" s="54"/>
      <c r="BF4151" s="55"/>
      <c r="BI4151" s="55"/>
      <c r="BJ4151" s="54"/>
      <c r="BK4151" s="54"/>
    </row>
    <row r="4152">
      <c r="B4152" s="23"/>
      <c r="D4152" s="32"/>
      <c r="G4152" s="23"/>
      <c r="J4152" s="23"/>
      <c r="O4152" s="23"/>
      <c r="BE4152" s="54"/>
      <c r="BF4152" s="55"/>
      <c r="BI4152" s="55"/>
      <c r="BJ4152" s="54"/>
      <c r="BK4152" s="54"/>
    </row>
    <row r="4153">
      <c r="B4153" s="23"/>
      <c r="D4153" s="32"/>
      <c r="G4153" s="23"/>
      <c r="J4153" s="23"/>
      <c r="O4153" s="23"/>
      <c r="BE4153" s="54"/>
      <c r="BF4153" s="55"/>
      <c r="BI4153" s="55"/>
      <c r="BJ4153" s="54"/>
      <c r="BK4153" s="54"/>
    </row>
    <row r="4154">
      <c r="B4154" s="23"/>
      <c r="D4154" s="32"/>
      <c r="G4154" s="23"/>
      <c r="J4154" s="23"/>
      <c r="O4154" s="23"/>
      <c r="BE4154" s="54"/>
      <c r="BF4154" s="55"/>
      <c r="BI4154" s="55"/>
      <c r="BJ4154" s="54"/>
      <c r="BK4154" s="54"/>
    </row>
    <row r="4155">
      <c r="B4155" s="23"/>
      <c r="D4155" s="32"/>
      <c r="G4155" s="23"/>
      <c r="J4155" s="23"/>
      <c r="O4155" s="23"/>
      <c r="BE4155" s="54"/>
      <c r="BF4155" s="55"/>
      <c r="BI4155" s="55"/>
      <c r="BJ4155" s="54"/>
      <c r="BK4155" s="54"/>
    </row>
    <row r="4156">
      <c r="B4156" s="23"/>
      <c r="D4156" s="32"/>
      <c r="G4156" s="23"/>
      <c r="J4156" s="23"/>
      <c r="O4156" s="23"/>
      <c r="BE4156" s="54"/>
      <c r="BF4156" s="55"/>
      <c r="BI4156" s="55"/>
      <c r="BJ4156" s="54"/>
      <c r="BK4156" s="54"/>
    </row>
    <row r="4157">
      <c r="B4157" s="23"/>
      <c r="D4157" s="32"/>
      <c r="G4157" s="23"/>
      <c r="J4157" s="23"/>
      <c r="O4157" s="23"/>
      <c r="BE4157" s="54"/>
      <c r="BF4157" s="55"/>
      <c r="BI4157" s="55"/>
      <c r="BJ4157" s="54"/>
      <c r="BK4157" s="54"/>
    </row>
    <row r="4158">
      <c r="B4158" s="23"/>
      <c r="D4158" s="32"/>
      <c r="G4158" s="23"/>
      <c r="J4158" s="23"/>
      <c r="O4158" s="23"/>
      <c r="BE4158" s="54"/>
      <c r="BF4158" s="55"/>
      <c r="BI4158" s="55"/>
      <c r="BJ4158" s="54"/>
      <c r="BK4158" s="54"/>
    </row>
    <row r="4159">
      <c r="B4159" s="23"/>
      <c r="D4159" s="32"/>
      <c r="G4159" s="23"/>
      <c r="J4159" s="23"/>
      <c r="O4159" s="23"/>
      <c r="BE4159" s="54"/>
      <c r="BF4159" s="55"/>
      <c r="BI4159" s="55"/>
      <c r="BJ4159" s="54"/>
      <c r="BK4159" s="54"/>
    </row>
    <row r="4160">
      <c r="B4160" s="23"/>
      <c r="D4160" s="32"/>
      <c r="G4160" s="23"/>
      <c r="J4160" s="23"/>
      <c r="O4160" s="23"/>
      <c r="BE4160" s="54"/>
      <c r="BF4160" s="55"/>
      <c r="BI4160" s="55"/>
      <c r="BJ4160" s="54"/>
      <c r="BK4160" s="54"/>
    </row>
    <row r="4161">
      <c r="B4161" s="23"/>
      <c r="D4161" s="32"/>
      <c r="G4161" s="23"/>
      <c r="J4161" s="23"/>
      <c r="O4161" s="23"/>
      <c r="BE4161" s="54"/>
      <c r="BF4161" s="55"/>
      <c r="BI4161" s="55"/>
      <c r="BJ4161" s="54"/>
      <c r="BK4161" s="54"/>
    </row>
    <row r="4162">
      <c r="B4162" s="23"/>
      <c r="D4162" s="32"/>
      <c r="G4162" s="23"/>
      <c r="J4162" s="23"/>
      <c r="O4162" s="23"/>
      <c r="BE4162" s="54"/>
      <c r="BF4162" s="55"/>
      <c r="BI4162" s="55"/>
      <c r="BJ4162" s="54"/>
      <c r="BK4162" s="54"/>
    </row>
    <row r="4163">
      <c r="B4163" s="23"/>
      <c r="D4163" s="32"/>
      <c r="G4163" s="23"/>
      <c r="J4163" s="23"/>
      <c r="O4163" s="23"/>
      <c r="BE4163" s="54"/>
      <c r="BF4163" s="55"/>
      <c r="BI4163" s="55"/>
      <c r="BJ4163" s="54"/>
      <c r="BK4163" s="54"/>
    </row>
    <row r="4164">
      <c r="B4164" s="23"/>
      <c r="D4164" s="32"/>
      <c r="G4164" s="23"/>
      <c r="J4164" s="23"/>
      <c r="O4164" s="23"/>
      <c r="BE4164" s="54"/>
      <c r="BF4164" s="55"/>
      <c r="BI4164" s="55"/>
      <c r="BJ4164" s="54"/>
      <c r="BK4164" s="54"/>
    </row>
    <row r="4165">
      <c r="B4165" s="23"/>
      <c r="D4165" s="32"/>
      <c r="G4165" s="23"/>
      <c r="J4165" s="23"/>
      <c r="O4165" s="23"/>
      <c r="BE4165" s="54"/>
      <c r="BF4165" s="55"/>
      <c r="BI4165" s="55"/>
      <c r="BJ4165" s="54"/>
      <c r="BK4165" s="54"/>
    </row>
    <row r="4166">
      <c r="B4166" s="23"/>
      <c r="D4166" s="32"/>
      <c r="G4166" s="23"/>
      <c r="J4166" s="23"/>
      <c r="O4166" s="23"/>
      <c r="BE4166" s="54"/>
      <c r="BF4166" s="55"/>
      <c r="BI4166" s="55"/>
      <c r="BJ4166" s="54"/>
      <c r="BK4166" s="54"/>
    </row>
    <row r="4167">
      <c r="B4167" s="23"/>
      <c r="D4167" s="32"/>
      <c r="G4167" s="23"/>
      <c r="J4167" s="23"/>
      <c r="O4167" s="23"/>
      <c r="BE4167" s="54"/>
      <c r="BF4167" s="55"/>
      <c r="BI4167" s="55"/>
      <c r="BJ4167" s="54"/>
      <c r="BK4167" s="54"/>
    </row>
    <row r="4168">
      <c r="B4168" s="23"/>
      <c r="D4168" s="32"/>
      <c r="G4168" s="23"/>
      <c r="J4168" s="23"/>
      <c r="O4168" s="23"/>
      <c r="BE4168" s="54"/>
      <c r="BF4168" s="55"/>
      <c r="BI4168" s="55"/>
      <c r="BJ4168" s="54"/>
      <c r="BK4168" s="54"/>
    </row>
    <row r="4169">
      <c r="B4169" s="23"/>
      <c r="D4169" s="32"/>
      <c r="G4169" s="23"/>
      <c r="J4169" s="23"/>
      <c r="O4169" s="23"/>
      <c r="BE4169" s="54"/>
      <c r="BF4169" s="55"/>
      <c r="BI4169" s="55"/>
      <c r="BJ4169" s="54"/>
      <c r="BK4169" s="54"/>
    </row>
    <row r="4170">
      <c r="B4170" s="23"/>
      <c r="D4170" s="32"/>
      <c r="G4170" s="23"/>
      <c r="J4170" s="23"/>
      <c r="O4170" s="23"/>
      <c r="BE4170" s="54"/>
      <c r="BF4170" s="55"/>
      <c r="BI4170" s="55"/>
      <c r="BJ4170" s="54"/>
      <c r="BK4170" s="54"/>
    </row>
    <row r="4171">
      <c r="B4171" s="23"/>
      <c r="D4171" s="32"/>
      <c r="G4171" s="23"/>
      <c r="J4171" s="23"/>
      <c r="O4171" s="23"/>
      <c r="BE4171" s="54"/>
      <c r="BF4171" s="55"/>
      <c r="BI4171" s="55"/>
      <c r="BJ4171" s="54"/>
      <c r="BK4171" s="54"/>
    </row>
    <row r="4172">
      <c r="B4172" s="23"/>
      <c r="D4172" s="32"/>
      <c r="G4172" s="23"/>
      <c r="J4172" s="23"/>
      <c r="O4172" s="23"/>
      <c r="BE4172" s="54"/>
      <c r="BF4172" s="55"/>
      <c r="BI4172" s="55"/>
      <c r="BJ4172" s="54"/>
      <c r="BK4172" s="54"/>
    </row>
    <row r="4173">
      <c r="B4173" s="23"/>
      <c r="D4173" s="32"/>
      <c r="G4173" s="23"/>
      <c r="J4173" s="23"/>
      <c r="O4173" s="23"/>
      <c r="BE4173" s="54"/>
      <c r="BF4173" s="55"/>
      <c r="BI4173" s="55"/>
      <c r="BJ4173" s="54"/>
      <c r="BK4173" s="54"/>
    </row>
    <row r="4174">
      <c r="B4174" s="23"/>
      <c r="D4174" s="32"/>
      <c r="G4174" s="23"/>
      <c r="J4174" s="23"/>
      <c r="O4174" s="23"/>
      <c r="BE4174" s="54"/>
      <c r="BF4174" s="55"/>
      <c r="BI4174" s="55"/>
      <c r="BJ4174" s="54"/>
      <c r="BK4174" s="54"/>
    </row>
    <row r="4175">
      <c r="B4175" s="23"/>
      <c r="D4175" s="32"/>
      <c r="G4175" s="23"/>
      <c r="J4175" s="23"/>
      <c r="O4175" s="23"/>
      <c r="BE4175" s="54"/>
      <c r="BF4175" s="55"/>
      <c r="BI4175" s="55"/>
      <c r="BJ4175" s="54"/>
      <c r="BK4175" s="54"/>
    </row>
    <row r="4176">
      <c r="B4176" s="23"/>
      <c r="D4176" s="32"/>
      <c r="G4176" s="23"/>
      <c r="J4176" s="23"/>
      <c r="O4176" s="23"/>
      <c r="BE4176" s="54"/>
      <c r="BF4176" s="55"/>
      <c r="BI4176" s="55"/>
      <c r="BJ4176" s="54"/>
      <c r="BK4176" s="54"/>
    </row>
    <row r="4177">
      <c r="B4177" s="23"/>
      <c r="D4177" s="32"/>
      <c r="G4177" s="23"/>
      <c r="J4177" s="23"/>
      <c r="O4177" s="23"/>
      <c r="BE4177" s="54"/>
      <c r="BF4177" s="55"/>
      <c r="BI4177" s="55"/>
      <c r="BJ4177" s="54"/>
      <c r="BK4177" s="54"/>
    </row>
    <row r="4178">
      <c r="B4178" s="23"/>
      <c r="D4178" s="32"/>
      <c r="G4178" s="23"/>
      <c r="J4178" s="23"/>
      <c r="O4178" s="23"/>
      <c r="BE4178" s="54"/>
      <c r="BF4178" s="55"/>
      <c r="BI4178" s="55"/>
      <c r="BJ4178" s="54"/>
      <c r="BK4178" s="54"/>
    </row>
    <row r="4179">
      <c r="B4179" s="23"/>
      <c r="D4179" s="32"/>
      <c r="G4179" s="23"/>
      <c r="J4179" s="23"/>
      <c r="O4179" s="23"/>
      <c r="BE4179" s="54"/>
      <c r="BF4179" s="55"/>
      <c r="BI4179" s="55"/>
      <c r="BJ4179" s="54"/>
      <c r="BK4179" s="54"/>
    </row>
    <row r="4180">
      <c r="B4180" s="23"/>
      <c r="D4180" s="32"/>
      <c r="G4180" s="23"/>
      <c r="J4180" s="23"/>
      <c r="O4180" s="23"/>
      <c r="BE4180" s="54"/>
      <c r="BF4180" s="55"/>
      <c r="BI4180" s="55"/>
      <c r="BJ4180" s="54"/>
      <c r="BK4180" s="54"/>
    </row>
    <row r="4181">
      <c r="B4181" s="23"/>
      <c r="D4181" s="32"/>
      <c r="G4181" s="23"/>
      <c r="J4181" s="23"/>
      <c r="O4181" s="23"/>
      <c r="BE4181" s="54"/>
      <c r="BF4181" s="55"/>
      <c r="BI4181" s="55"/>
      <c r="BJ4181" s="54"/>
      <c r="BK4181" s="54"/>
    </row>
    <row r="4182">
      <c r="B4182" s="23"/>
      <c r="D4182" s="32"/>
      <c r="G4182" s="23"/>
      <c r="J4182" s="23"/>
      <c r="O4182" s="23"/>
      <c r="BE4182" s="54"/>
      <c r="BF4182" s="55"/>
      <c r="BI4182" s="55"/>
      <c r="BJ4182" s="54"/>
      <c r="BK4182" s="54"/>
    </row>
    <row r="4183">
      <c r="B4183" s="23"/>
      <c r="D4183" s="32"/>
      <c r="G4183" s="23"/>
      <c r="J4183" s="23"/>
      <c r="O4183" s="23"/>
      <c r="BE4183" s="54"/>
      <c r="BF4183" s="55"/>
      <c r="BI4183" s="55"/>
      <c r="BJ4183" s="54"/>
      <c r="BK4183" s="54"/>
    </row>
    <row r="4184">
      <c r="B4184" s="23"/>
      <c r="D4184" s="32"/>
      <c r="G4184" s="23"/>
      <c r="J4184" s="23"/>
      <c r="O4184" s="23"/>
      <c r="BE4184" s="54"/>
      <c r="BF4184" s="55"/>
      <c r="BI4184" s="55"/>
      <c r="BJ4184" s="54"/>
      <c r="BK4184" s="54"/>
    </row>
    <row r="4185">
      <c r="B4185" s="23"/>
      <c r="D4185" s="32"/>
      <c r="G4185" s="23"/>
      <c r="J4185" s="23"/>
      <c r="O4185" s="23"/>
      <c r="BE4185" s="54"/>
      <c r="BF4185" s="55"/>
      <c r="BI4185" s="55"/>
      <c r="BJ4185" s="54"/>
      <c r="BK4185" s="54"/>
    </row>
    <row r="4186">
      <c r="B4186" s="23"/>
      <c r="D4186" s="32"/>
      <c r="G4186" s="23"/>
      <c r="J4186" s="23"/>
      <c r="O4186" s="23"/>
      <c r="BE4186" s="54"/>
      <c r="BF4186" s="55"/>
      <c r="BI4186" s="55"/>
      <c r="BJ4186" s="54"/>
      <c r="BK4186" s="54"/>
    </row>
    <row r="4187">
      <c r="B4187" s="23"/>
      <c r="D4187" s="32"/>
      <c r="G4187" s="23"/>
      <c r="J4187" s="23"/>
      <c r="O4187" s="23"/>
      <c r="BE4187" s="54"/>
      <c r="BF4187" s="55"/>
      <c r="BI4187" s="55"/>
      <c r="BJ4187" s="54"/>
      <c r="BK4187" s="54"/>
    </row>
    <row r="4188">
      <c r="B4188" s="23"/>
      <c r="D4188" s="32"/>
      <c r="G4188" s="23"/>
      <c r="J4188" s="23"/>
      <c r="O4188" s="23"/>
      <c r="BE4188" s="54"/>
      <c r="BF4188" s="55"/>
      <c r="BI4188" s="55"/>
      <c r="BJ4188" s="54"/>
      <c r="BK4188" s="54"/>
    </row>
    <row r="4189">
      <c r="B4189" s="23"/>
      <c r="D4189" s="32"/>
      <c r="G4189" s="23"/>
      <c r="J4189" s="23"/>
      <c r="O4189" s="23"/>
      <c r="BE4189" s="54"/>
      <c r="BF4189" s="55"/>
      <c r="BI4189" s="55"/>
      <c r="BJ4189" s="54"/>
      <c r="BK4189" s="54"/>
    </row>
    <row r="4190">
      <c r="B4190" s="23"/>
      <c r="D4190" s="32"/>
      <c r="G4190" s="23"/>
      <c r="J4190" s="23"/>
      <c r="O4190" s="23"/>
      <c r="BE4190" s="54"/>
      <c r="BF4190" s="55"/>
      <c r="BI4190" s="55"/>
      <c r="BJ4190" s="54"/>
      <c r="BK4190" s="54"/>
    </row>
    <row r="4191">
      <c r="B4191" s="23"/>
      <c r="D4191" s="32"/>
      <c r="G4191" s="23"/>
      <c r="J4191" s="23"/>
      <c r="O4191" s="23"/>
      <c r="BE4191" s="54"/>
      <c r="BF4191" s="55"/>
      <c r="BI4191" s="55"/>
      <c r="BJ4191" s="54"/>
      <c r="BK4191" s="54"/>
    </row>
    <row r="4192">
      <c r="B4192" s="23"/>
      <c r="D4192" s="32"/>
      <c r="G4192" s="23"/>
      <c r="J4192" s="23"/>
      <c r="O4192" s="23"/>
      <c r="BE4192" s="54"/>
      <c r="BF4192" s="55"/>
      <c r="BI4192" s="55"/>
      <c r="BJ4192" s="54"/>
      <c r="BK4192" s="54"/>
    </row>
    <row r="4193">
      <c r="B4193" s="23"/>
      <c r="D4193" s="32"/>
      <c r="G4193" s="23"/>
      <c r="J4193" s="23"/>
      <c r="O4193" s="23"/>
      <c r="BE4193" s="54"/>
      <c r="BF4193" s="55"/>
      <c r="BI4193" s="55"/>
      <c r="BJ4193" s="54"/>
      <c r="BK4193" s="54"/>
    </row>
    <row r="4194">
      <c r="B4194" s="23"/>
      <c r="D4194" s="32"/>
      <c r="G4194" s="23"/>
      <c r="J4194" s="23"/>
      <c r="O4194" s="23"/>
      <c r="BE4194" s="54"/>
      <c r="BF4194" s="55"/>
      <c r="BI4194" s="55"/>
      <c r="BJ4194" s="54"/>
      <c r="BK4194" s="54"/>
    </row>
    <row r="4195">
      <c r="B4195" s="23"/>
      <c r="D4195" s="32"/>
      <c r="G4195" s="23"/>
      <c r="J4195" s="23"/>
      <c r="O4195" s="23"/>
      <c r="BE4195" s="54"/>
      <c r="BF4195" s="55"/>
      <c r="BI4195" s="55"/>
      <c r="BJ4195" s="54"/>
      <c r="BK4195" s="54"/>
    </row>
    <row r="4196">
      <c r="B4196" s="23"/>
      <c r="D4196" s="32"/>
      <c r="G4196" s="23"/>
      <c r="J4196" s="23"/>
      <c r="O4196" s="23"/>
      <c r="BE4196" s="54"/>
      <c r="BF4196" s="55"/>
      <c r="BI4196" s="55"/>
      <c r="BJ4196" s="54"/>
      <c r="BK4196" s="54"/>
    </row>
    <row r="4197">
      <c r="B4197" s="23"/>
      <c r="D4197" s="32"/>
      <c r="G4197" s="23"/>
      <c r="J4197" s="23"/>
      <c r="O4197" s="23"/>
      <c r="BE4197" s="54"/>
      <c r="BF4197" s="55"/>
      <c r="BI4197" s="55"/>
      <c r="BJ4197" s="54"/>
      <c r="BK4197" s="54"/>
    </row>
    <row r="4198">
      <c r="B4198" s="23"/>
      <c r="D4198" s="32"/>
      <c r="G4198" s="23"/>
      <c r="J4198" s="23"/>
      <c r="O4198" s="23"/>
      <c r="BE4198" s="54"/>
      <c r="BF4198" s="55"/>
      <c r="BI4198" s="55"/>
      <c r="BJ4198" s="54"/>
      <c r="BK4198" s="54"/>
    </row>
    <row r="4199">
      <c r="B4199" s="23"/>
      <c r="D4199" s="32"/>
      <c r="G4199" s="23"/>
      <c r="J4199" s="23"/>
      <c r="O4199" s="23"/>
      <c r="BE4199" s="54"/>
      <c r="BF4199" s="55"/>
      <c r="BI4199" s="55"/>
      <c r="BJ4199" s="54"/>
      <c r="BK4199" s="54"/>
    </row>
    <row r="4200">
      <c r="B4200" s="23"/>
      <c r="D4200" s="32"/>
      <c r="G4200" s="23"/>
      <c r="J4200" s="23"/>
      <c r="O4200" s="23"/>
      <c r="BE4200" s="54"/>
      <c r="BF4200" s="55"/>
      <c r="BI4200" s="55"/>
      <c r="BJ4200" s="54"/>
      <c r="BK4200" s="54"/>
    </row>
    <row r="4201">
      <c r="B4201" s="23"/>
      <c r="D4201" s="32"/>
      <c r="G4201" s="23"/>
      <c r="J4201" s="23"/>
      <c r="O4201" s="23"/>
      <c r="BE4201" s="54"/>
      <c r="BF4201" s="55"/>
      <c r="BI4201" s="55"/>
      <c r="BJ4201" s="54"/>
      <c r="BK4201" s="54"/>
    </row>
    <row r="4202">
      <c r="B4202" s="23"/>
      <c r="D4202" s="32"/>
      <c r="G4202" s="23"/>
      <c r="J4202" s="23"/>
      <c r="O4202" s="23"/>
      <c r="BE4202" s="54"/>
      <c r="BF4202" s="55"/>
      <c r="BI4202" s="55"/>
      <c r="BJ4202" s="54"/>
      <c r="BK4202" s="54"/>
    </row>
    <row r="4203">
      <c r="B4203" s="23"/>
      <c r="D4203" s="32"/>
      <c r="G4203" s="23"/>
      <c r="J4203" s="23"/>
      <c r="O4203" s="23"/>
      <c r="BE4203" s="54"/>
      <c r="BF4203" s="55"/>
      <c r="BI4203" s="55"/>
      <c r="BJ4203" s="54"/>
      <c r="BK4203" s="54"/>
    </row>
    <row r="4204">
      <c r="B4204" s="23"/>
      <c r="D4204" s="32"/>
      <c r="G4204" s="23"/>
      <c r="J4204" s="23"/>
      <c r="O4204" s="23"/>
      <c r="BE4204" s="54"/>
      <c r="BF4204" s="55"/>
      <c r="BI4204" s="55"/>
      <c r="BJ4204" s="54"/>
      <c r="BK4204" s="54"/>
    </row>
    <row r="4205">
      <c r="B4205" s="23"/>
      <c r="D4205" s="32"/>
      <c r="G4205" s="23"/>
      <c r="J4205" s="23"/>
      <c r="O4205" s="23"/>
      <c r="BE4205" s="54"/>
      <c r="BF4205" s="55"/>
      <c r="BI4205" s="55"/>
      <c r="BJ4205" s="54"/>
      <c r="BK4205" s="54"/>
    </row>
    <row r="4206">
      <c r="B4206" s="23"/>
      <c r="D4206" s="32"/>
      <c r="G4206" s="23"/>
      <c r="J4206" s="23"/>
      <c r="O4206" s="23"/>
      <c r="BE4206" s="54"/>
      <c r="BF4206" s="55"/>
      <c r="BI4206" s="55"/>
      <c r="BJ4206" s="54"/>
      <c r="BK4206" s="54"/>
    </row>
    <row r="4207">
      <c r="B4207" s="23"/>
      <c r="D4207" s="32"/>
      <c r="G4207" s="23"/>
      <c r="J4207" s="23"/>
      <c r="O4207" s="23"/>
      <c r="BE4207" s="54"/>
      <c r="BF4207" s="55"/>
      <c r="BI4207" s="55"/>
      <c r="BJ4207" s="54"/>
      <c r="BK4207" s="54"/>
    </row>
    <row r="4208">
      <c r="B4208" s="23"/>
      <c r="D4208" s="32"/>
      <c r="G4208" s="23"/>
      <c r="J4208" s="23"/>
      <c r="O4208" s="23"/>
      <c r="BE4208" s="54"/>
      <c r="BF4208" s="55"/>
      <c r="BI4208" s="55"/>
      <c r="BJ4208" s="54"/>
      <c r="BK4208" s="54"/>
    </row>
    <row r="4209">
      <c r="B4209" s="23"/>
      <c r="D4209" s="32"/>
      <c r="G4209" s="23"/>
      <c r="J4209" s="23"/>
      <c r="O4209" s="23"/>
      <c r="BE4209" s="54"/>
      <c r="BF4209" s="55"/>
      <c r="BI4209" s="55"/>
      <c r="BJ4209" s="54"/>
      <c r="BK4209" s="54"/>
    </row>
    <row r="4210">
      <c r="B4210" s="23"/>
      <c r="D4210" s="32"/>
      <c r="G4210" s="23"/>
      <c r="J4210" s="23"/>
      <c r="O4210" s="23"/>
      <c r="BE4210" s="54"/>
      <c r="BF4210" s="55"/>
      <c r="BI4210" s="55"/>
      <c r="BJ4210" s="54"/>
      <c r="BK4210" s="54"/>
    </row>
    <row r="4211">
      <c r="B4211" s="23"/>
      <c r="D4211" s="32"/>
      <c r="G4211" s="23"/>
      <c r="J4211" s="23"/>
      <c r="O4211" s="23"/>
      <c r="BE4211" s="54"/>
      <c r="BF4211" s="55"/>
      <c r="BI4211" s="55"/>
      <c r="BJ4211" s="54"/>
      <c r="BK4211" s="54"/>
    </row>
    <row r="4212">
      <c r="B4212" s="23"/>
      <c r="D4212" s="32"/>
      <c r="G4212" s="23"/>
      <c r="J4212" s="23"/>
      <c r="O4212" s="23"/>
      <c r="BE4212" s="54"/>
      <c r="BF4212" s="55"/>
      <c r="BI4212" s="55"/>
      <c r="BJ4212" s="54"/>
      <c r="BK4212" s="54"/>
    </row>
    <row r="4213">
      <c r="B4213" s="23"/>
      <c r="D4213" s="32"/>
      <c r="G4213" s="23"/>
      <c r="J4213" s="23"/>
      <c r="O4213" s="23"/>
      <c r="BE4213" s="54"/>
      <c r="BF4213" s="55"/>
      <c r="BI4213" s="55"/>
      <c r="BJ4213" s="54"/>
      <c r="BK4213" s="54"/>
    </row>
    <row r="4214">
      <c r="B4214" s="23"/>
      <c r="D4214" s="32"/>
      <c r="G4214" s="23"/>
      <c r="J4214" s="23"/>
      <c r="O4214" s="23"/>
      <c r="BE4214" s="54"/>
      <c r="BF4214" s="55"/>
      <c r="BI4214" s="55"/>
      <c r="BJ4214" s="54"/>
      <c r="BK4214" s="54"/>
    </row>
    <row r="4215">
      <c r="B4215" s="23"/>
      <c r="D4215" s="32"/>
      <c r="G4215" s="23"/>
      <c r="J4215" s="23"/>
      <c r="O4215" s="23"/>
      <c r="BE4215" s="54"/>
      <c r="BF4215" s="55"/>
      <c r="BI4215" s="55"/>
      <c r="BJ4215" s="54"/>
      <c r="BK4215" s="54"/>
    </row>
    <row r="4216">
      <c r="B4216" s="23"/>
      <c r="D4216" s="32"/>
      <c r="G4216" s="23"/>
      <c r="J4216" s="23"/>
      <c r="O4216" s="23"/>
      <c r="BE4216" s="54"/>
      <c r="BF4216" s="55"/>
      <c r="BI4216" s="55"/>
      <c r="BJ4216" s="54"/>
      <c r="BK4216" s="54"/>
    </row>
    <row r="4217">
      <c r="B4217" s="23"/>
      <c r="D4217" s="32"/>
      <c r="G4217" s="23"/>
      <c r="J4217" s="23"/>
      <c r="O4217" s="23"/>
      <c r="BE4217" s="54"/>
      <c r="BF4217" s="55"/>
      <c r="BI4217" s="55"/>
      <c r="BJ4217" s="54"/>
      <c r="BK4217" s="54"/>
    </row>
    <row r="4218">
      <c r="B4218" s="23"/>
      <c r="D4218" s="32"/>
      <c r="G4218" s="23"/>
      <c r="J4218" s="23"/>
      <c r="O4218" s="23"/>
      <c r="BE4218" s="54"/>
      <c r="BF4218" s="55"/>
      <c r="BI4218" s="55"/>
      <c r="BJ4218" s="54"/>
      <c r="BK4218" s="54"/>
    </row>
    <row r="4219">
      <c r="B4219" s="23"/>
      <c r="D4219" s="32"/>
      <c r="G4219" s="23"/>
      <c r="J4219" s="23"/>
      <c r="O4219" s="23"/>
      <c r="BE4219" s="54"/>
      <c r="BF4219" s="55"/>
      <c r="BI4219" s="55"/>
      <c r="BJ4219" s="54"/>
      <c r="BK4219" s="54"/>
    </row>
    <row r="4220">
      <c r="B4220" s="23"/>
      <c r="D4220" s="32"/>
      <c r="G4220" s="23"/>
      <c r="J4220" s="23"/>
      <c r="O4220" s="23"/>
      <c r="BE4220" s="54"/>
      <c r="BF4220" s="55"/>
      <c r="BI4220" s="55"/>
      <c r="BJ4220" s="54"/>
      <c r="BK4220" s="54"/>
    </row>
    <row r="4221">
      <c r="B4221" s="23"/>
      <c r="D4221" s="32"/>
      <c r="G4221" s="23"/>
      <c r="J4221" s="23"/>
      <c r="O4221" s="23"/>
      <c r="BE4221" s="54"/>
      <c r="BF4221" s="55"/>
      <c r="BI4221" s="55"/>
      <c r="BJ4221" s="54"/>
      <c r="BK4221" s="54"/>
    </row>
    <row r="4222">
      <c r="B4222" s="23"/>
      <c r="D4222" s="32"/>
      <c r="G4222" s="23"/>
      <c r="J4222" s="23"/>
      <c r="O4222" s="23"/>
      <c r="BE4222" s="54"/>
      <c r="BF4222" s="55"/>
      <c r="BI4222" s="55"/>
      <c r="BJ4222" s="54"/>
      <c r="BK4222" s="54"/>
    </row>
    <row r="4223">
      <c r="B4223" s="23"/>
      <c r="D4223" s="32"/>
      <c r="G4223" s="23"/>
      <c r="J4223" s="23"/>
      <c r="O4223" s="23"/>
      <c r="BE4223" s="54"/>
      <c r="BF4223" s="55"/>
      <c r="BI4223" s="55"/>
      <c r="BJ4223" s="54"/>
      <c r="BK4223" s="54"/>
    </row>
    <row r="4224">
      <c r="B4224" s="23"/>
      <c r="D4224" s="32"/>
      <c r="G4224" s="23"/>
      <c r="J4224" s="23"/>
      <c r="O4224" s="23"/>
      <c r="BE4224" s="54"/>
      <c r="BF4224" s="55"/>
      <c r="BI4224" s="55"/>
      <c r="BJ4224" s="54"/>
      <c r="BK4224" s="54"/>
    </row>
    <row r="4225">
      <c r="B4225" s="23"/>
      <c r="D4225" s="32"/>
      <c r="G4225" s="23"/>
      <c r="J4225" s="23"/>
      <c r="O4225" s="23"/>
      <c r="BE4225" s="54"/>
      <c r="BF4225" s="55"/>
      <c r="BI4225" s="55"/>
      <c r="BJ4225" s="54"/>
      <c r="BK4225" s="54"/>
    </row>
    <row r="4226">
      <c r="B4226" s="23"/>
      <c r="D4226" s="32"/>
      <c r="G4226" s="23"/>
      <c r="J4226" s="23"/>
      <c r="O4226" s="23"/>
      <c r="BE4226" s="54"/>
      <c r="BF4226" s="55"/>
      <c r="BI4226" s="55"/>
      <c r="BJ4226" s="54"/>
      <c r="BK4226" s="54"/>
    </row>
    <row r="4227">
      <c r="B4227" s="23"/>
      <c r="D4227" s="32"/>
      <c r="G4227" s="23"/>
      <c r="J4227" s="23"/>
      <c r="O4227" s="23"/>
      <c r="BE4227" s="54"/>
      <c r="BF4227" s="55"/>
      <c r="BI4227" s="55"/>
      <c r="BJ4227" s="54"/>
      <c r="BK4227" s="54"/>
    </row>
    <row r="4228">
      <c r="B4228" s="23"/>
      <c r="D4228" s="32"/>
      <c r="G4228" s="23"/>
      <c r="J4228" s="23"/>
      <c r="O4228" s="23"/>
      <c r="BE4228" s="54"/>
      <c r="BF4228" s="55"/>
      <c r="BI4228" s="55"/>
      <c r="BJ4228" s="54"/>
      <c r="BK4228" s="54"/>
    </row>
    <row r="4229">
      <c r="B4229" s="23"/>
      <c r="D4229" s="32"/>
      <c r="G4229" s="23"/>
      <c r="J4229" s="23"/>
      <c r="O4229" s="23"/>
      <c r="BE4229" s="54"/>
      <c r="BF4229" s="55"/>
      <c r="BI4229" s="55"/>
      <c r="BJ4229" s="54"/>
      <c r="BK4229" s="54"/>
    </row>
    <row r="4230">
      <c r="B4230" s="23"/>
      <c r="D4230" s="32"/>
      <c r="G4230" s="23"/>
      <c r="J4230" s="23"/>
      <c r="O4230" s="23"/>
      <c r="BE4230" s="54"/>
      <c r="BF4230" s="55"/>
      <c r="BI4230" s="55"/>
      <c r="BJ4230" s="54"/>
      <c r="BK4230" s="54"/>
    </row>
    <row r="4231">
      <c r="B4231" s="23"/>
      <c r="D4231" s="32"/>
      <c r="G4231" s="23"/>
      <c r="J4231" s="23"/>
      <c r="O4231" s="23"/>
      <c r="BE4231" s="54"/>
      <c r="BF4231" s="55"/>
      <c r="BI4231" s="55"/>
      <c r="BJ4231" s="54"/>
      <c r="BK4231" s="54"/>
    </row>
    <row r="4232">
      <c r="B4232" s="23"/>
      <c r="D4232" s="32"/>
      <c r="G4232" s="23"/>
      <c r="J4232" s="23"/>
      <c r="O4232" s="23"/>
      <c r="BE4232" s="54"/>
      <c r="BF4232" s="55"/>
      <c r="BI4232" s="55"/>
      <c r="BJ4232" s="54"/>
      <c r="BK4232" s="54"/>
    </row>
    <row r="4233">
      <c r="B4233" s="23"/>
      <c r="D4233" s="32"/>
      <c r="G4233" s="23"/>
      <c r="J4233" s="23"/>
      <c r="O4233" s="23"/>
      <c r="BE4233" s="54"/>
      <c r="BF4233" s="55"/>
      <c r="BI4233" s="55"/>
      <c r="BJ4233" s="54"/>
      <c r="BK4233" s="54"/>
    </row>
    <row r="4234">
      <c r="B4234" s="23"/>
      <c r="D4234" s="32"/>
      <c r="G4234" s="23"/>
      <c r="J4234" s="23"/>
      <c r="O4234" s="23"/>
      <c r="BE4234" s="54"/>
      <c r="BF4234" s="55"/>
      <c r="BI4234" s="55"/>
      <c r="BJ4234" s="54"/>
      <c r="BK4234" s="54"/>
    </row>
    <row r="4235">
      <c r="B4235" s="23"/>
      <c r="D4235" s="32"/>
      <c r="G4235" s="23"/>
      <c r="J4235" s="23"/>
      <c r="O4235" s="23"/>
      <c r="BE4235" s="54"/>
      <c r="BF4235" s="55"/>
      <c r="BI4235" s="55"/>
      <c r="BJ4235" s="54"/>
      <c r="BK4235" s="54"/>
    </row>
    <row r="4236">
      <c r="B4236" s="23"/>
      <c r="D4236" s="32"/>
      <c r="G4236" s="23"/>
      <c r="J4236" s="23"/>
      <c r="O4236" s="23"/>
      <c r="BE4236" s="54"/>
      <c r="BF4236" s="55"/>
      <c r="BI4236" s="55"/>
      <c r="BJ4236" s="54"/>
      <c r="BK4236" s="54"/>
    </row>
    <row r="4237">
      <c r="B4237" s="23"/>
      <c r="D4237" s="32"/>
      <c r="G4237" s="23"/>
      <c r="J4237" s="23"/>
      <c r="O4237" s="23"/>
      <c r="BE4237" s="54"/>
      <c r="BF4237" s="55"/>
      <c r="BI4237" s="55"/>
      <c r="BJ4237" s="54"/>
      <c r="BK4237" s="54"/>
    </row>
    <row r="4238">
      <c r="B4238" s="23"/>
      <c r="D4238" s="32"/>
      <c r="G4238" s="23"/>
      <c r="J4238" s="23"/>
      <c r="O4238" s="23"/>
      <c r="BE4238" s="54"/>
      <c r="BF4238" s="55"/>
      <c r="BI4238" s="55"/>
      <c r="BJ4238" s="54"/>
      <c r="BK4238" s="54"/>
    </row>
    <row r="4239">
      <c r="B4239" s="23"/>
      <c r="D4239" s="32"/>
      <c r="G4239" s="23"/>
      <c r="J4239" s="23"/>
      <c r="O4239" s="23"/>
      <c r="BE4239" s="54"/>
      <c r="BF4239" s="55"/>
      <c r="BI4239" s="55"/>
      <c r="BJ4239" s="54"/>
      <c r="BK4239" s="54"/>
    </row>
    <row r="4240">
      <c r="B4240" s="23"/>
      <c r="D4240" s="32"/>
      <c r="G4240" s="23"/>
      <c r="J4240" s="23"/>
      <c r="O4240" s="23"/>
      <c r="BE4240" s="54"/>
      <c r="BF4240" s="55"/>
      <c r="BI4240" s="55"/>
      <c r="BJ4240" s="54"/>
      <c r="BK4240" s="54"/>
    </row>
    <row r="4241">
      <c r="B4241" s="23"/>
      <c r="D4241" s="32"/>
      <c r="G4241" s="23"/>
      <c r="J4241" s="23"/>
      <c r="O4241" s="23"/>
      <c r="BE4241" s="54"/>
      <c r="BF4241" s="55"/>
      <c r="BI4241" s="55"/>
      <c r="BJ4241" s="54"/>
      <c r="BK4241" s="54"/>
    </row>
    <row r="4242">
      <c r="B4242" s="23"/>
      <c r="D4242" s="32"/>
      <c r="G4242" s="23"/>
      <c r="J4242" s="23"/>
      <c r="O4242" s="23"/>
      <c r="BE4242" s="54"/>
      <c r="BF4242" s="55"/>
      <c r="BI4242" s="55"/>
      <c r="BJ4242" s="54"/>
      <c r="BK4242" s="54"/>
    </row>
    <row r="4243">
      <c r="B4243" s="23"/>
      <c r="D4243" s="32"/>
      <c r="G4243" s="23"/>
      <c r="J4243" s="23"/>
      <c r="O4243" s="23"/>
      <c r="BE4243" s="54"/>
      <c r="BF4243" s="55"/>
      <c r="BI4243" s="55"/>
      <c r="BJ4243" s="54"/>
      <c r="BK4243" s="54"/>
    </row>
    <row r="4244">
      <c r="B4244" s="23"/>
      <c r="D4244" s="32"/>
      <c r="G4244" s="23"/>
      <c r="J4244" s="23"/>
      <c r="O4244" s="23"/>
      <c r="BE4244" s="54"/>
      <c r="BF4244" s="55"/>
      <c r="BI4244" s="55"/>
      <c r="BJ4244" s="54"/>
      <c r="BK4244" s="54"/>
    </row>
    <row r="4245">
      <c r="B4245" s="23"/>
      <c r="D4245" s="32"/>
      <c r="G4245" s="23"/>
      <c r="J4245" s="23"/>
      <c r="O4245" s="23"/>
      <c r="BE4245" s="54"/>
      <c r="BF4245" s="55"/>
      <c r="BI4245" s="55"/>
      <c r="BJ4245" s="54"/>
      <c r="BK4245" s="54"/>
    </row>
    <row r="4246">
      <c r="B4246" s="23"/>
      <c r="D4246" s="32"/>
      <c r="G4246" s="23"/>
      <c r="J4246" s="23"/>
      <c r="O4246" s="23"/>
      <c r="BE4246" s="54"/>
      <c r="BF4246" s="55"/>
      <c r="BI4246" s="55"/>
      <c r="BJ4246" s="54"/>
      <c r="BK4246" s="54"/>
    </row>
    <row r="4247">
      <c r="B4247" s="23"/>
      <c r="D4247" s="32"/>
      <c r="G4247" s="23"/>
      <c r="J4247" s="23"/>
      <c r="O4247" s="23"/>
      <c r="BE4247" s="54"/>
      <c r="BF4247" s="55"/>
      <c r="BI4247" s="55"/>
      <c r="BJ4247" s="54"/>
      <c r="BK4247" s="54"/>
    </row>
    <row r="4248">
      <c r="B4248" s="23"/>
      <c r="D4248" s="32"/>
      <c r="G4248" s="23"/>
      <c r="J4248" s="23"/>
      <c r="O4248" s="23"/>
      <c r="BE4248" s="54"/>
      <c r="BF4248" s="55"/>
      <c r="BI4248" s="55"/>
      <c r="BJ4248" s="54"/>
      <c r="BK4248" s="54"/>
    </row>
    <row r="4249">
      <c r="B4249" s="23"/>
      <c r="D4249" s="32"/>
      <c r="G4249" s="23"/>
      <c r="J4249" s="23"/>
      <c r="O4249" s="23"/>
      <c r="BE4249" s="54"/>
      <c r="BF4249" s="55"/>
      <c r="BI4249" s="55"/>
      <c r="BJ4249" s="54"/>
      <c r="BK4249" s="54"/>
    </row>
    <row r="4250">
      <c r="B4250" s="23"/>
      <c r="D4250" s="32"/>
      <c r="G4250" s="23"/>
      <c r="J4250" s="23"/>
      <c r="O4250" s="23"/>
      <c r="BE4250" s="54"/>
      <c r="BF4250" s="55"/>
      <c r="BI4250" s="55"/>
      <c r="BJ4250" s="54"/>
      <c r="BK4250" s="54"/>
    </row>
    <row r="4251">
      <c r="B4251" s="23"/>
      <c r="D4251" s="32"/>
      <c r="G4251" s="23"/>
      <c r="J4251" s="23"/>
      <c r="O4251" s="23"/>
      <c r="BE4251" s="54"/>
      <c r="BF4251" s="55"/>
      <c r="BI4251" s="55"/>
      <c r="BJ4251" s="54"/>
      <c r="BK4251" s="54"/>
    </row>
    <row r="4252">
      <c r="B4252" s="23"/>
      <c r="D4252" s="32"/>
      <c r="G4252" s="23"/>
      <c r="J4252" s="23"/>
      <c r="O4252" s="23"/>
      <c r="BE4252" s="54"/>
      <c r="BF4252" s="55"/>
      <c r="BI4252" s="55"/>
      <c r="BJ4252" s="54"/>
      <c r="BK4252" s="54"/>
    </row>
    <row r="4253">
      <c r="B4253" s="23"/>
      <c r="D4253" s="32"/>
      <c r="G4253" s="23"/>
      <c r="J4253" s="23"/>
      <c r="O4253" s="23"/>
      <c r="BE4253" s="54"/>
      <c r="BF4253" s="55"/>
      <c r="BI4253" s="55"/>
      <c r="BJ4253" s="54"/>
      <c r="BK4253" s="54"/>
    </row>
    <row r="4254">
      <c r="B4254" s="23"/>
      <c r="D4254" s="32"/>
      <c r="G4254" s="23"/>
      <c r="J4254" s="23"/>
      <c r="O4254" s="23"/>
      <c r="BE4254" s="54"/>
      <c r="BF4254" s="55"/>
      <c r="BI4254" s="55"/>
      <c r="BJ4254" s="54"/>
      <c r="BK4254" s="54"/>
    </row>
    <row r="4255">
      <c r="B4255" s="23"/>
      <c r="D4255" s="32"/>
      <c r="G4255" s="23"/>
      <c r="J4255" s="23"/>
      <c r="O4255" s="23"/>
      <c r="BE4255" s="54"/>
      <c r="BF4255" s="55"/>
      <c r="BI4255" s="55"/>
      <c r="BJ4255" s="54"/>
      <c r="BK4255" s="54"/>
    </row>
    <row r="4256">
      <c r="B4256" s="23"/>
      <c r="D4256" s="32"/>
      <c r="G4256" s="23"/>
      <c r="J4256" s="23"/>
      <c r="O4256" s="23"/>
      <c r="BE4256" s="54"/>
      <c r="BF4256" s="55"/>
      <c r="BI4256" s="55"/>
      <c r="BJ4256" s="54"/>
      <c r="BK4256" s="54"/>
    </row>
    <row r="4257">
      <c r="B4257" s="23"/>
      <c r="D4257" s="32"/>
      <c r="G4257" s="23"/>
      <c r="J4257" s="23"/>
      <c r="O4257" s="23"/>
      <c r="BE4257" s="54"/>
      <c r="BF4257" s="55"/>
      <c r="BI4257" s="55"/>
      <c r="BJ4257" s="54"/>
      <c r="BK4257" s="54"/>
    </row>
    <row r="4258">
      <c r="B4258" s="23"/>
      <c r="D4258" s="32"/>
      <c r="G4258" s="23"/>
      <c r="J4258" s="23"/>
      <c r="O4258" s="23"/>
      <c r="BE4258" s="54"/>
      <c r="BF4258" s="55"/>
      <c r="BI4258" s="55"/>
      <c r="BJ4258" s="54"/>
      <c r="BK4258" s="54"/>
    </row>
    <row r="4259">
      <c r="B4259" s="23"/>
      <c r="D4259" s="32"/>
      <c r="G4259" s="23"/>
      <c r="J4259" s="23"/>
      <c r="O4259" s="23"/>
      <c r="BE4259" s="54"/>
      <c r="BF4259" s="55"/>
      <c r="BI4259" s="55"/>
      <c r="BJ4259" s="54"/>
      <c r="BK4259" s="54"/>
    </row>
    <row r="4260">
      <c r="B4260" s="23"/>
      <c r="D4260" s="32"/>
      <c r="G4260" s="23"/>
      <c r="J4260" s="23"/>
      <c r="O4260" s="23"/>
      <c r="BE4260" s="54"/>
      <c r="BF4260" s="55"/>
      <c r="BI4260" s="55"/>
      <c r="BJ4260" s="54"/>
      <c r="BK4260" s="54"/>
    </row>
    <row r="4261">
      <c r="B4261" s="23"/>
      <c r="D4261" s="32"/>
      <c r="G4261" s="23"/>
      <c r="J4261" s="23"/>
      <c r="O4261" s="23"/>
      <c r="BE4261" s="54"/>
      <c r="BF4261" s="55"/>
      <c r="BI4261" s="55"/>
      <c r="BJ4261" s="54"/>
      <c r="BK4261" s="54"/>
    </row>
    <row r="4262">
      <c r="B4262" s="23"/>
      <c r="D4262" s="32"/>
      <c r="G4262" s="23"/>
      <c r="J4262" s="23"/>
      <c r="O4262" s="23"/>
      <c r="BE4262" s="54"/>
      <c r="BF4262" s="55"/>
      <c r="BI4262" s="55"/>
      <c r="BJ4262" s="54"/>
      <c r="BK4262" s="54"/>
    </row>
    <row r="4263">
      <c r="B4263" s="23"/>
      <c r="D4263" s="32"/>
      <c r="G4263" s="23"/>
      <c r="J4263" s="23"/>
      <c r="O4263" s="23"/>
      <c r="BE4263" s="54"/>
      <c r="BF4263" s="55"/>
      <c r="BI4263" s="55"/>
      <c r="BJ4263" s="54"/>
      <c r="BK4263" s="54"/>
    </row>
    <row r="4264">
      <c r="B4264" s="23"/>
      <c r="D4264" s="32"/>
      <c r="G4264" s="23"/>
      <c r="J4264" s="23"/>
      <c r="O4264" s="23"/>
      <c r="BE4264" s="54"/>
      <c r="BF4264" s="55"/>
      <c r="BI4264" s="55"/>
      <c r="BJ4264" s="54"/>
      <c r="BK4264" s="54"/>
    </row>
    <row r="4265">
      <c r="B4265" s="23"/>
      <c r="D4265" s="32"/>
      <c r="G4265" s="23"/>
      <c r="J4265" s="23"/>
      <c r="O4265" s="23"/>
      <c r="BE4265" s="54"/>
      <c r="BF4265" s="55"/>
      <c r="BI4265" s="55"/>
      <c r="BJ4265" s="54"/>
      <c r="BK4265" s="54"/>
    </row>
    <row r="4266">
      <c r="B4266" s="23"/>
      <c r="D4266" s="32"/>
      <c r="G4266" s="23"/>
      <c r="J4266" s="23"/>
      <c r="O4266" s="23"/>
      <c r="BE4266" s="54"/>
      <c r="BF4266" s="55"/>
      <c r="BI4266" s="55"/>
      <c r="BJ4266" s="54"/>
      <c r="BK4266" s="54"/>
    </row>
    <row r="4267">
      <c r="B4267" s="23"/>
      <c r="D4267" s="32"/>
      <c r="G4267" s="23"/>
      <c r="J4267" s="23"/>
      <c r="O4267" s="23"/>
      <c r="BE4267" s="54"/>
      <c r="BF4267" s="55"/>
      <c r="BI4267" s="55"/>
      <c r="BJ4267" s="54"/>
      <c r="BK4267" s="54"/>
    </row>
    <row r="4268">
      <c r="B4268" s="23"/>
      <c r="D4268" s="32"/>
      <c r="G4268" s="23"/>
      <c r="J4268" s="23"/>
      <c r="O4268" s="23"/>
      <c r="BE4268" s="54"/>
      <c r="BF4268" s="55"/>
      <c r="BI4268" s="55"/>
      <c r="BJ4268" s="54"/>
      <c r="BK4268" s="54"/>
    </row>
    <row r="4269">
      <c r="B4269" s="23"/>
      <c r="D4269" s="32"/>
      <c r="G4269" s="23"/>
      <c r="J4269" s="23"/>
      <c r="O4269" s="23"/>
      <c r="BE4269" s="54"/>
      <c r="BF4269" s="55"/>
      <c r="BI4269" s="55"/>
      <c r="BJ4269" s="54"/>
      <c r="BK4269" s="54"/>
    </row>
    <row r="4270">
      <c r="B4270" s="23"/>
      <c r="D4270" s="32"/>
      <c r="G4270" s="23"/>
      <c r="J4270" s="23"/>
      <c r="O4270" s="23"/>
      <c r="BE4270" s="54"/>
      <c r="BF4270" s="55"/>
      <c r="BI4270" s="55"/>
      <c r="BJ4270" s="54"/>
      <c r="BK4270" s="54"/>
    </row>
    <row r="4271">
      <c r="B4271" s="23"/>
      <c r="D4271" s="32"/>
      <c r="G4271" s="23"/>
      <c r="J4271" s="23"/>
      <c r="O4271" s="23"/>
      <c r="BE4271" s="54"/>
      <c r="BF4271" s="55"/>
      <c r="BI4271" s="55"/>
      <c r="BJ4271" s="54"/>
      <c r="BK4271" s="54"/>
    </row>
    <row r="4272">
      <c r="B4272" s="23"/>
      <c r="D4272" s="32"/>
      <c r="G4272" s="23"/>
      <c r="J4272" s="23"/>
      <c r="O4272" s="23"/>
      <c r="BE4272" s="54"/>
      <c r="BF4272" s="55"/>
      <c r="BI4272" s="55"/>
      <c r="BJ4272" s="54"/>
      <c r="BK4272" s="54"/>
    </row>
    <row r="4273">
      <c r="B4273" s="23"/>
      <c r="D4273" s="32"/>
      <c r="G4273" s="23"/>
      <c r="J4273" s="23"/>
      <c r="O4273" s="23"/>
      <c r="BE4273" s="54"/>
      <c r="BF4273" s="55"/>
      <c r="BI4273" s="55"/>
      <c r="BJ4273" s="54"/>
      <c r="BK4273" s="54"/>
    </row>
    <row r="4274">
      <c r="B4274" s="23"/>
      <c r="D4274" s="32"/>
      <c r="G4274" s="23"/>
      <c r="J4274" s="23"/>
      <c r="O4274" s="23"/>
      <c r="BE4274" s="54"/>
      <c r="BF4274" s="55"/>
      <c r="BI4274" s="55"/>
      <c r="BJ4274" s="54"/>
      <c r="BK4274" s="54"/>
    </row>
    <row r="4275">
      <c r="B4275" s="23"/>
      <c r="D4275" s="32"/>
      <c r="G4275" s="23"/>
      <c r="J4275" s="23"/>
      <c r="O4275" s="23"/>
      <c r="BE4275" s="54"/>
      <c r="BF4275" s="55"/>
      <c r="BI4275" s="55"/>
      <c r="BJ4275" s="54"/>
      <c r="BK4275" s="54"/>
    </row>
    <row r="4276">
      <c r="B4276" s="23"/>
      <c r="D4276" s="32"/>
      <c r="G4276" s="23"/>
      <c r="J4276" s="23"/>
      <c r="O4276" s="23"/>
      <c r="BE4276" s="54"/>
      <c r="BF4276" s="55"/>
      <c r="BI4276" s="55"/>
      <c r="BJ4276" s="54"/>
      <c r="BK4276" s="54"/>
    </row>
    <row r="4277">
      <c r="B4277" s="23"/>
      <c r="D4277" s="32"/>
      <c r="G4277" s="23"/>
      <c r="J4277" s="23"/>
      <c r="O4277" s="23"/>
      <c r="BE4277" s="54"/>
      <c r="BF4277" s="55"/>
      <c r="BI4277" s="55"/>
      <c r="BJ4277" s="54"/>
      <c r="BK4277" s="54"/>
    </row>
    <row r="4278">
      <c r="B4278" s="23"/>
      <c r="D4278" s="32"/>
      <c r="G4278" s="23"/>
      <c r="J4278" s="23"/>
      <c r="O4278" s="23"/>
      <c r="BE4278" s="54"/>
      <c r="BF4278" s="55"/>
      <c r="BI4278" s="55"/>
      <c r="BJ4278" s="54"/>
      <c r="BK4278" s="54"/>
    </row>
    <row r="4279">
      <c r="B4279" s="23"/>
      <c r="D4279" s="32"/>
      <c r="G4279" s="23"/>
      <c r="J4279" s="23"/>
      <c r="O4279" s="23"/>
      <c r="BE4279" s="54"/>
      <c r="BF4279" s="55"/>
      <c r="BI4279" s="55"/>
      <c r="BJ4279" s="54"/>
      <c r="BK4279" s="54"/>
    </row>
    <row r="4280">
      <c r="B4280" s="23"/>
      <c r="D4280" s="32"/>
      <c r="G4280" s="23"/>
      <c r="J4280" s="23"/>
      <c r="O4280" s="23"/>
      <c r="BE4280" s="54"/>
      <c r="BF4280" s="55"/>
      <c r="BI4280" s="55"/>
      <c r="BJ4280" s="54"/>
      <c r="BK4280" s="54"/>
    </row>
    <row r="4281">
      <c r="B4281" s="23"/>
      <c r="D4281" s="32"/>
      <c r="G4281" s="23"/>
      <c r="J4281" s="23"/>
      <c r="O4281" s="23"/>
      <c r="BE4281" s="54"/>
      <c r="BF4281" s="55"/>
      <c r="BI4281" s="55"/>
      <c r="BJ4281" s="54"/>
      <c r="BK4281" s="54"/>
    </row>
    <row r="4282">
      <c r="B4282" s="23"/>
      <c r="D4282" s="32"/>
      <c r="G4282" s="23"/>
      <c r="J4282" s="23"/>
      <c r="O4282" s="23"/>
      <c r="BE4282" s="54"/>
      <c r="BF4282" s="55"/>
      <c r="BI4282" s="55"/>
      <c r="BJ4282" s="54"/>
      <c r="BK4282" s="54"/>
    </row>
    <row r="4283">
      <c r="B4283" s="23"/>
      <c r="D4283" s="32"/>
      <c r="G4283" s="23"/>
      <c r="J4283" s="23"/>
      <c r="O4283" s="23"/>
      <c r="BE4283" s="54"/>
      <c r="BF4283" s="55"/>
      <c r="BI4283" s="55"/>
      <c r="BJ4283" s="54"/>
      <c r="BK4283" s="54"/>
    </row>
    <row r="4284">
      <c r="B4284" s="23"/>
      <c r="D4284" s="32"/>
      <c r="G4284" s="23"/>
      <c r="J4284" s="23"/>
      <c r="O4284" s="23"/>
      <c r="BE4284" s="54"/>
      <c r="BF4284" s="55"/>
      <c r="BI4284" s="55"/>
      <c r="BJ4284" s="54"/>
      <c r="BK4284" s="54"/>
    </row>
    <row r="4285">
      <c r="B4285" s="23"/>
      <c r="D4285" s="32"/>
      <c r="G4285" s="23"/>
      <c r="J4285" s="23"/>
      <c r="O4285" s="23"/>
      <c r="BE4285" s="54"/>
      <c r="BF4285" s="55"/>
      <c r="BI4285" s="55"/>
      <c r="BJ4285" s="54"/>
      <c r="BK4285" s="54"/>
    </row>
    <row r="4286">
      <c r="B4286" s="23"/>
      <c r="D4286" s="32"/>
      <c r="G4286" s="23"/>
      <c r="J4286" s="23"/>
      <c r="O4286" s="23"/>
      <c r="BE4286" s="54"/>
      <c r="BF4286" s="55"/>
      <c r="BI4286" s="55"/>
      <c r="BJ4286" s="54"/>
      <c r="BK4286" s="54"/>
    </row>
    <row r="4287">
      <c r="B4287" s="23"/>
      <c r="D4287" s="32"/>
      <c r="G4287" s="23"/>
      <c r="J4287" s="23"/>
      <c r="O4287" s="23"/>
      <c r="BE4287" s="54"/>
      <c r="BF4287" s="55"/>
      <c r="BI4287" s="55"/>
      <c r="BJ4287" s="54"/>
      <c r="BK4287" s="54"/>
    </row>
    <row r="4288">
      <c r="B4288" s="23"/>
      <c r="D4288" s="32"/>
      <c r="G4288" s="23"/>
      <c r="J4288" s="23"/>
      <c r="O4288" s="23"/>
      <c r="BE4288" s="54"/>
      <c r="BF4288" s="55"/>
      <c r="BI4288" s="55"/>
      <c r="BJ4288" s="54"/>
      <c r="BK4288" s="54"/>
    </row>
    <row r="4289">
      <c r="B4289" s="23"/>
      <c r="D4289" s="32"/>
      <c r="G4289" s="23"/>
      <c r="J4289" s="23"/>
      <c r="O4289" s="23"/>
      <c r="BE4289" s="54"/>
      <c r="BF4289" s="55"/>
      <c r="BI4289" s="55"/>
      <c r="BJ4289" s="54"/>
      <c r="BK4289" s="54"/>
    </row>
    <row r="4290">
      <c r="B4290" s="23"/>
      <c r="D4290" s="32"/>
      <c r="G4290" s="23"/>
      <c r="J4290" s="23"/>
      <c r="O4290" s="23"/>
      <c r="BE4290" s="54"/>
      <c r="BF4290" s="55"/>
      <c r="BI4290" s="55"/>
      <c r="BJ4290" s="54"/>
      <c r="BK4290" s="54"/>
    </row>
    <row r="4291">
      <c r="B4291" s="23"/>
      <c r="D4291" s="32"/>
      <c r="G4291" s="23"/>
      <c r="J4291" s="23"/>
      <c r="O4291" s="23"/>
      <c r="BE4291" s="54"/>
      <c r="BF4291" s="55"/>
      <c r="BI4291" s="55"/>
      <c r="BJ4291" s="54"/>
      <c r="BK4291" s="54"/>
    </row>
    <row r="4292">
      <c r="B4292" s="23"/>
      <c r="D4292" s="32"/>
      <c r="G4292" s="23"/>
      <c r="J4292" s="23"/>
      <c r="O4292" s="23"/>
      <c r="BE4292" s="54"/>
      <c r="BF4292" s="55"/>
      <c r="BI4292" s="55"/>
      <c r="BJ4292" s="54"/>
      <c r="BK4292" s="54"/>
    </row>
    <row r="4293">
      <c r="B4293" s="23"/>
      <c r="D4293" s="32"/>
      <c r="G4293" s="23"/>
      <c r="J4293" s="23"/>
      <c r="O4293" s="23"/>
      <c r="BE4293" s="54"/>
      <c r="BF4293" s="55"/>
      <c r="BI4293" s="55"/>
      <c r="BJ4293" s="54"/>
      <c r="BK4293" s="54"/>
    </row>
    <row r="4294">
      <c r="B4294" s="23"/>
      <c r="D4294" s="32"/>
      <c r="G4294" s="23"/>
      <c r="J4294" s="23"/>
      <c r="O4294" s="23"/>
      <c r="BE4294" s="54"/>
      <c r="BF4294" s="55"/>
      <c r="BI4294" s="55"/>
      <c r="BJ4294" s="54"/>
      <c r="BK4294" s="54"/>
    </row>
    <row r="4295">
      <c r="B4295" s="23"/>
      <c r="D4295" s="32"/>
      <c r="G4295" s="23"/>
      <c r="J4295" s="23"/>
      <c r="O4295" s="23"/>
      <c r="BE4295" s="54"/>
      <c r="BF4295" s="55"/>
      <c r="BI4295" s="55"/>
      <c r="BJ4295" s="54"/>
      <c r="BK4295" s="54"/>
    </row>
    <row r="4296">
      <c r="B4296" s="23"/>
      <c r="D4296" s="32"/>
      <c r="G4296" s="23"/>
      <c r="J4296" s="23"/>
      <c r="O4296" s="23"/>
      <c r="BE4296" s="54"/>
      <c r="BF4296" s="55"/>
      <c r="BI4296" s="55"/>
      <c r="BJ4296" s="54"/>
      <c r="BK4296" s="54"/>
    </row>
    <row r="4297">
      <c r="B4297" s="23"/>
      <c r="D4297" s="32"/>
      <c r="G4297" s="23"/>
      <c r="J4297" s="23"/>
      <c r="O4297" s="23"/>
      <c r="BE4297" s="54"/>
      <c r="BF4297" s="55"/>
      <c r="BI4297" s="55"/>
      <c r="BJ4297" s="54"/>
      <c r="BK4297" s="54"/>
    </row>
    <row r="4298">
      <c r="B4298" s="23"/>
      <c r="D4298" s="32"/>
      <c r="G4298" s="23"/>
      <c r="J4298" s="23"/>
      <c r="O4298" s="23"/>
      <c r="BE4298" s="54"/>
      <c r="BF4298" s="55"/>
      <c r="BI4298" s="55"/>
      <c r="BJ4298" s="54"/>
      <c r="BK4298" s="54"/>
    </row>
    <row r="4299">
      <c r="B4299" s="23"/>
      <c r="D4299" s="32"/>
      <c r="G4299" s="23"/>
      <c r="J4299" s="23"/>
      <c r="O4299" s="23"/>
      <c r="BE4299" s="54"/>
      <c r="BF4299" s="55"/>
      <c r="BI4299" s="55"/>
      <c r="BJ4299" s="54"/>
      <c r="BK4299" s="54"/>
    </row>
    <row r="4300">
      <c r="B4300" s="23"/>
      <c r="D4300" s="32"/>
      <c r="G4300" s="23"/>
      <c r="J4300" s="23"/>
      <c r="O4300" s="23"/>
      <c r="BE4300" s="54"/>
      <c r="BF4300" s="55"/>
      <c r="BI4300" s="55"/>
      <c r="BJ4300" s="54"/>
      <c r="BK4300" s="54"/>
    </row>
    <row r="4301">
      <c r="B4301" s="23"/>
      <c r="D4301" s="32"/>
      <c r="G4301" s="23"/>
      <c r="J4301" s="23"/>
      <c r="O4301" s="23"/>
      <c r="BE4301" s="54"/>
      <c r="BF4301" s="55"/>
      <c r="BI4301" s="55"/>
      <c r="BJ4301" s="54"/>
      <c r="BK4301" s="54"/>
    </row>
    <row r="4302">
      <c r="B4302" s="23"/>
      <c r="D4302" s="32"/>
      <c r="G4302" s="23"/>
      <c r="J4302" s="23"/>
      <c r="O4302" s="23"/>
      <c r="BE4302" s="54"/>
      <c r="BF4302" s="55"/>
      <c r="BI4302" s="55"/>
      <c r="BJ4302" s="54"/>
      <c r="BK4302" s="54"/>
    </row>
    <row r="4303">
      <c r="B4303" s="23"/>
      <c r="D4303" s="32"/>
      <c r="G4303" s="23"/>
      <c r="J4303" s="23"/>
      <c r="O4303" s="23"/>
      <c r="BE4303" s="54"/>
      <c r="BF4303" s="55"/>
      <c r="BI4303" s="55"/>
      <c r="BJ4303" s="54"/>
      <c r="BK4303" s="54"/>
    </row>
    <row r="4304">
      <c r="B4304" s="23"/>
      <c r="D4304" s="32"/>
      <c r="G4304" s="23"/>
      <c r="J4304" s="23"/>
      <c r="O4304" s="23"/>
      <c r="BE4304" s="54"/>
      <c r="BF4304" s="55"/>
      <c r="BI4304" s="55"/>
      <c r="BJ4304" s="54"/>
      <c r="BK4304" s="54"/>
    </row>
    <row r="4305">
      <c r="B4305" s="23"/>
      <c r="D4305" s="32"/>
      <c r="G4305" s="23"/>
      <c r="J4305" s="23"/>
      <c r="O4305" s="23"/>
      <c r="BE4305" s="54"/>
      <c r="BF4305" s="55"/>
      <c r="BI4305" s="55"/>
      <c r="BJ4305" s="54"/>
      <c r="BK4305" s="54"/>
    </row>
    <row r="4306">
      <c r="B4306" s="23"/>
      <c r="D4306" s="32"/>
      <c r="G4306" s="23"/>
      <c r="J4306" s="23"/>
      <c r="O4306" s="23"/>
      <c r="BE4306" s="54"/>
      <c r="BF4306" s="55"/>
      <c r="BI4306" s="55"/>
      <c r="BJ4306" s="54"/>
      <c r="BK4306" s="54"/>
    </row>
    <row r="4307">
      <c r="B4307" s="23"/>
      <c r="D4307" s="32"/>
      <c r="G4307" s="23"/>
      <c r="J4307" s="23"/>
      <c r="O4307" s="23"/>
      <c r="BE4307" s="54"/>
      <c r="BF4307" s="55"/>
      <c r="BI4307" s="55"/>
      <c r="BJ4307" s="54"/>
      <c r="BK4307" s="54"/>
    </row>
    <row r="4308">
      <c r="B4308" s="23"/>
      <c r="D4308" s="32"/>
      <c r="G4308" s="23"/>
      <c r="J4308" s="23"/>
      <c r="O4308" s="23"/>
      <c r="BE4308" s="54"/>
      <c r="BF4308" s="55"/>
      <c r="BI4308" s="55"/>
      <c r="BJ4308" s="54"/>
      <c r="BK4308" s="54"/>
    </row>
    <row r="4309">
      <c r="B4309" s="23"/>
      <c r="D4309" s="32"/>
      <c r="G4309" s="23"/>
      <c r="J4309" s="23"/>
      <c r="O4309" s="23"/>
      <c r="BE4309" s="54"/>
      <c r="BF4309" s="55"/>
      <c r="BI4309" s="55"/>
      <c r="BJ4309" s="54"/>
      <c r="BK4309" s="54"/>
    </row>
    <row r="4310">
      <c r="B4310" s="23"/>
      <c r="D4310" s="32"/>
      <c r="G4310" s="23"/>
      <c r="J4310" s="23"/>
      <c r="O4310" s="23"/>
      <c r="BE4310" s="54"/>
      <c r="BF4310" s="55"/>
      <c r="BI4310" s="55"/>
      <c r="BJ4310" s="54"/>
      <c r="BK4310" s="54"/>
    </row>
    <row r="4311">
      <c r="B4311" s="23"/>
      <c r="D4311" s="32"/>
      <c r="G4311" s="23"/>
      <c r="J4311" s="23"/>
      <c r="O4311" s="23"/>
      <c r="BE4311" s="54"/>
      <c r="BF4311" s="55"/>
      <c r="BI4311" s="55"/>
      <c r="BJ4311" s="54"/>
      <c r="BK4311" s="54"/>
    </row>
    <row r="4312">
      <c r="B4312" s="23"/>
      <c r="D4312" s="32"/>
      <c r="G4312" s="23"/>
      <c r="J4312" s="23"/>
      <c r="O4312" s="23"/>
      <c r="BE4312" s="54"/>
      <c r="BF4312" s="55"/>
      <c r="BI4312" s="55"/>
      <c r="BJ4312" s="54"/>
      <c r="BK4312" s="54"/>
    </row>
    <row r="4313">
      <c r="B4313" s="23"/>
      <c r="D4313" s="32"/>
      <c r="G4313" s="23"/>
      <c r="J4313" s="23"/>
      <c r="O4313" s="23"/>
      <c r="BE4313" s="54"/>
      <c r="BF4313" s="55"/>
      <c r="BI4313" s="55"/>
      <c r="BJ4313" s="54"/>
      <c r="BK4313" s="54"/>
    </row>
    <row r="4314">
      <c r="B4314" s="23"/>
      <c r="D4314" s="32"/>
      <c r="G4314" s="23"/>
      <c r="J4314" s="23"/>
      <c r="O4314" s="23"/>
      <c r="BE4314" s="54"/>
      <c r="BF4314" s="55"/>
      <c r="BI4314" s="55"/>
      <c r="BJ4314" s="54"/>
      <c r="BK4314" s="54"/>
    </row>
    <row r="4315">
      <c r="B4315" s="23"/>
      <c r="D4315" s="32"/>
      <c r="G4315" s="23"/>
      <c r="J4315" s="23"/>
      <c r="O4315" s="23"/>
      <c r="BE4315" s="54"/>
      <c r="BF4315" s="55"/>
      <c r="BI4315" s="55"/>
      <c r="BJ4315" s="54"/>
      <c r="BK4315" s="54"/>
    </row>
    <row r="4316">
      <c r="B4316" s="23"/>
      <c r="D4316" s="32"/>
      <c r="G4316" s="23"/>
      <c r="J4316" s="23"/>
      <c r="O4316" s="23"/>
      <c r="BE4316" s="54"/>
      <c r="BF4316" s="55"/>
      <c r="BI4316" s="55"/>
      <c r="BJ4316" s="54"/>
      <c r="BK4316" s="54"/>
    </row>
    <row r="4317">
      <c r="B4317" s="23"/>
      <c r="D4317" s="32"/>
      <c r="G4317" s="23"/>
      <c r="J4317" s="23"/>
      <c r="O4317" s="23"/>
      <c r="BE4317" s="54"/>
      <c r="BF4317" s="55"/>
      <c r="BI4317" s="55"/>
      <c r="BJ4317" s="54"/>
      <c r="BK4317" s="54"/>
    </row>
    <row r="4318">
      <c r="B4318" s="23"/>
      <c r="D4318" s="32"/>
      <c r="G4318" s="23"/>
      <c r="J4318" s="23"/>
      <c r="O4318" s="23"/>
      <c r="BE4318" s="54"/>
      <c r="BF4318" s="55"/>
      <c r="BI4318" s="55"/>
      <c r="BJ4318" s="54"/>
      <c r="BK4318" s="54"/>
    </row>
    <row r="4319">
      <c r="B4319" s="23"/>
      <c r="D4319" s="32"/>
      <c r="G4319" s="23"/>
      <c r="J4319" s="23"/>
      <c r="O4319" s="23"/>
      <c r="BE4319" s="54"/>
      <c r="BF4319" s="55"/>
      <c r="BI4319" s="55"/>
      <c r="BJ4319" s="54"/>
      <c r="BK4319" s="54"/>
    </row>
    <row r="4320">
      <c r="B4320" s="23"/>
      <c r="D4320" s="32"/>
      <c r="G4320" s="23"/>
      <c r="J4320" s="23"/>
      <c r="O4320" s="23"/>
      <c r="BE4320" s="54"/>
      <c r="BF4320" s="55"/>
      <c r="BI4320" s="55"/>
      <c r="BJ4320" s="54"/>
      <c r="BK4320" s="54"/>
    </row>
    <row r="4321">
      <c r="B4321" s="23"/>
      <c r="D4321" s="32"/>
      <c r="G4321" s="23"/>
      <c r="J4321" s="23"/>
      <c r="O4321" s="23"/>
      <c r="BE4321" s="54"/>
      <c r="BF4321" s="55"/>
      <c r="BI4321" s="55"/>
      <c r="BJ4321" s="54"/>
      <c r="BK4321" s="54"/>
    </row>
    <row r="4322">
      <c r="B4322" s="23"/>
      <c r="D4322" s="32"/>
      <c r="G4322" s="23"/>
      <c r="J4322" s="23"/>
      <c r="O4322" s="23"/>
      <c r="BE4322" s="54"/>
      <c r="BF4322" s="55"/>
      <c r="BI4322" s="55"/>
      <c r="BJ4322" s="54"/>
      <c r="BK4322" s="54"/>
    </row>
    <row r="4323">
      <c r="B4323" s="23"/>
      <c r="D4323" s="32"/>
      <c r="G4323" s="23"/>
      <c r="J4323" s="23"/>
      <c r="O4323" s="23"/>
      <c r="BE4323" s="54"/>
      <c r="BF4323" s="55"/>
      <c r="BI4323" s="55"/>
      <c r="BJ4323" s="54"/>
      <c r="BK4323" s="54"/>
    </row>
    <row r="4324">
      <c r="B4324" s="23"/>
      <c r="D4324" s="32"/>
      <c r="G4324" s="23"/>
      <c r="J4324" s="23"/>
      <c r="O4324" s="23"/>
      <c r="BE4324" s="54"/>
      <c r="BF4324" s="55"/>
      <c r="BI4324" s="55"/>
      <c r="BJ4324" s="54"/>
      <c r="BK4324" s="54"/>
    </row>
    <row r="4325">
      <c r="B4325" s="23"/>
      <c r="D4325" s="32"/>
      <c r="G4325" s="23"/>
      <c r="J4325" s="23"/>
      <c r="O4325" s="23"/>
      <c r="BE4325" s="54"/>
      <c r="BF4325" s="55"/>
      <c r="BI4325" s="55"/>
      <c r="BJ4325" s="54"/>
      <c r="BK4325" s="54"/>
    </row>
    <row r="4326">
      <c r="B4326" s="23"/>
      <c r="D4326" s="32"/>
      <c r="G4326" s="23"/>
      <c r="J4326" s="23"/>
      <c r="O4326" s="23"/>
      <c r="BE4326" s="54"/>
      <c r="BF4326" s="55"/>
      <c r="BI4326" s="55"/>
      <c r="BJ4326" s="54"/>
      <c r="BK4326" s="54"/>
    </row>
    <row r="4327">
      <c r="B4327" s="23"/>
      <c r="D4327" s="32"/>
      <c r="G4327" s="23"/>
      <c r="J4327" s="23"/>
      <c r="O4327" s="23"/>
      <c r="BE4327" s="54"/>
      <c r="BF4327" s="55"/>
      <c r="BI4327" s="55"/>
      <c r="BJ4327" s="54"/>
      <c r="BK4327" s="54"/>
    </row>
    <row r="4328">
      <c r="B4328" s="23"/>
      <c r="D4328" s="32"/>
      <c r="G4328" s="23"/>
      <c r="J4328" s="23"/>
      <c r="O4328" s="23"/>
      <c r="BE4328" s="54"/>
      <c r="BF4328" s="55"/>
      <c r="BI4328" s="55"/>
      <c r="BJ4328" s="54"/>
      <c r="BK4328" s="54"/>
    </row>
    <row r="4329">
      <c r="B4329" s="23"/>
      <c r="D4329" s="32"/>
      <c r="G4329" s="23"/>
      <c r="J4329" s="23"/>
      <c r="O4329" s="23"/>
      <c r="BE4329" s="54"/>
      <c r="BF4329" s="55"/>
      <c r="BI4329" s="55"/>
      <c r="BJ4329" s="54"/>
      <c r="BK4329" s="54"/>
    </row>
    <row r="4330">
      <c r="B4330" s="23"/>
      <c r="D4330" s="32"/>
      <c r="G4330" s="23"/>
      <c r="J4330" s="23"/>
      <c r="O4330" s="23"/>
      <c r="BE4330" s="54"/>
      <c r="BF4330" s="55"/>
      <c r="BI4330" s="55"/>
      <c r="BJ4330" s="54"/>
      <c r="BK4330" s="54"/>
    </row>
    <row r="4331">
      <c r="B4331" s="23"/>
      <c r="D4331" s="32"/>
      <c r="G4331" s="23"/>
      <c r="J4331" s="23"/>
      <c r="O4331" s="23"/>
      <c r="BE4331" s="54"/>
      <c r="BF4331" s="55"/>
      <c r="BI4331" s="55"/>
      <c r="BJ4331" s="54"/>
      <c r="BK4331" s="54"/>
    </row>
    <row r="4332">
      <c r="B4332" s="23"/>
      <c r="D4332" s="32"/>
      <c r="G4332" s="23"/>
      <c r="J4332" s="23"/>
      <c r="O4332" s="23"/>
      <c r="BE4332" s="54"/>
      <c r="BF4332" s="55"/>
      <c r="BI4332" s="55"/>
      <c r="BJ4332" s="54"/>
      <c r="BK4332" s="54"/>
    </row>
    <row r="4333">
      <c r="B4333" s="23"/>
      <c r="D4333" s="32"/>
      <c r="G4333" s="23"/>
      <c r="J4333" s="23"/>
      <c r="O4333" s="23"/>
      <c r="BE4333" s="54"/>
      <c r="BF4333" s="55"/>
      <c r="BI4333" s="55"/>
      <c r="BJ4333" s="54"/>
      <c r="BK4333" s="54"/>
    </row>
    <row r="4334">
      <c r="B4334" s="23"/>
      <c r="D4334" s="32"/>
      <c r="G4334" s="23"/>
      <c r="J4334" s="23"/>
      <c r="O4334" s="23"/>
      <c r="BE4334" s="54"/>
      <c r="BF4334" s="55"/>
      <c r="BI4334" s="55"/>
      <c r="BJ4334" s="54"/>
      <c r="BK4334" s="54"/>
    </row>
    <row r="4335">
      <c r="B4335" s="23"/>
      <c r="D4335" s="32"/>
      <c r="G4335" s="23"/>
      <c r="J4335" s="23"/>
      <c r="O4335" s="23"/>
      <c r="BE4335" s="54"/>
      <c r="BF4335" s="55"/>
      <c r="BI4335" s="55"/>
      <c r="BJ4335" s="54"/>
      <c r="BK4335" s="54"/>
    </row>
    <row r="4336">
      <c r="B4336" s="23"/>
      <c r="D4336" s="32"/>
      <c r="G4336" s="23"/>
      <c r="J4336" s="23"/>
      <c r="O4336" s="23"/>
      <c r="BE4336" s="54"/>
      <c r="BF4336" s="55"/>
      <c r="BI4336" s="55"/>
      <c r="BJ4336" s="54"/>
      <c r="BK4336" s="54"/>
    </row>
    <row r="4337">
      <c r="B4337" s="23"/>
      <c r="D4337" s="32"/>
      <c r="G4337" s="23"/>
      <c r="J4337" s="23"/>
      <c r="O4337" s="23"/>
      <c r="BE4337" s="54"/>
      <c r="BF4337" s="55"/>
      <c r="BI4337" s="55"/>
      <c r="BJ4337" s="54"/>
      <c r="BK4337" s="54"/>
    </row>
    <row r="4338">
      <c r="B4338" s="23"/>
      <c r="D4338" s="32"/>
      <c r="G4338" s="23"/>
      <c r="J4338" s="23"/>
      <c r="O4338" s="23"/>
      <c r="BE4338" s="54"/>
      <c r="BF4338" s="55"/>
      <c r="BI4338" s="55"/>
      <c r="BJ4338" s="54"/>
      <c r="BK4338" s="54"/>
    </row>
    <row r="4339">
      <c r="B4339" s="23"/>
      <c r="D4339" s="32"/>
      <c r="G4339" s="23"/>
      <c r="J4339" s="23"/>
      <c r="O4339" s="23"/>
      <c r="BE4339" s="54"/>
      <c r="BF4339" s="55"/>
      <c r="BI4339" s="55"/>
      <c r="BJ4339" s="54"/>
      <c r="BK4339" s="54"/>
    </row>
    <row r="4340">
      <c r="B4340" s="23"/>
      <c r="D4340" s="32"/>
      <c r="G4340" s="23"/>
      <c r="J4340" s="23"/>
      <c r="O4340" s="23"/>
      <c r="BE4340" s="54"/>
      <c r="BF4340" s="55"/>
      <c r="BI4340" s="55"/>
      <c r="BJ4340" s="54"/>
      <c r="BK4340" s="54"/>
    </row>
    <row r="4341">
      <c r="B4341" s="23"/>
      <c r="D4341" s="32"/>
      <c r="G4341" s="23"/>
      <c r="J4341" s="23"/>
      <c r="O4341" s="23"/>
      <c r="BE4341" s="54"/>
      <c r="BF4341" s="55"/>
      <c r="BI4341" s="55"/>
      <c r="BJ4341" s="54"/>
      <c r="BK4341" s="54"/>
    </row>
    <row r="4342">
      <c r="B4342" s="23"/>
      <c r="D4342" s="32"/>
      <c r="G4342" s="23"/>
      <c r="J4342" s="23"/>
      <c r="O4342" s="23"/>
      <c r="BE4342" s="54"/>
      <c r="BF4342" s="55"/>
      <c r="BI4342" s="55"/>
      <c r="BJ4342" s="54"/>
      <c r="BK4342" s="54"/>
    </row>
    <row r="4343">
      <c r="B4343" s="23"/>
      <c r="D4343" s="32"/>
      <c r="G4343" s="23"/>
      <c r="J4343" s="23"/>
      <c r="O4343" s="23"/>
      <c r="BE4343" s="54"/>
      <c r="BF4343" s="55"/>
      <c r="BI4343" s="55"/>
      <c r="BJ4343" s="54"/>
      <c r="BK4343" s="54"/>
    </row>
    <row r="4344">
      <c r="B4344" s="23"/>
      <c r="D4344" s="32"/>
      <c r="G4344" s="23"/>
      <c r="J4344" s="23"/>
      <c r="O4344" s="23"/>
      <c r="BE4344" s="54"/>
      <c r="BF4344" s="55"/>
      <c r="BI4344" s="55"/>
      <c r="BJ4344" s="54"/>
      <c r="BK4344" s="54"/>
    </row>
    <row r="4345">
      <c r="B4345" s="23"/>
      <c r="D4345" s="32"/>
      <c r="G4345" s="23"/>
      <c r="J4345" s="23"/>
      <c r="O4345" s="23"/>
      <c r="BE4345" s="54"/>
      <c r="BF4345" s="55"/>
      <c r="BI4345" s="55"/>
      <c r="BJ4345" s="54"/>
      <c r="BK4345" s="54"/>
    </row>
    <row r="4346">
      <c r="B4346" s="23"/>
      <c r="D4346" s="32"/>
      <c r="G4346" s="23"/>
      <c r="J4346" s="23"/>
      <c r="O4346" s="23"/>
      <c r="BE4346" s="54"/>
      <c r="BF4346" s="55"/>
      <c r="BI4346" s="55"/>
      <c r="BJ4346" s="54"/>
      <c r="BK4346" s="54"/>
    </row>
    <row r="4347">
      <c r="B4347" s="23"/>
      <c r="D4347" s="32"/>
      <c r="G4347" s="23"/>
      <c r="J4347" s="23"/>
      <c r="O4347" s="23"/>
      <c r="BE4347" s="54"/>
      <c r="BF4347" s="55"/>
      <c r="BI4347" s="55"/>
      <c r="BJ4347" s="54"/>
      <c r="BK4347" s="54"/>
    </row>
    <row r="4348">
      <c r="B4348" s="23"/>
      <c r="D4348" s="32"/>
      <c r="G4348" s="23"/>
      <c r="J4348" s="23"/>
      <c r="O4348" s="23"/>
      <c r="BE4348" s="54"/>
      <c r="BF4348" s="55"/>
      <c r="BI4348" s="55"/>
      <c r="BJ4348" s="54"/>
      <c r="BK4348" s="54"/>
    </row>
    <row r="4349">
      <c r="B4349" s="23"/>
      <c r="D4349" s="32"/>
      <c r="G4349" s="23"/>
      <c r="J4349" s="23"/>
      <c r="O4349" s="23"/>
      <c r="BE4349" s="54"/>
      <c r="BF4349" s="55"/>
      <c r="BI4349" s="55"/>
      <c r="BJ4349" s="54"/>
      <c r="BK4349" s="54"/>
    </row>
    <row r="4350">
      <c r="B4350" s="23"/>
      <c r="D4350" s="32"/>
      <c r="G4350" s="23"/>
      <c r="J4350" s="23"/>
      <c r="O4350" s="23"/>
      <c r="BE4350" s="54"/>
      <c r="BF4350" s="55"/>
      <c r="BI4350" s="55"/>
      <c r="BJ4350" s="54"/>
      <c r="BK4350" s="54"/>
    </row>
    <row r="4351">
      <c r="B4351" s="23"/>
      <c r="D4351" s="32"/>
      <c r="G4351" s="23"/>
      <c r="J4351" s="23"/>
      <c r="O4351" s="23"/>
      <c r="BE4351" s="54"/>
      <c r="BF4351" s="55"/>
      <c r="BI4351" s="55"/>
      <c r="BJ4351" s="54"/>
      <c r="BK4351" s="54"/>
    </row>
    <row r="4352">
      <c r="B4352" s="23"/>
      <c r="D4352" s="32"/>
      <c r="G4352" s="23"/>
      <c r="J4352" s="23"/>
      <c r="O4352" s="23"/>
      <c r="BE4352" s="54"/>
      <c r="BF4352" s="55"/>
      <c r="BI4352" s="55"/>
      <c r="BJ4352" s="54"/>
      <c r="BK4352" s="54"/>
    </row>
    <row r="4353">
      <c r="B4353" s="23"/>
      <c r="D4353" s="32"/>
      <c r="G4353" s="23"/>
      <c r="J4353" s="23"/>
      <c r="O4353" s="23"/>
      <c r="BE4353" s="54"/>
      <c r="BF4353" s="55"/>
      <c r="BI4353" s="55"/>
      <c r="BJ4353" s="54"/>
      <c r="BK4353" s="54"/>
    </row>
    <row r="4354">
      <c r="B4354" s="23"/>
      <c r="D4354" s="32"/>
      <c r="G4354" s="23"/>
      <c r="J4354" s="23"/>
      <c r="O4354" s="23"/>
      <c r="BE4354" s="54"/>
      <c r="BF4354" s="55"/>
      <c r="BI4354" s="55"/>
      <c r="BJ4354" s="54"/>
      <c r="BK4354" s="54"/>
    </row>
    <row r="4355">
      <c r="B4355" s="23"/>
      <c r="D4355" s="32"/>
      <c r="G4355" s="23"/>
      <c r="J4355" s="23"/>
      <c r="O4355" s="23"/>
      <c r="BE4355" s="54"/>
      <c r="BF4355" s="55"/>
      <c r="BI4355" s="55"/>
      <c r="BJ4355" s="54"/>
      <c r="BK4355" s="54"/>
    </row>
    <row r="4356">
      <c r="B4356" s="23"/>
      <c r="D4356" s="32"/>
      <c r="G4356" s="23"/>
      <c r="J4356" s="23"/>
      <c r="O4356" s="23"/>
      <c r="BE4356" s="54"/>
      <c r="BF4356" s="55"/>
      <c r="BI4356" s="55"/>
      <c r="BJ4356" s="54"/>
      <c r="BK4356" s="54"/>
    </row>
    <row r="4357">
      <c r="B4357" s="23"/>
      <c r="D4357" s="32"/>
      <c r="G4357" s="23"/>
      <c r="J4357" s="23"/>
      <c r="O4357" s="23"/>
      <c r="BE4357" s="54"/>
      <c r="BF4357" s="55"/>
      <c r="BI4357" s="55"/>
      <c r="BJ4357" s="54"/>
      <c r="BK4357" s="54"/>
    </row>
    <row r="4358">
      <c r="B4358" s="23"/>
      <c r="D4358" s="32"/>
      <c r="G4358" s="23"/>
      <c r="J4358" s="23"/>
      <c r="O4358" s="23"/>
      <c r="BE4358" s="54"/>
      <c r="BF4358" s="55"/>
      <c r="BI4358" s="55"/>
      <c r="BJ4358" s="54"/>
      <c r="BK4358" s="54"/>
    </row>
    <row r="4359">
      <c r="B4359" s="23"/>
      <c r="D4359" s="32"/>
      <c r="G4359" s="23"/>
      <c r="J4359" s="23"/>
      <c r="O4359" s="23"/>
      <c r="BE4359" s="54"/>
      <c r="BF4359" s="55"/>
      <c r="BI4359" s="55"/>
      <c r="BJ4359" s="54"/>
      <c r="BK4359" s="54"/>
    </row>
    <row r="4360">
      <c r="B4360" s="23"/>
      <c r="D4360" s="32"/>
      <c r="G4360" s="23"/>
      <c r="J4360" s="23"/>
      <c r="O4360" s="23"/>
      <c r="BE4360" s="54"/>
      <c r="BF4360" s="55"/>
      <c r="BI4360" s="55"/>
      <c r="BJ4360" s="54"/>
      <c r="BK4360" s="54"/>
    </row>
    <row r="4361">
      <c r="B4361" s="23"/>
      <c r="D4361" s="32"/>
      <c r="G4361" s="23"/>
      <c r="J4361" s="23"/>
      <c r="O4361" s="23"/>
      <c r="BE4361" s="54"/>
      <c r="BF4361" s="55"/>
      <c r="BI4361" s="55"/>
      <c r="BJ4361" s="54"/>
      <c r="BK4361" s="54"/>
    </row>
    <row r="4362">
      <c r="B4362" s="23"/>
      <c r="D4362" s="32"/>
      <c r="G4362" s="23"/>
      <c r="J4362" s="23"/>
      <c r="O4362" s="23"/>
      <c r="BE4362" s="54"/>
      <c r="BF4362" s="55"/>
      <c r="BI4362" s="55"/>
      <c r="BJ4362" s="54"/>
      <c r="BK4362" s="54"/>
    </row>
    <row r="4363">
      <c r="B4363" s="23"/>
      <c r="D4363" s="32"/>
      <c r="G4363" s="23"/>
      <c r="J4363" s="23"/>
      <c r="O4363" s="23"/>
      <c r="BE4363" s="54"/>
      <c r="BF4363" s="55"/>
      <c r="BI4363" s="55"/>
      <c r="BJ4363" s="54"/>
      <c r="BK4363" s="54"/>
    </row>
    <row r="4364">
      <c r="B4364" s="23"/>
      <c r="D4364" s="32"/>
      <c r="G4364" s="23"/>
      <c r="J4364" s="23"/>
      <c r="O4364" s="23"/>
      <c r="BE4364" s="54"/>
      <c r="BF4364" s="55"/>
      <c r="BI4364" s="55"/>
      <c r="BJ4364" s="54"/>
      <c r="BK4364" s="54"/>
    </row>
    <row r="4365">
      <c r="B4365" s="23"/>
      <c r="D4365" s="32"/>
      <c r="G4365" s="23"/>
      <c r="J4365" s="23"/>
      <c r="O4365" s="23"/>
      <c r="BE4365" s="54"/>
      <c r="BF4365" s="55"/>
      <c r="BI4365" s="55"/>
      <c r="BJ4365" s="54"/>
      <c r="BK4365" s="54"/>
    </row>
    <row r="4366">
      <c r="B4366" s="23"/>
      <c r="D4366" s="32"/>
      <c r="G4366" s="23"/>
      <c r="J4366" s="23"/>
      <c r="O4366" s="23"/>
      <c r="BE4366" s="54"/>
      <c r="BF4366" s="55"/>
      <c r="BI4366" s="55"/>
      <c r="BJ4366" s="54"/>
      <c r="BK4366" s="54"/>
    </row>
    <row r="4367">
      <c r="B4367" s="23"/>
      <c r="D4367" s="32"/>
      <c r="G4367" s="23"/>
      <c r="J4367" s="23"/>
      <c r="O4367" s="23"/>
      <c r="BE4367" s="54"/>
      <c r="BF4367" s="55"/>
      <c r="BI4367" s="55"/>
      <c r="BJ4367" s="54"/>
      <c r="BK4367" s="54"/>
    </row>
    <row r="4368">
      <c r="B4368" s="23"/>
      <c r="D4368" s="32"/>
      <c r="G4368" s="23"/>
      <c r="J4368" s="23"/>
      <c r="O4368" s="23"/>
      <c r="BE4368" s="54"/>
      <c r="BF4368" s="55"/>
      <c r="BI4368" s="55"/>
      <c r="BJ4368" s="54"/>
      <c r="BK4368" s="54"/>
    </row>
    <row r="4369">
      <c r="B4369" s="23"/>
      <c r="D4369" s="32"/>
      <c r="G4369" s="23"/>
      <c r="J4369" s="23"/>
      <c r="O4369" s="23"/>
      <c r="BE4369" s="54"/>
      <c r="BF4369" s="55"/>
      <c r="BI4369" s="55"/>
      <c r="BJ4369" s="54"/>
      <c r="BK4369" s="54"/>
    </row>
    <row r="4370">
      <c r="B4370" s="23"/>
      <c r="D4370" s="32"/>
      <c r="G4370" s="23"/>
      <c r="J4370" s="23"/>
      <c r="O4370" s="23"/>
      <c r="BE4370" s="54"/>
      <c r="BF4370" s="55"/>
      <c r="BI4370" s="55"/>
      <c r="BJ4370" s="54"/>
      <c r="BK4370" s="54"/>
    </row>
    <row r="4371">
      <c r="B4371" s="23"/>
      <c r="D4371" s="32"/>
      <c r="G4371" s="23"/>
      <c r="J4371" s="23"/>
      <c r="O4371" s="23"/>
      <c r="BE4371" s="54"/>
      <c r="BF4371" s="55"/>
      <c r="BI4371" s="55"/>
      <c r="BJ4371" s="54"/>
      <c r="BK4371" s="54"/>
    </row>
    <row r="4372">
      <c r="B4372" s="23"/>
      <c r="D4372" s="32"/>
      <c r="G4372" s="23"/>
      <c r="J4372" s="23"/>
      <c r="O4372" s="23"/>
      <c r="BE4372" s="54"/>
      <c r="BF4372" s="55"/>
      <c r="BI4372" s="55"/>
      <c r="BJ4372" s="54"/>
      <c r="BK4372" s="54"/>
    </row>
    <row r="4373">
      <c r="B4373" s="23"/>
      <c r="D4373" s="32"/>
      <c r="G4373" s="23"/>
      <c r="J4373" s="23"/>
      <c r="O4373" s="23"/>
      <c r="BE4373" s="54"/>
      <c r="BF4373" s="55"/>
      <c r="BI4373" s="55"/>
      <c r="BJ4373" s="54"/>
      <c r="BK4373" s="54"/>
    </row>
    <row r="4374">
      <c r="B4374" s="23"/>
      <c r="D4374" s="32"/>
      <c r="G4374" s="23"/>
      <c r="J4374" s="23"/>
      <c r="O4374" s="23"/>
      <c r="BE4374" s="54"/>
      <c r="BF4374" s="55"/>
      <c r="BI4374" s="55"/>
      <c r="BJ4374" s="54"/>
      <c r="BK4374" s="54"/>
    </row>
    <row r="4375">
      <c r="B4375" s="23"/>
      <c r="D4375" s="32"/>
      <c r="G4375" s="23"/>
      <c r="J4375" s="23"/>
      <c r="O4375" s="23"/>
      <c r="BE4375" s="54"/>
      <c r="BF4375" s="55"/>
      <c r="BI4375" s="55"/>
      <c r="BJ4375" s="54"/>
      <c r="BK4375" s="54"/>
    </row>
    <row r="4376">
      <c r="B4376" s="23"/>
      <c r="D4376" s="32"/>
      <c r="G4376" s="23"/>
      <c r="J4376" s="23"/>
      <c r="O4376" s="23"/>
      <c r="BE4376" s="54"/>
      <c r="BF4376" s="55"/>
      <c r="BI4376" s="55"/>
      <c r="BJ4376" s="54"/>
      <c r="BK4376" s="54"/>
    </row>
    <row r="4377">
      <c r="B4377" s="23"/>
      <c r="D4377" s="32"/>
      <c r="G4377" s="23"/>
      <c r="J4377" s="23"/>
      <c r="O4377" s="23"/>
      <c r="BE4377" s="54"/>
      <c r="BF4377" s="55"/>
      <c r="BI4377" s="55"/>
      <c r="BJ4377" s="54"/>
      <c r="BK4377" s="54"/>
    </row>
    <row r="4378">
      <c r="B4378" s="23"/>
      <c r="D4378" s="32"/>
      <c r="G4378" s="23"/>
      <c r="J4378" s="23"/>
      <c r="O4378" s="23"/>
      <c r="BE4378" s="54"/>
      <c r="BF4378" s="55"/>
      <c r="BI4378" s="55"/>
      <c r="BJ4378" s="54"/>
      <c r="BK4378" s="54"/>
    </row>
    <row r="4379">
      <c r="B4379" s="23"/>
      <c r="D4379" s="32"/>
      <c r="G4379" s="23"/>
      <c r="J4379" s="23"/>
      <c r="O4379" s="23"/>
      <c r="BE4379" s="54"/>
      <c r="BF4379" s="55"/>
      <c r="BI4379" s="55"/>
      <c r="BJ4379" s="54"/>
      <c r="BK4379" s="54"/>
    </row>
    <row r="4380">
      <c r="B4380" s="23"/>
      <c r="D4380" s="32"/>
      <c r="G4380" s="23"/>
      <c r="J4380" s="23"/>
      <c r="O4380" s="23"/>
      <c r="BE4380" s="54"/>
      <c r="BF4380" s="55"/>
      <c r="BI4380" s="55"/>
      <c r="BJ4380" s="54"/>
      <c r="BK4380" s="54"/>
    </row>
    <row r="4381">
      <c r="B4381" s="23"/>
      <c r="D4381" s="32"/>
      <c r="G4381" s="23"/>
      <c r="J4381" s="23"/>
      <c r="O4381" s="23"/>
      <c r="BE4381" s="54"/>
      <c r="BF4381" s="55"/>
      <c r="BI4381" s="55"/>
      <c r="BJ4381" s="54"/>
      <c r="BK4381" s="54"/>
    </row>
    <row r="4382">
      <c r="B4382" s="23"/>
      <c r="D4382" s="32"/>
      <c r="G4382" s="23"/>
      <c r="J4382" s="23"/>
      <c r="O4382" s="23"/>
      <c r="BE4382" s="54"/>
      <c r="BF4382" s="55"/>
      <c r="BI4382" s="55"/>
      <c r="BJ4382" s="54"/>
      <c r="BK4382" s="54"/>
    </row>
    <row r="4383">
      <c r="B4383" s="23"/>
      <c r="D4383" s="32"/>
      <c r="G4383" s="23"/>
      <c r="J4383" s="23"/>
      <c r="O4383" s="23"/>
      <c r="BE4383" s="54"/>
      <c r="BF4383" s="55"/>
      <c r="BI4383" s="55"/>
      <c r="BJ4383" s="54"/>
      <c r="BK4383" s="54"/>
    </row>
    <row r="4384">
      <c r="B4384" s="23"/>
      <c r="D4384" s="32"/>
      <c r="G4384" s="23"/>
      <c r="J4384" s="23"/>
      <c r="O4384" s="23"/>
      <c r="BE4384" s="54"/>
      <c r="BF4384" s="55"/>
      <c r="BI4384" s="55"/>
      <c r="BJ4384" s="54"/>
      <c r="BK4384" s="54"/>
    </row>
    <row r="4385">
      <c r="B4385" s="23"/>
      <c r="D4385" s="32"/>
      <c r="G4385" s="23"/>
      <c r="J4385" s="23"/>
      <c r="O4385" s="23"/>
      <c r="BE4385" s="54"/>
      <c r="BF4385" s="55"/>
      <c r="BI4385" s="55"/>
      <c r="BJ4385" s="54"/>
      <c r="BK4385" s="54"/>
    </row>
    <row r="4386">
      <c r="B4386" s="23"/>
      <c r="D4386" s="32"/>
      <c r="G4386" s="23"/>
      <c r="J4386" s="23"/>
      <c r="O4386" s="23"/>
      <c r="BE4386" s="54"/>
      <c r="BF4386" s="55"/>
      <c r="BI4386" s="55"/>
      <c r="BJ4386" s="54"/>
      <c r="BK4386" s="54"/>
    </row>
    <row r="4387">
      <c r="B4387" s="23"/>
      <c r="D4387" s="32"/>
      <c r="G4387" s="23"/>
      <c r="J4387" s="23"/>
      <c r="O4387" s="23"/>
      <c r="BE4387" s="54"/>
      <c r="BF4387" s="55"/>
      <c r="BI4387" s="55"/>
      <c r="BJ4387" s="54"/>
      <c r="BK4387" s="54"/>
    </row>
    <row r="4388">
      <c r="B4388" s="23"/>
      <c r="D4388" s="32"/>
      <c r="G4388" s="23"/>
      <c r="J4388" s="23"/>
      <c r="O4388" s="23"/>
      <c r="BE4388" s="54"/>
      <c r="BF4388" s="55"/>
      <c r="BI4388" s="55"/>
      <c r="BJ4388" s="54"/>
      <c r="BK4388" s="54"/>
    </row>
    <row r="4389">
      <c r="B4389" s="23"/>
      <c r="D4389" s="32"/>
      <c r="G4389" s="23"/>
      <c r="J4389" s="23"/>
      <c r="O4389" s="23"/>
      <c r="BE4389" s="54"/>
      <c r="BF4389" s="55"/>
      <c r="BI4389" s="55"/>
      <c r="BJ4389" s="54"/>
      <c r="BK4389" s="54"/>
    </row>
    <row r="4390">
      <c r="B4390" s="23"/>
      <c r="D4390" s="32"/>
      <c r="G4390" s="23"/>
      <c r="J4390" s="23"/>
      <c r="O4390" s="23"/>
      <c r="BE4390" s="54"/>
      <c r="BF4390" s="55"/>
      <c r="BI4390" s="55"/>
      <c r="BJ4390" s="54"/>
      <c r="BK4390" s="54"/>
    </row>
    <row r="4391">
      <c r="B4391" s="23"/>
      <c r="D4391" s="32"/>
      <c r="G4391" s="23"/>
      <c r="J4391" s="23"/>
      <c r="O4391" s="23"/>
      <c r="BE4391" s="54"/>
      <c r="BF4391" s="55"/>
      <c r="BI4391" s="55"/>
      <c r="BJ4391" s="54"/>
      <c r="BK4391" s="54"/>
    </row>
    <row r="4392">
      <c r="B4392" s="23"/>
      <c r="D4392" s="32"/>
      <c r="G4392" s="23"/>
      <c r="J4392" s="23"/>
      <c r="O4392" s="23"/>
      <c r="BE4392" s="54"/>
      <c r="BF4392" s="55"/>
      <c r="BI4392" s="55"/>
      <c r="BJ4392" s="54"/>
      <c r="BK4392" s="54"/>
    </row>
    <row r="4393">
      <c r="B4393" s="23"/>
      <c r="D4393" s="32"/>
      <c r="G4393" s="23"/>
      <c r="J4393" s="23"/>
      <c r="O4393" s="23"/>
      <c r="BE4393" s="54"/>
      <c r="BF4393" s="55"/>
      <c r="BI4393" s="55"/>
      <c r="BJ4393" s="54"/>
      <c r="BK4393" s="54"/>
    </row>
    <row r="4394">
      <c r="B4394" s="23"/>
      <c r="D4394" s="32"/>
      <c r="G4394" s="23"/>
      <c r="J4394" s="23"/>
      <c r="O4394" s="23"/>
      <c r="BE4394" s="54"/>
      <c r="BF4394" s="55"/>
      <c r="BI4394" s="55"/>
      <c r="BJ4394" s="54"/>
      <c r="BK4394" s="54"/>
    </row>
    <row r="4395">
      <c r="B4395" s="23"/>
      <c r="D4395" s="32"/>
      <c r="G4395" s="23"/>
      <c r="J4395" s="23"/>
      <c r="O4395" s="23"/>
      <c r="BE4395" s="54"/>
      <c r="BF4395" s="55"/>
      <c r="BI4395" s="55"/>
      <c r="BJ4395" s="54"/>
      <c r="BK4395" s="54"/>
    </row>
    <row r="4396">
      <c r="B4396" s="23"/>
      <c r="D4396" s="32"/>
      <c r="G4396" s="23"/>
      <c r="J4396" s="23"/>
      <c r="O4396" s="23"/>
      <c r="BE4396" s="54"/>
      <c r="BF4396" s="55"/>
      <c r="BI4396" s="55"/>
      <c r="BJ4396" s="54"/>
      <c r="BK4396" s="54"/>
    </row>
    <row r="4397">
      <c r="B4397" s="23"/>
      <c r="D4397" s="32"/>
      <c r="G4397" s="23"/>
      <c r="J4397" s="23"/>
      <c r="O4397" s="23"/>
      <c r="BE4397" s="54"/>
      <c r="BF4397" s="55"/>
      <c r="BI4397" s="55"/>
      <c r="BJ4397" s="54"/>
      <c r="BK4397" s="54"/>
    </row>
    <row r="4398">
      <c r="B4398" s="23"/>
      <c r="D4398" s="32"/>
      <c r="G4398" s="23"/>
      <c r="J4398" s="23"/>
      <c r="O4398" s="23"/>
      <c r="BE4398" s="54"/>
      <c r="BF4398" s="55"/>
      <c r="BI4398" s="55"/>
      <c r="BJ4398" s="54"/>
      <c r="BK4398" s="54"/>
    </row>
    <row r="4399">
      <c r="B4399" s="23"/>
      <c r="D4399" s="32"/>
      <c r="G4399" s="23"/>
      <c r="J4399" s="23"/>
      <c r="O4399" s="23"/>
      <c r="BE4399" s="54"/>
      <c r="BF4399" s="55"/>
      <c r="BI4399" s="55"/>
      <c r="BJ4399" s="54"/>
      <c r="BK4399" s="54"/>
    </row>
    <row r="4400">
      <c r="B4400" s="23"/>
      <c r="D4400" s="32"/>
      <c r="G4400" s="23"/>
      <c r="J4400" s="23"/>
      <c r="O4400" s="23"/>
      <c r="BE4400" s="54"/>
      <c r="BF4400" s="55"/>
      <c r="BI4400" s="55"/>
      <c r="BJ4400" s="54"/>
      <c r="BK4400" s="54"/>
    </row>
    <row r="4401">
      <c r="B4401" s="23"/>
      <c r="D4401" s="32"/>
      <c r="G4401" s="23"/>
      <c r="J4401" s="23"/>
      <c r="O4401" s="23"/>
      <c r="BE4401" s="54"/>
      <c r="BF4401" s="55"/>
      <c r="BI4401" s="55"/>
      <c r="BJ4401" s="54"/>
      <c r="BK4401" s="54"/>
    </row>
    <row r="4402">
      <c r="B4402" s="23"/>
      <c r="D4402" s="32"/>
      <c r="G4402" s="23"/>
      <c r="J4402" s="23"/>
      <c r="O4402" s="23"/>
      <c r="BE4402" s="54"/>
      <c r="BF4402" s="55"/>
      <c r="BI4402" s="55"/>
      <c r="BJ4402" s="54"/>
      <c r="BK4402" s="54"/>
    </row>
    <row r="4403">
      <c r="B4403" s="23"/>
      <c r="D4403" s="32"/>
      <c r="G4403" s="23"/>
      <c r="J4403" s="23"/>
      <c r="O4403" s="23"/>
      <c r="BE4403" s="54"/>
      <c r="BF4403" s="55"/>
      <c r="BI4403" s="55"/>
      <c r="BJ4403" s="54"/>
      <c r="BK4403" s="54"/>
    </row>
    <row r="4404">
      <c r="B4404" s="23"/>
      <c r="D4404" s="32"/>
      <c r="G4404" s="23"/>
      <c r="J4404" s="23"/>
      <c r="O4404" s="23"/>
      <c r="BE4404" s="54"/>
      <c r="BF4404" s="55"/>
      <c r="BI4404" s="55"/>
      <c r="BJ4404" s="54"/>
      <c r="BK4404" s="54"/>
    </row>
    <row r="4405">
      <c r="B4405" s="23"/>
      <c r="D4405" s="32"/>
      <c r="G4405" s="23"/>
      <c r="J4405" s="23"/>
      <c r="O4405" s="23"/>
      <c r="BE4405" s="54"/>
      <c r="BF4405" s="55"/>
      <c r="BI4405" s="55"/>
      <c r="BJ4405" s="54"/>
      <c r="BK4405" s="54"/>
    </row>
    <row r="4406">
      <c r="B4406" s="23"/>
      <c r="D4406" s="32"/>
      <c r="G4406" s="23"/>
      <c r="J4406" s="23"/>
      <c r="O4406" s="23"/>
      <c r="BE4406" s="54"/>
      <c r="BF4406" s="55"/>
      <c r="BI4406" s="55"/>
      <c r="BJ4406" s="54"/>
      <c r="BK4406" s="54"/>
    </row>
    <row r="4407">
      <c r="B4407" s="23"/>
      <c r="D4407" s="32"/>
      <c r="G4407" s="23"/>
      <c r="J4407" s="23"/>
      <c r="O4407" s="23"/>
      <c r="BE4407" s="54"/>
      <c r="BF4407" s="55"/>
      <c r="BI4407" s="55"/>
      <c r="BJ4407" s="54"/>
      <c r="BK4407" s="54"/>
    </row>
    <row r="4408">
      <c r="B4408" s="23"/>
      <c r="D4408" s="32"/>
      <c r="G4408" s="23"/>
      <c r="J4408" s="23"/>
      <c r="O4408" s="23"/>
      <c r="BE4408" s="54"/>
      <c r="BF4408" s="55"/>
      <c r="BI4408" s="55"/>
      <c r="BJ4408" s="54"/>
      <c r="BK4408" s="54"/>
    </row>
    <row r="4409">
      <c r="B4409" s="23"/>
      <c r="D4409" s="32"/>
      <c r="G4409" s="23"/>
      <c r="J4409" s="23"/>
      <c r="O4409" s="23"/>
      <c r="BE4409" s="54"/>
      <c r="BF4409" s="55"/>
      <c r="BI4409" s="55"/>
      <c r="BJ4409" s="54"/>
      <c r="BK4409" s="54"/>
    </row>
    <row r="4410">
      <c r="B4410" s="23"/>
      <c r="D4410" s="32"/>
      <c r="G4410" s="23"/>
      <c r="J4410" s="23"/>
      <c r="O4410" s="23"/>
      <c r="BE4410" s="54"/>
      <c r="BF4410" s="55"/>
      <c r="BI4410" s="55"/>
      <c r="BJ4410" s="54"/>
      <c r="BK4410" s="54"/>
    </row>
    <row r="4411">
      <c r="B4411" s="23"/>
      <c r="D4411" s="32"/>
      <c r="G4411" s="23"/>
      <c r="J4411" s="23"/>
      <c r="O4411" s="23"/>
      <c r="BE4411" s="54"/>
      <c r="BF4411" s="55"/>
      <c r="BI4411" s="55"/>
      <c r="BJ4411" s="54"/>
      <c r="BK4411" s="54"/>
    </row>
    <row r="4412">
      <c r="B4412" s="23"/>
      <c r="D4412" s="32"/>
      <c r="G4412" s="23"/>
      <c r="J4412" s="23"/>
      <c r="O4412" s="23"/>
      <c r="BE4412" s="54"/>
      <c r="BF4412" s="55"/>
      <c r="BI4412" s="55"/>
      <c r="BJ4412" s="54"/>
      <c r="BK4412" s="54"/>
    </row>
    <row r="4413">
      <c r="B4413" s="23"/>
      <c r="D4413" s="32"/>
      <c r="G4413" s="23"/>
      <c r="J4413" s="23"/>
      <c r="O4413" s="23"/>
      <c r="BE4413" s="54"/>
      <c r="BF4413" s="55"/>
      <c r="BI4413" s="55"/>
      <c r="BJ4413" s="54"/>
      <c r="BK4413" s="54"/>
    </row>
    <row r="4414">
      <c r="B4414" s="23"/>
      <c r="D4414" s="32"/>
      <c r="G4414" s="23"/>
      <c r="J4414" s="23"/>
      <c r="O4414" s="23"/>
      <c r="BE4414" s="54"/>
      <c r="BF4414" s="55"/>
      <c r="BI4414" s="55"/>
      <c r="BJ4414" s="54"/>
      <c r="BK4414" s="54"/>
    </row>
    <row r="4415">
      <c r="B4415" s="23"/>
      <c r="D4415" s="32"/>
      <c r="G4415" s="23"/>
      <c r="J4415" s="23"/>
      <c r="O4415" s="23"/>
      <c r="BE4415" s="54"/>
      <c r="BF4415" s="55"/>
      <c r="BI4415" s="55"/>
      <c r="BJ4415" s="54"/>
      <c r="BK4415" s="54"/>
    </row>
    <row r="4416">
      <c r="B4416" s="23"/>
      <c r="D4416" s="32"/>
      <c r="G4416" s="23"/>
      <c r="J4416" s="23"/>
      <c r="O4416" s="23"/>
      <c r="BE4416" s="54"/>
      <c r="BF4416" s="55"/>
      <c r="BI4416" s="55"/>
      <c r="BJ4416" s="54"/>
      <c r="BK4416" s="54"/>
    </row>
    <row r="4417">
      <c r="B4417" s="23"/>
      <c r="D4417" s="32"/>
      <c r="G4417" s="23"/>
      <c r="J4417" s="23"/>
      <c r="O4417" s="23"/>
      <c r="BE4417" s="54"/>
      <c r="BF4417" s="55"/>
      <c r="BI4417" s="55"/>
      <c r="BJ4417" s="54"/>
      <c r="BK4417" s="54"/>
    </row>
    <row r="4418">
      <c r="B4418" s="23"/>
      <c r="D4418" s="32"/>
      <c r="G4418" s="23"/>
      <c r="J4418" s="23"/>
      <c r="O4418" s="23"/>
      <c r="BE4418" s="54"/>
      <c r="BF4418" s="55"/>
      <c r="BI4418" s="55"/>
      <c r="BJ4418" s="54"/>
      <c r="BK4418" s="54"/>
    </row>
    <row r="4419">
      <c r="B4419" s="23"/>
      <c r="D4419" s="32"/>
      <c r="G4419" s="23"/>
      <c r="J4419" s="23"/>
      <c r="O4419" s="23"/>
      <c r="BE4419" s="54"/>
      <c r="BF4419" s="55"/>
      <c r="BI4419" s="55"/>
      <c r="BJ4419" s="54"/>
      <c r="BK4419" s="54"/>
    </row>
    <row r="4420">
      <c r="B4420" s="23"/>
      <c r="D4420" s="32"/>
      <c r="G4420" s="23"/>
      <c r="J4420" s="23"/>
      <c r="O4420" s="23"/>
      <c r="BE4420" s="54"/>
      <c r="BF4420" s="55"/>
      <c r="BI4420" s="55"/>
      <c r="BJ4420" s="54"/>
      <c r="BK4420" s="54"/>
    </row>
    <row r="4421">
      <c r="B4421" s="23"/>
      <c r="D4421" s="32"/>
      <c r="G4421" s="23"/>
      <c r="J4421" s="23"/>
      <c r="O4421" s="23"/>
      <c r="BE4421" s="54"/>
      <c r="BF4421" s="55"/>
      <c r="BI4421" s="55"/>
      <c r="BJ4421" s="54"/>
      <c r="BK4421" s="54"/>
    </row>
    <row r="4422">
      <c r="B4422" s="23"/>
      <c r="D4422" s="32"/>
      <c r="G4422" s="23"/>
      <c r="J4422" s="23"/>
      <c r="O4422" s="23"/>
      <c r="BE4422" s="54"/>
      <c r="BF4422" s="55"/>
      <c r="BI4422" s="55"/>
      <c r="BJ4422" s="54"/>
      <c r="BK4422" s="54"/>
    </row>
    <row r="4423">
      <c r="B4423" s="23"/>
      <c r="D4423" s="32"/>
      <c r="G4423" s="23"/>
      <c r="J4423" s="23"/>
      <c r="O4423" s="23"/>
      <c r="BE4423" s="54"/>
      <c r="BF4423" s="55"/>
      <c r="BI4423" s="55"/>
      <c r="BJ4423" s="54"/>
      <c r="BK4423" s="54"/>
    </row>
    <row r="4424">
      <c r="B4424" s="23"/>
      <c r="D4424" s="32"/>
      <c r="G4424" s="23"/>
      <c r="J4424" s="23"/>
      <c r="O4424" s="23"/>
      <c r="BE4424" s="54"/>
      <c r="BF4424" s="55"/>
      <c r="BI4424" s="55"/>
      <c r="BJ4424" s="54"/>
      <c r="BK4424" s="54"/>
    </row>
    <row r="4425">
      <c r="B4425" s="23"/>
      <c r="D4425" s="32"/>
      <c r="G4425" s="23"/>
      <c r="J4425" s="23"/>
      <c r="O4425" s="23"/>
      <c r="BE4425" s="54"/>
      <c r="BF4425" s="55"/>
      <c r="BI4425" s="55"/>
      <c r="BJ4425" s="54"/>
      <c r="BK4425" s="54"/>
    </row>
    <row r="4426">
      <c r="B4426" s="23"/>
      <c r="D4426" s="32"/>
      <c r="G4426" s="23"/>
      <c r="J4426" s="23"/>
      <c r="O4426" s="23"/>
      <c r="BE4426" s="54"/>
      <c r="BF4426" s="55"/>
      <c r="BI4426" s="55"/>
      <c r="BJ4426" s="54"/>
      <c r="BK4426" s="54"/>
    </row>
    <row r="4427">
      <c r="B4427" s="23"/>
      <c r="D4427" s="32"/>
      <c r="G4427" s="23"/>
      <c r="J4427" s="23"/>
      <c r="O4427" s="23"/>
      <c r="BE4427" s="54"/>
      <c r="BF4427" s="55"/>
      <c r="BI4427" s="55"/>
      <c r="BJ4427" s="54"/>
      <c r="BK4427" s="54"/>
    </row>
    <row r="4428">
      <c r="B4428" s="23"/>
      <c r="D4428" s="32"/>
      <c r="G4428" s="23"/>
      <c r="J4428" s="23"/>
      <c r="O4428" s="23"/>
      <c r="BE4428" s="54"/>
      <c r="BF4428" s="55"/>
      <c r="BI4428" s="55"/>
      <c r="BJ4428" s="54"/>
      <c r="BK4428" s="54"/>
    </row>
    <row r="4429">
      <c r="B4429" s="23"/>
      <c r="D4429" s="32"/>
      <c r="G4429" s="23"/>
      <c r="J4429" s="23"/>
      <c r="O4429" s="23"/>
      <c r="BE4429" s="54"/>
      <c r="BF4429" s="55"/>
      <c r="BI4429" s="55"/>
      <c r="BJ4429" s="54"/>
      <c r="BK4429" s="54"/>
    </row>
    <row r="4430">
      <c r="B4430" s="23"/>
      <c r="D4430" s="32"/>
      <c r="G4430" s="23"/>
      <c r="J4430" s="23"/>
      <c r="O4430" s="23"/>
      <c r="BE4430" s="54"/>
      <c r="BF4430" s="55"/>
      <c r="BI4430" s="55"/>
      <c r="BJ4430" s="54"/>
      <c r="BK4430" s="54"/>
    </row>
    <row r="4431">
      <c r="B4431" s="23"/>
      <c r="D4431" s="32"/>
      <c r="G4431" s="23"/>
      <c r="J4431" s="23"/>
      <c r="O4431" s="23"/>
      <c r="BE4431" s="54"/>
      <c r="BF4431" s="55"/>
      <c r="BI4431" s="55"/>
      <c r="BJ4431" s="54"/>
      <c r="BK4431" s="54"/>
    </row>
    <row r="4432">
      <c r="B4432" s="23"/>
      <c r="D4432" s="32"/>
      <c r="G4432" s="23"/>
      <c r="J4432" s="23"/>
      <c r="O4432" s="23"/>
      <c r="BE4432" s="54"/>
      <c r="BF4432" s="55"/>
      <c r="BI4432" s="55"/>
      <c r="BJ4432" s="54"/>
      <c r="BK4432" s="54"/>
    </row>
    <row r="4433">
      <c r="B4433" s="23"/>
      <c r="D4433" s="32"/>
      <c r="G4433" s="23"/>
      <c r="J4433" s="23"/>
      <c r="O4433" s="23"/>
      <c r="BE4433" s="54"/>
      <c r="BF4433" s="55"/>
      <c r="BI4433" s="55"/>
      <c r="BJ4433" s="54"/>
      <c r="BK4433" s="54"/>
    </row>
    <row r="4434">
      <c r="B4434" s="23"/>
      <c r="D4434" s="32"/>
      <c r="G4434" s="23"/>
      <c r="J4434" s="23"/>
      <c r="O4434" s="23"/>
      <c r="BE4434" s="54"/>
      <c r="BF4434" s="55"/>
      <c r="BI4434" s="55"/>
      <c r="BJ4434" s="54"/>
      <c r="BK4434" s="54"/>
    </row>
    <row r="4435">
      <c r="B4435" s="23"/>
      <c r="D4435" s="32"/>
      <c r="G4435" s="23"/>
      <c r="J4435" s="23"/>
      <c r="O4435" s="23"/>
      <c r="BE4435" s="54"/>
      <c r="BF4435" s="55"/>
      <c r="BI4435" s="55"/>
      <c r="BJ4435" s="54"/>
      <c r="BK4435" s="54"/>
    </row>
    <row r="4436">
      <c r="B4436" s="23"/>
      <c r="D4436" s="32"/>
      <c r="G4436" s="23"/>
      <c r="J4436" s="23"/>
      <c r="O4436" s="23"/>
      <c r="BE4436" s="54"/>
      <c r="BF4436" s="55"/>
      <c r="BI4436" s="55"/>
      <c r="BJ4436" s="54"/>
      <c r="BK4436" s="54"/>
    </row>
    <row r="4437">
      <c r="B4437" s="23"/>
      <c r="D4437" s="32"/>
      <c r="G4437" s="23"/>
      <c r="J4437" s="23"/>
      <c r="O4437" s="23"/>
      <c r="BE4437" s="54"/>
      <c r="BF4437" s="55"/>
      <c r="BI4437" s="55"/>
      <c r="BJ4437" s="54"/>
      <c r="BK4437" s="54"/>
    </row>
    <row r="4438">
      <c r="B4438" s="23"/>
      <c r="D4438" s="32"/>
      <c r="G4438" s="23"/>
      <c r="J4438" s="23"/>
      <c r="O4438" s="23"/>
      <c r="BE4438" s="54"/>
      <c r="BF4438" s="55"/>
      <c r="BI4438" s="55"/>
      <c r="BJ4438" s="54"/>
      <c r="BK4438" s="54"/>
    </row>
    <row r="4439">
      <c r="B4439" s="23"/>
      <c r="D4439" s="32"/>
      <c r="G4439" s="23"/>
      <c r="J4439" s="23"/>
      <c r="O4439" s="23"/>
      <c r="BE4439" s="54"/>
      <c r="BF4439" s="55"/>
      <c r="BI4439" s="55"/>
      <c r="BJ4439" s="54"/>
      <c r="BK4439" s="54"/>
    </row>
    <row r="4440">
      <c r="B4440" s="23"/>
      <c r="D4440" s="32"/>
      <c r="G4440" s="23"/>
      <c r="J4440" s="23"/>
      <c r="O4440" s="23"/>
      <c r="BE4440" s="54"/>
      <c r="BF4440" s="55"/>
      <c r="BI4440" s="55"/>
      <c r="BJ4440" s="54"/>
      <c r="BK4440" s="54"/>
    </row>
    <row r="4441">
      <c r="B4441" s="23"/>
      <c r="D4441" s="32"/>
      <c r="G4441" s="23"/>
      <c r="J4441" s="23"/>
      <c r="O4441" s="23"/>
      <c r="BE4441" s="54"/>
      <c r="BF4441" s="55"/>
      <c r="BI4441" s="55"/>
      <c r="BJ4441" s="54"/>
      <c r="BK4441" s="54"/>
    </row>
    <row r="4442">
      <c r="B4442" s="23"/>
      <c r="D4442" s="32"/>
      <c r="G4442" s="23"/>
      <c r="J4442" s="23"/>
      <c r="O4442" s="23"/>
      <c r="BE4442" s="54"/>
      <c r="BF4442" s="55"/>
      <c r="BI4442" s="55"/>
      <c r="BJ4442" s="54"/>
      <c r="BK4442" s="54"/>
    </row>
    <row r="4443">
      <c r="B4443" s="23"/>
      <c r="D4443" s="32"/>
      <c r="G4443" s="23"/>
      <c r="J4443" s="23"/>
      <c r="O4443" s="23"/>
      <c r="BE4443" s="54"/>
      <c r="BF4443" s="55"/>
      <c r="BI4443" s="55"/>
      <c r="BJ4443" s="54"/>
      <c r="BK4443" s="54"/>
    </row>
    <row r="4444">
      <c r="B4444" s="23"/>
      <c r="D4444" s="32"/>
      <c r="G4444" s="23"/>
      <c r="J4444" s="23"/>
      <c r="O4444" s="23"/>
      <c r="BE4444" s="54"/>
      <c r="BF4444" s="55"/>
      <c r="BI4444" s="55"/>
      <c r="BJ4444" s="54"/>
      <c r="BK4444" s="54"/>
    </row>
    <row r="4445">
      <c r="B4445" s="23"/>
      <c r="D4445" s="32"/>
      <c r="G4445" s="23"/>
      <c r="J4445" s="23"/>
      <c r="O4445" s="23"/>
      <c r="BE4445" s="54"/>
      <c r="BF4445" s="55"/>
      <c r="BI4445" s="55"/>
      <c r="BJ4445" s="54"/>
      <c r="BK4445" s="54"/>
    </row>
    <row r="4446">
      <c r="B4446" s="23"/>
      <c r="D4446" s="32"/>
      <c r="G4446" s="23"/>
      <c r="J4446" s="23"/>
      <c r="O4446" s="23"/>
      <c r="BE4446" s="54"/>
      <c r="BF4446" s="55"/>
      <c r="BI4446" s="55"/>
      <c r="BJ4446" s="54"/>
      <c r="BK4446" s="54"/>
    </row>
    <row r="4447">
      <c r="B4447" s="23"/>
      <c r="D4447" s="32"/>
      <c r="G4447" s="23"/>
      <c r="J4447" s="23"/>
      <c r="O4447" s="23"/>
      <c r="BE4447" s="54"/>
      <c r="BF4447" s="55"/>
      <c r="BI4447" s="55"/>
      <c r="BJ4447" s="54"/>
      <c r="BK4447" s="54"/>
    </row>
    <row r="4448">
      <c r="B4448" s="23"/>
      <c r="D4448" s="32"/>
      <c r="G4448" s="23"/>
      <c r="J4448" s="23"/>
      <c r="O4448" s="23"/>
      <c r="BE4448" s="54"/>
      <c r="BF4448" s="55"/>
      <c r="BI4448" s="55"/>
      <c r="BJ4448" s="54"/>
      <c r="BK4448" s="54"/>
    </row>
    <row r="4449">
      <c r="B4449" s="23"/>
      <c r="D4449" s="32"/>
      <c r="G4449" s="23"/>
      <c r="J4449" s="23"/>
      <c r="O4449" s="23"/>
      <c r="BE4449" s="54"/>
      <c r="BF4449" s="55"/>
      <c r="BI4449" s="55"/>
      <c r="BJ4449" s="54"/>
      <c r="BK4449" s="54"/>
    </row>
    <row r="4450">
      <c r="B4450" s="23"/>
      <c r="D4450" s="32"/>
      <c r="G4450" s="23"/>
      <c r="J4450" s="23"/>
      <c r="O4450" s="23"/>
      <c r="BE4450" s="54"/>
      <c r="BF4450" s="55"/>
      <c r="BI4450" s="55"/>
      <c r="BJ4450" s="54"/>
      <c r="BK4450" s="54"/>
    </row>
    <row r="4451">
      <c r="B4451" s="23"/>
      <c r="D4451" s="32"/>
      <c r="G4451" s="23"/>
      <c r="J4451" s="23"/>
      <c r="O4451" s="23"/>
      <c r="BE4451" s="54"/>
      <c r="BF4451" s="55"/>
      <c r="BI4451" s="55"/>
      <c r="BJ4451" s="54"/>
      <c r="BK4451" s="54"/>
    </row>
    <row r="4452">
      <c r="B4452" s="23"/>
      <c r="D4452" s="32"/>
      <c r="G4452" s="23"/>
      <c r="J4452" s="23"/>
      <c r="O4452" s="23"/>
      <c r="BE4452" s="54"/>
      <c r="BF4452" s="55"/>
      <c r="BI4452" s="55"/>
      <c r="BJ4452" s="54"/>
      <c r="BK4452" s="54"/>
    </row>
    <row r="4453">
      <c r="B4453" s="23"/>
      <c r="D4453" s="32"/>
      <c r="G4453" s="23"/>
      <c r="J4453" s="23"/>
      <c r="O4453" s="23"/>
      <c r="BE4453" s="54"/>
      <c r="BF4453" s="55"/>
      <c r="BI4453" s="55"/>
      <c r="BJ4453" s="54"/>
      <c r="BK4453" s="54"/>
    </row>
    <row r="4454">
      <c r="B4454" s="23"/>
      <c r="D4454" s="32"/>
      <c r="G4454" s="23"/>
      <c r="J4454" s="23"/>
      <c r="O4454" s="23"/>
      <c r="BE4454" s="54"/>
      <c r="BF4454" s="55"/>
      <c r="BI4454" s="55"/>
      <c r="BJ4454" s="54"/>
      <c r="BK4454" s="54"/>
    </row>
    <row r="4455">
      <c r="B4455" s="23"/>
      <c r="D4455" s="32"/>
      <c r="G4455" s="23"/>
      <c r="J4455" s="23"/>
      <c r="O4455" s="23"/>
      <c r="BE4455" s="54"/>
      <c r="BF4455" s="55"/>
      <c r="BI4455" s="55"/>
      <c r="BJ4455" s="54"/>
      <c r="BK4455" s="54"/>
    </row>
    <row r="4456">
      <c r="B4456" s="23"/>
      <c r="D4456" s="32"/>
      <c r="G4456" s="23"/>
      <c r="J4456" s="23"/>
      <c r="O4456" s="23"/>
      <c r="BE4456" s="54"/>
      <c r="BF4456" s="55"/>
      <c r="BI4456" s="55"/>
      <c r="BJ4456" s="54"/>
      <c r="BK4456" s="54"/>
    </row>
    <row r="4457">
      <c r="B4457" s="23"/>
      <c r="D4457" s="32"/>
      <c r="G4457" s="23"/>
      <c r="J4457" s="23"/>
      <c r="O4457" s="23"/>
      <c r="BE4457" s="54"/>
      <c r="BF4457" s="55"/>
      <c r="BI4457" s="55"/>
      <c r="BJ4457" s="54"/>
      <c r="BK4457" s="54"/>
    </row>
    <row r="4458">
      <c r="B4458" s="23"/>
      <c r="D4458" s="32"/>
      <c r="G4458" s="23"/>
      <c r="J4458" s="23"/>
      <c r="O4458" s="23"/>
      <c r="BE4458" s="54"/>
      <c r="BF4458" s="55"/>
      <c r="BI4458" s="55"/>
      <c r="BJ4458" s="54"/>
      <c r="BK4458" s="54"/>
    </row>
    <row r="4459">
      <c r="B4459" s="23"/>
      <c r="D4459" s="32"/>
      <c r="G4459" s="23"/>
      <c r="J4459" s="23"/>
      <c r="O4459" s="23"/>
      <c r="BE4459" s="54"/>
      <c r="BF4459" s="55"/>
      <c r="BI4459" s="55"/>
      <c r="BJ4459" s="54"/>
      <c r="BK4459" s="54"/>
    </row>
    <row r="4460">
      <c r="B4460" s="23"/>
      <c r="D4460" s="32"/>
      <c r="G4460" s="23"/>
      <c r="J4460" s="23"/>
      <c r="O4460" s="23"/>
      <c r="BE4460" s="54"/>
      <c r="BF4460" s="55"/>
      <c r="BI4460" s="55"/>
      <c r="BJ4460" s="54"/>
      <c r="BK4460" s="54"/>
    </row>
    <row r="4461">
      <c r="B4461" s="23"/>
      <c r="D4461" s="32"/>
      <c r="G4461" s="23"/>
      <c r="J4461" s="23"/>
      <c r="O4461" s="23"/>
      <c r="BE4461" s="54"/>
      <c r="BF4461" s="55"/>
      <c r="BI4461" s="55"/>
      <c r="BJ4461" s="54"/>
      <c r="BK4461" s="54"/>
    </row>
    <row r="4462">
      <c r="B4462" s="23"/>
      <c r="D4462" s="32"/>
      <c r="G4462" s="23"/>
      <c r="J4462" s="23"/>
      <c r="O4462" s="23"/>
      <c r="BE4462" s="54"/>
      <c r="BF4462" s="55"/>
      <c r="BI4462" s="55"/>
      <c r="BJ4462" s="54"/>
      <c r="BK4462" s="54"/>
    </row>
    <row r="4463">
      <c r="B4463" s="23"/>
      <c r="D4463" s="32"/>
      <c r="G4463" s="23"/>
      <c r="J4463" s="23"/>
      <c r="O4463" s="23"/>
      <c r="BE4463" s="54"/>
      <c r="BF4463" s="55"/>
      <c r="BI4463" s="55"/>
      <c r="BJ4463" s="54"/>
      <c r="BK4463" s="54"/>
    </row>
    <row r="4464">
      <c r="B4464" s="23"/>
      <c r="D4464" s="32"/>
      <c r="G4464" s="23"/>
      <c r="J4464" s="23"/>
      <c r="O4464" s="23"/>
      <c r="BE4464" s="54"/>
      <c r="BF4464" s="55"/>
      <c r="BI4464" s="55"/>
      <c r="BJ4464" s="54"/>
      <c r="BK4464" s="54"/>
    </row>
    <row r="4465">
      <c r="B4465" s="23"/>
      <c r="D4465" s="32"/>
      <c r="G4465" s="23"/>
      <c r="J4465" s="23"/>
      <c r="O4465" s="23"/>
      <c r="BE4465" s="54"/>
      <c r="BF4465" s="55"/>
      <c r="BI4465" s="55"/>
      <c r="BJ4465" s="54"/>
      <c r="BK4465" s="54"/>
    </row>
    <row r="4466">
      <c r="B4466" s="23"/>
      <c r="D4466" s="32"/>
      <c r="G4466" s="23"/>
      <c r="J4466" s="23"/>
      <c r="O4466" s="23"/>
      <c r="BE4466" s="54"/>
      <c r="BF4466" s="55"/>
      <c r="BI4466" s="55"/>
      <c r="BJ4466" s="54"/>
      <c r="BK4466" s="54"/>
    </row>
    <row r="4467">
      <c r="B4467" s="23"/>
      <c r="D4467" s="32"/>
      <c r="G4467" s="23"/>
      <c r="J4467" s="23"/>
      <c r="O4467" s="23"/>
      <c r="BE4467" s="54"/>
      <c r="BF4467" s="55"/>
      <c r="BI4467" s="55"/>
      <c r="BJ4467" s="54"/>
      <c r="BK4467" s="54"/>
    </row>
    <row r="4468">
      <c r="B4468" s="23"/>
      <c r="D4468" s="32"/>
      <c r="G4468" s="23"/>
      <c r="J4468" s="23"/>
      <c r="O4468" s="23"/>
      <c r="BE4468" s="54"/>
      <c r="BF4468" s="55"/>
      <c r="BI4468" s="55"/>
      <c r="BJ4468" s="54"/>
      <c r="BK4468" s="54"/>
    </row>
    <row r="4469">
      <c r="B4469" s="23"/>
      <c r="D4469" s="32"/>
      <c r="G4469" s="23"/>
      <c r="J4469" s="23"/>
      <c r="O4469" s="23"/>
      <c r="BE4469" s="54"/>
      <c r="BF4469" s="55"/>
      <c r="BI4469" s="55"/>
      <c r="BJ4469" s="54"/>
      <c r="BK4469" s="54"/>
    </row>
    <row r="4470">
      <c r="B4470" s="23"/>
      <c r="D4470" s="32"/>
      <c r="G4470" s="23"/>
      <c r="J4470" s="23"/>
      <c r="O4470" s="23"/>
      <c r="BE4470" s="54"/>
      <c r="BF4470" s="55"/>
      <c r="BI4470" s="55"/>
      <c r="BJ4470" s="54"/>
      <c r="BK4470" s="54"/>
    </row>
    <row r="4471">
      <c r="B4471" s="23"/>
      <c r="D4471" s="32"/>
      <c r="G4471" s="23"/>
      <c r="J4471" s="23"/>
      <c r="O4471" s="23"/>
      <c r="BE4471" s="54"/>
      <c r="BF4471" s="55"/>
      <c r="BI4471" s="55"/>
      <c r="BJ4471" s="54"/>
      <c r="BK4471" s="54"/>
    </row>
    <row r="4472">
      <c r="B4472" s="23"/>
      <c r="D4472" s="32"/>
      <c r="G4472" s="23"/>
      <c r="J4472" s="23"/>
      <c r="O4472" s="23"/>
      <c r="BE4472" s="54"/>
      <c r="BF4472" s="55"/>
      <c r="BI4472" s="55"/>
      <c r="BJ4472" s="54"/>
      <c r="BK4472" s="54"/>
    </row>
    <row r="4473">
      <c r="B4473" s="23"/>
      <c r="D4473" s="32"/>
      <c r="G4473" s="23"/>
      <c r="J4473" s="23"/>
      <c r="O4473" s="23"/>
      <c r="BE4473" s="54"/>
      <c r="BF4473" s="55"/>
      <c r="BI4473" s="55"/>
      <c r="BJ4473" s="54"/>
      <c r="BK4473" s="54"/>
    </row>
    <row r="4474">
      <c r="B4474" s="23"/>
      <c r="D4474" s="32"/>
      <c r="G4474" s="23"/>
      <c r="J4474" s="23"/>
      <c r="O4474" s="23"/>
      <c r="BE4474" s="54"/>
      <c r="BF4474" s="55"/>
      <c r="BI4474" s="55"/>
      <c r="BJ4474" s="54"/>
      <c r="BK4474" s="54"/>
    </row>
    <row r="4475">
      <c r="B4475" s="23"/>
      <c r="D4475" s="32"/>
      <c r="G4475" s="23"/>
      <c r="J4475" s="23"/>
      <c r="O4475" s="23"/>
      <c r="BE4475" s="54"/>
      <c r="BF4475" s="55"/>
      <c r="BI4475" s="55"/>
      <c r="BJ4475" s="54"/>
      <c r="BK4475" s="54"/>
    </row>
    <row r="4476">
      <c r="B4476" s="23"/>
      <c r="D4476" s="32"/>
      <c r="G4476" s="23"/>
      <c r="J4476" s="23"/>
      <c r="O4476" s="23"/>
      <c r="BE4476" s="54"/>
      <c r="BF4476" s="55"/>
      <c r="BI4476" s="55"/>
      <c r="BJ4476" s="54"/>
      <c r="BK4476" s="54"/>
    </row>
    <row r="4477">
      <c r="B4477" s="23"/>
      <c r="D4477" s="32"/>
      <c r="G4477" s="23"/>
      <c r="J4477" s="23"/>
      <c r="O4477" s="23"/>
      <c r="BE4477" s="54"/>
      <c r="BF4477" s="55"/>
      <c r="BI4477" s="55"/>
      <c r="BJ4477" s="54"/>
      <c r="BK4477" s="54"/>
    </row>
    <row r="4478">
      <c r="B4478" s="23"/>
      <c r="D4478" s="32"/>
      <c r="G4478" s="23"/>
      <c r="J4478" s="23"/>
      <c r="O4478" s="23"/>
      <c r="BE4478" s="54"/>
      <c r="BF4478" s="55"/>
      <c r="BI4478" s="55"/>
      <c r="BJ4478" s="54"/>
      <c r="BK4478" s="54"/>
    </row>
    <row r="4479">
      <c r="B4479" s="23"/>
      <c r="D4479" s="32"/>
      <c r="G4479" s="23"/>
      <c r="J4479" s="23"/>
      <c r="O4479" s="23"/>
      <c r="BE4479" s="54"/>
      <c r="BF4479" s="55"/>
      <c r="BI4479" s="55"/>
      <c r="BJ4479" s="54"/>
      <c r="BK4479" s="54"/>
    </row>
    <row r="4480">
      <c r="B4480" s="23"/>
      <c r="D4480" s="32"/>
      <c r="G4480" s="23"/>
      <c r="J4480" s="23"/>
      <c r="O4480" s="23"/>
      <c r="BE4480" s="54"/>
      <c r="BF4480" s="55"/>
      <c r="BI4480" s="55"/>
      <c r="BJ4480" s="54"/>
      <c r="BK4480" s="54"/>
    </row>
    <row r="4481">
      <c r="B4481" s="23"/>
      <c r="D4481" s="32"/>
      <c r="G4481" s="23"/>
      <c r="J4481" s="23"/>
      <c r="O4481" s="23"/>
      <c r="BE4481" s="54"/>
      <c r="BF4481" s="55"/>
      <c r="BI4481" s="55"/>
      <c r="BJ4481" s="54"/>
      <c r="BK4481" s="54"/>
    </row>
    <row r="4482">
      <c r="B4482" s="23"/>
      <c r="D4482" s="32"/>
      <c r="G4482" s="23"/>
      <c r="J4482" s="23"/>
      <c r="O4482" s="23"/>
      <c r="BE4482" s="54"/>
      <c r="BF4482" s="55"/>
      <c r="BI4482" s="55"/>
      <c r="BJ4482" s="54"/>
      <c r="BK4482" s="54"/>
    </row>
    <row r="4483">
      <c r="B4483" s="23"/>
      <c r="D4483" s="32"/>
      <c r="G4483" s="23"/>
      <c r="J4483" s="23"/>
      <c r="O4483" s="23"/>
      <c r="BE4483" s="54"/>
      <c r="BF4483" s="55"/>
      <c r="BI4483" s="55"/>
      <c r="BJ4483" s="54"/>
      <c r="BK4483" s="54"/>
    </row>
    <row r="4484">
      <c r="B4484" s="23"/>
      <c r="D4484" s="32"/>
      <c r="G4484" s="23"/>
      <c r="J4484" s="23"/>
      <c r="O4484" s="23"/>
      <c r="BE4484" s="54"/>
      <c r="BF4484" s="55"/>
      <c r="BI4484" s="55"/>
      <c r="BJ4484" s="54"/>
      <c r="BK4484" s="54"/>
    </row>
    <row r="4485">
      <c r="B4485" s="23"/>
      <c r="D4485" s="32"/>
      <c r="G4485" s="23"/>
      <c r="J4485" s="23"/>
      <c r="O4485" s="23"/>
      <c r="BE4485" s="54"/>
      <c r="BF4485" s="55"/>
      <c r="BI4485" s="55"/>
      <c r="BJ4485" s="54"/>
      <c r="BK4485" s="54"/>
    </row>
    <row r="4486">
      <c r="B4486" s="23"/>
      <c r="D4486" s="32"/>
      <c r="G4486" s="23"/>
      <c r="J4486" s="23"/>
      <c r="O4486" s="23"/>
      <c r="BE4486" s="54"/>
      <c r="BF4486" s="55"/>
      <c r="BI4486" s="55"/>
      <c r="BJ4486" s="54"/>
      <c r="BK4486" s="54"/>
    </row>
    <row r="4487">
      <c r="B4487" s="23"/>
      <c r="D4487" s="32"/>
      <c r="G4487" s="23"/>
      <c r="J4487" s="23"/>
      <c r="O4487" s="23"/>
      <c r="BE4487" s="54"/>
      <c r="BF4487" s="55"/>
      <c r="BI4487" s="55"/>
      <c r="BJ4487" s="54"/>
      <c r="BK4487" s="54"/>
    </row>
    <row r="4488">
      <c r="B4488" s="23"/>
      <c r="D4488" s="32"/>
      <c r="G4488" s="23"/>
      <c r="J4488" s="23"/>
      <c r="O4488" s="23"/>
      <c r="BE4488" s="54"/>
      <c r="BF4488" s="55"/>
      <c r="BI4488" s="55"/>
      <c r="BJ4488" s="54"/>
      <c r="BK4488" s="54"/>
    </row>
    <row r="4489">
      <c r="B4489" s="23"/>
      <c r="D4489" s="32"/>
      <c r="G4489" s="23"/>
      <c r="J4489" s="23"/>
      <c r="O4489" s="23"/>
      <c r="BE4489" s="54"/>
      <c r="BF4489" s="55"/>
      <c r="BI4489" s="55"/>
      <c r="BJ4489" s="54"/>
      <c r="BK4489" s="54"/>
    </row>
    <row r="4490">
      <c r="B4490" s="23"/>
      <c r="D4490" s="32"/>
      <c r="G4490" s="23"/>
      <c r="J4490" s="23"/>
      <c r="O4490" s="23"/>
      <c r="BE4490" s="54"/>
      <c r="BF4490" s="55"/>
      <c r="BI4490" s="55"/>
      <c r="BJ4490" s="54"/>
      <c r="BK4490" s="54"/>
    </row>
    <row r="4491">
      <c r="B4491" s="23"/>
      <c r="D4491" s="32"/>
      <c r="G4491" s="23"/>
      <c r="J4491" s="23"/>
      <c r="O4491" s="23"/>
      <c r="BE4491" s="54"/>
      <c r="BF4491" s="55"/>
      <c r="BI4491" s="55"/>
      <c r="BJ4491" s="54"/>
      <c r="BK4491" s="54"/>
    </row>
    <row r="4492">
      <c r="B4492" s="23"/>
      <c r="D4492" s="32"/>
      <c r="G4492" s="23"/>
      <c r="J4492" s="23"/>
      <c r="O4492" s="23"/>
      <c r="BE4492" s="54"/>
      <c r="BF4492" s="55"/>
      <c r="BI4492" s="55"/>
      <c r="BJ4492" s="54"/>
      <c r="BK4492" s="54"/>
    </row>
    <row r="4493">
      <c r="B4493" s="23"/>
      <c r="D4493" s="32"/>
      <c r="G4493" s="23"/>
      <c r="J4493" s="23"/>
      <c r="O4493" s="23"/>
      <c r="BE4493" s="54"/>
      <c r="BF4493" s="55"/>
      <c r="BI4493" s="55"/>
      <c r="BJ4493" s="54"/>
      <c r="BK4493" s="54"/>
    </row>
    <row r="4494">
      <c r="B4494" s="23"/>
      <c r="D4494" s="32"/>
      <c r="G4494" s="23"/>
      <c r="J4494" s="23"/>
      <c r="O4494" s="23"/>
      <c r="BE4494" s="54"/>
      <c r="BF4494" s="55"/>
      <c r="BI4494" s="55"/>
      <c r="BJ4494" s="54"/>
      <c r="BK4494" s="54"/>
    </row>
    <row r="4495">
      <c r="B4495" s="23"/>
      <c r="D4495" s="32"/>
      <c r="G4495" s="23"/>
      <c r="J4495" s="23"/>
      <c r="O4495" s="23"/>
      <c r="BE4495" s="54"/>
      <c r="BF4495" s="55"/>
      <c r="BI4495" s="55"/>
      <c r="BJ4495" s="54"/>
      <c r="BK4495" s="54"/>
    </row>
    <row r="4496">
      <c r="B4496" s="23"/>
      <c r="D4496" s="32"/>
      <c r="G4496" s="23"/>
      <c r="J4496" s="23"/>
      <c r="O4496" s="23"/>
      <c r="BE4496" s="54"/>
      <c r="BF4496" s="55"/>
      <c r="BI4496" s="55"/>
      <c r="BJ4496" s="54"/>
      <c r="BK4496" s="54"/>
    </row>
    <row r="4497">
      <c r="B4497" s="23"/>
      <c r="D4497" s="32"/>
      <c r="G4497" s="23"/>
      <c r="J4497" s="23"/>
      <c r="O4497" s="23"/>
      <c r="BE4497" s="54"/>
      <c r="BF4497" s="55"/>
      <c r="BI4497" s="55"/>
      <c r="BJ4497" s="54"/>
      <c r="BK4497" s="54"/>
    </row>
    <row r="4498">
      <c r="B4498" s="23"/>
      <c r="D4498" s="32"/>
      <c r="G4498" s="23"/>
      <c r="J4498" s="23"/>
      <c r="O4498" s="23"/>
      <c r="BE4498" s="54"/>
      <c r="BF4498" s="55"/>
      <c r="BI4498" s="55"/>
      <c r="BJ4498" s="54"/>
      <c r="BK4498" s="54"/>
    </row>
    <row r="4499">
      <c r="B4499" s="23"/>
      <c r="D4499" s="32"/>
      <c r="G4499" s="23"/>
      <c r="J4499" s="23"/>
      <c r="O4499" s="23"/>
      <c r="BE4499" s="54"/>
      <c r="BF4499" s="55"/>
      <c r="BI4499" s="55"/>
      <c r="BJ4499" s="54"/>
      <c r="BK4499" s="54"/>
    </row>
    <row r="4500">
      <c r="B4500" s="23"/>
      <c r="D4500" s="32"/>
      <c r="G4500" s="23"/>
      <c r="J4500" s="23"/>
      <c r="O4500" s="23"/>
      <c r="BE4500" s="54"/>
      <c r="BF4500" s="55"/>
      <c r="BI4500" s="55"/>
      <c r="BJ4500" s="54"/>
      <c r="BK4500" s="54"/>
    </row>
    <row r="4501">
      <c r="B4501" s="23"/>
      <c r="D4501" s="32"/>
      <c r="G4501" s="23"/>
      <c r="J4501" s="23"/>
      <c r="O4501" s="23"/>
      <c r="BE4501" s="54"/>
      <c r="BF4501" s="55"/>
      <c r="BI4501" s="55"/>
      <c r="BJ4501" s="54"/>
      <c r="BK4501" s="54"/>
    </row>
    <row r="4502">
      <c r="B4502" s="23"/>
      <c r="D4502" s="32"/>
      <c r="G4502" s="23"/>
      <c r="J4502" s="23"/>
      <c r="O4502" s="23"/>
      <c r="BE4502" s="54"/>
      <c r="BF4502" s="55"/>
      <c r="BI4502" s="55"/>
      <c r="BJ4502" s="54"/>
      <c r="BK4502" s="54"/>
    </row>
    <row r="4503">
      <c r="B4503" s="23"/>
      <c r="D4503" s="32"/>
      <c r="G4503" s="23"/>
      <c r="J4503" s="23"/>
      <c r="O4503" s="23"/>
      <c r="BE4503" s="54"/>
      <c r="BF4503" s="55"/>
      <c r="BI4503" s="55"/>
      <c r="BJ4503" s="54"/>
      <c r="BK4503" s="54"/>
    </row>
    <row r="4504">
      <c r="B4504" s="23"/>
      <c r="D4504" s="32"/>
      <c r="G4504" s="23"/>
      <c r="J4504" s="23"/>
      <c r="O4504" s="23"/>
      <c r="BE4504" s="54"/>
      <c r="BF4504" s="55"/>
      <c r="BI4504" s="55"/>
      <c r="BJ4504" s="54"/>
      <c r="BK4504" s="54"/>
    </row>
    <row r="4505">
      <c r="B4505" s="23"/>
      <c r="D4505" s="32"/>
      <c r="G4505" s="23"/>
      <c r="J4505" s="23"/>
      <c r="O4505" s="23"/>
      <c r="BE4505" s="54"/>
      <c r="BF4505" s="55"/>
      <c r="BI4505" s="55"/>
      <c r="BJ4505" s="54"/>
      <c r="BK4505" s="54"/>
    </row>
    <row r="4506">
      <c r="B4506" s="23"/>
      <c r="D4506" s="32"/>
      <c r="G4506" s="23"/>
      <c r="J4506" s="23"/>
      <c r="O4506" s="23"/>
      <c r="BE4506" s="54"/>
      <c r="BF4506" s="55"/>
      <c r="BI4506" s="55"/>
      <c r="BJ4506" s="54"/>
      <c r="BK4506" s="54"/>
    </row>
    <row r="4507">
      <c r="B4507" s="23"/>
      <c r="D4507" s="32"/>
      <c r="G4507" s="23"/>
      <c r="J4507" s="23"/>
      <c r="O4507" s="23"/>
      <c r="BE4507" s="54"/>
      <c r="BF4507" s="55"/>
      <c r="BI4507" s="55"/>
      <c r="BJ4507" s="54"/>
      <c r="BK4507" s="54"/>
    </row>
    <row r="4508">
      <c r="B4508" s="23"/>
      <c r="D4508" s="32"/>
      <c r="G4508" s="23"/>
      <c r="J4508" s="23"/>
      <c r="O4508" s="23"/>
      <c r="BE4508" s="54"/>
      <c r="BF4508" s="55"/>
      <c r="BI4508" s="55"/>
      <c r="BJ4508" s="54"/>
      <c r="BK4508" s="54"/>
    </row>
    <row r="4509">
      <c r="B4509" s="23"/>
      <c r="D4509" s="32"/>
      <c r="G4509" s="23"/>
      <c r="J4509" s="23"/>
      <c r="O4509" s="23"/>
      <c r="BE4509" s="54"/>
      <c r="BF4509" s="55"/>
      <c r="BI4509" s="55"/>
      <c r="BJ4509" s="54"/>
      <c r="BK4509" s="54"/>
    </row>
    <row r="4510">
      <c r="B4510" s="23"/>
      <c r="D4510" s="32"/>
      <c r="G4510" s="23"/>
      <c r="J4510" s="23"/>
      <c r="O4510" s="23"/>
      <c r="BE4510" s="54"/>
      <c r="BF4510" s="55"/>
      <c r="BI4510" s="55"/>
      <c r="BJ4510" s="54"/>
      <c r="BK4510" s="54"/>
    </row>
    <row r="4511">
      <c r="B4511" s="23"/>
      <c r="D4511" s="32"/>
      <c r="G4511" s="23"/>
      <c r="J4511" s="23"/>
      <c r="O4511" s="23"/>
      <c r="BE4511" s="54"/>
      <c r="BF4511" s="55"/>
      <c r="BI4511" s="55"/>
      <c r="BJ4511" s="54"/>
      <c r="BK4511" s="54"/>
    </row>
    <row r="4512">
      <c r="B4512" s="23"/>
      <c r="D4512" s="32"/>
      <c r="G4512" s="23"/>
      <c r="J4512" s="23"/>
      <c r="O4512" s="23"/>
      <c r="BE4512" s="54"/>
      <c r="BF4512" s="55"/>
      <c r="BI4512" s="55"/>
      <c r="BJ4512" s="54"/>
      <c r="BK4512" s="54"/>
    </row>
    <row r="4513">
      <c r="B4513" s="23"/>
      <c r="D4513" s="32"/>
      <c r="G4513" s="23"/>
      <c r="J4513" s="23"/>
      <c r="O4513" s="23"/>
      <c r="BE4513" s="54"/>
      <c r="BF4513" s="55"/>
      <c r="BI4513" s="55"/>
      <c r="BJ4513" s="54"/>
      <c r="BK4513" s="54"/>
    </row>
    <row r="4514">
      <c r="B4514" s="23"/>
      <c r="D4514" s="32"/>
      <c r="G4514" s="23"/>
      <c r="J4514" s="23"/>
      <c r="O4514" s="23"/>
      <c r="BE4514" s="54"/>
      <c r="BF4514" s="55"/>
      <c r="BI4514" s="55"/>
      <c r="BJ4514" s="54"/>
      <c r="BK4514" s="54"/>
    </row>
    <row r="4515">
      <c r="B4515" s="23"/>
      <c r="D4515" s="32"/>
      <c r="G4515" s="23"/>
      <c r="J4515" s="23"/>
      <c r="O4515" s="23"/>
      <c r="BE4515" s="54"/>
      <c r="BF4515" s="55"/>
      <c r="BI4515" s="55"/>
      <c r="BJ4515" s="54"/>
      <c r="BK4515" s="54"/>
    </row>
    <row r="4516">
      <c r="B4516" s="23"/>
      <c r="D4516" s="32"/>
      <c r="G4516" s="23"/>
      <c r="J4516" s="23"/>
      <c r="O4516" s="23"/>
      <c r="BE4516" s="54"/>
      <c r="BF4516" s="55"/>
      <c r="BI4516" s="55"/>
      <c r="BJ4516" s="54"/>
      <c r="BK4516" s="54"/>
    </row>
    <row r="4517">
      <c r="B4517" s="23"/>
      <c r="D4517" s="32"/>
      <c r="G4517" s="23"/>
      <c r="J4517" s="23"/>
      <c r="O4517" s="23"/>
      <c r="BE4517" s="54"/>
      <c r="BF4517" s="55"/>
      <c r="BI4517" s="55"/>
      <c r="BJ4517" s="54"/>
      <c r="BK4517" s="54"/>
    </row>
    <row r="4518">
      <c r="B4518" s="23"/>
      <c r="D4518" s="32"/>
      <c r="G4518" s="23"/>
      <c r="J4518" s="23"/>
      <c r="O4518" s="23"/>
      <c r="BE4518" s="54"/>
      <c r="BF4518" s="55"/>
      <c r="BI4518" s="55"/>
      <c r="BJ4518" s="54"/>
      <c r="BK4518" s="54"/>
    </row>
    <row r="4519">
      <c r="B4519" s="23"/>
      <c r="D4519" s="32"/>
      <c r="G4519" s="23"/>
      <c r="J4519" s="23"/>
      <c r="O4519" s="23"/>
      <c r="BE4519" s="54"/>
      <c r="BF4519" s="55"/>
      <c r="BI4519" s="55"/>
      <c r="BJ4519" s="54"/>
      <c r="BK4519" s="54"/>
    </row>
    <row r="4520">
      <c r="B4520" s="23"/>
      <c r="D4520" s="32"/>
      <c r="G4520" s="23"/>
      <c r="J4520" s="23"/>
      <c r="O4520" s="23"/>
      <c r="BE4520" s="54"/>
      <c r="BF4520" s="55"/>
      <c r="BI4520" s="55"/>
      <c r="BJ4520" s="54"/>
      <c r="BK4520" s="54"/>
    </row>
    <row r="4521">
      <c r="B4521" s="23"/>
      <c r="D4521" s="32"/>
      <c r="G4521" s="23"/>
      <c r="J4521" s="23"/>
      <c r="O4521" s="23"/>
      <c r="BE4521" s="54"/>
      <c r="BF4521" s="55"/>
      <c r="BI4521" s="55"/>
      <c r="BJ4521" s="54"/>
      <c r="BK4521" s="54"/>
    </row>
    <row r="4522">
      <c r="B4522" s="23"/>
      <c r="D4522" s="32"/>
      <c r="G4522" s="23"/>
      <c r="J4522" s="23"/>
      <c r="O4522" s="23"/>
      <c r="BE4522" s="54"/>
      <c r="BF4522" s="55"/>
      <c r="BI4522" s="55"/>
      <c r="BJ4522" s="54"/>
      <c r="BK4522" s="54"/>
    </row>
    <row r="4523">
      <c r="B4523" s="23"/>
      <c r="D4523" s="32"/>
      <c r="G4523" s="23"/>
      <c r="J4523" s="23"/>
      <c r="O4523" s="23"/>
      <c r="BE4523" s="54"/>
      <c r="BF4523" s="55"/>
      <c r="BI4523" s="55"/>
      <c r="BJ4523" s="54"/>
      <c r="BK4523" s="54"/>
    </row>
    <row r="4524">
      <c r="B4524" s="23"/>
      <c r="D4524" s="32"/>
      <c r="G4524" s="23"/>
      <c r="J4524" s="23"/>
      <c r="O4524" s="23"/>
      <c r="BE4524" s="54"/>
      <c r="BF4524" s="55"/>
      <c r="BI4524" s="55"/>
      <c r="BJ4524" s="54"/>
      <c r="BK4524" s="54"/>
    </row>
    <row r="4525">
      <c r="B4525" s="23"/>
      <c r="D4525" s="32"/>
      <c r="G4525" s="23"/>
      <c r="J4525" s="23"/>
      <c r="O4525" s="23"/>
      <c r="BE4525" s="54"/>
      <c r="BF4525" s="55"/>
      <c r="BI4525" s="55"/>
      <c r="BJ4525" s="54"/>
      <c r="BK4525" s="54"/>
    </row>
    <row r="4526">
      <c r="B4526" s="23"/>
      <c r="D4526" s="32"/>
      <c r="G4526" s="23"/>
      <c r="J4526" s="23"/>
      <c r="O4526" s="23"/>
      <c r="BE4526" s="54"/>
      <c r="BF4526" s="55"/>
      <c r="BI4526" s="55"/>
      <c r="BJ4526" s="54"/>
      <c r="BK4526" s="54"/>
    </row>
    <row r="4527">
      <c r="B4527" s="23"/>
      <c r="D4527" s="32"/>
      <c r="G4527" s="23"/>
      <c r="J4527" s="23"/>
      <c r="O4527" s="23"/>
      <c r="BE4527" s="54"/>
      <c r="BF4527" s="55"/>
      <c r="BI4527" s="55"/>
      <c r="BJ4527" s="54"/>
      <c r="BK4527" s="54"/>
    </row>
    <row r="4528">
      <c r="B4528" s="23"/>
      <c r="D4528" s="32"/>
      <c r="G4528" s="23"/>
      <c r="J4528" s="23"/>
      <c r="O4528" s="23"/>
      <c r="BE4528" s="54"/>
      <c r="BF4528" s="55"/>
      <c r="BI4528" s="55"/>
      <c r="BJ4528" s="54"/>
      <c r="BK4528" s="54"/>
    </row>
    <row r="4529">
      <c r="B4529" s="23"/>
      <c r="D4529" s="32"/>
      <c r="G4529" s="23"/>
      <c r="J4529" s="23"/>
      <c r="O4529" s="23"/>
      <c r="BE4529" s="54"/>
      <c r="BF4529" s="55"/>
      <c r="BI4529" s="55"/>
      <c r="BJ4529" s="54"/>
      <c r="BK4529" s="54"/>
    </row>
    <row r="4530">
      <c r="B4530" s="23"/>
      <c r="D4530" s="32"/>
      <c r="G4530" s="23"/>
      <c r="J4530" s="23"/>
      <c r="O4530" s="23"/>
      <c r="BE4530" s="54"/>
      <c r="BF4530" s="55"/>
      <c r="BI4530" s="55"/>
      <c r="BJ4530" s="54"/>
      <c r="BK4530" s="54"/>
    </row>
    <row r="4531">
      <c r="B4531" s="23"/>
      <c r="D4531" s="32"/>
      <c r="G4531" s="23"/>
      <c r="J4531" s="23"/>
      <c r="O4531" s="23"/>
      <c r="BE4531" s="54"/>
      <c r="BF4531" s="55"/>
      <c r="BI4531" s="55"/>
      <c r="BJ4531" s="54"/>
      <c r="BK4531" s="54"/>
    </row>
    <row r="4532">
      <c r="B4532" s="23"/>
      <c r="D4532" s="32"/>
      <c r="G4532" s="23"/>
      <c r="J4532" s="23"/>
      <c r="O4532" s="23"/>
      <c r="BE4532" s="54"/>
      <c r="BF4532" s="55"/>
      <c r="BI4532" s="55"/>
      <c r="BJ4532" s="54"/>
      <c r="BK4532" s="54"/>
    </row>
    <row r="4533">
      <c r="B4533" s="23"/>
      <c r="D4533" s="32"/>
      <c r="G4533" s="23"/>
      <c r="J4533" s="23"/>
      <c r="O4533" s="23"/>
      <c r="BE4533" s="54"/>
      <c r="BF4533" s="55"/>
      <c r="BI4533" s="55"/>
      <c r="BJ4533" s="54"/>
      <c r="BK4533" s="54"/>
    </row>
    <row r="4534">
      <c r="B4534" s="23"/>
      <c r="D4534" s="32"/>
      <c r="G4534" s="23"/>
      <c r="J4534" s="23"/>
      <c r="O4534" s="23"/>
      <c r="BE4534" s="54"/>
      <c r="BF4534" s="55"/>
      <c r="BI4534" s="55"/>
      <c r="BJ4534" s="54"/>
      <c r="BK4534" s="54"/>
    </row>
    <row r="4535">
      <c r="B4535" s="23"/>
      <c r="D4535" s="32"/>
      <c r="G4535" s="23"/>
      <c r="J4535" s="23"/>
      <c r="O4535" s="23"/>
      <c r="BE4535" s="54"/>
      <c r="BF4535" s="55"/>
      <c r="BI4535" s="55"/>
      <c r="BJ4535" s="54"/>
      <c r="BK4535" s="54"/>
    </row>
    <row r="4536">
      <c r="B4536" s="23"/>
      <c r="D4536" s="32"/>
      <c r="G4536" s="23"/>
      <c r="J4536" s="23"/>
      <c r="O4536" s="23"/>
      <c r="BE4536" s="54"/>
      <c r="BF4536" s="55"/>
      <c r="BI4536" s="55"/>
      <c r="BJ4536" s="54"/>
      <c r="BK4536" s="54"/>
    </row>
    <row r="4537">
      <c r="B4537" s="23"/>
      <c r="D4537" s="32"/>
      <c r="G4537" s="23"/>
      <c r="J4537" s="23"/>
      <c r="O4537" s="23"/>
      <c r="BE4537" s="54"/>
      <c r="BF4537" s="55"/>
      <c r="BI4537" s="55"/>
      <c r="BJ4537" s="54"/>
      <c r="BK4537" s="54"/>
    </row>
    <row r="4538">
      <c r="B4538" s="23"/>
      <c r="D4538" s="32"/>
      <c r="G4538" s="23"/>
      <c r="J4538" s="23"/>
      <c r="O4538" s="23"/>
      <c r="BE4538" s="54"/>
      <c r="BF4538" s="55"/>
      <c r="BI4538" s="55"/>
      <c r="BJ4538" s="54"/>
      <c r="BK4538" s="54"/>
    </row>
    <row r="4539">
      <c r="B4539" s="23"/>
      <c r="D4539" s="32"/>
      <c r="G4539" s="23"/>
      <c r="J4539" s="23"/>
      <c r="O4539" s="23"/>
      <c r="BE4539" s="54"/>
      <c r="BF4539" s="55"/>
      <c r="BI4539" s="55"/>
      <c r="BJ4539" s="54"/>
      <c r="BK4539" s="54"/>
    </row>
    <row r="4540">
      <c r="B4540" s="23"/>
      <c r="D4540" s="32"/>
      <c r="G4540" s="23"/>
      <c r="J4540" s="23"/>
      <c r="O4540" s="23"/>
      <c r="BE4540" s="54"/>
      <c r="BF4540" s="55"/>
      <c r="BI4540" s="55"/>
      <c r="BJ4540" s="54"/>
      <c r="BK4540" s="54"/>
    </row>
    <row r="4541">
      <c r="B4541" s="23"/>
      <c r="D4541" s="32"/>
      <c r="G4541" s="23"/>
      <c r="J4541" s="23"/>
      <c r="O4541" s="23"/>
      <c r="BE4541" s="54"/>
      <c r="BF4541" s="55"/>
      <c r="BI4541" s="55"/>
      <c r="BJ4541" s="54"/>
      <c r="BK4541" s="54"/>
    </row>
    <row r="4542">
      <c r="B4542" s="23"/>
      <c r="D4542" s="32"/>
      <c r="G4542" s="23"/>
      <c r="J4542" s="23"/>
      <c r="O4542" s="23"/>
      <c r="BE4542" s="54"/>
      <c r="BF4542" s="55"/>
      <c r="BI4542" s="55"/>
      <c r="BJ4542" s="54"/>
      <c r="BK4542" s="54"/>
    </row>
    <row r="4543">
      <c r="B4543" s="23"/>
      <c r="D4543" s="32"/>
      <c r="G4543" s="23"/>
      <c r="J4543" s="23"/>
      <c r="O4543" s="23"/>
      <c r="BE4543" s="54"/>
      <c r="BF4543" s="55"/>
      <c r="BI4543" s="55"/>
      <c r="BJ4543" s="54"/>
      <c r="BK4543" s="54"/>
    </row>
    <row r="4544">
      <c r="B4544" s="23"/>
      <c r="D4544" s="32"/>
      <c r="G4544" s="23"/>
      <c r="J4544" s="23"/>
      <c r="O4544" s="23"/>
      <c r="BE4544" s="54"/>
      <c r="BF4544" s="55"/>
      <c r="BI4544" s="55"/>
      <c r="BJ4544" s="54"/>
      <c r="BK4544" s="54"/>
    </row>
    <row r="4545">
      <c r="B4545" s="23"/>
      <c r="D4545" s="32"/>
      <c r="G4545" s="23"/>
      <c r="J4545" s="23"/>
      <c r="O4545" s="23"/>
      <c r="BE4545" s="54"/>
      <c r="BF4545" s="55"/>
      <c r="BI4545" s="55"/>
      <c r="BJ4545" s="54"/>
      <c r="BK4545" s="54"/>
    </row>
    <row r="4546">
      <c r="B4546" s="23"/>
      <c r="D4546" s="32"/>
      <c r="G4546" s="23"/>
      <c r="J4546" s="23"/>
      <c r="O4546" s="23"/>
      <c r="BE4546" s="54"/>
      <c r="BF4546" s="55"/>
      <c r="BI4546" s="55"/>
      <c r="BJ4546" s="54"/>
      <c r="BK4546" s="54"/>
    </row>
    <row r="4547">
      <c r="B4547" s="23"/>
      <c r="D4547" s="32"/>
      <c r="G4547" s="23"/>
      <c r="J4547" s="23"/>
      <c r="O4547" s="23"/>
      <c r="BE4547" s="54"/>
      <c r="BF4547" s="55"/>
      <c r="BI4547" s="55"/>
      <c r="BJ4547" s="54"/>
      <c r="BK4547" s="54"/>
    </row>
    <row r="4548">
      <c r="B4548" s="23"/>
      <c r="D4548" s="32"/>
      <c r="G4548" s="23"/>
      <c r="J4548" s="23"/>
      <c r="O4548" s="23"/>
      <c r="BE4548" s="54"/>
      <c r="BF4548" s="55"/>
      <c r="BI4548" s="55"/>
      <c r="BJ4548" s="54"/>
      <c r="BK4548" s="54"/>
    </row>
    <row r="4549">
      <c r="B4549" s="23"/>
      <c r="D4549" s="32"/>
      <c r="G4549" s="23"/>
      <c r="J4549" s="23"/>
      <c r="O4549" s="23"/>
      <c r="BE4549" s="54"/>
      <c r="BF4549" s="55"/>
      <c r="BI4549" s="55"/>
      <c r="BJ4549" s="54"/>
      <c r="BK4549" s="54"/>
    </row>
    <row r="4550">
      <c r="B4550" s="23"/>
      <c r="D4550" s="32"/>
      <c r="G4550" s="23"/>
      <c r="J4550" s="23"/>
      <c r="O4550" s="23"/>
      <c r="BE4550" s="54"/>
      <c r="BF4550" s="55"/>
      <c r="BI4550" s="55"/>
      <c r="BJ4550" s="54"/>
      <c r="BK4550" s="54"/>
    </row>
    <row r="4551">
      <c r="B4551" s="23"/>
      <c r="D4551" s="32"/>
      <c r="G4551" s="23"/>
      <c r="J4551" s="23"/>
      <c r="O4551" s="23"/>
      <c r="BE4551" s="54"/>
      <c r="BF4551" s="55"/>
      <c r="BI4551" s="55"/>
      <c r="BJ4551" s="54"/>
      <c r="BK4551" s="54"/>
    </row>
    <row r="4552">
      <c r="B4552" s="23"/>
      <c r="D4552" s="32"/>
      <c r="G4552" s="23"/>
      <c r="J4552" s="23"/>
      <c r="O4552" s="23"/>
      <c r="BE4552" s="54"/>
      <c r="BF4552" s="55"/>
      <c r="BI4552" s="55"/>
      <c r="BJ4552" s="54"/>
      <c r="BK4552" s="54"/>
    </row>
    <row r="4553">
      <c r="B4553" s="23"/>
      <c r="D4553" s="32"/>
      <c r="G4553" s="23"/>
      <c r="J4553" s="23"/>
      <c r="O4553" s="23"/>
      <c r="BE4553" s="54"/>
      <c r="BF4553" s="55"/>
      <c r="BI4553" s="55"/>
      <c r="BJ4553" s="54"/>
      <c r="BK4553" s="54"/>
    </row>
    <row r="4554">
      <c r="B4554" s="23"/>
      <c r="D4554" s="32"/>
      <c r="G4554" s="23"/>
      <c r="J4554" s="23"/>
      <c r="O4554" s="23"/>
      <c r="BE4554" s="54"/>
      <c r="BF4554" s="55"/>
      <c r="BI4554" s="55"/>
      <c r="BJ4554" s="54"/>
      <c r="BK4554" s="54"/>
    </row>
    <row r="4555">
      <c r="B4555" s="23"/>
      <c r="D4555" s="32"/>
      <c r="G4555" s="23"/>
      <c r="J4555" s="23"/>
      <c r="O4555" s="23"/>
      <c r="BE4555" s="54"/>
      <c r="BF4555" s="55"/>
      <c r="BI4555" s="55"/>
      <c r="BJ4555" s="54"/>
      <c r="BK4555" s="54"/>
    </row>
    <row r="4556">
      <c r="B4556" s="23"/>
      <c r="D4556" s="32"/>
      <c r="G4556" s="23"/>
      <c r="J4556" s="23"/>
      <c r="O4556" s="23"/>
      <c r="BE4556" s="54"/>
      <c r="BF4556" s="55"/>
      <c r="BI4556" s="55"/>
      <c r="BJ4556" s="54"/>
      <c r="BK4556" s="54"/>
    </row>
    <row r="4557">
      <c r="B4557" s="23"/>
      <c r="D4557" s="32"/>
      <c r="G4557" s="23"/>
      <c r="J4557" s="23"/>
      <c r="O4557" s="23"/>
      <c r="BE4557" s="54"/>
      <c r="BF4557" s="55"/>
      <c r="BI4557" s="55"/>
      <c r="BJ4557" s="54"/>
      <c r="BK4557" s="54"/>
    </row>
    <row r="4558">
      <c r="B4558" s="23"/>
      <c r="D4558" s="32"/>
      <c r="G4558" s="23"/>
      <c r="J4558" s="23"/>
      <c r="O4558" s="23"/>
      <c r="BE4558" s="54"/>
      <c r="BF4558" s="55"/>
      <c r="BI4558" s="55"/>
      <c r="BJ4558" s="54"/>
      <c r="BK4558" s="54"/>
    </row>
    <row r="4559">
      <c r="B4559" s="23"/>
      <c r="D4559" s="32"/>
      <c r="G4559" s="23"/>
      <c r="J4559" s="23"/>
      <c r="O4559" s="23"/>
      <c r="BE4559" s="54"/>
      <c r="BF4559" s="55"/>
      <c r="BI4559" s="55"/>
      <c r="BJ4559" s="54"/>
      <c r="BK4559" s="54"/>
    </row>
    <row r="4560">
      <c r="B4560" s="23"/>
      <c r="D4560" s="32"/>
      <c r="G4560" s="23"/>
      <c r="J4560" s="23"/>
      <c r="O4560" s="23"/>
      <c r="BE4560" s="54"/>
      <c r="BF4560" s="55"/>
      <c r="BI4560" s="55"/>
      <c r="BJ4560" s="54"/>
      <c r="BK4560" s="54"/>
    </row>
    <row r="4561">
      <c r="B4561" s="23"/>
      <c r="D4561" s="32"/>
      <c r="G4561" s="23"/>
      <c r="J4561" s="23"/>
      <c r="O4561" s="23"/>
      <c r="BE4561" s="54"/>
      <c r="BF4561" s="55"/>
      <c r="BI4561" s="55"/>
      <c r="BJ4561" s="54"/>
      <c r="BK4561" s="54"/>
    </row>
    <row r="4562">
      <c r="B4562" s="23"/>
      <c r="D4562" s="32"/>
      <c r="G4562" s="23"/>
      <c r="J4562" s="23"/>
      <c r="O4562" s="23"/>
      <c r="BE4562" s="54"/>
      <c r="BF4562" s="55"/>
      <c r="BI4562" s="55"/>
      <c r="BJ4562" s="54"/>
      <c r="BK4562" s="54"/>
    </row>
    <row r="4563">
      <c r="B4563" s="23"/>
      <c r="D4563" s="32"/>
      <c r="G4563" s="23"/>
      <c r="J4563" s="23"/>
      <c r="O4563" s="23"/>
      <c r="BE4563" s="54"/>
      <c r="BF4563" s="55"/>
      <c r="BI4563" s="55"/>
      <c r="BJ4563" s="54"/>
      <c r="BK4563" s="54"/>
    </row>
    <row r="4564">
      <c r="B4564" s="23"/>
      <c r="D4564" s="32"/>
      <c r="G4564" s="23"/>
      <c r="J4564" s="23"/>
      <c r="O4564" s="23"/>
      <c r="BE4564" s="54"/>
      <c r="BF4564" s="55"/>
      <c r="BI4564" s="55"/>
      <c r="BJ4564" s="54"/>
      <c r="BK4564" s="54"/>
    </row>
    <row r="4565">
      <c r="B4565" s="23"/>
      <c r="D4565" s="32"/>
      <c r="G4565" s="23"/>
      <c r="J4565" s="23"/>
      <c r="O4565" s="23"/>
      <c r="BE4565" s="54"/>
      <c r="BF4565" s="55"/>
      <c r="BI4565" s="55"/>
      <c r="BJ4565" s="54"/>
      <c r="BK4565" s="54"/>
    </row>
    <row r="4566">
      <c r="B4566" s="23"/>
      <c r="D4566" s="32"/>
      <c r="G4566" s="23"/>
      <c r="J4566" s="23"/>
      <c r="O4566" s="23"/>
      <c r="BE4566" s="54"/>
      <c r="BF4566" s="55"/>
      <c r="BI4566" s="55"/>
      <c r="BJ4566" s="54"/>
      <c r="BK4566" s="54"/>
    </row>
    <row r="4567">
      <c r="B4567" s="23"/>
      <c r="D4567" s="32"/>
      <c r="G4567" s="23"/>
      <c r="J4567" s="23"/>
      <c r="O4567" s="23"/>
      <c r="BE4567" s="54"/>
      <c r="BF4567" s="55"/>
      <c r="BI4567" s="55"/>
      <c r="BJ4567" s="54"/>
      <c r="BK4567" s="54"/>
    </row>
    <row r="4568">
      <c r="B4568" s="23"/>
      <c r="D4568" s="32"/>
      <c r="G4568" s="23"/>
      <c r="J4568" s="23"/>
      <c r="O4568" s="23"/>
      <c r="BE4568" s="54"/>
      <c r="BF4568" s="55"/>
      <c r="BI4568" s="55"/>
      <c r="BJ4568" s="54"/>
      <c r="BK4568" s="54"/>
    </row>
    <row r="4569">
      <c r="B4569" s="23"/>
      <c r="D4569" s="32"/>
      <c r="G4569" s="23"/>
      <c r="J4569" s="23"/>
      <c r="O4569" s="23"/>
      <c r="BE4569" s="54"/>
      <c r="BF4569" s="55"/>
      <c r="BI4569" s="55"/>
      <c r="BJ4569" s="54"/>
      <c r="BK4569" s="54"/>
    </row>
    <row r="4570">
      <c r="B4570" s="23"/>
      <c r="D4570" s="32"/>
      <c r="G4570" s="23"/>
      <c r="J4570" s="23"/>
      <c r="O4570" s="23"/>
      <c r="BE4570" s="54"/>
      <c r="BF4570" s="55"/>
      <c r="BI4570" s="55"/>
      <c r="BJ4570" s="54"/>
      <c r="BK4570" s="54"/>
    </row>
    <row r="4571">
      <c r="B4571" s="23"/>
      <c r="D4571" s="32"/>
      <c r="G4571" s="23"/>
      <c r="J4571" s="23"/>
      <c r="O4571" s="23"/>
      <c r="BE4571" s="54"/>
      <c r="BF4571" s="55"/>
      <c r="BI4571" s="55"/>
      <c r="BJ4571" s="54"/>
      <c r="BK4571" s="54"/>
    </row>
    <row r="4572">
      <c r="B4572" s="23"/>
      <c r="D4572" s="32"/>
      <c r="G4572" s="23"/>
      <c r="J4572" s="23"/>
      <c r="O4572" s="23"/>
      <c r="BE4572" s="54"/>
      <c r="BF4572" s="55"/>
      <c r="BI4572" s="55"/>
      <c r="BJ4572" s="54"/>
      <c r="BK4572" s="54"/>
    </row>
    <row r="4573">
      <c r="B4573" s="23"/>
      <c r="D4573" s="32"/>
      <c r="G4573" s="23"/>
      <c r="J4573" s="23"/>
      <c r="O4573" s="23"/>
      <c r="BE4573" s="54"/>
      <c r="BF4573" s="55"/>
      <c r="BI4573" s="55"/>
      <c r="BJ4573" s="54"/>
      <c r="BK4573" s="54"/>
    </row>
    <row r="4574">
      <c r="B4574" s="23"/>
      <c r="D4574" s="32"/>
      <c r="G4574" s="23"/>
      <c r="J4574" s="23"/>
      <c r="O4574" s="23"/>
      <c r="BE4574" s="54"/>
      <c r="BF4574" s="55"/>
      <c r="BI4574" s="55"/>
      <c r="BJ4574" s="54"/>
      <c r="BK4574" s="54"/>
    </row>
    <row r="4575">
      <c r="B4575" s="23"/>
      <c r="D4575" s="32"/>
      <c r="G4575" s="23"/>
      <c r="J4575" s="23"/>
      <c r="O4575" s="23"/>
      <c r="BE4575" s="54"/>
      <c r="BF4575" s="55"/>
      <c r="BI4575" s="55"/>
      <c r="BJ4575" s="54"/>
      <c r="BK4575" s="54"/>
    </row>
    <row r="4576">
      <c r="B4576" s="23"/>
      <c r="D4576" s="32"/>
      <c r="G4576" s="23"/>
      <c r="J4576" s="23"/>
      <c r="O4576" s="23"/>
      <c r="BE4576" s="54"/>
      <c r="BF4576" s="55"/>
      <c r="BI4576" s="55"/>
      <c r="BJ4576" s="54"/>
      <c r="BK4576" s="54"/>
    </row>
    <row r="4577">
      <c r="B4577" s="23"/>
      <c r="D4577" s="32"/>
      <c r="G4577" s="23"/>
      <c r="J4577" s="23"/>
      <c r="O4577" s="23"/>
      <c r="BE4577" s="54"/>
      <c r="BF4577" s="55"/>
      <c r="BI4577" s="55"/>
      <c r="BJ4577" s="54"/>
      <c r="BK4577" s="54"/>
    </row>
    <row r="4578">
      <c r="B4578" s="23"/>
      <c r="D4578" s="32"/>
      <c r="G4578" s="23"/>
      <c r="J4578" s="23"/>
      <c r="O4578" s="23"/>
      <c r="BE4578" s="54"/>
      <c r="BF4578" s="55"/>
      <c r="BI4578" s="55"/>
      <c r="BJ4578" s="54"/>
      <c r="BK4578" s="54"/>
    </row>
    <row r="4579">
      <c r="B4579" s="23"/>
      <c r="D4579" s="32"/>
      <c r="G4579" s="23"/>
      <c r="J4579" s="23"/>
      <c r="O4579" s="23"/>
      <c r="BE4579" s="54"/>
      <c r="BF4579" s="55"/>
      <c r="BI4579" s="55"/>
      <c r="BJ4579" s="54"/>
      <c r="BK4579" s="54"/>
    </row>
    <row r="4580">
      <c r="B4580" s="23"/>
      <c r="D4580" s="32"/>
      <c r="G4580" s="23"/>
      <c r="J4580" s="23"/>
      <c r="O4580" s="23"/>
      <c r="BE4580" s="54"/>
      <c r="BF4580" s="55"/>
      <c r="BI4580" s="55"/>
      <c r="BJ4580" s="54"/>
      <c r="BK4580" s="54"/>
    </row>
    <row r="4581">
      <c r="B4581" s="23"/>
      <c r="D4581" s="32"/>
      <c r="G4581" s="23"/>
      <c r="J4581" s="23"/>
      <c r="O4581" s="23"/>
      <c r="BE4581" s="54"/>
      <c r="BF4581" s="55"/>
      <c r="BI4581" s="55"/>
      <c r="BJ4581" s="54"/>
      <c r="BK4581" s="54"/>
    </row>
    <row r="4582">
      <c r="B4582" s="23"/>
      <c r="D4582" s="32"/>
      <c r="G4582" s="23"/>
      <c r="J4582" s="23"/>
      <c r="O4582" s="23"/>
      <c r="BE4582" s="54"/>
      <c r="BF4582" s="55"/>
      <c r="BI4582" s="55"/>
      <c r="BJ4582" s="54"/>
      <c r="BK4582" s="54"/>
    </row>
    <row r="4583">
      <c r="B4583" s="23"/>
      <c r="D4583" s="32"/>
      <c r="G4583" s="23"/>
      <c r="J4583" s="23"/>
      <c r="O4583" s="23"/>
      <c r="BE4583" s="54"/>
      <c r="BF4583" s="55"/>
      <c r="BI4583" s="55"/>
      <c r="BJ4583" s="54"/>
      <c r="BK4583" s="54"/>
    </row>
    <row r="4584">
      <c r="B4584" s="23"/>
      <c r="D4584" s="32"/>
      <c r="G4584" s="23"/>
      <c r="J4584" s="23"/>
      <c r="O4584" s="23"/>
      <c r="BE4584" s="54"/>
      <c r="BF4584" s="55"/>
      <c r="BI4584" s="55"/>
      <c r="BJ4584" s="54"/>
      <c r="BK4584" s="54"/>
    </row>
    <row r="4585">
      <c r="B4585" s="23"/>
      <c r="D4585" s="32"/>
      <c r="G4585" s="23"/>
      <c r="J4585" s="23"/>
      <c r="O4585" s="23"/>
      <c r="BE4585" s="54"/>
      <c r="BF4585" s="55"/>
      <c r="BI4585" s="55"/>
      <c r="BJ4585" s="54"/>
      <c r="BK4585" s="54"/>
    </row>
    <row r="4586">
      <c r="B4586" s="23"/>
      <c r="D4586" s="32"/>
      <c r="G4586" s="23"/>
      <c r="J4586" s="23"/>
      <c r="O4586" s="23"/>
      <c r="BE4586" s="54"/>
      <c r="BF4586" s="55"/>
      <c r="BI4586" s="55"/>
      <c r="BJ4586" s="54"/>
      <c r="BK4586" s="54"/>
    </row>
    <row r="4587">
      <c r="B4587" s="23"/>
      <c r="D4587" s="32"/>
      <c r="G4587" s="23"/>
      <c r="J4587" s="23"/>
      <c r="O4587" s="23"/>
      <c r="BE4587" s="54"/>
      <c r="BF4587" s="55"/>
      <c r="BI4587" s="55"/>
      <c r="BJ4587" s="54"/>
      <c r="BK4587" s="54"/>
    </row>
    <row r="4588">
      <c r="B4588" s="23"/>
      <c r="D4588" s="32"/>
      <c r="G4588" s="23"/>
      <c r="J4588" s="23"/>
      <c r="O4588" s="23"/>
      <c r="BE4588" s="54"/>
      <c r="BF4588" s="55"/>
      <c r="BI4588" s="55"/>
      <c r="BJ4588" s="54"/>
      <c r="BK4588" s="54"/>
    </row>
    <row r="4589">
      <c r="B4589" s="23"/>
      <c r="D4589" s="32"/>
      <c r="G4589" s="23"/>
      <c r="J4589" s="23"/>
      <c r="O4589" s="23"/>
      <c r="BE4589" s="54"/>
      <c r="BF4589" s="55"/>
      <c r="BI4589" s="55"/>
      <c r="BJ4589" s="54"/>
      <c r="BK4589" s="54"/>
    </row>
    <row r="4590">
      <c r="B4590" s="23"/>
      <c r="D4590" s="32"/>
      <c r="G4590" s="23"/>
      <c r="J4590" s="23"/>
      <c r="O4590" s="23"/>
      <c r="BE4590" s="54"/>
      <c r="BF4590" s="55"/>
      <c r="BI4590" s="55"/>
      <c r="BJ4590" s="54"/>
      <c r="BK4590" s="54"/>
    </row>
    <row r="4591">
      <c r="B4591" s="23"/>
      <c r="D4591" s="32"/>
      <c r="G4591" s="23"/>
      <c r="J4591" s="23"/>
      <c r="O4591" s="23"/>
      <c r="BE4591" s="54"/>
      <c r="BF4591" s="55"/>
      <c r="BI4591" s="55"/>
      <c r="BJ4591" s="54"/>
      <c r="BK4591" s="54"/>
    </row>
    <row r="4592">
      <c r="B4592" s="23"/>
      <c r="D4592" s="32"/>
      <c r="G4592" s="23"/>
      <c r="J4592" s="23"/>
      <c r="O4592" s="23"/>
      <c r="BE4592" s="54"/>
      <c r="BF4592" s="55"/>
      <c r="BI4592" s="55"/>
      <c r="BJ4592" s="54"/>
      <c r="BK4592" s="54"/>
    </row>
    <row r="4593">
      <c r="B4593" s="23"/>
      <c r="D4593" s="32"/>
      <c r="G4593" s="23"/>
      <c r="J4593" s="23"/>
      <c r="O4593" s="23"/>
      <c r="BE4593" s="54"/>
      <c r="BF4593" s="55"/>
      <c r="BI4593" s="55"/>
      <c r="BJ4593" s="54"/>
      <c r="BK4593" s="54"/>
    </row>
    <row r="4594">
      <c r="B4594" s="23"/>
      <c r="D4594" s="32"/>
      <c r="G4594" s="23"/>
      <c r="J4594" s="23"/>
      <c r="O4594" s="23"/>
      <c r="BE4594" s="54"/>
      <c r="BF4594" s="55"/>
      <c r="BI4594" s="55"/>
      <c r="BJ4594" s="54"/>
      <c r="BK4594" s="54"/>
    </row>
    <row r="4595">
      <c r="B4595" s="23"/>
      <c r="D4595" s="32"/>
      <c r="G4595" s="23"/>
      <c r="J4595" s="23"/>
      <c r="O4595" s="23"/>
      <c r="BE4595" s="54"/>
      <c r="BF4595" s="55"/>
      <c r="BI4595" s="55"/>
      <c r="BJ4595" s="54"/>
      <c r="BK4595" s="54"/>
    </row>
    <row r="4596">
      <c r="B4596" s="23"/>
      <c r="D4596" s="32"/>
      <c r="G4596" s="23"/>
      <c r="J4596" s="23"/>
      <c r="O4596" s="23"/>
      <c r="BE4596" s="54"/>
      <c r="BF4596" s="55"/>
      <c r="BI4596" s="55"/>
      <c r="BJ4596" s="54"/>
      <c r="BK4596" s="54"/>
    </row>
    <row r="4597">
      <c r="B4597" s="23"/>
      <c r="D4597" s="32"/>
      <c r="G4597" s="23"/>
      <c r="J4597" s="23"/>
      <c r="O4597" s="23"/>
      <c r="BE4597" s="54"/>
      <c r="BF4597" s="55"/>
      <c r="BI4597" s="55"/>
      <c r="BJ4597" s="54"/>
      <c r="BK4597" s="54"/>
    </row>
    <row r="4598">
      <c r="B4598" s="23"/>
      <c r="D4598" s="32"/>
      <c r="G4598" s="23"/>
      <c r="J4598" s="23"/>
      <c r="O4598" s="23"/>
      <c r="BE4598" s="54"/>
      <c r="BF4598" s="55"/>
      <c r="BI4598" s="55"/>
      <c r="BJ4598" s="54"/>
      <c r="BK4598" s="54"/>
    </row>
    <row r="4599">
      <c r="B4599" s="23"/>
      <c r="D4599" s="32"/>
      <c r="G4599" s="23"/>
      <c r="J4599" s="23"/>
      <c r="O4599" s="23"/>
      <c r="BE4599" s="54"/>
      <c r="BF4599" s="55"/>
      <c r="BI4599" s="55"/>
      <c r="BJ4599" s="54"/>
      <c r="BK4599" s="54"/>
    </row>
    <row r="4600">
      <c r="B4600" s="23"/>
      <c r="D4600" s="32"/>
      <c r="G4600" s="23"/>
      <c r="J4600" s="23"/>
      <c r="O4600" s="23"/>
      <c r="BE4600" s="54"/>
      <c r="BF4600" s="55"/>
      <c r="BI4600" s="55"/>
      <c r="BJ4600" s="54"/>
      <c r="BK4600" s="54"/>
    </row>
    <row r="4601">
      <c r="B4601" s="23"/>
      <c r="D4601" s="32"/>
      <c r="G4601" s="23"/>
      <c r="J4601" s="23"/>
      <c r="O4601" s="23"/>
      <c r="BE4601" s="54"/>
      <c r="BF4601" s="55"/>
      <c r="BI4601" s="55"/>
      <c r="BJ4601" s="54"/>
      <c r="BK4601" s="54"/>
    </row>
    <row r="4602">
      <c r="B4602" s="23"/>
      <c r="D4602" s="32"/>
      <c r="G4602" s="23"/>
      <c r="J4602" s="23"/>
      <c r="O4602" s="23"/>
      <c r="BE4602" s="54"/>
      <c r="BF4602" s="55"/>
      <c r="BI4602" s="55"/>
      <c r="BJ4602" s="54"/>
      <c r="BK4602" s="54"/>
    </row>
    <row r="4603">
      <c r="B4603" s="23"/>
      <c r="D4603" s="32"/>
      <c r="G4603" s="23"/>
      <c r="J4603" s="23"/>
      <c r="O4603" s="23"/>
      <c r="BE4603" s="54"/>
      <c r="BF4603" s="55"/>
      <c r="BI4603" s="55"/>
      <c r="BJ4603" s="54"/>
      <c r="BK4603" s="54"/>
    </row>
    <row r="4604">
      <c r="B4604" s="23"/>
      <c r="D4604" s="32"/>
      <c r="G4604" s="23"/>
      <c r="J4604" s="23"/>
      <c r="O4604" s="23"/>
      <c r="BE4604" s="54"/>
      <c r="BF4604" s="55"/>
      <c r="BI4604" s="55"/>
      <c r="BJ4604" s="54"/>
      <c r="BK4604" s="54"/>
    </row>
    <row r="4605">
      <c r="B4605" s="23"/>
      <c r="D4605" s="32"/>
      <c r="G4605" s="23"/>
      <c r="J4605" s="23"/>
      <c r="O4605" s="23"/>
      <c r="BE4605" s="54"/>
      <c r="BF4605" s="55"/>
      <c r="BI4605" s="55"/>
      <c r="BJ4605" s="54"/>
      <c r="BK4605" s="54"/>
    </row>
    <row r="4606">
      <c r="B4606" s="23"/>
      <c r="D4606" s="32"/>
      <c r="G4606" s="23"/>
      <c r="J4606" s="23"/>
      <c r="O4606" s="23"/>
      <c r="BE4606" s="54"/>
      <c r="BF4606" s="55"/>
      <c r="BI4606" s="55"/>
      <c r="BJ4606" s="54"/>
      <c r="BK4606" s="54"/>
    </row>
    <row r="4607">
      <c r="B4607" s="23"/>
      <c r="D4607" s="32"/>
      <c r="G4607" s="23"/>
      <c r="J4607" s="23"/>
      <c r="O4607" s="23"/>
      <c r="BE4607" s="54"/>
      <c r="BF4607" s="55"/>
      <c r="BI4607" s="55"/>
      <c r="BJ4607" s="54"/>
      <c r="BK4607" s="54"/>
    </row>
    <row r="4608">
      <c r="B4608" s="23"/>
      <c r="D4608" s="32"/>
      <c r="G4608" s="23"/>
      <c r="J4608" s="23"/>
      <c r="O4608" s="23"/>
      <c r="BE4608" s="54"/>
      <c r="BF4608" s="55"/>
      <c r="BI4608" s="55"/>
      <c r="BJ4608" s="54"/>
      <c r="BK4608" s="54"/>
    </row>
    <row r="4609">
      <c r="B4609" s="23"/>
      <c r="D4609" s="32"/>
      <c r="G4609" s="23"/>
      <c r="J4609" s="23"/>
      <c r="O4609" s="23"/>
      <c r="BE4609" s="54"/>
      <c r="BF4609" s="55"/>
      <c r="BI4609" s="55"/>
      <c r="BJ4609" s="54"/>
      <c r="BK4609" s="54"/>
    </row>
    <row r="4610">
      <c r="B4610" s="23"/>
      <c r="D4610" s="32"/>
      <c r="G4610" s="23"/>
      <c r="J4610" s="23"/>
      <c r="O4610" s="23"/>
      <c r="BE4610" s="54"/>
      <c r="BF4610" s="55"/>
      <c r="BI4610" s="55"/>
      <c r="BJ4610" s="54"/>
      <c r="BK4610" s="54"/>
    </row>
    <row r="4611">
      <c r="B4611" s="23"/>
      <c r="D4611" s="32"/>
      <c r="G4611" s="23"/>
      <c r="J4611" s="23"/>
      <c r="O4611" s="23"/>
      <c r="BE4611" s="54"/>
      <c r="BF4611" s="55"/>
      <c r="BI4611" s="55"/>
      <c r="BJ4611" s="54"/>
      <c r="BK4611" s="54"/>
    </row>
    <row r="4612">
      <c r="B4612" s="23"/>
      <c r="D4612" s="32"/>
      <c r="G4612" s="23"/>
      <c r="J4612" s="23"/>
      <c r="O4612" s="23"/>
      <c r="BE4612" s="54"/>
      <c r="BF4612" s="55"/>
      <c r="BI4612" s="55"/>
      <c r="BJ4612" s="54"/>
      <c r="BK4612" s="54"/>
    </row>
    <row r="4613">
      <c r="B4613" s="23"/>
      <c r="D4613" s="32"/>
      <c r="G4613" s="23"/>
      <c r="J4613" s="23"/>
      <c r="O4613" s="23"/>
      <c r="BE4613" s="54"/>
      <c r="BF4613" s="55"/>
      <c r="BI4613" s="55"/>
      <c r="BJ4613" s="54"/>
      <c r="BK4613" s="54"/>
    </row>
    <row r="4614">
      <c r="B4614" s="23"/>
      <c r="D4614" s="32"/>
      <c r="G4614" s="23"/>
      <c r="J4614" s="23"/>
      <c r="O4614" s="23"/>
      <c r="BE4614" s="54"/>
      <c r="BF4614" s="55"/>
      <c r="BI4614" s="55"/>
      <c r="BJ4614" s="54"/>
      <c r="BK4614" s="54"/>
    </row>
    <row r="4615">
      <c r="B4615" s="23"/>
      <c r="D4615" s="32"/>
      <c r="G4615" s="23"/>
      <c r="J4615" s="23"/>
      <c r="O4615" s="23"/>
      <c r="BE4615" s="54"/>
      <c r="BF4615" s="55"/>
      <c r="BI4615" s="55"/>
      <c r="BJ4615" s="54"/>
      <c r="BK4615" s="54"/>
    </row>
    <row r="4616">
      <c r="B4616" s="23"/>
      <c r="D4616" s="32"/>
      <c r="G4616" s="23"/>
      <c r="J4616" s="23"/>
      <c r="O4616" s="23"/>
      <c r="BE4616" s="54"/>
      <c r="BF4616" s="55"/>
      <c r="BI4616" s="55"/>
      <c r="BJ4616" s="54"/>
      <c r="BK4616" s="54"/>
    </row>
    <row r="4617">
      <c r="B4617" s="23"/>
      <c r="D4617" s="32"/>
      <c r="G4617" s="23"/>
      <c r="J4617" s="23"/>
      <c r="O4617" s="23"/>
      <c r="BE4617" s="54"/>
      <c r="BF4617" s="55"/>
      <c r="BI4617" s="55"/>
      <c r="BJ4617" s="54"/>
      <c r="BK4617" s="54"/>
    </row>
    <row r="4618">
      <c r="B4618" s="23"/>
      <c r="D4618" s="32"/>
      <c r="G4618" s="23"/>
      <c r="J4618" s="23"/>
      <c r="O4618" s="23"/>
      <c r="BE4618" s="54"/>
      <c r="BF4618" s="55"/>
      <c r="BI4618" s="55"/>
      <c r="BJ4618" s="54"/>
      <c r="BK4618" s="54"/>
    </row>
    <row r="4619">
      <c r="B4619" s="23"/>
      <c r="D4619" s="32"/>
      <c r="G4619" s="23"/>
      <c r="J4619" s="23"/>
      <c r="O4619" s="23"/>
      <c r="BE4619" s="54"/>
      <c r="BF4619" s="55"/>
      <c r="BI4619" s="55"/>
      <c r="BJ4619" s="54"/>
      <c r="BK4619" s="54"/>
    </row>
    <row r="4620">
      <c r="B4620" s="23"/>
      <c r="D4620" s="32"/>
      <c r="G4620" s="23"/>
      <c r="J4620" s="23"/>
      <c r="O4620" s="23"/>
      <c r="BE4620" s="54"/>
      <c r="BF4620" s="55"/>
      <c r="BI4620" s="55"/>
      <c r="BJ4620" s="54"/>
      <c r="BK4620" s="54"/>
    </row>
    <row r="4621">
      <c r="B4621" s="23"/>
      <c r="D4621" s="32"/>
      <c r="G4621" s="23"/>
      <c r="J4621" s="23"/>
      <c r="O4621" s="23"/>
      <c r="BE4621" s="54"/>
      <c r="BF4621" s="55"/>
      <c r="BI4621" s="55"/>
      <c r="BJ4621" s="54"/>
      <c r="BK4621" s="54"/>
    </row>
    <row r="4622">
      <c r="B4622" s="23"/>
      <c r="D4622" s="32"/>
      <c r="G4622" s="23"/>
      <c r="J4622" s="23"/>
      <c r="O4622" s="23"/>
      <c r="BE4622" s="54"/>
      <c r="BF4622" s="55"/>
      <c r="BI4622" s="55"/>
      <c r="BJ4622" s="54"/>
      <c r="BK4622" s="54"/>
    </row>
    <row r="4623">
      <c r="B4623" s="23"/>
      <c r="D4623" s="32"/>
      <c r="G4623" s="23"/>
      <c r="J4623" s="23"/>
      <c r="O4623" s="23"/>
      <c r="BE4623" s="54"/>
      <c r="BF4623" s="55"/>
      <c r="BI4623" s="55"/>
      <c r="BJ4623" s="54"/>
      <c r="BK4623" s="54"/>
    </row>
    <row r="4624">
      <c r="B4624" s="23"/>
      <c r="D4624" s="32"/>
      <c r="G4624" s="23"/>
      <c r="J4624" s="23"/>
      <c r="O4624" s="23"/>
      <c r="BE4624" s="54"/>
      <c r="BF4624" s="55"/>
      <c r="BI4624" s="55"/>
      <c r="BJ4624" s="54"/>
      <c r="BK4624" s="54"/>
    </row>
    <row r="4625">
      <c r="B4625" s="23"/>
      <c r="D4625" s="32"/>
      <c r="G4625" s="23"/>
      <c r="J4625" s="23"/>
      <c r="O4625" s="23"/>
      <c r="BE4625" s="54"/>
      <c r="BF4625" s="55"/>
      <c r="BI4625" s="55"/>
      <c r="BJ4625" s="54"/>
      <c r="BK4625" s="54"/>
    </row>
    <row r="4626">
      <c r="B4626" s="23"/>
      <c r="D4626" s="32"/>
      <c r="G4626" s="23"/>
      <c r="J4626" s="23"/>
      <c r="O4626" s="23"/>
      <c r="BE4626" s="54"/>
      <c r="BF4626" s="55"/>
      <c r="BI4626" s="55"/>
      <c r="BJ4626" s="54"/>
      <c r="BK4626" s="54"/>
    </row>
    <row r="4627">
      <c r="B4627" s="23"/>
      <c r="D4627" s="32"/>
      <c r="G4627" s="23"/>
      <c r="J4627" s="23"/>
      <c r="O4627" s="23"/>
      <c r="BE4627" s="54"/>
      <c r="BF4627" s="55"/>
      <c r="BI4627" s="55"/>
      <c r="BJ4627" s="54"/>
      <c r="BK4627" s="54"/>
    </row>
    <row r="4628">
      <c r="B4628" s="23"/>
      <c r="D4628" s="32"/>
      <c r="G4628" s="23"/>
      <c r="J4628" s="23"/>
      <c r="O4628" s="23"/>
      <c r="BE4628" s="54"/>
      <c r="BF4628" s="55"/>
      <c r="BI4628" s="55"/>
      <c r="BJ4628" s="54"/>
      <c r="BK4628" s="54"/>
    </row>
    <row r="4629">
      <c r="B4629" s="23"/>
      <c r="D4629" s="32"/>
      <c r="G4629" s="23"/>
      <c r="J4629" s="23"/>
      <c r="O4629" s="23"/>
      <c r="BE4629" s="54"/>
      <c r="BF4629" s="55"/>
      <c r="BI4629" s="55"/>
      <c r="BJ4629" s="54"/>
      <c r="BK4629" s="54"/>
    </row>
    <row r="4630">
      <c r="B4630" s="23"/>
      <c r="D4630" s="32"/>
      <c r="G4630" s="23"/>
      <c r="J4630" s="23"/>
      <c r="O4630" s="23"/>
      <c r="BE4630" s="54"/>
      <c r="BF4630" s="55"/>
      <c r="BI4630" s="55"/>
      <c r="BJ4630" s="54"/>
      <c r="BK4630" s="54"/>
    </row>
    <row r="4631">
      <c r="B4631" s="23"/>
      <c r="D4631" s="32"/>
      <c r="G4631" s="23"/>
      <c r="J4631" s="23"/>
      <c r="O4631" s="23"/>
      <c r="BE4631" s="54"/>
      <c r="BF4631" s="55"/>
      <c r="BI4631" s="55"/>
      <c r="BJ4631" s="54"/>
      <c r="BK4631" s="54"/>
    </row>
    <row r="4632">
      <c r="B4632" s="23"/>
      <c r="D4632" s="32"/>
      <c r="G4632" s="23"/>
      <c r="J4632" s="23"/>
      <c r="O4632" s="23"/>
      <c r="BE4632" s="54"/>
      <c r="BF4632" s="55"/>
      <c r="BI4632" s="55"/>
      <c r="BJ4632" s="54"/>
      <c r="BK4632" s="54"/>
    </row>
    <row r="4633">
      <c r="B4633" s="23"/>
      <c r="D4633" s="32"/>
      <c r="G4633" s="23"/>
      <c r="J4633" s="23"/>
      <c r="O4633" s="23"/>
      <c r="BE4633" s="54"/>
      <c r="BF4633" s="55"/>
      <c r="BI4633" s="55"/>
      <c r="BJ4633" s="54"/>
      <c r="BK4633" s="54"/>
    </row>
    <row r="4634">
      <c r="B4634" s="23"/>
      <c r="D4634" s="32"/>
      <c r="G4634" s="23"/>
      <c r="J4634" s="23"/>
      <c r="O4634" s="23"/>
      <c r="BE4634" s="54"/>
      <c r="BF4634" s="55"/>
      <c r="BI4634" s="55"/>
      <c r="BJ4634" s="54"/>
      <c r="BK4634" s="54"/>
    </row>
    <row r="4635">
      <c r="B4635" s="23"/>
      <c r="D4635" s="32"/>
      <c r="G4635" s="23"/>
      <c r="J4635" s="23"/>
      <c r="O4635" s="23"/>
      <c r="BE4635" s="54"/>
      <c r="BF4635" s="55"/>
      <c r="BI4635" s="55"/>
      <c r="BJ4635" s="54"/>
      <c r="BK4635" s="54"/>
    </row>
    <row r="4636">
      <c r="B4636" s="23"/>
      <c r="D4636" s="32"/>
      <c r="G4636" s="23"/>
      <c r="J4636" s="23"/>
      <c r="O4636" s="23"/>
      <c r="BE4636" s="54"/>
      <c r="BF4636" s="55"/>
      <c r="BI4636" s="55"/>
      <c r="BJ4636" s="54"/>
      <c r="BK4636" s="54"/>
    </row>
    <row r="4637">
      <c r="B4637" s="23"/>
      <c r="D4637" s="32"/>
      <c r="G4637" s="23"/>
      <c r="J4637" s="23"/>
      <c r="O4637" s="23"/>
      <c r="BE4637" s="54"/>
      <c r="BF4637" s="55"/>
      <c r="BI4637" s="55"/>
      <c r="BJ4637" s="54"/>
      <c r="BK4637" s="54"/>
    </row>
    <row r="4638">
      <c r="B4638" s="23"/>
      <c r="D4638" s="32"/>
      <c r="G4638" s="23"/>
      <c r="J4638" s="23"/>
      <c r="O4638" s="23"/>
      <c r="BE4638" s="54"/>
      <c r="BF4638" s="55"/>
      <c r="BI4638" s="55"/>
      <c r="BJ4638" s="54"/>
      <c r="BK4638" s="54"/>
    </row>
    <row r="4639">
      <c r="B4639" s="23"/>
      <c r="D4639" s="32"/>
      <c r="G4639" s="23"/>
      <c r="J4639" s="23"/>
      <c r="O4639" s="23"/>
      <c r="BE4639" s="54"/>
      <c r="BF4639" s="55"/>
      <c r="BI4639" s="55"/>
      <c r="BJ4639" s="54"/>
      <c r="BK4639" s="54"/>
    </row>
    <row r="4640">
      <c r="B4640" s="23"/>
      <c r="D4640" s="32"/>
      <c r="G4640" s="23"/>
      <c r="J4640" s="23"/>
      <c r="O4640" s="23"/>
      <c r="BE4640" s="54"/>
      <c r="BF4640" s="55"/>
      <c r="BI4640" s="55"/>
      <c r="BJ4640" s="54"/>
      <c r="BK4640" s="54"/>
    </row>
    <row r="4641">
      <c r="B4641" s="23"/>
      <c r="D4641" s="32"/>
      <c r="G4641" s="23"/>
      <c r="J4641" s="23"/>
      <c r="O4641" s="23"/>
      <c r="BE4641" s="54"/>
      <c r="BF4641" s="55"/>
      <c r="BI4641" s="55"/>
      <c r="BJ4641" s="54"/>
      <c r="BK4641" s="54"/>
    </row>
    <row r="4642">
      <c r="B4642" s="23"/>
      <c r="D4642" s="32"/>
      <c r="G4642" s="23"/>
      <c r="J4642" s="23"/>
      <c r="O4642" s="23"/>
      <c r="BE4642" s="54"/>
      <c r="BF4642" s="55"/>
      <c r="BI4642" s="55"/>
      <c r="BJ4642" s="54"/>
      <c r="BK4642" s="54"/>
    </row>
    <row r="4643">
      <c r="B4643" s="23"/>
      <c r="D4643" s="32"/>
      <c r="G4643" s="23"/>
      <c r="J4643" s="23"/>
      <c r="O4643" s="23"/>
      <c r="BE4643" s="54"/>
      <c r="BF4643" s="55"/>
      <c r="BI4643" s="55"/>
      <c r="BJ4643" s="54"/>
      <c r="BK4643" s="54"/>
    </row>
    <row r="4644">
      <c r="B4644" s="23"/>
      <c r="D4644" s="32"/>
      <c r="G4644" s="23"/>
      <c r="J4644" s="23"/>
      <c r="O4644" s="23"/>
      <c r="BE4644" s="54"/>
      <c r="BF4644" s="55"/>
      <c r="BI4644" s="55"/>
      <c r="BJ4644" s="54"/>
      <c r="BK4644" s="54"/>
    </row>
    <row r="4645">
      <c r="B4645" s="23"/>
      <c r="D4645" s="32"/>
      <c r="G4645" s="23"/>
      <c r="J4645" s="23"/>
      <c r="O4645" s="23"/>
      <c r="BE4645" s="54"/>
      <c r="BF4645" s="55"/>
      <c r="BI4645" s="55"/>
      <c r="BJ4645" s="54"/>
      <c r="BK4645" s="54"/>
    </row>
    <row r="4646">
      <c r="B4646" s="23"/>
      <c r="D4646" s="32"/>
      <c r="G4646" s="23"/>
      <c r="J4646" s="23"/>
      <c r="O4646" s="23"/>
      <c r="BE4646" s="54"/>
      <c r="BF4646" s="55"/>
      <c r="BI4646" s="55"/>
      <c r="BJ4646" s="54"/>
      <c r="BK4646" s="54"/>
    </row>
    <row r="4647">
      <c r="B4647" s="23"/>
      <c r="D4647" s="32"/>
      <c r="G4647" s="23"/>
      <c r="J4647" s="23"/>
      <c r="O4647" s="23"/>
      <c r="BE4647" s="54"/>
      <c r="BF4647" s="55"/>
      <c r="BI4647" s="55"/>
      <c r="BJ4647" s="54"/>
      <c r="BK4647" s="54"/>
    </row>
    <row r="4648">
      <c r="B4648" s="23"/>
      <c r="D4648" s="32"/>
      <c r="G4648" s="23"/>
      <c r="J4648" s="23"/>
      <c r="O4648" s="23"/>
      <c r="BE4648" s="54"/>
      <c r="BF4648" s="55"/>
      <c r="BI4648" s="55"/>
      <c r="BJ4648" s="54"/>
      <c r="BK4648" s="54"/>
    </row>
    <row r="4649">
      <c r="B4649" s="23"/>
      <c r="D4649" s="32"/>
      <c r="G4649" s="23"/>
      <c r="J4649" s="23"/>
      <c r="O4649" s="23"/>
      <c r="BE4649" s="54"/>
      <c r="BF4649" s="55"/>
      <c r="BI4649" s="55"/>
      <c r="BJ4649" s="54"/>
      <c r="BK4649" s="54"/>
    </row>
    <row r="4650">
      <c r="B4650" s="23"/>
      <c r="D4650" s="32"/>
      <c r="G4650" s="23"/>
      <c r="J4650" s="23"/>
      <c r="O4650" s="23"/>
      <c r="BE4650" s="54"/>
      <c r="BF4650" s="55"/>
      <c r="BI4650" s="55"/>
      <c r="BJ4650" s="54"/>
      <c r="BK4650" s="54"/>
    </row>
    <row r="4651">
      <c r="B4651" s="23"/>
      <c r="D4651" s="32"/>
      <c r="G4651" s="23"/>
      <c r="J4651" s="23"/>
      <c r="O4651" s="23"/>
      <c r="BE4651" s="54"/>
      <c r="BF4651" s="55"/>
      <c r="BI4651" s="55"/>
      <c r="BJ4651" s="54"/>
      <c r="BK4651" s="54"/>
    </row>
    <row r="4652">
      <c r="B4652" s="23"/>
      <c r="D4652" s="32"/>
      <c r="G4652" s="23"/>
      <c r="J4652" s="23"/>
      <c r="O4652" s="23"/>
      <c r="BE4652" s="54"/>
      <c r="BF4652" s="55"/>
      <c r="BI4652" s="55"/>
      <c r="BJ4652" s="54"/>
      <c r="BK4652" s="54"/>
    </row>
    <row r="4653">
      <c r="B4653" s="23"/>
      <c r="D4653" s="32"/>
      <c r="G4653" s="23"/>
      <c r="J4653" s="23"/>
      <c r="O4653" s="23"/>
      <c r="BE4653" s="54"/>
      <c r="BF4653" s="55"/>
      <c r="BI4653" s="55"/>
      <c r="BJ4653" s="54"/>
      <c r="BK4653" s="54"/>
    </row>
    <row r="4654">
      <c r="B4654" s="23"/>
      <c r="D4654" s="32"/>
      <c r="G4654" s="23"/>
      <c r="J4654" s="23"/>
      <c r="O4654" s="23"/>
      <c r="BE4654" s="54"/>
      <c r="BF4654" s="55"/>
      <c r="BI4654" s="55"/>
      <c r="BJ4654" s="54"/>
      <c r="BK4654" s="54"/>
    </row>
    <row r="4655">
      <c r="B4655" s="23"/>
      <c r="D4655" s="32"/>
      <c r="G4655" s="23"/>
      <c r="J4655" s="23"/>
      <c r="O4655" s="23"/>
      <c r="BE4655" s="54"/>
      <c r="BF4655" s="55"/>
      <c r="BI4655" s="55"/>
      <c r="BJ4655" s="54"/>
      <c r="BK4655" s="54"/>
    </row>
    <row r="4656">
      <c r="B4656" s="23"/>
      <c r="D4656" s="32"/>
      <c r="G4656" s="23"/>
      <c r="J4656" s="23"/>
      <c r="O4656" s="23"/>
      <c r="BE4656" s="54"/>
      <c r="BF4656" s="55"/>
      <c r="BI4656" s="55"/>
      <c r="BJ4656" s="54"/>
      <c r="BK4656" s="54"/>
    </row>
    <row r="4657">
      <c r="B4657" s="23"/>
      <c r="D4657" s="32"/>
      <c r="G4657" s="23"/>
      <c r="J4657" s="23"/>
      <c r="O4657" s="23"/>
      <c r="BE4657" s="54"/>
      <c r="BF4657" s="55"/>
      <c r="BI4657" s="55"/>
      <c r="BJ4657" s="54"/>
      <c r="BK4657" s="54"/>
    </row>
    <row r="4658">
      <c r="B4658" s="23"/>
      <c r="D4658" s="32"/>
      <c r="G4658" s="23"/>
      <c r="J4658" s="23"/>
      <c r="O4658" s="23"/>
      <c r="BE4658" s="54"/>
      <c r="BF4658" s="55"/>
      <c r="BI4658" s="55"/>
      <c r="BJ4658" s="54"/>
      <c r="BK4658" s="54"/>
    </row>
    <row r="4659">
      <c r="B4659" s="23"/>
      <c r="D4659" s="32"/>
      <c r="G4659" s="23"/>
      <c r="J4659" s="23"/>
      <c r="O4659" s="23"/>
      <c r="BE4659" s="54"/>
      <c r="BF4659" s="55"/>
      <c r="BI4659" s="55"/>
      <c r="BJ4659" s="54"/>
      <c r="BK4659" s="54"/>
    </row>
    <row r="4660">
      <c r="B4660" s="23"/>
      <c r="D4660" s="32"/>
      <c r="G4660" s="23"/>
      <c r="J4660" s="23"/>
      <c r="O4660" s="23"/>
      <c r="BE4660" s="54"/>
      <c r="BF4660" s="55"/>
      <c r="BI4660" s="55"/>
      <c r="BJ4660" s="54"/>
      <c r="BK4660" s="54"/>
    </row>
    <row r="4661">
      <c r="B4661" s="23"/>
      <c r="D4661" s="32"/>
      <c r="G4661" s="23"/>
      <c r="J4661" s="23"/>
      <c r="O4661" s="23"/>
      <c r="BE4661" s="54"/>
      <c r="BF4661" s="55"/>
      <c r="BI4661" s="55"/>
      <c r="BJ4661" s="54"/>
      <c r="BK4661" s="54"/>
    </row>
    <row r="4662">
      <c r="B4662" s="23"/>
      <c r="D4662" s="32"/>
      <c r="G4662" s="23"/>
      <c r="J4662" s="23"/>
      <c r="O4662" s="23"/>
      <c r="BE4662" s="54"/>
      <c r="BF4662" s="55"/>
      <c r="BI4662" s="55"/>
      <c r="BJ4662" s="54"/>
      <c r="BK4662" s="54"/>
    </row>
    <row r="4663">
      <c r="B4663" s="23"/>
      <c r="D4663" s="32"/>
      <c r="G4663" s="23"/>
      <c r="J4663" s="23"/>
      <c r="O4663" s="23"/>
      <c r="BE4663" s="54"/>
      <c r="BF4663" s="55"/>
      <c r="BI4663" s="55"/>
      <c r="BJ4663" s="54"/>
      <c r="BK4663" s="54"/>
    </row>
    <row r="4664">
      <c r="B4664" s="23"/>
      <c r="D4664" s="32"/>
      <c r="G4664" s="23"/>
      <c r="J4664" s="23"/>
      <c r="O4664" s="23"/>
      <c r="BE4664" s="54"/>
      <c r="BF4664" s="55"/>
      <c r="BI4664" s="55"/>
      <c r="BJ4664" s="54"/>
      <c r="BK4664" s="54"/>
    </row>
    <row r="4665">
      <c r="B4665" s="23"/>
      <c r="D4665" s="32"/>
      <c r="G4665" s="23"/>
      <c r="J4665" s="23"/>
      <c r="O4665" s="23"/>
      <c r="BE4665" s="54"/>
      <c r="BF4665" s="55"/>
      <c r="BI4665" s="55"/>
      <c r="BJ4665" s="54"/>
      <c r="BK4665" s="54"/>
    </row>
    <row r="4666">
      <c r="B4666" s="23"/>
      <c r="D4666" s="32"/>
      <c r="G4666" s="23"/>
      <c r="J4666" s="23"/>
      <c r="O4666" s="23"/>
      <c r="BE4666" s="54"/>
      <c r="BF4666" s="55"/>
      <c r="BI4666" s="55"/>
      <c r="BJ4666" s="54"/>
      <c r="BK4666" s="54"/>
    </row>
    <row r="4667">
      <c r="B4667" s="23"/>
      <c r="D4667" s="32"/>
      <c r="G4667" s="23"/>
      <c r="J4667" s="23"/>
      <c r="O4667" s="23"/>
      <c r="BE4667" s="54"/>
      <c r="BF4667" s="55"/>
      <c r="BI4667" s="55"/>
      <c r="BJ4667" s="54"/>
      <c r="BK4667" s="54"/>
    </row>
    <row r="4668">
      <c r="B4668" s="23"/>
      <c r="D4668" s="32"/>
      <c r="G4668" s="23"/>
      <c r="J4668" s="23"/>
      <c r="O4668" s="23"/>
      <c r="BE4668" s="54"/>
      <c r="BF4668" s="55"/>
      <c r="BI4668" s="55"/>
      <c r="BJ4668" s="54"/>
      <c r="BK4668" s="54"/>
    </row>
    <row r="4669">
      <c r="B4669" s="23"/>
      <c r="D4669" s="32"/>
      <c r="G4669" s="23"/>
      <c r="J4669" s="23"/>
      <c r="O4669" s="23"/>
      <c r="BE4669" s="54"/>
      <c r="BF4669" s="55"/>
      <c r="BI4669" s="55"/>
      <c r="BJ4669" s="54"/>
      <c r="BK4669" s="54"/>
    </row>
    <row r="4670">
      <c r="B4670" s="23"/>
      <c r="D4670" s="32"/>
      <c r="G4670" s="23"/>
      <c r="J4670" s="23"/>
      <c r="O4670" s="23"/>
      <c r="BE4670" s="54"/>
      <c r="BF4670" s="55"/>
      <c r="BI4670" s="55"/>
      <c r="BJ4670" s="54"/>
      <c r="BK4670" s="54"/>
    </row>
    <row r="4671">
      <c r="B4671" s="23"/>
      <c r="D4671" s="32"/>
      <c r="G4671" s="23"/>
      <c r="J4671" s="23"/>
      <c r="O4671" s="23"/>
      <c r="BE4671" s="54"/>
      <c r="BF4671" s="55"/>
      <c r="BI4671" s="55"/>
      <c r="BJ4671" s="54"/>
      <c r="BK4671" s="54"/>
    </row>
    <row r="4672">
      <c r="B4672" s="23"/>
      <c r="D4672" s="32"/>
      <c r="G4672" s="23"/>
      <c r="J4672" s="23"/>
      <c r="O4672" s="23"/>
      <c r="BE4672" s="54"/>
      <c r="BF4672" s="55"/>
      <c r="BI4672" s="55"/>
      <c r="BJ4672" s="54"/>
      <c r="BK4672" s="54"/>
    </row>
    <row r="4673">
      <c r="B4673" s="23"/>
      <c r="D4673" s="32"/>
      <c r="G4673" s="23"/>
      <c r="J4673" s="23"/>
      <c r="O4673" s="23"/>
      <c r="BE4673" s="54"/>
      <c r="BF4673" s="55"/>
      <c r="BI4673" s="55"/>
      <c r="BJ4673" s="54"/>
      <c r="BK4673" s="54"/>
    </row>
    <row r="4674">
      <c r="B4674" s="23"/>
      <c r="D4674" s="32"/>
      <c r="G4674" s="23"/>
      <c r="J4674" s="23"/>
      <c r="O4674" s="23"/>
      <c r="BE4674" s="54"/>
      <c r="BF4674" s="55"/>
      <c r="BI4674" s="55"/>
      <c r="BJ4674" s="54"/>
      <c r="BK4674" s="54"/>
    </row>
    <row r="4675">
      <c r="B4675" s="23"/>
      <c r="D4675" s="32"/>
      <c r="G4675" s="23"/>
      <c r="J4675" s="23"/>
      <c r="O4675" s="23"/>
      <c r="BE4675" s="54"/>
      <c r="BF4675" s="55"/>
      <c r="BI4675" s="55"/>
      <c r="BJ4675" s="54"/>
      <c r="BK4675" s="54"/>
    </row>
    <row r="4676">
      <c r="B4676" s="23"/>
      <c r="D4676" s="32"/>
      <c r="G4676" s="23"/>
      <c r="J4676" s="23"/>
      <c r="O4676" s="23"/>
      <c r="BE4676" s="54"/>
      <c r="BF4676" s="55"/>
      <c r="BI4676" s="55"/>
      <c r="BJ4676" s="54"/>
      <c r="BK4676" s="54"/>
    </row>
    <row r="4677">
      <c r="B4677" s="23"/>
      <c r="D4677" s="32"/>
      <c r="G4677" s="23"/>
      <c r="J4677" s="23"/>
      <c r="O4677" s="23"/>
      <c r="BE4677" s="54"/>
      <c r="BF4677" s="55"/>
      <c r="BI4677" s="55"/>
      <c r="BJ4677" s="54"/>
      <c r="BK4677" s="54"/>
    </row>
    <row r="4678">
      <c r="B4678" s="23"/>
      <c r="D4678" s="32"/>
      <c r="G4678" s="23"/>
      <c r="J4678" s="23"/>
      <c r="O4678" s="23"/>
      <c r="BE4678" s="54"/>
      <c r="BF4678" s="55"/>
      <c r="BI4678" s="55"/>
      <c r="BJ4678" s="54"/>
      <c r="BK4678" s="54"/>
    </row>
    <row r="4679">
      <c r="B4679" s="23"/>
      <c r="D4679" s="32"/>
      <c r="G4679" s="23"/>
      <c r="J4679" s="23"/>
      <c r="O4679" s="23"/>
      <c r="BE4679" s="54"/>
      <c r="BF4679" s="55"/>
      <c r="BI4679" s="55"/>
      <c r="BJ4679" s="54"/>
      <c r="BK4679" s="54"/>
    </row>
    <row r="4680">
      <c r="B4680" s="23"/>
      <c r="D4680" s="32"/>
      <c r="G4680" s="23"/>
      <c r="J4680" s="23"/>
      <c r="O4680" s="23"/>
      <c r="BE4680" s="54"/>
      <c r="BF4680" s="55"/>
      <c r="BI4680" s="55"/>
      <c r="BJ4680" s="54"/>
      <c r="BK4680" s="54"/>
    </row>
    <row r="4681">
      <c r="B4681" s="23"/>
      <c r="D4681" s="32"/>
      <c r="G4681" s="23"/>
      <c r="J4681" s="23"/>
      <c r="O4681" s="23"/>
      <c r="BE4681" s="54"/>
      <c r="BF4681" s="55"/>
      <c r="BI4681" s="55"/>
      <c r="BJ4681" s="54"/>
      <c r="BK4681" s="54"/>
    </row>
    <row r="4682">
      <c r="B4682" s="23"/>
      <c r="D4682" s="32"/>
      <c r="G4682" s="23"/>
      <c r="J4682" s="23"/>
      <c r="O4682" s="23"/>
      <c r="BE4682" s="54"/>
      <c r="BF4682" s="55"/>
      <c r="BI4682" s="55"/>
      <c r="BJ4682" s="54"/>
      <c r="BK4682" s="54"/>
    </row>
    <row r="4683">
      <c r="B4683" s="23"/>
      <c r="D4683" s="32"/>
      <c r="G4683" s="23"/>
      <c r="J4683" s="23"/>
      <c r="O4683" s="23"/>
      <c r="BE4683" s="54"/>
      <c r="BF4683" s="55"/>
      <c r="BI4683" s="55"/>
      <c r="BJ4683" s="54"/>
      <c r="BK4683" s="54"/>
    </row>
    <row r="4684">
      <c r="B4684" s="23"/>
      <c r="D4684" s="32"/>
      <c r="G4684" s="23"/>
      <c r="J4684" s="23"/>
      <c r="O4684" s="23"/>
      <c r="BE4684" s="54"/>
      <c r="BF4684" s="55"/>
      <c r="BI4684" s="55"/>
      <c r="BJ4684" s="54"/>
      <c r="BK4684" s="54"/>
    </row>
    <row r="4685">
      <c r="B4685" s="23"/>
      <c r="D4685" s="32"/>
      <c r="G4685" s="23"/>
      <c r="J4685" s="23"/>
      <c r="O4685" s="23"/>
      <c r="BE4685" s="54"/>
      <c r="BF4685" s="55"/>
      <c r="BI4685" s="55"/>
      <c r="BJ4685" s="54"/>
      <c r="BK4685" s="54"/>
    </row>
    <row r="4686">
      <c r="B4686" s="23"/>
      <c r="D4686" s="32"/>
      <c r="G4686" s="23"/>
      <c r="J4686" s="23"/>
      <c r="O4686" s="23"/>
      <c r="BE4686" s="54"/>
      <c r="BF4686" s="55"/>
      <c r="BI4686" s="55"/>
      <c r="BJ4686" s="54"/>
      <c r="BK4686" s="54"/>
    </row>
    <row r="4687">
      <c r="B4687" s="23"/>
      <c r="D4687" s="32"/>
      <c r="G4687" s="23"/>
      <c r="J4687" s="23"/>
      <c r="O4687" s="23"/>
      <c r="BE4687" s="54"/>
      <c r="BF4687" s="55"/>
      <c r="BI4687" s="55"/>
      <c r="BJ4687" s="54"/>
      <c r="BK4687" s="54"/>
    </row>
    <row r="4688">
      <c r="B4688" s="23"/>
      <c r="D4688" s="32"/>
      <c r="G4688" s="23"/>
      <c r="J4688" s="23"/>
      <c r="O4688" s="23"/>
      <c r="BE4688" s="54"/>
      <c r="BF4688" s="55"/>
      <c r="BI4688" s="55"/>
      <c r="BJ4688" s="54"/>
      <c r="BK4688" s="54"/>
    </row>
    <row r="4689">
      <c r="B4689" s="23"/>
      <c r="D4689" s="32"/>
      <c r="G4689" s="23"/>
      <c r="J4689" s="23"/>
      <c r="O4689" s="23"/>
      <c r="BE4689" s="54"/>
      <c r="BF4689" s="55"/>
      <c r="BI4689" s="55"/>
      <c r="BJ4689" s="54"/>
      <c r="BK4689" s="54"/>
    </row>
    <row r="4690">
      <c r="B4690" s="23"/>
      <c r="D4690" s="32"/>
      <c r="G4690" s="23"/>
      <c r="J4690" s="23"/>
      <c r="O4690" s="23"/>
      <c r="BE4690" s="54"/>
      <c r="BF4690" s="55"/>
      <c r="BI4690" s="55"/>
      <c r="BJ4690" s="54"/>
      <c r="BK4690" s="54"/>
    </row>
    <row r="4691">
      <c r="B4691" s="23"/>
      <c r="D4691" s="32"/>
      <c r="G4691" s="23"/>
      <c r="J4691" s="23"/>
      <c r="O4691" s="23"/>
      <c r="BE4691" s="54"/>
      <c r="BF4691" s="55"/>
      <c r="BI4691" s="55"/>
      <c r="BJ4691" s="54"/>
      <c r="BK4691" s="54"/>
    </row>
    <row r="4692">
      <c r="B4692" s="23"/>
      <c r="D4692" s="32"/>
      <c r="G4692" s="23"/>
      <c r="J4692" s="23"/>
      <c r="O4692" s="23"/>
      <c r="BE4692" s="54"/>
      <c r="BF4692" s="55"/>
      <c r="BI4692" s="55"/>
      <c r="BJ4692" s="54"/>
      <c r="BK4692" s="54"/>
    </row>
    <row r="4693">
      <c r="B4693" s="23"/>
      <c r="D4693" s="32"/>
      <c r="G4693" s="23"/>
      <c r="J4693" s="23"/>
      <c r="O4693" s="23"/>
      <c r="BE4693" s="54"/>
      <c r="BF4693" s="55"/>
      <c r="BI4693" s="55"/>
      <c r="BJ4693" s="54"/>
      <c r="BK4693" s="54"/>
    </row>
    <row r="4694">
      <c r="B4694" s="23"/>
      <c r="D4694" s="32"/>
      <c r="G4694" s="23"/>
      <c r="J4694" s="23"/>
      <c r="O4694" s="23"/>
      <c r="BE4694" s="54"/>
      <c r="BF4694" s="55"/>
      <c r="BI4694" s="55"/>
      <c r="BJ4694" s="54"/>
      <c r="BK4694" s="54"/>
    </row>
    <row r="4695">
      <c r="B4695" s="23"/>
      <c r="D4695" s="32"/>
      <c r="G4695" s="23"/>
      <c r="J4695" s="23"/>
      <c r="O4695" s="23"/>
      <c r="BE4695" s="54"/>
      <c r="BF4695" s="55"/>
      <c r="BI4695" s="55"/>
      <c r="BJ4695" s="54"/>
      <c r="BK4695" s="54"/>
    </row>
    <row r="4696">
      <c r="B4696" s="23"/>
      <c r="D4696" s="32"/>
      <c r="G4696" s="23"/>
      <c r="J4696" s="23"/>
      <c r="O4696" s="23"/>
      <c r="BE4696" s="54"/>
      <c r="BF4696" s="55"/>
      <c r="BI4696" s="55"/>
      <c r="BJ4696" s="54"/>
      <c r="BK4696" s="54"/>
    </row>
    <row r="4697">
      <c r="B4697" s="23"/>
      <c r="D4697" s="32"/>
      <c r="G4697" s="23"/>
      <c r="J4697" s="23"/>
      <c r="O4697" s="23"/>
      <c r="BE4697" s="54"/>
      <c r="BF4697" s="55"/>
      <c r="BI4697" s="55"/>
      <c r="BJ4697" s="54"/>
      <c r="BK4697" s="54"/>
    </row>
    <row r="4698">
      <c r="B4698" s="23"/>
      <c r="D4698" s="32"/>
      <c r="G4698" s="23"/>
      <c r="J4698" s="23"/>
      <c r="O4698" s="23"/>
      <c r="BE4698" s="54"/>
      <c r="BF4698" s="55"/>
      <c r="BI4698" s="55"/>
      <c r="BJ4698" s="54"/>
      <c r="BK4698" s="54"/>
    </row>
    <row r="4699">
      <c r="B4699" s="23"/>
      <c r="D4699" s="32"/>
      <c r="G4699" s="23"/>
      <c r="J4699" s="23"/>
      <c r="O4699" s="23"/>
      <c r="BE4699" s="54"/>
      <c r="BF4699" s="55"/>
      <c r="BI4699" s="55"/>
      <c r="BJ4699" s="54"/>
      <c r="BK4699" s="54"/>
    </row>
    <row r="4700">
      <c r="B4700" s="23"/>
      <c r="D4700" s="32"/>
      <c r="G4700" s="23"/>
      <c r="J4700" s="23"/>
      <c r="O4700" s="23"/>
      <c r="BE4700" s="54"/>
      <c r="BF4700" s="55"/>
      <c r="BI4700" s="55"/>
      <c r="BJ4700" s="54"/>
      <c r="BK4700" s="54"/>
    </row>
    <row r="4701">
      <c r="B4701" s="23"/>
      <c r="D4701" s="32"/>
      <c r="G4701" s="23"/>
      <c r="J4701" s="23"/>
      <c r="O4701" s="23"/>
      <c r="BE4701" s="54"/>
      <c r="BF4701" s="55"/>
      <c r="BI4701" s="55"/>
      <c r="BJ4701" s="54"/>
      <c r="BK4701" s="54"/>
    </row>
    <row r="4702">
      <c r="B4702" s="23"/>
      <c r="D4702" s="32"/>
      <c r="G4702" s="23"/>
      <c r="J4702" s="23"/>
      <c r="O4702" s="23"/>
      <c r="BE4702" s="54"/>
      <c r="BF4702" s="55"/>
      <c r="BI4702" s="55"/>
      <c r="BJ4702" s="54"/>
      <c r="BK4702" s="54"/>
    </row>
    <row r="4703">
      <c r="B4703" s="23"/>
      <c r="D4703" s="32"/>
      <c r="G4703" s="23"/>
      <c r="J4703" s="23"/>
      <c r="O4703" s="23"/>
      <c r="BE4703" s="54"/>
      <c r="BF4703" s="55"/>
      <c r="BI4703" s="55"/>
      <c r="BJ4703" s="54"/>
      <c r="BK4703" s="54"/>
    </row>
    <row r="4704">
      <c r="B4704" s="23"/>
      <c r="D4704" s="32"/>
      <c r="G4704" s="23"/>
      <c r="J4704" s="23"/>
      <c r="O4704" s="23"/>
      <c r="BE4704" s="54"/>
      <c r="BF4704" s="55"/>
      <c r="BI4704" s="55"/>
      <c r="BJ4704" s="54"/>
      <c r="BK4704" s="54"/>
    </row>
    <row r="4705">
      <c r="B4705" s="23"/>
      <c r="D4705" s="32"/>
      <c r="G4705" s="23"/>
      <c r="J4705" s="23"/>
      <c r="O4705" s="23"/>
      <c r="BE4705" s="54"/>
      <c r="BF4705" s="55"/>
      <c r="BI4705" s="55"/>
      <c r="BJ4705" s="54"/>
      <c r="BK4705" s="54"/>
    </row>
    <row r="4706">
      <c r="B4706" s="23"/>
      <c r="D4706" s="32"/>
      <c r="G4706" s="23"/>
      <c r="J4706" s="23"/>
      <c r="O4706" s="23"/>
      <c r="BE4706" s="54"/>
      <c r="BF4706" s="55"/>
      <c r="BI4706" s="55"/>
      <c r="BJ4706" s="54"/>
      <c r="BK4706" s="54"/>
    </row>
    <row r="4707">
      <c r="B4707" s="23"/>
      <c r="D4707" s="32"/>
      <c r="G4707" s="23"/>
      <c r="J4707" s="23"/>
      <c r="O4707" s="23"/>
      <c r="BE4707" s="54"/>
      <c r="BF4707" s="55"/>
      <c r="BI4707" s="55"/>
      <c r="BJ4707" s="54"/>
      <c r="BK4707" s="54"/>
    </row>
    <row r="4708">
      <c r="B4708" s="23"/>
      <c r="D4708" s="32"/>
      <c r="G4708" s="23"/>
      <c r="J4708" s="23"/>
      <c r="O4708" s="23"/>
      <c r="BE4708" s="54"/>
      <c r="BF4708" s="55"/>
      <c r="BI4708" s="55"/>
      <c r="BJ4708" s="54"/>
      <c r="BK4708" s="54"/>
    </row>
    <row r="4709">
      <c r="B4709" s="23"/>
      <c r="D4709" s="32"/>
      <c r="G4709" s="23"/>
      <c r="J4709" s="23"/>
      <c r="O4709" s="23"/>
      <c r="BE4709" s="54"/>
      <c r="BF4709" s="55"/>
      <c r="BI4709" s="55"/>
      <c r="BJ4709" s="54"/>
      <c r="BK4709" s="54"/>
    </row>
    <row r="4710">
      <c r="B4710" s="23"/>
      <c r="D4710" s="32"/>
      <c r="G4710" s="23"/>
      <c r="J4710" s="23"/>
      <c r="O4710" s="23"/>
      <c r="BE4710" s="54"/>
      <c r="BF4710" s="55"/>
      <c r="BI4710" s="55"/>
      <c r="BJ4710" s="54"/>
      <c r="BK4710" s="54"/>
    </row>
    <row r="4711">
      <c r="B4711" s="23"/>
      <c r="D4711" s="32"/>
      <c r="G4711" s="23"/>
      <c r="J4711" s="23"/>
      <c r="O4711" s="23"/>
      <c r="BE4711" s="54"/>
      <c r="BF4711" s="55"/>
      <c r="BI4711" s="55"/>
      <c r="BJ4711" s="54"/>
      <c r="BK4711" s="54"/>
    </row>
    <row r="4712">
      <c r="B4712" s="23"/>
      <c r="D4712" s="32"/>
      <c r="G4712" s="23"/>
      <c r="J4712" s="23"/>
      <c r="O4712" s="23"/>
      <c r="BE4712" s="54"/>
      <c r="BF4712" s="55"/>
      <c r="BI4712" s="55"/>
      <c r="BJ4712" s="54"/>
      <c r="BK4712" s="54"/>
    </row>
    <row r="4713">
      <c r="B4713" s="23"/>
      <c r="D4713" s="32"/>
      <c r="G4713" s="23"/>
      <c r="J4713" s="23"/>
      <c r="O4713" s="23"/>
      <c r="BE4713" s="54"/>
      <c r="BF4713" s="55"/>
      <c r="BI4713" s="55"/>
      <c r="BJ4713" s="54"/>
      <c r="BK4713" s="54"/>
    </row>
    <row r="4714">
      <c r="B4714" s="23"/>
      <c r="D4714" s="32"/>
      <c r="G4714" s="23"/>
      <c r="J4714" s="23"/>
      <c r="O4714" s="23"/>
      <c r="BE4714" s="54"/>
      <c r="BF4714" s="55"/>
      <c r="BI4714" s="55"/>
      <c r="BJ4714" s="54"/>
      <c r="BK4714" s="54"/>
    </row>
    <row r="4715">
      <c r="B4715" s="23"/>
      <c r="D4715" s="32"/>
      <c r="G4715" s="23"/>
      <c r="J4715" s="23"/>
      <c r="O4715" s="23"/>
      <c r="BE4715" s="54"/>
      <c r="BF4715" s="55"/>
      <c r="BI4715" s="55"/>
      <c r="BJ4715" s="54"/>
      <c r="BK4715" s="54"/>
    </row>
    <row r="4716">
      <c r="B4716" s="23"/>
      <c r="D4716" s="32"/>
      <c r="G4716" s="23"/>
      <c r="J4716" s="23"/>
      <c r="O4716" s="23"/>
      <c r="BE4716" s="54"/>
      <c r="BF4716" s="55"/>
      <c r="BI4716" s="55"/>
      <c r="BJ4716" s="54"/>
      <c r="BK4716" s="54"/>
    </row>
    <row r="4717">
      <c r="B4717" s="23"/>
      <c r="D4717" s="32"/>
      <c r="G4717" s="23"/>
      <c r="J4717" s="23"/>
      <c r="O4717" s="23"/>
      <c r="BE4717" s="54"/>
      <c r="BF4717" s="55"/>
      <c r="BI4717" s="55"/>
      <c r="BJ4717" s="54"/>
      <c r="BK4717" s="54"/>
    </row>
    <row r="4718">
      <c r="B4718" s="23"/>
      <c r="D4718" s="32"/>
      <c r="G4718" s="23"/>
      <c r="J4718" s="23"/>
      <c r="O4718" s="23"/>
      <c r="BE4718" s="54"/>
      <c r="BF4718" s="55"/>
      <c r="BI4718" s="55"/>
      <c r="BJ4718" s="54"/>
      <c r="BK4718" s="54"/>
    </row>
    <row r="4719">
      <c r="B4719" s="23"/>
      <c r="D4719" s="32"/>
      <c r="G4719" s="23"/>
      <c r="J4719" s="23"/>
      <c r="O4719" s="23"/>
      <c r="BE4719" s="54"/>
      <c r="BF4719" s="55"/>
      <c r="BI4719" s="55"/>
      <c r="BJ4719" s="54"/>
      <c r="BK4719" s="54"/>
    </row>
    <row r="4720">
      <c r="B4720" s="23"/>
      <c r="D4720" s="32"/>
      <c r="G4720" s="23"/>
      <c r="J4720" s="23"/>
      <c r="O4720" s="23"/>
      <c r="BE4720" s="54"/>
      <c r="BF4720" s="55"/>
      <c r="BI4720" s="55"/>
      <c r="BJ4720" s="54"/>
      <c r="BK4720" s="54"/>
    </row>
    <row r="4721">
      <c r="B4721" s="23"/>
      <c r="D4721" s="32"/>
      <c r="G4721" s="23"/>
      <c r="J4721" s="23"/>
      <c r="O4721" s="23"/>
      <c r="BE4721" s="54"/>
      <c r="BF4721" s="55"/>
      <c r="BI4721" s="55"/>
      <c r="BJ4721" s="54"/>
      <c r="BK4721" s="54"/>
    </row>
    <row r="4722">
      <c r="B4722" s="23"/>
      <c r="D4722" s="32"/>
      <c r="G4722" s="23"/>
      <c r="J4722" s="23"/>
      <c r="O4722" s="23"/>
      <c r="BE4722" s="54"/>
      <c r="BF4722" s="55"/>
      <c r="BI4722" s="55"/>
      <c r="BJ4722" s="54"/>
      <c r="BK4722" s="54"/>
    </row>
    <row r="4723">
      <c r="B4723" s="23"/>
      <c r="D4723" s="32"/>
      <c r="G4723" s="23"/>
      <c r="J4723" s="23"/>
      <c r="O4723" s="23"/>
      <c r="BE4723" s="54"/>
      <c r="BF4723" s="55"/>
      <c r="BI4723" s="55"/>
      <c r="BJ4723" s="54"/>
      <c r="BK4723" s="54"/>
    </row>
    <row r="4724">
      <c r="B4724" s="23"/>
      <c r="D4724" s="32"/>
      <c r="G4724" s="23"/>
      <c r="J4724" s="23"/>
      <c r="O4724" s="23"/>
      <c r="BE4724" s="54"/>
      <c r="BF4724" s="55"/>
      <c r="BI4724" s="55"/>
      <c r="BJ4724" s="54"/>
      <c r="BK4724" s="54"/>
    </row>
    <row r="4725">
      <c r="B4725" s="23"/>
      <c r="D4725" s="32"/>
      <c r="G4725" s="23"/>
      <c r="J4725" s="23"/>
      <c r="O4725" s="23"/>
      <c r="BE4725" s="54"/>
      <c r="BF4725" s="55"/>
      <c r="BI4725" s="55"/>
      <c r="BJ4725" s="54"/>
      <c r="BK4725" s="54"/>
    </row>
    <row r="4726">
      <c r="B4726" s="23"/>
      <c r="D4726" s="32"/>
      <c r="G4726" s="23"/>
      <c r="J4726" s="23"/>
      <c r="O4726" s="23"/>
      <c r="BE4726" s="54"/>
      <c r="BF4726" s="55"/>
      <c r="BI4726" s="55"/>
      <c r="BJ4726" s="54"/>
      <c r="BK4726" s="54"/>
    </row>
    <row r="4727">
      <c r="B4727" s="23"/>
      <c r="D4727" s="32"/>
      <c r="G4727" s="23"/>
      <c r="J4727" s="23"/>
      <c r="O4727" s="23"/>
      <c r="BE4727" s="54"/>
      <c r="BF4727" s="55"/>
      <c r="BI4727" s="55"/>
      <c r="BJ4727" s="54"/>
      <c r="BK4727" s="54"/>
    </row>
    <row r="4728">
      <c r="B4728" s="23"/>
      <c r="D4728" s="32"/>
      <c r="G4728" s="23"/>
      <c r="J4728" s="23"/>
      <c r="O4728" s="23"/>
      <c r="BE4728" s="54"/>
      <c r="BF4728" s="55"/>
      <c r="BI4728" s="55"/>
      <c r="BJ4728" s="54"/>
      <c r="BK4728" s="54"/>
    </row>
    <row r="4729">
      <c r="B4729" s="23"/>
      <c r="D4729" s="32"/>
      <c r="G4729" s="23"/>
      <c r="J4729" s="23"/>
      <c r="O4729" s="23"/>
      <c r="BE4729" s="54"/>
      <c r="BF4729" s="55"/>
      <c r="BI4729" s="55"/>
      <c r="BJ4729" s="54"/>
      <c r="BK4729" s="54"/>
    </row>
    <row r="4730">
      <c r="B4730" s="23"/>
      <c r="D4730" s="32"/>
      <c r="G4730" s="23"/>
      <c r="J4730" s="23"/>
      <c r="O4730" s="23"/>
      <c r="BE4730" s="54"/>
      <c r="BF4730" s="55"/>
      <c r="BI4730" s="55"/>
      <c r="BJ4730" s="54"/>
      <c r="BK4730" s="54"/>
    </row>
    <row r="4731">
      <c r="B4731" s="23"/>
      <c r="D4731" s="32"/>
      <c r="G4731" s="23"/>
      <c r="J4731" s="23"/>
      <c r="O4731" s="23"/>
      <c r="BE4731" s="54"/>
      <c r="BF4731" s="55"/>
      <c r="BI4731" s="55"/>
      <c r="BJ4731" s="54"/>
      <c r="BK4731" s="54"/>
    </row>
    <row r="4732">
      <c r="B4732" s="23"/>
      <c r="D4732" s="32"/>
      <c r="G4732" s="23"/>
      <c r="J4732" s="23"/>
      <c r="O4732" s="23"/>
      <c r="BE4732" s="54"/>
      <c r="BF4732" s="55"/>
      <c r="BI4732" s="55"/>
      <c r="BJ4732" s="54"/>
      <c r="BK4732" s="54"/>
    </row>
    <row r="4733">
      <c r="B4733" s="23"/>
      <c r="D4733" s="32"/>
      <c r="G4733" s="23"/>
      <c r="J4733" s="23"/>
      <c r="O4733" s="23"/>
      <c r="BE4733" s="54"/>
      <c r="BF4733" s="55"/>
      <c r="BI4733" s="55"/>
      <c r="BJ4733" s="54"/>
      <c r="BK4733" s="54"/>
    </row>
    <row r="4734">
      <c r="B4734" s="23"/>
      <c r="D4734" s="32"/>
      <c r="G4734" s="23"/>
      <c r="J4734" s="23"/>
      <c r="O4734" s="23"/>
      <c r="BE4734" s="54"/>
      <c r="BF4734" s="55"/>
      <c r="BI4734" s="55"/>
      <c r="BJ4734" s="54"/>
      <c r="BK4734" s="54"/>
    </row>
    <row r="4735">
      <c r="B4735" s="23"/>
      <c r="D4735" s="32"/>
      <c r="G4735" s="23"/>
      <c r="J4735" s="23"/>
      <c r="O4735" s="23"/>
      <c r="BE4735" s="54"/>
      <c r="BF4735" s="55"/>
      <c r="BI4735" s="55"/>
      <c r="BJ4735" s="54"/>
      <c r="BK4735" s="54"/>
    </row>
    <row r="4736">
      <c r="B4736" s="23"/>
      <c r="D4736" s="32"/>
      <c r="G4736" s="23"/>
      <c r="J4736" s="23"/>
      <c r="O4736" s="23"/>
      <c r="BE4736" s="54"/>
      <c r="BF4736" s="55"/>
      <c r="BI4736" s="55"/>
      <c r="BJ4736" s="54"/>
      <c r="BK4736" s="54"/>
    </row>
    <row r="4737">
      <c r="B4737" s="23"/>
      <c r="D4737" s="32"/>
      <c r="G4737" s="23"/>
      <c r="J4737" s="23"/>
      <c r="O4737" s="23"/>
      <c r="BE4737" s="54"/>
      <c r="BF4737" s="55"/>
      <c r="BI4737" s="55"/>
      <c r="BJ4737" s="54"/>
      <c r="BK4737" s="54"/>
    </row>
    <row r="4738">
      <c r="B4738" s="23"/>
      <c r="D4738" s="32"/>
      <c r="G4738" s="23"/>
      <c r="J4738" s="23"/>
      <c r="O4738" s="23"/>
      <c r="BE4738" s="54"/>
      <c r="BF4738" s="55"/>
      <c r="BI4738" s="55"/>
      <c r="BJ4738" s="54"/>
      <c r="BK4738" s="54"/>
    </row>
    <row r="4739">
      <c r="B4739" s="23"/>
      <c r="D4739" s="32"/>
      <c r="G4739" s="23"/>
      <c r="J4739" s="23"/>
      <c r="O4739" s="23"/>
      <c r="BE4739" s="54"/>
      <c r="BF4739" s="55"/>
      <c r="BI4739" s="55"/>
      <c r="BJ4739" s="54"/>
      <c r="BK4739" s="54"/>
    </row>
    <row r="4740">
      <c r="B4740" s="23"/>
      <c r="D4740" s="32"/>
      <c r="G4740" s="23"/>
      <c r="J4740" s="23"/>
      <c r="O4740" s="23"/>
      <c r="BE4740" s="54"/>
      <c r="BF4740" s="55"/>
      <c r="BI4740" s="55"/>
      <c r="BJ4740" s="54"/>
      <c r="BK4740" s="54"/>
    </row>
    <row r="4741">
      <c r="B4741" s="23"/>
      <c r="D4741" s="32"/>
      <c r="G4741" s="23"/>
      <c r="J4741" s="23"/>
      <c r="O4741" s="23"/>
      <c r="BE4741" s="54"/>
      <c r="BF4741" s="55"/>
      <c r="BI4741" s="55"/>
      <c r="BJ4741" s="54"/>
      <c r="BK4741" s="54"/>
    </row>
    <row r="4742">
      <c r="B4742" s="23"/>
      <c r="D4742" s="32"/>
      <c r="G4742" s="23"/>
      <c r="J4742" s="23"/>
      <c r="O4742" s="23"/>
      <c r="BE4742" s="54"/>
      <c r="BF4742" s="55"/>
      <c r="BI4742" s="55"/>
      <c r="BJ4742" s="54"/>
      <c r="BK4742" s="54"/>
    </row>
    <row r="4743">
      <c r="B4743" s="23"/>
      <c r="D4743" s="32"/>
      <c r="G4743" s="23"/>
      <c r="J4743" s="23"/>
      <c r="O4743" s="23"/>
      <c r="BE4743" s="54"/>
      <c r="BF4743" s="55"/>
      <c r="BI4743" s="55"/>
      <c r="BJ4743" s="54"/>
      <c r="BK4743" s="54"/>
    </row>
    <row r="4744">
      <c r="B4744" s="23"/>
      <c r="D4744" s="32"/>
      <c r="G4744" s="23"/>
      <c r="J4744" s="23"/>
      <c r="O4744" s="23"/>
      <c r="BE4744" s="54"/>
      <c r="BF4744" s="55"/>
      <c r="BI4744" s="55"/>
      <c r="BJ4744" s="54"/>
      <c r="BK4744" s="54"/>
    </row>
    <row r="4745">
      <c r="B4745" s="23"/>
      <c r="D4745" s="32"/>
      <c r="G4745" s="23"/>
      <c r="J4745" s="23"/>
      <c r="O4745" s="23"/>
      <c r="BE4745" s="54"/>
      <c r="BF4745" s="55"/>
      <c r="BI4745" s="55"/>
      <c r="BJ4745" s="54"/>
      <c r="BK4745" s="54"/>
    </row>
    <row r="4746">
      <c r="B4746" s="23"/>
      <c r="D4746" s="32"/>
      <c r="G4746" s="23"/>
      <c r="J4746" s="23"/>
      <c r="O4746" s="23"/>
      <c r="BE4746" s="54"/>
      <c r="BF4746" s="55"/>
      <c r="BI4746" s="55"/>
      <c r="BJ4746" s="54"/>
      <c r="BK4746" s="54"/>
    </row>
    <row r="4747">
      <c r="B4747" s="23"/>
      <c r="D4747" s="32"/>
      <c r="G4747" s="23"/>
      <c r="J4747" s="23"/>
      <c r="O4747" s="23"/>
      <c r="BE4747" s="54"/>
      <c r="BF4747" s="55"/>
      <c r="BI4747" s="55"/>
      <c r="BJ4747" s="54"/>
      <c r="BK4747" s="54"/>
    </row>
    <row r="4748">
      <c r="B4748" s="23"/>
      <c r="D4748" s="32"/>
      <c r="G4748" s="23"/>
      <c r="J4748" s="23"/>
      <c r="O4748" s="23"/>
      <c r="BE4748" s="54"/>
      <c r="BF4748" s="55"/>
      <c r="BI4748" s="55"/>
      <c r="BJ4748" s="54"/>
      <c r="BK4748" s="54"/>
    </row>
    <row r="4749">
      <c r="B4749" s="23"/>
      <c r="D4749" s="32"/>
      <c r="G4749" s="23"/>
      <c r="J4749" s="23"/>
      <c r="O4749" s="23"/>
      <c r="BE4749" s="54"/>
      <c r="BF4749" s="55"/>
      <c r="BI4749" s="55"/>
      <c r="BJ4749" s="54"/>
      <c r="BK4749" s="54"/>
    </row>
    <row r="4750">
      <c r="B4750" s="23"/>
      <c r="D4750" s="32"/>
      <c r="G4750" s="23"/>
      <c r="J4750" s="23"/>
      <c r="O4750" s="23"/>
      <c r="BE4750" s="54"/>
      <c r="BF4750" s="55"/>
      <c r="BI4750" s="55"/>
      <c r="BJ4750" s="54"/>
      <c r="BK4750" s="54"/>
    </row>
    <row r="4751">
      <c r="B4751" s="23"/>
      <c r="D4751" s="32"/>
      <c r="G4751" s="23"/>
      <c r="J4751" s="23"/>
      <c r="O4751" s="23"/>
      <c r="BE4751" s="54"/>
      <c r="BF4751" s="55"/>
      <c r="BI4751" s="55"/>
      <c r="BJ4751" s="54"/>
      <c r="BK4751" s="54"/>
    </row>
    <row r="4752">
      <c r="B4752" s="23"/>
      <c r="D4752" s="32"/>
      <c r="G4752" s="23"/>
      <c r="J4752" s="23"/>
      <c r="O4752" s="23"/>
      <c r="BE4752" s="54"/>
      <c r="BF4752" s="55"/>
      <c r="BI4752" s="55"/>
      <c r="BJ4752" s="54"/>
      <c r="BK4752" s="54"/>
    </row>
    <row r="4753">
      <c r="B4753" s="23"/>
      <c r="D4753" s="32"/>
      <c r="G4753" s="23"/>
      <c r="J4753" s="23"/>
      <c r="O4753" s="23"/>
      <c r="BE4753" s="54"/>
      <c r="BF4753" s="55"/>
      <c r="BI4753" s="55"/>
      <c r="BJ4753" s="54"/>
      <c r="BK4753" s="54"/>
    </row>
    <row r="4754">
      <c r="B4754" s="23"/>
      <c r="D4754" s="32"/>
      <c r="G4754" s="23"/>
      <c r="J4754" s="23"/>
      <c r="O4754" s="23"/>
      <c r="BE4754" s="54"/>
      <c r="BF4754" s="55"/>
      <c r="BI4754" s="55"/>
      <c r="BJ4754" s="54"/>
      <c r="BK4754" s="54"/>
    </row>
    <row r="4755">
      <c r="B4755" s="23"/>
      <c r="D4755" s="32"/>
      <c r="G4755" s="23"/>
      <c r="J4755" s="23"/>
      <c r="O4755" s="23"/>
      <c r="BE4755" s="54"/>
      <c r="BF4755" s="55"/>
      <c r="BI4755" s="55"/>
      <c r="BJ4755" s="54"/>
      <c r="BK4755" s="54"/>
    </row>
    <row r="4756">
      <c r="B4756" s="23"/>
      <c r="D4756" s="32"/>
      <c r="G4756" s="23"/>
      <c r="J4756" s="23"/>
      <c r="O4756" s="23"/>
      <c r="BE4756" s="54"/>
      <c r="BF4756" s="55"/>
      <c r="BI4756" s="55"/>
      <c r="BJ4756" s="54"/>
      <c r="BK4756" s="54"/>
    </row>
    <row r="4757">
      <c r="B4757" s="23"/>
      <c r="D4757" s="32"/>
      <c r="G4757" s="23"/>
      <c r="J4757" s="23"/>
      <c r="O4757" s="23"/>
      <c r="BE4757" s="54"/>
      <c r="BF4757" s="55"/>
      <c r="BI4757" s="55"/>
      <c r="BJ4757" s="54"/>
      <c r="BK4757" s="54"/>
    </row>
    <row r="4758">
      <c r="B4758" s="23"/>
      <c r="D4758" s="32"/>
      <c r="G4758" s="23"/>
      <c r="J4758" s="23"/>
      <c r="O4758" s="23"/>
      <c r="BE4758" s="54"/>
      <c r="BF4758" s="55"/>
      <c r="BI4758" s="55"/>
      <c r="BJ4758" s="54"/>
      <c r="BK4758" s="54"/>
    </row>
    <row r="4759">
      <c r="B4759" s="23"/>
      <c r="D4759" s="32"/>
      <c r="G4759" s="23"/>
      <c r="J4759" s="23"/>
      <c r="O4759" s="23"/>
      <c r="BE4759" s="54"/>
      <c r="BF4759" s="55"/>
      <c r="BI4759" s="55"/>
      <c r="BJ4759" s="54"/>
      <c r="BK4759" s="54"/>
    </row>
    <row r="4760">
      <c r="B4760" s="23"/>
      <c r="D4760" s="32"/>
      <c r="G4760" s="23"/>
      <c r="J4760" s="23"/>
      <c r="O4760" s="23"/>
      <c r="BE4760" s="54"/>
      <c r="BF4760" s="55"/>
      <c r="BI4760" s="55"/>
      <c r="BJ4760" s="54"/>
      <c r="BK4760" s="54"/>
    </row>
    <row r="4761">
      <c r="B4761" s="23"/>
      <c r="D4761" s="32"/>
      <c r="G4761" s="23"/>
      <c r="J4761" s="23"/>
      <c r="O4761" s="23"/>
      <c r="BE4761" s="54"/>
      <c r="BF4761" s="55"/>
      <c r="BI4761" s="55"/>
      <c r="BJ4761" s="54"/>
      <c r="BK4761" s="54"/>
    </row>
    <row r="4762">
      <c r="B4762" s="23"/>
      <c r="D4762" s="32"/>
      <c r="G4762" s="23"/>
      <c r="J4762" s="23"/>
      <c r="O4762" s="23"/>
      <c r="BE4762" s="54"/>
      <c r="BF4762" s="55"/>
      <c r="BI4762" s="55"/>
      <c r="BJ4762" s="54"/>
      <c r="BK4762" s="54"/>
    </row>
    <row r="4763">
      <c r="B4763" s="23"/>
      <c r="D4763" s="32"/>
      <c r="G4763" s="23"/>
      <c r="J4763" s="23"/>
      <c r="O4763" s="23"/>
      <c r="BE4763" s="54"/>
      <c r="BF4763" s="55"/>
      <c r="BI4763" s="55"/>
      <c r="BJ4763" s="54"/>
      <c r="BK4763" s="54"/>
    </row>
    <row r="4764">
      <c r="B4764" s="23"/>
      <c r="D4764" s="32"/>
      <c r="G4764" s="23"/>
      <c r="J4764" s="23"/>
      <c r="O4764" s="23"/>
      <c r="BE4764" s="54"/>
      <c r="BF4764" s="55"/>
      <c r="BI4764" s="55"/>
      <c r="BJ4764" s="54"/>
      <c r="BK4764" s="54"/>
    </row>
    <row r="4765">
      <c r="B4765" s="23"/>
      <c r="D4765" s="32"/>
      <c r="G4765" s="23"/>
      <c r="J4765" s="23"/>
      <c r="O4765" s="23"/>
      <c r="BE4765" s="54"/>
      <c r="BF4765" s="55"/>
      <c r="BI4765" s="55"/>
      <c r="BJ4765" s="54"/>
      <c r="BK4765" s="54"/>
    </row>
    <row r="4766">
      <c r="B4766" s="23"/>
      <c r="D4766" s="32"/>
      <c r="G4766" s="23"/>
      <c r="J4766" s="23"/>
      <c r="O4766" s="23"/>
      <c r="BE4766" s="54"/>
      <c r="BF4766" s="55"/>
      <c r="BI4766" s="55"/>
      <c r="BJ4766" s="54"/>
      <c r="BK4766" s="54"/>
    </row>
    <row r="4767">
      <c r="B4767" s="23"/>
      <c r="D4767" s="32"/>
      <c r="G4767" s="23"/>
      <c r="J4767" s="23"/>
      <c r="O4767" s="23"/>
      <c r="BE4767" s="54"/>
      <c r="BF4767" s="55"/>
      <c r="BI4767" s="55"/>
      <c r="BJ4767" s="54"/>
      <c r="BK4767" s="54"/>
    </row>
    <row r="4768">
      <c r="B4768" s="23"/>
      <c r="D4768" s="32"/>
      <c r="G4768" s="23"/>
      <c r="J4768" s="23"/>
      <c r="O4768" s="23"/>
      <c r="BE4768" s="54"/>
      <c r="BF4768" s="55"/>
      <c r="BI4768" s="55"/>
      <c r="BJ4768" s="54"/>
      <c r="BK4768" s="54"/>
    </row>
    <row r="4769">
      <c r="B4769" s="23"/>
      <c r="D4769" s="32"/>
      <c r="G4769" s="23"/>
      <c r="J4769" s="23"/>
      <c r="O4769" s="23"/>
      <c r="BE4769" s="54"/>
      <c r="BF4769" s="55"/>
      <c r="BI4769" s="55"/>
      <c r="BJ4769" s="54"/>
      <c r="BK4769" s="54"/>
    </row>
    <row r="4770">
      <c r="B4770" s="23"/>
      <c r="D4770" s="32"/>
      <c r="G4770" s="23"/>
      <c r="J4770" s="23"/>
      <c r="O4770" s="23"/>
      <c r="BE4770" s="54"/>
      <c r="BF4770" s="55"/>
      <c r="BI4770" s="55"/>
      <c r="BJ4770" s="54"/>
      <c r="BK4770" s="54"/>
    </row>
    <row r="4771">
      <c r="B4771" s="23"/>
      <c r="D4771" s="32"/>
      <c r="G4771" s="23"/>
      <c r="J4771" s="23"/>
      <c r="O4771" s="23"/>
      <c r="BE4771" s="54"/>
      <c r="BF4771" s="55"/>
      <c r="BI4771" s="55"/>
      <c r="BJ4771" s="54"/>
      <c r="BK4771" s="54"/>
    </row>
    <row r="4772">
      <c r="B4772" s="23"/>
      <c r="D4772" s="32"/>
      <c r="G4772" s="23"/>
      <c r="J4772" s="23"/>
      <c r="O4772" s="23"/>
      <c r="BE4772" s="54"/>
      <c r="BF4772" s="55"/>
      <c r="BI4772" s="55"/>
      <c r="BJ4772" s="54"/>
      <c r="BK4772" s="54"/>
    </row>
    <row r="4773">
      <c r="B4773" s="23"/>
      <c r="D4773" s="32"/>
      <c r="G4773" s="23"/>
      <c r="J4773" s="23"/>
      <c r="O4773" s="23"/>
      <c r="BE4773" s="54"/>
      <c r="BF4773" s="55"/>
      <c r="BI4773" s="55"/>
      <c r="BJ4773" s="54"/>
      <c r="BK4773" s="54"/>
    </row>
    <row r="4774">
      <c r="B4774" s="23"/>
      <c r="D4774" s="32"/>
      <c r="G4774" s="23"/>
      <c r="J4774" s="23"/>
      <c r="O4774" s="23"/>
      <c r="BE4774" s="54"/>
      <c r="BF4774" s="55"/>
      <c r="BI4774" s="55"/>
      <c r="BJ4774" s="54"/>
      <c r="BK4774" s="54"/>
    </row>
    <row r="4775">
      <c r="B4775" s="23"/>
      <c r="D4775" s="32"/>
      <c r="G4775" s="23"/>
      <c r="J4775" s="23"/>
      <c r="O4775" s="23"/>
      <c r="BE4775" s="54"/>
      <c r="BF4775" s="55"/>
      <c r="BI4775" s="55"/>
      <c r="BJ4775" s="54"/>
      <c r="BK4775" s="54"/>
    </row>
    <row r="4776">
      <c r="B4776" s="23"/>
      <c r="D4776" s="32"/>
      <c r="G4776" s="23"/>
      <c r="J4776" s="23"/>
      <c r="O4776" s="23"/>
      <c r="BE4776" s="54"/>
      <c r="BF4776" s="55"/>
      <c r="BI4776" s="55"/>
      <c r="BJ4776" s="54"/>
      <c r="BK4776" s="54"/>
    </row>
    <row r="4777">
      <c r="B4777" s="23"/>
      <c r="D4777" s="32"/>
      <c r="G4777" s="23"/>
      <c r="J4777" s="23"/>
      <c r="O4777" s="23"/>
      <c r="BE4777" s="54"/>
      <c r="BF4777" s="55"/>
      <c r="BI4777" s="55"/>
      <c r="BJ4777" s="54"/>
      <c r="BK4777" s="54"/>
    </row>
    <row r="4778">
      <c r="B4778" s="23"/>
      <c r="D4778" s="32"/>
      <c r="G4778" s="23"/>
      <c r="J4778" s="23"/>
      <c r="O4778" s="23"/>
      <c r="BE4778" s="54"/>
      <c r="BF4778" s="55"/>
      <c r="BI4778" s="55"/>
      <c r="BJ4778" s="54"/>
      <c r="BK4778" s="54"/>
    </row>
    <row r="4779">
      <c r="B4779" s="23"/>
      <c r="D4779" s="32"/>
      <c r="G4779" s="23"/>
      <c r="J4779" s="23"/>
      <c r="O4779" s="23"/>
      <c r="BE4779" s="54"/>
      <c r="BF4779" s="55"/>
      <c r="BI4779" s="55"/>
      <c r="BJ4779" s="54"/>
      <c r="BK4779" s="54"/>
    </row>
    <row r="4780">
      <c r="B4780" s="23"/>
      <c r="D4780" s="32"/>
      <c r="G4780" s="23"/>
      <c r="J4780" s="23"/>
      <c r="O4780" s="23"/>
      <c r="BE4780" s="54"/>
      <c r="BF4780" s="55"/>
      <c r="BI4780" s="55"/>
      <c r="BJ4780" s="54"/>
      <c r="BK4780" s="54"/>
    </row>
    <row r="4781">
      <c r="B4781" s="23"/>
      <c r="D4781" s="32"/>
      <c r="G4781" s="23"/>
      <c r="J4781" s="23"/>
      <c r="O4781" s="23"/>
      <c r="BE4781" s="54"/>
      <c r="BF4781" s="55"/>
      <c r="BI4781" s="55"/>
      <c r="BJ4781" s="54"/>
      <c r="BK4781" s="54"/>
    </row>
    <row r="4782">
      <c r="B4782" s="23"/>
      <c r="D4782" s="32"/>
      <c r="G4782" s="23"/>
      <c r="J4782" s="23"/>
      <c r="O4782" s="23"/>
      <c r="BE4782" s="54"/>
      <c r="BF4782" s="55"/>
      <c r="BI4782" s="55"/>
      <c r="BJ4782" s="54"/>
      <c r="BK4782" s="54"/>
    </row>
    <row r="4783">
      <c r="B4783" s="23"/>
      <c r="D4783" s="32"/>
      <c r="G4783" s="23"/>
      <c r="J4783" s="23"/>
      <c r="O4783" s="23"/>
      <c r="BE4783" s="54"/>
      <c r="BF4783" s="55"/>
      <c r="BI4783" s="55"/>
      <c r="BJ4783" s="54"/>
      <c r="BK4783" s="54"/>
    </row>
    <row r="4784">
      <c r="B4784" s="23"/>
      <c r="D4784" s="32"/>
      <c r="G4784" s="23"/>
      <c r="J4784" s="23"/>
      <c r="O4784" s="23"/>
      <c r="BE4784" s="54"/>
      <c r="BF4784" s="55"/>
      <c r="BI4784" s="55"/>
      <c r="BJ4784" s="54"/>
      <c r="BK4784" s="54"/>
    </row>
    <row r="4785">
      <c r="B4785" s="23"/>
      <c r="D4785" s="32"/>
      <c r="G4785" s="23"/>
      <c r="J4785" s="23"/>
      <c r="O4785" s="23"/>
      <c r="BE4785" s="54"/>
      <c r="BF4785" s="55"/>
      <c r="BI4785" s="55"/>
      <c r="BJ4785" s="54"/>
      <c r="BK4785" s="54"/>
    </row>
    <row r="4786">
      <c r="B4786" s="23"/>
      <c r="D4786" s="32"/>
      <c r="G4786" s="23"/>
      <c r="J4786" s="23"/>
      <c r="O4786" s="23"/>
      <c r="BE4786" s="54"/>
      <c r="BF4786" s="55"/>
      <c r="BI4786" s="55"/>
      <c r="BJ4786" s="54"/>
      <c r="BK4786" s="54"/>
    </row>
    <row r="4787">
      <c r="B4787" s="23"/>
      <c r="D4787" s="32"/>
      <c r="G4787" s="23"/>
      <c r="J4787" s="23"/>
      <c r="O4787" s="23"/>
      <c r="BE4787" s="54"/>
      <c r="BF4787" s="55"/>
      <c r="BI4787" s="55"/>
      <c r="BJ4787" s="54"/>
      <c r="BK4787" s="54"/>
    </row>
    <row r="4788">
      <c r="B4788" s="23"/>
      <c r="D4788" s="32"/>
      <c r="G4788" s="23"/>
      <c r="J4788" s="23"/>
      <c r="O4788" s="23"/>
      <c r="BE4788" s="54"/>
      <c r="BF4788" s="55"/>
      <c r="BI4788" s="55"/>
      <c r="BJ4788" s="54"/>
      <c r="BK4788" s="54"/>
    </row>
    <row r="4789">
      <c r="B4789" s="23"/>
      <c r="D4789" s="32"/>
      <c r="G4789" s="23"/>
      <c r="J4789" s="23"/>
      <c r="O4789" s="23"/>
      <c r="BE4789" s="54"/>
      <c r="BF4789" s="55"/>
      <c r="BI4789" s="55"/>
      <c r="BJ4789" s="54"/>
      <c r="BK4789" s="54"/>
    </row>
    <row r="4790">
      <c r="B4790" s="23"/>
      <c r="D4790" s="32"/>
      <c r="G4790" s="23"/>
      <c r="J4790" s="23"/>
      <c r="O4790" s="23"/>
      <c r="BE4790" s="54"/>
      <c r="BF4790" s="55"/>
      <c r="BI4790" s="55"/>
      <c r="BJ4790" s="54"/>
      <c r="BK4790" s="54"/>
    </row>
    <row r="4791">
      <c r="B4791" s="23"/>
      <c r="D4791" s="32"/>
      <c r="G4791" s="23"/>
      <c r="J4791" s="23"/>
      <c r="O4791" s="23"/>
      <c r="BE4791" s="54"/>
      <c r="BF4791" s="55"/>
      <c r="BI4791" s="55"/>
      <c r="BJ4791" s="54"/>
      <c r="BK4791" s="54"/>
    </row>
    <row r="4792">
      <c r="B4792" s="23"/>
      <c r="D4792" s="32"/>
      <c r="G4792" s="23"/>
      <c r="J4792" s="23"/>
      <c r="O4792" s="23"/>
      <c r="BE4792" s="54"/>
      <c r="BF4792" s="55"/>
      <c r="BI4792" s="55"/>
      <c r="BJ4792" s="54"/>
      <c r="BK4792" s="54"/>
    </row>
    <row r="4793">
      <c r="B4793" s="23"/>
      <c r="D4793" s="32"/>
      <c r="G4793" s="23"/>
      <c r="J4793" s="23"/>
      <c r="O4793" s="23"/>
      <c r="BE4793" s="54"/>
      <c r="BF4793" s="55"/>
      <c r="BI4793" s="55"/>
      <c r="BJ4793" s="54"/>
      <c r="BK4793" s="54"/>
    </row>
    <row r="4794">
      <c r="B4794" s="23"/>
      <c r="D4794" s="32"/>
      <c r="G4794" s="23"/>
      <c r="J4794" s="23"/>
      <c r="O4794" s="23"/>
      <c r="BE4794" s="54"/>
      <c r="BF4794" s="55"/>
      <c r="BI4794" s="55"/>
      <c r="BJ4794" s="54"/>
      <c r="BK4794" s="54"/>
    </row>
    <row r="4795">
      <c r="B4795" s="23"/>
      <c r="D4795" s="32"/>
      <c r="G4795" s="23"/>
      <c r="J4795" s="23"/>
      <c r="O4795" s="23"/>
      <c r="BE4795" s="54"/>
      <c r="BF4795" s="55"/>
      <c r="BI4795" s="55"/>
      <c r="BJ4795" s="54"/>
      <c r="BK4795" s="54"/>
    </row>
    <row r="4796">
      <c r="B4796" s="23"/>
      <c r="D4796" s="32"/>
      <c r="G4796" s="23"/>
      <c r="J4796" s="23"/>
      <c r="O4796" s="23"/>
      <c r="BE4796" s="54"/>
      <c r="BF4796" s="55"/>
      <c r="BI4796" s="55"/>
      <c r="BJ4796" s="54"/>
      <c r="BK4796" s="54"/>
    </row>
    <row r="4797">
      <c r="B4797" s="23"/>
      <c r="D4797" s="32"/>
      <c r="G4797" s="23"/>
      <c r="J4797" s="23"/>
      <c r="O4797" s="23"/>
      <c r="BE4797" s="54"/>
      <c r="BF4797" s="55"/>
      <c r="BI4797" s="55"/>
      <c r="BJ4797" s="54"/>
      <c r="BK4797" s="54"/>
    </row>
    <row r="4798">
      <c r="B4798" s="23"/>
      <c r="D4798" s="32"/>
      <c r="G4798" s="23"/>
      <c r="J4798" s="23"/>
      <c r="O4798" s="23"/>
      <c r="BE4798" s="54"/>
      <c r="BF4798" s="55"/>
      <c r="BI4798" s="55"/>
      <c r="BJ4798" s="54"/>
      <c r="BK4798" s="54"/>
    </row>
    <row r="4799">
      <c r="B4799" s="23"/>
      <c r="D4799" s="32"/>
      <c r="G4799" s="23"/>
      <c r="J4799" s="23"/>
      <c r="O4799" s="23"/>
      <c r="BE4799" s="54"/>
      <c r="BF4799" s="55"/>
      <c r="BI4799" s="55"/>
      <c r="BJ4799" s="54"/>
      <c r="BK4799" s="54"/>
    </row>
    <row r="4800">
      <c r="B4800" s="23"/>
      <c r="D4800" s="32"/>
      <c r="G4800" s="23"/>
      <c r="J4800" s="23"/>
      <c r="O4800" s="23"/>
      <c r="BE4800" s="54"/>
      <c r="BF4800" s="55"/>
      <c r="BI4800" s="55"/>
      <c r="BJ4800" s="54"/>
      <c r="BK4800" s="54"/>
    </row>
    <row r="4801">
      <c r="B4801" s="23"/>
      <c r="D4801" s="32"/>
      <c r="G4801" s="23"/>
      <c r="J4801" s="23"/>
      <c r="O4801" s="23"/>
      <c r="BE4801" s="54"/>
      <c r="BF4801" s="55"/>
      <c r="BI4801" s="55"/>
      <c r="BJ4801" s="54"/>
      <c r="BK4801" s="54"/>
    </row>
    <row r="4802">
      <c r="B4802" s="23"/>
      <c r="D4802" s="32"/>
      <c r="G4802" s="23"/>
      <c r="J4802" s="23"/>
      <c r="O4802" s="23"/>
      <c r="BE4802" s="54"/>
      <c r="BF4802" s="55"/>
      <c r="BI4802" s="55"/>
      <c r="BJ4802" s="54"/>
      <c r="BK4802" s="54"/>
    </row>
    <row r="4803">
      <c r="B4803" s="23"/>
      <c r="D4803" s="32"/>
      <c r="G4803" s="23"/>
      <c r="J4803" s="23"/>
      <c r="O4803" s="23"/>
      <c r="BE4803" s="54"/>
      <c r="BF4803" s="55"/>
      <c r="BI4803" s="55"/>
      <c r="BJ4803" s="54"/>
      <c r="BK4803" s="54"/>
    </row>
    <row r="4804">
      <c r="B4804" s="23"/>
      <c r="D4804" s="32"/>
      <c r="G4804" s="23"/>
      <c r="J4804" s="23"/>
      <c r="O4804" s="23"/>
      <c r="BE4804" s="54"/>
      <c r="BF4804" s="55"/>
      <c r="BI4804" s="55"/>
      <c r="BJ4804" s="54"/>
      <c r="BK4804" s="54"/>
    </row>
    <row r="4805">
      <c r="B4805" s="23"/>
      <c r="D4805" s="32"/>
      <c r="G4805" s="23"/>
      <c r="J4805" s="23"/>
      <c r="O4805" s="23"/>
      <c r="BE4805" s="54"/>
      <c r="BF4805" s="55"/>
      <c r="BI4805" s="55"/>
      <c r="BJ4805" s="54"/>
      <c r="BK4805" s="54"/>
    </row>
    <row r="4806">
      <c r="B4806" s="23"/>
      <c r="D4806" s="32"/>
      <c r="G4806" s="23"/>
      <c r="J4806" s="23"/>
      <c r="O4806" s="23"/>
      <c r="BE4806" s="54"/>
      <c r="BF4806" s="55"/>
      <c r="BI4806" s="55"/>
      <c r="BJ4806" s="54"/>
      <c r="BK4806" s="54"/>
    </row>
    <row r="4807">
      <c r="B4807" s="23"/>
      <c r="D4807" s="32"/>
      <c r="G4807" s="23"/>
      <c r="J4807" s="23"/>
      <c r="O4807" s="23"/>
      <c r="BE4807" s="54"/>
      <c r="BF4807" s="55"/>
      <c r="BI4807" s="55"/>
      <c r="BJ4807" s="54"/>
      <c r="BK4807" s="54"/>
    </row>
    <row r="4808">
      <c r="B4808" s="23"/>
      <c r="D4808" s="32"/>
      <c r="G4808" s="23"/>
      <c r="J4808" s="23"/>
      <c r="O4808" s="23"/>
      <c r="BE4808" s="54"/>
      <c r="BF4808" s="55"/>
      <c r="BI4808" s="55"/>
      <c r="BJ4808" s="54"/>
      <c r="BK4808" s="54"/>
    </row>
    <row r="4809">
      <c r="B4809" s="23"/>
      <c r="D4809" s="32"/>
      <c r="G4809" s="23"/>
      <c r="J4809" s="23"/>
      <c r="O4809" s="23"/>
      <c r="BE4809" s="54"/>
      <c r="BF4809" s="55"/>
      <c r="BI4809" s="55"/>
      <c r="BJ4809" s="54"/>
      <c r="BK4809" s="54"/>
    </row>
    <row r="4810">
      <c r="B4810" s="23"/>
      <c r="D4810" s="32"/>
      <c r="G4810" s="23"/>
      <c r="J4810" s="23"/>
      <c r="O4810" s="23"/>
      <c r="BE4810" s="54"/>
      <c r="BF4810" s="55"/>
      <c r="BI4810" s="55"/>
      <c r="BJ4810" s="54"/>
      <c r="BK4810" s="54"/>
    </row>
    <row r="4811">
      <c r="B4811" s="23"/>
      <c r="D4811" s="32"/>
      <c r="G4811" s="23"/>
      <c r="J4811" s="23"/>
      <c r="O4811" s="23"/>
      <c r="BE4811" s="54"/>
      <c r="BF4811" s="55"/>
      <c r="BI4811" s="55"/>
      <c r="BJ4811" s="54"/>
      <c r="BK4811" s="54"/>
    </row>
    <row r="4812">
      <c r="B4812" s="23"/>
      <c r="D4812" s="32"/>
      <c r="G4812" s="23"/>
      <c r="J4812" s="23"/>
      <c r="O4812" s="23"/>
      <c r="BE4812" s="54"/>
      <c r="BF4812" s="55"/>
      <c r="BI4812" s="55"/>
      <c r="BJ4812" s="54"/>
      <c r="BK4812" s="54"/>
    </row>
    <row r="4813">
      <c r="B4813" s="23"/>
      <c r="D4813" s="32"/>
      <c r="G4813" s="23"/>
      <c r="J4813" s="23"/>
      <c r="O4813" s="23"/>
      <c r="BE4813" s="54"/>
      <c r="BF4813" s="55"/>
      <c r="BI4813" s="55"/>
      <c r="BJ4813" s="54"/>
      <c r="BK4813" s="54"/>
    </row>
    <row r="4814">
      <c r="B4814" s="23"/>
      <c r="D4814" s="32"/>
      <c r="G4814" s="23"/>
      <c r="J4814" s="23"/>
      <c r="O4814" s="23"/>
      <c r="BE4814" s="54"/>
      <c r="BF4814" s="55"/>
      <c r="BI4814" s="55"/>
      <c r="BJ4814" s="54"/>
      <c r="BK4814" s="54"/>
    </row>
    <row r="4815">
      <c r="B4815" s="23"/>
      <c r="D4815" s="32"/>
      <c r="G4815" s="23"/>
      <c r="J4815" s="23"/>
      <c r="O4815" s="23"/>
      <c r="BE4815" s="54"/>
      <c r="BF4815" s="55"/>
      <c r="BI4815" s="55"/>
      <c r="BJ4815" s="54"/>
      <c r="BK4815" s="54"/>
    </row>
    <row r="4816">
      <c r="B4816" s="23"/>
      <c r="D4816" s="32"/>
      <c r="G4816" s="23"/>
      <c r="J4816" s="23"/>
      <c r="O4816" s="23"/>
      <c r="BE4816" s="54"/>
      <c r="BF4816" s="55"/>
      <c r="BI4816" s="55"/>
      <c r="BJ4816" s="54"/>
      <c r="BK4816" s="54"/>
    </row>
    <row r="4817">
      <c r="B4817" s="23"/>
      <c r="D4817" s="32"/>
      <c r="G4817" s="23"/>
      <c r="J4817" s="23"/>
      <c r="O4817" s="23"/>
      <c r="BE4817" s="54"/>
      <c r="BF4817" s="55"/>
      <c r="BI4817" s="55"/>
      <c r="BJ4817" s="54"/>
      <c r="BK4817" s="54"/>
    </row>
    <row r="4818">
      <c r="B4818" s="23"/>
      <c r="D4818" s="32"/>
      <c r="G4818" s="23"/>
      <c r="J4818" s="23"/>
      <c r="O4818" s="23"/>
      <c r="BE4818" s="54"/>
      <c r="BF4818" s="55"/>
      <c r="BI4818" s="55"/>
      <c r="BJ4818" s="54"/>
      <c r="BK4818" s="54"/>
    </row>
    <row r="4819">
      <c r="B4819" s="23"/>
      <c r="D4819" s="32"/>
      <c r="G4819" s="23"/>
      <c r="J4819" s="23"/>
      <c r="O4819" s="23"/>
      <c r="BE4819" s="54"/>
      <c r="BF4819" s="55"/>
      <c r="BI4819" s="55"/>
      <c r="BJ4819" s="54"/>
      <c r="BK4819" s="54"/>
    </row>
    <row r="4820">
      <c r="B4820" s="23"/>
      <c r="D4820" s="32"/>
      <c r="G4820" s="23"/>
      <c r="J4820" s="23"/>
      <c r="O4820" s="23"/>
      <c r="BE4820" s="54"/>
      <c r="BF4820" s="55"/>
      <c r="BI4820" s="55"/>
      <c r="BJ4820" s="54"/>
      <c r="BK4820" s="5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43"/>
    <col customWidth="1" min="6" max="7" width="16.0"/>
    <col customWidth="1" min="8" max="8" width="50.0"/>
  </cols>
  <sheetData>
    <row r="1">
      <c r="A1" s="10" t="s">
        <v>9</v>
      </c>
      <c r="B1" s="10" t="s">
        <v>133</v>
      </c>
      <c r="C1" s="10" t="s">
        <v>9</v>
      </c>
      <c r="D1" s="10" t="s">
        <v>134</v>
      </c>
      <c r="E1" s="67" t="s">
        <v>135</v>
      </c>
      <c r="F1" s="68">
        <v>-0.2</v>
      </c>
      <c r="G1" s="10" t="s">
        <v>136</v>
      </c>
      <c r="H1" s="10" t="s">
        <v>137</v>
      </c>
      <c r="I1" s="10" t="s">
        <v>138</v>
      </c>
      <c r="J1" s="10" t="s">
        <v>139</v>
      </c>
      <c r="K1" s="10" t="s">
        <v>140</v>
      </c>
      <c r="L1" s="10" t="s">
        <v>141</v>
      </c>
      <c r="R1" s="69" t="s">
        <v>9</v>
      </c>
      <c r="S1" s="69" t="s">
        <v>133</v>
      </c>
      <c r="T1" s="70" t="s">
        <v>142</v>
      </c>
    </row>
    <row r="2">
      <c r="A2" s="10">
        <v>2.0</v>
      </c>
      <c r="B2" s="10">
        <f>COUNTIF(Analysis!C:C,A2)</f>
        <v>4</v>
      </c>
      <c r="C2" s="10" t="s">
        <v>143</v>
      </c>
      <c r="D2" s="57">
        <f>AVERAGEIF(Analysis!C:C,2,Analysis!N:N)</f>
        <v>0.679313393</v>
      </c>
      <c r="E2" s="71">
        <f>AVERAGEIFS(Analysis!P:P,Analysis!C:C,A2)</f>
        <v>133.4902372</v>
      </c>
      <c r="F2" s="32">
        <f t="shared" ref="F2:F8" si="1">E2*0.8</f>
        <v>106.7921898</v>
      </c>
      <c r="G2" s="32">
        <f t="shared" ref="G2:G8" si="2">E2*365*D2</f>
        <v>33098.82269</v>
      </c>
      <c r="H2" s="72">
        <v>37743.32269230769</v>
      </c>
      <c r="I2" s="73">
        <v>27209.09</v>
      </c>
      <c r="J2" s="73">
        <v>159.0</v>
      </c>
      <c r="K2" s="74">
        <v>0.4688393210993366</v>
      </c>
      <c r="L2" s="75">
        <v>128.25</v>
      </c>
      <c r="M2" s="76">
        <v>0.7919871794871792</v>
      </c>
      <c r="O2" s="75">
        <v>282.9166666666667</v>
      </c>
      <c r="R2" s="69">
        <v>2.0</v>
      </c>
      <c r="S2" s="69">
        <v>4.0</v>
      </c>
      <c r="T2" s="77">
        <f>AVERAGEIF(Analysis!C:C,R2,Analysis!P:P)</f>
        <v>133.4902372</v>
      </c>
    </row>
    <row r="3">
      <c r="A3" s="10">
        <v>3.0</v>
      </c>
      <c r="B3" s="10">
        <f>COUNTIF(Analysis!C:C,A3)</f>
        <v>6</v>
      </c>
      <c r="C3" s="10" t="s">
        <v>144</v>
      </c>
      <c r="D3" s="57">
        <f>AVERAGEIF(Analysis!C:C,3,Analysis!N:N)</f>
        <v>0.6278076182</v>
      </c>
      <c r="E3" s="71">
        <f>AVERAGEIFS(Analysis!P:P,Analysis!C:C,A3)</f>
        <v>142.34541</v>
      </c>
      <c r="F3" s="32">
        <f t="shared" si="1"/>
        <v>113.876328</v>
      </c>
      <c r="G3" s="32">
        <f t="shared" si="2"/>
        <v>32618.41947</v>
      </c>
      <c r="H3" s="72">
        <v>46399.81727891155</v>
      </c>
      <c r="I3" s="73">
        <v>30940.731000000003</v>
      </c>
      <c r="J3" s="73">
        <v>177.0</v>
      </c>
      <c r="K3" s="74">
        <v>0.39306883561643835</v>
      </c>
      <c r="L3" s="75">
        <v>157.41666666666666</v>
      </c>
      <c r="M3" s="76">
        <v>0.7930158730158726</v>
      </c>
      <c r="R3" s="78">
        <v>3.0</v>
      </c>
      <c r="S3" s="78">
        <v>6.0</v>
      </c>
      <c r="T3" s="77">
        <f>AVERAGEIF(Analysis!C:C,R3,Analysis!P:P)</f>
        <v>142.34541</v>
      </c>
    </row>
    <row r="4">
      <c r="A4" s="10">
        <v>4.0</v>
      </c>
      <c r="B4" s="10">
        <f>COUNTIF(Analysis!C:C,A4)</f>
        <v>29</v>
      </c>
      <c r="C4" s="10" t="s">
        <v>145</v>
      </c>
      <c r="D4" s="57">
        <f>AVERAGEIF(Analysis!C:C,4,Analysis!N:N)</f>
        <v>0.6955859099</v>
      </c>
      <c r="E4" s="71">
        <f>AVERAGEIFS(Analysis!P:P,Analysis!C:C,A4)</f>
        <v>173.188076</v>
      </c>
      <c r="F4" s="32">
        <f t="shared" si="1"/>
        <v>138.5504608</v>
      </c>
      <c r="G4" s="32">
        <f t="shared" si="2"/>
        <v>43970.52268</v>
      </c>
      <c r="H4" s="51">
        <v>58616.65885204079</v>
      </c>
      <c r="I4" s="79">
        <v>50270.29</v>
      </c>
      <c r="J4" s="73">
        <v>205.0</v>
      </c>
      <c r="K4" s="74">
        <v>0.6718382024724358</v>
      </c>
      <c r="L4" s="75">
        <v>200.66666666666666</v>
      </c>
      <c r="M4" s="76">
        <v>0.7908736559139782</v>
      </c>
      <c r="R4" s="78">
        <v>4.0</v>
      </c>
      <c r="S4" s="78">
        <v>29.0</v>
      </c>
      <c r="T4" s="77">
        <f>AVERAGEIF(Analysis!C:C,R4,Analysis!P:P)</f>
        <v>173.188076</v>
      </c>
    </row>
    <row r="5">
      <c r="A5" s="10">
        <v>5.0</v>
      </c>
      <c r="B5" s="10">
        <f>COUNTIF(Analysis!C:C,A5)</f>
        <v>9</v>
      </c>
      <c r="C5" s="10" t="s">
        <v>146</v>
      </c>
      <c r="D5" s="57">
        <f>AVERAGEIF(Analysis!C:C,5,Analysis!N:N)</f>
        <v>0.6017257044</v>
      </c>
      <c r="E5" s="71">
        <f>AVERAGEIFS(Analysis!P:P,Analysis!C:C,A5)</f>
        <v>250.2264623</v>
      </c>
      <c r="F5" s="32">
        <f t="shared" si="1"/>
        <v>200.1811698</v>
      </c>
      <c r="G5" s="32">
        <f t="shared" si="2"/>
        <v>54957.20841</v>
      </c>
      <c r="H5" s="51">
        <v>82126.88913978491</v>
      </c>
      <c r="I5" s="32">
        <v>48587.48208501156</v>
      </c>
      <c r="J5" s="73">
        <v>268.5</v>
      </c>
      <c r="K5" s="74">
        <v>0.4957779861229209</v>
      </c>
      <c r="L5" s="75">
        <v>282.9166666666667</v>
      </c>
      <c r="M5" s="76">
        <v>0.7965412186379925</v>
      </c>
      <c r="R5" s="78">
        <v>5.0</v>
      </c>
      <c r="S5" s="78">
        <v>9.0</v>
      </c>
      <c r="T5" s="77">
        <f>AVERAGEIF(Analysis!C:C,R5,Analysis!P:P)</f>
        <v>250.2264623</v>
      </c>
    </row>
    <row r="6">
      <c r="A6" s="10">
        <v>6.0</v>
      </c>
      <c r="B6" s="10">
        <f>COUNTIF(Analysis!C:C,A6)</f>
        <v>6</v>
      </c>
      <c r="C6" s="10" t="s">
        <v>147</v>
      </c>
      <c r="D6" s="57">
        <f>AVERAGEIF(Analysis!C:C,6,Analysis!N:N)</f>
        <v>0.5500614884</v>
      </c>
      <c r="E6" s="71">
        <f>AVERAGEIFS(Analysis!P:P,Analysis!C:C,A6)</f>
        <v>344.5622576</v>
      </c>
      <c r="F6" s="32">
        <f t="shared" si="1"/>
        <v>275.6498061</v>
      </c>
      <c r="G6" s="32">
        <f t="shared" si="2"/>
        <v>69178.60632</v>
      </c>
      <c r="H6" s="32"/>
      <c r="O6" s="80"/>
      <c r="R6" s="69">
        <v>6.0</v>
      </c>
      <c r="S6" s="69">
        <v>6.0</v>
      </c>
      <c r="T6" s="77">
        <f>AVERAGEIF(Analysis!C:C,R6,Analysis!P:P)</f>
        <v>344.5622576</v>
      </c>
    </row>
    <row r="7">
      <c r="A7" s="10">
        <v>7.0</v>
      </c>
      <c r="B7" s="10">
        <v>1.0</v>
      </c>
      <c r="C7" s="10" t="s">
        <v>148</v>
      </c>
      <c r="D7" s="57">
        <f>AVERAGEIF(Analysis!C:C,7,Analysis!N:N)</f>
        <v>0.6294642857</v>
      </c>
      <c r="E7" s="71">
        <f>AVERAGEIFS(Analysis!P:P,Analysis!C:C,A7)</f>
        <v>407.4110853</v>
      </c>
      <c r="F7" s="32">
        <f t="shared" si="1"/>
        <v>325.9288682</v>
      </c>
      <c r="G7" s="32">
        <f t="shared" si="2"/>
        <v>93604.51564</v>
      </c>
      <c r="H7" s="32"/>
      <c r="O7" s="76"/>
      <c r="R7" s="69">
        <v>7.0</v>
      </c>
      <c r="S7" s="69">
        <v>1.0</v>
      </c>
      <c r="T7" s="77">
        <f>AVERAGEIF(Analysis!C:C,R7,Analysis!P:P)</f>
        <v>407.4110853</v>
      </c>
    </row>
    <row r="8">
      <c r="A8" s="10">
        <v>9.0</v>
      </c>
      <c r="B8" s="10">
        <f>COUNTIF(Analysis!C:C,A8)</f>
        <v>1</v>
      </c>
      <c r="C8" s="10" t="s">
        <v>149</v>
      </c>
      <c r="D8" s="57">
        <f>AVERAGEIF(Analysis!C:C,9,Analysis!N:N)</f>
        <v>0.4142538976</v>
      </c>
      <c r="E8" s="71">
        <f>AVERAGEIFS(Analysis!P:P,Analysis!C:C,A8)</f>
        <v>535.7578763</v>
      </c>
      <c r="F8" s="32">
        <f t="shared" si="1"/>
        <v>428.6063011</v>
      </c>
      <c r="G8" s="32">
        <f t="shared" si="2"/>
        <v>81008.02277</v>
      </c>
      <c r="H8" s="32"/>
      <c r="O8" s="76"/>
      <c r="R8" s="69">
        <v>9.0</v>
      </c>
      <c r="S8" s="69">
        <v>1.0</v>
      </c>
      <c r="T8" s="77">
        <f>AVERAGEIF(Analysis!C:C,R8,Analysis!P:P)</f>
        <v>535.7578763</v>
      </c>
    </row>
    <row r="9">
      <c r="A9" s="10" t="s">
        <v>150</v>
      </c>
      <c r="B9" s="19">
        <f>sum(B2:B8)</f>
        <v>56</v>
      </c>
      <c r="D9" s="57">
        <f>AVERAGE(D2:D6)</f>
        <v>0.6308988228</v>
      </c>
      <c r="O9" s="76"/>
    </row>
    <row r="10">
      <c r="O10" s="76"/>
    </row>
    <row r="11">
      <c r="O11" s="76"/>
    </row>
    <row r="12">
      <c r="B12" s="81"/>
      <c r="O12" s="76"/>
      <c r="R12" s="10" t="s">
        <v>151</v>
      </c>
      <c r="S12" s="82">
        <v>-0.2</v>
      </c>
    </row>
    <row r="13">
      <c r="B13" s="81"/>
      <c r="O13" s="76"/>
      <c r="Q13" s="59">
        <v>2.0</v>
      </c>
      <c r="R13" s="30">
        <f t="shared" ref="R13:R16" si="3">E2*365*D2</f>
        <v>33098.82269</v>
      </c>
      <c r="S13" s="32">
        <f t="shared" ref="S13:S16" si="4">F2*365*D2</f>
        <v>26479.05815</v>
      </c>
    </row>
    <row r="14">
      <c r="B14" s="81"/>
      <c r="O14" s="76"/>
      <c r="Q14" s="10">
        <v>3.0</v>
      </c>
      <c r="R14" s="30">
        <f t="shared" si="3"/>
        <v>32618.41947</v>
      </c>
      <c r="S14" s="32">
        <f t="shared" si="4"/>
        <v>26094.73558</v>
      </c>
    </row>
    <row r="15">
      <c r="B15" s="57"/>
      <c r="Q15" s="10">
        <v>4.0</v>
      </c>
      <c r="R15" s="30">
        <f t="shared" si="3"/>
        <v>43970.52268</v>
      </c>
      <c r="S15" s="32">
        <f t="shared" si="4"/>
        <v>35176.41814</v>
      </c>
    </row>
    <row r="16">
      <c r="Q16" s="10">
        <v>5.0</v>
      </c>
      <c r="R16" s="30">
        <f t="shared" si="3"/>
        <v>54957.20841</v>
      </c>
      <c r="S16" s="32">
        <f t="shared" si="4"/>
        <v>43965.76673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</cols>
  <sheetData>
    <row r="1">
      <c r="A1" s="83" t="s">
        <v>152</v>
      </c>
      <c r="B1" s="84" t="s">
        <v>153</v>
      </c>
      <c r="C1" s="84" t="s">
        <v>154</v>
      </c>
    </row>
    <row r="2">
      <c r="C2" s="19">
        <v>2183.0</v>
      </c>
    </row>
    <row r="3">
      <c r="A3" s="56">
        <v>1.0</v>
      </c>
      <c r="B3" s="19">
        <v>109.0</v>
      </c>
      <c r="C3" s="19">
        <v>457.0</v>
      </c>
    </row>
    <row r="4">
      <c r="A4" s="56">
        <v>2.0</v>
      </c>
      <c r="B4" s="19">
        <v>803.0</v>
      </c>
      <c r="C4" s="19">
        <v>772.0</v>
      </c>
    </row>
    <row r="5">
      <c r="A5" s="56">
        <v>3.0</v>
      </c>
      <c r="B5" s="19">
        <v>308.0</v>
      </c>
      <c r="C5" s="19">
        <v>421.0</v>
      </c>
    </row>
    <row r="6">
      <c r="A6" s="56">
        <v>4.0</v>
      </c>
      <c r="B6" s="19">
        <v>819.0</v>
      </c>
      <c r="C6" s="19">
        <v>321.0</v>
      </c>
    </row>
    <row r="7">
      <c r="A7" s="56">
        <v>5.0</v>
      </c>
      <c r="B7" s="19">
        <v>493.0</v>
      </c>
      <c r="C7" s="19">
        <v>87.0</v>
      </c>
    </row>
    <row r="8">
      <c r="A8" s="56">
        <v>6.0</v>
      </c>
      <c r="B8" s="19">
        <v>710.0</v>
      </c>
      <c r="C8" s="19">
        <v>50.0</v>
      </c>
    </row>
    <row r="9">
      <c r="A9" s="56">
        <v>7.0</v>
      </c>
      <c r="B9" s="19">
        <v>328.0</v>
      </c>
      <c r="C9" s="19">
        <v>7.0</v>
      </c>
    </row>
    <row r="10">
      <c r="A10" s="56">
        <v>8.0</v>
      </c>
      <c r="B10" s="19">
        <v>384.0</v>
      </c>
      <c r="C10" s="19">
        <v>4.0</v>
      </c>
    </row>
    <row r="11">
      <c r="A11" s="56">
        <v>9.0</v>
      </c>
      <c r="B11" s="19">
        <v>85.0</v>
      </c>
      <c r="C11" s="19">
        <v>4.0</v>
      </c>
    </row>
    <row r="12">
      <c r="A12" s="56">
        <v>10.0</v>
      </c>
      <c r="B12" s="19">
        <v>154.0</v>
      </c>
      <c r="C12" s="19">
        <v>10.0</v>
      </c>
    </row>
    <row r="13">
      <c r="A13" s="56">
        <v>11.0</v>
      </c>
      <c r="B13" s="19">
        <v>26.0</v>
      </c>
      <c r="C13" s="19">
        <v>6.0</v>
      </c>
    </row>
    <row r="14">
      <c r="A14" s="56">
        <v>12.0</v>
      </c>
      <c r="B14" s="19">
        <v>56.0</v>
      </c>
      <c r="C14" s="19">
        <v>2.0</v>
      </c>
    </row>
    <row r="15">
      <c r="A15" s="56">
        <v>13.0</v>
      </c>
      <c r="B15" s="19">
        <v>12.0</v>
      </c>
      <c r="C15" s="19">
        <v>2.0</v>
      </c>
    </row>
    <row r="16">
      <c r="A16" s="58" t="s">
        <v>155</v>
      </c>
      <c r="B16" s="10">
        <v>40.0</v>
      </c>
      <c r="C16" s="10">
        <v>3.0</v>
      </c>
    </row>
    <row r="17">
      <c r="C17" s="19">
        <f>SUM(C2:C16)</f>
        <v>4329</v>
      </c>
      <c r="D17" s="57">
        <f>sum(C3:C5)/C17</f>
        <v>0.3811503812</v>
      </c>
      <c r="E17" s="57">
        <f>C2/C17</f>
        <v>0.5042735043</v>
      </c>
    </row>
    <row r="18">
      <c r="B18" s="19">
        <f>sum(B4:B8)/sum(B2:B16)</f>
        <v>0.724058239</v>
      </c>
      <c r="C18" s="10" t="s">
        <v>156</v>
      </c>
      <c r="D18" s="85">
        <v>44199.0</v>
      </c>
      <c r="E18" s="10">
        <v>0.0</v>
      </c>
    </row>
    <row r="19">
      <c r="C19" s="19">
        <f>sum(C3:C16)</f>
        <v>2146</v>
      </c>
      <c r="D19" s="57">
        <f>sum(C3:C4)/C19</f>
        <v>0.572693383</v>
      </c>
    </row>
    <row r="23">
      <c r="B23" s="86"/>
      <c r="C23" s="87"/>
    </row>
    <row r="24">
      <c r="A24" s="11"/>
    </row>
    <row r="37">
      <c r="B37" s="88"/>
    </row>
  </sheetData>
  <conditionalFormatting sqref="B2:C18 C24:C37">
    <cfRule type="colorScale" priority="1">
      <colorScale>
        <cfvo type="min"/>
        <cfvo type="percent" val="60"/>
        <color rgb="FFFFFFFF"/>
        <color rgb="FFFFD666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29"/>
    <col customWidth="1" min="3" max="3" width="51.71"/>
  </cols>
  <sheetData>
    <row r="1">
      <c r="A1" s="89" t="s">
        <v>157</v>
      </c>
      <c r="B1" s="90" t="s">
        <v>158</v>
      </c>
      <c r="C1" s="90" t="s">
        <v>159</v>
      </c>
      <c r="D1" s="90"/>
      <c r="E1" s="90"/>
      <c r="F1" s="90" t="s">
        <v>160</v>
      </c>
      <c r="G1" s="90" t="s">
        <v>161</v>
      </c>
      <c r="H1" s="90" t="s">
        <v>162</v>
      </c>
      <c r="I1" s="90" t="s">
        <v>10</v>
      </c>
      <c r="J1" s="90" t="s">
        <v>11</v>
      </c>
      <c r="K1" s="90" t="s">
        <v>12</v>
      </c>
      <c r="L1" s="90" t="s">
        <v>13</v>
      </c>
      <c r="M1" s="90" t="s">
        <v>163</v>
      </c>
      <c r="N1" s="90" t="s">
        <v>164</v>
      </c>
      <c r="O1" s="90" t="s">
        <v>14</v>
      </c>
      <c r="P1" s="90" t="s">
        <v>165</v>
      </c>
      <c r="Q1" s="91" t="s">
        <v>166</v>
      </c>
      <c r="R1" s="90" t="s">
        <v>167</v>
      </c>
    </row>
    <row r="2">
      <c r="A2" s="92">
        <v>4355718.0</v>
      </c>
      <c r="B2" s="93" t="s">
        <v>168</v>
      </c>
      <c r="C2" s="94" t="s">
        <v>169</v>
      </c>
      <c r="D2" s="95" t="s">
        <v>170</v>
      </c>
      <c r="E2" s="96"/>
      <c r="F2" s="96">
        <v>108.0</v>
      </c>
      <c r="G2" s="92">
        <v>12.0</v>
      </c>
      <c r="H2" s="92">
        <v>4.0</v>
      </c>
      <c r="I2" s="92">
        <v>8.0</v>
      </c>
      <c r="J2" s="92">
        <v>3.5</v>
      </c>
      <c r="K2" s="92">
        <v>235.0</v>
      </c>
      <c r="L2" s="92">
        <v>5.0</v>
      </c>
      <c r="M2" s="92" t="s">
        <v>171</v>
      </c>
      <c r="N2" s="92" t="s">
        <v>25</v>
      </c>
      <c r="O2" s="92" t="s">
        <v>66</v>
      </c>
      <c r="P2" s="97">
        <v>41518.0</v>
      </c>
      <c r="Q2" s="98">
        <f t="shared" ref="Q2:Q24" si="1">DATEDIF(P2,TODAY(),"M")</f>
        <v>92</v>
      </c>
      <c r="R2" s="99">
        <f t="shared" ref="R2:R24" si="2">DATEDIF(P2,NOW(),"Y")</f>
        <v>7</v>
      </c>
    </row>
    <row r="3">
      <c r="A3" s="92">
        <v>7732748.0</v>
      </c>
      <c r="B3" s="93" t="s">
        <v>172</v>
      </c>
      <c r="C3" s="94" t="s">
        <v>173</v>
      </c>
      <c r="D3" s="100"/>
      <c r="E3" s="101" t="s">
        <v>174</v>
      </c>
      <c r="F3" s="100">
        <v>99.0</v>
      </c>
      <c r="G3" s="92">
        <v>12.0</v>
      </c>
      <c r="H3" s="92">
        <v>4.0</v>
      </c>
      <c r="I3" s="92">
        <v>6.0</v>
      </c>
      <c r="J3" s="92">
        <v>3.0</v>
      </c>
      <c r="K3" s="92">
        <v>214.0</v>
      </c>
      <c r="L3" s="92">
        <v>5.0</v>
      </c>
      <c r="M3" s="92" t="s">
        <v>175</v>
      </c>
      <c r="N3" s="92" t="s">
        <v>49</v>
      </c>
      <c r="O3" s="92" t="s">
        <v>66</v>
      </c>
      <c r="P3" s="97">
        <v>42095.0</v>
      </c>
      <c r="Q3" s="98">
        <f t="shared" si="1"/>
        <v>73</v>
      </c>
      <c r="R3" s="99">
        <f t="shared" si="2"/>
        <v>6</v>
      </c>
    </row>
    <row r="4">
      <c r="A4" s="92">
        <v>2.7734094E7</v>
      </c>
      <c r="B4" s="93" t="s">
        <v>176</v>
      </c>
      <c r="C4" s="94" t="s">
        <v>177</v>
      </c>
      <c r="D4" s="102"/>
      <c r="E4" s="102"/>
      <c r="F4" s="102">
        <v>62.0</v>
      </c>
      <c r="G4" s="92">
        <v>4.0</v>
      </c>
      <c r="H4" s="92">
        <v>1.0</v>
      </c>
      <c r="I4" s="92">
        <v>2.0</v>
      </c>
      <c r="J4" s="92">
        <v>1.0</v>
      </c>
      <c r="K4" s="92">
        <v>211.0</v>
      </c>
      <c r="L4" s="92">
        <v>5.0</v>
      </c>
      <c r="M4" s="92" t="s">
        <v>178</v>
      </c>
      <c r="N4" s="92" t="s">
        <v>25</v>
      </c>
      <c r="O4" s="92" t="s">
        <v>71</v>
      </c>
      <c r="P4" s="97">
        <v>42583.0</v>
      </c>
      <c r="Q4" s="98">
        <f t="shared" si="1"/>
        <v>57</v>
      </c>
      <c r="R4" s="99">
        <f t="shared" si="2"/>
        <v>4</v>
      </c>
    </row>
    <row r="5">
      <c r="A5" s="92">
        <v>6629005.0</v>
      </c>
      <c r="B5" s="93" t="s">
        <v>179</v>
      </c>
      <c r="C5" s="94" t="s">
        <v>180</v>
      </c>
      <c r="D5" s="103"/>
      <c r="E5" s="103"/>
      <c r="F5" s="103">
        <v>110.0</v>
      </c>
      <c r="G5" s="92">
        <v>6.0</v>
      </c>
      <c r="H5" s="92">
        <v>2.0</v>
      </c>
      <c r="I5" s="92">
        <v>3.0</v>
      </c>
      <c r="J5" s="92">
        <v>2.0</v>
      </c>
      <c r="K5" s="92">
        <v>201.0</v>
      </c>
      <c r="L5" s="92">
        <v>5.0</v>
      </c>
      <c r="M5" s="92" t="s">
        <v>171</v>
      </c>
      <c r="N5" s="92" t="s">
        <v>25</v>
      </c>
      <c r="O5" s="92" t="s">
        <v>71</v>
      </c>
      <c r="P5" s="97">
        <v>41518.0</v>
      </c>
      <c r="Q5" s="98">
        <f t="shared" si="1"/>
        <v>92</v>
      </c>
      <c r="R5" s="99">
        <f t="shared" si="2"/>
        <v>7</v>
      </c>
    </row>
    <row r="6">
      <c r="A6" s="92">
        <v>1.0624178E7</v>
      </c>
      <c r="B6" s="93" t="s">
        <v>181</v>
      </c>
      <c r="C6" s="94" t="s">
        <v>182</v>
      </c>
      <c r="D6" s="104"/>
      <c r="E6" s="104"/>
      <c r="F6" s="104">
        <v>123.0</v>
      </c>
      <c r="G6" s="92">
        <v>12.0</v>
      </c>
      <c r="H6" s="92">
        <v>4.0</v>
      </c>
      <c r="I6" s="92">
        <v>9.0</v>
      </c>
      <c r="J6" s="92">
        <v>3.0</v>
      </c>
      <c r="K6" s="92">
        <v>149.0</v>
      </c>
      <c r="L6" s="92">
        <v>5.0</v>
      </c>
      <c r="M6" s="92" t="s">
        <v>183</v>
      </c>
      <c r="N6" s="92" t="s">
        <v>25</v>
      </c>
      <c r="O6" s="92" t="s">
        <v>66</v>
      </c>
      <c r="P6" s="97">
        <v>42156.0</v>
      </c>
      <c r="Q6" s="98">
        <f t="shared" si="1"/>
        <v>71</v>
      </c>
      <c r="R6" s="99">
        <f t="shared" si="2"/>
        <v>5</v>
      </c>
    </row>
    <row r="7">
      <c r="A7" s="92">
        <v>1.339389E7</v>
      </c>
      <c r="B7" s="93" t="s">
        <v>184</v>
      </c>
      <c r="C7" s="94" t="s">
        <v>185</v>
      </c>
      <c r="D7" s="105"/>
      <c r="E7" s="105"/>
      <c r="F7" s="105">
        <v>140.0</v>
      </c>
      <c r="G7" s="92">
        <v>14.0</v>
      </c>
      <c r="H7" s="92">
        <v>5.0</v>
      </c>
      <c r="I7" s="92">
        <v>10.0</v>
      </c>
      <c r="J7" s="92">
        <v>4.0</v>
      </c>
      <c r="K7" s="92">
        <v>140.0</v>
      </c>
      <c r="L7" s="92">
        <v>5.0</v>
      </c>
      <c r="M7" s="92" t="s">
        <v>186</v>
      </c>
      <c r="N7" s="92" t="s">
        <v>25</v>
      </c>
      <c r="O7" s="92" t="s">
        <v>66</v>
      </c>
      <c r="P7" s="97">
        <v>41699.0</v>
      </c>
      <c r="Q7" s="98">
        <f t="shared" si="1"/>
        <v>86</v>
      </c>
      <c r="R7" s="99">
        <f t="shared" si="2"/>
        <v>7</v>
      </c>
    </row>
    <row r="8">
      <c r="A8" s="92">
        <v>2.8832491E7</v>
      </c>
      <c r="B8" s="93" t="s">
        <v>187</v>
      </c>
      <c r="C8" s="94" t="s">
        <v>188</v>
      </c>
      <c r="D8" s="106"/>
      <c r="E8" s="106"/>
      <c r="F8" s="106">
        <v>65.0</v>
      </c>
      <c r="G8" s="92">
        <v>4.0</v>
      </c>
      <c r="H8" s="92">
        <v>1.0</v>
      </c>
      <c r="I8" s="92">
        <v>2.0</v>
      </c>
      <c r="J8" s="92">
        <v>1.0</v>
      </c>
      <c r="K8" s="92">
        <v>123.0</v>
      </c>
      <c r="L8" s="92">
        <v>5.0</v>
      </c>
      <c r="M8" s="92" t="s">
        <v>178</v>
      </c>
      <c r="N8" s="92" t="s">
        <v>25</v>
      </c>
      <c r="O8" s="92" t="s">
        <v>71</v>
      </c>
      <c r="P8" s="97">
        <v>42583.0</v>
      </c>
      <c r="Q8" s="98">
        <f t="shared" si="1"/>
        <v>57</v>
      </c>
      <c r="R8" s="99">
        <f t="shared" si="2"/>
        <v>4</v>
      </c>
    </row>
    <row r="9">
      <c r="A9" s="92">
        <v>3.1557455E7</v>
      </c>
      <c r="B9" s="93" t="s">
        <v>189</v>
      </c>
      <c r="C9" s="94" t="s">
        <v>190</v>
      </c>
      <c r="D9" s="107"/>
      <c r="E9" s="107"/>
      <c r="F9" s="107">
        <v>125.0</v>
      </c>
      <c r="G9" s="92">
        <v>10.0</v>
      </c>
      <c r="H9" s="92">
        <v>5.0</v>
      </c>
      <c r="I9" s="92">
        <v>7.0</v>
      </c>
      <c r="J9" s="92">
        <v>3.0</v>
      </c>
      <c r="K9" s="92">
        <v>123.0</v>
      </c>
      <c r="L9" s="92">
        <v>5.0</v>
      </c>
      <c r="M9" s="92" t="s">
        <v>191</v>
      </c>
      <c r="N9" s="92" t="s">
        <v>25</v>
      </c>
      <c r="O9" s="92" t="s">
        <v>66</v>
      </c>
      <c r="P9" s="97">
        <v>42795.0</v>
      </c>
      <c r="Q9" s="98">
        <f t="shared" si="1"/>
        <v>50</v>
      </c>
      <c r="R9" s="99">
        <f t="shared" si="2"/>
        <v>4</v>
      </c>
    </row>
    <row r="10">
      <c r="A10" s="92">
        <v>1.8139023E7</v>
      </c>
      <c r="B10" s="93" t="s">
        <v>192</v>
      </c>
      <c r="C10" s="94" t="s">
        <v>193</v>
      </c>
      <c r="D10" s="108"/>
      <c r="E10" s="108"/>
      <c r="F10" s="108">
        <v>165.0</v>
      </c>
      <c r="G10" s="92">
        <v>16.0</v>
      </c>
      <c r="H10" s="92">
        <v>6.0</v>
      </c>
      <c r="I10" s="92">
        <v>12.0</v>
      </c>
      <c r="J10" s="92">
        <v>4.5</v>
      </c>
      <c r="K10" s="92">
        <v>116.0</v>
      </c>
      <c r="L10" s="92">
        <v>5.0</v>
      </c>
      <c r="M10" s="92" t="s">
        <v>194</v>
      </c>
      <c r="N10" s="92" t="s">
        <v>25</v>
      </c>
      <c r="O10" s="92" t="s">
        <v>66</v>
      </c>
      <c r="P10" s="97">
        <v>42370.0</v>
      </c>
      <c r="Q10" s="98">
        <f t="shared" si="1"/>
        <v>64</v>
      </c>
      <c r="R10" s="99">
        <f t="shared" si="2"/>
        <v>5</v>
      </c>
    </row>
    <row r="11">
      <c r="A11" s="92">
        <v>3.1509996E7</v>
      </c>
      <c r="B11" s="93" t="s">
        <v>195</v>
      </c>
      <c r="C11" s="94" t="s">
        <v>196</v>
      </c>
      <c r="D11" s="109"/>
      <c r="E11" s="109"/>
      <c r="F11" s="109">
        <v>149.0</v>
      </c>
      <c r="G11" s="92">
        <v>10.0</v>
      </c>
      <c r="H11" s="92">
        <v>4.0</v>
      </c>
      <c r="I11" s="92">
        <v>6.0</v>
      </c>
      <c r="J11" s="92">
        <v>3.0</v>
      </c>
      <c r="K11" s="92">
        <v>112.0</v>
      </c>
      <c r="L11" s="92">
        <v>5.0</v>
      </c>
      <c r="M11" s="92" t="s">
        <v>197</v>
      </c>
      <c r="N11" s="92" t="s">
        <v>25</v>
      </c>
      <c r="O11" s="92" t="s">
        <v>66</v>
      </c>
      <c r="P11" s="97">
        <v>42309.0</v>
      </c>
      <c r="Q11" s="98">
        <f t="shared" si="1"/>
        <v>66</v>
      </c>
      <c r="R11" s="99">
        <f t="shared" si="2"/>
        <v>5</v>
      </c>
    </row>
    <row r="12">
      <c r="A12" s="92">
        <v>9506622.0</v>
      </c>
      <c r="B12" s="93" t="s">
        <v>198</v>
      </c>
      <c r="C12" s="94" t="s">
        <v>199</v>
      </c>
      <c r="D12" s="110"/>
      <c r="E12" s="110"/>
      <c r="F12" s="110">
        <v>204.0</v>
      </c>
      <c r="G12" s="92">
        <v>14.0</v>
      </c>
      <c r="H12" s="92">
        <v>5.0</v>
      </c>
      <c r="I12" s="92">
        <v>10.0</v>
      </c>
      <c r="J12" s="92">
        <v>5.0</v>
      </c>
      <c r="K12" s="92">
        <v>102.0</v>
      </c>
      <c r="L12" s="92">
        <v>5.0</v>
      </c>
      <c r="M12" s="92" t="s">
        <v>200</v>
      </c>
      <c r="N12" s="92" t="s">
        <v>25</v>
      </c>
      <c r="O12" s="92" t="s">
        <v>66</v>
      </c>
      <c r="P12" s="97">
        <v>41760.0</v>
      </c>
      <c r="Q12" s="98">
        <f t="shared" si="1"/>
        <v>84</v>
      </c>
      <c r="R12" s="99">
        <f t="shared" si="2"/>
        <v>7</v>
      </c>
    </row>
    <row r="13">
      <c r="A13" s="92">
        <v>2.0917434E7</v>
      </c>
      <c r="B13" s="93" t="s">
        <v>201</v>
      </c>
      <c r="C13" s="94" t="s">
        <v>202</v>
      </c>
      <c r="D13" s="111"/>
      <c r="E13" s="111"/>
      <c r="F13" s="111">
        <v>52.0</v>
      </c>
      <c r="G13" s="92">
        <v>6.0</v>
      </c>
      <c r="H13" s="92" t="s">
        <v>203</v>
      </c>
      <c r="I13" s="92">
        <v>2.0</v>
      </c>
      <c r="J13" s="92">
        <v>1.0</v>
      </c>
      <c r="K13" s="92">
        <v>93.0</v>
      </c>
      <c r="L13" s="92">
        <v>5.0</v>
      </c>
      <c r="M13" s="92" t="s">
        <v>204</v>
      </c>
      <c r="N13" s="92" t="s">
        <v>25</v>
      </c>
      <c r="O13" s="92" t="s">
        <v>66</v>
      </c>
      <c r="P13" s="97">
        <v>42522.0</v>
      </c>
      <c r="Q13" s="98">
        <f t="shared" si="1"/>
        <v>59</v>
      </c>
      <c r="R13" s="99">
        <f t="shared" si="2"/>
        <v>4</v>
      </c>
    </row>
    <row r="14">
      <c r="A14" s="92">
        <v>2.00144E7</v>
      </c>
      <c r="B14" s="93" t="s">
        <v>205</v>
      </c>
      <c r="C14" s="94" t="s">
        <v>206</v>
      </c>
      <c r="D14" s="112"/>
      <c r="E14" s="112"/>
      <c r="F14" s="112">
        <v>207.0</v>
      </c>
      <c r="G14" s="92">
        <v>14.0</v>
      </c>
      <c r="H14" s="92">
        <v>6.0</v>
      </c>
      <c r="I14" s="92">
        <v>8.0</v>
      </c>
      <c r="J14" s="92">
        <v>5.0</v>
      </c>
      <c r="K14" s="92">
        <v>91.0</v>
      </c>
      <c r="L14" s="92">
        <v>5.0</v>
      </c>
      <c r="M14" s="92" t="s">
        <v>207</v>
      </c>
      <c r="N14" s="92" t="s">
        <v>25</v>
      </c>
      <c r="O14" s="92" t="s">
        <v>66</v>
      </c>
      <c r="P14" s="97">
        <v>42826.0</v>
      </c>
      <c r="Q14" s="98">
        <f t="shared" si="1"/>
        <v>49</v>
      </c>
      <c r="R14" s="99">
        <f t="shared" si="2"/>
        <v>4</v>
      </c>
    </row>
    <row r="15">
      <c r="A15" s="92">
        <v>2.2679214E7</v>
      </c>
      <c r="B15" s="93" t="s">
        <v>208</v>
      </c>
      <c r="C15" s="94" t="s">
        <v>209</v>
      </c>
      <c r="D15" s="100"/>
      <c r="E15" s="100"/>
      <c r="F15" s="100">
        <v>100.0</v>
      </c>
      <c r="G15" s="92">
        <v>8.0</v>
      </c>
      <c r="H15" s="92">
        <v>2.0</v>
      </c>
      <c r="I15" s="92">
        <v>4.0</v>
      </c>
      <c r="J15" s="92">
        <v>2.0</v>
      </c>
      <c r="K15" s="92">
        <v>61.0</v>
      </c>
      <c r="L15" s="92">
        <v>5.0</v>
      </c>
      <c r="M15" s="92" t="s">
        <v>210</v>
      </c>
      <c r="N15" s="92" t="s">
        <v>25</v>
      </c>
      <c r="O15" s="92" t="s">
        <v>71</v>
      </c>
      <c r="P15" s="97">
        <v>42005.0</v>
      </c>
      <c r="Q15" s="98">
        <f t="shared" si="1"/>
        <v>76</v>
      </c>
      <c r="R15" s="99">
        <f t="shared" si="2"/>
        <v>6</v>
      </c>
    </row>
    <row r="16">
      <c r="A16" s="92">
        <v>3.1565768E7</v>
      </c>
      <c r="B16" s="93" t="s">
        <v>211</v>
      </c>
      <c r="C16" s="94" t="s">
        <v>212</v>
      </c>
      <c r="D16" s="113"/>
      <c r="E16" s="113"/>
      <c r="F16" s="113">
        <v>119.0</v>
      </c>
      <c r="G16" s="92">
        <v>10.0</v>
      </c>
      <c r="H16" s="92">
        <v>4.0</v>
      </c>
      <c r="I16" s="92">
        <v>6.0</v>
      </c>
      <c r="J16" s="92">
        <v>3.0</v>
      </c>
      <c r="K16" s="92">
        <v>44.0</v>
      </c>
      <c r="L16" s="92">
        <v>5.0</v>
      </c>
      <c r="M16" s="92" t="s">
        <v>197</v>
      </c>
      <c r="N16" s="92" t="s">
        <v>25</v>
      </c>
      <c r="O16" s="92" t="s">
        <v>66</v>
      </c>
      <c r="P16" s="97">
        <v>42309.0</v>
      </c>
      <c r="Q16" s="98">
        <f t="shared" si="1"/>
        <v>66</v>
      </c>
      <c r="R16" s="99">
        <f t="shared" si="2"/>
        <v>5</v>
      </c>
    </row>
    <row r="17">
      <c r="A17" s="92">
        <v>2.0581887E7</v>
      </c>
      <c r="B17" s="93" t="s">
        <v>213</v>
      </c>
      <c r="C17" s="94" t="s">
        <v>214</v>
      </c>
      <c r="D17" s="114"/>
      <c r="E17" s="114"/>
      <c r="F17" s="114">
        <v>180.0</v>
      </c>
      <c r="G17" s="92" t="s">
        <v>215</v>
      </c>
      <c r="H17" s="92">
        <v>7.0</v>
      </c>
      <c r="I17" s="92">
        <v>10.0</v>
      </c>
      <c r="J17" s="92">
        <v>6.5</v>
      </c>
      <c r="K17" s="92">
        <v>34.0</v>
      </c>
      <c r="L17" s="92">
        <v>5.0</v>
      </c>
      <c r="M17" s="92" t="s">
        <v>216</v>
      </c>
      <c r="N17" s="92" t="s">
        <v>25</v>
      </c>
      <c r="O17" s="92" t="s">
        <v>66</v>
      </c>
      <c r="P17" s="97">
        <v>42948.0</v>
      </c>
      <c r="Q17" s="98">
        <f t="shared" si="1"/>
        <v>45</v>
      </c>
      <c r="R17" s="99">
        <f t="shared" si="2"/>
        <v>3</v>
      </c>
    </row>
    <row r="18">
      <c r="A18" s="92">
        <v>2.6275806E7</v>
      </c>
      <c r="B18" s="93" t="s">
        <v>217</v>
      </c>
      <c r="C18" s="94" t="s">
        <v>218</v>
      </c>
      <c r="D18" s="115"/>
      <c r="E18" s="115"/>
      <c r="F18" s="115">
        <v>129.0</v>
      </c>
      <c r="G18" s="92">
        <v>9.0</v>
      </c>
      <c r="H18" s="92">
        <v>4.0</v>
      </c>
      <c r="I18" s="92">
        <v>6.0</v>
      </c>
      <c r="J18" s="92">
        <v>2.5</v>
      </c>
      <c r="K18" s="92">
        <v>26.0</v>
      </c>
      <c r="L18" s="92">
        <v>5.0</v>
      </c>
      <c r="M18" s="92" t="s">
        <v>219</v>
      </c>
      <c r="N18" s="92" t="s">
        <v>25</v>
      </c>
      <c r="O18" s="92" t="s">
        <v>66</v>
      </c>
      <c r="P18" s="97">
        <v>42125.0</v>
      </c>
      <c r="Q18" s="98">
        <f t="shared" si="1"/>
        <v>72</v>
      </c>
      <c r="R18" s="99">
        <f t="shared" si="2"/>
        <v>6</v>
      </c>
    </row>
    <row r="19">
      <c r="A19" s="92">
        <v>3.1425751E7</v>
      </c>
      <c r="B19" s="93" t="s">
        <v>220</v>
      </c>
      <c r="C19" s="94" t="s">
        <v>221</v>
      </c>
      <c r="D19" s="116"/>
      <c r="E19" s="116"/>
      <c r="F19" s="116">
        <v>188.0</v>
      </c>
      <c r="G19" s="92" t="s">
        <v>215</v>
      </c>
      <c r="H19" s="92">
        <v>7.0</v>
      </c>
      <c r="I19" s="92">
        <v>11.0</v>
      </c>
      <c r="J19" s="92">
        <v>4.5</v>
      </c>
      <c r="K19" s="92">
        <v>23.0</v>
      </c>
      <c r="L19" s="92">
        <v>5.0</v>
      </c>
      <c r="M19" s="92" t="s">
        <v>222</v>
      </c>
      <c r="N19" s="92" t="s">
        <v>25</v>
      </c>
      <c r="O19" s="92" t="s">
        <v>66</v>
      </c>
      <c r="P19" s="97">
        <v>43435.0</v>
      </c>
      <c r="Q19" s="98">
        <f t="shared" si="1"/>
        <v>29</v>
      </c>
      <c r="R19" s="99">
        <f t="shared" si="2"/>
        <v>2</v>
      </c>
    </row>
    <row r="20">
      <c r="A20" s="92">
        <v>3.0541201E7</v>
      </c>
      <c r="B20" s="93" t="s">
        <v>223</v>
      </c>
      <c r="C20" s="94" t="s">
        <v>224</v>
      </c>
      <c r="D20" s="100"/>
      <c r="E20" s="100"/>
      <c r="F20" s="100">
        <v>99.0</v>
      </c>
      <c r="G20" s="92" t="s">
        <v>215</v>
      </c>
      <c r="H20" s="92">
        <v>4.0</v>
      </c>
      <c r="I20" s="92">
        <v>10.0</v>
      </c>
      <c r="J20" s="92">
        <v>3.0</v>
      </c>
      <c r="K20" s="92">
        <v>7.0</v>
      </c>
      <c r="L20" s="92">
        <v>5.0</v>
      </c>
      <c r="M20" s="92" t="s">
        <v>225</v>
      </c>
      <c r="N20" s="92" t="s">
        <v>25</v>
      </c>
      <c r="O20" s="92" t="s">
        <v>66</v>
      </c>
      <c r="P20" s="97">
        <v>43435.0</v>
      </c>
      <c r="Q20" s="98">
        <f t="shared" si="1"/>
        <v>29</v>
      </c>
      <c r="R20" s="99">
        <f t="shared" si="2"/>
        <v>2</v>
      </c>
    </row>
    <row r="21">
      <c r="A21" s="92">
        <v>5048917.0</v>
      </c>
      <c r="B21" s="93" t="s">
        <v>226</v>
      </c>
      <c r="C21" s="94" t="s">
        <v>227</v>
      </c>
      <c r="D21" s="117"/>
      <c r="E21" s="117"/>
      <c r="F21" s="117">
        <v>97.0</v>
      </c>
      <c r="G21" s="92">
        <v>6.0</v>
      </c>
      <c r="H21" s="92">
        <v>2.0</v>
      </c>
      <c r="I21" s="92">
        <v>5.0</v>
      </c>
      <c r="J21" s="92">
        <v>2.0</v>
      </c>
      <c r="K21" s="92">
        <v>204.0</v>
      </c>
      <c r="L21" s="92">
        <v>4.5</v>
      </c>
      <c r="M21" s="92" t="s">
        <v>171</v>
      </c>
      <c r="N21" s="92" t="s">
        <v>25</v>
      </c>
      <c r="O21" s="92" t="s">
        <v>71</v>
      </c>
      <c r="P21" s="97">
        <v>41518.0</v>
      </c>
      <c r="Q21" s="98">
        <f t="shared" si="1"/>
        <v>92</v>
      </c>
      <c r="R21" s="99">
        <f t="shared" si="2"/>
        <v>7</v>
      </c>
    </row>
    <row r="22">
      <c r="A22" s="92">
        <v>2431772.0</v>
      </c>
      <c r="B22" s="93" t="s">
        <v>228</v>
      </c>
      <c r="C22" s="94" t="s">
        <v>229</v>
      </c>
      <c r="D22" s="106"/>
      <c r="E22" s="106"/>
      <c r="F22" s="106">
        <v>65.0</v>
      </c>
      <c r="G22" s="92">
        <v>6.0</v>
      </c>
      <c r="H22" s="92">
        <v>2.0</v>
      </c>
      <c r="I22" s="92">
        <v>5.0</v>
      </c>
      <c r="J22" s="92">
        <v>2.0</v>
      </c>
      <c r="K22" s="92">
        <v>172.0</v>
      </c>
      <c r="L22" s="92">
        <v>4.5</v>
      </c>
      <c r="M22" s="92" t="s">
        <v>230</v>
      </c>
      <c r="N22" s="92" t="s">
        <v>25</v>
      </c>
      <c r="O22" s="92" t="s">
        <v>71</v>
      </c>
      <c r="P22" s="97">
        <v>41579.0</v>
      </c>
      <c r="Q22" s="98">
        <f t="shared" si="1"/>
        <v>90</v>
      </c>
      <c r="R22" s="99">
        <f t="shared" si="2"/>
        <v>7</v>
      </c>
    </row>
    <row r="23">
      <c r="A23" s="92">
        <v>1.4647831E7</v>
      </c>
      <c r="B23" s="93" t="s">
        <v>231</v>
      </c>
      <c r="C23" s="94" t="s">
        <v>232</v>
      </c>
      <c r="D23" s="118"/>
      <c r="E23" s="118"/>
      <c r="F23" s="118">
        <v>185.0</v>
      </c>
      <c r="G23" s="92">
        <v>16.0</v>
      </c>
      <c r="H23" s="92">
        <v>7.0</v>
      </c>
      <c r="I23" s="92">
        <v>10.0</v>
      </c>
      <c r="J23" s="92">
        <v>4.5</v>
      </c>
      <c r="K23" s="92">
        <v>132.0</v>
      </c>
      <c r="L23" s="92">
        <v>4.5</v>
      </c>
      <c r="M23" s="92" t="s">
        <v>171</v>
      </c>
      <c r="N23" s="92" t="s">
        <v>25</v>
      </c>
      <c r="O23" s="92" t="s">
        <v>66</v>
      </c>
      <c r="P23" s="97">
        <v>41518.0</v>
      </c>
      <c r="Q23" s="98">
        <f t="shared" si="1"/>
        <v>92</v>
      </c>
      <c r="R23" s="99">
        <f t="shared" si="2"/>
        <v>7</v>
      </c>
    </row>
    <row r="24">
      <c r="A24" s="92">
        <v>1.3556938E7</v>
      </c>
      <c r="B24" s="93" t="s">
        <v>233</v>
      </c>
      <c r="C24" s="94" t="s">
        <v>234</v>
      </c>
      <c r="D24" s="119"/>
      <c r="E24" s="119"/>
      <c r="F24" s="119">
        <v>75.0</v>
      </c>
      <c r="G24" s="92">
        <v>8.0</v>
      </c>
      <c r="H24" s="92">
        <v>3.0</v>
      </c>
      <c r="I24" s="92">
        <v>6.0</v>
      </c>
      <c r="J24" s="92">
        <v>2.5</v>
      </c>
      <c r="K24" s="92">
        <v>80.0</v>
      </c>
      <c r="L24" s="92">
        <v>4.5</v>
      </c>
      <c r="M24" s="92" t="s">
        <v>235</v>
      </c>
      <c r="N24" s="92" t="s">
        <v>25</v>
      </c>
      <c r="O24" s="92" t="s">
        <v>62</v>
      </c>
      <c r="P24" s="97">
        <v>42522.0</v>
      </c>
      <c r="Q24" s="98">
        <f t="shared" si="1"/>
        <v>59</v>
      </c>
      <c r="R24" s="99">
        <f t="shared" si="2"/>
        <v>4</v>
      </c>
    </row>
    <row r="27">
      <c r="I27" s="120" t="s">
        <v>9</v>
      </c>
      <c r="J27" s="120" t="s">
        <v>133</v>
      </c>
      <c r="K27" s="120" t="s">
        <v>236</v>
      </c>
      <c r="L27" s="121" t="s">
        <v>237</v>
      </c>
      <c r="M27" s="121" t="s">
        <v>238</v>
      </c>
      <c r="N27" s="121" t="s">
        <v>239</v>
      </c>
    </row>
    <row r="28">
      <c r="I28" s="69" t="s">
        <v>240</v>
      </c>
      <c r="J28" s="69">
        <v>3.0</v>
      </c>
      <c r="K28" s="122">
        <f t="shared" ref="K28:K34" si="3">J28/23</f>
        <v>0.1304347826</v>
      </c>
      <c r="L28" s="47">
        <f>sum(F4,F8,F13)/3</f>
        <v>59.66666667</v>
      </c>
      <c r="M28" s="123">
        <v>69.5</v>
      </c>
      <c r="N28" s="124">
        <f t="shared" ref="N28:N34" si="4">(L28-M28)/M28</f>
        <v>-0.1414868106</v>
      </c>
    </row>
    <row r="29">
      <c r="I29" s="125">
        <v>2.0</v>
      </c>
      <c r="J29" s="126">
        <f t="shared" ref="J29:J34" si="5">COUNTIF(H:H,I29)</f>
        <v>4</v>
      </c>
      <c r="K29" s="127">
        <f t="shared" si="3"/>
        <v>0.1739130435</v>
      </c>
      <c r="L29" s="128">
        <f>AVERAGEIF(H2:H25,I29,F3:F25)</f>
        <v>123</v>
      </c>
      <c r="M29" s="129">
        <v>100.5</v>
      </c>
      <c r="N29" s="130">
        <f t="shared" si="4"/>
        <v>0.223880597</v>
      </c>
    </row>
    <row r="30">
      <c r="I30" s="69">
        <v>3.0</v>
      </c>
      <c r="J30" s="45">
        <f t="shared" si="5"/>
        <v>1</v>
      </c>
      <c r="K30" s="122">
        <f t="shared" si="3"/>
        <v>0.04347826087</v>
      </c>
      <c r="L30" s="131">
        <v>75.0</v>
      </c>
      <c r="M30" s="123">
        <v>104.26388888888889</v>
      </c>
      <c r="N30" s="124">
        <f t="shared" si="4"/>
        <v>-0.2806713734</v>
      </c>
    </row>
    <row r="31">
      <c r="I31" s="125">
        <v>4.0</v>
      </c>
      <c r="J31" s="126">
        <f t="shared" si="5"/>
        <v>7</v>
      </c>
      <c r="K31" s="127">
        <f t="shared" si="3"/>
        <v>0.3043478261</v>
      </c>
      <c r="L31" s="128">
        <f t="shared" ref="L31:L34" si="6">AVERAGEIF(H4:H27,I31,F5:F27)</f>
        <v>161.8</v>
      </c>
      <c r="M31" s="129">
        <v>130.1093117408907</v>
      </c>
      <c r="N31" s="130">
        <f t="shared" si="4"/>
        <v>0.2435697171</v>
      </c>
    </row>
    <row r="32">
      <c r="I32" s="69">
        <v>5.0</v>
      </c>
      <c r="J32" s="45">
        <f t="shared" si="5"/>
        <v>3</v>
      </c>
      <c r="K32" s="122">
        <f t="shared" si="3"/>
        <v>0.1304347826</v>
      </c>
      <c r="L32" s="47">
        <f t="shared" si="6"/>
        <v>94</v>
      </c>
      <c r="M32" s="123">
        <v>170.93548387096774</v>
      </c>
      <c r="N32" s="124">
        <f t="shared" si="4"/>
        <v>-0.4500849217</v>
      </c>
    </row>
    <row r="33">
      <c r="I33" s="69">
        <v>6.0</v>
      </c>
      <c r="J33" s="45">
        <f t="shared" si="5"/>
        <v>2</v>
      </c>
      <c r="K33" s="122">
        <f t="shared" si="3"/>
        <v>0.08695652174</v>
      </c>
      <c r="L33" s="47">
        <f t="shared" si="6"/>
        <v>124.5</v>
      </c>
      <c r="M33" s="123">
        <v>211.83783783783784</v>
      </c>
      <c r="N33" s="124">
        <f t="shared" si="4"/>
        <v>-0.4122862975</v>
      </c>
    </row>
    <row r="34">
      <c r="I34" s="69">
        <v>7.0</v>
      </c>
      <c r="J34" s="45">
        <f t="shared" si="5"/>
        <v>3</v>
      </c>
      <c r="K34" s="122">
        <f t="shared" si="3"/>
        <v>0.1304347826</v>
      </c>
      <c r="L34" s="47">
        <f t="shared" si="6"/>
        <v>101</v>
      </c>
      <c r="M34" s="123">
        <v>206.94736842105263</v>
      </c>
      <c r="N34" s="124">
        <f t="shared" si="4"/>
        <v>-0.5119532045</v>
      </c>
    </row>
    <row r="35">
      <c r="I35" s="132"/>
      <c r="J35" s="40"/>
      <c r="K35" s="133"/>
      <c r="L35" s="40"/>
      <c r="M35" s="40"/>
      <c r="N35" s="134"/>
    </row>
    <row r="36">
      <c r="I36" s="40"/>
      <c r="J36" s="40"/>
      <c r="K36" s="133"/>
      <c r="L36" s="40"/>
      <c r="M36" s="40"/>
      <c r="N36" s="75"/>
    </row>
    <row r="37">
      <c r="N37" s="7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</hyperlinks>
  <drawing r:id="rId2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34.86"/>
    <col customWidth="1" min="3" max="3" width="51.29"/>
    <col customWidth="1" min="4" max="4" width="18.0"/>
    <col customWidth="1" min="5" max="6" width="14.43"/>
    <col customWidth="1" min="13" max="13" width="22.86"/>
    <col customWidth="1" min="14" max="14" width="50.14"/>
    <col customWidth="1" min="16" max="17" width="14.43"/>
    <col customWidth="1" min="23" max="23" width="20.14"/>
  </cols>
  <sheetData>
    <row r="1" ht="15.75" customHeight="1">
      <c r="A1" s="6" t="s">
        <v>157</v>
      </c>
      <c r="B1" s="6" t="s">
        <v>158</v>
      </c>
      <c r="C1" s="6" t="s">
        <v>159</v>
      </c>
      <c r="D1" s="6" t="s">
        <v>160</v>
      </c>
      <c r="E1" s="6" t="s">
        <v>161</v>
      </c>
      <c r="F1" s="6" t="s">
        <v>162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163</v>
      </c>
      <c r="L1" s="6" t="s">
        <v>164</v>
      </c>
      <c r="M1" s="6" t="s">
        <v>14</v>
      </c>
      <c r="N1" s="6" t="s">
        <v>241</v>
      </c>
      <c r="O1" s="6" t="s">
        <v>165</v>
      </c>
      <c r="P1" s="135" t="s">
        <v>242</v>
      </c>
      <c r="Q1" s="6" t="s">
        <v>167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ht="15.75" customHeight="1">
      <c r="A2" s="136">
        <v>6629005.0</v>
      </c>
      <c r="B2" s="137" t="s">
        <v>179</v>
      </c>
      <c r="C2" s="138" t="s">
        <v>180</v>
      </c>
      <c r="D2" s="139">
        <v>110.0</v>
      </c>
      <c r="E2" s="136">
        <v>6.0</v>
      </c>
      <c r="F2" s="136">
        <v>2.0</v>
      </c>
      <c r="G2" s="136">
        <v>3.0</v>
      </c>
      <c r="H2" s="136">
        <v>2.0</v>
      </c>
      <c r="I2" s="136">
        <v>201.0</v>
      </c>
      <c r="J2" s="136">
        <v>5.0</v>
      </c>
      <c r="K2" s="136" t="s">
        <v>171</v>
      </c>
      <c r="L2" s="136" t="s">
        <v>25</v>
      </c>
      <c r="M2" s="136" t="s">
        <v>71</v>
      </c>
      <c r="N2" s="136" t="s">
        <v>243</v>
      </c>
      <c r="O2" s="140">
        <v>41518.0</v>
      </c>
      <c r="P2" s="141">
        <v>1000.0</v>
      </c>
      <c r="Q2" s="142">
        <f t="shared" ref="Q2:Q636" si="1">DATEDIF(O2,NOW(),"Y")</f>
        <v>7</v>
      </c>
      <c r="R2" s="143"/>
    </row>
    <row r="3" ht="15.75" customHeight="1">
      <c r="A3" s="136">
        <v>2.2679214E7</v>
      </c>
      <c r="B3" s="137" t="s">
        <v>208</v>
      </c>
      <c r="C3" s="138" t="s">
        <v>209</v>
      </c>
      <c r="D3" s="139">
        <v>100.0</v>
      </c>
      <c r="E3" s="136">
        <v>8.0</v>
      </c>
      <c r="F3" s="136">
        <v>2.0</v>
      </c>
      <c r="G3" s="136">
        <v>4.0</v>
      </c>
      <c r="H3" s="136">
        <v>2.0</v>
      </c>
      <c r="I3" s="136">
        <v>61.0</v>
      </c>
      <c r="J3" s="136">
        <v>5.0</v>
      </c>
      <c r="K3" s="136" t="s">
        <v>210</v>
      </c>
      <c r="L3" s="136" t="s">
        <v>25</v>
      </c>
      <c r="M3" s="136" t="s">
        <v>71</v>
      </c>
      <c r="N3" s="136" t="s">
        <v>244</v>
      </c>
      <c r="O3" s="140">
        <v>42005.0</v>
      </c>
      <c r="P3" s="141">
        <v>1000.0</v>
      </c>
      <c r="Q3" s="142">
        <f t="shared" si="1"/>
        <v>6</v>
      </c>
      <c r="R3" s="143"/>
    </row>
    <row r="4" ht="15.75" customHeight="1">
      <c r="A4" s="136">
        <v>2431772.0</v>
      </c>
      <c r="B4" s="137" t="s">
        <v>228</v>
      </c>
      <c r="C4" s="138" t="s">
        <v>229</v>
      </c>
      <c r="D4" s="139">
        <v>65.0</v>
      </c>
      <c r="E4" s="136">
        <v>6.0</v>
      </c>
      <c r="F4" s="136">
        <v>2.0</v>
      </c>
      <c r="G4" s="136">
        <v>5.0</v>
      </c>
      <c r="H4" s="136">
        <v>2.0</v>
      </c>
      <c r="I4" s="136">
        <v>172.0</v>
      </c>
      <c r="J4" s="136">
        <v>4.5</v>
      </c>
      <c r="K4" s="136" t="s">
        <v>230</v>
      </c>
      <c r="L4" s="136" t="s">
        <v>25</v>
      </c>
      <c r="M4" s="136" t="s">
        <v>71</v>
      </c>
      <c r="N4" s="136" t="s">
        <v>244</v>
      </c>
      <c r="O4" s="140">
        <v>41579.0</v>
      </c>
      <c r="P4" s="141">
        <v>1000.0</v>
      </c>
      <c r="Q4" s="142">
        <f t="shared" si="1"/>
        <v>7</v>
      </c>
      <c r="R4" s="143"/>
    </row>
    <row r="5" ht="15.75" customHeight="1">
      <c r="A5" s="136">
        <v>5048917.0</v>
      </c>
      <c r="B5" s="137" t="s">
        <v>226</v>
      </c>
      <c r="C5" s="138" t="s">
        <v>227</v>
      </c>
      <c r="D5" s="139">
        <v>97.0</v>
      </c>
      <c r="E5" s="136">
        <v>6.0</v>
      </c>
      <c r="F5" s="136">
        <v>2.0</v>
      </c>
      <c r="G5" s="136">
        <v>5.0</v>
      </c>
      <c r="H5" s="136">
        <v>2.0</v>
      </c>
      <c r="I5" s="136">
        <v>204.0</v>
      </c>
      <c r="J5" s="136">
        <v>4.5</v>
      </c>
      <c r="K5" s="136" t="s">
        <v>171</v>
      </c>
      <c r="L5" s="136" t="s">
        <v>25</v>
      </c>
      <c r="M5" s="136" t="s">
        <v>71</v>
      </c>
      <c r="N5" s="136" t="s">
        <v>243</v>
      </c>
      <c r="O5" s="140">
        <v>41518.0</v>
      </c>
      <c r="P5" s="141">
        <v>1000.0</v>
      </c>
      <c r="Q5" s="142">
        <f t="shared" si="1"/>
        <v>7</v>
      </c>
      <c r="R5" s="143"/>
    </row>
    <row r="6" ht="15.75" customHeight="1">
      <c r="A6" s="136">
        <v>1.0624178E7</v>
      </c>
      <c r="B6" s="137" t="s">
        <v>181</v>
      </c>
      <c r="C6" s="138" t="s">
        <v>182</v>
      </c>
      <c r="D6" s="139">
        <v>123.0</v>
      </c>
      <c r="E6" s="136">
        <v>12.0</v>
      </c>
      <c r="F6" s="136">
        <v>4.0</v>
      </c>
      <c r="G6" s="136">
        <v>9.0</v>
      </c>
      <c r="H6" s="136">
        <v>3.0</v>
      </c>
      <c r="I6" s="136">
        <v>149.0</v>
      </c>
      <c r="J6" s="136">
        <v>5.0</v>
      </c>
      <c r="K6" s="136" t="s">
        <v>183</v>
      </c>
      <c r="L6" s="136" t="s">
        <v>25</v>
      </c>
      <c r="M6" s="136" t="s">
        <v>66</v>
      </c>
      <c r="N6" s="136" t="s">
        <v>245</v>
      </c>
      <c r="O6" s="140">
        <v>42156.0</v>
      </c>
      <c r="P6" s="141">
        <v>1000.0</v>
      </c>
      <c r="Q6" s="142">
        <f t="shared" si="1"/>
        <v>5</v>
      </c>
      <c r="R6" s="143"/>
    </row>
    <row r="7" ht="15.75" customHeight="1">
      <c r="A7" s="136">
        <v>7732748.0</v>
      </c>
      <c r="B7" s="137" t="s">
        <v>172</v>
      </c>
      <c r="C7" s="138" t="s">
        <v>173</v>
      </c>
      <c r="D7" s="139">
        <v>99.0</v>
      </c>
      <c r="E7" s="136">
        <v>12.0</v>
      </c>
      <c r="F7" s="136">
        <v>4.0</v>
      </c>
      <c r="G7" s="136">
        <v>6.0</v>
      </c>
      <c r="H7" s="136">
        <v>3.0</v>
      </c>
      <c r="I7" s="136">
        <v>214.0</v>
      </c>
      <c r="J7" s="136">
        <v>5.0</v>
      </c>
      <c r="K7" s="136" t="s">
        <v>175</v>
      </c>
      <c r="L7" s="136" t="s">
        <v>49</v>
      </c>
      <c r="M7" s="136" t="s">
        <v>66</v>
      </c>
      <c r="N7" s="136" t="s">
        <v>246</v>
      </c>
      <c r="O7" s="140">
        <v>42095.0</v>
      </c>
      <c r="P7" s="141">
        <v>1000.0</v>
      </c>
      <c r="Q7" s="142">
        <f t="shared" si="1"/>
        <v>6</v>
      </c>
      <c r="R7" s="143"/>
    </row>
    <row r="8" ht="15.75" customHeight="1">
      <c r="A8" s="136">
        <v>2.6275806E7</v>
      </c>
      <c r="B8" s="137" t="s">
        <v>217</v>
      </c>
      <c r="C8" s="138" t="s">
        <v>218</v>
      </c>
      <c r="D8" s="139">
        <v>129.0</v>
      </c>
      <c r="E8" s="136">
        <v>9.0</v>
      </c>
      <c r="F8" s="136">
        <v>4.0</v>
      </c>
      <c r="G8" s="136">
        <v>6.0</v>
      </c>
      <c r="H8" s="136">
        <v>2.5</v>
      </c>
      <c r="I8" s="136">
        <v>26.0</v>
      </c>
      <c r="J8" s="136">
        <v>5.0</v>
      </c>
      <c r="K8" s="136" t="s">
        <v>219</v>
      </c>
      <c r="L8" s="136" t="s">
        <v>25</v>
      </c>
      <c r="M8" s="136" t="s">
        <v>66</v>
      </c>
      <c r="N8" s="136" t="s">
        <v>244</v>
      </c>
      <c r="O8" s="140">
        <v>42125.0</v>
      </c>
      <c r="P8" s="141">
        <v>1000.0</v>
      </c>
      <c r="Q8" s="142">
        <f t="shared" si="1"/>
        <v>6</v>
      </c>
      <c r="R8" s="143"/>
    </row>
    <row r="9" ht="15.75" customHeight="1">
      <c r="A9" s="136">
        <v>9506622.0</v>
      </c>
      <c r="B9" s="137" t="s">
        <v>198</v>
      </c>
      <c r="C9" s="138" t="s">
        <v>199</v>
      </c>
      <c r="D9" s="139">
        <v>204.0</v>
      </c>
      <c r="E9" s="136">
        <v>14.0</v>
      </c>
      <c r="F9" s="136">
        <v>5.0</v>
      </c>
      <c r="G9" s="136">
        <v>10.0</v>
      </c>
      <c r="H9" s="136">
        <v>5.0</v>
      </c>
      <c r="I9" s="136">
        <v>102.0</v>
      </c>
      <c r="J9" s="136">
        <v>5.0</v>
      </c>
      <c r="K9" s="136" t="s">
        <v>200</v>
      </c>
      <c r="L9" s="136" t="s">
        <v>25</v>
      </c>
      <c r="M9" s="136" t="s">
        <v>66</v>
      </c>
      <c r="N9" s="136" t="s">
        <v>244</v>
      </c>
      <c r="O9" s="140">
        <v>41760.0</v>
      </c>
      <c r="P9" s="141">
        <v>1000.0</v>
      </c>
      <c r="Q9" s="142">
        <f t="shared" si="1"/>
        <v>7</v>
      </c>
      <c r="R9" s="143"/>
    </row>
    <row r="10" ht="15.75" customHeight="1">
      <c r="A10" s="136">
        <v>2.00144E7</v>
      </c>
      <c r="B10" s="137" t="s">
        <v>205</v>
      </c>
      <c r="C10" s="138" t="s">
        <v>206</v>
      </c>
      <c r="D10" s="139">
        <v>207.0</v>
      </c>
      <c r="E10" s="136">
        <v>14.0</v>
      </c>
      <c r="F10" s="136">
        <v>6.0</v>
      </c>
      <c r="G10" s="136">
        <v>8.0</v>
      </c>
      <c r="H10" s="136">
        <v>5.0</v>
      </c>
      <c r="I10" s="136">
        <v>91.0</v>
      </c>
      <c r="J10" s="136">
        <v>5.0</v>
      </c>
      <c r="K10" s="136" t="s">
        <v>207</v>
      </c>
      <c r="L10" s="136" t="s">
        <v>25</v>
      </c>
      <c r="M10" s="136" t="s">
        <v>66</v>
      </c>
      <c r="N10" s="136" t="s">
        <v>247</v>
      </c>
      <c r="O10" s="140">
        <v>42826.0</v>
      </c>
      <c r="P10" s="141">
        <v>1000.0</v>
      </c>
      <c r="Q10" s="142">
        <f t="shared" si="1"/>
        <v>4</v>
      </c>
      <c r="R10" s="143"/>
    </row>
    <row r="11" ht="15.75" customHeight="1">
      <c r="A11" s="136">
        <v>1.8139023E7</v>
      </c>
      <c r="B11" s="137" t="s">
        <v>192</v>
      </c>
      <c r="C11" s="138" t="s">
        <v>193</v>
      </c>
      <c r="D11" s="139">
        <v>165.0</v>
      </c>
      <c r="E11" s="136">
        <v>16.0</v>
      </c>
      <c r="F11" s="136">
        <v>6.0</v>
      </c>
      <c r="G11" s="136">
        <v>12.0</v>
      </c>
      <c r="H11" s="136">
        <v>4.5</v>
      </c>
      <c r="I11" s="136">
        <v>116.0</v>
      </c>
      <c r="J11" s="136">
        <v>5.0</v>
      </c>
      <c r="K11" s="136" t="s">
        <v>194</v>
      </c>
      <c r="L11" s="136" t="s">
        <v>25</v>
      </c>
      <c r="M11" s="136" t="s">
        <v>66</v>
      </c>
      <c r="N11" s="136" t="s">
        <v>243</v>
      </c>
      <c r="O11" s="140">
        <v>42370.0</v>
      </c>
      <c r="P11" s="141">
        <v>1000.0</v>
      </c>
      <c r="Q11" s="142">
        <f t="shared" si="1"/>
        <v>5</v>
      </c>
      <c r="R11" s="143"/>
    </row>
    <row r="12" ht="15.75" customHeight="1">
      <c r="A12" s="136">
        <v>1.4647831E7</v>
      </c>
      <c r="B12" s="137" t="s">
        <v>231</v>
      </c>
      <c r="C12" s="138" t="s">
        <v>232</v>
      </c>
      <c r="D12" s="139">
        <v>185.0</v>
      </c>
      <c r="E12" s="136">
        <v>16.0</v>
      </c>
      <c r="F12" s="136">
        <v>7.0</v>
      </c>
      <c r="G12" s="136">
        <v>10.0</v>
      </c>
      <c r="H12" s="136">
        <v>4.5</v>
      </c>
      <c r="I12" s="136">
        <v>132.0</v>
      </c>
      <c r="J12" s="136">
        <v>4.5</v>
      </c>
      <c r="K12" s="136" t="s">
        <v>171</v>
      </c>
      <c r="L12" s="136" t="s">
        <v>25</v>
      </c>
      <c r="M12" s="136" t="s">
        <v>66</v>
      </c>
      <c r="N12" s="136" t="s">
        <v>243</v>
      </c>
      <c r="O12" s="140">
        <v>41518.0</v>
      </c>
      <c r="P12" s="141">
        <v>1000.0</v>
      </c>
      <c r="Q12" s="142">
        <f t="shared" si="1"/>
        <v>7</v>
      </c>
      <c r="R12" s="143"/>
    </row>
    <row r="13" ht="15.75" customHeight="1">
      <c r="A13" s="136">
        <v>2.0917434E7</v>
      </c>
      <c r="B13" s="137" t="s">
        <v>201</v>
      </c>
      <c r="C13" s="138" t="s">
        <v>202</v>
      </c>
      <c r="D13" s="139">
        <v>52.0</v>
      </c>
      <c r="E13" s="136">
        <v>6.0</v>
      </c>
      <c r="F13" s="136" t="s">
        <v>203</v>
      </c>
      <c r="G13" s="136">
        <v>2.0</v>
      </c>
      <c r="H13" s="136">
        <v>1.0</v>
      </c>
      <c r="I13" s="136">
        <v>93.0</v>
      </c>
      <c r="J13" s="136">
        <v>5.0</v>
      </c>
      <c r="K13" s="136" t="s">
        <v>204</v>
      </c>
      <c r="L13" s="136" t="s">
        <v>25</v>
      </c>
      <c r="M13" s="136" t="s">
        <v>66</v>
      </c>
      <c r="N13" s="136" t="s">
        <v>244</v>
      </c>
      <c r="O13" s="140">
        <v>42522.0</v>
      </c>
      <c r="P13" s="141">
        <v>1000.0</v>
      </c>
      <c r="Q13" s="142">
        <f t="shared" si="1"/>
        <v>4</v>
      </c>
      <c r="R13" s="143"/>
    </row>
    <row r="14" ht="15.75" customHeight="1">
      <c r="A14" s="136">
        <v>1.339389E7</v>
      </c>
      <c r="B14" s="137" t="s">
        <v>184</v>
      </c>
      <c r="C14" s="138" t="s">
        <v>185</v>
      </c>
      <c r="D14" s="139">
        <v>140.0</v>
      </c>
      <c r="E14" s="136">
        <v>14.0</v>
      </c>
      <c r="F14" s="136">
        <v>5.0</v>
      </c>
      <c r="G14" s="136">
        <v>10.0</v>
      </c>
      <c r="H14" s="136">
        <v>4.0</v>
      </c>
      <c r="I14" s="136">
        <v>140.0</v>
      </c>
      <c r="J14" s="136">
        <v>5.0</v>
      </c>
      <c r="K14" s="136" t="s">
        <v>186</v>
      </c>
      <c r="L14" s="136" t="s">
        <v>25</v>
      </c>
      <c r="M14" s="136" t="s">
        <v>66</v>
      </c>
      <c r="N14" s="136" t="s">
        <v>243</v>
      </c>
      <c r="O14" s="140">
        <v>41699.0</v>
      </c>
      <c r="P14" s="141">
        <v>1000.0</v>
      </c>
      <c r="Q14" s="142">
        <f t="shared" si="1"/>
        <v>7</v>
      </c>
      <c r="R14" s="143"/>
    </row>
    <row r="15" ht="15.75" customHeight="1">
      <c r="A15" s="136">
        <v>4355718.0</v>
      </c>
      <c r="B15" s="137" t="s">
        <v>168</v>
      </c>
      <c r="C15" s="138" t="s">
        <v>169</v>
      </c>
      <c r="D15" s="139">
        <v>108.0</v>
      </c>
      <c r="E15" s="136">
        <v>12.0</v>
      </c>
      <c r="F15" s="136">
        <v>4.0</v>
      </c>
      <c r="G15" s="136">
        <v>8.0</v>
      </c>
      <c r="H15" s="136">
        <v>3.5</v>
      </c>
      <c r="I15" s="136">
        <v>235.0</v>
      </c>
      <c r="J15" s="136">
        <v>5.0</v>
      </c>
      <c r="K15" s="136" t="s">
        <v>171</v>
      </c>
      <c r="L15" s="136" t="s">
        <v>25</v>
      </c>
      <c r="M15" s="136" t="s">
        <v>66</v>
      </c>
      <c r="N15" s="136" t="s">
        <v>243</v>
      </c>
      <c r="O15" s="140">
        <v>41518.0</v>
      </c>
      <c r="P15" s="141">
        <v>1000.0</v>
      </c>
      <c r="Q15" s="142">
        <f t="shared" si="1"/>
        <v>7</v>
      </c>
      <c r="R15" s="143"/>
    </row>
    <row r="16" ht="15.75" customHeight="1">
      <c r="A16" s="136">
        <v>2.7734094E7</v>
      </c>
      <c r="B16" s="137" t="s">
        <v>176</v>
      </c>
      <c r="C16" s="138" t="s">
        <v>177</v>
      </c>
      <c r="D16" s="139">
        <v>62.0</v>
      </c>
      <c r="E16" s="136">
        <v>4.0</v>
      </c>
      <c r="F16" s="136">
        <v>1.0</v>
      </c>
      <c r="G16" s="136">
        <v>2.0</v>
      </c>
      <c r="H16" s="136">
        <v>1.0</v>
      </c>
      <c r="I16" s="136">
        <v>211.0</v>
      </c>
      <c r="J16" s="136">
        <v>5.0</v>
      </c>
      <c r="K16" s="136" t="s">
        <v>178</v>
      </c>
      <c r="L16" s="136" t="s">
        <v>25</v>
      </c>
      <c r="M16" s="136" t="s">
        <v>71</v>
      </c>
      <c r="N16" s="136" t="s">
        <v>248</v>
      </c>
      <c r="O16" s="140">
        <v>42583.0</v>
      </c>
      <c r="P16" s="141">
        <v>1000.0</v>
      </c>
      <c r="Q16" s="142">
        <f t="shared" si="1"/>
        <v>4</v>
      </c>
      <c r="R16" s="143"/>
    </row>
    <row r="17" ht="15.75" customHeight="1">
      <c r="A17" s="136">
        <v>2.8832491E7</v>
      </c>
      <c r="B17" s="137" t="s">
        <v>187</v>
      </c>
      <c r="C17" s="138" t="s">
        <v>188</v>
      </c>
      <c r="D17" s="139">
        <v>65.0</v>
      </c>
      <c r="E17" s="136">
        <v>4.0</v>
      </c>
      <c r="F17" s="136">
        <v>1.0</v>
      </c>
      <c r="G17" s="136">
        <v>2.0</v>
      </c>
      <c r="H17" s="136">
        <v>1.0</v>
      </c>
      <c r="I17" s="136">
        <v>123.0</v>
      </c>
      <c r="J17" s="136">
        <v>5.0</v>
      </c>
      <c r="K17" s="136" t="s">
        <v>178</v>
      </c>
      <c r="L17" s="136" t="s">
        <v>25</v>
      </c>
      <c r="M17" s="136" t="s">
        <v>71</v>
      </c>
      <c r="N17" s="136" t="s">
        <v>248</v>
      </c>
      <c r="O17" s="140">
        <v>42583.0</v>
      </c>
      <c r="P17" s="141">
        <v>1000.0</v>
      </c>
      <c r="Q17" s="142">
        <f t="shared" si="1"/>
        <v>4</v>
      </c>
      <c r="R17" s="143"/>
    </row>
    <row r="18" ht="15.75" customHeight="1">
      <c r="A18" s="136">
        <v>3.1425751E7</v>
      </c>
      <c r="B18" s="137" t="s">
        <v>220</v>
      </c>
      <c r="C18" s="138" t="s">
        <v>221</v>
      </c>
      <c r="D18" s="139">
        <v>188.0</v>
      </c>
      <c r="E18" s="136" t="s">
        <v>215</v>
      </c>
      <c r="F18" s="136">
        <v>7.0</v>
      </c>
      <c r="G18" s="136">
        <v>11.0</v>
      </c>
      <c r="H18" s="136">
        <v>4.5</v>
      </c>
      <c r="I18" s="136">
        <v>23.0</v>
      </c>
      <c r="J18" s="136">
        <v>5.0</v>
      </c>
      <c r="K18" s="136" t="s">
        <v>222</v>
      </c>
      <c r="L18" s="136" t="s">
        <v>25</v>
      </c>
      <c r="M18" s="136" t="s">
        <v>66</v>
      </c>
      <c r="N18" s="136" t="s">
        <v>244</v>
      </c>
      <c r="O18" s="140">
        <v>43435.0</v>
      </c>
      <c r="P18" s="141">
        <v>1000.0</v>
      </c>
      <c r="Q18" s="142">
        <f t="shared" si="1"/>
        <v>2</v>
      </c>
      <c r="R18" s="143"/>
    </row>
    <row r="19" ht="15.75" customHeight="1">
      <c r="A19" s="136">
        <v>3.1509996E7</v>
      </c>
      <c r="B19" s="137" t="s">
        <v>195</v>
      </c>
      <c r="C19" s="138" t="s">
        <v>196</v>
      </c>
      <c r="D19" s="139">
        <v>149.0</v>
      </c>
      <c r="E19" s="136">
        <v>10.0</v>
      </c>
      <c r="F19" s="136">
        <v>4.0</v>
      </c>
      <c r="G19" s="136">
        <v>6.0</v>
      </c>
      <c r="H19" s="136">
        <v>3.0</v>
      </c>
      <c r="I19" s="136">
        <v>112.0</v>
      </c>
      <c r="J19" s="136">
        <v>5.0</v>
      </c>
      <c r="K19" s="136" t="s">
        <v>197</v>
      </c>
      <c r="L19" s="136" t="s">
        <v>25</v>
      </c>
      <c r="M19" s="136" t="s">
        <v>66</v>
      </c>
      <c r="N19" s="136" t="s">
        <v>244</v>
      </c>
      <c r="O19" s="140">
        <v>42309.0</v>
      </c>
      <c r="P19" s="141">
        <v>1000.0</v>
      </c>
      <c r="Q19" s="142">
        <f t="shared" si="1"/>
        <v>5</v>
      </c>
      <c r="R19" s="143"/>
    </row>
    <row r="20" ht="15.75" customHeight="1">
      <c r="A20" s="136">
        <v>3.1557455E7</v>
      </c>
      <c r="B20" s="137" t="s">
        <v>189</v>
      </c>
      <c r="C20" s="138" t="s">
        <v>190</v>
      </c>
      <c r="D20" s="139">
        <v>125.0</v>
      </c>
      <c r="E20" s="136">
        <v>10.0</v>
      </c>
      <c r="F20" s="136">
        <v>5.0</v>
      </c>
      <c r="G20" s="136">
        <v>7.0</v>
      </c>
      <c r="H20" s="136">
        <v>3.0</v>
      </c>
      <c r="I20" s="136">
        <v>123.0</v>
      </c>
      <c r="J20" s="136">
        <v>5.0</v>
      </c>
      <c r="K20" s="136" t="s">
        <v>191</v>
      </c>
      <c r="L20" s="136" t="s">
        <v>25</v>
      </c>
      <c r="M20" s="136" t="s">
        <v>66</v>
      </c>
      <c r="N20" s="136" t="s">
        <v>249</v>
      </c>
      <c r="O20" s="140">
        <v>42795.0</v>
      </c>
      <c r="P20" s="141">
        <v>1000.0</v>
      </c>
      <c r="Q20" s="142">
        <f t="shared" si="1"/>
        <v>4</v>
      </c>
      <c r="R20" s="143"/>
    </row>
    <row r="21" ht="15.75" customHeight="1">
      <c r="A21" s="136">
        <v>3.1565768E7</v>
      </c>
      <c r="B21" s="137" t="s">
        <v>211</v>
      </c>
      <c r="C21" s="138" t="s">
        <v>212</v>
      </c>
      <c r="D21" s="139">
        <v>119.0</v>
      </c>
      <c r="E21" s="136">
        <v>10.0</v>
      </c>
      <c r="F21" s="136">
        <v>4.0</v>
      </c>
      <c r="G21" s="136">
        <v>6.0</v>
      </c>
      <c r="H21" s="136">
        <v>3.0</v>
      </c>
      <c r="I21" s="136">
        <v>44.0</v>
      </c>
      <c r="J21" s="136">
        <v>5.0</v>
      </c>
      <c r="K21" s="136" t="s">
        <v>197</v>
      </c>
      <c r="L21" s="136" t="s">
        <v>25</v>
      </c>
      <c r="M21" s="136" t="s">
        <v>66</v>
      </c>
      <c r="N21" s="136" t="s">
        <v>244</v>
      </c>
      <c r="O21" s="140">
        <v>42309.0</v>
      </c>
      <c r="P21" s="141">
        <v>1000.0</v>
      </c>
      <c r="Q21" s="142">
        <f t="shared" si="1"/>
        <v>5</v>
      </c>
      <c r="R21" s="143"/>
    </row>
    <row r="22" ht="15.75" customHeight="1">
      <c r="A22" s="136">
        <v>2.0581887E7</v>
      </c>
      <c r="B22" s="137" t="s">
        <v>213</v>
      </c>
      <c r="C22" s="138" t="s">
        <v>214</v>
      </c>
      <c r="D22" s="139">
        <v>180.0</v>
      </c>
      <c r="E22" s="136" t="s">
        <v>215</v>
      </c>
      <c r="F22" s="136">
        <v>7.0</v>
      </c>
      <c r="G22" s="136">
        <v>10.0</v>
      </c>
      <c r="H22" s="136">
        <v>6.5</v>
      </c>
      <c r="I22" s="136">
        <v>34.0</v>
      </c>
      <c r="J22" s="136">
        <v>5.0</v>
      </c>
      <c r="K22" s="136" t="s">
        <v>216</v>
      </c>
      <c r="L22" s="136" t="s">
        <v>25</v>
      </c>
      <c r="M22" s="136" t="s">
        <v>66</v>
      </c>
      <c r="N22" s="136" t="s">
        <v>243</v>
      </c>
      <c r="O22" s="140">
        <v>42948.0</v>
      </c>
      <c r="P22" s="141">
        <v>1000.0</v>
      </c>
      <c r="Q22" s="142">
        <f t="shared" si="1"/>
        <v>3</v>
      </c>
      <c r="R22" s="143"/>
    </row>
    <row r="23" ht="15.75" customHeight="1">
      <c r="A23" s="136">
        <v>3.0541201E7</v>
      </c>
      <c r="B23" s="137" t="s">
        <v>223</v>
      </c>
      <c r="C23" s="138" t="s">
        <v>224</v>
      </c>
      <c r="D23" s="139">
        <v>99.0</v>
      </c>
      <c r="E23" s="136" t="s">
        <v>215</v>
      </c>
      <c r="F23" s="136">
        <v>4.0</v>
      </c>
      <c r="G23" s="136">
        <v>10.0</v>
      </c>
      <c r="H23" s="136">
        <v>3.0</v>
      </c>
      <c r="I23" s="136">
        <v>7.0</v>
      </c>
      <c r="J23" s="136">
        <v>5.0</v>
      </c>
      <c r="K23" s="136" t="s">
        <v>225</v>
      </c>
      <c r="L23" s="136" t="s">
        <v>25</v>
      </c>
      <c r="M23" s="136" t="s">
        <v>66</v>
      </c>
      <c r="N23" s="136" t="s">
        <v>243</v>
      </c>
      <c r="O23" s="140">
        <v>43435.0</v>
      </c>
      <c r="P23" s="141">
        <v>1000.0</v>
      </c>
      <c r="Q23" s="142">
        <f t="shared" si="1"/>
        <v>2</v>
      </c>
      <c r="R23" s="143"/>
    </row>
    <row r="24" ht="15.75" customHeight="1">
      <c r="A24" s="136">
        <v>1.3556938E7</v>
      </c>
      <c r="B24" s="137" t="s">
        <v>233</v>
      </c>
      <c r="C24" s="138" t="s">
        <v>234</v>
      </c>
      <c r="D24" s="139">
        <v>75.0</v>
      </c>
      <c r="E24" s="136">
        <v>8.0</v>
      </c>
      <c r="F24" s="136">
        <v>3.0</v>
      </c>
      <c r="G24" s="136">
        <v>6.0</v>
      </c>
      <c r="H24" s="136">
        <v>2.5</v>
      </c>
      <c r="I24" s="136">
        <v>80.0</v>
      </c>
      <c r="J24" s="136">
        <v>4.5</v>
      </c>
      <c r="K24" s="136" t="s">
        <v>235</v>
      </c>
      <c r="L24" s="136" t="s">
        <v>25</v>
      </c>
      <c r="M24" s="136" t="s">
        <v>62</v>
      </c>
      <c r="N24" s="136" t="s">
        <v>244</v>
      </c>
      <c r="O24" s="140">
        <v>42522.0</v>
      </c>
      <c r="P24" s="141">
        <v>1000.0</v>
      </c>
      <c r="Q24" s="142">
        <f t="shared" si="1"/>
        <v>4</v>
      </c>
      <c r="R24" s="143"/>
    </row>
    <row r="25" ht="15.75" customHeight="1">
      <c r="A25" s="136">
        <v>1.3436396E7</v>
      </c>
      <c r="B25" s="137" t="s">
        <v>250</v>
      </c>
      <c r="C25" s="138" t="s">
        <v>251</v>
      </c>
      <c r="D25" s="139">
        <v>99.0</v>
      </c>
      <c r="E25" s="136">
        <v>8.0</v>
      </c>
      <c r="F25" s="136">
        <v>2.0</v>
      </c>
      <c r="G25" s="136">
        <v>6.0</v>
      </c>
      <c r="H25" s="136">
        <v>2.0</v>
      </c>
      <c r="I25" s="136">
        <v>129.0</v>
      </c>
      <c r="J25" s="136">
        <v>5.0</v>
      </c>
      <c r="K25" s="136" t="s">
        <v>252</v>
      </c>
      <c r="L25" s="136" t="s">
        <v>25</v>
      </c>
      <c r="M25" s="136" t="s">
        <v>71</v>
      </c>
      <c r="N25" s="136" t="s">
        <v>243</v>
      </c>
      <c r="O25" s="140">
        <v>42156.0</v>
      </c>
      <c r="P25" s="141">
        <v>259.0</v>
      </c>
      <c r="Q25" s="142">
        <f t="shared" si="1"/>
        <v>5</v>
      </c>
      <c r="R25" s="143"/>
    </row>
    <row r="26" ht="15.75" customHeight="1">
      <c r="A26" s="136">
        <v>4455332.0</v>
      </c>
      <c r="B26" s="137" t="s">
        <v>253</v>
      </c>
      <c r="C26" s="138" t="s">
        <v>254</v>
      </c>
      <c r="D26" s="139">
        <v>85.0</v>
      </c>
      <c r="E26" s="136">
        <v>7.0</v>
      </c>
      <c r="F26" s="136">
        <v>2.0</v>
      </c>
      <c r="G26" s="136">
        <v>4.0</v>
      </c>
      <c r="H26" s="136">
        <v>2.0</v>
      </c>
      <c r="I26" s="136">
        <v>177.0</v>
      </c>
      <c r="J26" s="136">
        <v>5.0</v>
      </c>
      <c r="K26" s="136" t="s">
        <v>255</v>
      </c>
      <c r="L26" s="136" t="s">
        <v>25</v>
      </c>
      <c r="M26" s="136" t="s">
        <v>71</v>
      </c>
      <c r="N26" s="136" t="s">
        <v>244</v>
      </c>
      <c r="O26" s="140">
        <v>41760.0</v>
      </c>
      <c r="P26" s="144">
        <v>259.0</v>
      </c>
      <c r="Q26" s="142">
        <f t="shared" si="1"/>
        <v>7</v>
      </c>
      <c r="R26" s="143"/>
    </row>
    <row r="27" ht="15.75" customHeight="1">
      <c r="A27" s="136">
        <v>1.2965841E7</v>
      </c>
      <c r="B27" s="137" t="s">
        <v>256</v>
      </c>
      <c r="C27" s="138" t="s">
        <v>257</v>
      </c>
      <c r="D27" s="139">
        <v>85.0</v>
      </c>
      <c r="E27" s="136">
        <v>6.0</v>
      </c>
      <c r="F27" s="136">
        <v>3.0</v>
      </c>
      <c r="G27" s="136">
        <v>4.0</v>
      </c>
      <c r="H27" s="136">
        <v>2.5</v>
      </c>
      <c r="I27" s="136">
        <v>61.0</v>
      </c>
      <c r="J27" s="136">
        <v>5.0</v>
      </c>
      <c r="K27" s="136" t="s">
        <v>258</v>
      </c>
      <c r="L27" s="136" t="s">
        <v>25</v>
      </c>
      <c r="M27" s="136" t="s">
        <v>62</v>
      </c>
      <c r="N27" s="136" t="s">
        <v>244</v>
      </c>
      <c r="O27" s="140">
        <v>42461.0</v>
      </c>
      <c r="P27" s="144">
        <v>259.0</v>
      </c>
      <c r="Q27" s="142">
        <f t="shared" si="1"/>
        <v>5</v>
      </c>
      <c r="R27" s="143"/>
    </row>
    <row r="28" ht="15.75" customHeight="1">
      <c r="A28" s="136">
        <v>1.3342365E7</v>
      </c>
      <c r="B28" s="137" t="s">
        <v>259</v>
      </c>
      <c r="C28" s="138" t="s">
        <v>260</v>
      </c>
      <c r="D28" s="139">
        <v>91.0</v>
      </c>
      <c r="E28" s="136">
        <v>8.0</v>
      </c>
      <c r="F28" s="136">
        <v>3.0</v>
      </c>
      <c r="G28" s="136">
        <v>5.0</v>
      </c>
      <c r="H28" s="136">
        <v>2.0</v>
      </c>
      <c r="I28" s="136">
        <v>49.0</v>
      </c>
      <c r="J28" s="136">
        <v>5.0</v>
      </c>
      <c r="K28" s="136" t="s">
        <v>261</v>
      </c>
      <c r="L28" s="136" t="s">
        <v>49</v>
      </c>
      <c r="M28" s="136" t="s">
        <v>62</v>
      </c>
      <c r="N28" s="136" t="s">
        <v>262</v>
      </c>
      <c r="O28" s="140">
        <v>42064.0</v>
      </c>
      <c r="P28" s="144">
        <v>259.0</v>
      </c>
      <c r="Q28" s="142">
        <f t="shared" si="1"/>
        <v>6</v>
      </c>
      <c r="R28" s="143"/>
    </row>
    <row r="29" ht="15.75" customHeight="1">
      <c r="A29" s="136">
        <v>8086960.0</v>
      </c>
      <c r="B29" s="137" t="s">
        <v>263</v>
      </c>
      <c r="C29" s="138" t="s">
        <v>264</v>
      </c>
      <c r="D29" s="139">
        <v>70.0</v>
      </c>
      <c r="E29" s="136">
        <v>6.0</v>
      </c>
      <c r="F29" s="136">
        <v>3.0</v>
      </c>
      <c r="G29" s="136">
        <v>4.0</v>
      </c>
      <c r="H29" s="136">
        <v>2.5</v>
      </c>
      <c r="I29" s="136">
        <v>102.0</v>
      </c>
      <c r="J29" s="136">
        <v>5.0</v>
      </c>
      <c r="K29" s="136" t="s">
        <v>265</v>
      </c>
      <c r="L29" s="136" t="s">
        <v>25</v>
      </c>
      <c r="M29" s="136" t="s">
        <v>62</v>
      </c>
      <c r="N29" s="136" t="s">
        <v>249</v>
      </c>
      <c r="O29" s="140">
        <v>42217.0</v>
      </c>
      <c r="P29" s="144">
        <v>259.0</v>
      </c>
      <c r="Q29" s="142">
        <f t="shared" si="1"/>
        <v>5</v>
      </c>
      <c r="R29" s="143"/>
    </row>
    <row r="30" ht="15.75" customHeight="1">
      <c r="A30" s="136">
        <v>2.0363744E7</v>
      </c>
      <c r="B30" s="137" t="s">
        <v>266</v>
      </c>
      <c r="C30" s="138" t="s">
        <v>267</v>
      </c>
      <c r="D30" s="139">
        <v>94.0</v>
      </c>
      <c r="E30" s="136">
        <v>6.0</v>
      </c>
      <c r="F30" s="136">
        <v>3.0</v>
      </c>
      <c r="G30" s="136">
        <v>4.0</v>
      </c>
      <c r="H30" s="136">
        <v>2.5</v>
      </c>
      <c r="I30" s="136">
        <v>93.0</v>
      </c>
      <c r="J30" s="136">
        <v>5.0</v>
      </c>
      <c r="K30" s="136" t="s">
        <v>268</v>
      </c>
      <c r="L30" s="136" t="s">
        <v>25</v>
      </c>
      <c r="M30" s="136" t="s">
        <v>62</v>
      </c>
      <c r="N30" s="136" t="s">
        <v>262</v>
      </c>
      <c r="O30" s="140">
        <v>42917.0</v>
      </c>
      <c r="P30" s="144">
        <v>259.0</v>
      </c>
      <c r="Q30" s="142">
        <f t="shared" si="1"/>
        <v>3</v>
      </c>
      <c r="R30" s="143"/>
    </row>
    <row r="31" ht="15.75" customHeight="1">
      <c r="A31" s="136">
        <v>8538084.0</v>
      </c>
      <c r="B31" s="137" t="s">
        <v>269</v>
      </c>
      <c r="C31" s="138" t="s">
        <v>270</v>
      </c>
      <c r="D31" s="139">
        <v>95.0</v>
      </c>
      <c r="E31" s="136">
        <v>8.0</v>
      </c>
      <c r="F31" s="136">
        <v>3.0</v>
      </c>
      <c r="G31" s="136">
        <v>4.0</v>
      </c>
      <c r="H31" s="136">
        <v>2.5</v>
      </c>
      <c r="I31" s="136">
        <v>66.0</v>
      </c>
      <c r="J31" s="136">
        <v>5.0</v>
      </c>
      <c r="K31" s="136" t="s">
        <v>271</v>
      </c>
      <c r="L31" s="136" t="s">
        <v>25</v>
      </c>
      <c r="M31" s="136" t="s">
        <v>62</v>
      </c>
      <c r="N31" s="136" t="s">
        <v>249</v>
      </c>
      <c r="O31" s="140">
        <v>43132.0</v>
      </c>
      <c r="P31" s="144">
        <v>259.0</v>
      </c>
      <c r="Q31" s="142">
        <f t="shared" si="1"/>
        <v>3</v>
      </c>
      <c r="R31" s="143"/>
    </row>
    <row r="32" ht="15.75" customHeight="1">
      <c r="A32" s="136">
        <v>9443000.0</v>
      </c>
      <c r="B32" s="137" t="s">
        <v>272</v>
      </c>
      <c r="C32" s="138" t="s">
        <v>273</v>
      </c>
      <c r="D32" s="139">
        <v>130.0</v>
      </c>
      <c r="E32" s="136">
        <v>6.0</v>
      </c>
      <c r="F32" s="136">
        <v>3.0</v>
      </c>
      <c r="G32" s="136">
        <v>4.0</v>
      </c>
      <c r="H32" s="136">
        <v>2.0</v>
      </c>
      <c r="I32" s="136">
        <v>56.0</v>
      </c>
      <c r="J32" s="136">
        <v>5.0</v>
      </c>
      <c r="K32" s="136" t="s">
        <v>274</v>
      </c>
      <c r="L32" s="136" t="s">
        <v>25</v>
      </c>
      <c r="M32" s="136" t="s">
        <v>62</v>
      </c>
      <c r="N32" s="136" t="s">
        <v>244</v>
      </c>
      <c r="O32" s="140">
        <v>42309.0</v>
      </c>
      <c r="P32" s="144">
        <v>259.0</v>
      </c>
      <c r="Q32" s="142">
        <f t="shared" si="1"/>
        <v>5</v>
      </c>
      <c r="R32" s="143"/>
    </row>
    <row r="33" ht="15.75" customHeight="1">
      <c r="A33" s="136">
        <v>1.2977577E7</v>
      </c>
      <c r="B33" s="137" t="s">
        <v>275</v>
      </c>
      <c r="C33" s="138" t="s">
        <v>276</v>
      </c>
      <c r="D33" s="139">
        <v>132.0</v>
      </c>
      <c r="E33" s="136">
        <v>8.0</v>
      </c>
      <c r="F33" s="136">
        <v>4.0</v>
      </c>
      <c r="G33" s="136">
        <v>6.0</v>
      </c>
      <c r="H33" s="136">
        <v>2.0</v>
      </c>
      <c r="I33" s="136">
        <v>23.0</v>
      </c>
      <c r="J33" s="136">
        <v>5.0</v>
      </c>
      <c r="K33" s="136" t="s">
        <v>277</v>
      </c>
      <c r="L33" s="136" t="s">
        <v>25</v>
      </c>
      <c r="M33" s="136" t="s">
        <v>66</v>
      </c>
      <c r="N33" s="136" t="s">
        <v>249</v>
      </c>
      <c r="O33" s="140">
        <v>42491.0</v>
      </c>
      <c r="P33" s="144">
        <v>259.0</v>
      </c>
      <c r="Q33" s="142">
        <f t="shared" si="1"/>
        <v>5</v>
      </c>
      <c r="R33" s="143"/>
    </row>
    <row r="34" ht="15.75" customHeight="1">
      <c r="A34" s="136">
        <v>1.3583937E7</v>
      </c>
      <c r="B34" s="137" t="s">
        <v>278</v>
      </c>
      <c r="C34" s="138" t="s">
        <v>279</v>
      </c>
      <c r="D34" s="139">
        <v>149.0</v>
      </c>
      <c r="E34" s="136">
        <v>8.0</v>
      </c>
      <c r="F34" s="136">
        <v>4.0</v>
      </c>
      <c r="G34" s="136">
        <v>6.0</v>
      </c>
      <c r="H34" s="136">
        <v>3.0</v>
      </c>
      <c r="I34" s="136">
        <v>71.0</v>
      </c>
      <c r="J34" s="136">
        <v>5.0</v>
      </c>
      <c r="K34" s="136" t="s">
        <v>197</v>
      </c>
      <c r="L34" s="136" t="s">
        <v>25</v>
      </c>
      <c r="M34" s="136" t="s">
        <v>66</v>
      </c>
      <c r="N34" s="136" t="s">
        <v>244</v>
      </c>
      <c r="O34" s="140">
        <v>42309.0</v>
      </c>
      <c r="P34" s="144">
        <v>259.0</v>
      </c>
      <c r="Q34" s="142">
        <f t="shared" si="1"/>
        <v>5</v>
      </c>
      <c r="R34" s="143"/>
    </row>
    <row r="35" ht="15.75" customHeight="1">
      <c r="A35" s="136">
        <v>1.3597847E7</v>
      </c>
      <c r="B35" s="137" t="s">
        <v>280</v>
      </c>
      <c r="C35" s="138" t="s">
        <v>281</v>
      </c>
      <c r="D35" s="139">
        <v>169.0</v>
      </c>
      <c r="E35" s="136">
        <v>10.0</v>
      </c>
      <c r="F35" s="136">
        <v>4.0</v>
      </c>
      <c r="G35" s="136">
        <v>6.0</v>
      </c>
      <c r="H35" s="136">
        <v>3.0</v>
      </c>
      <c r="I35" s="136">
        <v>61.0</v>
      </c>
      <c r="J35" s="136">
        <v>5.0</v>
      </c>
      <c r="K35" s="136" t="s">
        <v>197</v>
      </c>
      <c r="L35" s="136" t="s">
        <v>25</v>
      </c>
      <c r="M35" s="136" t="s">
        <v>66</v>
      </c>
      <c r="N35" s="136" t="s">
        <v>244</v>
      </c>
      <c r="O35" s="140">
        <v>42309.0</v>
      </c>
      <c r="P35" s="144">
        <v>259.0</v>
      </c>
      <c r="Q35" s="142">
        <f t="shared" si="1"/>
        <v>5</v>
      </c>
      <c r="R35" s="143"/>
    </row>
    <row r="36" ht="15.75" customHeight="1">
      <c r="A36" s="136">
        <v>1.5542607E7</v>
      </c>
      <c r="B36" s="137" t="s">
        <v>282</v>
      </c>
      <c r="C36" s="138" t="s">
        <v>283</v>
      </c>
      <c r="D36" s="139">
        <v>150.0</v>
      </c>
      <c r="E36" s="136">
        <v>8.0</v>
      </c>
      <c r="F36" s="136">
        <v>4.0</v>
      </c>
      <c r="G36" s="136">
        <v>5.0</v>
      </c>
      <c r="H36" s="136">
        <v>3.0</v>
      </c>
      <c r="I36" s="136">
        <v>44.0</v>
      </c>
      <c r="J36" s="136">
        <v>5.0</v>
      </c>
      <c r="K36" s="136" t="s">
        <v>284</v>
      </c>
      <c r="L36" s="136" t="s">
        <v>25</v>
      </c>
      <c r="M36" s="136" t="s">
        <v>66</v>
      </c>
      <c r="N36" s="136" t="s">
        <v>249</v>
      </c>
      <c r="O36" s="140">
        <v>42644.0</v>
      </c>
      <c r="P36" s="144">
        <v>259.0</v>
      </c>
      <c r="Q36" s="142">
        <f t="shared" si="1"/>
        <v>4</v>
      </c>
      <c r="R36" s="143"/>
    </row>
    <row r="37" ht="15.75" customHeight="1">
      <c r="A37" s="136">
        <v>1.6241453E7</v>
      </c>
      <c r="B37" s="137" t="s">
        <v>285</v>
      </c>
      <c r="C37" s="138" t="s">
        <v>286</v>
      </c>
      <c r="D37" s="139">
        <v>135.0</v>
      </c>
      <c r="E37" s="136">
        <v>8.0</v>
      </c>
      <c r="F37" s="136">
        <v>4.0</v>
      </c>
      <c r="G37" s="136">
        <v>6.0</v>
      </c>
      <c r="H37" s="136">
        <v>3.0</v>
      </c>
      <c r="I37" s="136">
        <v>60.0</v>
      </c>
      <c r="J37" s="136">
        <v>5.0</v>
      </c>
      <c r="K37" s="136" t="s">
        <v>287</v>
      </c>
      <c r="L37" s="136" t="s">
        <v>25</v>
      </c>
      <c r="M37" s="136" t="s">
        <v>66</v>
      </c>
      <c r="N37" s="136" t="s">
        <v>243</v>
      </c>
      <c r="O37" s="140">
        <v>42705.0</v>
      </c>
      <c r="P37" s="144">
        <v>259.0</v>
      </c>
      <c r="Q37" s="142">
        <f t="shared" si="1"/>
        <v>4</v>
      </c>
      <c r="R37" s="143"/>
    </row>
    <row r="38" ht="15.75" customHeight="1">
      <c r="A38" s="136">
        <v>1.9313035E7</v>
      </c>
      <c r="B38" s="137" t="s">
        <v>288</v>
      </c>
      <c r="C38" s="138" t="s">
        <v>289</v>
      </c>
      <c r="D38" s="139">
        <v>99.0</v>
      </c>
      <c r="E38" s="136">
        <v>10.0</v>
      </c>
      <c r="F38" s="136">
        <v>4.0</v>
      </c>
      <c r="G38" s="136">
        <v>8.0</v>
      </c>
      <c r="H38" s="136">
        <v>3.0</v>
      </c>
      <c r="I38" s="136">
        <v>57.0</v>
      </c>
      <c r="J38" s="136">
        <v>5.0</v>
      </c>
      <c r="K38" s="136" t="s">
        <v>290</v>
      </c>
      <c r="L38" s="136" t="s">
        <v>25</v>
      </c>
      <c r="M38" s="136" t="s">
        <v>66</v>
      </c>
      <c r="N38" s="136" t="s">
        <v>249</v>
      </c>
      <c r="O38" s="140">
        <v>42614.0</v>
      </c>
      <c r="P38" s="144">
        <v>259.0</v>
      </c>
      <c r="Q38" s="142">
        <f t="shared" si="1"/>
        <v>4</v>
      </c>
      <c r="R38" s="143"/>
    </row>
    <row r="39" ht="15.75" customHeight="1">
      <c r="A39" s="136">
        <v>1.9829852E7</v>
      </c>
      <c r="B39" s="137" t="s">
        <v>291</v>
      </c>
      <c r="C39" s="138" t="s">
        <v>292</v>
      </c>
      <c r="D39" s="139">
        <v>149.0</v>
      </c>
      <c r="E39" s="136">
        <v>8.0</v>
      </c>
      <c r="F39" s="136">
        <v>4.0</v>
      </c>
      <c r="G39" s="136">
        <v>6.0</v>
      </c>
      <c r="H39" s="136">
        <v>3.0</v>
      </c>
      <c r="I39" s="136">
        <v>44.0</v>
      </c>
      <c r="J39" s="136">
        <v>5.0</v>
      </c>
      <c r="K39" s="136" t="s">
        <v>197</v>
      </c>
      <c r="L39" s="136" t="s">
        <v>25</v>
      </c>
      <c r="M39" s="136" t="s">
        <v>66</v>
      </c>
      <c r="N39" s="136" t="s">
        <v>244</v>
      </c>
      <c r="O39" s="140">
        <v>42309.0</v>
      </c>
      <c r="P39" s="144">
        <v>259.0</v>
      </c>
      <c r="Q39" s="142">
        <f t="shared" si="1"/>
        <v>5</v>
      </c>
      <c r="R39" s="143"/>
    </row>
    <row r="40" ht="15.75" customHeight="1">
      <c r="A40" s="136">
        <v>2.1596377E7</v>
      </c>
      <c r="B40" s="137" t="s">
        <v>293</v>
      </c>
      <c r="C40" s="138" t="s">
        <v>294</v>
      </c>
      <c r="D40" s="139">
        <v>139.0</v>
      </c>
      <c r="E40" s="136">
        <v>10.0</v>
      </c>
      <c r="F40" s="136">
        <v>4.0</v>
      </c>
      <c r="G40" s="136">
        <v>8.0</v>
      </c>
      <c r="H40" s="136">
        <v>3.0</v>
      </c>
      <c r="I40" s="136">
        <v>51.0</v>
      </c>
      <c r="J40" s="136">
        <v>5.0</v>
      </c>
      <c r="K40" s="136" t="s">
        <v>295</v>
      </c>
      <c r="L40" s="136" t="s">
        <v>25</v>
      </c>
      <c r="M40" s="136" t="s">
        <v>66</v>
      </c>
      <c r="N40" s="136" t="s">
        <v>244</v>
      </c>
      <c r="O40" s="140">
        <v>42917.0</v>
      </c>
      <c r="P40" s="144">
        <v>259.0</v>
      </c>
      <c r="Q40" s="142">
        <f t="shared" si="1"/>
        <v>3</v>
      </c>
      <c r="R40" s="143"/>
    </row>
    <row r="41" ht="15.75" customHeight="1">
      <c r="A41" s="136">
        <v>2.1697647E7</v>
      </c>
      <c r="B41" s="137" t="s">
        <v>296</v>
      </c>
      <c r="C41" s="138" t="s">
        <v>297</v>
      </c>
      <c r="D41" s="139">
        <v>149.0</v>
      </c>
      <c r="E41" s="136">
        <v>10.0</v>
      </c>
      <c r="F41" s="136">
        <v>4.0</v>
      </c>
      <c r="G41" s="136">
        <v>6.0</v>
      </c>
      <c r="H41" s="136">
        <v>3.0</v>
      </c>
      <c r="I41" s="136">
        <v>33.0</v>
      </c>
      <c r="J41" s="136">
        <v>5.0</v>
      </c>
      <c r="K41" s="136" t="s">
        <v>197</v>
      </c>
      <c r="L41" s="136" t="s">
        <v>25</v>
      </c>
      <c r="M41" s="136" t="s">
        <v>66</v>
      </c>
      <c r="N41" s="136" t="s">
        <v>244</v>
      </c>
      <c r="O41" s="140">
        <v>42309.0</v>
      </c>
      <c r="P41" s="144">
        <v>259.0</v>
      </c>
      <c r="Q41" s="142">
        <f t="shared" si="1"/>
        <v>5</v>
      </c>
      <c r="R41" s="143"/>
    </row>
    <row r="42" ht="15.75" customHeight="1">
      <c r="A42" s="136">
        <v>2.2379401E7</v>
      </c>
      <c r="B42" s="137" t="s">
        <v>298</v>
      </c>
      <c r="C42" s="138" t="s">
        <v>299</v>
      </c>
      <c r="D42" s="139">
        <v>159.0</v>
      </c>
      <c r="E42" s="136">
        <v>10.0</v>
      </c>
      <c r="F42" s="136">
        <v>4.0</v>
      </c>
      <c r="G42" s="136">
        <v>8.0</v>
      </c>
      <c r="H42" s="136">
        <v>3.0</v>
      </c>
      <c r="I42" s="136">
        <v>30.0</v>
      </c>
      <c r="J42" s="136">
        <v>5.0</v>
      </c>
      <c r="K42" s="136" t="s">
        <v>300</v>
      </c>
      <c r="L42" s="136" t="s">
        <v>25</v>
      </c>
      <c r="M42" s="136" t="s">
        <v>66</v>
      </c>
      <c r="N42" s="136" t="s">
        <v>249</v>
      </c>
      <c r="O42" s="140">
        <v>42401.0</v>
      </c>
      <c r="P42" s="144">
        <v>259.0</v>
      </c>
      <c r="Q42" s="142">
        <f t="shared" si="1"/>
        <v>5</v>
      </c>
      <c r="R42" s="143"/>
    </row>
    <row r="43" ht="15.75" customHeight="1">
      <c r="A43" s="136">
        <v>2755158.0</v>
      </c>
      <c r="B43" s="137" t="s">
        <v>301</v>
      </c>
      <c r="C43" s="138" t="s">
        <v>302</v>
      </c>
      <c r="D43" s="139">
        <v>135.0</v>
      </c>
      <c r="E43" s="136">
        <v>10.0</v>
      </c>
      <c r="F43" s="136">
        <v>4.0</v>
      </c>
      <c r="G43" s="136">
        <v>4.0</v>
      </c>
      <c r="H43" s="136">
        <v>3.0</v>
      </c>
      <c r="I43" s="136">
        <v>33.0</v>
      </c>
      <c r="J43" s="136">
        <v>5.0</v>
      </c>
      <c r="K43" s="136" t="s">
        <v>303</v>
      </c>
      <c r="L43" s="136" t="s">
        <v>25</v>
      </c>
      <c r="M43" s="136" t="s">
        <v>66</v>
      </c>
      <c r="N43" s="136" t="s">
        <v>249</v>
      </c>
      <c r="O43" s="140">
        <v>41609.0</v>
      </c>
      <c r="P43" s="144">
        <v>259.0</v>
      </c>
      <c r="Q43" s="142">
        <f t="shared" si="1"/>
        <v>7</v>
      </c>
      <c r="R43" s="143"/>
    </row>
    <row r="44" ht="15.75" customHeight="1">
      <c r="A44" s="136">
        <v>8596601.0</v>
      </c>
      <c r="B44" s="137" t="s">
        <v>304</v>
      </c>
      <c r="C44" s="138" t="s">
        <v>305</v>
      </c>
      <c r="D44" s="139">
        <v>139.0</v>
      </c>
      <c r="E44" s="136">
        <v>8.0</v>
      </c>
      <c r="F44" s="136">
        <v>4.0</v>
      </c>
      <c r="G44" s="136">
        <v>6.0</v>
      </c>
      <c r="H44" s="136">
        <v>3.0</v>
      </c>
      <c r="I44" s="136">
        <v>62.0</v>
      </c>
      <c r="J44" s="136">
        <v>5.0</v>
      </c>
      <c r="K44" s="136" t="s">
        <v>306</v>
      </c>
      <c r="L44" s="136" t="s">
        <v>25</v>
      </c>
      <c r="M44" s="136" t="s">
        <v>66</v>
      </c>
      <c r="N44" s="136" t="s">
        <v>244</v>
      </c>
      <c r="O44" s="140">
        <v>42248.0</v>
      </c>
      <c r="P44" s="144">
        <v>259.0</v>
      </c>
      <c r="Q44" s="142">
        <f t="shared" si="1"/>
        <v>5</v>
      </c>
      <c r="R44" s="143"/>
    </row>
    <row r="45" ht="15.75" customHeight="1">
      <c r="A45" s="136">
        <v>9973200.0</v>
      </c>
      <c r="B45" s="137" t="s">
        <v>307</v>
      </c>
      <c r="C45" s="138" t="s">
        <v>308</v>
      </c>
      <c r="D45" s="139">
        <v>185.0</v>
      </c>
      <c r="E45" s="136">
        <v>10.0</v>
      </c>
      <c r="F45" s="136">
        <v>4.0</v>
      </c>
      <c r="G45" s="136">
        <v>8.0</v>
      </c>
      <c r="H45" s="136">
        <v>3.0</v>
      </c>
      <c r="I45" s="136">
        <v>22.0</v>
      </c>
      <c r="J45" s="136">
        <v>5.0</v>
      </c>
      <c r="K45" s="136" t="s">
        <v>309</v>
      </c>
      <c r="L45" s="136" t="s">
        <v>25</v>
      </c>
      <c r="M45" s="136" t="s">
        <v>66</v>
      </c>
      <c r="N45" s="136" t="s">
        <v>249</v>
      </c>
      <c r="O45" s="140">
        <v>42339.0</v>
      </c>
      <c r="P45" s="144">
        <v>259.0</v>
      </c>
      <c r="Q45" s="142">
        <f t="shared" si="1"/>
        <v>5</v>
      </c>
      <c r="R45" s="143"/>
    </row>
    <row r="46" ht="15.75" customHeight="1">
      <c r="A46" s="136">
        <v>1.8776892E7</v>
      </c>
      <c r="B46" s="137" t="s">
        <v>310</v>
      </c>
      <c r="C46" s="138" t="s">
        <v>311</v>
      </c>
      <c r="D46" s="139">
        <v>150.0</v>
      </c>
      <c r="E46" s="136">
        <v>10.0</v>
      </c>
      <c r="F46" s="136">
        <v>4.0</v>
      </c>
      <c r="G46" s="136">
        <v>8.0</v>
      </c>
      <c r="H46" s="136">
        <v>3.0</v>
      </c>
      <c r="I46" s="136">
        <v>54.0</v>
      </c>
      <c r="J46" s="136">
        <v>5.0</v>
      </c>
      <c r="K46" s="136" t="s">
        <v>186</v>
      </c>
      <c r="L46" s="136" t="s">
        <v>25</v>
      </c>
      <c r="M46" s="136" t="s">
        <v>66</v>
      </c>
      <c r="N46" s="136" t="s">
        <v>243</v>
      </c>
      <c r="O46" s="140">
        <v>41699.0</v>
      </c>
      <c r="P46" s="144">
        <v>259.0</v>
      </c>
      <c r="Q46" s="142">
        <f t="shared" si="1"/>
        <v>7</v>
      </c>
      <c r="R46" s="143"/>
    </row>
    <row r="47" ht="15.75" customHeight="1">
      <c r="A47" s="136">
        <v>5385993.0</v>
      </c>
      <c r="B47" s="137" t="s">
        <v>312</v>
      </c>
      <c r="C47" s="138" t="s">
        <v>313</v>
      </c>
      <c r="D47" s="139">
        <v>116.0</v>
      </c>
      <c r="E47" s="136">
        <v>8.0</v>
      </c>
      <c r="F47" s="136">
        <v>4.0</v>
      </c>
      <c r="G47" s="136">
        <v>6.0</v>
      </c>
      <c r="H47" s="136">
        <v>2.0</v>
      </c>
      <c r="I47" s="136">
        <v>99.0</v>
      </c>
      <c r="J47" s="136">
        <v>5.0</v>
      </c>
      <c r="K47" s="136" t="s">
        <v>314</v>
      </c>
      <c r="L47" s="136" t="s">
        <v>25</v>
      </c>
      <c r="M47" s="136" t="s">
        <v>66</v>
      </c>
      <c r="N47" s="136" t="s">
        <v>247</v>
      </c>
      <c r="O47" s="140">
        <v>42036.0</v>
      </c>
      <c r="P47" s="144">
        <v>259.0</v>
      </c>
      <c r="Q47" s="142">
        <f t="shared" si="1"/>
        <v>6</v>
      </c>
      <c r="R47" s="143"/>
    </row>
    <row r="48" ht="15.75" customHeight="1">
      <c r="A48" s="136">
        <v>1.7492179E7</v>
      </c>
      <c r="B48" s="137" t="s">
        <v>315</v>
      </c>
      <c r="C48" s="138" t="s">
        <v>316</v>
      </c>
      <c r="D48" s="139">
        <v>95.0</v>
      </c>
      <c r="E48" s="136">
        <v>10.0</v>
      </c>
      <c r="F48" s="136">
        <v>4.0</v>
      </c>
      <c r="G48" s="136">
        <v>6.0</v>
      </c>
      <c r="H48" s="136">
        <v>3.0</v>
      </c>
      <c r="I48" s="136">
        <v>34.0</v>
      </c>
      <c r="J48" s="136">
        <v>4.5</v>
      </c>
      <c r="K48" s="136" t="s">
        <v>317</v>
      </c>
      <c r="L48" s="136" t="s">
        <v>25</v>
      </c>
      <c r="M48" s="136" t="s">
        <v>66</v>
      </c>
      <c r="N48" s="136" t="s">
        <v>244</v>
      </c>
      <c r="O48" s="140">
        <v>42705.0</v>
      </c>
      <c r="P48" s="144">
        <v>259.0</v>
      </c>
      <c r="Q48" s="142">
        <f t="shared" si="1"/>
        <v>4</v>
      </c>
      <c r="R48" s="143"/>
    </row>
    <row r="49" ht="15.75" customHeight="1">
      <c r="A49" s="136">
        <v>1.9303828E7</v>
      </c>
      <c r="B49" s="137" t="s">
        <v>318</v>
      </c>
      <c r="C49" s="138" t="s">
        <v>319</v>
      </c>
      <c r="D49" s="139">
        <v>149.0</v>
      </c>
      <c r="E49" s="136">
        <v>10.0</v>
      </c>
      <c r="F49" s="136">
        <v>4.0</v>
      </c>
      <c r="G49" s="136">
        <v>6.0</v>
      </c>
      <c r="H49" s="136">
        <v>3.0</v>
      </c>
      <c r="I49" s="136">
        <v>41.0</v>
      </c>
      <c r="J49" s="136">
        <v>5.0</v>
      </c>
      <c r="K49" s="136" t="s">
        <v>197</v>
      </c>
      <c r="L49" s="136" t="s">
        <v>25</v>
      </c>
      <c r="M49" s="136" t="s">
        <v>66</v>
      </c>
      <c r="N49" s="136" t="s">
        <v>244</v>
      </c>
      <c r="O49" s="140">
        <v>42309.0</v>
      </c>
      <c r="P49" s="144">
        <v>259.0</v>
      </c>
      <c r="Q49" s="142">
        <f t="shared" si="1"/>
        <v>5</v>
      </c>
      <c r="R49" s="143"/>
    </row>
    <row r="50" ht="15.75" customHeight="1">
      <c r="A50" s="136">
        <v>5394508.0</v>
      </c>
      <c r="B50" s="137" t="s">
        <v>320</v>
      </c>
      <c r="C50" s="138" t="s">
        <v>321</v>
      </c>
      <c r="D50" s="139">
        <v>100.0</v>
      </c>
      <c r="E50" s="136">
        <v>8.0</v>
      </c>
      <c r="F50" s="136">
        <v>4.0</v>
      </c>
      <c r="G50" s="136">
        <v>5.0</v>
      </c>
      <c r="H50" s="136">
        <v>3.0</v>
      </c>
      <c r="I50" s="136">
        <v>31.0</v>
      </c>
      <c r="J50" s="136">
        <v>4.5</v>
      </c>
      <c r="K50" s="136" t="s">
        <v>322</v>
      </c>
      <c r="L50" s="136" t="s">
        <v>25</v>
      </c>
      <c r="M50" s="136" t="s">
        <v>66</v>
      </c>
      <c r="N50" s="136" t="s">
        <v>244</v>
      </c>
      <c r="O50" s="140">
        <v>42036.0</v>
      </c>
      <c r="P50" s="144">
        <v>259.0</v>
      </c>
      <c r="Q50" s="142">
        <f t="shared" si="1"/>
        <v>6</v>
      </c>
      <c r="R50" s="143"/>
    </row>
    <row r="51" ht="15.75" customHeight="1">
      <c r="A51" s="136">
        <v>9625698.0</v>
      </c>
      <c r="B51" s="137" t="s">
        <v>323</v>
      </c>
      <c r="C51" s="138" t="s">
        <v>324</v>
      </c>
      <c r="D51" s="139">
        <v>115.0</v>
      </c>
      <c r="E51" s="136">
        <v>10.0</v>
      </c>
      <c r="F51" s="136">
        <v>4.0</v>
      </c>
      <c r="G51" s="136">
        <v>5.0</v>
      </c>
      <c r="H51" s="136">
        <v>3.0</v>
      </c>
      <c r="I51" s="136">
        <v>74.0</v>
      </c>
      <c r="J51" s="136">
        <v>4.5</v>
      </c>
      <c r="K51" s="136" t="s">
        <v>325</v>
      </c>
      <c r="L51" s="136" t="s">
        <v>25</v>
      </c>
      <c r="M51" s="136" t="s">
        <v>66</v>
      </c>
      <c r="N51" s="136" t="s">
        <v>326</v>
      </c>
      <c r="O51" s="140">
        <v>42217.0</v>
      </c>
      <c r="P51" s="144">
        <v>259.0</v>
      </c>
      <c r="Q51" s="142">
        <f t="shared" si="1"/>
        <v>5</v>
      </c>
      <c r="R51" s="143"/>
    </row>
    <row r="52" ht="15.75" customHeight="1">
      <c r="A52" s="136">
        <v>1.2112853E7</v>
      </c>
      <c r="B52" s="137" t="s">
        <v>327</v>
      </c>
      <c r="C52" s="138" t="s">
        <v>328</v>
      </c>
      <c r="D52" s="139">
        <v>140.0</v>
      </c>
      <c r="E52" s="136">
        <v>12.0</v>
      </c>
      <c r="F52" s="136">
        <v>5.0</v>
      </c>
      <c r="G52" s="136">
        <v>10.0</v>
      </c>
      <c r="H52" s="136">
        <v>3.5</v>
      </c>
      <c r="I52" s="136">
        <v>30.0</v>
      </c>
      <c r="J52" s="136">
        <v>5.0</v>
      </c>
      <c r="K52" s="136" t="s">
        <v>329</v>
      </c>
      <c r="L52" s="136" t="s">
        <v>25</v>
      </c>
      <c r="M52" s="136" t="s">
        <v>66</v>
      </c>
      <c r="N52" s="136" t="s">
        <v>245</v>
      </c>
      <c r="O52" s="140">
        <v>42430.0</v>
      </c>
      <c r="P52" s="144">
        <v>259.0</v>
      </c>
      <c r="Q52" s="142">
        <f t="shared" si="1"/>
        <v>5</v>
      </c>
      <c r="R52" s="143"/>
    </row>
    <row r="53" ht="15.75" customHeight="1">
      <c r="A53" s="136">
        <v>1.382121E7</v>
      </c>
      <c r="B53" s="137" t="s">
        <v>330</v>
      </c>
      <c r="C53" s="138" t="s">
        <v>331</v>
      </c>
      <c r="D53" s="139">
        <v>179.0</v>
      </c>
      <c r="E53" s="136">
        <v>12.0</v>
      </c>
      <c r="F53" s="136">
        <v>5.0</v>
      </c>
      <c r="G53" s="136">
        <v>7.0</v>
      </c>
      <c r="H53" s="136">
        <v>4.0</v>
      </c>
      <c r="I53" s="136">
        <v>64.0</v>
      </c>
      <c r="J53" s="136">
        <v>5.0</v>
      </c>
      <c r="K53" s="136" t="s">
        <v>197</v>
      </c>
      <c r="L53" s="136" t="s">
        <v>25</v>
      </c>
      <c r="M53" s="136" t="s">
        <v>66</v>
      </c>
      <c r="N53" s="136" t="s">
        <v>244</v>
      </c>
      <c r="O53" s="140">
        <v>42309.0</v>
      </c>
      <c r="P53" s="144">
        <v>259.0</v>
      </c>
      <c r="Q53" s="142">
        <f t="shared" si="1"/>
        <v>5</v>
      </c>
      <c r="R53" s="143"/>
    </row>
    <row r="54" ht="15.75" customHeight="1">
      <c r="A54" s="136">
        <v>1.6847375E7</v>
      </c>
      <c r="B54" s="137" t="s">
        <v>332</v>
      </c>
      <c r="C54" s="138" t="s">
        <v>333</v>
      </c>
      <c r="D54" s="139">
        <v>176.0</v>
      </c>
      <c r="E54" s="136">
        <v>13.0</v>
      </c>
      <c r="F54" s="136">
        <v>5.0</v>
      </c>
      <c r="G54" s="136">
        <v>7.0</v>
      </c>
      <c r="H54" s="136">
        <v>4.0</v>
      </c>
      <c r="I54" s="136">
        <v>24.0</v>
      </c>
      <c r="J54" s="136">
        <v>5.0</v>
      </c>
      <c r="K54" s="136" t="s">
        <v>334</v>
      </c>
      <c r="L54" s="136" t="s">
        <v>25</v>
      </c>
      <c r="M54" s="136" t="s">
        <v>66</v>
      </c>
      <c r="N54" s="136" t="s">
        <v>243</v>
      </c>
      <c r="O54" s="140">
        <v>42278.0</v>
      </c>
      <c r="P54" s="144">
        <v>259.0</v>
      </c>
      <c r="Q54" s="142">
        <f t="shared" si="1"/>
        <v>5</v>
      </c>
      <c r="R54" s="143"/>
    </row>
    <row r="55" ht="15.75" customHeight="1">
      <c r="A55" s="136">
        <v>1.9522947E7</v>
      </c>
      <c r="B55" s="137" t="s">
        <v>335</v>
      </c>
      <c r="C55" s="138" t="s">
        <v>336</v>
      </c>
      <c r="D55" s="139">
        <v>159.0</v>
      </c>
      <c r="E55" s="136">
        <v>12.0</v>
      </c>
      <c r="F55" s="136">
        <v>5.0</v>
      </c>
      <c r="G55" s="136">
        <v>10.0</v>
      </c>
      <c r="H55" s="136">
        <v>5.0</v>
      </c>
      <c r="I55" s="136">
        <v>18.0</v>
      </c>
      <c r="J55" s="136">
        <v>5.0</v>
      </c>
      <c r="K55" s="136" t="s">
        <v>337</v>
      </c>
      <c r="L55" s="136" t="s">
        <v>25</v>
      </c>
      <c r="M55" s="136" t="s">
        <v>66</v>
      </c>
      <c r="N55" s="136" t="s">
        <v>243</v>
      </c>
      <c r="O55" s="140">
        <v>41091.0</v>
      </c>
      <c r="P55" s="144">
        <v>259.0</v>
      </c>
      <c r="Q55" s="142">
        <f t="shared" si="1"/>
        <v>8</v>
      </c>
      <c r="R55" s="143"/>
    </row>
    <row r="56" ht="15.75" customHeight="1">
      <c r="A56" s="136">
        <v>2.1087893E7</v>
      </c>
      <c r="B56" s="137" t="s">
        <v>338</v>
      </c>
      <c r="C56" s="138" t="s">
        <v>339</v>
      </c>
      <c r="D56" s="139">
        <v>89.0</v>
      </c>
      <c r="E56" s="136">
        <v>10.0</v>
      </c>
      <c r="F56" s="136">
        <v>5.0</v>
      </c>
      <c r="G56" s="136">
        <v>6.0</v>
      </c>
      <c r="H56" s="136">
        <v>3.0</v>
      </c>
      <c r="I56" s="136">
        <v>42.0</v>
      </c>
      <c r="J56" s="136">
        <v>4.5</v>
      </c>
      <c r="K56" s="136" t="s">
        <v>340</v>
      </c>
      <c r="L56" s="136" t="s">
        <v>25</v>
      </c>
      <c r="M56" s="136" t="s">
        <v>66</v>
      </c>
      <c r="N56" s="136" t="s">
        <v>243</v>
      </c>
      <c r="O56" s="140">
        <v>42948.0</v>
      </c>
      <c r="P56" s="144">
        <v>259.0</v>
      </c>
      <c r="Q56" s="142">
        <f t="shared" si="1"/>
        <v>3</v>
      </c>
      <c r="R56" s="143"/>
    </row>
    <row r="57" ht="15.75" customHeight="1">
      <c r="A57" s="136">
        <v>1.4340339E7</v>
      </c>
      <c r="B57" s="137" t="s">
        <v>341</v>
      </c>
      <c r="C57" s="138" t="s">
        <v>342</v>
      </c>
      <c r="D57" s="139">
        <v>140.0</v>
      </c>
      <c r="E57" s="136">
        <v>12.0</v>
      </c>
      <c r="F57" s="136">
        <v>6.0</v>
      </c>
      <c r="G57" s="136">
        <v>9.0</v>
      </c>
      <c r="H57" s="136">
        <v>5.5</v>
      </c>
      <c r="I57" s="136">
        <v>33.0</v>
      </c>
      <c r="J57" s="136">
        <v>4.5</v>
      </c>
      <c r="K57" s="136" t="s">
        <v>343</v>
      </c>
      <c r="L57" s="136" t="s">
        <v>25</v>
      </c>
      <c r="M57" s="136" t="s">
        <v>66</v>
      </c>
      <c r="N57" s="136" t="s">
        <v>244</v>
      </c>
      <c r="O57" s="140">
        <v>42552.0</v>
      </c>
      <c r="P57" s="144">
        <v>259.0</v>
      </c>
      <c r="Q57" s="142">
        <f t="shared" si="1"/>
        <v>4</v>
      </c>
      <c r="R57" s="143"/>
    </row>
    <row r="58" ht="15.75" customHeight="1">
      <c r="A58" s="136">
        <v>2.0660569E7</v>
      </c>
      <c r="B58" s="137" t="s">
        <v>344</v>
      </c>
      <c r="C58" s="138" t="s">
        <v>345</v>
      </c>
      <c r="D58" s="139">
        <v>239.0</v>
      </c>
      <c r="E58" s="136">
        <v>16.0</v>
      </c>
      <c r="F58" s="136">
        <v>7.0</v>
      </c>
      <c r="G58" s="136">
        <v>11.0</v>
      </c>
      <c r="H58" s="136">
        <v>7.5</v>
      </c>
      <c r="I58" s="136">
        <v>17.0</v>
      </c>
      <c r="J58" s="136">
        <v>4.5</v>
      </c>
      <c r="K58" s="136" t="s">
        <v>300</v>
      </c>
      <c r="L58" s="136" t="s">
        <v>25</v>
      </c>
      <c r="M58" s="136" t="s">
        <v>66</v>
      </c>
      <c r="N58" s="136" t="s">
        <v>244</v>
      </c>
      <c r="O58" s="140">
        <v>42401.0</v>
      </c>
      <c r="P58" s="144">
        <v>259.0</v>
      </c>
      <c r="Q58" s="142">
        <f t="shared" si="1"/>
        <v>5</v>
      </c>
      <c r="R58" s="143"/>
    </row>
    <row r="59" ht="15.75" customHeight="1">
      <c r="A59" s="136">
        <v>1.4931746E7</v>
      </c>
      <c r="B59" s="137" t="s">
        <v>346</v>
      </c>
      <c r="C59" s="138" t="s">
        <v>347</v>
      </c>
      <c r="D59" s="139">
        <v>120.0</v>
      </c>
      <c r="E59" s="136">
        <v>8.0</v>
      </c>
      <c r="F59" s="136">
        <v>4.0</v>
      </c>
      <c r="G59" s="136">
        <v>6.0</v>
      </c>
      <c r="H59" s="136">
        <v>3.0</v>
      </c>
      <c r="I59" s="136">
        <v>30.0</v>
      </c>
      <c r="J59" s="136">
        <v>4.5</v>
      </c>
      <c r="K59" s="136" t="s">
        <v>348</v>
      </c>
      <c r="L59" s="136" t="s">
        <v>25</v>
      </c>
      <c r="M59" s="136" t="s">
        <v>66</v>
      </c>
      <c r="N59" s="136" t="s">
        <v>243</v>
      </c>
      <c r="O59" s="140">
        <v>41426.0</v>
      </c>
      <c r="P59" s="144">
        <v>259.0</v>
      </c>
      <c r="Q59" s="142">
        <f t="shared" si="1"/>
        <v>7</v>
      </c>
      <c r="R59" s="143"/>
    </row>
    <row r="60" ht="15.75" customHeight="1">
      <c r="A60" s="136">
        <v>1.965384E7</v>
      </c>
      <c r="B60" s="137" t="s">
        <v>349</v>
      </c>
      <c r="C60" s="138" t="s">
        <v>350</v>
      </c>
      <c r="D60" s="139">
        <v>142.0</v>
      </c>
      <c r="E60" s="136">
        <v>8.0</v>
      </c>
      <c r="F60" s="136">
        <v>4.0</v>
      </c>
      <c r="G60" s="136">
        <v>4.0</v>
      </c>
      <c r="H60" s="136">
        <v>3.0</v>
      </c>
      <c r="I60" s="136">
        <v>20.0</v>
      </c>
      <c r="J60" s="136">
        <v>4.5</v>
      </c>
      <c r="K60" s="136" t="s">
        <v>351</v>
      </c>
      <c r="L60" s="136" t="s">
        <v>25</v>
      </c>
      <c r="M60" s="136" t="s">
        <v>66</v>
      </c>
      <c r="N60" s="136" t="s">
        <v>243</v>
      </c>
      <c r="O60" s="140">
        <v>42614.0</v>
      </c>
      <c r="P60" s="144">
        <v>259.0</v>
      </c>
      <c r="Q60" s="142">
        <f t="shared" si="1"/>
        <v>4</v>
      </c>
      <c r="R60" s="143"/>
    </row>
    <row r="61" ht="15.75" customHeight="1">
      <c r="A61" s="136">
        <v>1.969239E7</v>
      </c>
      <c r="B61" s="137" t="s">
        <v>352</v>
      </c>
      <c r="C61" s="138" t="s">
        <v>353</v>
      </c>
      <c r="D61" s="139">
        <v>189.0</v>
      </c>
      <c r="E61" s="136">
        <v>12.0</v>
      </c>
      <c r="F61" s="136">
        <v>6.0</v>
      </c>
      <c r="G61" s="136">
        <v>8.0</v>
      </c>
      <c r="H61" s="136">
        <v>5.5</v>
      </c>
      <c r="I61" s="136">
        <v>15.0</v>
      </c>
      <c r="J61" s="136">
        <v>5.0</v>
      </c>
      <c r="K61" s="136" t="s">
        <v>354</v>
      </c>
      <c r="L61" s="136" t="s">
        <v>25</v>
      </c>
      <c r="M61" s="136" t="s">
        <v>66</v>
      </c>
      <c r="N61" s="136" t="s">
        <v>244</v>
      </c>
      <c r="O61" s="140">
        <v>42522.0</v>
      </c>
      <c r="P61" s="144">
        <v>259.0</v>
      </c>
      <c r="Q61" s="142">
        <f t="shared" si="1"/>
        <v>4</v>
      </c>
      <c r="R61" s="143"/>
    </row>
    <row r="62" ht="15.75" customHeight="1">
      <c r="A62" s="136">
        <v>3152957.0</v>
      </c>
      <c r="B62" s="137" t="s">
        <v>355</v>
      </c>
      <c r="C62" s="138" t="s">
        <v>356</v>
      </c>
      <c r="D62" s="139">
        <v>92.0</v>
      </c>
      <c r="E62" s="136">
        <v>8.0</v>
      </c>
      <c r="F62" s="136">
        <v>3.0</v>
      </c>
      <c r="G62" s="136">
        <v>4.0</v>
      </c>
      <c r="H62" s="136">
        <v>2.0</v>
      </c>
      <c r="I62" s="136">
        <v>74.0</v>
      </c>
      <c r="J62" s="136">
        <v>4.5</v>
      </c>
      <c r="K62" s="136" t="s">
        <v>357</v>
      </c>
      <c r="L62" s="136" t="s">
        <v>25</v>
      </c>
      <c r="M62" s="136" t="s">
        <v>62</v>
      </c>
      <c r="N62" s="136" t="s">
        <v>244</v>
      </c>
      <c r="O62" s="140">
        <v>41395.0</v>
      </c>
      <c r="P62" s="144">
        <v>259.0</v>
      </c>
      <c r="Q62" s="142">
        <f t="shared" si="1"/>
        <v>8</v>
      </c>
      <c r="R62" s="143"/>
    </row>
    <row r="63" ht="15.75" customHeight="1">
      <c r="A63" s="136">
        <v>8932762.0</v>
      </c>
      <c r="B63" s="137" t="s">
        <v>358</v>
      </c>
      <c r="C63" s="138" t="s">
        <v>359</v>
      </c>
      <c r="D63" s="139">
        <v>135.0</v>
      </c>
      <c r="E63" s="136">
        <v>6.0</v>
      </c>
      <c r="F63" s="136">
        <v>2.0</v>
      </c>
      <c r="G63" s="136">
        <v>4.0</v>
      </c>
      <c r="H63" s="136">
        <v>2.0</v>
      </c>
      <c r="I63" s="136">
        <v>116.0</v>
      </c>
      <c r="J63" s="136">
        <v>4.5</v>
      </c>
      <c r="K63" s="136" t="s">
        <v>255</v>
      </c>
      <c r="L63" s="136" t="s">
        <v>25</v>
      </c>
      <c r="M63" s="136" t="s">
        <v>71</v>
      </c>
      <c r="N63" s="136" t="s">
        <v>244</v>
      </c>
      <c r="O63" s="140">
        <v>41760.0</v>
      </c>
      <c r="P63" s="144">
        <v>259.0</v>
      </c>
      <c r="Q63" s="142">
        <f t="shared" si="1"/>
        <v>7</v>
      </c>
      <c r="R63" s="143"/>
    </row>
    <row r="64" ht="15.75" customHeight="1">
      <c r="A64" s="136">
        <v>1.7432218E7</v>
      </c>
      <c r="B64" s="137" t="s">
        <v>360</v>
      </c>
      <c r="C64" s="138" t="s">
        <v>361</v>
      </c>
      <c r="D64" s="139">
        <v>156.0</v>
      </c>
      <c r="E64" s="136">
        <v>11.0</v>
      </c>
      <c r="F64" s="136">
        <v>4.0</v>
      </c>
      <c r="G64" s="136">
        <v>10.0</v>
      </c>
      <c r="H64" s="136">
        <v>3.0</v>
      </c>
      <c r="I64" s="136">
        <v>34.0</v>
      </c>
      <c r="J64" s="136">
        <v>4.5</v>
      </c>
      <c r="K64" s="136" t="s">
        <v>362</v>
      </c>
      <c r="L64" s="136" t="s">
        <v>25</v>
      </c>
      <c r="M64" s="136" t="s">
        <v>66</v>
      </c>
      <c r="N64" s="136" t="s">
        <v>243</v>
      </c>
      <c r="O64" s="140">
        <v>42552.0</v>
      </c>
      <c r="P64" s="144">
        <v>259.0</v>
      </c>
      <c r="Q64" s="142">
        <f t="shared" si="1"/>
        <v>4</v>
      </c>
      <c r="R64" s="143"/>
    </row>
    <row r="65" ht="15.75" customHeight="1">
      <c r="A65" s="136">
        <v>2.0653003E7</v>
      </c>
      <c r="B65" s="137" t="s">
        <v>363</v>
      </c>
      <c r="C65" s="138" t="s">
        <v>364</v>
      </c>
      <c r="D65" s="139">
        <v>109.0</v>
      </c>
      <c r="E65" s="136">
        <v>11.0</v>
      </c>
      <c r="F65" s="136">
        <v>4.0</v>
      </c>
      <c r="G65" s="136">
        <v>6.0</v>
      </c>
      <c r="H65" s="136">
        <v>3.0</v>
      </c>
      <c r="I65" s="136">
        <v>23.0</v>
      </c>
      <c r="J65" s="136">
        <v>5.0</v>
      </c>
      <c r="K65" s="136" t="s">
        <v>197</v>
      </c>
      <c r="L65" s="136" t="s">
        <v>25</v>
      </c>
      <c r="M65" s="136" t="s">
        <v>66</v>
      </c>
      <c r="N65" s="136" t="s">
        <v>244</v>
      </c>
      <c r="O65" s="140">
        <v>42309.0</v>
      </c>
      <c r="P65" s="144">
        <v>259.0</v>
      </c>
      <c r="Q65" s="142">
        <f t="shared" si="1"/>
        <v>5</v>
      </c>
      <c r="R65" s="143"/>
    </row>
    <row r="66" ht="15.75" customHeight="1">
      <c r="A66" s="136">
        <v>2.0815316E7</v>
      </c>
      <c r="B66" s="137" t="s">
        <v>365</v>
      </c>
      <c r="C66" s="138" t="s">
        <v>366</v>
      </c>
      <c r="D66" s="139">
        <v>159.0</v>
      </c>
      <c r="E66" s="136">
        <v>10.0</v>
      </c>
      <c r="F66" s="136">
        <v>5.0</v>
      </c>
      <c r="G66" s="136">
        <v>8.0</v>
      </c>
      <c r="H66" s="136">
        <v>4.0</v>
      </c>
      <c r="I66" s="136">
        <v>36.0</v>
      </c>
      <c r="J66" s="136">
        <v>4.5</v>
      </c>
      <c r="K66" s="136" t="s">
        <v>367</v>
      </c>
      <c r="L66" s="136" t="s">
        <v>25</v>
      </c>
      <c r="M66" s="136" t="s">
        <v>66</v>
      </c>
      <c r="N66" s="136" t="s">
        <v>368</v>
      </c>
      <c r="O66" s="140">
        <v>40969.0</v>
      </c>
      <c r="P66" s="144">
        <v>259.0</v>
      </c>
      <c r="Q66" s="142">
        <f t="shared" si="1"/>
        <v>9</v>
      </c>
      <c r="R66" s="143"/>
    </row>
    <row r="67" ht="15.75" customHeight="1">
      <c r="A67" s="136">
        <v>2.0960928E7</v>
      </c>
      <c r="B67" s="137" t="s">
        <v>369</v>
      </c>
      <c r="C67" s="138" t="s">
        <v>370</v>
      </c>
      <c r="D67" s="139">
        <v>220.0</v>
      </c>
      <c r="E67" s="136">
        <v>10.0</v>
      </c>
      <c r="F67" s="136">
        <v>5.0</v>
      </c>
      <c r="G67" s="136">
        <v>9.0</v>
      </c>
      <c r="H67" s="136">
        <v>5.0</v>
      </c>
      <c r="I67" s="136">
        <v>25.0</v>
      </c>
      <c r="J67" s="136">
        <v>4.5</v>
      </c>
      <c r="K67" s="136" t="s">
        <v>334</v>
      </c>
      <c r="L67" s="136" t="s">
        <v>25</v>
      </c>
      <c r="M67" s="136" t="s">
        <v>66</v>
      </c>
      <c r="N67" s="136" t="s">
        <v>243</v>
      </c>
      <c r="O67" s="140">
        <v>42278.0</v>
      </c>
      <c r="P67" s="144">
        <v>259.0</v>
      </c>
      <c r="Q67" s="142">
        <f t="shared" si="1"/>
        <v>5</v>
      </c>
      <c r="R67" s="143"/>
    </row>
    <row r="68" ht="15.75" customHeight="1">
      <c r="A68" s="136">
        <v>2.1215438E7</v>
      </c>
      <c r="B68" s="137" t="s">
        <v>371</v>
      </c>
      <c r="C68" s="138" t="s">
        <v>372</v>
      </c>
      <c r="D68" s="139">
        <v>233.0</v>
      </c>
      <c r="E68" s="136" t="s">
        <v>215</v>
      </c>
      <c r="F68" s="136">
        <v>6.0</v>
      </c>
      <c r="G68" s="136">
        <v>11.0</v>
      </c>
      <c r="H68" s="136">
        <v>5.0</v>
      </c>
      <c r="I68" s="136">
        <v>20.0</v>
      </c>
      <c r="J68" s="136">
        <v>5.0</v>
      </c>
      <c r="K68" s="136" t="s">
        <v>362</v>
      </c>
      <c r="L68" s="136" t="s">
        <v>25</v>
      </c>
      <c r="M68" s="136" t="s">
        <v>66</v>
      </c>
      <c r="N68" s="136" t="s">
        <v>243</v>
      </c>
      <c r="O68" s="140">
        <v>42552.0</v>
      </c>
      <c r="P68" s="144">
        <v>259.0</v>
      </c>
      <c r="Q68" s="142">
        <f t="shared" si="1"/>
        <v>4</v>
      </c>
      <c r="R68" s="143"/>
    </row>
    <row r="69" ht="15.75" customHeight="1">
      <c r="A69" s="136">
        <v>2.1349367E7</v>
      </c>
      <c r="B69" s="137" t="s">
        <v>373</v>
      </c>
      <c r="C69" s="138" t="s">
        <v>374</v>
      </c>
      <c r="D69" s="139">
        <v>59.0</v>
      </c>
      <c r="E69" s="136">
        <v>8.0</v>
      </c>
      <c r="F69" s="136">
        <v>2.0</v>
      </c>
      <c r="G69" s="136">
        <v>4.0</v>
      </c>
      <c r="H69" s="136">
        <v>2.0</v>
      </c>
      <c r="I69" s="136">
        <v>46.0</v>
      </c>
      <c r="J69" s="136">
        <v>4.5</v>
      </c>
      <c r="K69" s="136" t="s">
        <v>210</v>
      </c>
      <c r="L69" s="136" t="s">
        <v>25</v>
      </c>
      <c r="M69" s="136" t="s">
        <v>71</v>
      </c>
      <c r="N69" s="136" t="s">
        <v>243</v>
      </c>
      <c r="O69" s="140">
        <v>42005.0</v>
      </c>
      <c r="P69" s="144">
        <v>259.0</v>
      </c>
      <c r="Q69" s="142">
        <f t="shared" si="1"/>
        <v>6</v>
      </c>
      <c r="R69" s="143"/>
    </row>
    <row r="70" ht="15.75" customHeight="1">
      <c r="A70" s="136">
        <v>2.2433001E7</v>
      </c>
      <c r="B70" s="137" t="s">
        <v>375</v>
      </c>
      <c r="C70" s="138" t="s">
        <v>376</v>
      </c>
      <c r="D70" s="139">
        <v>149.0</v>
      </c>
      <c r="E70" s="136"/>
      <c r="F70" s="136"/>
      <c r="G70" s="136"/>
      <c r="H70" s="136"/>
      <c r="I70" s="136">
        <v>22.0</v>
      </c>
      <c r="J70" s="136">
        <v>5.0</v>
      </c>
      <c r="K70" s="136" t="s">
        <v>334</v>
      </c>
      <c r="L70" s="136" t="s">
        <v>25</v>
      </c>
      <c r="M70" s="136" t="e">
        <v>#N/A</v>
      </c>
      <c r="N70" s="136" t="s">
        <v>243</v>
      </c>
      <c r="O70" s="140">
        <v>42278.0</v>
      </c>
      <c r="P70" s="144">
        <v>259.0</v>
      </c>
      <c r="Q70" s="142">
        <f t="shared" si="1"/>
        <v>5</v>
      </c>
      <c r="R70" s="143"/>
    </row>
    <row r="71" ht="15.75" customHeight="1">
      <c r="A71" s="136">
        <v>2.4980019E7</v>
      </c>
      <c r="B71" s="137" t="s">
        <v>377</v>
      </c>
      <c r="C71" s="138" t="s">
        <v>378</v>
      </c>
      <c r="D71" s="139">
        <v>76.0</v>
      </c>
      <c r="E71" s="136">
        <v>8.0</v>
      </c>
      <c r="F71" s="136">
        <v>3.0</v>
      </c>
      <c r="G71" s="136">
        <v>5.0</v>
      </c>
      <c r="H71" s="136">
        <v>2.0</v>
      </c>
      <c r="I71" s="136">
        <v>34.0</v>
      </c>
      <c r="J71" s="136">
        <v>5.0</v>
      </c>
      <c r="K71" s="136" t="s">
        <v>379</v>
      </c>
      <c r="L71" s="136" t="s">
        <v>25</v>
      </c>
      <c r="M71" s="136" t="s">
        <v>62</v>
      </c>
      <c r="N71" s="136" t="s">
        <v>243</v>
      </c>
      <c r="O71" s="140">
        <v>42005.0</v>
      </c>
      <c r="P71" s="144">
        <v>259.0</v>
      </c>
      <c r="Q71" s="142">
        <f t="shared" si="1"/>
        <v>6</v>
      </c>
      <c r="R71" s="143"/>
    </row>
    <row r="72" ht="15.75" customHeight="1">
      <c r="A72" s="136">
        <v>2.645268E7</v>
      </c>
      <c r="B72" s="137" t="s">
        <v>380</v>
      </c>
      <c r="C72" s="138" t="s">
        <v>381</v>
      </c>
      <c r="D72" s="139">
        <v>149.0</v>
      </c>
      <c r="E72" s="136">
        <v>10.0</v>
      </c>
      <c r="F72" s="136">
        <v>4.0</v>
      </c>
      <c r="G72" s="136">
        <v>6.0</v>
      </c>
      <c r="H72" s="136">
        <v>3.0</v>
      </c>
      <c r="I72" s="136">
        <v>14.0</v>
      </c>
      <c r="J72" s="136">
        <v>4.5</v>
      </c>
      <c r="K72" s="136" t="s">
        <v>382</v>
      </c>
      <c r="L72" s="136" t="s">
        <v>25</v>
      </c>
      <c r="M72" s="136" t="s">
        <v>66</v>
      </c>
      <c r="N72" s="136" t="s">
        <v>243</v>
      </c>
      <c r="O72" s="140">
        <v>41640.0</v>
      </c>
      <c r="P72" s="144">
        <v>259.0</v>
      </c>
      <c r="Q72" s="142">
        <f t="shared" si="1"/>
        <v>7</v>
      </c>
      <c r="R72" s="143"/>
    </row>
    <row r="73" ht="15.75" customHeight="1">
      <c r="A73" s="136">
        <v>3051708.0</v>
      </c>
      <c r="B73" s="137" t="s">
        <v>383</v>
      </c>
      <c r="C73" s="138" t="s">
        <v>384</v>
      </c>
      <c r="D73" s="139">
        <v>108.0</v>
      </c>
      <c r="E73" s="136">
        <v>9.0</v>
      </c>
      <c r="F73" s="136">
        <v>4.0</v>
      </c>
      <c r="G73" s="136">
        <v>5.0</v>
      </c>
      <c r="H73" s="136">
        <v>3.0</v>
      </c>
      <c r="I73" s="136">
        <v>51.0</v>
      </c>
      <c r="J73" s="136">
        <v>4.5</v>
      </c>
      <c r="K73" s="136" t="s">
        <v>303</v>
      </c>
      <c r="L73" s="136" t="s">
        <v>25</v>
      </c>
      <c r="M73" s="136" t="s">
        <v>66</v>
      </c>
      <c r="N73" s="136" t="s">
        <v>249</v>
      </c>
      <c r="O73" s="140">
        <v>41609.0</v>
      </c>
      <c r="P73" s="144">
        <v>259.0</v>
      </c>
      <c r="Q73" s="142">
        <f t="shared" si="1"/>
        <v>7</v>
      </c>
      <c r="R73" s="143"/>
    </row>
    <row r="74" ht="15.75" customHeight="1">
      <c r="A74" s="136">
        <v>2.1799563E7</v>
      </c>
      <c r="B74" s="137" t="s">
        <v>385</v>
      </c>
      <c r="C74" s="138" t="s">
        <v>386</v>
      </c>
      <c r="D74" s="139">
        <v>115.0</v>
      </c>
      <c r="E74" s="136">
        <v>12.0</v>
      </c>
      <c r="F74" s="136">
        <v>5.0</v>
      </c>
      <c r="G74" s="136">
        <v>7.0</v>
      </c>
      <c r="H74" s="136">
        <v>3.5</v>
      </c>
      <c r="I74" s="136">
        <v>17.0</v>
      </c>
      <c r="J74" s="136">
        <v>4.5</v>
      </c>
      <c r="K74" s="136" t="s">
        <v>387</v>
      </c>
      <c r="L74" s="136" t="s">
        <v>25</v>
      </c>
      <c r="M74" s="136" t="s">
        <v>66</v>
      </c>
      <c r="N74" s="136" t="s">
        <v>243</v>
      </c>
      <c r="O74" s="140">
        <v>42979.0</v>
      </c>
      <c r="P74" s="144">
        <v>259.0</v>
      </c>
      <c r="Q74" s="142">
        <f t="shared" si="1"/>
        <v>3</v>
      </c>
      <c r="R74" s="143"/>
    </row>
    <row r="75" ht="15.75" customHeight="1">
      <c r="A75" s="136">
        <v>2.5168316E7</v>
      </c>
      <c r="B75" s="137" t="s">
        <v>388</v>
      </c>
      <c r="C75" s="138" t="s">
        <v>389</v>
      </c>
      <c r="D75" s="139">
        <v>150.0</v>
      </c>
      <c r="E75" s="136">
        <v>12.0</v>
      </c>
      <c r="F75" s="136">
        <v>5.0</v>
      </c>
      <c r="G75" s="136">
        <v>7.0</v>
      </c>
      <c r="H75" s="136">
        <v>3.0</v>
      </c>
      <c r="I75" s="136">
        <v>9.0</v>
      </c>
      <c r="J75" s="136">
        <v>5.0</v>
      </c>
      <c r="K75" s="136" t="s">
        <v>390</v>
      </c>
      <c r="L75" s="136" t="s">
        <v>25</v>
      </c>
      <c r="M75" s="136" t="s">
        <v>66</v>
      </c>
      <c r="N75" s="136" t="s">
        <v>243</v>
      </c>
      <c r="O75" s="140">
        <v>43221.0</v>
      </c>
      <c r="P75" s="144">
        <v>259.0</v>
      </c>
      <c r="Q75" s="142">
        <f t="shared" si="1"/>
        <v>3</v>
      </c>
      <c r="R75" s="143"/>
    </row>
    <row r="76" ht="15.75" customHeight="1">
      <c r="A76" s="136">
        <v>8574020.0</v>
      </c>
      <c r="B76" s="137" t="s">
        <v>391</v>
      </c>
      <c r="C76" s="138" t="s">
        <v>392</v>
      </c>
      <c r="D76" s="139">
        <v>145.0</v>
      </c>
      <c r="E76" s="136">
        <v>10.0</v>
      </c>
      <c r="F76" s="136">
        <v>4.0</v>
      </c>
      <c r="G76" s="136">
        <v>8.0</v>
      </c>
      <c r="H76" s="136">
        <v>3.5</v>
      </c>
      <c r="I76" s="136">
        <v>73.0</v>
      </c>
      <c r="J76" s="136">
        <v>5.0</v>
      </c>
      <c r="K76" s="136" t="s">
        <v>393</v>
      </c>
      <c r="L76" s="136" t="s">
        <v>25</v>
      </c>
      <c r="M76" s="136" t="s">
        <v>66</v>
      </c>
      <c r="N76" s="136" t="s">
        <v>243</v>
      </c>
      <c r="O76" s="140">
        <v>41609.0</v>
      </c>
      <c r="P76" s="144">
        <v>259.0</v>
      </c>
      <c r="Q76" s="142">
        <f t="shared" si="1"/>
        <v>7</v>
      </c>
      <c r="R76" s="143"/>
    </row>
    <row r="77" ht="15.75" customHeight="1">
      <c r="A77" s="136">
        <v>983375.0</v>
      </c>
      <c r="B77" s="137" t="s">
        <v>394</v>
      </c>
      <c r="C77" s="138" t="s">
        <v>395</v>
      </c>
      <c r="D77" s="139">
        <v>99.0</v>
      </c>
      <c r="E77" s="136">
        <v>10.0</v>
      </c>
      <c r="F77" s="136">
        <v>4.0</v>
      </c>
      <c r="G77" s="136">
        <v>7.0</v>
      </c>
      <c r="H77" s="136">
        <v>3.0</v>
      </c>
      <c r="I77" s="136">
        <v>42.0</v>
      </c>
      <c r="J77" s="136">
        <v>4.5</v>
      </c>
      <c r="K77" s="136" t="s">
        <v>396</v>
      </c>
      <c r="L77" s="136" t="s">
        <v>25</v>
      </c>
      <c r="M77" s="136" t="s">
        <v>66</v>
      </c>
      <c r="N77" s="136" t="s">
        <v>249</v>
      </c>
      <c r="O77" s="140">
        <v>41334.0</v>
      </c>
      <c r="P77" s="144">
        <v>259.0</v>
      </c>
      <c r="Q77" s="142">
        <f t="shared" si="1"/>
        <v>8</v>
      </c>
      <c r="R77" s="143"/>
    </row>
    <row r="78" ht="15.75" customHeight="1">
      <c r="A78" s="136">
        <v>1089393.0</v>
      </c>
      <c r="B78" s="137" t="s">
        <v>397</v>
      </c>
      <c r="C78" s="138" t="s">
        <v>398</v>
      </c>
      <c r="D78" s="139">
        <v>79.0</v>
      </c>
      <c r="E78" s="136">
        <v>10.0</v>
      </c>
      <c r="F78" s="136">
        <v>4.0</v>
      </c>
      <c r="G78" s="136">
        <v>7.0</v>
      </c>
      <c r="H78" s="136">
        <v>3.0</v>
      </c>
      <c r="I78" s="136">
        <v>83.0</v>
      </c>
      <c r="J78" s="136">
        <v>4.5</v>
      </c>
      <c r="K78" s="136" t="s">
        <v>399</v>
      </c>
      <c r="L78" s="136" t="s">
        <v>25</v>
      </c>
      <c r="M78" s="136" t="s">
        <v>66</v>
      </c>
      <c r="N78" s="136" t="s">
        <v>243</v>
      </c>
      <c r="O78" s="140">
        <v>40756.0</v>
      </c>
      <c r="P78" s="144">
        <v>259.0</v>
      </c>
      <c r="Q78" s="142">
        <f t="shared" si="1"/>
        <v>9</v>
      </c>
      <c r="R78" s="143"/>
    </row>
    <row r="79" ht="15.75" customHeight="1">
      <c r="A79" s="136">
        <v>1.1640495E7</v>
      </c>
      <c r="B79" s="137" t="s">
        <v>400</v>
      </c>
      <c r="C79" s="138" t="s">
        <v>401</v>
      </c>
      <c r="D79" s="139">
        <v>149.0</v>
      </c>
      <c r="E79" s="136">
        <v>9.0</v>
      </c>
      <c r="F79" s="136">
        <v>4.0</v>
      </c>
      <c r="G79" s="136">
        <v>6.0</v>
      </c>
      <c r="H79" s="136">
        <v>3.5</v>
      </c>
      <c r="I79" s="136">
        <v>64.0</v>
      </c>
      <c r="J79" s="136">
        <v>5.0</v>
      </c>
      <c r="K79" s="136" t="s">
        <v>402</v>
      </c>
      <c r="L79" s="136" t="s">
        <v>25</v>
      </c>
      <c r="M79" s="136" t="s">
        <v>66</v>
      </c>
      <c r="N79" s="136" t="s">
        <v>247</v>
      </c>
      <c r="O79" s="140">
        <v>42156.0</v>
      </c>
      <c r="P79" s="144">
        <v>259.0</v>
      </c>
      <c r="Q79" s="142">
        <f t="shared" si="1"/>
        <v>5</v>
      </c>
      <c r="R79" s="143"/>
    </row>
    <row r="80" ht="15.75" customHeight="1">
      <c r="A80" s="136">
        <v>1190056.0</v>
      </c>
      <c r="B80" s="137" t="s">
        <v>403</v>
      </c>
      <c r="C80" s="138" t="s">
        <v>404</v>
      </c>
      <c r="D80" s="139">
        <v>150.0</v>
      </c>
      <c r="E80" s="136">
        <v>8.0</v>
      </c>
      <c r="F80" s="136">
        <v>4.0</v>
      </c>
      <c r="G80" s="136">
        <v>8.0</v>
      </c>
      <c r="H80" s="136">
        <v>3.5</v>
      </c>
      <c r="I80" s="136">
        <v>55.0</v>
      </c>
      <c r="J80" s="136">
        <v>5.0</v>
      </c>
      <c r="K80" s="136" t="s">
        <v>405</v>
      </c>
      <c r="L80" s="136" t="s">
        <v>25</v>
      </c>
      <c r="M80" s="136" t="s">
        <v>66</v>
      </c>
      <c r="N80" s="136" t="s">
        <v>243</v>
      </c>
      <c r="O80" s="140">
        <v>41395.0</v>
      </c>
      <c r="P80" s="144">
        <v>259.0</v>
      </c>
      <c r="Q80" s="142">
        <f t="shared" si="1"/>
        <v>8</v>
      </c>
      <c r="R80" s="143"/>
    </row>
    <row r="81" ht="15.75" customHeight="1">
      <c r="A81" s="136">
        <v>1.3330433E7</v>
      </c>
      <c r="B81" s="137" t="s">
        <v>406</v>
      </c>
      <c r="C81" s="138" t="s">
        <v>407</v>
      </c>
      <c r="D81" s="145">
        <v>159.0</v>
      </c>
      <c r="E81" s="136">
        <v>12.0</v>
      </c>
      <c r="F81" s="136">
        <v>5.0</v>
      </c>
      <c r="G81" s="136">
        <v>12.0</v>
      </c>
      <c r="H81" s="136">
        <v>4.5</v>
      </c>
      <c r="I81" s="136">
        <v>39.0</v>
      </c>
      <c r="J81" s="136">
        <v>5.0</v>
      </c>
      <c r="K81" s="136" t="s">
        <v>408</v>
      </c>
      <c r="L81" s="136" t="s">
        <v>25</v>
      </c>
      <c r="M81" s="136" t="s">
        <v>66</v>
      </c>
      <c r="N81" s="136" t="s">
        <v>243</v>
      </c>
      <c r="O81" s="140">
        <v>42401.0</v>
      </c>
      <c r="P81" s="144">
        <v>259.0</v>
      </c>
      <c r="Q81" s="142">
        <f t="shared" si="1"/>
        <v>5</v>
      </c>
      <c r="R81" s="143"/>
    </row>
    <row r="82" ht="15.75" customHeight="1">
      <c r="A82" s="136">
        <v>1.5675913E7</v>
      </c>
      <c r="B82" s="137" t="s">
        <v>409</v>
      </c>
      <c r="C82" s="138" t="s">
        <v>410</v>
      </c>
      <c r="D82" s="139">
        <v>185.0</v>
      </c>
      <c r="E82" s="136">
        <v>15.0</v>
      </c>
      <c r="F82" s="136">
        <v>5.0</v>
      </c>
      <c r="G82" s="136">
        <v>8.0</v>
      </c>
      <c r="H82" s="136">
        <v>5.0</v>
      </c>
      <c r="I82" s="136">
        <v>24.0</v>
      </c>
      <c r="J82" s="136">
        <v>5.0</v>
      </c>
      <c r="K82" s="136" t="s">
        <v>411</v>
      </c>
      <c r="L82" s="136" t="s">
        <v>25</v>
      </c>
      <c r="M82" s="136" t="s">
        <v>66</v>
      </c>
      <c r="N82" s="136" t="s">
        <v>412</v>
      </c>
      <c r="O82" s="140">
        <v>41091.0</v>
      </c>
      <c r="P82" s="144">
        <v>259.0</v>
      </c>
      <c r="Q82" s="142">
        <f t="shared" si="1"/>
        <v>8</v>
      </c>
      <c r="R82" s="143"/>
    </row>
    <row r="83" ht="15.75" customHeight="1">
      <c r="A83" s="136">
        <v>1.5879493E7</v>
      </c>
      <c r="B83" s="137" t="s">
        <v>413</v>
      </c>
      <c r="C83" s="138" t="s">
        <v>414</v>
      </c>
      <c r="D83" s="139">
        <v>135.0</v>
      </c>
      <c r="E83" s="136">
        <v>8.0</v>
      </c>
      <c r="F83" s="136">
        <v>4.0</v>
      </c>
      <c r="G83" s="136">
        <v>6.0</v>
      </c>
      <c r="H83" s="136">
        <v>3.0</v>
      </c>
      <c r="I83" s="136">
        <v>26.0</v>
      </c>
      <c r="J83" s="136">
        <v>5.0</v>
      </c>
      <c r="K83" s="136" t="s">
        <v>415</v>
      </c>
      <c r="L83" s="136" t="s">
        <v>25</v>
      </c>
      <c r="M83" s="136" t="s">
        <v>66</v>
      </c>
      <c r="N83" s="136" t="s">
        <v>247</v>
      </c>
      <c r="O83" s="140">
        <v>42491.0</v>
      </c>
      <c r="P83" s="144">
        <v>259.0</v>
      </c>
      <c r="Q83" s="142">
        <f t="shared" si="1"/>
        <v>5</v>
      </c>
      <c r="R83" s="143"/>
    </row>
    <row r="84" ht="15.75" customHeight="1">
      <c r="A84" s="136">
        <v>1.6087481E7</v>
      </c>
      <c r="B84" s="137" t="s">
        <v>416</v>
      </c>
      <c r="C84" s="138" t="s">
        <v>417</v>
      </c>
      <c r="D84" s="139">
        <v>139.0</v>
      </c>
      <c r="E84" s="136">
        <v>8.0</v>
      </c>
      <c r="F84" s="136">
        <v>4.0</v>
      </c>
      <c r="G84" s="136">
        <v>6.0</v>
      </c>
      <c r="H84" s="136">
        <v>2.0</v>
      </c>
      <c r="I84" s="136">
        <v>43.0</v>
      </c>
      <c r="J84" s="136">
        <v>4.5</v>
      </c>
      <c r="K84" s="136" t="s">
        <v>418</v>
      </c>
      <c r="L84" s="136" t="s">
        <v>25</v>
      </c>
      <c r="M84" s="136" t="s">
        <v>66</v>
      </c>
      <c r="N84" s="136" t="s">
        <v>243</v>
      </c>
      <c r="O84" s="140">
        <v>42248.0</v>
      </c>
      <c r="P84" s="144">
        <v>259.0</v>
      </c>
      <c r="Q84" s="142">
        <f t="shared" si="1"/>
        <v>5</v>
      </c>
      <c r="R84" s="143"/>
    </row>
    <row r="85" ht="15.75" customHeight="1">
      <c r="A85" s="136">
        <v>5252947.0</v>
      </c>
      <c r="B85" s="137" t="s">
        <v>419</v>
      </c>
      <c r="C85" s="138" t="s">
        <v>420</v>
      </c>
      <c r="D85" s="139">
        <v>75.0</v>
      </c>
      <c r="E85" s="136">
        <v>8.0</v>
      </c>
      <c r="F85" s="136">
        <v>3.0</v>
      </c>
      <c r="G85" s="136">
        <v>5.0</v>
      </c>
      <c r="H85" s="136">
        <v>2.5</v>
      </c>
      <c r="I85" s="136">
        <v>122.0</v>
      </c>
      <c r="J85" s="136">
        <v>5.0</v>
      </c>
      <c r="K85" s="136" t="s">
        <v>421</v>
      </c>
      <c r="L85" s="136" t="s">
        <v>25</v>
      </c>
      <c r="M85" s="136" t="s">
        <v>62</v>
      </c>
      <c r="N85" s="136" t="s">
        <v>243</v>
      </c>
      <c r="O85" s="140">
        <v>41883.0</v>
      </c>
      <c r="P85" s="141">
        <v>474.0</v>
      </c>
      <c r="Q85" s="142">
        <f t="shared" si="1"/>
        <v>6</v>
      </c>
      <c r="R85" s="143"/>
    </row>
    <row r="86" ht="15.75" customHeight="1">
      <c r="A86" s="136">
        <v>3.0255205E7</v>
      </c>
      <c r="B86" s="137" t="s">
        <v>422</v>
      </c>
      <c r="C86" s="138" t="s">
        <v>423</v>
      </c>
      <c r="D86" s="139">
        <v>65.0</v>
      </c>
      <c r="E86" s="136">
        <v>4.0</v>
      </c>
      <c r="F86" s="136">
        <v>1.0</v>
      </c>
      <c r="G86" s="136">
        <v>2.0</v>
      </c>
      <c r="H86" s="136">
        <v>1.0</v>
      </c>
      <c r="I86" s="136">
        <v>111.0</v>
      </c>
      <c r="J86" s="136">
        <v>5.0</v>
      </c>
      <c r="K86" s="136" t="s">
        <v>178</v>
      </c>
      <c r="L86" s="136" t="s">
        <v>25</v>
      </c>
      <c r="M86" s="136" t="s">
        <v>71</v>
      </c>
      <c r="N86" s="136" t="s">
        <v>243</v>
      </c>
      <c r="O86" s="140">
        <v>43405.0</v>
      </c>
      <c r="P86" s="141">
        <v>470.0</v>
      </c>
      <c r="Q86" s="142">
        <f t="shared" si="1"/>
        <v>2</v>
      </c>
      <c r="R86" s="143"/>
    </row>
    <row r="87" ht="15.75" customHeight="1">
      <c r="A87" s="136">
        <v>644892.0</v>
      </c>
      <c r="B87" s="137" t="s">
        <v>424</v>
      </c>
      <c r="C87" s="138" t="s">
        <v>425</v>
      </c>
      <c r="D87" s="139">
        <v>69.0</v>
      </c>
      <c r="E87" s="136">
        <v>8.0</v>
      </c>
      <c r="F87" s="136">
        <v>4.0</v>
      </c>
      <c r="G87" s="136">
        <v>6.0</v>
      </c>
      <c r="H87" s="136">
        <v>3.0</v>
      </c>
      <c r="I87" s="136">
        <v>58.0</v>
      </c>
      <c r="J87" s="136">
        <v>4.5</v>
      </c>
      <c r="K87" s="136" t="s">
        <v>426</v>
      </c>
      <c r="L87" s="136" t="s">
        <v>25</v>
      </c>
      <c r="M87" s="136" t="s">
        <v>66</v>
      </c>
      <c r="N87" s="136" t="s">
        <v>243</v>
      </c>
      <c r="O87" s="140">
        <v>41122.0</v>
      </c>
      <c r="P87" s="141">
        <v>454.0</v>
      </c>
      <c r="Q87" s="142">
        <f t="shared" si="1"/>
        <v>8</v>
      </c>
      <c r="R87" s="143"/>
    </row>
    <row r="88" ht="15.75" customHeight="1">
      <c r="A88" s="136">
        <v>1.7653174E7</v>
      </c>
      <c r="B88" s="137" t="s">
        <v>427</v>
      </c>
      <c r="C88" s="138" t="s">
        <v>428</v>
      </c>
      <c r="D88" s="139">
        <v>199.0</v>
      </c>
      <c r="E88" s="136">
        <v>15.0</v>
      </c>
      <c r="F88" s="136">
        <v>7.0</v>
      </c>
      <c r="G88" s="136">
        <v>10.0</v>
      </c>
      <c r="H88" s="136">
        <v>5.0</v>
      </c>
      <c r="I88" s="136">
        <v>55.0</v>
      </c>
      <c r="J88" s="136">
        <v>5.0</v>
      </c>
      <c r="K88" s="136" t="s">
        <v>429</v>
      </c>
      <c r="L88" s="136" t="s">
        <v>25</v>
      </c>
      <c r="M88" s="136" t="s">
        <v>66</v>
      </c>
      <c r="N88" s="136" t="s">
        <v>430</v>
      </c>
      <c r="O88" s="140">
        <v>41518.0</v>
      </c>
      <c r="P88" s="141">
        <v>448.0</v>
      </c>
      <c r="Q88" s="142">
        <f t="shared" si="1"/>
        <v>7</v>
      </c>
      <c r="R88" s="143"/>
    </row>
    <row r="89" ht="15.75" customHeight="1">
      <c r="A89" s="136">
        <v>2.3915896E7</v>
      </c>
      <c r="B89" s="137" t="s">
        <v>431</v>
      </c>
      <c r="C89" s="138" t="s">
        <v>432</v>
      </c>
      <c r="D89" s="139">
        <v>112.0</v>
      </c>
      <c r="E89" s="136">
        <v>6.0</v>
      </c>
      <c r="F89" s="136">
        <v>2.0</v>
      </c>
      <c r="G89" s="136">
        <v>4.0</v>
      </c>
      <c r="H89" s="136">
        <v>2.0</v>
      </c>
      <c r="I89" s="136">
        <v>29.0</v>
      </c>
      <c r="J89" s="136">
        <v>5.0</v>
      </c>
      <c r="K89" s="136" t="s">
        <v>433</v>
      </c>
      <c r="L89" s="136" t="s">
        <v>25</v>
      </c>
      <c r="M89" s="136" t="s">
        <v>71</v>
      </c>
      <c r="N89" s="136" t="s">
        <v>249</v>
      </c>
      <c r="O89" s="140">
        <v>43160.0</v>
      </c>
      <c r="P89" s="141">
        <v>446.0</v>
      </c>
      <c r="Q89" s="142">
        <f t="shared" si="1"/>
        <v>3</v>
      </c>
      <c r="R89" s="143"/>
    </row>
    <row r="90" ht="15.75" customHeight="1">
      <c r="A90" s="136">
        <v>1.9952053E7</v>
      </c>
      <c r="B90" s="137" t="s">
        <v>434</v>
      </c>
      <c r="C90" s="138" t="s">
        <v>435</v>
      </c>
      <c r="D90" s="139">
        <v>249.0</v>
      </c>
      <c r="E90" s="136">
        <v>14.0</v>
      </c>
      <c r="F90" s="136">
        <v>5.0</v>
      </c>
      <c r="G90" s="136">
        <v>9.0</v>
      </c>
      <c r="H90" s="136">
        <v>5.0</v>
      </c>
      <c r="I90" s="136">
        <v>53.0</v>
      </c>
      <c r="J90" s="136">
        <v>5.0</v>
      </c>
      <c r="K90" s="136" t="s">
        <v>197</v>
      </c>
      <c r="L90" s="136" t="s">
        <v>25</v>
      </c>
      <c r="M90" s="136" t="s">
        <v>66</v>
      </c>
      <c r="N90" s="136" t="s">
        <v>244</v>
      </c>
      <c r="O90" s="140">
        <v>42309.0</v>
      </c>
      <c r="P90" s="141">
        <v>442.0</v>
      </c>
      <c r="Q90" s="142">
        <f t="shared" si="1"/>
        <v>5</v>
      </c>
      <c r="R90" s="143"/>
    </row>
    <row r="91" ht="15.75" customHeight="1">
      <c r="A91" s="136">
        <v>2.2656435E7</v>
      </c>
      <c r="B91" s="137" t="s">
        <v>436</v>
      </c>
      <c r="C91" s="138" t="s">
        <v>437</v>
      </c>
      <c r="D91" s="139">
        <v>98.0</v>
      </c>
      <c r="E91" s="136">
        <v>12.0</v>
      </c>
      <c r="F91" s="136">
        <v>4.0</v>
      </c>
      <c r="G91" s="136">
        <v>8.0</v>
      </c>
      <c r="H91" s="136">
        <v>3.0</v>
      </c>
      <c r="I91" s="136">
        <v>51.0</v>
      </c>
      <c r="J91" s="136">
        <v>5.0</v>
      </c>
      <c r="K91" s="136" t="s">
        <v>194</v>
      </c>
      <c r="L91" s="136" t="s">
        <v>25</v>
      </c>
      <c r="M91" s="136" t="s">
        <v>66</v>
      </c>
      <c r="N91" s="136" t="s">
        <v>243</v>
      </c>
      <c r="O91" s="140">
        <v>42370.0</v>
      </c>
      <c r="P91" s="141">
        <v>441.0</v>
      </c>
      <c r="Q91" s="142">
        <f t="shared" si="1"/>
        <v>5</v>
      </c>
      <c r="R91" s="143"/>
    </row>
    <row r="92" ht="15.75" customHeight="1">
      <c r="A92" s="136">
        <v>2.5550638E7</v>
      </c>
      <c r="B92" s="137" t="s">
        <v>438</v>
      </c>
      <c r="C92" s="138" t="s">
        <v>439</v>
      </c>
      <c r="D92" s="139">
        <v>99.0</v>
      </c>
      <c r="E92" s="136">
        <v>8.0</v>
      </c>
      <c r="F92" s="136">
        <v>2.0</v>
      </c>
      <c r="G92" s="136">
        <v>5.0</v>
      </c>
      <c r="H92" s="136">
        <v>2.0</v>
      </c>
      <c r="I92" s="136">
        <v>37.0</v>
      </c>
      <c r="J92" s="136">
        <v>5.0</v>
      </c>
      <c r="K92" s="136" t="s">
        <v>175</v>
      </c>
      <c r="L92" s="136" t="s">
        <v>25</v>
      </c>
      <c r="M92" s="136" t="s">
        <v>71</v>
      </c>
      <c r="N92" s="136" t="s">
        <v>246</v>
      </c>
      <c r="O92" s="140">
        <v>42095.0</v>
      </c>
      <c r="P92" s="141">
        <v>424.0</v>
      </c>
      <c r="Q92" s="142">
        <f t="shared" si="1"/>
        <v>6</v>
      </c>
      <c r="R92" s="143"/>
    </row>
    <row r="93" ht="15.75" customHeight="1">
      <c r="A93" s="136">
        <v>2.8891005E7</v>
      </c>
      <c r="B93" s="137" t="s">
        <v>440</v>
      </c>
      <c r="C93" s="138" t="s">
        <v>441</v>
      </c>
      <c r="D93" s="139">
        <v>60.0</v>
      </c>
      <c r="E93" s="136">
        <v>4.0</v>
      </c>
      <c r="F93" s="136">
        <v>1.0</v>
      </c>
      <c r="G93" s="136">
        <v>2.0</v>
      </c>
      <c r="H93" s="136">
        <v>1.0</v>
      </c>
      <c r="I93" s="136"/>
      <c r="J93" s="136">
        <v>5.0</v>
      </c>
      <c r="K93" s="136" t="s">
        <v>178</v>
      </c>
      <c r="L93" s="136" t="s">
        <v>25</v>
      </c>
      <c r="M93" s="136" t="s">
        <v>71</v>
      </c>
      <c r="N93" s="136" t="s">
        <v>248</v>
      </c>
      <c r="O93" s="140">
        <v>42583.0</v>
      </c>
      <c r="P93" s="141">
        <v>402.0</v>
      </c>
      <c r="Q93" s="142">
        <f t="shared" si="1"/>
        <v>4</v>
      </c>
      <c r="R93" s="143"/>
    </row>
    <row r="94" ht="15.75" customHeight="1">
      <c r="A94" s="136">
        <v>1734922.0</v>
      </c>
      <c r="B94" s="137" t="s">
        <v>442</v>
      </c>
      <c r="C94" s="138" t="s">
        <v>443</v>
      </c>
      <c r="D94" s="139">
        <v>71.0</v>
      </c>
      <c r="E94" s="136">
        <v>6.0</v>
      </c>
      <c r="F94" s="136">
        <v>3.0</v>
      </c>
      <c r="G94" s="136">
        <v>6.0</v>
      </c>
      <c r="H94" s="136">
        <v>2.5</v>
      </c>
      <c r="I94" s="136">
        <v>203.0</v>
      </c>
      <c r="J94" s="136">
        <v>5.0</v>
      </c>
      <c r="K94" s="136" t="s">
        <v>171</v>
      </c>
      <c r="L94" s="136" t="s">
        <v>25</v>
      </c>
      <c r="M94" s="136" t="s">
        <v>62</v>
      </c>
      <c r="N94" s="136" t="s">
        <v>243</v>
      </c>
      <c r="O94" s="140">
        <v>41518.0</v>
      </c>
      <c r="P94" s="141">
        <v>401.0</v>
      </c>
      <c r="Q94" s="142">
        <f t="shared" si="1"/>
        <v>7</v>
      </c>
      <c r="R94" s="143"/>
    </row>
    <row r="95" ht="15.75" customHeight="1">
      <c r="A95" s="136">
        <v>3.0443579E7</v>
      </c>
      <c r="B95" s="137" t="s">
        <v>444</v>
      </c>
      <c r="C95" s="138" t="s">
        <v>445</v>
      </c>
      <c r="D95" s="139">
        <v>119.0</v>
      </c>
      <c r="E95" s="136">
        <v>10.0</v>
      </c>
      <c r="F95" s="136">
        <v>4.0</v>
      </c>
      <c r="G95" s="136">
        <v>6.0</v>
      </c>
      <c r="H95" s="136">
        <v>3.0</v>
      </c>
      <c r="I95" s="136">
        <v>5.0</v>
      </c>
      <c r="J95" s="136">
        <v>5.0</v>
      </c>
      <c r="K95" s="136" t="s">
        <v>446</v>
      </c>
      <c r="L95" s="136" t="s">
        <v>25</v>
      </c>
      <c r="M95" s="136" t="s">
        <v>66</v>
      </c>
      <c r="N95" s="136" t="s">
        <v>244</v>
      </c>
      <c r="O95" s="140">
        <v>42095.0</v>
      </c>
      <c r="P95" s="141">
        <v>401.0</v>
      </c>
      <c r="Q95" s="142">
        <f t="shared" si="1"/>
        <v>6</v>
      </c>
      <c r="R95" s="143"/>
    </row>
    <row r="96" ht="15.75" customHeight="1">
      <c r="A96" s="136">
        <v>1.976274E7</v>
      </c>
      <c r="B96" s="137" t="s">
        <v>447</v>
      </c>
      <c r="C96" s="138" t="s">
        <v>448</v>
      </c>
      <c r="D96" s="139">
        <v>90.0</v>
      </c>
      <c r="E96" s="136">
        <v>6.0</v>
      </c>
      <c r="F96" s="136">
        <v>2.0</v>
      </c>
      <c r="G96" s="136">
        <v>4.0</v>
      </c>
      <c r="H96" s="136">
        <v>2.0</v>
      </c>
      <c r="I96" s="136">
        <v>72.0</v>
      </c>
      <c r="J96" s="136">
        <v>4.5</v>
      </c>
      <c r="K96" s="136" t="s">
        <v>171</v>
      </c>
      <c r="L96" s="136" t="s">
        <v>25</v>
      </c>
      <c r="M96" s="136" t="s">
        <v>71</v>
      </c>
      <c r="N96" s="136" t="s">
        <v>243</v>
      </c>
      <c r="O96" s="140">
        <v>41518.0</v>
      </c>
      <c r="P96" s="141">
        <v>399.0</v>
      </c>
      <c r="Q96" s="142">
        <f t="shared" si="1"/>
        <v>7</v>
      </c>
      <c r="R96" s="143"/>
    </row>
    <row r="97" ht="15.75" customHeight="1">
      <c r="A97" s="136">
        <v>1.6283846E7</v>
      </c>
      <c r="B97" s="137" t="s">
        <v>449</v>
      </c>
      <c r="C97" s="138" t="s">
        <v>450</v>
      </c>
      <c r="D97" s="139">
        <v>125.0</v>
      </c>
      <c r="E97" s="136">
        <v>8.0</v>
      </c>
      <c r="F97" s="136">
        <v>4.0</v>
      </c>
      <c r="G97" s="136">
        <v>5.0</v>
      </c>
      <c r="H97" s="136">
        <v>3.0</v>
      </c>
      <c r="I97" s="136">
        <v>41.0</v>
      </c>
      <c r="J97" s="136">
        <v>5.0</v>
      </c>
      <c r="K97" s="136" t="s">
        <v>451</v>
      </c>
      <c r="L97" s="136" t="s">
        <v>25</v>
      </c>
      <c r="M97" s="136" t="s">
        <v>66</v>
      </c>
      <c r="N97" s="136" t="s">
        <v>243</v>
      </c>
      <c r="O97" s="140">
        <v>42705.0</v>
      </c>
      <c r="P97" s="141">
        <v>397.0</v>
      </c>
      <c r="Q97" s="142">
        <f t="shared" si="1"/>
        <v>4</v>
      </c>
      <c r="R97" s="143"/>
    </row>
    <row r="98" ht="15.75" customHeight="1">
      <c r="A98" s="136">
        <v>1569029.0</v>
      </c>
      <c r="B98" s="137" t="s">
        <v>452</v>
      </c>
      <c r="C98" s="138" t="s">
        <v>453</v>
      </c>
      <c r="D98" s="139">
        <v>98.0</v>
      </c>
      <c r="E98" s="136">
        <v>8.0</v>
      </c>
      <c r="F98" s="136">
        <v>3.0</v>
      </c>
      <c r="G98" s="136">
        <v>5.0</v>
      </c>
      <c r="H98" s="136">
        <v>2.0</v>
      </c>
      <c r="I98" s="136">
        <v>154.0</v>
      </c>
      <c r="J98" s="136">
        <v>4.5</v>
      </c>
      <c r="K98" s="136" t="s">
        <v>454</v>
      </c>
      <c r="L98" s="136" t="s">
        <v>49</v>
      </c>
      <c r="M98" s="136" t="s">
        <v>62</v>
      </c>
      <c r="N98" s="136" t="s">
        <v>244</v>
      </c>
      <c r="O98" s="140">
        <v>41487.0</v>
      </c>
      <c r="P98" s="141">
        <v>392.0</v>
      </c>
      <c r="Q98" s="142">
        <f t="shared" si="1"/>
        <v>7</v>
      </c>
      <c r="R98" s="143"/>
    </row>
    <row r="99" ht="15.75" customHeight="1">
      <c r="A99" s="136">
        <v>1.3924071E7</v>
      </c>
      <c r="B99" s="137" t="s">
        <v>455</v>
      </c>
      <c r="C99" s="138" t="s">
        <v>456</v>
      </c>
      <c r="D99" s="139">
        <v>129.0</v>
      </c>
      <c r="E99" s="136" t="s">
        <v>215</v>
      </c>
      <c r="F99" s="136">
        <v>6.0</v>
      </c>
      <c r="G99" s="136">
        <v>9.0</v>
      </c>
      <c r="H99" s="136">
        <v>4.5</v>
      </c>
      <c r="I99" s="136">
        <v>45.0</v>
      </c>
      <c r="J99" s="136">
        <v>5.0</v>
      </c>
      <c r="K99" s="136" t="s">
        <v>351</v>
      </c>
      <c r="L99" s="136" t="s">
        <v>25</v>
      </c>
      <c r="M99" s="136" t="s">
        <v>66</v>
      </c>
      <c r="N99" s="136" t="s">
        <v>243</v>
      </c>
      <c r="O99" s="140">
        <v>42430.0</v>
      </c>
      <c r="P99" s="141">
        <v>392.0</v>
      </c>
      <c r="Q99" s="142">
        <f t="shared" si="1"/>
        <v>5</v>
      </c>
      <c r="R99" s="143"/>
    </row>
    <row r="100" ht="15.75" customHeight="1">
      <c r="A100" s="136">
        <v>1.0659478E7</v>
      </c>
      <c r="B100" s="137" t="s">
        <v>457</v>
      </c>
      <c r="C100" s="138" t="s">
        <v>458</v>
      </c>
      <c r="D100" s="139">
        <v>135.0</v>
      </c>
      <c r="E100" s="136">
        <v>10.0</v>
      </c>
      <c r="F100" s="136">
        <v>4.0</v>
      </c>
      <c r="G100" s="136">
        <v>7.0</v>
      </c>
      <c r="H100" s="136">
        <v>3.0</v>
      </c>
      <c r="I100" s="136">
        <v>80.0</v>
      </c>
      <c r="J100" s="136">
        <v>5.0</v>
      </c>
      <c r="K100" s="136" t="s">
        <v>459</v>
      </c>
      <c r="L100" s="136" t="s">
        <v>25</v>
      </c>
      <c r="M100" s="136" t="s">
        <v>66</v>
      </c>
      <c r="N100" s="136" t="s">
        <v>243</v>
      </c>
      <c r="O100" s="140">
        <v>42370.0</v>
      </c>
      <c r="P100" s="141">
        <v>391.0</v>
      </c>
      <c r="Q100" s="142">
        <f t="shared" si="1"/>
        <v>5</v>
      </c>
      <c r="R100" s="143"/>
    </row>
    <row r="101" ht="15.75" customHeight="1">
      <c r="A101" s="136">
        <v>2.3627216E7</v>
      </c>
      <c r="B101" s="137" t="s">
        <v>460</v>
      </c>
      <c r="C101" s="138" t="s">
        <v>461</v>
      </c>
      <c r="D101" s="139">
        <v>50.0</v>
      </c>
      <c r="E101" s="136">
        <v>3.0</v>
      </c>
      <c r="F101" s="136">
        <v>1.0</v>
      </c>
      <c r="G101" s="136">
        <v>1.0</v>
      </c>
      <c r="H101" s="136">
        <v>1.0</v>
      </c>
      <c r="I101" s="136">
        <v>80.0</v>
      </c>
      <c r="J101" s="136">
        <v>5.0</v>
      </c>
      <c r="K101" s="136" t="s">
        <v>462</v>
      </c>
      <c r="L101" s="136" t="s">
        <v>25</v>
      </c>
      <c r="M101" s="136" t="s">
        <v>71</v>
      </c>
      <c r="N101" s="136" t="s">
        <v>244</v>
      </c>
      <c r="O101" s="140">
        <v>43132.0</v>
      </c>
      <c r="P101" s="141">
        <v>366.0</v>
      </c>
      <c r="Q101" s="142">
        <f t="shared" si="1"/>
        <v>3</v>
      </c>
      <c r="R101" s="143"/>
    </row>
    <row r="102" ht="15.75" customHeight="1">
      <c r="A102" s="136">
        <v>2.9353224E7</v>
      </c>
      <c r="B102" s="137" t="s">
        <v>463</v>
      </c>
      <c r="C102" s="138" t="s">
        <v>464</v>
      </c>
      <c r="D102" s="139">
        <v>281.0</v>
      </c>
      <c r="E102" s="136" t="s">
        <v>215</v>
      </c>
      <c r="F102" s="136">
        <v>8.0</v>
      </c>
      <c r="G102" s="136">
        <v>12.0</v>
      </c>
      <c r="H102" s="136">
        <v>5.0</v>
      </c>
      <c r="I102" s="136">
        <v>4.0</v>
      </c>
      <c r="J102" s="136">
        <v>5.0</v>
      </c>
      <c r="K102" s="136" t="s">
        <v>429</v>
      </c>
      <c r="L102" s="136" t="s">
        <v>25</v>
      </c>
      <c r="M102" s="136" t="s">
        <v>66</v>
      </c>
      <c r="N102" s="136" t="s">
        <v>430</v>
      </c>
      <c r="O102" s="140">
        <v>41518.0</v>
      </c>
      <c r="P102" s="141">
        <v>364.0</v>
      </c>
      <c r="Q102" s="142">
        <f t="shared" si="1"/>
        <v>7</v>
      </c>
      <c r="R102" s="143"/>
    </row>
    <row r="103" ht="15.75" customHeight="1">
      <c r="A103" s="136">
        <v>287406.0</v>
      </c>
      <c r="B103" s="137" t="s">
        <v>465</v>
      </c>
      <c r="C103" s="138" t="s">
        <v>466</v>
      </c>
      <c r="D103" s="139">
        <v>99.0</v>
      </c>
      <c r="E103" s="136">
        <v>6.0</v>
      </c>
      <c r="F103" s="136">
        <v>3.0</v>
      </c>
      <c r="G103" s="136">
        <v>4.0</v>
      </c>
      <c r="H103" s="136">
        <v>2.0</v>
      </c>
      <c r="I103" s="136">
        <v>151.0</v>
      </c>
      <c r="J103" s="136">
        <v>4.5</v>
      </c>
      <c r="K103" s="136" t="s">
        <v>467</v>
      </c>
      <c r="L103" s="136" t="s">
        <v>25</v>
      </c>
      <c r="M103" s="136" t="s">
        <v>62</v>
      </c>
      <c r="N103" s="136" t="s">
        <v>243</v>
      </c>
      <c r="O103" s="140">
        <v>40878.0</v>
      </c>
      <c r="P103" s="141">
        <v>361.0</v>
      </c>
      <c r="Q103" s="142">
        <f t="shared" si="1"/>
        <v>9</v>
      </c>
      <c r="R103" s="143"/>
    </row>
    <row r="104" ht="15.75" customHeight="1">
      <c r="A104" s="136">
        <v>1.8791709E7</v>
      </c>
      <c r="B104" s="137" t="s">
        <v>468</v>
      </c>
      <c r="C104" s="138" t="s">
        <v>469</v>
      </c>
      <c r="D104" s="139">
        <v>145.0</v>
      </c>
      <c r="E104" s="136">
        <v>14.0</v>
      </c>
      <c r="F104" s="136">
        <v>4.0</v>
      </c>
      <c r="G104" s="136">
        <v>7.0</v>
      </c>
      <c r="H104" s="136">
        <v>3.0</v>
      </c>
      <c r="I104" s="136">
        <v>85.0</v>
      </c>
      <c r="J104" s="136">
        <v>5.0</v>
      </c>
      <c r="K104" s="136" t="s">
        <v>470</v>
      </c>
      <c r="L104" s="136" t="s">
        <v>25</v>
      </c>
      <c r="M104" s="136" t="s">
        <v>66</v>
      </c>
      <c r="N104" s="136" t="s">
        <v>243</v>
      </c>
      <c r="O104" s="140">
        <v>42795.0</v>
      </c>
      <c r="P104" s="141">
        <v>359.0</v>
      </c>
      <c r="Q104" s="142">
        <f t="shared" si="1"/>
        <v>4</v>
      </c>
      <c r="R104" s="143"/>
    </row>
    <row r="105" ht="15.75" customHeight="1">
      <c r="A105" s="136">
        <v>1.7875047E7</v>
      </c>
      <c r="B105" s="137" t="s">
        <v>471</v>
      </c>
      <c r="C105" s="138" t="s">
        <v>472</v>
      </c>
      <c r="D105" s="139">
        <v>80.0</v>
      </c>
      <c r="E105" s="136">
        <v>6.0</v>
      </c>
      <c r="F105" s="136">
        <v>3.0</v>
      </c>
      <c r="G105" s="136">
        <v>5.0</v>
      </c>
      <c r="H105" s="136">
        <v>2.0</v>
      </c>
      <c r="I105" s="136">
        <v>66.0</v>
      </c>
      <c r="J105" s="136">
        <v>4.5</v>
      </c>
      <c r="K105" s="136" t="s">
        <v>473</v>
      </c>
      <c r="L105" s="136" t="s">
        <v>25</v>
      </c>
      <c r="M105" s="136" t="s">
        <v>62</v>
      </c>
      <c r="N105" s="136" t="s">
        <v>474</v>
      </c>
      <c r="O105" s="140">
        <v>42795.0</v>
      </c>
      <c r="P105" s="141">
        <v>345.0</v>
      </c>
      <c r="Q105" s="142">
        <f t="shared" si="1"/>
        <v>4</v>
      </c>
      <c r="R105" s="143"/>
    </row>
    <row r="106" ht="15.75" customHeight="1">
      <c r="A106" s="136">
        <v>1.381199E7</v>
      </c>
      <c r="B106" s="137" t="s">
        <v>475</v>
      </c>
      <c r="C106" s="138" t="s">
        <v>476</v>
      </c>
      <c r="D106" s="139">
        <v>75.0</v>
      </c>
      <c r="E106" s="136">
        <v>8.0</v>
      </c>
      <c r="F106" s="136">
        <v>3.0</v>
      </c>
      <c r="G106" s="136">
        <v>5.0</v>
      </c>
      <c r="H106" s="136">
        <v>2.0</v>
      </c>
      <c r="I106" s="136">
        <v>76.0</v>
      </c>
      <c r="J106" s="136">
        <v>4.5</v>
      </c>
      <c r="K106" s="136" t="s">
        <v>477</v>
      </c>
      <c r="L106" s="136" t="s">
        <v>25</v>
      </c>
      <c r="M106" s="136" t="s">
        <v>62</v>
      </c>
      <c r="N106" s="136" t="s">
        <v>249</v>
      </c>
      <c r="O106" s="140">
        <v>42552.0</v>
      </c>
      <c r="P106" s="141">
        <v>344.0</v>
      </c>
      <c r="Q106" s="142">
        <f t="shared" si="1"/>
        <v>4</v>
      </c>
      <c r="R106" s="143"/>
    </row>
    <row r="107" ht="15.75" customHeight="1">
      <c r="A107" s="136">
        <v>2.5297365E7</v>
      </c>
      <c r="B107" s="137" t="s">
        <v>478</v>
      </c>
      <c r="C107" s="138" t="s">
        <v>479</v>
      </c>
      <c r="D107" s="139">
        <v>97.0</v>
      </c>
      <c r="E107" s="136">
        <v>6.0</v>
      </c>
      <c r="F107" s="136">
        <v>2.0</v>
      </c>
      <c r="G107" s="136">
        <v>4.0</v>
      </c>
      <c r="H107" s="136">
        <v>2.0</v>
      </c>
      <c r="I107" s="136">
        <v>34.0</v>
      </c>
      <c r="J107" s="136">
        <v>5.0</v>
      </c>
      <c r="K107" s="136" t="s">
        <v>171</v>
      </c>
      <c r="L107" s="136" t="s">
        <v>25</v>
      </c>
      <c r="M107" s="136" t="s">
        <v>71</v>
      </c>
      <c r="N107" s="136" t="s">
        <v>243</v>
      </c>
      <c r="O107" s="140">
        <v>41518.0</v>
      </c>
      <c r="P107" s="141">
        <v>339.0</v>
      </c>
      <c r="Q107" s="142">
        <f t="shared" si="1"/>
        <v>7</v>
      </c>
      <c r="R107" s="143"/>
    </row>
    <row r="108" ht="15.75" customHeight="1">
      <c r="A108" s="136">
        <v>3.1388226E7</v>
      </c>
      <c r="B108" s="137" t="s">
        <v>480</v>
      </c>
      <c r="C108" s="138" t="s">
        <v>481</v>
      </c>
      <c r="D108" s="139">
        <v>149.0</v>
      </c>
      <c r="E108" s="136">
        <v>10.0</v>
      </c>
      <c r="F108" s="136">
        <v>4.0</v>
      </c>
      <c r="G108" s="136">
        <v>6.0</v>
      </c>
      <c r="H108" s="136">
        <v>3.0</v>
      </c>
      <c r="I108" s="136"/>
      <c r="J108" s="136">
        <v>5.0</v>
      </c>
      <c r="K108" s="136" t="s">
        <v>197</v>
      </c>
      <c r="L108" s="136" t="s">
        <v>25</v>
      </c>
      <c r="M108" s="136" t="s">
        <v>66</v>
      </c>
      <c r="N108" s="136" t="s">
        <v>244</v>
      </c>
      <c r="O108" s="140">
        <v>42309.0</v>
      </c>
      <c r="P108" s="141">
        <v>334.0</v>
      </c>
      <c r="Q108" s="142">
        <f t="shared" si="1"/>
        <v>5</v>
      </c>
      <c r="R108" s="143"/>
    </row>
    <row r="109" ht="15.75" customHeight="1">
      <c r="A109" s="136">
        <v>1.526941E7</v>
      </c>
      <c r="B109" s="137" t="s">
        <v>482</v>
      </c>
      <c r="C109" s="138" t="s">
        <v>483</v>
      </c>
      <c r="D109" s="139">
        <v>135.0</v>
      </c>
      <c r="E109" s="136">
        <v>14.0</v>
      </c>
      <c r="F109" s="136">
        <v>7.0</v>
      </c>
      <c r="G109" s="136">
        <v>10.0</v>
      </c>
      <c r="H109" s="136">
        <v>4.5</v>
      </c>
      <c r="I109" s="136">
        <v>13.0</v>
      </c>
      <c r="J109" s="136">
        <v>5.0</v>
      </c>
      <c r="K109" s="136" t="s">
        <v>484</v>
      </c>
      <c r="L109" s="136" t="s">
        <v>25</v>
      </c>
      <c r="M109" s="136" t="s">
        <v>66</v>
      </c>
      <c r="N109" s="136" t="s">
        <v>243</v>
      </c>
      <c r="O109" s="140">
        <v>42614.0</v>
      </c>
      <c r="P109" s="141">
        <v>323.0</v>
      </c>
      <c r="Q109" s="142">
        <f t="shared" si="1"/>
        <v>4</v>
      </c>
      <c r="R109" s="143"/>
    </row>
    <row r="110" ht="15.75" customHeight="1">
      <c r="A110" s="136">
        <v>1.3432035E7</v>
      </c>
      <c r="B110" s="137" t="s">
        <v>485</v>
      </c>
      <c r="C110" s="138" t="s">
        <v>486</v>
      </c>
      <c r="D110" s="139">
        <v>115.0</v>
      </c>
      <c r="E110" s="136">
        <v>8.0</v>
      </c>
      <c r="F110" s="136">
        <v>4.0</v>
      </c>
      <c r="G110" s="136">
        <v>6.0</v>
      </c>
      <c r="H110" s="136">
        <v>3.0</v>
      </c>
      <c r="I110" s="136">
        <v>61.0</v>
      </c>
      <c r="J110" s="136">
        <v>5.0</v>
      </c>
      <c r="K110" s="136" t="s">
        <v>487</v>
      </c>
      <c r="L110" s="136" t="s">
        <v>25</v>
      </c>
      <c r="M110" s="136" t="s">
        <v>66</v>
      </c>
      <c r="N110" s="136" t="s">
        <v>243</v>
      </c>
      <c r="O110" s="140">
        <v>42248.0</v>
      </c>
      <c r="P110" s="141">
        <v>320.0</v>
      </c>
      <c r="Q110" s="142">
        <f t="shared" si="1"/>
        <v>5</v>
      </c>
      <c r="R110" s="143"/>
    </row>
    <row r="111" ht="15.75" customHeight="1">
      <c r="A111" s="136">
        <v>7051769.0</v>
      </c>
      <c r="B111" s="137" t="s">
        <v>488</v>
      </c>
      <c r="C111" s="138" t="s">
        <v>489</v>
      </c>
      <c r="D111" s="139">
        <v>125.0</v>
      </c>
      <c r="E111" s="136">
        <v>8.0</v>
      </c>
      <c r="F111" s="136">
        <v>2.0</v>
      </c>
      <c r="G111" s="136">
        <v>6.0</v>
      </c>
      <c r="H111" s="136">
        <v>2.0</v>
      </c>
      <c r="I111" s="136">
        <v>189.0</v>
      </c>
      <c r="J111" s="136">
        <v>5.0</v>
      </c>
      <c r="K111" s="136" t="s">
        <v>252</v>
      </c>
      <c r="L111" s="136" t="s">
        <v>25</v>
      </c>
      <c r="M111" s="136" t="s">
        <v>71</v>
      </c>
      <c r="N111" s="136" t="s">
        <v>243</v>
      </c>
      <c r="O111" s="140">
        <v>42156.0</v>
      </c>
      <c r="P111" s="141">
        <v>318.0</v>
      </c>
      <c r="Q111" s="142">
        <f t="shared" si="1"/>
        <v>5</v>
      </c>
      <c r="R111" s="143"/>
    </row>
    <row r="112" ht="15.75" customHeight="1">
      <c r="A112" s="136">
        <v>1.8716488E7</v>
      </c>
      <c r="B112" s="137" t="s">
        <v>490</v>
      </c>
      <c r="C112" s="138" t="s">
        <v>491</v>
      </c>
      <c r="D112" s="139">
        <v>100.0</v>
      </c>
      <c r="E112" s="136">
        <v>12.0</v>
      </c>
      <c r="F112" s="136">
        <v>4.0</v>
      </c>
      <c r="G112" s="136">
        <v>7.0</v>
      </c>
      <c r="H112" s="136">
        <v>2.0</v>
      </c>
      <c r="I112" s="136">
        <v>45.0</v>
      </c>
      <c r="J112" s="136">
        <v>4.5</v>
      </c>
      <c r="K112" s="136" t="s">
        <v>492</v>
      </c>
      <c r="L112" s="136" t="s">
        <v>25</v>
      </c>
      <c r="M112" s="136" t="s">
        <v>66</v>
      </c>
      <c r="N112" s="136" t="s">
        <v>244</v>
      </c>
      <c r="O112" s="140">
        <v>42856.0</v>
      </c>
      <c r="P112" s="141">
        <v>305.0</v>
      </c>
      <c r="Q112" s="142">
        <f t="shared" si="1"/>
        <v>4</v>
      </c>
      <c r="R112" s="143"/>
    </row>
    <row r="113" ht="15.75" customHeight="1">
      <c r="A113" s="136">
        <v>1.6933178E7</v>
      </c>
      <c r="B113" s="137" t="s">
        <v>493</v>
      </c>
      <c r="C113" s="138" t="s">
        <v>494</v>
      </c>
      <c r="D113" s="139">
        <v>85.0</v>
      </c>
      <c r="E113" s="136">
        <v>10.0</v>
      </c>
      <c r="F113" s="136">
        <v>3.0</v>
      </c>
      <c r="G113" s="136">
        <v>6.0</v>
      </c>
      <c r="H113" s="136">
        <v>2.0</v>
      </c>
      <c r="I113" s="136">
        <v>67.0</v>
      </c>
      <c r="J113" s="136">
        <v>4.0</v>
      </c>
      <c r="K113" s="136" t="s">
        <v>495</v>
      </c>
      <c r="L113" s="136" t="s">
        <v>25</v>
      </c>
      <c r="M113" s="136" t="s">
        <v>62</v>
      </c>
      <c r="N113" s="136" t="s">
        <v>243</v>
      </c>
      <c r="O113" s="140">
        <v>41821.0</v>
      </c>
      <c r="P113" s="141">
        <v>301.0</v>
      </c>
      <c r="Q113" s="142">
        <f t="shared" si="1"/>
        <v>6</v>
      </c>
      <c r="R113" s="143"/>
    </row>
    <row r="114" ht="15.75" customHeight="1">
      <c r="A114" s="136">
        <v>1.3046652E7</v>
      </c>
      <c r="B114" s="137" t="s">
        <v>496</v>
      </c>
      <c r="C114" s="138" t="s">
        <v>497</v>
      </c>
      <c r="D114" s="139">
        <v>79.0</v>
      </c>
      <c r="E114" s="136">
        <v>6.0</v>
      </c>
      <c r="F114" s="136">
        <v>3.0</v>
      </c>
      <c r="G114" s="136">
        <v>3.0</v>
      </c>
      <c r="H114" s="136">
        <v>2.0</v>
      </c>
      <c r="I114" s="136">
        <v>64.0</v>
      </c>
      <c r="J114" s="136">
        <v>4.5</v>
      </c>
      <c r="K114" s="136" t="s">
        <v>498</v>
      </c>
      <c r="L114" s="136" t="s">
        <v>25</v>
      </c>
      <c r="M114" s="136" t="s">
        <v>62</v>
      </c>
      <c r="N114" s="136" t="s">
        <v>244</v>
      </c>
      <c r="O114" s="140">
        <v>42217.0</v>
      </c>
      <c r="P114" s="141">
        <v>295.0</v>
      </c>
      <c r="Q114" s="142">
        <f t="shared" si="1"/>
        <v>5</v>
      </c>
      <c r="R114" s="143"/>
    </row>
    <row r="115" ht="15.75" customHeight="1">
      <c r="A115" s="136">
        <v>1.7211159E7</v>
      </c>
      <c r="B115" s="137" t="s">
        <v>499</v>
      </c>
      <c r="C115" s="138" t="s">
        <v>500</v>
      </c>
      <c r="D115" s="139">
        <v>100.0</v>
      </c>
      <c r="E115" s="136">
        <v>12.0</v>
      </c>
      <c r="F115" s="136">
        <v>4.0</v>
      </c>
      <c r="G115" s="136">
        <v>8.0</v>
      </c>
      <c r="H115" s="136">
        <v>3.0</v>
      </c>
      <c r="I115" s="136">
        <v>107.0</v>
      </c>
      <c r="J115" s="136">
        <v>5.0</v>
      </c>
      <c r="K115" s="136" t="s">
        <v>501</v>
      </c>
      <c r="L115" s="136" t="s">
        <v>25</v>
      </c>
      <c r="M115" s="136" t="s">
        <v>66</v>
      </c>
      <c r="N115" s="136" t="s">
        <v>244</v>
      </c>
      <c r="O115" s="140">
        <v>42125.0</v>
      </c>
      <c r="P115" s="141">
        <v>294.0</v>
      </c>
      <c r="Q115" s="142">
        <f t="shared" si="1"/>
        <v>6</v>
      </c>
      <c r="R115" s="143"/>
    </row>
    <row r="116" ht="15.75" customHeight="1">
      <c r="A116" s="136">
        <v>3.0132944E7</v>
      </c>
      <c r="B116" s="137" t="s">
        <v>502</v>
      </c>
      <c r="C116" s="138" t="s">
        <v>503</v>
      </c>
      <c r="D116" s="139">
        <v>65.0</v>
      </c>
      <c r="E116" s="136">
        <v>4.0</v>
      </c>
      <c r="F116" s="136">
        <v>1.0</v>
      </c>
      <c r="G116" s="136">
        <v>2.0</v>
      </c>
      <c r="H116" s="136">
        <v>1.0</v>
      </c>
      <c r="I116" s="136"/>
      <c r="J116" s="136"/>
      <c r="K116" s="136" t="s">
        <v>178</v>
      </c>
      <c r="L116" s="136" t="s">
        <v>25</v>
      </c>
      <c r="M116" s="136" t="s">
        <v>71</v>
      </c>
      <c r="N116" s="136" t="s">
        <v>244</v>
      </c>
      <c r="O116" s="140">
        <v>43405.0</v>
      </c>
      <c r="P116" s="141">
        <v>290.0</v>
      </c>
      <c r="Q116" s="142">
        <f t="shared" si="1"/>
        <v>2</v>
      </c>
      <c r="R116" s="143"/>
    </row>
    <row r="117" ht="15.75" customHeight="1">
      <c r="A117" s="136">
        <v>2.7815137E7</v>
      </c>
      <c r="B117" s="137" t="s">
        <v>504</v>
      </c>
      <c r="C117" s="138" t="s">
        <v>505</v>
      </c>
      <c r="D117" s="139">
        <v>112.0</v>
      </c>
      <c r="E117" s="136">
        <v>13.0</v>
      </c>
      <c r="F117" s="136">
        <v>5.0</v>
      </c>
      <c r="G117" s="136">
        <v>9.0</v>
      </c>
      <c r="H117" s="136">
        <v>3.0</v>
      </c>
      <c r="I117" s="136">
        <v>24.0</v>
      </c>
      <c r="J117" s="136">
        <v>4.5</v>
      </c>
      <c r="K117" s="136" t="s">
        <v>506</v>
      </c>
      <c r="L117" s="136" t="s">
        <v>25</v>
      </c>
      <c r="M117" s="136" t="s">
        <v>66</v>
      </c>
      <c r="N117" s="136" t="s">
        <v>244</v>
      </c>
      <c r="O117" s="140">
        <v>43221.0</v>
      </c>
      <c r="P117" s="141">
        <v>288.0</v>
      </c>
      <c r="Q117" s="142">
        <f t="shared" si="1"/>
        <v>3</v>
      </c>
      <c r="R117" s="143"/>
    </row>
    <row r="118" ht="15.75" customHeight="1">
      <c r="A118" s="136">
        <v>7843162.0</v>
      </c>
      <c r="B118" s="137" t="s">
        <v>507</v>
      </c>
      <c r="C118" s="138" t="s">
        <v>508</v>
      </c>
      <c r="D118" s="139">
        <v>80.0</v>
      </c>
      <c r="E118" s="136">
        <v>6.0</v>
      </c>
      <c r="F118" s="136">
        <v>3.0</v>
      </c>
      <c r="G118" s="136">
        <v>5.0</v>
      </c>
      <c r="H118" s="136">
        <v>2.5</v>
      </c>
      <c r="I118" s="136">
        <v>91.0</v>
      </c>
      <c r="J118" s="136">
        <v>4.5</v>
      </c>
      <c r="K118" s="136" t="s">
        <v>498</v>
      </c>
      <c r="L118" s="136" t="s">
        <v>25</v>
      </c>
      <c r="M118" s="136" t="s">
        <v>62</v>
      </c>
      <c r="N118" s="136" t="s">
        <v>244</v>
      </c>
      <c r="O118" s="140">
        <v>42217.0</v>
      </c>
      <c r="P118" s="141">
        <v>285.0</v>
      </c>
      <c r="Q118" s="142">
        <f t="shared" si="1"/>
        <v>5</v>
      </c>
      <c r="R118" s="143"/>
    </row>
    <row r="119" ht="15.75" customHeight="1">
      <c r="A119" s="136">
        <v>73009.0</v>
      </c>
      <c r="B119" s="137" t="s">
        <v>509</v>
      </c>
      <c r="C119" s="138" t="s">
        <v>510</v>
      </c>
      <c r="D119" s="139">
        <v>80.0</v>
      </c>
      <c r="E119" s="136">
        <v>8.0</v>
      </c>
      <c r="F119" s="136">
        <v>3.0</v>
      </c>
      <c r="G119" s="136">
        <v>6.0</v>
      </c>
      <c r="H119" s="136">
        <v>2.0</v>
      </c>
      <c r="I119" s="136">
        <v>159.0</v>
      </c>
      <c r="J119" s="136">
        <v>4.5</v>
      </c>
      <c r="K119" s="136" t="s">
        <v>511</v>
      </c>
      <c r="L119" s="136" t="s">
        <v>25</v>
      </c>
      <c r="M119" s="136" t="s">
        <v>62</v>
      </c>
      <c r="N119" s="136" t="s">
        <v>512</v>
      </c>
      <c r="O119" s="140">
        <v>40422.0</v>
      </c>
      <c r="P119" s="141">
        <v>285.0</v>
      </c>
      <c r="Q119" s="142">
        <f t="shared" si="1"/>
        <v>10</v>
      </c>
      <c r="R119" s="143"/>
    </row>
    <row r="120" ht="15.75" customHeight="1">
      <c r="A120" s="136">
        <v>5900089.0</v>
      </c>
      <c r="B120" s="137" t="s">
        <v>513</v>
      </c>
      <c r="C120" s="138" t="s">
        <v>514</v>
      </c>
      <c r="D120" s="139">
        <v>119.0</v>
      </c>
      <c r="E120" s="136">
        <v>6.0</v>
      </c>
      <c r="F120" s="136">
        <v>2.0</v>
      </c>
      <c r="G120" s="136">
        <v>4.0</v>
      </c>
      <c r="H120" s="136">
        <v>2.0</v>
      </c>
      <c r="I120" s="136">
        <v>96.0</v>
      </c>
      <c r="J120" s="136">
        <v>5.0</v>
      </c>
      <c r="K120" s="136" t="s">
        <v>515</v>
      </c>
      <c r="L120" s="136" t="s">
        <v>25</v>
      </c>
      <c r="M120" s="136" t="s">
        <v>71</v>
      </c>
      <c r="N120" s="136" t="s">
        <v>516</v>
      </c>
      <c r="O120" s="140">
        <v>42095.0</v>
      </c>
      <c r="P120" s="141">
        <v>283.0</v>
      </c>
      <c r="Q120" s="142">
        <f t="shared" si="1"/>
        <v>6</v>
      </c>
      <c r="R120" s="143"/>
    </row>
    <row r="121" ht="15.75" customHeight="1">
      <c r="A121" s="136">
        <v>1.5780218E7</v>
      </c>
      <c r="B121" s="137" t="s">
        <v>517</v>
      </c>
      <c r="C121" s="138" t="s">
        <v>518</v>
      </c>
      <c r="D121" s="139">
        <v>105.0</v>
      </c>
      <c r="E121" s="136">
        <v>8.0</v>
      </c>
      <c r="F121" s="136">
        <v>4.0</v>
      </c>
      <c r="G121" s="136">
        <v>5.0</v>
      </c>
      <c r="H121" s="136">
        <v>4.0</v>
      </c>
      <c r="I121" s="136">
        <v>50.0</v>
      </c>
      <c r="J121" s="136">
        <v>5.0</v>
      </c>
      <c r="K121" s="136" t="s">
        <v>519</v>
      </c>
      <c r="L121" s="136" t="s">
        <v>25</v>
      </c>
      <c r="M121" s="136" t="s">
        <v>66</v>
      </c>
      <c r="N121" s="136" t="s">
        <v>249</v>
      </c>
      <c r="O121" s="140">
        <v>42401.0</v>
      </c>
      <c r="P121" s="141">
        <v>274.0</v>
      </c>
      <c r="Q121" s="142">
        <f t="shared" si="1"/>
        <v>5</v>
      </c>
      <c r="R121" s="143"/>
    </row>
    <row r="122" ht="15.75" customHeight="1">
      <c r="A122" s="136">
        <v>1.507865E7</v>
      </c>
      <c r="B122" s="137" t="s">
        <v>520</v>
      </c>
      <c r="C122" s="138" t="s">
        <v>521</v>
      </c>
      <c r="D122" s="139">
        <v>180.0</v>
      </c>
      <c r="E122" s="136">
        <v>14.0</v>
      </c>
      <c r="F122" s="136">
        <v>6.0</v>
      </c>
      <c r="G122" s="136">
        <v>8.0</v>
      </c>
      <c r="H122" s="136">
        <v>7.0</v>
      </c>
      <c r="I122" s="136">
        <v>72.0</v>
      </c>
      <c r="J122" s="136">
        <v>5.0</v>
      </c>
      <c r="K122" s="136" t="s">
        <v>522</v>
      </c>
      <c r="L122" s="136" t="s">
        <v>25</v>
      </c>
      <c r="M122" s="136" t="s">
        <v>66</v>
      </c>
      <c r="N122" s="136" t="s">
        <v>243</v>
      </c>
      <c r="O122" s="140">
        <v>42522.0</v>
      </c>
      <c r="P122" s="141">
        <v>274.0</v>
      </c>
      <c r="Q122" s="142">
        <f t="shared" si="1"/>
        <v>4</v>
      </c>
      <c r="R122" s="143"/>
    </row>
    <row r="123" ht="15.75" customHeight="1">
      <c r="A123" s="136">
        <v>1.5569611E7</v>
      </c>
      <c r="B123" s="137" t="s">
        <v>523</v>
      </c>
      <c r="C123" s="138" t="s">
        <v>524</v>
      </c>
      <c r="D123" s="139">
        <v>162.0</v>
      </c>
      <c r="E123" s="136">
        <v>10.0</v>
      </c>
      <c r="F123" s="136">
        <v>4.0</v>
      </c>
      <c r="G123" s="136">
        <v>8.0</v>
      </c>
      <c r="H123" s="136">
        <v>3.0</v>
      </c>
      <c r="I123" s="136">
        <v>42.0</v>
      </c>
      <c r="J123" s="136">
        <v>5.0</v>
      </c>
      <c r="K123" s="136" t="s">
        <v>525</v>
      </c>
      <c r="L123" s="136" t="s">
        <v>25</v>
      </c>
      <c r="M123" s="136" t="s">
        <v>66</v>
      </c>
      <c r="N123" s="136" t="s">
        <v>244</v>
      </c>
      <c r="O123" s="140">
        <v>42644.0</v>
      </c>
      <c r="P123" s="141">
        <v>270.0</v>
      </c>
      <c r="Q123" s="142">
        <f t="shared" si="1"/>
        <v>4</v>
      </c>
      <c r="R123" s="143"/>
    </row>
    <row r="124" ht="15.75" customHeight="1">
      <c r="A124" s="136">
        <v>2.5860016E7</v>
      </c>
      <c r="B124" s="137" t="s">
        <v>526</v>
      </c>
      <c r="C124" s="138" t="s">
        <v>527</v>
      </c>
      <c r="D124" s="139">
        <v>287.0</v>
      </c>
      <c r="E124" s="136" t="s">
        <v>215</v>
      </c>
      <c r="F124" s="136">
        <v>6.0</v>
      </c>
      <c r="G124" s="136">
        <v>11.0</v>
      </c>
      <c r="H124" s="136">
        <v>6.5</v>
      </c>
      <c r="I124" s="136">
        <v>13.0</v>
      </c>
      <c r="J124" s="136">
        <v>5.0</v>
      </c>
      <c r="K124" s="136" t="s">
        <v>528</v>
      </c>
      <c r="L124" s="136" t="s">
        <v>25</v>
      </c>
      <c r="M124" s="136" t="s">
        <v>66</v>
      </c>
      <c r="N124" s="136" t="s">
        <v>243</v>
      </c>
      <c r="O124" s="140">
        <v>42552.0</v>
      </c>
      <c r="P124" s="141">
        <v>268.0</v>
      </c>
      <c r="Q124" s="142">
        <f t="shared" si="1"/>
        <v>4</v>
      </c>
      <c r="R124" s="143"/>
    </row>
    <row r="125" ht="15.75" customHeight="1">
      <c r="A125" s="136">
        <v>2.2317216E7</v>
      </c>
      <c r="B125" s="137" t="s">
        <v>529</v>
      </c>
      <c r="C125" s="138" t="s">
        <v>530</v>
      </c>
      <c r="D125" s="139">
        <v>100.0</v>
      </c>
      <c r="E125" s="136">
        <v>10.0</v>
      </c>
      <c r="F125" s="136">
        <v>3.0</v>
      </c>
      <c r="G125" s="136">
        <v>6.0</v>
      </c>
      <c r="H125" s="136">
        <v>2.0</v>
      </c>
      <c r="I125" s="136">
        <v>35.0</v>
      </c>
      <c r="J125" s="136">
        <v>4.5</v>
      </c>
      <c r="K125" s="136" t="s">
        <v>531</v>
      </c>
      <c r="L125" s="136" t="s">
        <v>25</v>
      </c>
      <c r="M125" s="136" t="s">
        <v>62</v>
      </c>
      <c r="N125" s="136" t="s">
        <v>532</v>
      </c>
      <c r="O125" s="140">
        <v>43070.0</v>
      </c>
      <c r="P125" s="141">
        <v>267.0</v>
      </c>
      <c r="Q125" s="142">
        <f t="shared" si="1"/>
        <v>3</v>
      </c>
      <c r="R125" s="143"/>
    </row>
    <row r="126" ht="15.75" customHeight="1">
      <c r="A126" s="136">
        <v>1.0588229E7</v>
      </c>
      <c r="B126" s="137" t="s">
        <v>533</v>
      </c>
      <c r="C126" s="138" t="s">
        <v>534</v>
      </c>
      <c r="D126" s="139">
        <v>69.0</v>
      </c>
      <c r="E126" s="136">
        <v>10.0</v>
      </c>
      <c r="F126" s="136">
        <v>4.0</v>
      </c>
      <c r="G126" s="136">
        <v>6.0</v>
      </c>
      <c r="H126" s="136">
        <v>3.0</v>
      </c>
      <c r="I126" s="136">
        <v>97.0</v>
      </c>
      <c r="J126" s="136">
        <v>5.0</v>
      </c>
      <c r="K126" s="136" t="s">
        <v>194</v>
      </c>
      <c r="L126" s="136" t="s">
        <v>25</v>
      </c>
      <c r="M126" s="136" t="s">
        <v>66</v>
      </c>
      <c r="N126" s="136" t="s">
        <v>243</v>
      </c>
      <c r="O126" s="140">
        <v>42370.0</v>
      </c>
      <c r="P126" s="141">
        <v>265.0</v>
      </c>
      <c r="Q126" s="142">
        <f t="shared" si="1"/>
        <v>5</v>
      </c>
      <c r="R126" s="143"/>
    </row>
    <row r="127" ht="15.75" customHeight="1">
      <c r="A127" s="136">
        <v>2.1571069E7</v>
      </c>
      <c r="B127" s="137" t="s">
        <v>535</v>
      </c>
      <c r="C127" s="138" t="s">
        <v>536</v>
      </c>
      <c r="D127" s="139">
        <v>98.0</v>
      </c>
      <c r="E127" s="136">
        <v>10.0</v>
      </c>
      <c r="F127" s="136">
        <v>4.0</v>
      </c>
      <c r="G127" s="136">
        <v>6.0</v>
      </c>
      <c r="H127" s="136">
        <v>3.0</v>
      </c>
      <c r="I127" s="136">
        <v>52.0</v>
      </c>
      <c r="J127" s="136">
        <v>5.0</v>
      </c>
      <c r="K127" s="136" t="s">
        <v>537</v>
      </c>
      <c r="L127" s="136" t="s">
        <v>25</v>
      </c>
      <c r="M127" s="136" t="s">
        <v>66</v>
      </c>
      <c r="N127" s="136" t="s">
        <v>244</v>
      </c>
      <c r="O127" s="140">
        <v>41913.0</v>
      </c>
      <c r="P127" s="141">
        <v>262.0</v>
      </c>
      <c r="Q127" s="142">
        <f t="shared" si="1"/>
        <v>6</v>
      </c>
      <c r="R127" s="143"/>
    </row>
    <row r="128" ht="15.75" customHeight="1">
      <c r="A128" s="136">
        <v>1.784226E7</v>
      </c>
      <c r="B128" s="137" t="s">
        <v>538</v>
      </c>
      <c r="C128" s="138" t="s">
        <v>539</v>
      </c>
      <c r="D128" s="139">
        <v>142.0</v>
      </c>
      <c r="E128" s="136">
        <v>13.0</v>
      </c>
      <c r="F128" s="136">
        <v>6.0</v>
      </c>
      <c r="G128" s="136">
        <v>10.0</v>
      </c>
      <c r="H128" s="136">
        <v>4.5</v>
      </c>
      <c r="I128" s="136">
        <v>30.0</v>
      </c>
      <c r="J128" s="136">
        <v>5.0</v>
      </c>
      <c r="K128" s="136" t="s">
        <v>252</v>
      </c>
      <c r="L128" s="136" t="s">
        <v>25</v>
      </c>
      <c r="M128" s="136" t="s">
        <v>66</v>
      </c>
      <c r="N128" s="136" t="s">
        <v>244</v>
      </c>
      <c r="O128" s="140">
        <v>42795.0</v>
      </c>
      <c r="P128" s="141">
        <v>262.0</v>
      </c>
      <c r="Q128" s="142">
        <f t="shared" si="1"/>
        <v>4</v>
      </c>
      <c r="R128" s="143"/>
    </row>
    <row r="129" ht="15.75" customHeight="1">
      <c r="A129" s="136">
        <v>1.9193485E7</v>
      </c>
      <c r="B129" s="137" t="s">
        <v>540</v>
      </c>
      <c r="C129" s="138" t="s">
        <v>541</v>
      </c>
      <c r="D129" s="139">
        <v>80.0</v>
      </c>
      <c r="E129" s="136">
        <v>6.0</v>
      </c>
      <c r="F129" s="136">
        <v>3.0</v>
      </c>
      <c r="G129" s="136">
        <v>5.0</v>
      </c>
      <c r="H129" s="136">
        <v>2.0</v>
      </c>
      <c r="I129" s="136">
        <v>8.0</v>
      </c>
      <c r="J129" s="136">
        <v>5.0</v>
      </c>
      <c r="K129" s="136" t="s">
        <v>271</v>
      </c>
      <c r="L129" s="136" t="s">
        <v>25</v>
      </c>
      <c r="M129" s="136" t="s">
        <v>62</v>
      </c>
      <c r="N129" s="136" t="s">
        <v>249</v>
      </c>
      <c r="O129" s="140">
        <v>42887.0</v>
      </c>
      <c r="P129" s="141">
        <v>262.0</v>
      </c>
      <c r="Q129" s="142">
        <f t="shared" si="1"/>
        <v>3</v>
      </c>
      <c r="R129" s="143"/>
    </row>
    <row r="130" ht="15.75" customHeight="1">
      <c r="A130" s="136">
        <v>2.0863366E7</v>
      </c>
      <c r="B130" s="137" t="s">
        <v>542</v>
      </c>
      <c r="C130" s="138" t="s">
        <v>543</v>
      </c>
      <c r="D130" s="139">
        <v>308.0</v>
      </c>
      <c r="E130" s="136">
        <v>16.0</v>
      </c>
      <c r="F130" s="136">
        <v>7.0</v>
      </c>
      <c r="G130" s="136">
        <v>12.0</v>
      </c>
      <c r="H130" s="136">
        <v>6.5</v>
      </c>
      <c r="I130" s="136">
        <v>26.0</v>
      </c>
      <c r="J130" s="136">
        <v>5.0</v>
      </c>
      <c r="K130" s="136" t="s">
        <v>334</v>
      </c>
      <c r="L130" s="136" t="s">
        <v>25</v>
      </c>
      <c r="M130" s="136" t="s">
        <v>66</v>
      </c>
      <c r="N130" s="136" t="s">
        <v>243</v>
      </c>
      <c r="O130" s="140">
        <v>42278.0</v>
      </c>
      <c r="P130" s="141">
        <v>256.0</v>
      </c>
      <c r="Q130" s="142">
        <f t="shared" si="1"/>
        <v>5</v>
      </c>
      <c r="R130" s="143"/>
    </row>
    <row r="131" ht="15.75" customHeight="1">
      <c r="A131" s="136">
        <v>1.8734906E7</v>
      </c>
      <c r="B131" s="137" t="s">
        <v>544</v>
      </c>
      <c r="C131" s="138" t="s">
        <v>545</v>
      </c>
      <c r="D131" s="139">
        <v>159.0</v>
      </c>
      <c r="E131" s="136">
        <v>10.0</v>
      </c>
      <c r="F131" s="136">
        <v>4.0</v>
      </c>
      <c r="G131" s="136">
        <v>6.0</v>
      </c>
      <c r="H131" s="136">
        <v>3.0</v>
      </c>
      <c r="I131" s="136">
        <v>39.0</v>
      </c>
      <c r="J131" s="136">
        <v>5.0</v>
      </c>
      <c r="K131" s="136" t="s">
        <v>197</v>
      </c>
      <c r="L131" s="136" t="s">
        <v>25</v>
      </c>
      <c r="M131" s="136" t="s">
        <v>66</v>
      </c>
      <c r="N131" s="136" t="s">
        <v>244</v>
      </c>
      <c r="O131" s="140">
        <v>42309.0</v>
      </c>
      <c r="P131" s="141">
        <v>251.0</v>
      </c>
      <c r="Q131" s="142">
        <f t="shared" si="1"/>
        <v>5</v>
      </c>
      <c r="R131" s="143"/>
    </row>
    <row r="132" ht="15.75" customHeight="1">
      <c r="A132" s="136">
        <v>2.2011059E7</v>
      </c>
      <c r="B132" s="137" t="s">
        <v>546</v>
      </c>
      <c r="C132" s="138" t="s">
        <v>547</v>
      </c>
      <c r="D132" s="139">
        <v>48.0</v>
      </c>
      <c r="E132" s="136">
        <v>2.0</v>
      </c>
      <c r="F132" s="136">
        <v>1.0</v>
      </c>
      <c r="G132" s="136">
        <v>1.0</v>
      </c>
      <c r="H132" s="136">
        <v>1.0</v>
      </c>
      <c r="I132" s="136">
        <v>74.0</v>
      </c>
      <c r="J132" s="136">
        <v>5.0</v>
      </c>
      <c r="K132" s="136" t="s">
        <v>317</v>
      </c>
      <c r="L132" s="136" t="s">
        <v>25</v>
      </c>
      <c r="M132" s="136" t="s">
        <v>71</v>
      </c>
      <c r="N132" s="136" t="s">
        <v>244</v>
      </c>
      <c r="O132" s="140">
        <v>43040.0</v>
      </c>
      <c r="P132" s="141">
        <v>248.0</v>
      </c>
      <c r="Q132" s="142">
        <f t="shared" si="1"/>
        <v>3</v>
      </c>
      <c r="R132" s="143"/>
    </row>
    <row r="133" ht="15.75" customHeight="1">
      <c r="A133" s="136">
        <v>1.1412539E7</v>
      </c>
      <c r="B133" s="137" t="s">
        <v>548</v>
      </c>
      <c r="C133" s="138" t="s">
        <v>549</v>
      </c>
      <c r="D133" s="139">
        <v>269.0</v>
      </c>
      <c r="E133" s="136">
        <v>12.0</v>
      </c>
      <c r="F133" s="136">
        <v>6.0</v>
      </c>
      <c r="G133" s="136">
        <v>10.0</v>
      </c>
      <c r="H133" s="136">
        <v>6.5</v>
      </c>
      <c r="I133" s="136">
        <v>68.0</v>
      </c>
      <c r="J133" s="136">
        <v>5.0</v>
      </c>
      <c r="K133" s="136" t="s">
        <v>550</v>
      </c>
      <c r="L133" s="136" t="s">
        <v>25</v>
      </c>
      <c r="M133" s="136" t="s">
        <v>66</v>
      </c>
      <c r="N133" s="136" t="s">
        <v>243</v>
      </c>
      <c r="O133" s="140">
        <v>42401.0</v>
      </c>
      <c r="P133" s="141">
        <v>248.0</v>
      </c>
      <c r="Q133" s="142">
        <f t="shared" si="1"/>
        <v>5</v>
      </c>
      <c r="R133" s="143"/>
    </row>
    <row r="134" ht="15.75" customHeight="1">
      <c r="A134" s="136">
        <v>1.9468709E7</v>
      </c>
      <c r="B134" s="137" t="s">
        <v>551</v>
      </c>
      <c r="C134" s="138" t="s">
        <v>552</v>
      </c>
      <c r="D134" s="139">
        <v>98.0</v>
      </c>
      <c r="E134" s="136">
        <v>13.0</v>
      </c>
      <c r="F134" s="136">
        <v>6.0</v>
      </c>
      <c r="G134" s="136">
        <v>9.0</v>
      </c>
      <c r="H134" s="136">
        <v>4.5</v>
      </c>
      <c r="I134" s="136">
        <v>40.0</v>
      </c>
      <c r="J134" s="136">
        <v>5.0</v>
      </c>
      <c r="K134" s="136" t="s">
        <v>553</v>
      </c>
      <c r="L134" s="136" t="s">
        <v>25</v>
      </c>
      <c r="M134" s="136" t="s">
        <v>66</v>
      </c>
      <c r="N134" s="136" t="s">
        <v>244</v>
      </c>
      <c r="O134" s="140">
        <v>42887.0</v>
      </c>
      <c r="P134" s="141">
        <v>245.0</v>
      </c>
      <c r="Q134" s="142">
        <f t="shared" si="1"/>
        <v>3</v>
      </c>
      <c r="R134" s="143"/>
    </row>
    <row r="135" ht="15.75" customHeight="1">
      <c r="A135" s="136">
        <v>5406160.0</v>
      </c>
      <c r="B135" s="137" t="s">
        <v>554</v>
      </c>
      <c r="C135" s="138" t="s">
        <v>555</v>
      </c>
      <c r="D135" s="139">
        <v>158.0</v>
      </c>
      <c r="E135" s="136" t="s">
        <v>215</v>
      </c>
      <c r="F135" s="136">
        <v>7.0</v>
      </c>
      <c r="G135" s="136">
        <v>9.0</v>
      </c>
      <c r="H135" s="136">
        <v>5.5</v>
      </c>
      <c r="I135" s="136">
        <v>62.0</v>
      </c>
      <c r="J135" s="136">
        <v>4.5</v>
      </c>
      <c r="K135" s="136" t="s">
        <v>556</v>
      </c>
      <c r="L135" s="136" t="s">
        <v>25</v>
      </c>
      <c r="M135" s="136" t="s">
        <v>66</v>
      </c>
      <c r="N135" s="136" t="s">
        <v>557</v>
      </c>
      <c r="O135" s="140">
        <v>42036.0</v>
      </c>
      <c r="P135" s="141">
        <v>242.0</v>
      </c>
      <c r="Q135" s="142">
        <f t="shared" si="1"/>
        <v>6</v>
      </c>
      <c r="R135" s="143"/>
    </row>
    <row r="136" ht="15.75" customHeight="1">
      <c r="A136" s="136">
        <v>2.1334223E7</v>
      </c>
      <c r="B136" s="137" t="s">
        <v>558</v>
      </c>
      <c r="C136" s="138" t="s">
        <v>559</v>
      </c>
      <c r="D136" s="139">
        <v>129.0</v>
      </c>
      <c r="E136" s="136">
        <v>14.0</v>
      </c>
      <c r="F136" s="136">
        <v>5.0</v>
      </c>
      <c r="G136" s="136">
        <v>8.0</v>
      </c>
      <c r="H136" s="136">
        <v>4.0</v>
      </c>
      <c r="I136" s="136">
        <v>50.0</v>
      </c>
      <c r="J136" s="136">
        <v>5.0</v>
      </c>
      <c r="K136" s="136" t="s">
        <v>560</v>
      </c>
      <c r="L136" s="136" t="s">
        <v>25</v>
      </c>
      <c r="M136" s="136" t="s">
        <v>66</v>
      </c>
      <c r="N136" s="136" t="s">
        <v>244</v>
      </c>
      <c r="O136" s="140">
        <v>42583.0</v>
      </c>
      <c r="P136" s="141">
        <v>241.0</v>
      </c>
      <c r="Q136" s="142">
        <f t="shared" si="1"/>
        <v>4</v>
      </c>
      <c r="R136" s="143"/>
    </row>
    <row r="137" ht="15.75" customHeight="1">
      <c r="A137" s="136">
        <v>2.9000584E7</v>
      </c>
      <c r="B137" s="137" t="s">
        <v>561</v>
      </c>
      <c r="C137" s="138" t="s">
        <v>562</v>
      </c>
      <c r="D137" s="139">
        <v>118.0</v>
      </c>
      <c r="E137" s="136">
        <v>6.0</v>
      </c>
      <c r="F137" s="136">
        <v>2.0</v>
      </c>
      <c r="G137" s="136">
        <v>3.0</v>
      </c>
      <c r="H137" s="136">
        <v>2.0</v>
      </c>
      <c r="I137" s="136">
        <v>8.0</v>
      </c>
      <c r="J137" s="136">
        <v>5.0</v>
      </c>
      <c r="K137" s="136" t="s">
        <v>563</v>
      </c>
      <c r="L137" s="136" t="s">
        <v>25</v>
      </c>
      <c r="M137" s="136" t="s">
        <v>71</v>
      </c>
      <c r="N137" s="136" t="s">
        <v>244</v>
      </c>
      <c r="O137" s="140">
        <v>41974.0</v>
      </c>
      <c r="P137" s="141">
        <v>241.0</v>
      </c>
      <c r="Q137" s="142">
        <f t="shared" si="1"/>
        <v>6</v>
      </c>
      <c r="R137" s="143"/>
    </row>
    <row r="138" ht="15.75" customHeight="1">
      <c r="A138" s="136">
        <v>8568443.0</v>
      </c>
      <c r="B138" s="137" t="s">
        <v>564</v>
      </c>
      <c r="C138" s="138" t="s">
        <v>565</v>
      </c>
      <c r="D138" s="139">
        <v>230.0</v>
      </c>
      <c r="E138" s="136">
        <v>16.0</v>
      </c>
      <c r="F138" s="136">
        <v>6.0</v>
      </c>
      <c r="G138" s="136">
        <v>8.0</v>
      </c>
      <c r="H138" s="136">
        <v>6.5</v>
      </c>
      <c r="I138" s="136">
        <v>74.0</v>
      </c>
      <c r="J138" s="136">
        <v>5.0</v>
      </c>
      <c r="K138" s="136" t="s">
        <v>566</v>
      </c>
      <c r="L138" s="136" t="s">
        <v>25</v>
      </c>
      <c r="M138" s="136" t="s">
        <v>66</v>
      </c>
      <c r="N138" s="136" t="s">
        <v>247</v>
      </c>
      <c r="O138" s="140">
        <v>42248.0</v>
      </c>
      <c r="P138" s="141">
        <v>240.0</v>
      </c>
      <c r="Q138" s="142">
        <f t="shared" si="1"/>
        <v>5</v>
      </c>
      <c r="R138" s="143"/>
    </row>
    <row r="139" ht="15.75" customHeight="1">
      <c r="A139" s="136">
        <v>2.14405E7</v>
      </c>
      <c r="B139" s="137" t="s">
        <v>567</v>
      </c>
      <c r="C139" s="138" t="s">
        <v>568</v>
      </c>
      <c r="D139" s="139">
        <v>295.0</v>
      </c>
      <c r="E139" s="136">
        <v>16.0</v>
      </c>
      <c r="F139" s="136">
        <v>9.0</v>
      </c>
      <c r="G139" s="136">
        <v>14.0</v>
      </c>
      <c r="H139" s="136">
        <v>5.0</v>
      </c>
      <c r="I139" s="136">
        <v>11.0</v>
      </c>
      <c r="J139" s="136">
        <v>5.0</v>
      </c>
      <c r="K139" s="136" t="s">
        <v>569</v>
      </c>
      <c r="L139" s="136" t="s">
        <v>25</v>
      </c>
      <c r="M139" s="136" t="s">
        <v>66</v>
      </c>
      <c r="N139" s="136" t="s">
        <v>243</v>
      </c>
      <c r="O139" s="140">
        <v>42461.0</v>
      </c>
      <c r="P139" s="141">
        <v>240.0</v>
      </c>
      <c r="Q139" s="142">
        <f t="shared" si="1"/>
        <v>5</v>
      </c>
      <c r="R139" s="143"/>
    </row>
    <row r="140" ht="15.75" customHeight="1">
      <c r="A140" s="136">
        <v>1.5973953E7</v>
      </c>
      <c r="B140" s="137" t="s">
        <v>570</v>
      </c>
      <c r="C140" s="138" t="s">
        <v>571</v>
      </c>
      <c r="D140" s="139">
        <v>99.0</v>
      </c>
      <c r="E140" s="136">
        <v>10.0</v>
      </c>
      <c r="F140" s="136">
        <v>4.0</v>
      </c>
      <c r="G140" s="136">
        <v>10.0</v>
      </c>
      <c r="H140" s="136">
        <v>3.0</v>
      </c>
      <c r="I140" s="136">
        <v>64.0</v>
      </c>
      <c r="J140" s="136">
        <v>5.0</v>
      </c>
      <c r="K140" s="136" t="s">
        <v>572</v>
      </c>
      <c r="L140" s="136" t="s">
        <v>25</v>
      </c>
      <c r="M140" s="136" t="s">
        <v>66</v>
      </c>
      <c r="N140" s="136" t="s">
        <v>247</v>
      </c>
      <c r="O140" s="140">
        <v>42522.0</v>
      </c>
      <c r="P140" s="141">
        <v>239.0</v>
      </c>
      <c r="Q140" s="142">
        <f t="shared" si="1"/>
        <v>4</v>
      </c>
      <c r="R140" s="143"/>
    </row>
    <row r="141" ht="15.75" customHeight="1">
      <c r="A141" s="136">
        <v>1.9310996E7</v>
      </c>
      <c r="B141" s="137" t="s">
        <v>573</v>
      </c>
      <c r="C141" s="138" t="s">
        <v>574</v>
      </c>
      <c r="D141" s="139">
        <v>93.0</v>
      </c>
      <c r="E141" s="136">
        <v>9.0</v>
      </c>
      <c r="F141" s="136">
        <v>4.0</v>
      </c>
      <c r="G141" s="136">
        <v>6.0</v>
      </c>
      <c r="H141" s="136">
        <v>3.0</v>
      </c>
      <c r="I141" s="136">
        <v>48.0</v>
      </c>
      <c r="J141" s="136">
        <v>5.0</v>
      </c>
      <c r="K141" s="136" t="s">
        <v>351</v>
      </c>
      <c r="L141" s="136" t="s">
        <v>49</v>
      </c>
      <c r="M141" s="136" t="s">
        <v>66</v>
      </c>
      <c r="N141" s="136" t="s">
        <v>243</v>
      </c>
      <c r="O141" s="140">
        <v>42430.0</v>
      </c>
      <c r="P141" s="141">
        <v>236.0</v>
      </c>
      <c r="Q141" s="142">
        <f t="shared" si="1"/>
        <v>5</v>
      </c>
      <c r="R141" s="143"/>
    </row>
    <row r="142" ht="15.75" customHeight="1">
      <c r="A142" s="136">
        <v>3050658.0</v>
      </c>
      <c r="B142" s="137" t="s">
        <v>575</v>
      </c>
      <c r="C142" s="138" t="s">
        <v>576</v>
      </c>
      <c r="D142" s="139">
        <v>91.0</v>
      </c>
      <c r="E142" s="136">
        <v>8.0</v>
      </c>
      <c r="F142" s="136">
        <v>4.0</v>
      </c>
      <c r="G142" s="136">
        <v>4.0</v>
      </c>
      <c r="H142" s="136">
        <v>3.0</v>
      </c>
      <c r="I142" s="136">
        <v>97.0</v>
      </c>
      <c r="J142" s="136">
        <v>4.5</v>
      </c>
      <c r="K142" s="136" t="s">
        <v>577</v>
      </c>
      <c r="L142" s="136" t="s">
        <v>25</v>
      </c>
      <c r="M142" s="136" t="s">
        <v>66</v>
      </c>
      <c r="N142" s="136" t="s">
        <v>243</v>
      </c>
      <c r="O142" s="140">
        <v>41671.0</v>
      </c>
      <c r="P142" s="141">
        <v>236.0</v>
      </c>
      <c r="Q142" s="142">
        <f t="shared" si="1"/>
        <v>7</v>
      </c>
      <c r="R142" s="143"/>
    </row>
    <row r="143" ht="15.75" customHeight="1">
      <c r="A143" s="136">
        <v>2.4676791E7</v>
      </c>
      <c r="B143" s="137" t="s">
        <v>578</v>
      </c>
      <c r="C143" s="138" t="s">
        <v>579</v>
      </c>
      <c r="D143" s="139">
        <v>99.0</v>
      </c>
      <c r="E143" s="136">
        <v>6.0</v>
      </c>
      <c r="F143" s="136">
        <v>2.0</v>
      </c>
      <c r="G143" s="136">
        <v>4.0</v>
      </c>
      <c r="H143" s="136">
        <v>2.0</v>
      </c>
      <c r="I143" s="136">
        <v>34.0</v>
      </c>
      <c r="J143" s="136">
        <v>5.0</v>
      </c>
      <c r="K143" s="136" t="s">
        <v>175</v>
      </c>
      <c r="L143" s="136" t="s">
        <v>25</v>
      </c>
      <c r="M143" s="136" t="s">
        <v>71</v>
      </c>
      <c r="N143" s="136" t="s">
        <v>246</v>
      </c>
      <c r="O143" s="140">
        <v>42095.0</v>
      </c>
      <c r="P143" s="141">
        <v>233.0</v>
      </c>
      <c r="Q143" s="142">
        <f t="shared" si="1"/>
        <v>6</v>
      </c>
      <c r="R143" s="143"/>
    </row>
    <row r="144" ht="15.75" customHeight="1">
      <c r="A144" s="136">
        <v>1.314218E7</v>
      </c>
      <c r="B144" s="137" t="s">
        <v>580</v>
      </c>
      <c r="C144" s="138" t="s">
        <v>581</v>
      </c>
      <c r="D144" s="139">
        <v>140.0</v>
      </c>
      <c r="E144" s="136">
        <v>10.0</v>
      </c>
      <c r="F144" s="136">
        <v>4.0</v>
      </c>
      <c r="G144" s="136">
        <v>6.0</v>
      </c>
      <c r="H144" s="136">
        <v>3.0</v>
      </c>
      <c r="I144" s="136">
        <v>68.0</v>
      </c>
      <c r="J144" s="136">
        <v>5.0</v>
      </c>
      <c r="K144" s="136" t="s">
        <v>582</v>
      </c>
      <c r="L144" s="136" t="s">
        <v>25</v>
      </c>
      <c r="M144" s="136" t="s">
        <v>66</v>
      </c>
      <c r="N144" s="136" t="s">
        <v>243</v>
      </c>
      <c r="O144" s="140">
        <v>42491.0</v>
      </c>
      <c r="P144" s="141">
        <v>231.0</v>
      </c>
      <c r="Q144" s="142">
        <f t="shared" si="1"/>
        <v>5</v>
      </c>
      <c r="R144" s="143"/>
    </row>
    <row r="145" ht="15.75" customHeight="1">
      <c r="A145" s="136">
        <v>2.2854916E7</v>
      </c>
      <c r="B145" s="137" t="s">
        <v>583</v>
      </c>
      <c r="C145" s="138" t="s">
        <v>584</v>
      </c>
      <c r="D145" s="139">
        <v>85.0</v>
      </c>
      <c r="E145" s="136">
        <v>10.0</v>
      </c>
      <c r="F145" s="136">
        <v>4.0</v>
      </c>
      <c r="G145" s="136">
        <v>10.0</v>
      </c>
      <c r="H145" s="136">
        <v>3.0</v>
      </c>
      <c r="I145" s="136">
        <v>26.0</v>
      </c>
      <c r="J145" s="136">
        <v>5.0</v>
      </c>
      <c r="K145" s="136" t="s">
        <v>585</v>
      </c>
      <c r="L145" s="136" t="s">
        <v>25</v>
      </c>
      <c r="M145" s="136" t="s">
        <v>66</v>
      </c>
      <c r="N145" s="136" t="s">
        <v>243</v>
      </c>
      <c r="O145" s="140">
        <v>42826.0</v>
      </c>
      <c r="P145" s="141">
        <v>231.0</v>
      </c>
      <c r="Q145" s="142">
        <f t="shared" si="1"/>
        <v>4</v>
      </c>
      <c r="R145" s="143"/>
    </row>
    <row r="146" ht="15.75" customHeight="1">
      <c r="A146" s="136">
        <v>2.4183886E7</v>
      </c>
      <c r="B146" s="137" t="s">
        <v>586</v>
      </c>
      <c r="C146" s="138" t="s">
        <v>587</v>
      </c>
      <c r="D146" s="139">
        <v>299.0</v>
      </c>
      <c r="E146" s="136">
        <v>15.0</v>
      </c>
      <c r="F146" s="136">
        <v>6.0</v>
      </c>
      <c r="G146" s="136">
        <v>9.0</v>
      </c>
      <c r="H146" s="136">
        <v>6.0</v>
      </c>
      <c r="I146" s="136">
        <v>22.0</v>
      </c>
      <c r="J146" s="136">
        <v>5.0</v>
      </c>
      <c r="K146" s="136" t="s">
        <v>197</v>
      </c>
      <c r="L146" s="136" t="s">
        <v>25</v>
      </c>
      <c r="M146" s="136" t="s">
        <v>66</v>
      </c>
      <c r="N146" s="136" t="s">
        <v>244</v>
      </c>
      <c r="O146" s="140">
        <v>42309.0</v>
      </c>
      <c r="P146" s="141">
        <v>228.0</v>
      </c>
      <c r="Q146" s="142">
        <f t="shared" si="1"/>
        <v>5</v>
      </c>
      <c r="R146" s="143"/>
    </row>
    <row r="147" ht="15.75" customHeight="1">
      <c r="A147" s="136">
        <v>3847405.0</v>
      </c>
      <c r="B147" s="137" t="s">
        <v>588</v>
      </c>
      <c r="C147" s="138" t="s">
        <v>589</v>
      </c>
      <c r="D147" s="139">
        <v>169.0</v>
      </c>
      <c r="E147" s="136">
        <v>14.0</v>
      </c>
      <c r="F147" s="136">
        <v>6.0</v>
      </c>
      <c r="G147" s="136">
        <v>10.0</v>
      </c>
      <c r="H147" s="136">
        <v>5.0</v>
      </c>
      <c r="I147" s="136">
        <v>114.0</v>
      </c>
      <c r="J147" s="136">
        <v>5.0</v>
      </c>
      <c r="K147" s="136" t="s">
        <v>590</v>
      </c>
      <c r="L147" s="136" t="s">
        <v>25</v>
      </c>
      <c r="M147" s="136" t="s">
        <v>66</v>
      </c>
      <c r="N147" s="136" t="s">
        <v>247</v>
      </c>
      <c r="O147" s="140">
        <v>41122.0</v>
      </c>
      <c r="P147" s="141">
        <v>228.0</v>
      </c>
      <c r="Q147" s="142">
        <f t="shared" si="1"/>
        <v>8</v>
      </c>
      <c r="R147" s="143"/>
    </row>
    <row r="148" ht="15.75" customHeight="1">
      <c r="A148" s="136">
        <v>1.1890736E7</v>
      </c>
      <c r="B148" s="137" t="s">
        <v>591</v>
      </c>
      <c r="C148" s="138" t="s">
        <v>592</v>
      </c>
      <c r="D148" s="139">
        <v>169.0</v>
      </c>
      <c r="E148" s="136">
        <v>12.0</v>
      </c>
      <c r="F148" s="136">
        <v>5.0</v>
      </c>
      <c r="G148" s="136">
        <v>9.0</v>
      </c>
      <c r="H148" s="136">
        <v>5.0</v>
      </c>
      <c r="I148" s="136">
        <v>85.0</v>
      </c>
      <c r="J148" s="136">
        <v>5.0</v>
      </c>
      <c r="K148" s="136" t="s">
        <v>593</v>
      </c>
      <c r="L148" s="136" t="s">
        <v>25</v>
      </c>
      <c r="M148" s="136" t="s">
        <v>66</v>
      </c>
      <c r="N148" s="136" t="s">
        <v>247</v>
      </c>
      <c r="O148" s="140">
        <v>42430.0</v>
      </c>
      <c r="P148" s="141">
        <v>224.0</v>
      </c>
      <c r="Q148" s="142">
        <f t="shared" si="1"/>
        <v>5</v>
      </c>
      <c r="R148" s="143"/>
    </row>
    <row r="149" ht="15.75" customHeight="1">
      <c r="A149" s="136">
        <v>1754734.0</v>
      </c>
      <c r="B149" s="137" t="s">
        <v>594</v>
      </c>
      <c r="C149" s="138" t="s">
        <v>595</v>
      </c>
      <c r="D149" s="139">
        <v>85.0</v>
      </c>
      <c r="E149" s="136">
        <v>10.0</v>
      </c>
      <c r="F149" s="136">
        <v>4.0</v>
      </c>
      <c r="G149" s="136">
        <v>7.0</v>
      </c>
      <c r="H149" s="136">
        <v>3.0</v>
      </c>
      <c r="I149" s="136">
        <v>87.0</v>
      </c>
      <c r="J149" s="136">
        <v>4.5</v>
      </c>
      <c r="K149" s="136" t="s">
        <v>399</v>
      </c>
      <c r="L149" s="136" t="s">
        <v>25</v>
      </c>
      <c r="M149" s="136" t="s">
        <v>66</v>
      </c>
      <c r="N149" s="136" t="s">
        <v>243</v>
      </c>
      <c r="O149" s="140">
        <v>40756.0</v>
      </c>
      <c r="P149" s="141">
        <v>223.0</v>
      </c>
      <c r="Q149" s="142">
        <f t="shared" si="1"/>
        <v>9</v>
      </c>
      <c r="R149" s="143"/>
    </row>
    <row r="150" ht="15.75" customHeight="1">
      <c r="A150" s="136">
        <v>1.7008608E7</v>
      </c>
      <c r="B150" s="137" t="s">
        <v>596</v>
      </c>
      <c r="C150" s="138" t="s">
        <v>597</v>
      </c>
      <c r="D150" s="139">
        <v>180.0</v>
      </c>
      <c r="E150" s="136" t="s">
        <v>215</v>
      </c>
      <c r="F150" s="136">
        <v>7.0</v>
      </c>
      <c r="G150" s="136">
        <v>11.0</v>
      </c>
      <c r="H150" s="136">
        <v>5.5</v>
      </c>
      <c r="I150" s="136">
        <v>9.0</v>
      </c>
      <c r="J150" s="136">
        <v>5.0</v>
      </c>
      <c r="K150" s="136" t="s">
        <v>219</v>
      </c>
      <c r="L150" s="136" t="s">
        <v>25</v>
      </c>
      <c r="M150" s="136" t="s">
        <v>66</v>
      </c>
      <c r="N150" s="136" t="s">
        <v>243</v>
      </c>
      <c r="O150" s="140">
        <v>42736.0</v>
      </c>
      <c r="P150" s="141">
        <v>223.0</v>
      </c>
      <c r="Q150" s="142">
        <f t="shared" si="1"/>
        <v>4</v>
      </c>
      <c r="R150" s="143"/>
    </row>
    <row r="151" ht="15.75" customHeight="1">
      <c r="A151" s="136">
        <v>137602.0</v>
      </c>
      <c r="B151" s="137" t="s">
        <v>598</v>
      </c>
      <c r="C151" s="138" t="s">
        <v>599</v>
      </c>
      <c r="D151" s="139">
        <v>79.0</v>
      </c>
      <c r="E151" s="136">
        <v>6.0</v>
      </c>
      <c r="F151" s="136">
        <v>3.0</v>
      </c>
      <c r="G151" s="136">
        <v>4.0</v>
      </c>
      <c r="H151" s="136">
        <v>2.5</v>
      </c>
      <c r="I151" s="136">
        <v>103.0</v>
      </c>
      <c r="J151" s="136">
        <v>4.5</v>
      </c>
      <c r="K151" s="136" t="s">
        <v>600</v>
      </c>
      <c r="L151" s="136" t="s">
        <v>25</v>
      </c>
      <c r="M151" s="136" t="s">
        <v>62</v>
      </c>
      <c r="N151" s="136" t="s">
        <v>249</v>
      </c>
      <c r="O151" s="140">
        <v>40695.0</v>
      </c>
      <c r="P151" s="141">
        <v>223.0</v>
      </c>
      <c r="Q151" s="142">
        <f t="shared" si="1"/>
        <v>9</v>
      </c>
      <c r="R151" s="143"/>
    </row>
    <row r="152" ht="15.75" customHeight="1">
      <c r="A152" s="136">
        <v>4732934.0</v>
      </c>
      <c r="B152" s="137" t="s">
        <v>601</v>
      </c>
      <c r="C152" s="138" t="s">
        <v>602</v>
      </c>
      <c r="D152" s="139">
        <v>81.0</v>
      </c>
      <c r="E152" s="136">
        <v>8.0</v>
      </c>
      <c r="F152" s="136">
        <v>3.0</v>
      </c>
      <c r="G152" s="136">
        <v>5.0</v>
      </c>
      <c r="H152" s="136">
        <v>2.5</v>
      </c>
      <c r="I152" s="136">
        <v>58.0</v>
      </c>
      <c r="J152" s="136">
        <v>4.5</v>
      </c>
      <c r="K152" s="136" t="s">
        <v>603</v>
      </c>
      <c r="L152" s="136" t="s">
        <v>25</v>
      </c>
      <c r="M152" s="136" t="s">
        <v>62</v>
      </c>
      <c r="N152" s="136" t="s">
        <v>243</v>
      </c>
      <c r="O152" s="140">
        <v>41974.0</v>
      </c>
      <c r="P152" s="141">
        <v>221.0</v>
      </c>
      <c r="Q152" s="142">
        <f t="shared" si="1"/>
        <v>6</v>
      </c>
      <c r="R152" s="143"/>
    </row>
    <row r="153" ht="15.75" customHeight="1">
      <c r="A153" s="136">
        <v>3238608.0</v>
      </c>
      <c r="B153" s="137" t="s">
        <v>604</v>
      </c>
      <c r="C153" s="138" t="s">
        <v>605</v>
      </c>
      <c r="D153" s="139">
        <v>69.0</v>
      </c>
      <c r="E153" s="136">
        <v>10.0</v>
      </c>
      <c r="F153" s="136">
        <v>4.0</v>
      </c>
      <c r="G153" s="136">
        <v>8.0</v>
      </c>
      <c r="H153" s="136">
        <v>3.5</v>
      </c>
      <c r="I153" s="136">
        <v>159.0</v>
      </c>
      <c r="J153" s="136">
        <v>5.0</v>
      </c>
      <c r="K153" s="136" t="s">
        <v>606</v>
      </c>
      <c r="L153" s="136" t="s">
        <v>25</v>
      </c>
      <c r="M153" s="136" t="s">
        <v>66</v>
      </c>
      <c r="N153" s="136" t="s">
        <v>607</v>
      </c>
      <c r="O153" s="140">
        <v>41518.0</v>
      </c>
      <c r="P153" s="141">
        <v>221.0</v>
      </c>
      <c r="Q153" s="142">
        <f t="shared" si="1"/>
        <v>7</v>
      </c>
      <c r="R153" s="143"/>
    </row>
    <row r="154" ht="15.75" customHeight="1">
      <c r="A154" s="136">
        <v>2373716.0</v>
      </c>
      <c r="B154" s="137" t="s">
        <v>608</v>
      </c>
      <c r="C154" s="138" t="s">
        <v>609</v>
      </c>
      <c r="D154" s="139">
        <v>88.0</v>
      </c>
      <c r="E154" s="136">
        <v>12.0</v>
      </c>
      <c r="F154" s="136">
        <v>5.0</v>
      </c>
      <c r="G154" s="136">
        <v>8.0</v>
      </c>
      <c r="H154" s="136">
        <v>3.0</v>
      </c>
      <c r="I154" s="136">
        <v>126.0</v>
      </c>
      <c r="J154" s="136">
        <v>4.5</v>
      </c>
      <c r="K154" s="136" t="s">
        <v>399</v>
      </c>
      <c r="L154" s="136" t="s">
        <v>25</v>
      </c>
      <c r="M154" s="136" t="s">
        <v>66</v>
      </c>
      <c r="N154" s="136" t="s">
        <v>243</v>
      </c>
      <c r="O154" s="140">
        <v>40756.0</v>
      </c>
      <c r="P154" s="141">
        <v>220.0</v>
      </c>
      <c r="Q154" s="142">
        <f t="shared" si="1"/>
        <v>9</v>
      </c>
      <c r="R154" s="143"/>
    </row>
    <row r="155" ht="15.75" customHeight="1">
      <c r="A155" s="136">
        <v>1.5541665E7</v>
      </c>
      <c r="B155" s="137" t="s">
        <v>610</v>
      </c>
      <c r="C155" s="138" t="s">
        <v>611</v>
      </c>
      <c r="D155" s="139">
        <v>89.0</v>
      </c>
      <c r="E155" s="136">
        <v>6.0</v>
      </c>
      <c r="F155" s="136">
        <v>3.0</v>
      </c>
      <c r="G155" s="136">
        <v>5.0</v>
      </c>
      <c r="H155" s="136">
        <v>2.0</v>
      </c>
      <c r="I155" s="136">
        <v>74.0</v>
      </c>
      <c r="J155" s="136">
        <v>5.0</v>
      </c>
      <c r="K155" s="136" t="s">
        <v>612</v>
      </c>
      <c r="L155" s="136" t="s">
        <v>25</v>
      </c>
      <c r="M155" s="136" t="s">
        <v>62</v>
      </c>
      <c r="N155" s="136" t="s">
        <v>243</v>
      </c>
      <c r="O155" s="140">
        <v>42644.0</v>
      </c>
      <c r="P155" s="141">
        <v>218.0</v>
      </c>
      <c r="Q155" s="142">
        <f t="shared" si="1"/>
        <v>4</v>
      </c>
      <c r="R155" s="143"/>
    </row>
    <row r="156" ht="15.75" customHeight="1">
      <c r="A156" s="136">
        <v>1.5008309E7</v>
      </c>
      <c r="B156" s="137" t="s">
        <v>613</v>
      </c>
      <c r="C156" s="138" t="s">
        <v>614</v>
      </c>
      <c r="D156" s="139">
        <v>248.0</v>
      </c>
      <c r="E156" s="136">
        <v>15.0</v>
      </c>
      <c r="F156" s="136">
        <v>6.0</v>
      </c>
      <c r="G156" s="136">
        <v>10.0</v>
      </c>
      <c r="H156" s="136">
        <v>5.0</v>
      </c>
      <c r="I156" s="136">
        <v>66.0</v>
      </c>
      <c r="J156" s="136">
        <v>5.0</v>
      </c>
      <c r="K156" s="136" t="s">
        <v>615</v>
      </c>
      <c r="L156" s="136" t="s">
        <v>25</v>
      </c>
      <c r="M156" s="136" t="s">
        <v>66</v>
      </c>
      <c r="N156" s="136" t="s">
        <v>243</v>
      </c>
      <c r="O156" s="140">
        <v>41091.0</v>
      </c>
      <c r="P156" s="141">
        <v>218.0</v>
      </c>
      <c r="Q156" s="142">
        <f t="shared" si="1"/>
        <v>8</v>
      </c>
      <c r="R156" s="143"/>
    </row>
    <row r="157" ht="15.75" customHeight="1">
      <c r="A157" s="136">
        <v>7109681.0</v>
      </c>
      <c r="B157" s="137" t="s">
        <v>616</v>
      </c>
      <c r="C157" s="138" t="s">
        <v>617</v>
      </c>
      <c r="D157" s="139">
        <v>105.0</v>
      </c>
      <c r="E157" s="136">
        <v>12.0</v>
      </c>
      <c r="F157" s="136">
        <v>5.0</v>
      </c>
      <c r="G157" s="136">
        <v>8.0</v>
      </c>
      <c r="H157" s="136">
        <v>3.0</v>
      </c>
      <c r="I157" s="136">
        <v>59.0</v>
      </c>
      <c r="J157" s="136">
        <v>4.5</v>
      </c>
      <c r="K157" s="136" t="s">
        <v>348</v>
      </c>
      <c r="L157" s="136" t="s">
        <v>25</v>
      </c>
      <c r="M157" s="136" t="s">
        <v>66</v>
      </c>
      <c r="N157" s="136" t="s">
        <v>243</v>
      </c>
      <c r="O157" s="140">
        <v>41426.0</v>
      </c>
      <c r="P157" s="141">
        <v>218.0</v>
      </c>
      <c r="Q157" s="142">
        <f t="shared" si="1"/>
        <v>7</v>
      </c>
      <c r="R157" s="143"/>
    </row>
    <row r="158" ht="15.75" customHeight="1">
      <c r="A158" s="136">
        <v>2.1311169E7</v>
      </c>
      <c r="B158" s="137" t="s">
        <v>618</v>
      </c>
      <c r="C158" s="138" t="s">
        <v>619</v>
      </c>
      <c r="D158" s="139">
        <v>127.0</v>
      </c>
      <c r="E158" s="136">
        <v>10.0</v>
      </c>
      <c r="F158" s="136">
        <v>4.0</v>
      </c>
      <c r="G158" s="136">
        <v>10.0</v>
      </c>
      <c r="H158" s="136">
        <v>3.5</v>
      </c>
      <c r="I158" s="136">
        <v>16.0</v>
      </c>
      <c r="J158" s="136">
        <v>5.0</v>
      </c>
      <c r="K158" s="136" t="s">
        <v>620</v>
      </c>
      <c r="L158" s="136" t="s">
        <v>25</v>
      </c>
      <c r="M158" s="136" t="s">
        <v>66</v>
      </c>
      <c r="N158" s="136" t="s">
        <v>243</v>
      </c>
      <c r="O158" s="140">
        <v>42401.0</v>
      </c>
      <c r="P158" s="141">
        <v>216.0</v>
      </c>
      <c r="Q158" s="142">
        <f t="shared" si="1"/>
        <v>5</v>
      </c>
      <c r="R158" s="143"/>
    </row>
    <row r="159" ht="15.75" customHeight="1">
      <c r="A159" s="136">
        <v>3666988.0</v>
      </c>
      <c r="B159" s="137" t="s">
        <v>621</v>
      </c>
      <c r="C159" s="138" t="s">
        <v>622</v>
      </c>
      <c r="D159" s="139">
        <v>160.0</v>
      </c>
      <c r="E159" s="136">
        <v>10.0</v>
      </c>
      <c r="F159" s="136">
        <v>5.0</v>
      </c>
      <c r="G159" s="136">
        <v>10.0</v>
      </c>
      <c r="H159" s="136">
        <v>4.0</v>
      </c>
      <c r="I159" s="136">
        <v>66.0</v>
      </c>
      <c r="J159" s="136">
        <v>4.5</v>
      </c>
      <c r="K159" s="136" t="s">
        <v>623</v>
      </c>
      <c r="L159" s="136" t="s">
        <v>25</v>
      </c>
      <c r="M159" s="136" t="s">
        <v>66</v>
      </c>
      <c r="N159" s="136" t="s">
        <v>244</v>
      </c>
      <c r="O159" s="140">
        <v>41821.0</v>
      </c>
      <c r="P159" s="141">
        <v>216.0</v>
      </c>
      <c r="Q159" s="142">
        <f t="shared" si="1"/>
        <v>6</v>
      </c>
      <c r="R159" s="143"/>
    </row>
    <row r="160" ht="15.75" customHeight="1">
      <c r="A160" s="136">
        <v>2.0919696E7</v>
      </c>
      <c r="B160" s="137" t="s">
        <v>624</v>
      </c>
      <c r="C160" s="138" t="s">
        <v>625</v>
      </c>
      <c r="D160" s="139">
        <v>90.0</v>
      </c>
      <c r="E160" s="136">
        <v>10.0</v>
      </c>
      <c r="F160" s="136">
        <v>4.0</v>
      </c>
      <c r="G160" s="136">
        <v>6.0</v>
      </c>
      <c r="H160" s="136">
        <v>3.0</v>
      </c>
      <c r="I160" s="136">
        <v>79.0</v>
      </c>
      <c r="J160" s="136">
        <v>5.0</v>
      </c>
      <c r="K160" s="136" t="s">
        <v>175</v>
      </c>
      <c r="L160" s="136" t="s">
        <v>25</v>
      </c>
      <c r="M160" s="136" t="s">
        <v>66</v>
      </c>
      <c r="N160" s="136" t="s">
        <v>246</v>
      </c>
      <c r="O160" s="140">
        <v>42095.0</v>
      </c>
      <c r="P160" s="141">
        <v>214.0</v>
      </c>
      <c r="Q160" s="142">
        <f t="shared" si="1"/>
        <v>6</v>
      </c>
      <c r="R160" s="143"/>
    </row>
    <row r="161" ht="15.75" customHeight="1">
      <c r="A161" s="136">
        <v>210833.0</v>
      </c>
      <c r="B161" s="137" t="s">
        <v>626</v>
      </c>
      <c r="C161" s="138" t="s">
        <v>627</v>
      </c>
      <c r="D161" s="139">
        <v>88.0</v>
      </c>
      <c r="E161" s="136">
        <v>12.0</v>
      </c>
      <c r="F161" s="136">
        <v>5.0</v>
      </c>
      <c r="G161" s="136">
        <v>8.0</v>
      </c>
      <c r="H161" s="136">
        <v>3.0</v>
      </c>
      <c r="I161" s="136">
        <v>135.0</v>
      </c>
      <c r="J161" s="136">
        <v>4.5</v>
      </c>
      <c r="K161" s="136" t="s">
        <v>399</v>
      </c>
      <c r="L161" s="136" t="s">
        <v>25</v>
      </c>
      <c r="M161" s="136" t="s">
        <v>66</v>
      </c>
      <c r="N161" s="136" t="s">
        <v>243</v>
      </c>
      <c r="O161" s="140">
        <v>40756.0</v>
      </c>
      <c r="P161" s="141">
        <v>214.0</v>
      </c>
      <c r="Q161" s="142">
        <f t="shared" si="1"/>
        <v>9</v>
      </c>
      <c r="R161" s="143"/>
    </row>
    <row r="162" ht="15.75" customHeight="1">
      <c r="A162" s="136">
        <v>2.0182582E7</v>
      </c>
      <c r="B162" s="137" t="s">
        <v>628</v>
      </c>
      <c r="C162" s="138" t="s">
        <v>629</v>
      </c>
      <c r="D162" s="139">
        <v>89.0</v>
      </c>
      <c r="E162" s="136">
        <v>6.0</v>
      </c>
      <c r="F162" s="136">
        <v>3.0</v>
      </c>
      <c r="G162" s="136">
        <v>5.0</v>
      </c>
      <c r="H162" s="136">
        <v>3.0</v>
      </c>
      <c r="I162" s="136">
        <v>18.0</v>
      </c>
      <c r="J162" s="136">
        <v>5.0</v>
      </c>
      <c r="K162" s="136" t="s">
        <v>271</v>
      </c>
      <c r="L162" s="136" t="s">
        <v>25</v>
      </c>
      <c r="M162" s="136" t="s">
        <v>62</v>
      </c>
      <c r="N162" s="136" t="s">
        <v>244</v>
      </c>
      <c r="O162" s="140">
        <v>41275.0</v>
      </c>
      <c r="P162" s="141">
        <v>213.0</v>
      </c>
      <c r="Q162" s="142">
        <f t="shared" si="1"/>
        <v>8</v>
      </c>
      <c r="R162" s="143"/>
    </row>
    <row r="163" ht="15.75" customHeight="1">
      <c r="A163" s="136">
        <v>50006.0</v>
      </c>
      <c r="B163" s="137" t="s">
        <v>630</v>
      </c>
      <c r="C163" s="138" t="s">
        <v>631</v>
      </c>
      <c r="D163" s="139">
        <v>80.0</v>
      </c>
      <c r="E163" s="136">
        <v>8.0</v>
      </c>
      <c r="F163" s="136">
        <v>3.0</v>
      </c>
      <c r="G163" s="136">
        <v>5.0</v>
      </c>
      <c r="H163" s="136">
        <v>2.0</v>
      </c>
      <c r="I163" s="136">
        <v>137.0</v>
      </c>
      <c r="J163" s="136">
        <v>4.5</v>
      </c>
      <c r="K163" s="136" t="s">
        <v>511</v>
      </c>
      <c r="L163" s="136" t="s">
        <v>25</v>
      </c>
      <c r="M163" s="136" t="s">
        <v>62</v>
      </c>
      <c r="N163" s="136" t="s">
        <v>512</v>
      </c>
      <c r="O163" s="140">
        <v>40422.0</v>
      </c>
      <c r="P163" s="141">
        <v>211.0</v>
      </c>
      <c r="Q163" s="142">
        <f t="shared" si="1"/>
        <v>10</v>
      </c>
      <c r="R163" s="143"/>
    </row>
    <row r="164" ht="15.75" customHeight="1">
      <c r="A164" s="136">
        <v>2.2463E7</v>
      </c>
      <c r="B164" s="137" t="s">
        <v>632</v>
      </c>
      <c r="C164" s="138" t="s">
        <v>633</v>
      </c>
      <c r="D164" s="139">
        <v>149.0</v>
      </c>
      <c r="E164" s="136">
        <v>10.0</v>
      </c>
      <c r="F164" s="136">
        <v>4.0</v>
      </c>
      <c r="G164" s="136">
        <v>6.0</v>
      </c>
      <c r="H164" s="136">
        <v>3.0</v>
      </c>
      <c r="I164" s="136">
        <v>39.0</v>
      </c>
      <c r="J164" s="136">
        <v>5.0</v>
      </c>
      <c r="K164" s="136" t="s">
        <v>197</v>
      </c>
      <c r="L164" s="136" t="s">
        <v>25</v>
      </c>
      <c r="M164" s="136" t="s">
        <v>66</v>
      </c>
      <c r="N164" s="136" t="s">
        <v>244</v>
      </c>
      <c r="O164" s="140">
        <v>42309.0</v>
      </c>
      <c r="P164" s="141">
        <v>210.0</v>
      </c>
      <c r="Q164" s="142">
        <f t="shared" si="1"/>
        <v>5</v>
      </c>
      <c r="R164" s="143"/>
    </row>
    <row r="165" ht="15.75" customHeight="1">
      <c r="A165" s="136">
        <v>2.3634628E7</v>
      </c>
      <c r="B165" s="137" t="s">
        <v>634</v>
      </c>
      <c r="C165" s="138" t="s">
        <v>635</v>
      </c>
      <c r="D165" s="139">
        <v>114.0</v>
      </c>
      <c r="E165" s="136">
        <v>5.0</v>
      </c>
      <c r="F165" s="136">
        <v>2.0</v>
      </c>
      <c r="G165" s="136">
        <v>4.0</v>
      </c>
      <c r="H165" s="136">
        <v>2.0</v>
      </c>
      <c r="I165" s="136">
        <v>45.0</v>
      </c>
      <c r="J165" s="136">
        <v>5.0</v>
      </c>
      <c r="K165" s="136" t="s">
        <v>603</v>
      </c>
      <c r="L165" s="136" t="s">
        <v>25</v>
      </c>
      <c r="M165" s="136" t="s">
        <v>71</v>
      </c>
      <c r="N165" s="136" t="s">
        <v>262</v>
      </c>
      <c r="O165" s="140">
        <v>41974.0</v>
      </c>
      <c r="P165" s="141">
        <v>209.0</v>
      </c>
      <c r="Q165" s="142">
        <f t="shared" si="1"/>
        <v>6</v>
      </c>
      <c r="R165" s="143"/>
    </row>
    <row r="166" ht="15.75" customHeight="1">
      <c r="A166" s="136">
        <v>2.0400331E7</v>
      </c>
      <c r="B166" s="137" t="s">
        <v>636</v>
      </c>
      <c r="C166" s="138" t="s">
        <v>637</v>
      </c>
      <c r="D166" s="139">
        <v>101.0</v>
      </c>
      <c r="E166" s="136">
        <v>12.0</v>
      </c>
      <c r="F166" s="136">
        <v>4.0</v>
      </c>
      <c r="G166" s="136">
        <v>7.0</v>
      </c>
      <c r="H166" s="136">
        <v>3.0</v>
      </c>
      <c r="I166" s="136">
        <v>74.0</v>
      </c>
      <c r="J166" s="136">
        <v>5.0</v>
      </c>
      <c r="K166" s="136" t="s">
        <v>537</v>
      </c>
      <c r="L166" s="136" t="s">
        <v>49</v>
      </c>
      <c r="M166" s="136" t="s">
        <v>66</v>
      </c>
      <c r="N166" s="136" t="s">
        <v>244</v>
      </c>
      <c r="O166" s="140">
        <v>41913.0</v>
      </c>
      <c r="P166" s="141">
        <v>208.0</v>
      </c>
      <c r="Q166" s="142">
        <f t="shared" si="1"/>
        <v>6</v>
      </c>
      <c r="R166" s="143"/>
    </row>
    <row r="167" ht="15.75" customHeight="1">
      <c r="A167" s="136">
        <v>2.100332E7</v>
      </c>
      <c r="B167" s="137" t="s">
        <v>638</v>
      </c>
      <c r="C167" s="138" t="s">
        <v>639</v>
      </c>
      <c r="D167" s="139">
        <v>225.0</v>
      </c>
      <c r="E167" s="136">
        <v>12.0</v>
      </c>
      <c r="F167" s="136">
        <v>6.0</v>
      </c>
      <c r="G167" s="136">
        <v>9.0</v>
      </c>
      <c r="H167" s="136">
        <v>5.0</v>
      </c>
      <c r="I167" s="136">
        <v>35.0</v>
      </c>
      <c r="J167" s="136">
        <v>5.0</v>
      </c>
      <c r="K167" s="136" t="s">
        <v>640</v>
      </c>
      <c r="L167" s="136" t="s">
        <v>25</v>
      </c>
      <c r="M167" s="136" t="s">
        <v>66</v>
      </c>
      <c r="N167" s="136" t="s">
        <v>244</v>
      </c>
      <c r="O167" s="140">
        <v>41821.0</v>
      </c>
      <c r="P167" s="141">
        <v>207.0</v>
      </c>
      <c r="Q167" s="142">
        <f t="shared" si="1"/>
        <v>6</v>
      </c>
      <c r="R167" s="143"/>
    </row>
    <row r="168" ht="15.75" customHeight="1">
      <c r="A168" s="136">
        <v>2.5180723E7</v>
      </c>
      <c r="B168" s="137" t="s">
        <v>641</v>
      </c>
      <c r="C168" s="138" t="s">
        <v>642</v>
      </c>
      <c r="D168" s="139">
        <v>99.0</v>
      </c>
      <c r="E168" s="136">
        <v>10.0</v>
      </c>
      <c r="F168" s="136">
        <v>4.0</v>
      </c>
      <c r="G168" s="136">
        <v>7.0</v>
      </c>
      <c r="H168" s="136">
        <v>2.0</v>
      </c>
      <c r="I168" s="136">
        <v>34.0</v>
      </c>
      <c r="J168" s="136">
        <v>5.0</v>
      </c>
      <c r="K168" s="136" t="s">
        <v>528</v>
      </c>
      <c r="L168" s="136" t="s">
        <v>25</v>
      </c>
      <c r="M168" s="136" t="s">
        <v>66</v>
      </c>
      <c r="N168" s="136" t="s">
        <v>244</v>
      </c>
      <c r="O168" s="140">
        <v>42370.0</v>
      </c>
      <c r="P168" s="141">
        <v>205.0</v>
      </c>
      <c r="Q168" s="142">
        <f t="shared" si="1"/>
        <v>5</v>
      </c>
      <c r="R168" s="143"/>
    </row>
    <row r="169" ht="15.75" customHeight="1">
      <c r="A169" s="136">
        <v>2.2009529E7</v>
      </c>
      <c r="B169" s="137" t="s">
        <v>643</v>
      </c>
      <c r="C169" s="138" t="s">
        <v>644</v>
      </c>
      <c r="D169" s="139">
        <v>116.0</v>
      </c>
      <c r="E169" s="136">
        <v>8.0</v>
      </c>
      <c r="F169" s="136">
        <v>3.0</v>
      </c>
      <c r="G169" s="136">
        <v>5.0</v>
      </c>
      <c r="H169" s="136">
        <v>2.0</v>
      </c>
      <c r="I169" s="136">
        <v>42.0</v>
      </c>
      <c r="J169" s="136">
        <v>5.0</v>
      </c>
      <c r="K169" s="136" t="s">
        <v>645</v>
      </c>
      <c r="L169" s="136"/>
      <c r="M169" s="136" t="s">
        <v>62</v>
      </c>
      <c r="N169" s="136" t="s">
        <v>244</v>
      </c>
      <c r="O169" s="136"/>
      <c r="P169" s="141">
        <v>205.0</v>
      </c>
      <c r="Q169" s="142">
        <f t="shared" si="1"/>
        <v>121</v>
      </c>
      <c r="R169" s="143"/>
    </row>
    <row r="170" ht="15.75" customHeight="1">
      <c r="A170" s="136">
        <v>1.1284092E7</v>
      </c>
      <c r="B170" s="137" t="s">
        <v>646</v>
      </c>
      <c r="C170" s="138" t="s">
        <v>647</v>
      </c>
      <c r="D170" s="139">
        <v>129.0</v>
      </c>
      <c r="E170" s="136">
        <v>10.0</v>
      </c>
      <c r="F170" s="136">
        <v>4.0</v>
      </c>
      <c r="G170" s="136">
        <v>5.0</v>
      </c>
      <c r="H170" s="136">
        <v>3.0</v>
      </c>
      <c r="I170" s="136">
        <v>59.0</v>
      </c>
      <c r="J170" s="136">
        <v>5.0</v>
      </c>
      <c r="K170" s="136" t="s">
        <v>648</v>
      </c>
      <c r="L170" s="136" t="s">
        <v>25</v>
      </c>
      <c r="M170" s="136" t="s">
        <v>66</v>
      </c>
      <c r="N170" s="136" t="s">
        <v>243</v>
      </c>
      <c r="O170" s="140">
        <v>42156.0</v>
      </c>
      <c r="P170" s="141">
        <v>203.0</v>
      </c>
      <c r="Q170" s="142">
        <f t="shared" si="1"/>
        <v>5</v>
      </c>
      <c r="R170" s="143"/>
    </row>
    <row r="171" ht="15.75" customHeight="1">
      <c r="A171" s="136">
        <v>5311851.0</v>
      </c>
      <c r="B171" s="137" t="s">
        <v>649</v>
      </c>
      <c r="C171" s="138" t="s">
        <v>650</v>
      </c>
      <c r="D171" s="139">
        <v>92.0</v>
      </c>
      <c r="E171" s="136">
        <v>8.0</v>
      </c>
      <c r="F171" s="136">
        <v>3.0</v>
      </c>
      <c r="G171" s="136">
        <v>6.0</v>
      </c>
      <c r="H171" s="136">
        <v>2.0</v>
      </c>
      <c r="I171" s="136">
        <v>51.0</v>
      </c>
      <c r="J171" s="136">
        <v>4.5</v>
      </c>
      <c r="K171" s="136" t="s">
        <v>651</v>
      </c>
      <c r="L171" s="136" t="s">
        <v>25</v>
      </c>
      <c r="M171" s="136" t="s">
        <v>62</v>
      </c>
      <c r="N171" s="136" t="s">
        <v>652</v>
      </c>
      <c r="O171" s="140">
        <v>41913.0</v>
      </c>
      <c r="P171" s="141">
        <v>202.0</v>
      </c>
      <c r="Q171" s="142">
        <f t="shared" si="1"/>
        <v>6</v>
      </c>
      <c r="R171" s="143"/>
    </row>
    <row r="172" ht="15.75" customHeight="1">
      <c r="A172" s="136">
        <v>1.9283927E7</v>
      </c>
      <c r="B172" s="137" t="s">
        <v>653</v>
      </c>
      <c r="C172" s="138" t="s">
        <v>654</v>
      </c>
      <c r="D172" s="139">
        <v>154.0</v>
      </c>
      <c r="E172" s="136">
        <v>14.0</v>
      </c>
      <c r="F172" s="136">
        <v>6.0</v>
      </c>
      <c r="G172" s="136">
        <v>10.0</v>
      </c>
      <c r="H172" s="136">
        <v>5.0</v>
      </c>
      <c r="I172" s="136">
        <v>47.0</v>
      </c>
      <c r="J172" s="136">
        <v>5.0</v>
      </c>
      <c r="K172" s="136" t="s">
        <v>655</v>
      </c>
      <c r="L172" s="136" t="s">
        <v>25</v>
      </c>
      <c r="M172" s="136" t="s">
        <v>66</v>
      </c>
      <c r="N172" s="136" t="s">
        <v>243</v>
      </c>
      <c r="O172" s="140">
        <v>42675.0</v>
      </c>
      <c r="P172" s="141">
        <v>197.0</v>
      </c>
      <c r="Q172" s="142">
        <f t="shared" si="1"/>
        <v>4</v>
      </c>
      <c r="R172" s="143"/>
    </row>
    <row r="173" ht="15.75" customHeight="1">
      <c r="A173" s="136">
        <v>2.9828917E7</v>
      </c>
      <c r="B173" s="137" t="s">
        <v>656</v>
      </c>
      <c r="C173" s="138" t="s">
        <v>657</v>
      </c>
      <c r="D173" s="139">
        <v>152.0</v>
      </c>
      <c r="E173" s="136">
        <v>12.0</v>
      </c>
      <c r="F173" s="136">
        <v>5.0</v>
      </c>
      <c r="G173" s="136">
        <v>9.0</v>
      </c>
      <c r="H173" s="136">
        <v>5.0</v>
      </c>
      <c r="I173" s="136">
        <v>13.0</v>
      </c>
      <c r="J173" s="136">
        <v>5.0</v>
      </c>
      <c r="K173" s="136" t="s">
        <v>207</v>
      </c>
      <c r="L173" s="136" t="s">
        <v>25</v>
      </c>
      <c r="M173" s="136" t="s">
        <v>66</v>
      </c>
      <c r="N173" s="136" t="s">
        <v>247</v>
      </c>
      <c r="O173" s="140">
        <v>42826.0</v>
      </c>
      <c r="P173" s="141">
        <v>196.0</v>
      </c>
      <c r="Q173" s="142">
        <f t="shared" si="1"/>
        <v>4</v>
      </c>
      <c r="R173" s="143"/>
    </row>
    <row r="174" ht="15.75" customHeight="1">
      <c r="A174" s="136">
        <v>2.3562057E7</v>
      </c>
      <c r="B174" s="137" t="s">
        <v>658</v>
      </c>
      <c r="C174" s="138" t="s">
        <v>659</v>
      </c>
      <c r="D174" s="139">
        <v>149.0</v>
      </c>
      <c r="E174" s="136">
        <v>10.0</v>
      </c>
      <c r="F174" s="136">
        <v>4.0</v>
      </c>
      <c r="G174" s="136">
        <v>6.0</v>
      </c>
      <c r="H174" s="136">
        <v>3.0</v>
      </c>
      <c r="I174" s="136">
        <v>24.0</v>
      </c>
      <c r="J174" s="136">
        <v>5.0</v>
      </c>
      <c r="K174" s="136" t="s">
        <v>197</v>
      </c>
      <c r="L174" s="136" t="s">
        <v>25</v>
      </c>
      <c r="M174" s="136" t="s">
        <v>66</v>
      </c>
      <c r="N174" s="136" t="s">
        <v>244</v>
      </c>
      <c r="O174" s="140">
        <v>42309.0</v>
      </c>
      <c r="P174" s="141">
        <v>195.0</v>
      </c>
      <c r="Q174" s="142">
        <f t="shared" si="1"/>
        <v>5</v>
      </c>
      <c r="R174" s="143"/>
    </row>
    <row r="175" ht="15.75" customHeight="1">
      <c r="A175" s="136">
        <v>768869.0</v>
      </c>
      <c r="B175" s="137" t="s">
        <v>660</v>
      </c>
      <c r="C175" s="138" t="s">
        <v>661</v>
      </c>
      <c r="D175" s="139">
        <v>95.0</v>
      </c>
      <c r="E175" s="136">
        <v>7.0</v>
      </c>
      <c r="F175" s="136">
        <v>3.0</v>
      </c>
      <c r="G175" s="136">
        <v>5.0</v>
      </c>
      <c r="H175" s="136">
        <v>2.0</v>
      </c>
      <c r="I175" s="136">
        <v>105.0</v>
      </c>
      <c r="J175" s="136">
        <v>5.0</v>
      </c>
      <c r="K175" s="136" t="s">
        <v>662</v>
      </c>
      <c r="L175" s="136" t="s">
        <v>25</v>
      </c>
      <c r="M175" s="136" t="s">
        <v>62</v>
      </c>
      <c r="N175" s="136" t="s">
        <v>245</v>
      </c>
      <c r="O175" s="140">
        <v>41214.0</v>
      </c>
      <c r="P175" s="141">
        <v>195.0</v>
      </c>
      <c r="Q175" s="142">
        <f t="shared" si="1"/>
        <v>8</v>
      </c>
      <c r="R175" s="143"/>
    </row>
    <row r="176" ht="15.75" customHeight="1">
      <c r="A176" s="136">
        <v>1.1168851E7</v>
      </c>
      <c r="B176" s="137" t="s">
        <v>663</v>
      </c>
      <c r="C176" s="138" t="s">
        <v>664</v>
      </c>
      <c r="D176" s="139">
        <v>79.0</v>
      </c>
      <c r="E176" s="136">
        <v>8.0</v>
      </c>
      <c r="F176" s="136">
        <v>3.0</v>
      </c>
      <c r="G176" s="136">
        <v>4.0</v>
      </c>
      <c r="H176" s="136">
        <v>2.0</v>
      </c>
      <c r="I176" s="136">
        <v>93.0</v>
      </c>
      <c r="J176" s="136">
        <v>5.0</v>
      </c>
      <c r="K176" s="136" t="s">
        <v>665</v>
      </c>
      <c r="L176" s="136" t="s">
        <v>25</v>
      </c>
      <c r="M176" s="136" t="s">
        <v>62</v>
      </c>
      <c r="N176" s="136" t="s">
        <v>249</v>
      </c>
      <c r="O176" s="140">
        <v>42401.0</v>
      </c>
      <c r="P176" s="141">
        <v>194.0</v>
      </c>
      <c r="Q176" s="142">
        <f t="shared" si="1"/>
        <v>5</v>
      </c>
      <c r="R176" s="143"/>
    </row>
    <row r="177" ht="15.75" customHeight="1">
      <c r="A177" s="136">
        <v>1.219526E7</v>
      </c>
      <c r="B177" s="137" t="s">
        <v>666</v>
      </c>
      <c r="C177" s="138" t="s">
        <v>667</v>
      </c>
      <c r="D177" s="139">
        <v>97.0</v>
      </c>
      <c r="E177" s="136">
        <v>6.0</v>
      </c>
      <c r="F177" s="136">
        <v>3.0</v>
      </c>
      <c r="G177" s="136">
        <v>4.0</v>
      </c>
      <c r="H177" s="136">
        <v>2.5</v>
      </c>
      <c r="I177" s="136">
        <v>34.0</v>
      </c>
      <c r="J177" s="136">
        <v>5.0</v>
      </c>
      <c r="K177" s="136" t="s">
        <v>668</v>
      </c>
      <c r="L177" s="136" t="s">
        <v>25</v>
      </c>
      <c r="M177" s="136" t="s">
        <v>62</v>
      </c>
      <c r="N177" s="136" t="s">
        <v>244</v>
      </c>
      <c r="O177" s="140">
        <v>42430.0</v>
      </c>
      <c r="P177" s="141">
        <v>194.0</v>
      </c>
      <c r="Q177" s="142">
        <f t="shared" si="1"/>
        <v>5</v>
      </c>
      <c r="R177" s="143"/>
    </row>
    <row r="178" ht="15.75" customHeight="1">
      <c r="A178" s="136">
        <v>1.8140593E7</v>
      </c>
      <c r="B178" s="137" t="s">
        <v>669</v>
      </c>
      <c r="C178" s="138" t="s">
        <v>670</v>
      </c>
      <c r="D178" s="139">
        <v>153.0</v>
      </c>
      <c r="E178" s="136">
        <v>10.0</v>
      </c>
      <c r="F178" s="136">
        <v>4.0</v>
      </c>
      <c r="G178" s="136">
        <v>7.0</v>
      </c>
      <c r="H178" s="136">
        <v>3.0</v>
      </c>
      <c r="I178" s="136">
        <v>49.0</v>
      </c>
      <c r="J178" s="136">
        <v>5.0</v>
      </c>
      <c r="K178" s="136" t="s">
        <v>522</v>
      </c>
      <c r="L178" s="136" t="s">
        <v>25</v>
      </c>
      <c r="M178" s="136" t="s">
        <v>66</v>
      </c>
      <c r="N178" s="136" t="s">
        <v>243</v>
      </c>
      <c r="O178" s="140">
        <v>42522.0</v>
      </c>
      <c r="P178" s="141">
        <v>193.0</v>
      </c>
      <c r="Q178" s="142">
        <f t="shared" si="1"/>
        <v>4</v>
      </c>
      <c r="R178" s="143"/>
    </row>
    <row r="179" ht="15.75" customHeight="1">
      <c r="A179" s="136">
        <v>1.297379E7</v>
      </c>
      <c r="B179" s="137" t="s">
        <v>671</v>
      </c>
      <c r="C179" s="138" t="s">
        <v>672</v>
      </c>
      <c r="D179" s="139">
        <v>78.0</v>
      </c>
      <c r="E179" s="136">
        <v>8.0</v>
      </c>
      <c r="F179" s="136">
        <v>3.0</v>
      </c>
      <c r="G179" s="136">
        <v>6.0</v>
      </c>
      <c r="H179" s="136">
        <v>2.5</v>
      </c>
      <c r="I179" s="136">
        <v>66.0</v>
      </c>
      <c r="J179" s="136">
        <v>4.5</v>
      </c>
      <c r="K179" s="136" t="s">
        <v>351</v>
      </c>
      <c r="L179" s="136" t="s">
        <v>25</v>
      </c>
      <c r="M179" s="136" t="s">
        <v>62</v>
      </c>
      <c r="N179" s="136" t="s">
        <v>243</v>
      </c>
      <c r="O179" s="140">
        <v>42430.0</v>
      </c>
      <c r="P179" s="141">
        <v>193.0</v>
      </c>
      <c r="Q179" s="142">
        <f t="shared" si="1"/>
        <v>5</v>
      </c>
      <c r="R179" s="143"/>
    </row>
    <row r="180" ht="15.75" customHeight="1">
      <c r="A180" s="136">
        <v>1.6032827E7</v>
      </c>
      <c r="B180" s="137" t="s">
        <v>673</v>
      </c>
      <c r="C180" s="138" t="s">
        <v>674</v>
      </c>
      <c r="D180" s="139">
        <v>89.0</v>
      </c>
      <c r="E180" s="136">
        <v>8.0</v>
      </c>
      <c r="F180" s="136">
        <v>2.0</v>
      </c>
      <c r="G180" s="136">
        <v>6.0</v>
      </c>
      <c r="H180" s="136">
        <v>2.0</v>
      </c>
      <c r="I180" s="136">
        <v>133.0</v>
      </c>
      <c r="J180" s="136">
        <v>5.0</v>
      </c>
      <c r="K180" s="136" t="s">
        <v>252</v>
      </c>
      <c r="L180" s="136" t="s">
        <v>25</v>
      </c>
      <c r="M180" s="136" t="s">
        <v>71</v>
      </c>
      <c r="N180" s="136" t="s">
        <v>243</v>
      </c>
      <c r="O180" s="140">
        <v>42156.0</v>
      </c>
      <c r="P180" s="141">
        <v>191.0</v>
      </c>
      <c r="Q180" s="142">
        <f t="shared" si="1"/>
        <v>5</v>
      </c>
      <c r="R180" s="143"/>
    </row>
    <row r="181" ht="15.75" customHeight="1">
      <c r="A181" s="136">
        <v>6673970.0</v>
      </c>
      <c r="B181" s="137" t="s">
        <v>675</v>
      </c>
      <c r="C181" s="138" t="s">
        <v>676</v>
      </c>
      <c r="D181" s="139">
        <v>100.0</v>
      </c>
      <c r="E181" s="136">
        <v>6.0</v>
      </c>
      <c r="F181" s="136">
        <v>3.0</v>
      </c>
      <c r="G181" s="136">
        <v>4.0</v>
      </c>
      <c r="H181" s="136">
        <v>2.0</v>
      </c>
      <c r="I181" s="136">
        <v>75.0</v>
      </c>
      <c r="J181" s="136">
        <v>5.0</v>
      </c>
      <c r="K181" s="136" t="s">
        <v>677</v>
      </c>
      <c r="L181" s="136" t="s">
        <v>25</v>
      </c>
      <c r="M181" s="136" t="s">
        <v>62</v>
      </c>
      <c r="N181" s="136" t="s">
        <v>244</v>
      </c>
      <c r="O181" s="140">
        <v>42156.0</v>
      </c>
      <c r="P181" s="141">
        <v>190.0</v>
      </c>
      <c r="Q181" s="142">
        <f t="shared" si="1"/>
        <v>5</v>
      </c>
      <c r="R181" s="143"/>
    </row>
    <row r="182" ht="15.75" customHeight="1">
      <c r="A182" s="136">
        <v>2.0412348E7</v>
      </c>
      <c r="B182" s="137" t="s">
        <v>678</v>
      </c>
      <c r="C182" s="138" t="s">
        <v>679</v>
      </c>
      <c r="D182" s="139">
        <v>149.0</v>
      </c>
      <c r="E182" s="136">
        <v>12.0</v>
      </c>
      <c r="F182" s="136">
        <v>4.0</v>
      </c>
      <c r="G182" s="136">
        <v>7.0</v>
      </c>
      <c r="H182" s="136">
        <v>3.0</v>
      </c>
      <c r="I182" s="136">
        <v>54.0</v>
      </c>
      <c r="J182" s="136">
        <v>5.0</v>
      </c>
      <c r="K182" s="136" t="s">
        <v>197</v>
      </c>
      <c r="L182" s="136" t="s">
        <v>25</v>
      </c>
      <c r="M182" s="136" t="s">
        <v>66</v>
      </c>
      <c r="N182" s="136" t="s">
        <v>244</v>
      </c>
      <c r="O182" s="140">
        <v>42309.0</v>
      </c>
      <c r="P182" s="141">
        <v>189.0</v>
      </c>
      <c r="Q182" s="142">
        <f t="shared" si="1"/>
        <v>5</v>
      </c>
      <c r="R182" s="143"/>
    </row>
    <row r="183" ht="15.75" customHeight="1">
      <c r="A183" s="136">
        <v>1.3513371E7</v>
      </c>
      <c r="B183" s="137" t="s">
        <v>680</v>
      </c>
      <c r="C183" s="138" t="s">
        <v>681</v>
      </c>
      <c r="D183" s="139">
        <v>199.0</v>
      </c>
      <c r="E183" s="136">
        <v>12.0</v>
      </c>
      <c r="F183" s="136">
        <v>5.0</v>
      </c>
      <c r="G183" s="136">
        <v>7.0</v>
      </c>
      <c r="H183" s="136">
        <v>5.0</v>
      </c>
      <c r="I183" s="136">
        <v>66.0</v>
      </c>
      <c r="J183" s="136">
        <v>5.0</v>
      </c>
      <c r="K183" s="136" t="s">
        <v>197</v>
      </c>
      <c r="L183" s="136" t="s">
        <v>25</v>
      </c>
      <c r="M183" s="136" t="s">
        <v>66</v>
      </c>
      <c r="N183" s="136" t="s">
        <v>244</v>
      </c>
      <c r="O183" s="140">
        <v>42309.0</v>
      </c>
      <c r="P183" s="141">
        <v>188.0</v>
      </c>
      <c r="Q183" s="142">
        <f t="shared" si="1"/>
        <v>5</v>
      </c>
      <c r="R183" s="143"/>
    </row>
    <row r="184" ht="15.75" customHeight="1">
      <c r="A184" s="136">
        <v>2.1500202E7</v>
      </c>
      <c r="B184" s="137" t="s">
        <v>682</v>
      </c>
      <c r="C184" s="138" t="s">
        <v>683</v>
      </c>
      <c r="D184" s="139">
        <v>250.0</v>
      </c>
      <c r="E184" s="136">
        <v>12.0</v>
      </c>
      <c r="F184" s="136">
        <v>5.0</v>
      </c>
      <c r="G184" s="136">
        <v>7.0</v>
      </c>
      <c r="H184" s="136">
        <v>5.0</v>
      </c>
      <c r="I184" s="136">
        <v>20.0</v>
      </c>
      <c r="J184" s="136">
        <v>5.0</v>
      </c>
      <c r="K184" s="136" t="s">
        <v>684</v>
      </c>
      <c r="L184" s="136" t="s">
        <v>25</v>
      </c>
      <c r="M184" s="136" t="s">
        <v>66</v>
      </c>
      <c r="N184" s="136" t="s">
        <v>244</v>
      </c>
      <c r="O184" s="140">
        <v>42430.0</v>
      </c>
      <c r="P184" s="141">
        <v>188.0</v>
      </c>
      <c r="Q184" s="142">
        <f t="shared" si="1"/>
        <v>5</v>
      </c>
      <c r="R184" s="143"/>
    </row>
    <row r="185" ht="15.75" customHeight="1">
      <c r="A185" s="136">
        <v>1.0500134E7</v>
      </c>
      <c r="B185" s="137" t="s">
        <v>685</v>
      </c>
      <c r="C185" s="138" t="s">
        <v>686</v>
      </c>
      <c r="D185" s="139">
        <v>70.0</v>
      </c>
      <c r="E185" s="136">
        <v>7.0</v>
      </c>
      <c r="F185" s="136">
        <v>3.0</v>
      </c>
      <c r="G185" s="136">
        <v>5.0</v>
      </c>
      <c r="H185" s="136">
        <v>2.0</v>
      </c>
      <c r="I185" s="136">
        <v>72.0</v>
      </c>
      <c r="J185" s="136">
        <v>4.5</v>
      </c>
      <c r="K185" s="136" t="s">
        <v>687</v>
      </c>
      <c r="L185" s="136" t="s">
        <v>25</v>
      </c>
      <c r="M185" s="136" t="s">
        <v>62</v>
      </c>
      <c r="N185" s="136" t="s">
        <v>249</v>
      </c>
      <c r="O185" s="140">
        <v>42370.0</v>
      </c>
      <c r="P185" s="141">
        <v>188.0</v>
      </c>
      <c r="Q185" s="142">
        <f t="shared" si="1"/>
        <v>5</v>
      </c>
      <c r="R185" s="143"/>
    </row>
    <row r="186" ht="15.75" customHeight="1">
      <c r="A186" s="136">
        <v>1.7318001E7</v>
      </c>
      <c r="B186" s="137" t="s">
        <v>688</v>
      </c>
      <c r="C186" s="138" t="s">
        <v>689</v>
      </c>
      <c r="D186" s="139">
        <v>83.0</v>
      </c>
      <c r="E186" s="136">
        <v>9.0</v>
      </c>
      <c r="F186" s="136">
        <v>4.0</v>
      </c>
      <c r="G186" s="136">
        <v>6.0</v>
      </c>
      <c r="H186" s="136">
        <v>3.0</v>
      </c>
      <c r="I186" s="136">
        <v>51.0</v>
      </c>
      <c r="J186" s="136">
        <v>5.0</v>
      </c>
      <c r="K186" s="136" t="s">
        <v>690</v>
      </c>
      <c r="L186" s="136" t="s">
        <v>25</v>
      </c>
      <c r="M186" s="136" t="s">
        <v>66</v>
      </c>
      <c r="N186" s="136" t="s">
        <v>244</v>
      </c>
      <c r="O186" s="140">
        <v>42767.0</v>
      </c>
      <c r="P186" s="141">
        <v>186.0</v>
      </c>
      <c r="Q186" s="142">
        <f t="shared" si="1"/>
        <v>4</v>
      </c>
      <c r="R186" s="143"/>
    </row>
    <row r="187" ht="15.75" customHeight="1">
      <c r="A187" s="136">
        <v>7817121.0</v>
      </c>
      <c r="B187" s="137" t="s">
        <v>691</v>
      </c>
      <c r="C187" s="138" t="s">
        <v>692</v>
      </c>
      <c r="D187" s="139">
        <v>89.0</v>
      </c>
      <c r="E187" s="136">
        <v>6.0</v>
      </c>
      <c r="F187" s="136">
        <v>2.0</v>
      </c>
      <c r="G187" s="136">
        <v>3.0</v>
      </c>
      <c r="H187" s="136">
        <v>2.0</v>
      </c>
      <c r="I187" s="136">
        <v>151.0</v>
      </c>
      <c r="J187" s="136">
        <v>5.0</v>
      </c>
      <c r="K187" s="136" t="s">
        <v>171</v>
      </c>
      <c r="L187" s="136" t="s">
        <v>25</v>
      </c>
      <c r="M187" s="136" t="s">
        <v>71</v>
      </c>
      <c r="N187" s="136" t="s">
        <v>243</v>
      </c>
      <c r="O187" s="140">
        <v>41518.0</v>
      </c>
      <c r="P187" s="141">
        <v>186.0</v>
      </c>
      <c r="Q187" s="142">
        <f t="shared" si="1"/>
        <v>7</v>
      </c>
      <c r="R187" s="143"/>
    </row>
    <row r="188" ht="15.75" customHeight="1">
      <c r="A188" s="136">
        <v>2.7527822E7</v>
      </c>
      <c r="B188" s="137" t="s">
        <v>693</v>
      </c>
      <c r="C188" s="138" t="s">
        <v>694</v>
      </c>
      <c r="D188" s="139">
        <v>149.0</v>
      </c>
      <c r="E188" s="136">
        <v>10.0</v>
      </c>
      <c r="F188" s="136">
        <v>4.0</v>
      </c>
      <c r="G188" s="136">
        <v>6.0</v>
      </c>
      <c r="H188" s="136">
        <v>3.0</v>
      </c>
      <c r="I188" s="136">
        <v>13.0</v>
      </c>
      <c r="J188" s="136">
        <v>5.0</v>
      </c>
      <c r="K188" s="136" t="s">
        <v>295</v>
      </c>
      <c r="L188" s="136" t="s">
        <v>25</v>
      </c>
      <c r="M188" s="136" t="s">
        <v>66</v>
      </c>
      <c r="N188" s="136" t="s">
        <v>244</v>
      </c>
      <c r="O188" s="140">
        <v>42917.0</v>
      </c>
      <c r="P188" s="141">
        <v>183.0</v>
      </c>
      <c r="Q188" s="142">
        <f t="shared" si="1"/>
        <v>3</v>
      </c>
      <c r="R188" s="143"/>
    </row>
    <row r="189" ht="15.75" customHeight="1">
      <c r="A189" s="136">
        <v>2.1800983E7</v>
      </c>
      <c r="B189" s="137" t="s">
        <v>695</v>
      </c>
      <c r="C189" s="138" t="s">
        <v>696</v>
      </c>
      <c r="D189" s="139">
        <v>90.0</v>
      </c>
      <c r="E189" s="136">
        <v>11.0</v>
      </c>
      <c r="F189" s="136">
        <v>5.0</v>
      </c>
      <c r="G189" s="136">
        <v>8.0</v>
      </c>
      <c r="H189" s="136">
        <v>4.5</v>
      </c>
      <c r="I189" s="136">
        <v>36.0</v>
      </c>
      <c r="J189" s="136">
        <v>4.5</v>
      </c>
      <c r="K189" s="136" t="s">
        <v>697</v>
      </c>
      <c r="L189" s="136" t="s">
        <v>25</v>
      </c>
      <c r="M189" s="136" t="s">
        <v>66</v>
      </c>
      <c r="N189" s="136" t="s">
        <v>652</v>
      </c>
      <c r="O189" s="140">
        <v>42309.0</v>
      </c>
      <c r="P189" s="141">
        <v>181.0</v>
      </c>
      <c r="Q189" s="142">
        <f t="shared" si="1"/>
        <v>5</v>
      </c>
      <c r="R189" s="143"/>
    </row>
    <row r="190" ht="15.75" customHeight="1">
      <c r="A190" s="136">
        <v>2.6957501E7</v>
      </c>
      <c r="B190" s="137" t="s">
        <v>698</v>
      </c>
      <c r="C190" s="138" t="s">
        <v>699</v>
      </c>
      <c r="D190" s="139">
        <v>100.0</v>
      </c>
      <c r="E190" s="136">
        <v>7.0</v>
      </c>
      <c r="F190" s="136">
        <v>3.0</v>
      </c>
      <c r="G190" s="136">
        <v>5.0</v>
      </c>
      <c r="H190" s="136">
        <v>2.0</v>
      </c>
      <c r="I190" s="136">
        <v>32.0</v>
      </c>
      <c r="J190" s="136">
        <v>5.0</v>
      </c>
      <c r="K190" s="136" t="s">
        <v>700</v>
      </c>
      <c r="L190" s="136" t="s">
        <v>25</v>
      </c>
      <c r="M190" s="136" t="s">
        <v>62</v>
      </c>
      <c r="N190" s="136" t="s">
        <v>244</v>
      </c>
      <c r="O190" s="140">
        <v>41944.0</v>
      </c>
      <c r="P190" s="141">
        <v>179.0</v>
      </c>
      <c r="Q190" s="142">
        <f t="shared" si="1"/>
        <v>6</v>
      </c>
      <c r="R190" s="143"/>
    </row>
    <row r="191" ht="15.75" customHeight="1">
      <c r="A191" s="136">
        <v>2.3340822E7</v>
      </c>
      <c r="B191" s="137" t="s">
        <v>701</v>
      </c>
      <c r="C191" s="138" t="s">
        <v>702</v>
      </c>
      <c r="D191" s="139">
        <v>169.0</v>
      </c>
      <c r="E191" s="136">
        <v>9.0</v>
      </c>
      <c r="F191" s="136">
        <v>4.0</v>
      </c>
      <c r="G191" s="136">
        <v>6.0</v>
      </c>
      <c r="H191" s="136">
        <v>3.0</v>
      </c>
      <c r="I191" s="136">
        <v>28.0</v>
      </c>
      <c r="J191" s="136">
        <v>5.0</v>
      </c>
      <c r="K191" s="136" t="s">
        <v>703</v>
      </c>
      <c r="L191" s="136" t="s">
        <v>25</v>
      </c>
      <c r="M191" s="136" t="s">
        <v>66</v>
      </c>
      <c r="N191" s="136" t="s">
        <v>244</v>
      </c>
      <c r="O191" s="140">
        <v>43132.0</v>
      </c>
      <c r="P191" s="141">
        <v>175.0</v>
      </c>
      <c r="Q191" s="142">
        <f t="shared" si="1"/>
        <v>3</v>
      </c>
      <c r="R191" s="143"/>
    </row>
    <row r="192" ht="15.75" customHeight="1">
      <c r="A192" s="136">
        <v>7005199.0</v>
      </c>
      <c r="B192" s="137" t="s">
        <v>704</v>
      </c>
      <c r="C192" s="138" t="s">
        <v>705</v>
      </c>
      <c r="D192" s="139">
        <v>76.0</v>
      </c>
      <c r="E192" s="136">
        <v>8.0</v>
      </c>
      <c r="F192" s="136">
        <v>4.0</v>
      </c>
      <c r="G192" s="136">
        <v>6.0</v>
      </c>
      <c r="H192" s="136">
        <v>3.5</v>
      </c>
      <c r="I192" s="136">
        <v>40.0</v>
      </c>
      <c r="J192" s="136">
        <v>4.5</v>
      </c>
      <c r="K192" s="136" t="s">
        <v>426</v>
      </c>
      <c r="L192" s="136" t="s">
        <v>25</v>
      </c>
      <c r="M192" s="136" t="s">
        <v>66</v>
      </c>
      <c r="N192" s="136" t="s">
        <v>244</v>
      </c>
      <c r="O192" s="140">
        <v>41122.0</v>
      </c>
      <c r="P192" s="141">
        <v>174.0</v>
      </c>
      <c r="Q192" s="142">
        <f t="shared" si="1"/>
        <v>8</v>
      </c>
      <c r="R192" s="143"/>
    </row>
    <row r="193" ht="15.75" customHeight="1">
      <c r="A193" s="136">
        <v>2.7680894E7</v>
      </c>
      <c r="B193" s="137" t="s">
        <v>706</v>
      </c>
      <c r="C193" s="138" t="s">
        <v>707</v>
      </c>
      <c r="D193" s="139">
        <v>130.0</v>
      </c>
      <c r="E193" s="136">
        <v>9.0</v>
      </c>
      <c r="F193" s="136">
        <v>4.0</v>
      </c>
      <c r="G193" s="136">
        <v>6.0</v>
      </c>
      <c r="H193" s="136">
        <v>3.0</v>
      </c>
      <c r="I193" s="136">
        <v>9.0</v>
      </c>
      <c r="J193" s="136">
        <v>5.0</v>
      </c>
      <c r="K193" s="136" t="s">
        <v>708</v>
      </c>
      <c r="L193" s="136" t="s">
        <v>25</v>
      </c>
      <c r="M193" s="136" t="s">
        <v>66</v>
      </c>
      <c r="N193" s="136" t="s">
        <v>249</v>
      </c>
      <c r="O193" s="140">
        <v>41852.0</v>
      </c>
      <c r="P193" s="141">
        <v>172.0</v>
      </c>
      <c r="Q193" s="142">
        <f t="shared" si="1"/>
        <v>6</v>
      </c>
      <c r="R193" s="143"/>
    </row>
    <row r="194" ht="15.75" customHeight="1">
      <c r="A194" s="136">
        <v>2.12895E7</v>
      </c>
      <c r="B194" s="137" t="s">
        <v>709</v>
      </c>
      <c r="C194" s="138" t="s">
        <v>710</v>
      </c>
      <c r="D194" s="139">
        <v>250.0</v>
      </c>
      <c r="E194" s="136">
        <v>14.0</v>
      </c>
      <c r="F194" s="136">
        <v>6.0</v>
      </c>
      <c r="G194" s="136">
        <v>8.0</v>
      </c>
      <c r="H194" s="136">
        <v>5.0</v>
      </c>
      <c r="I194" s="136">
        <v>34.0</v>
      </c>
      <c r="J194" s="136">
        <v>5.0</v>
      </c>
      <c r="K194" s="136" t="s">
        <v>300</v>
      </c>
      <c r="L194" s="136" t="s">
        <v>25</v>
      </c>
      <c r="M194" s="136" t="s">
        <v>66</v>
      </c>
      <c r="N194" s="136" t="s">
        <v>244</v>
      </c>
      <c r="O194" s="140">
        <v>42401.0</v>
      </c>
      <c r="P194" s="141">
        <v>170.0</v>
      </c>
      <c r="Q194" s="142">
        <f t="shared" si="1"/>
        <v>5</v>
      </c>
      <c r="R194" s="143"/>
    </row>
    <row r="195" ht="15.75" customHeight="1">
      <c r="A195" s="136">
        <v>1.1351932E7</v>
      </c>
      <c r="B195" s="137" t="s">
        <v>711</v>
      </c>
      <c r="C195" s="138" t="s">
        <v>712</v>
      </c>
      <c r="D195" s="139">
        <v>101.0</v>
      </c>
      <c r="E195" s="136">
        <v>12.0</v>
      </c>
      <c r="F195" s="136">
        <v>6.0</v>
      </c>
      <c r="G195" s="136">
        <v>12.0</v>
      </c>
      <c r="H195" s="136">
        <v>5.5</v>
      </c>
      <c r="I195" s="136">
        <v>38.0</v>
      </c>
      <c r="J195" s="136">
        <v>5.0</v>
      </c>
      <c r="K195" s="136" t="s">
        <v>519</v>
      </c>
      <c r="L195" s="136" t="s">
        <v>25</v>
      </c>
      <c r="M195" s="136" t="s">
        <v>66</v>
      </c>
      <c r="N195" s="136" t="s">
        <v>249</v>
      </c>
      <c r="O195" s="140">
        <v>42401.0</v>
      </c>
      <c r="P195" s="141">
        <v>167.0</v>
      </c>
      <c r="Q195" s="142">
        <f t="shared" si="1"/>
        <v>5</v>
      </c>
      <c r="R195" s="143"/>
    </row>
    <row r="196" ht="15.75" customHeight="1">
      <c r="A196" s="136">
        <v>172917.0</v>
      </c>
      <c r="B196" s="137" t="s">
        <v>713</v>
      </c>
      <c r="C196" s="138" t="s">
        <v>714</v>
      </c>
      <c r="D196" s="139">
        <v>70.0</v>
      </c>
      <c r="E196" s="136">
        <v>10.0</v>
      </c>
      <c r="F196" s="136">
        <v>4.0</v>
      </c>
      <c r="G196" s="136">
        <v>5.0</v>
      </c>
      <c r="H196" s="136">
        <v>3.0</v>
      </c>
      <c r="I196" s="136">
        <v>90.0</v>
      </c>
      <c r="J196" s="136">
        <v>5.0</v>
      </c>
      <c r="K196" s="136" t="s">
        <v>715</v>
      </c>
      <c r="L196" s="136" t="s">
        <v>25</v>
      </c>
      <c r="M196" s="136" t="s">
        <v>66</v>
      </c>
      <c r="N196" s="136" t="s">
        <v>244</v>
      </c>
      <c r="O196" s="140">
        <v>40695.0</v>
      </c>
      <c r="P196" s="141">
        <v>166.0</v>
      </c>
      <c r="Q196" s="142">
        <f t="shared" si="1"/>
        <v>9</v>
      </c>
      <c r="R196" s="143"/>
    </row>
    <row r="197" ht="15.75" customHeight="1">
      <c r="A197" s="136">
        <v>9698631.0</v>
      </c>
      <c r="B197" s="137" t="s">
        <v>716</v>
      </c>
      <c r="C197" s="138" t="s">
        <v>717</v>
      </c>
      <c r="D197" s="139">
        <v>90.0</v>
      </c>
      <c r="E197" s="136">
        <v>6.0</v>
      </c>
      <c r="F197" s="136">
        <v>3.0</v>
      </c>
      <c r="G197" s="136">
        <v>4.0</v>
      </c>
      <c r="H197" s="136">
        <v>2.5</v>
      </c>
      <c r="I197" s="136">
        <v>76.0</v>
      </c>
      <c r="J197" s="136">
        <v>4.5</v>
      </c>
      <c r="K197" s="136" t="s">
        <v>718</v>
      </c>
      <c r="L197" s="136" t="s">
        <v>25</v>
      </c>
      <c r="M197" s="136" t="s">
        <v>62</v>
      </c>
      <c r="N197" s="136" t="s">
        <v>244</v>
      </c>
      <c r="O197" s="140">
        <v>41609.0</v>
      </c>
      <c r="P197" s="141">
        <v>165.0</v>
      </c>
      <c r="Q197" s="142">
        <f t="shared" si="1"/>
        <v>7</v>
      </c>
      <c r="R197" s="143"/>
    </row>
    <row r="198" ht="15.75" customHeight="1">
      <c r="A198" s="136">
        <v>2.3566634E7</v>
      </c>
      <c r="B198" s="137" t="s">
        <v>719</v>
      </c>
      <c r="C198" s="138" t="s">
        <v>720</v>
      </c>
      <c r="D198" s="139">
        <v>145.0</v>
      </c>
      <c r="E198" s="136">
        <v>14.0</v>
      </c>
      <c r="F198" s="136">
        <v>7.0</v>
      </c>
      <c r="G198" s="136">
        <v>10.0</v>
      </c>
      <c r="H198" s="136">
        <v>4.5</v>
      </c>
      <c r="I198" s="136">
        <v>24.0</v>
      </c>
      <c r="J198" s="136">
        <v>5.0</v>
      </c>
      <c r="K198" s="136" t="s">
        <v>721</v>
      </c>
      <c r="L198" s="136" t="s">
        <v>25</v>
      </c>
      <c r="M198" s="136" t="s">
        <v>66</v>
      </c>
      <c r="N198" s="136" t="s">
        <v>244</v>
      </c>
      <c r="O198" s="140">
        <v>43009.0</v>
      </c>
      <c r="P198" s="141">
        <v>164.0</v>
      </c>
      <c r="Q198" s="142">
        <f t="shared" si="1"/>
        <v>3</v>
      </c>
      <c r="R198" s="143"/>
    </row>
    <row r="199" ht="15.75" customHeight="1">
      <c r="A199" s="136">
        <v>1.1640448E7</v>
      </c>
      <c r="B199" s="137" t="s">
        <v>722</v>
      </c>
      <c r="C199" s="138" t="s">
        <v>723</v>
      </c>
      <c r="D199" s="139">
        <v>75.0</v>
      </c>
      <c r="E199" s="136">
        <v>6.0</v>
      </c>
      <c r="F199" s="136">
        <v>1.0</v>
      </c>
      <c r="G199" s="136">
        <v>1.0</v>
      </c>
      <c r="H199" s="136">
        <v>1.0</v>
      </c>
      <c r="I199" s="136">
        <v>50.0</v>
      </c>
      <c r="J199" s="136">
        <v>4.5</v>
      </c>
      <c r="K199" s="136" t="s">
        <v>724</v>
      </c>
      <c r="L199" s="136" t="s">
        <v>25</v>
      </c>
      <c r="M199" s="136" t="s">
        <v>71</v>
      </c>
      <c r="N199" s="136" t="s">
        <v>243</v>
      </c>
      <c r="O199" s="140">
        <v>42401.0</v>
      </c>
      <c r="P199" s="141">
        <v>164.0</v>
      </c>
      <c r="Q199" s="142">
        <f t="shared" si="1"/>
        <v>5</v>
      </c>
      <c r="R199" s="143"/>
    </row>
    <row r="200" ht="15.75" customHeight="1">
      <c r="A200" s="136">
        <v>1.9364079E7</v>
      </c>
      <c r="B200" s="137" t="s">
        <v>725</v>
      </c>
      <c r="C200" s="138" t="s">
        <v>726</v>
      </c>
      <c r="D200" s="139">
        <v>90.0</v>
      </c>
      <c r="E200" s="136">
        <v>10.0</v>
      </c>
      <c r="F200" s="136">
        <v>3.0</v>
      </c>
      <c r="G200" s="136">
        <v>7.0</v>
      </c>
      <c r="H200" s="136">
        <v>2.0</v>
      </c>
      <c r="I200" s="136">
        <v>70.0</v>
      </c>
      <c r="J200" s="136">
        <v>5.0</v>
      </c>
      <c r="K200" s="136" t="s">
        <v>727</v>
      </c>
      <c r="L200" s="136" t="s">
        <v>25</v>
      </c>
      <c r="M200" s="136" t="s">
        <v>62</v>
      </c>
      <c r="N200" s="136" t="s">
        <v>243</v>
      </c>
      <c r="O200" s="140">
        <v>42887.0</v>
      </c>
      <c r="P200" s="141">
        <v>162.0</v>
      </c>
      <c r="Q200" s="142">
        <f t="shared" si="1"/>
        <v>3</v>
      </c>
      <c r="R200" s="143"/>
    </row>
    <row r="201" ht="15.75" customHeight="1">
      <c r="A201" s="136">
        <v>1.8812389E7</v>
      </c>
      <c r="B201" s="137" t="s">
        <v>728</v>
      </c>
      <c r="C201" s="138" t="s">
        <v>729</v>
      </c>
      <c r="D201" s="139">
        <v>199.0</v>
      </c>
      <c r="E201" s="136">
        <v>16.0</v>
      </c>
      <c r="F201" s="136">
        <v>7.0</v>
      </c>
      <c r="G201" s="136">
        <v>11.0</v>
      </c>
      <c r="H201" s="136">
        <v>5.0</v>
      </c>
      <c r="I201" s="136">
        <v>26.0</v>
      </c>
      <c r="J201" s="136">
        <v>5.0</v>
      </c>
      <c r="K201" s="136" t="s">
        <v>730</v>
      </c>
      <c r="L201" s="136" t="s">
        <v>731</v>
      </c>
      <c r="M201" s="136" t="s">
        <v>66</v>
      </c>
      <c r="N201" s="136" t="s">
        <v>243</v>
      </c>
      <c r="O201" s="140">
        <v>42401.0</v>
      </c>
      <c r="P201" s="141">
        <v>162.0</v>
      </c>
      <c r="Q201" s="142">
        <f t="shared" si="1"/>
        <v>5</v>
      </c>
      <c r="R201" s="143"/>
    </row>
    <row r="202" ht="15.75" customHeight="1">
      <c r="A202" s="136">
        <v>1.719333E7</v>
      </c>
      <c r="B202" s="137" t="s">
        <v>732</v>
      </c>
      <c r="C202" s="138" t="s">
        <v>733</v>
      </c>
      <c r="D202" s="139">
        <v>109.0</v>
      </c>
      <c r="E202" s="136">
        <v>8.0</v>
      </c>
      <c r="F202" s="136">
        <v>4.0</v>
      </c>
      <c r="G202" s="136">
        <v>6.0</v>
      </c>
      <c r="H202" s="136">
        <v>3.0</v>
      </c>
      <c r="I202" s="136">
        <v>47.0</v>
      </c>
      <c r="J202" s="136">
        <v>5.0</v>
      </c>
      <c r="K202" s="136" t="s">
        <v>351</v>
      </c>
      <c r="L202" s="136" t="s">
        <v>25</v>
      </c>
      <c r="M202" s="136" t="s">
        <v>66</v>
      </c>
      <c r="N202" s="136" t="s">
        <v>243</v>
      </c>
      <c r="O202" s="140">
        <v>42430.0</v>
      </c>
      <c r="P202" s="141">
        <v>158.0</v>
      </c>
      <c r="Q202" s="142">
        <f t="shared" si="1"/>
        <v>5</v>
      </c>
      <c r="R202" s="143"/>
    </row>
    <row r="203" ht="15.75" customHeight="1">
      <c r="A203" s="136">
        <v>2.1438273E7</v>
      </c>
      <c r="B203" s="137" t="s">
        <v>734</v>
      </c>
      <c r="C203" s="138" t="s">
        <v>735</v>
      </c>
      <c r="D203" s="139">
        <v>75.0</v>
      </c>
      <c r="E203" s="136">
        <v>9.0</v>
      </c>
      <c r="F203" s="136">
        <v>3.0</v>
      </c>
      <c r="G203" s="136">
        <v>3.0</v>
      </c>
      <c r="H203" s="136">
        <v>2.0</v>
      </c>
      <c r="I203" s="136">
        <v>73.0</v>
      </c>
      <c r="J203" s="136">
        <v>4.5</v>
      </c>
      <c r="K203" s="136" t="s">
        <v>736</v>
      </c>
      <c r="L203" s="136" t="s">
        <v>25</v>
      </c>
      <c r="M203" s="136" t="s">
        <v>62</v>
      </c>
      <c r="N203" s="136" t="s">
        <v>243</v>
      </c>
      <c r="O203" s="140">
        <v>42767.0</v>
      </c>
      <c r="P203" s="141">
        <v>157.0</v>
      </c>
      <c r="Q203" s="142">
        <f t="shared" si="1"/>
        <v>4</v>
      </c>
      <c r="R203" s="143"/>
    </row>
    <row r="204" ht="15.75" customHeight="1">
      <c r="A204" s="136">
        <v>2.103893E7</v>
      </c>
      <c r="B204" s="137" t="s">
        <v>737</v>
      </c>
      <c r="C204" s="138" t="s">
        <v>738</v>
      </c>
      <c r="D204" s="139">
        <v>70.0</v>
      </c>
      <c r="E204" s="136">
        <v>4.0</v>
      </c>
      <c r="F204" s="136">
        <v>1.0</v>
      </c>
      <c r="G204" s="136">
        <v>1.0</v>
      </c>
      <c r="H204" s="136">
        <v>1.0</v>
      </c>
      <c r="I204" s="136">
        <v>56.0</v>
      </c>
      <c r="J204" s="136">
        <v>4.5</v>
      </c>
      <c r="K204" s="136" t="s">
        <v>739</v>
      </c>
      <c r="L204" s="136" t="s">
        <v>25</v>
      </c>
      <c r="M204" s="136" t="s">
        <v>71</v>
      </c>
      <c r="N204" s="136" t="s">
        <v>247</v>
      </c>
      <c r="O204" s="140">
        <v>42856.0</v>
      </c>
      <c r="P204" s="141">
        <v>156.0</v>
      </c>
      <c r="Q204" s="142">
        <f t="shared" si="1"/>
        <v>4</v>
      </c>
      <c r="R204" s="143"/>
    </row>
    <row r="205" ht="15.75" customHeight="1">
      <c r="A205" s="136">
        <v>2710757.0</v>
      </c>
      <c r="B205" s="137" t="s">
        <v>740</v>
      </c>
      <c r="C205" s="138" t="s">
        <v>741</v>
      </c>
      <c r="D205" s="139">
        <v>125.0</v>
      </c>
      <c r="E205" s="136">
        <v>8.0</v>
      </c>
      <c r="F205" s="136">
        <v>3.0</v>
      </c>
      <c r="G205" s="136">
        <v>5.0</v>
      </c>
      <c r="H205" s="136">
        <v>2.0</v>
      </c>
      <c r="I205" s="136">
        <v>115.0</v>
      </c>
      <c r="J205" s="136">
        <v>5.0</v>
      </c>
      <c r="K205" s="136" t="s">
        <v>742</v>
      </c>
      <c r="L205" s="136" t="s">
        <v>25</v>
      </c>
      <c r="M205" s="136" t="s">
        <v>62</v>
      </c>
      <c r="N205" s="136" t="s">
        <v>247</v>
      </c>
      <c r="O205" s="140">
        <v>41730.0</v>
      </c>
      <c r="P205" s="141">
        <v>154.0</v>
      </c>
      <c r="Q205" s="142">
        <f t="shared" si="1"/>
        <v>7</v>
      </c>
      <c r="R205" s="143"/>
    </row>
    <row r="206" ht="15.75" customHeight="1">
      <c r="A206" s="136">
        <v>1.534016E7</v>
      </c>
      <c r="B206" s="137" t="s">
        <v>743</v>
      </c>
      <c r="C206" s="138" t="s">
        <v>744</v>
      </c>
      <c r="D206" s="139">
        <v>199.0</v>
      </c>
      <c r="E206" s="136">
        <v>14.0</v>
      </c>
      <c r="F206" s="136">
        <v>7.0</v>
      </c>
      <c r="G206" s="136">
        <v>10.0</v>
      </c>
      <c r="H206" s="136">
        <v>5.0</v>
      </c>
      <c r="I206" s="136">
        <v>60.0</v>
      </c>
      <c r="J206" s="136">
        <v>4.5</v>
      </c>
      <c r="K206" s="136" t="s">
        <v>429</v>
      </c>
      <c r="L206" s="136" t="s">
        <v>25</v>
      </c>
      <c r="M206" s="136" t="s">
        <v>66</v>
      </c>
      <c r="N206" s="136" t="s">
        <v>430</v>
      </c>
      <c r="O206" s="140">
        <v>41518.0</v>
      </c>
      <c r="P206" s="141">
        <v>154.0</v>
      </c>
      <c r="Q206" s="142">
        <f t="shared" si="1"/>
        <v>7</v>
      </c>
      <c r="R206" s="143"/>
    </row>
    <row r="207" ht="15.75" customHeight="1">
      <c r="A207" s="136">
        <v>1.3991836E7</v>
      </c>
      <c r="B207" s="137" t="s">
        <v>745</v>
      </c>
      <c r="C207" s="138" t="s">
        <v>746</v>
      </c>
      <c r="D207" s="139">
        <v>199.0</v>
      </c>
      <c r="E207" s="136">
        <v>12.0</v>
      </c>
      <c r="F207" s="136">
        <v>5.0</v>
      </c>
      <c r="G207" s="136">
        <v>9.0</v>
      </c>
      <c r="H207" s="136">
        <v>5.0</v>
      </c>
      <c r="I207" s="136">
        <v>57.0</v>
      </c>
      <c r="J207" s="136">
        <v>4.5</v>
      </c>
      <c r="K207" s="136" t="s">
        <v>300</v>
      </c>
      <c r="L207" s="136" t="s">
        <v>25</v>
      </c>
      <c r="M207" s="136" t="s">
        <v>66</v>
      </c>
      <c r="N207" s="136" t="s">
        <v>247</v>
      </c>
      <c r="O207" s="140">
        <v>42401.0</v>
      </c>
      <c r="P207" s="141">
        <v>152.0</v>
      </c>
      <c r="Q207" s="142">
        <f t="shared" si="1"/>
        <v>5</v>
      </c>
      <c r="R207" s="143"/>
    </row>
    <row r="208" ht="15.75" customHeight="1">
      <c r="A208" s="136">
        <v>1.055056E7</v>
      </c>
      <c r="B208" s="137" t="s">
        <v>747</v>
      </c>
      <c r="C208" s="138" t="s">
        <v>748</v>
      </c>
      <c r="D208" s="139">
        <v>159.0</v>
      </c>
      <c r="E208" s="136">
        <v>12.0</v>
      </c>
      <c r="F208" s="136">
        <v>5.0</v>
      </c>
      <c r="G208" s="136">
        <v>7.0</v>
      </c>
      <c r="H208" s="136">
        <v>3.5</v>
      </c>
      <c r="I208" s="136">
        <v>88.0</v>
      </c>
      <c r="J208" s="136">
        <v>5.0</v>
      </c>
      <c r="K208" s="136" t="s">
        <v>749</v>
      </c>
      <c r="L208" s="136" t="s">
        <v>25</v>
      </c>
      <c r="M208" s="136" t="s">
        <v>66</v>
      </c>
      <c r="N208" s="136" t="s">
        <v>247</v>
      </c>
      <c r="O208" s="140">
        <v>42370.0</v>
      </c>
      <c r="P208" s="141">
        <v>151.0</v>
      </c>
      <c r="Q208" s="142">
        <f t="shared" si="1"/>
        <v>5</v>
      </c>
      <c r="R208" s="143"/>
    </row>
    <row r="209" ht="15.75" customHeight="1">
      <c r="A209" s="136">
        <v>1.293262E7</v>
      </c>
      <c r="B209" s="137" t="s">
        <v>750</v>
      </c>
      <c r="C209" s="138" t="s">
        <v>751</v>
      </c>
      <c r="D209" s="139">
        <v>65.0</v>
      </c>
      <c r="E209" s="136">
        <v>8.0</v>
      </c>
      <c r="F209" s="136">
        <v>3.0</v>
      </c>
      <c r="G209" s="136">
        <v>4.0</v>
      </c>
      <c r="H209" s="136">
        <v>2.5</v>
      </c>
      <c r="I209" s="136">
        <v>72.0</v>
      </c>
      <c r="J209" s="136">
        <v>5.0</v>
      </c>
      <c r="K209" s="136" t="s">
        <v>343</v>
      </c>
      <c r="L209" s="136" t="s">
        <v>25</v>
      </c>
      <c r="M209" s="136" t="s">
        <v>62</v>
      </c>
      <c r="N209" s="136" t="s">
        <v>247</v>
      </c>
      <c r="O209" s="140">
        <v>42491.0</v>
      </c>
      <c r="P209" s="141">
        <v>151.0</v>
      </c>
      <c r="Q209" s="142">
        <f t="shared" si="1"/>
        <v>5</v>
      </c>
      <c r="R209" s="143"/>
    </row>
    <row r="210" ht="15.75" customHeight="1">
      <c r="A210" s="136">
        <v>2.2205836E7</v>
      </c>
      <c r="B210" s="137" t="s">
        <v>752</v>
      </c>
      <c r="C210" s="138" t="s">
        <v>753</v>
      </c>
      <c r="D210" s="139">
        <v>99.0</v>
      </c>
      <c r="E210" s="136">
        <v>8.0</v>
      </c>
      <c r="F210" s="136">
        <v>3.0</v>
      </c>
      <c r="G210" s="136">
        <v>4.0</v>
      </c>
      <c r="H210" s="136">
        <v>2.0</v>
      </c>
      <c r="I210" s="136">
        <v>22.0</v>
      </c>
      <c r="J210" s="136">
        <v>5.0</v>
      </c>
      <c r="K210" s="136" t="s">
        <v>351</v>
      </c>
      <c r="L210" s="136"/>
      <c r="M210" s="136" t="s">
        <v>62</v>
      </c>
      <c r="N210" s="136" t="s">
        <v>243</v>
      </c>
      <c r="O210" s="136"/>
      <c r="P210" s="141">
        <v>150.0</v>
      </c>
      <c r="Q210" s="142">
        <f t="shared" si="1"/>
        <v>121</v>
      </c>
      <c r="R210" s="143"/>
    </row>
    <row r="211" ht="15.75" customHeight="1">
      <c r="A211" s="136">
        <v>1.5966051E7</v>
      </c>
      <c r="B211" s="137" t="s">
        <v>754</v>
      </c>
      <c r="C211" s="138" t="s">
        <v>755</v>
      </c>
      <c r="D211" s="139">
        <v>82.0</v>
      </c>
      <c r="E211" s="136">
        <v>10.0</v>
      </c>
      <c r="F211" s="136">
        <v>3.0</v>
      </c>
      <c r="G211" s="136">
        <v>10.0</v>
      </c>
      <c r="H211" s="136">
        <v>2.0</v>
      </c>
      <c r="I211" s="136">
        <v>32.0</v>
      </c>
      <c r="J211" s="136">
        <v>5.0</v>
      </c>
      <c r="K211" s="136" t="s">
        <v>756</v>
      </c>
      <c r="L211" s="136" t="s">
        <v>25</v>
      </c>
      <c r="M211" s="136" t="s">
        <v>62</v>
      </c>
      <c r="N211" s="136" t="s">
        <v>757</v>
      </c>
      <c r="O211" s="140">
        <v>42675.0</v>
      </c>
      <c r="P211" s="141">
        <v>147.0</v>
      </c>
      <c r="Q211" s="142">
        <f t="shared" si="1"/>
        <v>4</v>
      </c>
      <c r="R211" s="143"/>
    </row>
    <row r="212" ht="15.75" customHeight="1">
      <c r="A212" s="136">
        <v>2.0652342E7</v>
      </c>
      <c r="B212" s="137" t="s">
        <v>758</v>
      </c>
      <c r="C212" s="138" t="s">
        <v>759</v>
      </c>
      <c r="D212" s="139">
        <v>149.0</v>
      </c>
      <c r="E212" s="136">
        <v>8.0</v>
      </c>
      <c r="F212" s="136">
        <v>4.0</v>
      </c>
      <c r="G212" s="136">
        <v>5.0</v>
      </c>
      <c r="H212" s="136">
        <v>3.0</v>
      </c>
      <c r="I212" s="136">
        <v>40.0</v>
      </c>
      <c r="J212" s="136">
        <v>5.0</v>
      </c>
      <c r="K212" s="136" t="s">
        <v>197</v>
      </c>
      <c r="L212" s="136" t="s">
        <v>25</v>
      </c>
      <c r="M212" s="136" t="s">
        <v>66</v>
      </c>
      <c r="N212" s="136" t="s">
        <v>244</v>
      </c>
      <c r="O212" s="140">
        <v>42309.0</v>
      </c>
      <c r="P212" s="141">
        <v>147.0</v>
      </c>
      <c r="Q212" s="142">
        <f t="shared" si="1"/>
        <v>5</v>
      </c>
      <c r="R212" s="143"/>
    </row>
    <row r="213" ht="15.75" customHeight="1">
      <c r="A213" s="136">
        <v>1.9489509E7</v>
      </c>
      <c r="B213" s="137" t="s">
        <v>760</v>
      </c>
      <c r="C213" s="138" t="s">
        <v>761</v>
      </c>
      <c r="D213" s="139">
        <v>90.0</v>
      </c>
      <c r="E213" s="136">
        <v>7.0</v>
      </c>
      <c r="F213" s="136">
        <v>3.0</v>
      </c>
      <c r="G213" s="136">
        <v>6.0</v>
      </c>
      <c r="H213" s="136">
        <v>2.0</v>
      </c>
      <c r="I213" s="136">
        <v>87.0</v>
      </c>
      <c r="J213" s="136">
        <v>5.0</v>
      </c>
      <c r="K213" s="136" t="s">
        <v>727</v>
      </c>
      <c r="L213" s="136" t="s">
        <v>25</v>
      </c>
      <c r="M213" s="136" t="s">
        <v>62</v>
      </c>
      <c r="N213" s="136" t="s">
        <v>243</v>
      </c>
      <c r="O213" s="140">
        <v>42887.0</v>
      </c>
      <c r="P213" s="141">
        <v>146.0</v>
      </c>
      <c r="Q213" s="142">
        <f t="shared" si="1"/>
        <v>3</v>
      </c>
      <c r="R213" s="143"/>
    </row>
    <row r="214" ht="15.75" customHeight="1">
      <c r="A214" s="136">
        <v>1.9554341E7</v>
      </c>
      <c r="B214" s="137" t="s">
        <v>762</v>
      </c>
      <c r="C214" s="138" t="s">
        <v>763</v>
      </c>
      <c r="D214" s="139">
        <v>95.0</v>
      </c>
      <c r="E214" s="136">
        <v>7.0</v>
      </c>
      <c r="F214" s="136">
        <v>3.0</v>
      </c>
      <c r="G214" s="136">
        <v>4.0</v>
      </c>
      <c r="H214" s="136">
        <v>2.0</v>
      </c>
      <c r="I214" s="136">
        <v>40.0</v>
      </c>
      <c r="J214" s="136">
        <v>4.5</v>
      </c>
      <c r="K214" s="136" t="s">
        <v>367</v>
      </c>
      <c r="L214" s="136" t="s">
        <v>25</v>
      </c>
      <c r="M214" s="136" t="s">
        <v>62</v>
      </c>
      <c r="N214" s="136" t="s">
        <v>368</v>
      </c>
      <c r="O214" s="140">
        <v>40969.0</v>
      </c>
      <c r="P214" s="141">
        <v>143.0</v>
      </c>
      <c r="Q214" s="142">
        <f t="shared" si="1"/>
        <v>9</v>
      </c>
      <c r="R214" s="143"/>
    </row>
    <row r="215" ht="15.75" customHeight="1">
      <c r="A215" s="136">
        <v>1.0727737E7</v>
      </c>
      <c r="B215" s="137" t="s">
        <v>764</v>
      </c>
      <c r="C215" s="138" t="s">
        <v>765</v>
      </c>
      <c r="D215" s="139">
        <v>136.0</v>
      </c>
      <c r="E215" s="136">
        <v>8.0</v>
      </c>
      <c r="F215" s="136">
        <v>4.0</v>
      </c>
      <c r="G215" s="136">
        <v>6.0</v>
      </c>
      <c r="H215" s="136">
        <v>3.0</v>
      </c>
      <c r="I215" s="136">
        <v>53.0</v>
      </c>
      <c r="J215" s="136">
        <v>5.0</v>
      </c>
      <c r="K215" s="136" t="s">
        <v>766</v>
      </c>
      <c r="L215" s="136" t="s">
        <v>25</v>
      </c>
      <c r="M215" s="136" t="s">
        <v>66</v>
      </c>
      <c r="N215" s="136" t="s">
        <v>243</v>
      </c>
      <c r="O215" s="140">
        <v>42217.0</v>
      </c>
      <c r="P215" s="141">
        <v>142.0</v>
      </c>
      <c r="Q215" s="142">
        <f t="shared" si="1"/>
        <v>5</v>
      </c>
      <c r="R215" s="143"/>
    </row>
    <row r="216" ht="15.75" customHeight="1">
      <c r="A216" s="136">
        <v>1.7867573E7</v>
      </c>
      <c r="B216" s="137" t="s">
        <v>767</v>
      </c>
      <c r="C216" s="138" t="s">
        <v>768</v>
      </c>
      <c r="D216" s="139">
        <v>90.0</v>
      </c>
      <c r="E216" s="136">
        <v>6.0</v>
      </c>
      <c r="F216" s="136">
        <v>2.0</v>
      </c>
      <c r="G216" s="136">
        <v>4.0</v>
      </c>
      <c r="H216" s="136">
        <v>2.0</v>
      </c>
      <c r="I216" s="136">
        <v>81.0</v>
      </c>
      <c r="J216" s="136">
        <v>5.0</v>
      </c>
      <c r="K216" s="136" t="s">
        <v>171</v>
      </c>
      <c r="L216" s="136" t="s">
        <v>25</v>
      </c>
      <c r="M216" s="136" t="s">
        <v>71</v>
      </c>
      <c r="N216" s="136" t="s">
        <v>243</v>
      </c>
      <c r="O216" s="140">
        <v>41518.0</v>
      </c>
      <c r="P216" s="141">
        <v>142.0</v>
      </c>
      <c r="Q216" s="142">
        <f t="shared" si="1"/>
        <v>7</v>
      </c>
      <c r="R216" s="143"/>
    </row>
    <row r="217" ht="15.75" customHeight="1">
      <c r="A217" s="136">
        <v>3852008.0</v>
      </c>
      <c r="B217" s="137" t="s">
        <v>769</v>
      </c>
      <c r="C217" s="138" t="s">
        <v>770</v>
      </c>
      <c r="D217" s="139">
        <v>189.0</v>
      </c>
      <c r="E217" s="136">
        <v>12.0</v>
      </c>
      <c r="F217" s="136">
        <v>5.0</v>
      </c>
      <c r="G217" s="136">
        <v>8.0</v>
      </c>
      <c r="H217" s="136">
        <v>4.5</v>
      </c>
      <c r="I217" s="136">
        <v>94.0</v>
      </c>
      <c r="J217" s="136">
        <v>5.0</v>
      </c>
      <c r="K217" s="136" t="s">
        <v>771</v>
      </c>
      <c r="L217" s="136" t="s">
        <v>25</v>
      </c>
      <c r="M217" s="136" t="s">
        <v>66</v>
      </c>
      <c r="N217" s="136" t="s">
        <v>243</v>
      </c>
      <c r="O217" s="140">
        <v>41760.0</v>
      </c>
      <c r="P217" s="141">
        <v>138.0</v>
      </c>
      <c r="Q217" s="142">
        <f t="shared" si="1"/>
        <v>7</v>
      </c>
      <c r="R217" s="143"/>
    </row>
    <row r="218" ht="15.75" customHeight="1">
      <c r="A218" s="136">
        <v>1.4229112E7</v>
      </c>
      <c r="B218" s="137" t="s">
        <v>772</v>
      </c>
      <c r="C218" s="138" t="s">
        <v>773</v>
      </c>
      <c r="D218" s="139">
        <v>159.0</v>
      </c>
      <c r="E218" s="136">
        <v>11.0</v>
      </c>
      <c r="F218" s="136">
        <v>4.0</v>
      </c>
      <c r="G218" s="136">
        <v>6.0</v>
      </c>
      <c r="H218" s="136">
        <v>3.0</v>
      </c>
      <c r="I218" s="136">
        <v>81.0</v>
      </c>
      <c r="J218" s="136">
        <v>5.0</v>
      </c>
      <c r="K218" s="136" t="s">
        <v>197</v>
      </c>
      <c r="L218" s="136" t="s">
        <v>25</v>
      </c>
      <c r="M218" s="136" t="s">
        <v>66</v>
      </c>
      <c r="N218" s="136" t="s">
        <v>244</v>
      </c>
      <c r="O218" s="140">
        <v>42309.0</v>
      </c>
      <c r="P218" s="141">
        <v>136.0</v>
      </c>
      <c r="Q218" s="142">
        <f t="shared" si="1"/>
        <v>5</v>
      </c>
      <c r="R218" s="143"/>
    </row>
    <row r="219" ht="15.75" customHeight="1">
      <c r="A219" s="136">
        <v>4512108.0</v>
      </c>
      <c r="B219" s="137" t="s">
        <v>774</v>
      </c>
      <c r="C219" s="138" t="s">
        <v>775</v>
      </c>
      <c r="D219" s="139">
        <v>110.0</v>
      </c>
      <c r="E219" s="136">
        <v>8.0</v>
      </c>
      <c r="F219" s="136">
        <v>4.0</v>
      </c>
      <c r="G219" s="136">
        <v>5.0</v>
      </c>
      <c r="H219" s="136">
        <v>3.0</v>
      </c>
      <c r="I219" s="136">
        <v>118.0</v>
      </c>
      <c r="J219" s="136">
        <v>5.0</v>
      </c>
      <c r="K219" s="136" t="s">
        <v>776</v>
      </c>
      <c r="L219" s="136" t="s">
        <v>25</v>
      </c>
      <c r="M219" s="136" t="s">
        <v>66</v>
      </c>
      <c r="N219" s="136" t="s">
        <v>249</v>
      </c>
      <c r="O219" s="140">
        <v>41944.0</v>
      </c>
      <c r="P219" s="141">
        <v>136.0</v>
      </c>
      <c r="Q219" s="142">
        <f t="shared" si="1"/>
        <v>6</v>
      </c>
      <c r="R219" s="143"/>
    </row>
    <row r="220" ht="15.75" customHeight="1">
      <c r="A220" s="136">
        <v>2.0787656E7</v>
      </c>
      <c r="B220" s="137" t="s">
        <v>777</v>
      </c>
      <c r="C220" s="138" t="s">
        <v>778</v>
      </c>
      <c r="D220" s="139">
        <v>149.0</v>
      </c>
      <c r="E220" s="136">
        <v>10.0</v>
      </c>
      <c r="F220" s="136">
        <v>4.0</v>
      </c>
      <c r="G220" s="136">
        <v>6.0</v>
      </c>
      <c r="H220" s="136">
        <v>3.0</v>
      </c>
      <c r="I220" s="136">
        <v>45.0</v>
      </c>
      <c r="J220" s="136">
        <v>5.0</v>
      </c>
      <c r="K220" s="136" t="s">
        <v>197</v>
      </c>
      <c r="L220" s="136" t="s">
        <v>25</v>
      </c>
      <c r="M220" s="136" t="s">
        <v>66</v>
      </c>
      <c r="N220" s="136" t="s">
        <v>244</v>
      </c>
      <c r="O220" s="140">
        <v>42309.0</v>
      </c>
      <c r="P220" s="141">
        <v>135.0</v>
      </c>
      <c r="Q220" s="142">
        <f t="shared" si="1"/>
        <v>5</v>
      </c>
      <c r="R220" s="143"/>
    </row>
    <row r="221" ht="15.75" customHeight="1">
      <c r="A221" s="136">
        <v>1.8999513E7</v>
      </c>
      <c r="B221" s="137" t="s">
        <v>779</v>
      </c>
      <c r="C221" s="138" t="s">
        <v>780</v>
      </c>
      <c r="D221" s="139">
        <v>84.0</v>
      </c>
      <c r="E221" s="136">
        <v>7.0</v>
      </c>
      <c r="F221" s="136">
        <v>3.0</v>
      </c>
      <c r="G221" s="136">
        <v>5.0</v>
      </c>
      <c r="H221" s="136">
        <v>2.0</v>
      </c>
      <c r="I221" s="136">
        <v>57.0</v>
      </c>
      <c r="J221" s="136">
        <v>5.0</v>
      </c>
      <c r="K221" s="136" t="s">
        <v>408</v>
      </c>
      <c r="L221" s="136" t="s">
        <v>25</v>
      </c>
      <c r="M221" s="136" t="s">
        <v>62</v>
      </c>
      <c r="N221" s="136" t="s">
        <v>244</v>
      </c>
      <c r="O221" s="140">
        <v>42856.0</v>
      </c>
      <c r="P221" s="141">
        <v>135.0</v>
      </c>
      <c r="Q221" s="142">
        <f t="shared" si="1"/>
        <v>4</v>
      </c>
      <c r="R221" s="143"/>
    </row>
    <row r="222" ht="15.75" customHeight="1">
      <c r="A222" s="136">
        <v>1.7661744E7</v>
      </c>
      <c r="B222" s="137" t="s">
        <v>781</v>
      </c>
      <c r="C222" s="138" t="s">
        <v>782</v>
      </c>
      <c r="D222" s="139">
        <v>159.0</v>
      </c>
      <c r="E222" s="136">
        <v>14.0</v>
      </c>
      <c r="F222" s="136">
        <v>6.0</v>
      </c>
      <c r="G222" s="136">
        <v>9.0</v>
      </c>
      <c r="H222" s="136">
        <v>5.0</v>
      </c>
      <c r="I222" s="136">
        <v>45.0</v>
      </c>
      <c r="J222" s="136">
        <v>5.0</v>
      </c>
      <c r="K222" s="136" t="s">
        <v>337</v>
      </c>
      <c r="L222" s="136" t="s">
        <v>25</v>
      </c>
      <c r="M222" s="136" t="s">
        <v>66</v>
      </c>
      <c r="N222" s="136" t="s">
        <v>243</v>
      </c>
      <c r="O222" s="140">
        <v>41091.0</v>
      </c>
      <c r="P222" s="141">
        <v>134.0</v>
      </c>
      <c r="Q222" s="142">
        <f t="shared" si="1"/>
        <v>8</v>
      </c>
      <c r="R222" s="143"/>
    </row>
    <row r="223" ht="15.75" customHeight="1">
      <c r="A223" s="136">
        <v>2.0769592E7</v>
      </c>
      <c r="B223" s="137" t="s">
        <v>783</v>
      </c>
      <c r="C223" s="138" t="s">
        <v>784</v>
      </c>
      <c r="D223" s="139">
        <v>179.0</v>
      </c>
      <c r="E223" s="136">
        <v>12.0</v>
      </c>
      <c r="F223" s="136">
        <v>5.0</v>
      </c>
      <c r="G223" s="136">
        <v>7.0</v>
      </c>
      <c r="H223" s="136">
        <v>4.0</v>
      </c>
      <c r="I223" s="136">
        <v>50.0</v>
      </c>
      <c r="J223" s="136">
        <v>5.0</v>
      </c>
      <c r="K223" s="136" t="s">
        <v>197</v>
      </c>
      <c r="L223" s="136" t="s">
        <v>25</v>
      </c>
      <c r="M223" s="136" t="s">
        <v>66</v>
      </c>
      <c r="N223" s="136" t="s">
        <v>244</v>
      </c>
      <c r="O223" s="140">
        <v>42309.0</v>
      </c>
      <c r="P223" s="141">
        <v>133.0</v>
      </c>
      <c r="Q223" s="142">
        <f t="shared" si="1"/>
        <v>5</v>
      </c>
      <c r="R223" s="143"/>
    </row>
    <row r="224" ht="15.75" customHeight="1">
      <c r="A224" s="136">
        <v>1.6743627E7</v>
      </c>
      <c r="B224" s="137" t="s">
        <v>785</v>
      </c>
      <c r="C224" s="138" t="s">
        <v>786</v>
      </c>
      <c r="D224" s="139">
        <v>129.0</v>
      </c>
      <c r="E224" s="136">
        <v>9.0</v>
      </c>
      <c r="F224" s="136">
        <v>4.0</v>
      </c>
      <c r="G224" s="136">
        <v>5.0</v>
      </c>
      <c r="H224" s="136">
        <v>3.0</v>
      </c>
      <c r="I224" s="136">
        <v>64.0</v>
      </c>
      <c r="J224" s="136">
        <v>5.0</v>
      </c>
      <c r="K224" s="136" t="s">
        <v>787</v>
      </c>
      <c r="L224" s="136" t="s">
        <v>49</v>
      </c>
      <c r="M224" s="136" t="s">
        <v>66</v>
      </c>
      <c r="N224" s="136" t="s">
        <v>788</v>
      </c>
      <c r="O224" s="140">
        <v>42522.0</v>
      </c>
      <c r="P224" s="141">
        <v>132.0</v>
      </c>
      <c r="Q224" s="142">
        <f t="shared" si="1"/>
        <v>4</v>
      </c>
      <c r="R224" s="143"/>
    </row>
    <row r="225" ht="15.75" customHeight="1">
      <c r="A225" s="136">
        <v>1772507.0</v>
      </c>
      <c r="B225" s="137" t="s">
        <v>789</v>
      </c>
      <c r="C225" s="138" t="s">
        <v>790</v>
      </c>
      <c r="D225" s="139">
        <v>115.0</v>
      </c>
      <c r="E225" s="136">
        <v>6.0</v>
      </c>
      <c r="F225" s="136">
        <v>3.0</v>
      </c>
      <c r="G225" s="136">
        <v>4.0</v>
      </c>
      <c r="H225" s="136">
        <v>2.0</v>
      </c>
      <c r="I225" s="136">
        <v>46.0</v>
      </c>
      <c r="J225" s="136">
        <v>5.0</v>
      </c>
      <c r="K225" s="136" t="s">
        <v>367</v>
      </c>
      <c r="L225" s="136" t="s">
        <v>25</v>
      </c>
      <c r="M225" s="136" t="s">
        <v>62</v>
      </c>
      <c r="N225" s="136" t="s">
        <v>368</v>
      </c>
      <c r="O225" s="140">
        <v>40969.0</v>
      </c>
      <c r="P225" s="141">
        <v>131.0</v>
      </c>
      <c r="Q225" s="142">
        <f t="shared" si="1"/>
        <v>9</v>
      </c>
      <c r="R225" s="143"/>
    </row>
    <row r="226" ht="15.75" customHeight="1">
      <c r="A226" s="136">
        <v>2.037879E7</v>
      </c>
      <c r="B226" s="137" t="s">
        <v>791</v>
      </c>
      <c r="C226" s="138" t="s">
        <v>792</v>
      </c>
      <c r="D226" s="139">
        <v>149.0</v>
      </c>
      <c r="E226" s="136">
        <v>8.0</v>
      </c>
      <c r="F226" s="136">
        <v>4.0</v>
      </c>
      <c r="G226" s="136">
        <v>5.0</v>
      </c>
      <c r="H226" s="136">
        <v>3.0</v>
      </c>
      <c r="I226" s="136">
        <v>21.0</v>
      </c>
      <c r="J226" s="136">
        <v>5.0</v>
      </c>
      <c r="K226" s="136" t="s">
        <v>348</v>
      </c>
      <c r="L226" s="136" t="s">
        <v>25</v>
      </c>
      <c r="M226" s="136" t="s">
        <v>66</v>
      </c>
      <c r="N226" s="136" t="s">
        <v>243</v>
      </c>
      <c r="O226" s="140">
        <v>41426.0</v>
      </c>
      <c r="P226" s="141">
        <v>128.0</v>
      </c>
      <c r="Q226" s="142">
        <f t="shared" si="1"/>
        <v>7</v>
      </c>
      <c r="R226" s="143"/>
    </row>
    <row r="227" ht="15.75" customHeight="1">
      <c r="A227" s="136">
        <v>8281657.0</v>
      </c>
      <c r="B227" s="137" t="s">
        <v>793</v>
      </c>
      <c r="C227" s="138" t="s">
        <v>794</v>
      </c>
      <c r="D227" s="139">
        <v>130.0</v>
      </c>
      <c r="E227" s="136">
        <v>14.0</v>
      </c>
      <c r="F227" s="136">
        <v>5.0</v>
      </c>
      <c r="G227" s="136">
        <v>9.0</v>
      </c>
      <c r="H227" s="136">
        <v>2.5</v>
      </c>
      <c r="I227" s="136">
        <v>86.0</v>
      </c>
      <c r="J227" s="136">
        <v>4.5</v>
      </c>
      <c r="K227" s="136" t="s">
        <v>795</v>
      </c>
      <c r="L227" s="136" t="s">
        <v>25</v>
      </c>
      <c r="M227" s="136" t="s">
        <v>66</v>
      </c>
      <c r="N227" s="136" t="s">
        <v>796</v>
      </c>
      <c r="O227" s="140">
        <v>40969.0</v>
      </c>
      <c r="P227" s="141">
        <v>128.0</v>
      </c>
      <c r="Q227" s="142">
        <f t="shared" si="1"/>
        <v>9</v>
      </c>
      <c r="R227" s="143"/>
    </row>
    <row r="228" ht="15.75" customHeight="1">
      <c r="A228" s="136">
        <v>13757.0</v>
      </c>
      <c r="B228" s="137" t="s">
        <v>797</v>
      </c>
      <c r="C228" s="138" t="s">
        <v>798</v>
      </c>
      <c r="D228" s="139">
        <v>104.0</v>
      </c>
      <c r="E228" s="136">
        <v>10.0</v>
      </c>
      <c r="F228" s="136">
        <v>4.0</v>
      </c>
      <c r="G228" s="136">
        <v>7.0</v>
      </c>
      <c r="H228" s="136">
        <v>3.5</v>
      </c>
      <c r="I228" s="136">
        <v>52.0</v>
      </c>
      <c r="J228" s="136">
        <v>5.0</v>
      </c>
      <c r="K228" s="136" t="s">
        <v>665</v>
      </c>
      <c r="L228" s="136" t="s">
        <v>25</v>
      </c>
      <c r="M228" s="136" t="s">
        <v>66</v>
      </c>
      <c r="N228" s="136" t="s">
        <v>249</v>
      </c>
      <c r="O228" s="140">
        <v>40118.0</v>
      </c>
      <c r="P228" s="141">
        <v>127.0</v>
      </c>
      <c r="Q228" s="142">
        <f t="shared" si="1"/>
        <v>11</v>
      </c>
      <c r="R228" s="143"/>
    </row>
    <row r="229" ht="15.75" customHeight="1">
      <c r="A229" s="136">
        <v>2.116328E7</v>
      </c>
      <c r="B229" s="137" t="s">
        <v>799</v>
      </c>
      <c r="C229" s="138" t="s">
        <v>800</v>
      </c>
      <c r="D229" s="139">
        <v>125.0</v>
      </c>
      <c r="E229" s="136">
        <v>12.0</v>
      </c>
      <c r="F229" s="136">
        <v>4.0</v>
      </c>
      <c r="G229" s="136">
        <v>6.0</v>
      </c>
      <c r="H229" s="136">
        <v>3.0</v>
      </c>
      <c r="I229" s="136">
        <v>22.0</v>
      </c>
      <c r="J229" s="136">
        <v>4.5</v>
      </c>
      <c r="K229" s="136" t="s">
        <v>739</v>
      </c>
      <c r="L229" s="136" t="s">
        <v>25</v>
      </c>
      <c r="M229" s="136" t="s">
        <v>66</v>
      </c>
      <c r="N229" s="136" t="s">
        <v>249</v>
      </c>
      <c r="O229" s="140">
        <v>42856.0</v>
      </c>
      <c r="P229" s="141">
        <v>127.0</v>
      </c>
      <c r="Q229" s="142">
        <f t="shared" si="1"/>
        <v>4</v>
      </c>
      <c r="R229" s="143"/>
    </row>
    <row r="230" ht="15.75" customHeight="1">
      <c r="A230" s="136">
        <v>8007546.0</v>
      </c>
      <c r="B230" s="137" t="s">
        <v>801</v>
      </c>
      <c r="C230" s="138" t="s">
        <v>802</v>
      </c>
      <c r="D230" s="139">
        <v>100.0</v>
      </c>
      <c r="E230" s="136">
        <v>8.0</v>
      </c>
      <c r="F230" s="136">
        <v>4.0</v>
      </c>
      <c r="G230" s="136">
        <v>5.0</v>
      </c>
      <c r="H230" s="136">
        <v>2.5</v>
      </c>
      <c r="I230" s="136">
        <v>57.0</v>
      </c>
      <c r="J230" s="136">
        <v>4.5</v>
      </c>
      <c r="K230" s="136" t="s">
        <v>803</v>
      </c>
      <c r="L230" s="136" t="s">
        <v>25</v>
      </c>
      <c r="M230" s="136" t="s">
        <v>66</v>
      </c>
      <c r="N230" s="136" t="s">
        <v>247</v>
      </c>
      <c r="O230" s="140">
        <v>40787.0</v>
      </c>
      <c r="P230" s="141">
        <v>127.0</v>
      </c>
      <c r="Q230" s="142">
        <f t="shared" si="1"/>
        <v>9</v>
      </c>
      <c r="R230" s="143"/>
    </row>
    <row r="231" ht="15.75" customHeight="1">
      <c r="A231" s="136">
        <v>705837.0</v>
      </c>
      <c r="B231" s="137" t="s">
        <v>804</v>
      </c>
      <c r="C231" s="138" t="s">
        <v>805</v>
      </c>
      <c r="D231" s="139">
        <v>82.0</v>
      </c>
      <c r="E231" s="136">
        <v>12.0</v>
      </c>
      <c r="F231" s="136">
        <v>4.0</v>
      </c>
      <c r="G231" s="136">
        <v>8.0</v>
      </c>
      <c r="H231" s="136">
        <v>3.0</v>
      </c>
      <c r="I231" s="136">
        <v>97.0</v>
      </c>
      <c r="J231" s="136">
        <v>4.5</v>
      </c>
      <c r="K231" s="136" t="s">
        <v>399</v>
      </c>
      <c r="L231" s="136" t="s">
        <v>25</v>
      </c>
      <c r="M231" s="136" t="s">
        <v>66</v>
      </c>
      <c r="N231" s="136" t="s">
        <v>243</v>
      </c>
      <c r="O231" s="140">
        <v>40756.0</v>
      </c>
      <c r="P231" s="141">
        <v>127.0</v>
      </c>
      <c r="Q231" s="142">
        <f t="shared" si="1"/>
        <v>9</v>
      </c>
      <c r="R231" s="143"/>
    </row>
    <row r="232" ht="15.75" customHeight="1">
      <c r="A232" s="136">
        <v>1.7973667E7</v>
      </c>
      <c r="B232" s="137" t="s">
        <v>806</v>
      </c>
      <c r="C232" s="138" t="s">
        <v>807</v>
      </c>
      <c r="D232" s="139">
        <v>195.0</v>
      </c>
      <c r="E232" s="136" t="s">
        <v>215</v>
      </c>
      <c r="F232" s="136">
        <v>6.0</v>
      </c>
      <c r="G232" s="136">
        <v>11.0</v>
      </c>
      <c r="H232" s="136">
        <v>4.5</v>
      </c>
      <c r="I232" s="136">
        <v>15.0</v>
      </c>
      <c r="J232" s="136">
        <v>5.0</v>
      </c>
      <c r="K232" s="136" t="s">
        <v>808</v>
      </c>
      <c r="L232" s="136" t="s">
        <v>25</v>
      </c>
      <c r="M232" s="136" t="s">
        <v>66</v>
      </c>
      <c r="N232" s="136" t="s">
        <v>243</v>
      </c>
      <c r="O232" s="140">
        <v>42675.0</v>
      </c>
      <c r="P232" s="141">
        <v>126.0</v>
      </c>
      <c r="Q232" s="142">
        <f t="shared" si="1"/>
        <v>4</v>
      </c>
      <c r="R232" s="143"/>
    </row>
    <row r="233" ht="15.75" customHeight="1">
      <c r="A233" s="136">
        <v>1816829.0</v>
      </c>
      <c r="B233" s="137" t="s">
        <v>809</v>
      </c>
      <c r="C233" s="138" t="s">
        <v>810</v>
      </c>
      <c r="D233" s="139">
        <v>95.0</v>
      </c>
      <c r="E233" s="136">
        <v>6.0</v>
      </c>
      <c r="F233" s="136">
        <v>3.0</v>
      </c>
      <c r="G233" s="136">
        <v>4.0</v>
      </c>
      <c r="H233" s="136">
        <v>2.0</v>
      </c>
      <c r="I233" s="136">
        <v>117.0</v>
      </c>
      <c r="J233" s="136">
        <v>4.5</v>
      </c>
      <c r="K233" s="136" t="s">
        <v>467</v>
      </c>
      <c r="L233" s="136" t="s">
        <v>25</v>
      </c>
      <c r="M233" s="136" t="s">
        <v>62</v>
      </c>
      <c r="N233" s="136" t="s">
        <v>243</v>
      </c>
      <c r="O233" s="140">
        <v>40878.0</v>
      </c>
      <c r="P233" s="141">
        <v>126.0</v>
      </c>
      <c r="Q233" s="142">
        <f t="shared" si="1"/>
        <v>9</v>
      </c>
      <c r="R233" s="143"/>
    </row>
    <row r="234" ht="15.75" customHeight="1">
      <c r="A234" s="136">
        <v>1.7956711E7</v>
      </c>
      <c r="B234" s="137" t="s">
        <v>811</v>
      </c>
      <c r="C234" s="138" t="s">
        <v>812</v>
      </c>
      <c r="D234" s="139">
        <v>150.0</v>
      </c>
      <c r="E234" s="136">
        <v>10.0</v>
      </c>
      <c r="F234" s="136">
        <v>4.0</v>
      </c>
      <c r="G234" s="136">
        <v>6.0</v>
      </c>
      <c r="H234" s="136">
        <v>3.0</v>
      </c>
      <c r="I234" s="136">
        <v>32.0</v>
      </c>
      <c r="J234" s="136">
        <v>4.5</v>
      </c>
      <c r="K234" s="136" t="s">
        <v>603</v>
      </c>
      <c r="L234" s="136" t="s">
        <v>25</v>
      </c>
      <c r="M234" s="136" t="s">
        <v>66</v>
      </c>
      <c r="N234" s="136" t="s">
        <v>244</v>
      </c>
      <c r="O234" s="140">
        <v>42583.0</v>
      </c>
      <c r="P234" s="141">
        <v>125.0</v>
      </c>
      <c r="Q234" s="142">
        <f t="shared" si="1"/>
        <v>4</v>
      </c>
      <c r="R234" s="143"/>
    </row>
    <row r="235" ht="15.75" customHeight="1">
      <c r="A235" s="136">
        <v>9346041.0</v>
      </c>
      <c r="B235" s="137" t="s">
        <v>813</v>
      </c>
      <c r="C235" s="138" t="s">
        <v>814</v>
      </c>
      <c r="D235" s="139">
        <v>130.0</v>
      </c>
      <c r="E235" s="136">
        <v>11.0</v>
      </c>
      <c r="F235" s="136">
        <v>4.0</v>
      </c>
      <c r="G235" s="136">
        <v>8.0</v>
      </c>
      <c r="H235" s="136">
        <v>3.0</v>
      </c>
      <c r="I235" s="136">
        <v>86.0</v>
      </c>
      <c r="J235" s="136">
        <v>5.0</v>
      </c>
      <c r="K235" s="136" t="s">
        <v>186</v>
      </c>
      <c r="L235" s="136" t="s">
        <v>25</v>
      </c>
      <c r="M235" s="136" t="s">
        <v>66</v>
      </c>
      <c r="N235" s="136" t="s">
        <v>243</v>
      </c>
      <c r="O235" s="140">
        <v>41699.0</v>
      </c>
      <c r="P235" s="141">
        <v>125.0</v>
      </c>
      <c r="Q235" s="142">
        <f t="shared" si="1"/>
        <v>7</v>
      </c>
      <c r="R235" s="143"/>
    </row>
    <row r="236" ht="15.75" customHeight="1">
      <c r="A236" s="136">
        <v>2525785.0</v>
      </c>
      <c r="B236" s="137" t="s">
        <v>815</v>
      </c>
      <c r="C236" s="138" t="s">
        <v>816</v>
      </c>
      <c r="D236" s="145">
        <v>83.0</v>
      </c>
      <c r="E236" s="136">
        <v>10.0</v>
      </c>
      <c r="F236" s="136">
        <v>4.0</v>
      </c>
      <c r="G236" s="136">
        <v>7.0</v>
      </c>
      <c r="H236" s="136">
        <v>3.0</v>
      </c>
      <c r="I236" s="136">
        <v>58.0</v>
      </c>
      <c r="J236" s="136">
        <v>4.5</v>
      </c>
      <c r="K236" s="136" t="s">
        <v>817</v>
      </c>
      <c r="L236" s="136" t="s">
        <v>49</v>
      </c>
      <c r="M236" s="136" t="s">
        <v>66</v>
      </c>
      <c r="N236" s="136" t="s">
        <v>249</v>
      </c>
      <c r="O236" s="140">
        <v>40817.0</v>
      </c>
      <c r="P236" s="141">
        <v>124.0</v>
      </c>
      <c r="Q236" s="142">
        <f t="shared" si="1"/>
        <v>9</v>
      </c>
      <c r="R236" s="143"/>
    </row>
    <row r="237" ht="15.75" customHeight="1">
      <c r="A237" s="136">
        <v>1.2850773E7</v>
      </c>
      <c r="B237" s="137" t="s">
        <v>818</v>
      </c>
      <c r="C237" s="138" t="s">
        <v>819</v>
      </c>
      <c r="D237" s="139">
        <v>85.0</v>
      </c>
      <c r="E237" s="136">
        <v>8.0</v>
      </c>
      <c r="F237" s="136">
        <v>4.0</v>
      </c>
      <c r="G237" s="136">
        <v>5.0</v>
      </c>
      <c r="H237" s="136">
        <v>3.5</v>
      </c>
      <c r="I237" s="136">
        <v>66.0</v>
      </c>
      <c r="J237" s="136">
        <v>5.0</v>
      </c>
      <c r="K237" s="136" t="s">
        <v>820</v>
      </c>
      <c r="L237" s="136" t="s">
        <v>25</v>
      </c>
      <c r="M237" s="136" t="s">
        <v>66</v>
      </c>
      <c r="N237" s="136" t="s">
        <v>249</v>
      </c>
      <c r="O237" s="140">
        <v>42491.0</v>
      </c>
      <c r="P237" s="141">
        <v>124.0</v>
      </c>
      <c r="Q237" s="142">
        <f t="shared" si="1"/>
        <v>5</v>
      </c>
      <c r="R237" s="143"/>
    </row>
    <row r="238" ht="15.75" customHeight="1">
      <c r="A238" s="136">
        <v>7591082.0</v>
      </c>
      <c r="B238" s="137" t="s">
        <v>821</v>
      </c>
      <c r="C238" s="138" t="s">
        <v>822</v>
      </c>
      <c r="D238" s="139">
        <v>149.0</v>
      </c>
      <c r="E238" s="136">
        <v>6.0</v>
      </c>
      <c r="F238" s="136">
        <v>3.0</v>
      </c>
      <c r="G238" s="136">
        <v>4.0</v>
      </c>
      <c r="H238" s="136">
        <v>2.0</v>
      </c>
      <c r="I238" s="136">
        <v>107.0</v>
      </c>
      <c r="J238" s="136">
        <v>5.0</v>
      </c>
      <c r="K238" s="136" t="s">
        <v>823</v>
      </c>
      <c r="L238" s="136" t="s">
        <v>25</v>
      </c>
      <c r="M238" s="136" t="s">
        <v>62</v>
      </c>
      <c r="N238" s="136" t="s">
        <v>474</v>
      </c>
      <c r="O238" s="140">
        <v>41699.0</v>
      </c>
      <c r="P238" s="141">
        <v>122.0</v>
      </c>
      <c r="Q238" s="142">
        <f t="shared" si="1"/>
        <v>7</v>
      </c>
      <c r="R238" s="143"/>
    </row>
    <row r="239" ht="15.75" customHeight="1">
      <c r="A239" s="136">
        <v>1.0884E7</v>
      </c>
      <c r="B239" s="137" t="s">
        <v>824</v>
      </c>
      <c r="C239" s="138" t="s">
        <v>825</v>
      </c>
      <c r="D239" s="139">
        <v>137.0</v>
      </c>
      <c r="E239" s="136">
        <v>10.0</v>
      </c>
      <c r="F239" s="136">
        <v>4.0</v>
      </c>
      <c r="G239" s="136">
        <v>8.0</v>
      </c>
      <c r="H239" s="136">
        <v>3.0</v>
      </c>
      <c r="I239" s="136">
        <v>101.0</v>
      </c>
      <c r="J239" s="136">
        <v>5.0</v>
      </c>
      <c r="K239" s="136" t="s">
        <v>826</v>
      </c>
      <c r="L239" s="136" t="s">
        <v>827</v>
      </c>
      <c r="M239" s="136" t="s">
        <v>66</v>
      </c>
      <c r="N239" s="136" t="s">
        <v>243</v>
      </c>
      <c r="O239" s="140">
        <v>42370.0</v>
      </c>
      <c r="P239" s="141">
        <v>122.0</v>
      </c>
      <c r="Q239" s="142">
        <f t="shared" si="1"/>
        <v>5</v>
      </c>
      <c r="R239" s="143"/>
    </row>
    <row r="240" ht="15.75" customHeight="1">
      <c r="A240" s="136">
        <v>1.899593E7</v>
      </c>
      <c r="B240" s="137" t="s">
        <v>828</v>
      </c>
      <c r="C240" s="138" t="s">
        <v>829</v>
      </c>
      <c r="D240" s="139">
        <v>136.0</v>
      </c>
      <c r="E240" s="136">
        <v>14.0</v>
      </c>
      <c r="F240" s="136">
        <v>5.0</v>
      </c>
      <c r="G240" s="136">
        <v>10.0</v>
      </c>
      <c r="H240" s="136">
        <v>4.0</v>
      </c>
      <c r="I240" s="136">
        <v>36.0</v>
      </c>
      <c r="J240" s="136">
        <v>5.0</v>
      </c>
      <c r="K240" s="136" t="s">
        <v>351</v>
      </c>
      <c r="L240" s="136" t="s">
        <v>25</v>
      </c>
      <c r="M240" s="136" t="s">
        <v>66</v>
      </c>
      <c r="N240" s="136" t="s">
        <v>243</v>
      </c>
      <c r="O240" s="140">
        <v>42430.0</v>
      </c>
      <c r="P240" s="141">
        <v>122.0</v>
      </c>
      <c r="Q240" s="142">
        <f t="shared" si="1"/>
        <v>5</v>
      </c>
      <c r="R240" s="143"/>
    </row>
    <row r="241" ht="15.75" customHeight="1">
      <c r="A241" s="136">
        <v>4580517.0</v>
      </c>
      <c r="B241" s="137" t="s">
        <v>830</v>
      </c>
      <c r="C241" s="138" t="s">
        <v>831</v>
      </c>
      <c r="D241" s="139">
        <v>129.0</v>
      </c>
      <c r="E241" s="136">
        <v>10.0</v>
      </c>
      <c r="F241" s="136">
        <v>4.0</v>
      </c>
      <c r="G241" s="136">
        <v>8.0</v>
      </c>
      <c r="H241" s="136">
        <v>3.5</v>
      </c>
      <c r="I241" s="136">
        <v>27.0</v>
      </c>
      <c r="J241" s="136">
        <v>4.5</v>
      </c>
      <c r="K241" s="136" t="s">
        <v>832</v>
      </c>
      <c r="L241" s="136" t="s">
        <v>25</v>
      </c>
      <c r="M241" s="136" t="s">
        <v>66</v>
      </c>
      <c r="N241" s="136" t="s">
        <v>243</v>
      </c>
      <c r="O241" s="140">
        <v>41944.0</v>
      </c>
      <c r="P241" s="141">
        <v>122.0</v>
      </c>
      <c r="Q241" s="142">
        <f t="shared" si="1"/>
        <v>6</v>
      </c>
      <c r="R241" s="143"/>
    </row>
    <row r="242" ht="15.75" customHeight="1">
      <c r="A242" s="136">
        <v>1.0772045E7</v>
      </c>
      <c r="B242" s="137" t="s">
        <v>833</v>
      </c>
      <c r="C242" s="138" t="s">
        <v>834</v>
      </c>
      <c r="D242" s="139">
        <v>129.0</v>
      </c>
      <c r="E242" s="136">
        <v>10.0</v>
      </c>
      <c r="F242" s="136">
        <v>4.0</v>
      </c>
      <c r="G242" s="136">
        <v>6.0</v>
      </c>
      <c r="H242" s="136">
        <v>3.0</v>
      </c>
      <c r="I242" s="136">
        <v>45.0</v>
      </c>
      <c r="J242" s="136">
        <v>5.0</v>
      </c>
      <c r="K242" s="136" t="s">
        <v>197</v>
      </c>
      <c r="L242" s="136" t="s">
        <v>25</v>
      </c>
      <c r="M242" s="136" t="s">
        <v>66</v>
      </c>
      <c r="N242" s="136" t="s">
        <v>244</v>
      </c>
      <c r="O242" s="140">
        <v>42309.0</v>
      </c>
      <c r="P242" s="141">
        <v>122.0</v>
      </c>
      <c r="Q242" s="142">
        <f t="shared" si="1"/>
        <v>5</v>
      </c>
      <c r="R242" s="143"/>
    </row>
    <row r="243" ht="15.75" customHeight="1">
      <c r="A243" s="136">
        <v>1.6480744E7</v>
      </c>
      <c r="B243" s="137" t="s">
        <v>835</v>
      </c>
      <c r="C243" s="138" t="s">
        <v>836</v>
      </c>
      <c r="D243" s="139">
        <v>278.0</v>
      </c>
      <c r="E243" s="136">
        <v>14.0</v>
      </c>
      <c r="F243" s="136">
        <v>6.0</v>
      </c>
      <c r="G243" s="136">
        <v>9.0</v>
      </c>
      <c r="H243" s="136">
        <v>5.0</v>
      </c>
      <c r="I243" s="136">
        <v>40.0</v>
      </c>
      <c r="J243" s="136">
        <v>5.0</v>
      </c>
      <c r="K243" s="136" t="s">
        <v>362</v>
      </c>
      <c r="L243" s="136" t="s">
        <v>25</v>
      </c>
      <c r="M243" s="136" t="s">
        <v>66</v>
      </c>
      <c r="N243" s="136" t="s">
        <v>244</v>
      </c>
      <c r="O243" s="140">
        <v>42552.0</v>
      </c>
      <c r="P243" s="141">
        <v>122.0</v>
      </c>
      <c r="Q243" s="142">
        <f t="shared" si="1"/>
        <v>4</v>
      </c>
      <c r="R243" s="143"/>
    </row>
    <row r="244" ht="15.75" customHeight="1">
      <c r="A244" s="136">
        <v>2.0215417E7</v>
      </c>
      <c r="B244" s="137" t="s">
        <v>837</v>
      </c>
      <c r="C244" s="138" t="s">
        <v>838</v>
      </c>
      <c r="D244" s="139">
        <v>150.0</v>
      </c>
      <c r="E244" s="136">
        <v>14.0</v>
      </c>
      <c r="F244" s="136">
        <v>5.0</v>
      </c>
      <c r="G244" s="136">
        <v>8.0</v>
      </c>
      <c r="H244" s="136">
        <v>4.0</v>
      </c>
      <c r="I244" s="136">
        <v>51.0</v>
      </c>
      <c r="J244" s="136">
        <v>5.0</v>
      </c>
      <c r="K244" s="136" t="s">
        <v>186</v>
      </c>
      <c r="L244" s="136" t="s">
        <v>25</v>
      </c>
      <c r="M244" s="136" t="s">
        <v>66</v>
      </c>
      <c r="N244" s="136" t="s">
        <v>243</v>
      </c>
      <c r="O244" s="140">
        <v>41699.0</v>
      </c>
      <c r="P244" s="141">
        <v>121.0</v>
      </c>
      <c r="Q244" s="142">
        <f t="shared" si="1"/>
        <v>7</v>
      </c>
      <c r="R244" s="143"/>
    </row>
    <row r="245" ht="15.75" customHeight="1">
      <c r="A245" s="136">
        <v>1.3399092E7</v>
      </c>
      <c r="B245" s="137" t="s">
        <v>839</v>
      </c>
      <c r="C245" s="138" t="s">
        <v>840</v>
      </c>
      <c r="D245" s="139">
        <v>109.0</v>
      </c>
      <c r="E245" s="136">
        <v>8.0</v>
      </c>
      <c r="F245" s="136">
        <v>4.0</v>
      </c>
      <c r="G245" s="136">
        <v>6.0</v>
      </c>
      <c r="H245" s="136">
        <v>3.0</v>
      </c>
      <c r="I245" s="136">
        <v>99.0</v>
      </c>
      <c r="J245" s="136">
        <v>5.0</v>
      </c>
      <c r="K245" s="136" t="s">
        <v>787</v>
      </c>
      <c r="L245" s="136" t="s">
        <v>25</v>
      </c>
      <c r="M245" s="136" t="s">
        <v>66</v>
      </c>
      <c r="N245" s="136" t="s">
        <v>788</v>
      </c>
      <c r="O245" s="140">
        <v>42522.0</v>
      </c>
      <c r="P245" s="141">
        <v>120.0</v>
      </c>
      <c r="Q245" s="142">
        <f t="shared" si="1"/>
        <v>4</v>
      </c>
      <c r="R245" s="143"/>
    </row>
    <row r="246" ht="15.75" customHeight="1">
      <c r="A246" s="136">
        <v>1.3142447E7</v>
      </c>
      <c r="B246" s="137" t="s">
        <v>841</v>
      </c>
      <c r="C246" s="138" t="s">
        <v>842</v>
      </c>
      <c r="D246" s="145">
        <v>219.0</v>
      </c>
      <c r="E246" s="136">
        <v>16.0</v>
      </c>
      <c r="F246" s="136">
        <v>6.0</v>
      </c>
      <c r="G246" s="136">
        <v>9.0</v>
      </c>
      <c r="H246" s="136">
        <v>7.0</v>
      </c>
      <c r="I246" s="136">
        <v>53.0</v>
      </c>
      <c r="J246" s="136">
        <v>5.0</v>
      </c>
      <c r="K246" s="136" t="s">
        <v>843</v>
      </c>
      <c r="L246" s="136" t="s">
        <v>25</v>
      </c>
      <c r="M246" s="136" t="s">
        <v>66</v>
      </c>
      <c r="N246" s="136" t="s">
        <v>247</v>
      </c>
      <c r="O246" s="140">
        <v>42370.0</v>
      </c>
      <c r="P246" s="141">
        <v>120.0</v>
      </c>
      <c r="Q246" s="142">
        <f t="shared" si="1"/>
        <v>5</v>
      </c>
      <c r="R246" s="143"/>
    </row>
    <row r="247" ht="15.75" customHeight="1">
      <c r="A247" s="136">
        <v>2.0362503E7</v>
      </c>
      <c r="B247" s="137" t="s">
        <v>844</v>
      </c>
      <c r="C247" s="138" t="s">
        <v>845</v>
      </c>
      <c r="D247" s="139">
        <v>135.0</v>
      </c>
      <c r="E247" s="136">
        <v>8.0</v>
      </c>
      <c r="F247" s="136">
        <v>2.0</v>
      </c>
      <c r="G247" s="136">
        <v>3.0</v>
      </c>
      <c r="H247" s="136">
        <v>2.0</v>
      </c>
      <c r="I247" s="136">
        <v>37.0</v>
      </c>
      <c r="J247" s="136">
        <v>5.0</v>
      </c>
      <c r="K247" s="136" t="s">
        <v>846</v>
      </c>
      <c r="L247" s="136" t="s">
        <v>25</v>
      </c>
      <c r="M247" s="136" t="s">
        <v>71</v>
      </c>
      <c r="N247" s="136" t="s">
        <v>243</v>
      </c>
      <c r="O247" s="140">
        <v>42705.0</v>
      </c>
      <c r="P247" s="141">
        <v>119.0</v>
      </c>
      <c r="Q247" s="142">
        <f t="shared" si="1"/>
        <v>4</v>
      </c>
      <c r="R247" s="143"/>
    </row>
    <row r="248" ht="15.75" customHeight="1">
      <c r="A248" s="136">
        <v>2.2562267E7</v>
      </c>
      <c r="B248" s="137" t="s">
        <v>847</v>
      </c>
      <c r="C248" s="138" t="s">
        <v>848</v>
      </c>
      <c r="D248" s="139">
        <v>100.0</v>
      </c>
      <c r="E248" s="136">
        <v>8.0</v>
      </c>
      <c r="F248" s="136">
        <v>4.0</v>
      </c>
      <c r="G248" s="136">
        <v>6.0</v>
      </c>
      <c r="H248" s="136">
        <v>3.0</v>
      </c>
      <c r="I248" s="136">
        <v>21.0</v>
      </c>
      <c r="J248" s="136">
        <v>4.5</v>
      </c>
      <c r="K248" s="136" t="s">
        <v>849</v>
      </c>
      <c r="L248" s="136" t="s">
        <v>25</v>
      </c>
      <c r="M248" s="136" t="s">
        <v>66</v>
      </c>
      <c r="N248" s="136" t="s">
        <v>243</v>
      </c>
      <c r="O248" s="140">
        <v>42491.0</v>
      </c>
      <c r="P248" s="141">
        <v>118.0</v>
      </c>
      <c r="Q248" s="142">
        <f t="shared" si="1"/>
        <v>5</v>
      </c>
      <c r="R248" s="143"/>
    </row>
    <row r="249" ht="15.75" customHeight="1">
      <c r="A249" s="136">
        <v>1554966.0</v>
      </c>
      <c r="B249" s="137" t="s">
        <v>850</v>
      </c>
      <c r="C249" s="138" t="s">
        <v>851</v>
      </c>
      <c r="D249" s="139">
        <v>125.0</v>
      </c>
      <c r="E249" s="136">
        <v>8.0</v>
      </c>
      <c r="F249" s="136">
        <v>4.0</v>
      </c>
      <c r="G249" s="136">
        <v>7.0</v>
      </c>
      <c r="H249" s="136">
        <v>3.0</v>
      </c>
      <c r="I249" s="136">
        <v>50.0</v>
      </c>
      <c r="J249" s="136">
        <v>5.0</v>
      </c>
      <c r="K249" s="136" t="s">
        <v>852</v>
      </c>
      <c r="L249" s="136" t="s">
        <v>25</v>
      </c>
      <c r="M249" s="136" t="s">
        <v>66</v>
      </c>
      <c r="N249" s="136" t="s">
        <v>244</v>
      </c>
      <c r="O249" s="140">
        <v>41426.0</v>
      </c>
      <c r="P249" s="141">
        <v>116.0</v>
      </c>
      <c r="Q249" s="142">
        <f t="shared" si="1"/>
        <v>7</v>
      </c>
      <c r="R249" s="143"/>
    </row>
    <row r="250" ht="15.75" customHeight="1">
      <c r="A250" s="136">
        <v>1.9055273E7</v>
      </c>
      <c r="B250" s="137" t="s">
        <v>853</v>
      </c>
      <c r="C250" s="138" t="s">
        <v>854</v>
      </c>
      <c r="D250" s="139">
        <v>160.0</v>
      </c>
      <c r="E250" s="136">
        <v>12.0</v>
      </c>
      <c r="F250" s="136">
        <v>5.0</v>
      </c>
      <c r="G250" s="136">
        <v>7.0</v>
      </c>
      <c r="H250" s="136">
        <v>4.0</v>
      </c>
      <c r="I250" s="136">
        <v>37.0</v>
      </c>
      <c r="J250" s="136">
        <v>5.0</v>
      </c>
      <c r="K250" s="136" t="s">
        <v>855</v>
      </c>
      <c r="L250" s="136" t="s">
        <v>25</v>
      </c>
      <c r="M250" s="136" t="s">
        <v>66</v>
      </c>
      <c r="N250" s="136" t="s">
        <v>243</v>
      </c>
      <c r="O250" s="140">
        <v>42887.0</v>
      </c>
      <c r="P250" s="141">
        <v>115.0</v>
      </c>
      <c r="Q250" s="142">
        <f t="shared" si="1"/>
        <v>3</v>
      </c>
      <c r="R250" s="143"/>
    </row>
    <row r="251" ht="15.75" customHeight="1">
      <c r="A251" s="136">
        <v>2.1026548E7</v>
      </c>
      <c r="B251" s="137" t="s">
        <v>856</v>
      </c>
      <c r="C251" s="138" t="s">
        <v>857</v>
      </c>
      <c r="D251" s="139">
        <v>149.0</v>
      </c>
      <c r="E251" s="136">
        <v>10.0</v>
      </c>
      <c r="F251" s="136">
        <v>4.0</v>
      </c>
      <c r="G251" s="136">
        <v>6.0</v>
      </c>
      <c r="H251" s="136">
        <v>3.0</v>
      </c>
      <c r="I251" s="136">
        <v>26.0</v>
      </c>
      <c r="J251" s="136">
        <v>4.5</v>
      </c>
      <c r="K251" s="136" t="s">
        <v>197</v>
      </c>
      <c r="L251" s="136" t="s">
        <v>25</v>
      </c>
      <c r="M251" s="136" t="s">
        <v>66</v>
      </c>
      <c r="N251" s="136" t="s">
        <v>244</v>
      </c>
      <c r="O251" s="140">
        <v>42309.0</v>
      </c>
      <c r="P251" s="141">
        <v>114.0</v>
      </c>
      <c r="Q251" s="142">
        <f t="shared" si="1"/>
        <v>5</v>
      </c>
      <c r="R251" s="143"/>
    </row>
    <row r="252" ht="15.75" customHeight="1">
      <c r="A252" s="136">
        <v>2.3204544E7</v>
      </c>
      <c r="B252" s="137" t="s">
        <v>858</v>
      </c>
      <c r="C252" s="138" t="s">
        <v>859</v>
      </c>
      <c r="D252" s="139">
        <v>160.0</v>
      </c>
      <c r="E252" s="136" t="s">
        <v>215</v>
      </c>
      <c r="F252" s="136">
        <v>7.0</v>
      </c>
      <c r="G252" s="136">
        <v>12.0</v>
      </c>
      <c r="H252" s="136">
        <v>4.5</v>
      </c>
      <c r="I252" s="136">
        <v>8.0</v>
      </c>
      <c r="J252" s="136">
        <v>4.5</v>
      </c>
      <c r="K252" s="136" t="s">
        <v>860</v>
      </c>
      <c r="L252" s="136" t="s">
        <v>25</v>
      </c>
      <c r="M252" s="136" t="s">
        <v>66</v>
      </c>
      <c r="N252" s="136" t="s">
        <v>244</v>
      </c>
      <c r="O252" s="140">
        <v>43132.0</v>
      </c>
      <c r="P252" s="141">
        <v>113.0</v>
      </c>
      <c r="Q252" s="142">
        <f t="shared" si="1"/>
        <v>3</v>
      </c>
      <c r="R252" s="143"/>
    </row>
    <row r="253" ht="15.75" customHeight="1">
      <c r="A253" s="136">
        <v>2.1765022E7</v>
      </c>
      <c r="B253" s="137" t="s">
        <v>861</v>
      </c>
      <c r="C253" s="138" t="s">
        <v>862</v>
      </c>
      <c r="D253" s="139">
        <v>169.0</v>
      </c>
      <c r="E253" s="136">
        <v>10.0</v>
      </c>
      <c r="F253" s="136">
        <v>4.0</v>
      </c>
      <c r="G253" s="136">
        <v>6.0</v>
      </c>
      <c r="H253" s="136">
        <v>3.0</v>
      </c>
      <c r="I253" s="136">
        <v>16.0</v>
      </c>
      <c r="J253" s="136">
        <v>5.0</v>
      </c>
      <c r="K253" s="136" t="s">
        <v>382</v>
      </c>
      <c r="L253" s="136" t="s">
        <v>25</v>
      </c>
      <c r="M253" s="136" t="s">
        <v>66</v>
      </c>
      <c r="N253" s="136" t="s">
        <v>243</v>
      </c>
      <c r="O253" s="140">
        <v>41640.0</v>
      </c>
      <c r="P253" s="141">
        <v>111.0</v>
      </c>
      <c r="Q253" s="142">
        <f t="shared" si="1"/>
        <v>7</v>
      </c>
      <c r="R253" s="143"/>
    </row>
    <row r="254" ht="15.75" customHeight="1">
      <c r="A254" s="136">
        <v>1.3061503E7</v>
      </c>
      <c r="B254" s="137" t="s">
        <v>863</v>
      </c>
      <c r="C254" s="138" t="s">
        <v>864</v>
      </c>
      <c r="D254" s="139">
        <v>125.0</v>
      </c>
      <c r="E254" s="136">
        <v>10.0</v>
      </c>
      <c r="F254" s="136">
        <v>4.0</v>
      </c>
      <c r="G254" s="136">
        <v>5.0</v>
      </c>
      <c r="H254" s="136">
        <v>2.0</v>
      </c>
      <c r="I254" s="136">
        <v>66.0</v>
      </c>
      <c r="J254" s="136">
        <v>5.0</v>
      </c>
      <c r="K254" s="136" t="s">
        <v>429</v>
      </c>
      <c r="L254" s="136" t="s">
        <v>25</v>
      </c>
      <c r="M254" s="136" t="s">
        <v>66</v>
      </c>
      <c r="N254" s="136" t="s">
        <v>430</v>
      </c>
      <c r="O254" s="140">
        <v>41518.0</v>
      </c>
      <c r="P254" s="141">
        <v>110.0</v>
      </c>
      <c r="Q254" s="142">
        <f t="shared" si="1"/>
        <v>7</v>
      </c>
      <c r="R254" s="143"/>
    </row>
    <row r="255" ht="15.75" customHeight="1">
      <c r="A255" s="136">
        <v>4902174.0</v>
      </c>
      <c r="B255" s="137" t="s">
        <v>865</v>
      </c>
      <c r="C255" s="138" t="s">
        <v>866</v>
      </c>
      <c r="D255" s="139">
        <v>70.0</v>
      </c>
      <c r="E255" s="136">
        <v>6.0</v>
      </c>
      <c r="F255" s="136">
        <v>3.0</v>
      </c>
      <c r="G255" s="136">
        <v>5.0</v>
      </c>
      <c r="H255" s="136">
        <v>2.5</v>
      </c>
      <c r="I255" s="136">
        <v>48.0</v>
      </c>
      <c r="J255" s="136">
        <v>4.5</v>
      </c>
      <c r="K255" s="136" t="s">
        <v>867</v>
      </c>
      <c r="L255" s="136" t="s">
        <v>25</v>
      </c>
      <c r="M255" s="136" t="s">
        <v>62</v>
      </c>
      <c r="N255" s="136" t="s">
        <v>652</v>
      </c>
      <c r="O255" s="140">
        <v>41974.0</v>
      </c>
      <c r="P255" s="141">
        <v>109.0</v>
      </c>
      <c r="Q255" s="142">
        <f t="shared" si="1"/>
        <v>6</v>
      </c>
      <c r="R255" s="143"/>
    </row>
    <row r="256" ht="15.75" customHeight="1">
      <c r="A256" s="136">
        <v>194227.0</v>
      </c>
      <c r="B256" s="137" t="s">
        <v>868</v>
      </c>
      <c r="C256" s="138" t="s">
        <v>869</v>
      </c>
      <c r="D256" s="139">
        <v>79.0</v>
      </c>
      <c r="E256" s="136">
        <v>8.0</v>
      </c>
      <c r="F256" s="136">
        <v>4.0</v>
      </c>
      <c r="G256" s="136">
        <v>5.0</v>
      </c>
      <c r="H256" s="136">
        <v>3.0</v>
      </c>
      <c r="I256" s="136">
        <v>102.0</v>
      </c>
      <c r="J256" s="136">
        <v>4.5</v>
      </c>
      <c r="K256" s="136" t="s">
        <v>870</v>
      </c>
      <c r="L256" s="136" t="s">
        <v>25</v>
      </c>
      <c r="M256" s="136" t="s">
        <v>66</v>
      </c>
      <c r="N256" s="136" t="s">
        <v>244</v>
      </c>
      <c r="O256" s="140">
        <v>41334.0</v>
      </c>
      <c r="P256" s="141">
        <v>109.0</v>
      </c>
      <c r="Q256" s="142">
        <f t="shared" si="1"/>
        <v>8</v>
      </c>
      <c r="R256" s="143"/>
    </row>
    <row r="257" ht="15.75" customHeight="1">
      <c r="A257" s="136">
        <v>2.0484139E7</v>
      </c>
      <c r="B257" s="137" t="s">
        <v>871</v>
      </c>
      <c r="C257" s="138" t="s">
        <v>872</v>
      </c>
      <c r="D257" s="139">
        <v>210.0</v>
      </c>
      <c r="E257" s="136">
        <v>14.0</v>
      </c>
      <c r="F257" s="136">
        <v>5.0</v>
      </c>
      <c r="G257" s="136">
        <v>10.0</v>
      </c>
      <c r="H257" s="136">
        <v>5.0</v>
      </c>
      <c r="I257" s="136">
        <v>33.0</v>
      </c>
      <c r="J257" s="136">
        <v>5.0</v>
      </c>
      <c r="K257" s="136" t="s">
        <v>873</v>
      </c>
      <c r="L257" s="136" t="s">
        <v>25</v>
      </c>
      <c r="M257" s="136" t="s">
        <v>66</v>
      </c>
      <c r="N257" s="136" t="s">
        <v>243</v>
      </c>
      <c r="O257" s="140">
        <v>42401.0</v>
      </c>
      <c r="P257" s="141">
        <v>106.0</v>
      </c>
      <c r="Q257" s="142">
        <f t="shared" si="1"/>
        <v>5</v>
      </c>
      <c r="R257" s="143"/>
    </row>
    <row r="258" ht="15.75" customHeight="1">
      <c r="A258" s="136">
        <v>9877959.0</v>
      </c>
      <c r="B258" s="137" t="s">
        <v>874</v>
      </c>
      <c r="C258" s="138" t="s">
        <v>875</v>
      </c>
      <c r="D258" s="139">
        <v>130.0</v>
      </c>
      <c r="E258" s="136">
        <v>10.0</v>
      </c>
      <c r="F258" s="136">
        <v>4.0</v>
      </c>
      <c r="G258" s="136">
        <v>7.0</v>
      </c>
      <c r="H258" s="136">
        <v>3.0</v>
      </c>
      <c r="I258" s="136">
        <v>78.0</v>
      </c>
      <c r="J258" s="136">
        <v>4.5</v>
      </c>
      <c r="K258" s="136" t="s">
        <v>876</v>
      </c>
      <c r="L258" s="136" t="s">
        <v>25</v>
      </c>
      <c r="M258" s="136" t="s">
        <v>66</v>
      </c>
      <c r="N258" s="136" t="s">
        <v>243</v>
      </c>
      <c r="O258" s="140">
        <v>42339.0</v>
      </c>
      <c r="P258" s="141">
        <v>106.0</v>
      </c>
      <c r="Q258" s="142">
        <f t="shared" si="1"/>
        <v>5</v>
      </c>
      <c r="R258" s="143"/>
    </row>
    <row r="259" ht="15.75" customHeight="1">
      <c r="A259" s="136">
        <v>1.7509155E7</v>
      </c>
      <c r="B259" s="137" t="s">
        <v>877</v>
      </c>
      <c r="C259" s="138" t="s">
        <v>878</v>
      </c>
      <c r="D259" s="139">
        <v>212.0</v>
      </c>
      <c r="E259" s="136">
        <v>12.0</v>
      </c>
      <c r="F259" s="136">
        <v>5.0</v>
      </c>
      <c r="G259" s="136">
        <v>6.0</v>
      </c>
      <c r="H259" s="136">
        <v>5.0</v>
      </c>
      <c r="I259" s="136">
        <v>20.0</v>
      </c>
      <c r="J259" s="136">
        <v>5.0</v>
      </c>
      <c r="K259" s="136" t="s">
        <v>879</v>
      </c>
      <c r="L259" s="136" t="s">
        <v>25</v>
      </c>
      <c r="M259" s="136" t="s">
        <v>66</v>
      </c>
      <c r="N259" s="136" t="s">
        <v>880</v>
      </c>
      <c r="O259" s="140">
        <v>41153.0</v>
      </c>
      <c r="P259" s="141">
        <v>105.0</v>
      </c>
      <c r="Q259" s="142">
        <f t="shared" si="1"/>
        <v>8</v>
      </c>
      <c r="R259" s="143"/>
    </row>
    <row r="260" ht="15.75" customHeight="1">
      <c r="A260" s="136">
        <v>2215648.0</v>
      </c>
      <c r="B260" s="137" t="s">
        <v>881</v>
      </c>
      <c r="C260" s="138" t="s">
        <v>882</v>
      </c>
      <c r="D260" s="139">
        <v>85.0</v>
      </c>
      <c r="E260" s="136">
        <v>10.0</v>
      </c>
      <c r="F260" s="136">
        <v>4.0</v>
      </c>
      <c r="G260" s="136">
        <v>7.0</v>
      </c>
      <c r="H260" s="136">
        <v>3.0</v>
      </c>
      <c r="I260" s="136">
        <v>98.0</v>
      </c>
      <c r="J260" s="136">
        <v>4.5</v>
      </c>
      <c r="K260" s="136" t="s">
        <v>399</v>
      </c>
      <c r="L260" s="136" t="s">
        <v>25</v>
      </c>
      <c r="M260" s="136" t="s">
        <v>66</v>
      </c>
      <c r="N260" s="136" t="s">
        <v>244</v>
      </c>
      <c r="O260" s="140">
        <v>40756.0</v>
      </c>
      <c r="P260" s="141">
        <v>104.0</v>
      </c>
      <c r="Q260" s="142">
        <f t="shared" si="1"/>
        <v>9</v>
      </c>
      <c r="R260" s="143"/>
    </row>
    <row r="261" ht="15.75" customHeight="1">
      <c r="A261" s="136">
        <v>1.8159536E7</v>
      </c>
      <c r="B261" s="137" t="s">
        <v>883</v>
      </c>
      <c r="C261" s="138" t="s">
        <v>884</v>
      </c>
      <c r="D261" s="139">
        <v>133.0</v>
      </c>
      <c r="E261" s="136">
        <v>12.0</v>
      </c>
      <c r="F261" s="136">
        <v>5.0</v>
      </c>
      <c r="G261" s="136">
        <v>9.0</v>
      </c>
      <c r="H261" s="136">
        <v>4.0</v>
      </c>
      <c r="I261" s="136">
        <v>86.0</v>
      </c>
      <c r="J261" s="136">
        <v>5.0</v>
      </c>
      <c r="K261" s="136" t="s">
        <v>207</v>
      </c>
      <c r="L261" s="136" t="s">
        <v>25</v>
      </c>
      <c r="M261" s="136" t="s">
        <v>66</v>
      </c>
      <c r="N261" s="136" t="s">
        <v>247</v>
      </c>
      <c r="O261" s="140">
        <v>42826.0</v>
      </c>
      <c r="P261" s="141">
        <v>103.0</v>
      </c>
      <c r="Q261" s="142">
        <f t="shared" si="1"/>
        <v>4</v>
      </c>
      <c r="R261" s="143"/>
    </row>
    <row r="262" ht="15.75" customHeight="1">
      <c r="A262" s="136">
        <v>1.236756E7</v>
      </c>
      <c r="B262" s="137" t="s">
        <v>885</v>
      </c>
      <c r="C262" s="138" t="s">
        <v>886</v>
      </c>
      <c r="D262" s="139">
        <v>155.0</v>
      </c>
      <c r="E262" s="136">
        <v>12.0</v>
      </c>
      <c r="F262" s="136">
        <v>5.0</v>
      </c>
      <c r="G262" s="136">
        <v>6.0</v>
      </c>
      <c r="H262" s="136">
        <v>5.0</v>
      </c>
      <c r="I262" s="136">
        <v>34.0</v>
      </c>
      <c r="J262" s="136">
        <v>5.0</v>
      </c>
      <c r="K262" s="136" t="s">
        <v>887</v>
      </c>
      <c r="L262" s="136" t="s">
        <v>25</v>
      </c>
      <c r="M262" s="136" t="s">
        <v>66</v>
      </c>
      <c r="N262" s="136" t="s">
        <v>244</v>
      </c>
      <c r="O262" s="140">
        <v>42461.0</v>
      </c>
      <c r="P262" s="141">
        <v>102.0</v>
      </c>
      <c r="Q262" s="142">
        <f t="shared" si="1"/>
        <v>5</v>
      </c>
      <c r="R262" s="143"/>
    </row>
    <row r="263" ht="15.75" customHeight="1">
      <c r="A263" s="136">
        <v>1.7381315E7</v>
      </c>
      <c r="B263" s="137" t="s">
        <v>888</v>
      </c>
      <c r="C263" s="138" t="s">
        <v>889</v>
      </c>
      <c r="D263" s="139">
        <v>177.0</v>
      </c>
      <c r="E263" s="136">
        <v>8.0</v>
      </c>
      <c r="F263" s="136">
        <v>4.0</v>
      </c>
      <c r="G263" s="136">
        <v>6.0</v>
      </c>
      <c r="H263" s="136">
        <v>3.0</v>
      </c>
      <c r="I263" s="136">
        <v>57.0</v>
      </c>
      <c r="J263" s="136">
        <v>5.0</v>
      </c>
      <c r="K263" s="136" t="s">
        <v>879</v>
      </c>
      <c r="L263" s="136" t="s">
        <v>25</v>
      </c>
      <c r="M263" s="136" t="s">
        <v>66</v>
      </c>
      <c r="N263" s="136" t="s">
        <v>880</v>
      </c>
      <c r="O263" s="140">
        <v>41153.0</v>
      </c>
      <c r="P263" s="141">
        <v>101.0</v>
      </c>
      <c r="Q263" s="142">
        <f t="shared" si="1"/>
        <v>8</v>
      </c>
      <c r="R263" s="143"/>
    </row>
    <row r="264" ht="15.75" customHeight="1">
      <c r="A264" s="136">
        <v>2044949.0</v>
      </c>
      <c r="B264" s="137" t="s">
        <v>890</v>
      </c>
      <c r="C264" s="138" t="s">
        <v>891</v>
      </c>
      <c r="D264" s="139">
        <v>125.0</v>
      </c>
      <c r="E264" s="136">
        <v>9.0</v>
      </c>
      <c r="F264" s="136">
        <v>4.0</v>
      </c>
      <c r="G264" s="136">
        <v>6.0</v>
      </c>
      <c r="H264" s="136">
        <v>3.0</v>
      </c>
      <c r="I264" s="136">
        <v>29.0</v>
      </c>
      <c r="J264" s="136">
        <v>4.5</v>
      </c>
      <c r="K264" s="136" t="s">
        <v>303</v>
      </c>
      <c r="L264" s="136" t="s">
        <v>25</v>
      </c>
      <c r="M264" s="136" t="s">
        <v>66</v>
      </c>
      <c r="N264" s="136" t="s">
        <v>249</v>
      </c>
      <c r="O264" s="140">
        <v>41609.0</v>
      </c>
      <c r="P264" s="141">
        <v>101.0</v>
      </c>
      <c r="Q264" s="142">
        <f t="shared" si="1"/>
        <v>7</v>
      </c>
      <c r="R264" s="143"/>
    </row>
    <row r="265" ht="15.75" customHeight="1">
      <c r="A265" s="136">
        <v>2.0415441E7</v>
      </c>
      <c r="B265" s="137" t="s">
        <v>892</v>
      </c>
      <c r="C265" s="138" t="s">
        <v>893</v>
      </c>
      <c r="D265" s="139">
        <v>80.0</v>
      </c>
      <c r="E265" s="136">
        <v>8.0</v>
      </c>
      <c r="F265" s="136">
        <v>4.0</v>
      </c>
      <c r="G265" s="136">
        <v>6.0</v>
      </c>
      <c r="H265" s="136">
        <v>3.5</v>
      </c>
      <c r="I265" s="136">
        <v>41.0</v>
      </c>
      <c r="J265" s="136">
        <v>5.0</v>
      </c>
      <c r="K265" s="136" t="s">
        <v>277</v>
      </c>
      <c r="L265" s="136" t="s">
        <v>25</v>
      </c>
      <c r="M265" s="136" t="s">
        <v>66</v>
      </c>
      <c r="N265" s="136" t="s">
        <v>243</v>
      </c>
      <c r="O265" s="140">
        <v>42491.0</v>
      </c>
      <c r="P265" s="141">
        <v>101.0</v>
      </c>
      <c r="Q265" s="142">
        <f t="shared" si="1"/>
        <v>5</v>
      </c>
      <c r="R265" s="143"/>
    </row>
    <row r="266" ht="15.75" customHeight="1">
      <c r="A266" s="136">
        <v>2.4117198E7</v>
      </c>
      <c r="B266" s="137" t="s">
        <v>894</v>
      </c>
      <c r="C266" s="138" t="s">
        <v>895</v>
      </c>
      <c r="D266" s="139">
        <v>190.0</v>
      </c>
      <c r="E266" s="136">
        <v>14.0</v>
      </c>
      <c r="F266" s="136">
        <v>5.0</v>
      </c>
      <c r="G266" s="136">
        <v>10.0</v>
      </c>
      <c r="H266" s="136">
        <v>4.0</v>
      </c>
      <c r="I266" s="136">
        <v>33.0</v>
      </c>
      <c r="J266" s="136">
        <v>5.0</v>
      </c>
      <c r="K266" s="136" t="s">
        <v>896</v>
      </c>
      <c r="L266" s="136" t="s">
        <v>49</v>
      </c>
      <c r="M266" s="136" t="s">
        <v>66</v>
      </c>
      <c r="N266" s="136" t="s">
        <v>243</v>
      </c>
      <c r="O266" s="140">
        <v>42005.0</v>
      </c>
      <c r="P266" s="141">
        <v>101.0</v>
      </c>
      <c r="Q266" s="142">
        <f t="shared" si="1"/>
        <v>6</v>
      </c>
      <c r="R266" s="143"/>
    </row>
    <row r="267" ht="15.75" customHeight="1">
      <c r="A267" s="136">
        <v>2.3189746E7</v>
      </c>
      <c r="B267" s="137" t="s">
        <v>897</v>
      </c>
      <c r="C267" s="138" t="s">
        <v>898</v>
      </c>
      <c r="D267" s="139">
        <v>89.0</v>
      </c>
      <c r="E267" s="136">
        <v>8.0</v>
      </c>
      <c r="F267" s="136">
        <v>3.0</v>
      </c>
      <c r="G267" s="136">
        <v>5.0</v>
      </c>
      <c r="H267" s="136">
        <v>2.0</v>
      </c>
      <c r="I267" s="136">
        <v>27.0</v>
      </c>
      <c r="J267" s="136">
        <v>5.0</v>
      </c>
      <c r="K267" s="136" t="s">
        <v>343</v>
      </c>
      <c r="L267" s="136" t="s">
        <v>25</v>
      </c>
      <c r="M267" s="136" t="s">
        <v>62</v>
      </c>
      <c r="N267" s="136" t="s">
        <v>243</v>
      </c>
      <c r="O267" s="140">
        <v>43101.0</v>
      </c>
      <c r="P267" s="141">
        <v>100.0</v>
      </c>
      <c r="Q267" s="142">
        <f t="shared" si="1"/>
        <v>3</v>
      </c>
      <c r="R267" s="143"/>
    </row>
    <row r="268" ht="15.75" customHeight="1">
      <c r="A268" s="136">
        <v>2.1698506E7</v>
      </c>
      <c r="B268" s="137" t="s">
        <v>899</v>
      </c>
      <c r="C268" s="138" t="s">
        <v>900</v>
      </c>
      <c r="D268" s="139">
        <v>149.0</v>
      </c>
      <c r="E268" s="136">
        <v>10.0</v>
      </c>
      <c r="F268" s="136">
        <v>4.0</v>
      </c>
      <c r="G268" s="136">
        <v>6.0</v>
      </c>
      <c r="H268" s="136">
        <v>3.0</v>
      </c>
      <c r="I268" s="136">
        <v>49.0</v>
      </c>
      <c r="J268" s="136">
        <v>5.0</v>
      </c>
      <c r="K268" s="136" t="s">
        <v>197</v>
      </c>
      <c r="L268" s="136" t="s">
        <v>25</v>
      </c>
      <c r="M268" s="136" t="s">
        <v>66</v>
      </c>
      <c r="N268" s="136" t="s">
        <v>244</v>
      </c>
      <c r="O268" s="140">
        <v>42309.0</v>
      </c>
      <c r="P268" s="141">
        <v>100.0</v>
      </c>
      <c r="Q268" s="142">
        <f t="shared" si="1"/>
        <v>5</v>
      </c>
      <c r="R268" s="143"/>
    </row>
    <row r="269" ht="15.75" customHeight="1">
      <c r="A269" s="136">
        <v>2.6838783E7</v>
      </c>
      <c r="B269" s="137" t="s">
        <v>901</v>
      </c>
      <c r="C269" s="138" t="s">
        <v>902</v>
      </c>
      <c r="D269" s="139">
        <v>129.0</v>
      </c>
      <c r="E269" s="136">
        <v>8.0</v>
      </c>
      <c r="F269" s="136">
        <v>4.0</v>
      </c>
      <c r="G269" s="136">
        <v>5.0</v>
      </c>
      <c r="H269" s="136">
        <v>3.0</v>
      </c>
      <c r="I269" s="136">
        <v>13.0</v>
      </c>
      <c r="J269" s="136">
        <v>5.0</v>
      </c>
      <c r="K269" s="136" t="s">
        <v>903</v>
      </c>
      <c r="L269" s="136" t="s">
        <v>25</v>
      </c>
      <c r="M269" s="136" t="s">
        <v>66</v>
      </c>
      <c r="N269" s="136" t="s">
        <v>904</v>
      </c>
      <c r="O269" s="140">
        <v>41883.0</v>
      </c>
      <c r="P269" s="141">
        <v>100.0</v>
      </c>
      <c r="Q269" s="142">
        <f t="shared" si="1"/>
        <v>6</v>
      </c>
      <c r="R269" s="143"/>
    </row>
    <row r="270" ht="15.75" customHeight="1">
      <c r="A270" s="136">
        <v>2.1789001E7</v>
      </c>
      <c r="B270" s="137" t="s">
        <v>905</v>
      </c>
      <c r="C270" s="138" t="s">
        <v>906</v>
      </c>
      <c r="D270" s="139">
        <v>119.0</v>
      </c>
      <c r="E270" s="136">
        <v>10.0</v>
      </c>
      <c r="F270" s="136">
        <v>4.0</v>
      </c>
      <c r="G270" s="136">
        <v>5.0</v>
      </c>
      <c r="H270" s="136">
        <v>3.0</v>
      </c>
      <c r="I270" s="136">
        <v>52.0</v>
      </c>
      <c r="J270" s="136">
        <v>5.0</v>
      </c>
      <c r="K270" s="136" t="s">
        <v>175</v>
      </c>
      <c r="L270" s="136" t="s">
        <v>25</v>
      </c>
      <c r="M270" s="136" t="s">
        <v>66</v>
      </c>
      <c r="N270" s="136" t="s">
        <v>246</v>
      </c>
      <c r="O270" s="140">
        <v>42095.0</v>
      </c>
      <c r="P270" s="141">
        <v>99.0</v>
      </c>
      <c r="Q270" s="142">
        <f t="shared" si="1"/>
        <v>6</v>
      </c>
      <c r="R270" s="143"/>
    </row>
    <row r="271" ht="15.75" customHeight="1">
      <c r="A271" s="136">
        <v>1.8506298E7</v>
      </c>
      <c r="B271" s="137" t="s">
        <v>907</v>
      </c>
      <c r="C271" s="138" t="s">
        <v>908</v>
      </c>
      <c r="D271" s="139">
        <v>156.0</v>
      </c>
      <c r="E271" s="136">
        <v>10.0</v>
      </c>
      <c r="F271" s="136">
        <v>4.0</v>
      </c>
      <c r="G271" s="136">
        <v>7.0</v>
      </c>
      <c r="H271" s="136">
        <v>3.0</v>
      </c>
      <c r="I271" s="136">
        <v>45.0</v>
      </c>
      <c r="J271" s="136">
        <v>5.0</v>
      </c>
      <c r="K271" s="136" t="s">
        <v>362</v>
      </c>
      <c r="L271" s="136" t="s">
        <v>25</v>
      </c>
      <c r="M271" s="136" t="s">
        <v>66</v>
      </c>
      <c r="N271" s="136" t="s">
        <v>243</v>
      </c>
      <c r="O271" s="140">
        <v>42552.0</v>
      </c>
      <c r="P271" s="141">
        <v>99.0</v>
      </c>
      <c r="Q271" s="142">
        <f t="shared" si="1"/>
        <v>4</v>
      </c>
      <c r="R271" s="143"/>
    </row>
    <row r="272" ht="15.75" customHeight="1">
      <c r="A272" s="136">
        <v>2.2586999E7</v>
      </c>
      <c r="B272" s="137" t="s">
        <v>909</v>
      </c>
      <c r="C272" s="138" t="s">
        <v>910</v>
      </c>
      <c r="D272" s="139">
        <v>148.0</v>
      </c>
      <c r="E272" s="136">
        <v>8.0</v>
      </c>
      <c r="F272" s="136">
        <v>4.0</v>
      </c>
      <c r="G272" s="136">
        <v>6.0</v>
      </c>
      <c r="H272" s="136">
        <v>3.0</v>
      </c>
      <c r="I272" s="136">
        <v>22.0</v>
      </c>
      <c r="J272" s="136">
        <v>5.0</v>
      </c>
      <c r="K272" s="136" t="s">
        <v>911</v>
      </c>
      <c r="L272" s="136" t="s">
        <v>25</v>
      </c>
      <c r="M272" s="136" t="s">
        <v>66</v>
      </c>
      <c r="N272" s="136" t="s">
        <v>243</v>
      </c>
      <c r="O272" s="140">
        <v>42856.0</v>
      </c>
      <c r="P272" s="141">
        <v>97.0</v>
      </c>
      <c r="Q272" s="142">
        <f t="shared" si="1"/>
        <v>4</v>
      </c>
      <c r="R272" s="143"/>
    </row>
    <row r="273" ht="15.75" customHeight="1">
      <c r="A273" s="136">
        <v>3692946.0</v>
      </c>
      <c r="B273" s="137" t="s">
        <v>912</v>
      </c>
      <c r="C273" s="138" t="s">
        <v>913</v>
      </c>
      <c r="D273" s="139">
        <v>120.0</v>
      </c>
      <c r="E273" s="136">
        <v>12.0</v>
      </c>
      <c r="F273" s="136">
        <v>4.0</v>
      </c>
      <c r="G273" s="136">
        <v>8.0</v>
      </c>
      <c r="H273" s="136">
        <v>3.0</v>
      </c>
      <c r="I273" s="136">
        <v>29.0</v>
      </c>
      <c r="J273" s="136">
        <v>4.5</v>
      </c>
      <c r="K273" s="136" t="s">
        <v>348</v>
      </c>
      <c r="L273" s="136"/>
      <c r="M273" s="136" t="s">
        <v>66</v>
      </c>
      <c r="N273" s="136" t="s">
        <v>243</v>
      </c>
      <c r="O273" s="136"/>
      <c r="P273" s="141">
        <v>97.0</v>
      </c>
      <c r="Q273" s="142">
        <f t="shared" si="1"/>
        <v>121</v>
      </c>
      <c r="R273" s="143"/>
    </row>
    <row r="274" ht="15.75" customHeight="1">
      <c r="A274" s="136">
        <v>3889184.0</v>
      </c>
      <c r="B274" s="137" t="s">
        <v>914</v>
      </c>
      <c r="C274" s="138" t="s">
        <v>915</v>
      </c>
      <c r="D274" s="139">
        <v>110.0</v>
      </c>
      <c r="E274" s="136">
        <v>9.0</v>
      </c>
      <c r="F274" s="136">
        <v>4.0</v>
      </c>
      <c r="G274" s="136">
        <v>6.0</v>
      </c>
      <c r="H274" s="136">
        <v>3.0</v>
      </c>
      <c r="I274" s="136">
        <v>94.0</v>
      </c>
      <c r="J274" s="136">
        <v>5.0</v>
      </c>
      <c r="K274" s="136" t="s">
        <v>916</v>
      </c>
      <c r="L274" s="136" t="s">
        <v>25</v>
      </c>
      <c r="M274" s="136" t="s">
        <v>66</v>
      </c>
      <c r="N274" s="136" t="s">
        <v>243</v>
      </c>
      <c r="O274" s="140">
        <v>41852.0</v>
      </c>
      <c r="P274" s="141">
        <v>95.0</v>
      </c>
      <c r="Q274" s="142">
        <f t="shared" si="1"/>
        <v>6</v>
      </c>
      <c r="R274" s="143"/>
    </row>
    <row r="275" ht="15.75" customHeight="1">
      <c r="A275" s="136">
        <v>2.7856008E7</v>
      </c>
      <c r="B275" s="137" t="s">
        <v>917</v>
      </c>
      <c r="C275" s="138" t="s">
        <v>918</v>
      </c>
      <c r="D275" s="139">
        <v>116.0</v>
      </c>
      <c r="E275" s="136">
        <v>8.0</v>
      </c>
      <c r="F275" s="136">
        <v>4.0</v>
      </c>
      <c r="G275" s="136">
        <v>6.0</v>
      </c>
      <c r="H275" s="136">
        <v>3.0</v>
      </c>
      <c r="I275" s="136">
        <v>29.0</v>
      </c>
      <c r="J275" s="136">
        <v>5.0</v>
      </c>
      <c r="K275" s="136" t="s">
        <v>919</v>
      </c>
      <c r="L275" s="136" t="s">
        <v>25</v>
      </c>
      <c r="M275" s="136" t="s">
        <v>66</v>
      </c>
      <c r="N275" s="136" t="s">
        <v>244</v>
      </c>
      <c r="O275" s="140">
        <v>42826.0</v>
      </c>
      <c r="P275" s="141">
        <v>95.0</v>
      </c>
      <c r="Q275" s="142">
        <f t="shared" si="1"/>
        <v>4</v>
      </c>
      <c r="R275" s="143"/>
    </row>
    <row r="276" ht="15.75" customHeight="1">
      <c r="A276" s="136">
        <v>1.1472197E7</v>
      </c>
      <c r="B276" s="137" t="s">
        <v>920</v>
      </c>
      <c r="C276" s="138" t="s">
        <v>921</v>
      </c>
      <c r="D276" s="139">
        <v>91.0</v>
      </c>
      <c r="E276" s="136">
        <v>8.0</v>
      </c>
      <c r="F276" s="136">
        <v>3.0</v>
      </c>
      <c r="G276" s="136">
        <v>6.0</v>
      </c>
      <c r="H276" s="136">
        <v>2.5</v>
      </c>
      <c r="I276" s="136">
        <v>92.0</v>
      </c>
      <c r="J276" s="136">
        <v>4.5</v>
      </c>
      <c r="K276" s="136" t="s">
        <v>718</v>
      </c>
      <c r="L276" s="136" t="s">
        <v>25</v>
      </c>
      <c r="M276" s="136" t="s">
        <v>62</v>
      </c>
      <c r="N276" s="136" t="s">
        <v>244</v>
      </c>
      <c r="O276" s="140">
        <v>41609.0</v>
      </c>
      <c r="P276" s="141">
        <v>95.0</v>
      </c>
      <c r="Q276" s="142">
        <f t="shared" si="1"/>
        <v>7</v>
      </c>
      <c r="R276" s="143"/>
    </row>
    <row r="277" ht="15.75" customHeight="1">
      <c r="A277" s="136">
        <v>1.9805706E7</v>
      </c>
      <c r="B277" s="137" t="s">
        <v>922</v>
      </c>
      <c r="C277" s="138" t="s">
        <v>923</v>
      </c>
      <c r="D277" s="139">
        <v>95.0</v>
      </c>
      <c r="E277" s="136">
        <v>6.0</v>
      </c>
      <c r="F277" s="136">
        <v>2.0</v>
      </c>
      <c r="G277" s="136">
        <v>3.0</v>
      </c>
      <c r="H277" s="136">
        <v>2.0</v>
      </c>
      <c r="I277" s="136">
        <v>69.0</v>
      </c>
      <c r="J277" s="136">
        <v>4.5</v>
      </c>
      <c r="K277" s="136" t="s">
        <v>537</v>
      </c>
      <c r="L277" s="136" t="s">
        <v>25</v>
      </c>
      <c r="M277" s="136" t="s">
        <v>71</v>
      </c>
      <c r="N277" s="136" t="s">
        <v>249</v>
      </c>
      <c r="O277" s="140">
        <v>41913.0</v>
      </c>
      <c r="P277" s="141">
        <v>94.0</v>
      </c>
      <c r="Q277" s="142">
        <f t="shared" si="1"/>
        <v>6</v>
      </c>
      <c r="R277" s="143"/>
    </row>
    <row r="278" ht="15.75" customHeight="1">
      <c r="A278" s="136">
        <v>2.0769967E7</v>
      </c>
      <c r="B278" s="137" t="s">
        <v>924</v>
      </c>
      <c r="C278" s="138" t="s">
        <v>925</v>
      </c>
      <c r="D278" s="139">
        <v>149.0</v>
      </c>
      <c r="E278" s="136">
        <v>10.0</v>
      </c>
      <c r="F278" s="136">
        <v>4.0</v>
      </c>
      <c r="G278" s="136">
        <v>6.0</v>
      </c>
      <c r="H278" s="136">
        <v>3.0</v>
      </c>
      <c r="I278" s="136">
        <v>42.0</v>
      </c>
      <c r="J278" s="136">
        <v>5.0</v>
      </c>
      <c r="K278" s="136" t="s">
        <v>197</v>
      </c>
      <c r="L278" s="136" t="s">
        <v>25</v>
      </c>
      <c r="M278" s="136" t="s">
        <v>66</v>
      </c>
      <c r="N278" s="136" t="s">
        <v>244</v>
      </c>
      <c r="O278" s="140">
        <v>42309.0</v>
      </c>
      <c r="P278" s="141">
        <v>91.0</v>
      </c>
      <c r="Q278" s="142">
        <f t="shared" si="1"/>
        <v>5</v>
      </c>
      <c r="R278" s="143"/>
    </row>
    <row r="279" ht="15.75" customHeight="1">
      <c r="A279" s="136">
        <v>1.0625397E7</v>
      </c>
      <c r="B279" s="137" t="s">
        <v>926</v>
      </c>
      <c r="C279" s="138" t="s">
        <v>927</v>
      </c>
      <c r="D279" s="139">
        <v>119.0</v>
      </c>
      <c r="E279" s="136">
        <v>8.0</v>
      </c>
      <c r="F279" s="136">
        <v>4.0</v>
      </c>
      <c r="G279" s="136">
        <v>6.0</v>
      </c>
      <c r="H279" s="136">
        <v>2.0</v>
      </c>
      <c r="I279" s="136">
        <v>54.0</v>
      </c>
      <c r="J279" s="136">
        <v>4.5</v>
      </c>
      <c r="K279" s="136" t="s">
        <v>928</v>
      </c>
      <c r="L279" s="136"/>
      <c r="M279" s="136" t="s">
        <v>66</v>
      </c>
      <c r="N279" s="136" t="s">
        <v>243</v>
      </c>
      <c r="O279" s="136"/>
      <c r="P279" s="141">
        <v>91.0</v>
      </c>
      <c r="Q279" s="142">
        <f t="shared" si="1"/>
        <v>121</v>
      </c>
      <c r="R279" s="143"/>
    </row>
    <row r="280" ht="15.75" customHeight="1">
      <c r="A280" s="136">
        <v>1.9659453E7</v>
      </c>
      <c r="B280" s="137" t="s">
        <v>929</v>
      </c>
      <c r="C280" s="138" t="s">
        <v>930</v>
      </c>
      <c r="D280" s="139">
        <v>199.0</v>
      </c>
      <c r="E280" s="136">
        <v>14.0</v>
      </c>
      <c r="F280" s="136">
        <v>6.0</v>
      </c>
      <c r="G280" s="136">
        <v>8.0</v>
      </c>
      <c r="H280" s="136">
        <v>5.0</v>
      </c>
      <c r="I280" s="136">
        <v>28.0</v>
      </c>
      <c r="J280" s="136">
        <v>5.0</v>
      </c>
      <c r="K280" s="136" t="s">
        <v>197</v>
      </c>
      <c r="L280" s="136" t="s">
        <v>25</v>
      </c>
      <c r="M280" s="136" t="s">
        <v>66</v>
      </c>
      <c r="N280" s="136" t="s">
        <v>244</v>
      </c>
      <c r="O280" s="140">
        <v>42309.0</v>
      </c>
      <c r="P280" s="141">
        <v>90.0</v>
      </c>
      <c r="Q280" s="142">
        <f t="shared" si="1"/>
        <v>5</v>
      </c>
      <c r="R280" s="143"/>
    </row>
    <row r="281" ht="15.75" customHeight="1">
      <c r="A281" s="136">
        <v>1.3393867E7</v>
      </c>
      <c r="B281" s="137" t="s">
        <v>931</v>
      </c>
      <c r="C281" s="138" t="s">
        <v>932</v>
      </c>
      <c r="D281" s="139">
        <v>162.0</v>
      </c>
      <c r="E281" s="136">
        <v>12.0</v>
      </c>
      <c r="F281" s="136">
        <v>4.0</v>
      </c>
      <c r="G281" s="136">
        <v>7.0</v>
      </c>
      <c r="H281" s="136">
        <v>4.0</v>
      </c>
      <c r="I281" s="136">
        <v>78.0</v>
      </c>
      <c r="J281" s="136">
        <v>5.0</v>
      </c>
      <c r="K281" s="136" t="s">
        <v>522</v>
      </c>
      <c r="L281" s="136" t="s">
        <v>25</v>
      </c>
      <c r="M281" s="136" t="s">
        <v>66</v>
      </c>
      <c r="N281" s="136" t="s">
        <v>243</v>
      </c>
      <c r="O281" s="140">
        <v>42522.0</v>
      </c>
      <c r="P281" s="141">
        <v>89.0</v>
      </c>
      <c r="Q281" s="142">
        <f t="shared" si="1"/>
        <v>4</v>
      </c>
      <c r="R281" s="143"/>
    </row>
    <row r="282" ht="15.75" customHeight="1">
      <c r="A282" s="136">
        <v>2.7168972E7</v>
      </c>
      <c r="B282" s="137" t="s">
        <v>933</v>
      </c>
      <c r="C282" s="138" t="s">
        <v>934</v>
      </c>
      <c r="D282" s="139">
        <v>149.0</v>
      </c>
      <c r="E282" s="136">
        <v>10.0</v>
      </c>
      <c r="F282" s="136">
        <v>4.0</v>
      </c>
      <c r="G282" s="136">
        <v>6.0</v>
      </c>
      <c r="H282" s="136">
        <v>3.0</v>
      </c>
      <c r="I282" s="136">
        <v>12.0</v>
      </c>
      <c r="J282" s="136">
        <v>5.0</v>
      </c>
      <c r="K282" s="136" t="s">
        <v>197</v>
      </c>
      <c r="L282" s="136" t="s">
        <v>25</v>
      </c>
      <c r="M282" s="136" t="s">
        <v>66</v>
      </c>
      <c r="N282" s="136" t="s">
        <v>244</v>
      </c>
      <c r="O282" s="140">
        <v>42309.0</v>
      </c>
      <c r="P282" s="141">
        <v>89.0</v>
      </c>
      <c r="Q282" s="142">
        <f t="shared" si="1"/>
        <v>5</v>
      </c>
      <c r="R282" s="143"/>
    </row>
    <row r="283" ht="15.75" customHeight="1">
      <c r="A283" s="136">
        <v>2.2679598E7</v>
      </c>
      <c r="B283" s="137" t="s">
        <v>935</v>
      </c>
      <c r="C283" s="138" t="s">
        <v>936</v>
      </c>
      <c r="D283" s="139">
        <v>160.0</v>
      </c>
      <c r="E283" s="136">
        <v>8.0</v>
      </c>
      <c r="F283" s="136">
        <v>4.0</v>
      </c>
      <c r="G283" s="136">
        <v>6.0</v>
      </c>
      <c r="H283" s="136">
        <v>3.0</v>
      </c>
      <c r="I283" s="136">
        <v>10.0</v>
      </c>
      <c r="J283" s="136">
        <v>5.0</v>
      </c>
      <c r="K283" s="136" t="s">
        <v>937</v>
      </c>
      <c r="L283" s="136" t="s">
        <v>25</v>
      </c>
      <c r="M283" s="136" t="s">
        <v>66</v>
      </c>
      <c r="N283" s="136" t="s">
        <v>244</v>
      </c>
      <c r="O283" s="140">
        <v>43101.0</v>
      </c>
      <c r="P283" s="141">
        <v>89.0</v>
      </c>
      <c r="Q283" s="142">
        <f t="shared" si="1"/>
        <v>3</v>
      </c>
      <c r="R283" s="143"/>
    </row>
    <row r="284" ht="15.75" customHeight="1">
      <c r="A284" s="136">
        <v>2.0480676E7</v>
      </c>
      <c r="B284" s="137" t="s">
        <v>938</v>
      </c>
      <c r="C284" s="138" t="s">
        <v>939</v>
      </c>
      <c r="D284" s="139">
        <v>95.0</v>
      </c>
      <c r="E284" s="136">
        <v>6.0</v>
      </c>
      <c r="F284" s="136">
        <v>3.0</v>
      </c>
      <c r="G284" s="136">
        <v>4.0</v>
      </c>
      <c r="H284" s="136">
        <v>2.0</v>
      </c>
      <c r="I284" s="136">
        <v>42.0</v>
      </c>
      <c r="J284" s="136">
        <v>5.0</v>
      </c>
      <c r="K284" s="136" t="s">
        <v>940</v>
      </c>
      <c r="L284" s="136" t="s">
        <v>25</v>
      </c>
      <c r="M284" s="136" t="s">
        <v>62</v>
      </c>
      <c r="N284" s="136" t="s">
        <v>244</v>
      </c>
      <c r="O284" s="140">
        <v>42948.0</v>
      </c>
      <c r="P284" s="141">
        <v>88.0</v>
      </c>
      <c r="Q284" s="142">
        <f t="shared" si="1"/>
        <v>3</v>
      </c>
      <c r="R284" s="143"/>
    </row>
    <row r="285" ht="15.75" customHeight="1">
      <c r="A285" s="136">
        <v>1.2188148E7</v>
      </c>
      <c r="B285" s="137" t="s">
        <v>941</v>
      </c>
      <c r="C285" s="138" t="s">
        <v>942</v>
      </c>
      <c r="D285" s="139">
        <v>125.0</v>
      </c>
      <c r="E285" s="136">
        <v>8.0</v>
      </c>
      <c r="F285" s="136">
        <v>4.0</v>
      </c>
      <c r="G285" s="136">
        <v>6.0</v>
      </c>
      <c r="H285" s="136">
        <v>2.0</v>
      </c>
      <c r="I285" s="136">
        <v>52.0</v>
      </c>
      <c r="J285" s="136">
        <v>5.0</v>
      </c>
      <c r="K285" s="136" t="s">
        <v>943</v>
      </c>
      <c r="L285" s="136" t="s">
        <v>25</v>
      </c>
      <c r="M285" s="136" t="s">
        <v>66</v>
      </c>
      <c r="N285" s="136" t="s">
        <v>244</v>
      </c>
      <c r="O285" s="140">
        <v>42461.0</v>
      </c>
      <c r="P285" s="141">
        <v>87.0</v>
      </c>
      <c r="Q285" s="142">
        <f t="shared" si="1"/>
        <v>5</v>
      </c>
      <c r="R285" s="143"/>
    </row>
    <row r="286" ht="15.75" customHeight="1">
      <c r="A286" s="136">
        <v>5050939.0</v>
      </c>
      <c r="B286" s="137" t="s">
        <v>944</v>
      </c>
      <c r="C286" s="138" t="s">
        <v>945</v>
      </c>
      <c r="D286" s="139">
        <v>82.0</v>
      </c>
      <c r="E286" s="136">
        <v>8.0</v>
      </c>
      <c r="F286" s="136">
        <v>4.0</v>
      </c>
      <c r="G286" s="136">
        <v>6.0</v>
      </c>
      <c r="H286" s="136">
        <v>3.0</v>
      </c>
      <c r="I286" s="136">
        <v>66.0</v>
      </c>
      <c r="J286" s="136">
        <v>4.5</v>
      </c>
      <c r="K286" s="136" t="s">
        <v>946</v>
      </c>
      <c r="L286" s="136" t="s">
        <v>25</v>
      </c>
      <c r="M286" s="136" t="s">
        <v>66</v>
      </c>
      <c r="N286" s="136" t="s">
        <v>249</v>
      </c>
      <c r="O286" s="140">
        <v>42005.0</v>
      </c>
      <c r="P286" s="141">
        <v>87.0</v>
      </c>
      <c r="Q286" s="142">
        <f t="shared" si="1"/>
        <v>6</v>
      </c>
      <c r="R286" s="143"/>
    </row>
    <row r="287" ht="15.75" customHeight="1">
      <c r="A287" s="136">
        <v>1.2954829E7</v>
      </c>
      <c r="B287" s="137" t="s">
        <v>947</v>
      </c>
      <c r="C287" s="138" t="s">
        <v>948</v>
      </c>
      <c r="D287" s="139">
        <v>119.0</v>
      </c>
      <c r="E287" s="136">
        <v>10.0</v>
      </c>
      <c r="F287" s="136">
        <v>4.0</v>
      </c>
      <c r="G287" s="136">
        <v>6.0</v>
      </c>
      <c r="H287" s="136">
        <v>3.0</v>
      </c>
      <c r="I287" s="136">
        <v>44.0</v>
      </c>
      <c r="J287" s="136">
        <v>5.0</v>
      </c>
      <c r="K287" s="136" t="s">
        <v>197</v>
      </c>
      <c r="L287" s="136" t="s">
        <v>25</v>
      </c>
      <c r="M287" s="136" t="s">
        <v>66</v>
      </c>
      <c r="N287" s="136" t="s">
        <v>244</v>
      </c>
      <c r="O287" s="140">
        <v>42309.0</v>
      </c>
      <c r="P287" s="141">
        <v>87.0</v>
      </c>
      <c r="Q287" s="142">
        <f t="shared" si="1"/>
        <v>5</v>
      </c>
      <c r="R287" s="143"/>
    </row>
    <row r="288" ht="15.75" customHeight="1">
      <c r="A288" s="136">
        <v>2.0651868E7</v>
      </c>
      <c r="B288" s="137" t="s">
        <v>949</v>
      </c>
      <c r="C288" s="138" t="s">
        <v>950</v>
      </c>
      <c r="D288" s="139">
        <v>149.0</v>
      </c>
      <c r="E288" s="136">
        <v>10.0</v>
      </c>
      <c r="F288" s="136">
        <v>4.0</v>
      </c>
      <c r="G288" s="136">
        <v>6.0</v>
      </c>
      <c r="H288" s="136">
        <v>3.0</v>
      </c>
      <c r="I288" s="136">
        <v>33.0</v>
      </c>
      <c r="J288" s="136">
        <v>5.0</v>
      </c>
      <c r="K288" s="136" t="s">
        <v>197</v>
      </c>
      <c r="L288" s="136" t="s">
        <v>25</v>
      </c>
      <c r="M288" s="136" t="s">
        <v>66</v>
      </c>
      <c r="N288" s="136" t="s">
        <v>244</v>
      </c>
      <c r="O288" s="140">
        <v>42309.0</v>
      </c>
      <c r="P288" s="141">
        <v>85.0</v>
      </c>
      <c r="Q288" s="142">
        <f t="shared" si="1"/>
        <v>5</v>
      </c>
      <c r="R288" s="143"/>
    </row>
    <row r="289" ht="15.75" customHeight="1">
      <c r="A289" s="136">
        <v>2.329886E7</v>
      </c>
      <c r="B289" s="137" t="s">
        <v>951</v>
      </c>
      <c r="C289" s="138" t="s">
        <v>952</v>
      </c>
      <c r="D289" s="139">
        <v>149.0</v>
      </c>
      <c r="E289" s="136">
        <v>11.0</v>
      </c>
      <c r="F289" s="136">
        <v>4.0</v>
      </c>
      <c r="G289" s="136">
        <v>6.0</v>
      </c>
      <c r="H289" s="136">
        <v>3.0</v>
      </c>
      <c r="I289" s="136">
        <v>35.0</v>
      </c>
      <c r="J289" s="136">
        <v>5.0</v>
      </c>
      <c r="K289" s="136" t="s">
        <v>197</v>
      </c>
      <c r="L289" s="136" t="s">
        <v>25</v>
      </c>
      <c r="M289" s="136" t="s">
        <v>66</v>
      </c>
      <c r="N289" s="136" t="s">
        <v>244</v>
      </c>
      <c r="O289" s="140">
        <v>42309.0</v>
      </c>
      <c r="P289" s="141">
        <v>84.0</v>
      </c>
      <c r="Q289" s="142">
        <f t="shared" si="1"/>
        <v>5</v>
      </c>
      <c r="R289" s="143"/>
    </row>
    <row r="290" ht="15.75" customHeight="1">
      <c r="A290" s="136">
        <v>1.2570847E7</v>
      </c>
      <c r="B290" s="137" t="s">
        <v>953</v>
      </c>
      <c r="C290" s="138" t="s">
        <v>954</v>
      </c>
      <c r="D290" s="139">
        <v>190.0</v>
      </c>
      <c r="E290" s="136">
        <v>10.0</v>
      </c>
      <c r="F290" s="136">
        <v>5.0</v>
      </c>
      <c r="G290" s="136">
        <v>6.0</v>
      </c>
      <c r="H290" s="136">
        <v>5.0</v>
      </c>
      <c r="I290" s="136">
        <v>40.0</v>
      </c>
      <c r="J290" s="136">
        <v>5.0</v>
      </c>
      <c r="K290" s="136" t="s">
        <v>955</v>
      </c>
      <c r="L290" s="136" t="s">
        <v>25</v>
      </c>
      <c r="M290" s="136" t="s">
        <v>66</v>
      </c>
      <c r="N290" s="136" t="s">
        <v>249</v>
      </c>
      <c r="O290" s="140">
        <v>42461.0</v>
      </c>
      <c r="P290" s="141">
        <v>83.0</v>
      </c>
      <c r="Q290" s="142">
        <f t="shared" si="1"/>
        <v>5</v>
      </c>
      <c r="R290" s="143"/>
    </row>
    <row r="291" ht="15.75" customHeight="1">
      <c r="A291" s="136">
        <v>1.6535088E7</v>
      </c>
      <c r="B291" s="137" t="s">
        <v>956</v>
      </c>
      <c r="C291" s="138" t="s">
        <v>957</v>
      </c>
      <c r="D291" s="139">
        <v>99.0</v>
      </c>
      <c r="E291" s="136">
        <v>9.0</v>
      </c>
      <c r="F291" s="136">
        <v>4.0</v>
      </c>
      <c r="G291" s="136">
        <v>6.0</v>
      </c>
      <c r="H291" s="136">
        <v>3.5</v>
      </c>
      <c r="I291" s="136">
        <v>44.0</v>
      </c>
      <c r="J291" s="136">
        <v>5.0</v>
      </c>
      <c r="K291" s="136" t="s">
        <v>351</v>
      </c>
      <c r="L291" s="136" t="s">
        <v>25</v>
      </c>
      <c r="M291" s="136" t="s">
        <v>66</v>
      </c>
      <c r="N291" s="136" t="s">
        <v>243</v>
      </c>
      <c r="O291" s="140">
        <v>42430.0</v>
      </c>
      <c r="P291" s="141">
        <v>83.0</v>
      </c>
      <c r="Q291" s="142">
        <f t="shared" si="1"/>
        <v>5</v>
      </c>
      <c r="R291" s="143"/>
    </row>
    <row r="292" ht="15.75" customHeight="1">
      <c r="A292" s="136">
        <v>2.7751986E7</v>
      </c>
      <c r="B292" s="137" t="s">
        <v>958</v>
      </c>
      <c r="C292" s="138" t="s">
        <v>959</v>
      </c>
      <c r="D292" s="139">
        <v>159.0</v>
      </c>
      <c r="E292" s="136">
        <v>13.0</v>
      </c>
      <c r="F292" s="136">
        <v>5.0</v>
      </c>
      <c r="G292" s="136">
        <v>8.0</v>
      </c>
      <c r="H292" s="136">
        <v>4.0</v>
      </c>
      <c r="I292" s="136">
        <v>15.0</v>
      </c>
      <c r="J292" s="136">
        <v>5.0</v>
      </c>
      <c r="K292" s="136" t="s">
        <v>207</v>
      </c>
      <c r="L292" s="136" t="s">
        <v>25</v>
      </c>
      <c r="M292" s="136" t="s">
        <v>66</v>
      </c>
      <c r="N292" s="136" t="s">
        <v>243</v>
      </c>
      <c r="O292" s="140">
        <v>43282.0</v>
      </c>
      <c r="P292" s="141">
        <v>83.0</v>
      </c>
      <c r="Q292" s="142">
        <f t="shared" si="1"/>
        <v>2</v>
      </c>
      <c r="R292" s="143"/>
    </row>
    <row r="293" ht="15.75" customHeight="1">
      <c r="A293" s="136">
        <v>1.3641308E7</v>
      </c>
      <c r="B293" s="137" t="s">
        <v>960</v>
      </c>
      <c r="C293" s="138" t="s">
        <v>961</v>
      </c>
      <c r="D293" s="139">
        <v>130.0</v>
      </c>
      <c r="E293" s="136">
        <v>8.0</v>
      </c>
      <c r="F293" s="136">
        <v>4.0</v>
      </c>
      <c r="G293" s="136">
        <v>5.0</v>
      </c>
      <c r="H293" s="136">
        <v>3.0</v>
      </c>
      <c r="I293" s="136">
        <v>50.0</v>
      </c>
      <c r="J293" s="136">
        <v>5.0</v>
      </c>
      <c r="K293" s="136" t="s">
        <v>962</v>
      </c>
      <c r="L293" s="136" t="s">
        <v>25</v>
      </c>
      <c r="M293" s="136" t="s">
        <v>66</v>
      </c>
      <c r="N293" s="136" t="s">
        <v>249</v>
      </c>
      <c r="O293" s="140">
        <v>42522.0</v>
      </c>
      <c r="P293" s="141">
        <v>81.0</v>
      </c>
      <c r="Q293" s="142">
        <f t="shared" si="1"/>
        <v>4</v>
      </c>
      <c r="R293" s="143"/>
    </row>
    <row r="294" ht="15.75" customHeight="1">
      <c r="A294" s="136">
        <v>147140.0</v>
      </c>
      <c r="B294" s="137" t="s">
        <v>963</v>
      </c>
      <c r="C294" s="138" t="s">
        <v>964</v>
      </c>
      <c r="D294" s="139">
        <v>86.0</v>
      </c>
      <c r="E294" s="136">
        <v>10.0</v>
      </c>
      <c r="F294" s="136">
        <v>4.0</v>
      </c>
      <c r="G294" s="136">
        <v>6.0</v>
      </c>
      <c r="H294" s="136">
        <v>3.5</v>
      </c>
      <c r="I294" s="136">
        <v>220.0</v>
      </c>
      <c r="J294" s="136">
        <v>4.5</v>
      </c>
      <c r="K294" s="136" t="s">
        <v>965</v>
      </c>
      <c r="L294" s="136" t="s">
        <v>64</v>
      </c>
      <c r="M294" s="136" t="s">
        <v>79</v>
      </c>
      <c r="N294" s="136" t="s">
        <v>652</v>
      </c>
      <c r="O294" s="146">
        <v>40695.0</v>
      </c>
      <c r="P294" s="144">
        <v>259.0</v>
      </c>
      <c r="Q294" s="142">
        <f t="shared" si="1"/>
        <v>9</v>
      </c>
      <c r="R294" s="143"/>
    </row>
    <row r="295" ht="15.75" customHeight="1">
      <c r="A295" s="136">
        <v>192505.0</v>
      </c>
      <c r="B295" s="137" t="s">
        <v>966</v>
      </c>
      <c r="C295" s="138" t="s">
        <v>967</v>
      </c>
      <c r="D295" s="139">
        <v>140.0</v>
      </c>
      <c r="E295" s="136">
        <v>12.0</v>
      </c>
      <c r="F295" s="136">
        <v>5.0</v>
      </c>
      <c r="G295" s="136">
        <v>9.0</v>
      </c>
      <c r="H295" s="136">
        <v>3.5</v>
      </c>
      <c r="I295" s="136">
        <v>104.0</v>
      </c>
      <c r="J295" s="136">
        <v>5.0</v>
      </c>
      <c r="K295" s="136" t="s">
        <v>968</v>
      </c>
      <c r="L295" s="136" t="s">
        <v>25</v>
      </c>
      <c r="M295" s="136" t="s">
        <v>79</v>
      </c>
      <c r="N295" s="136" t="s">
        <v>249</v>
      </c>
      <c r="O295" s="146">
        <v>40756.0</v>
      </c>
      <c r="P295" s="144">
        <v>259.0</v>
      </c>
      <c r="Q295" s="142">
        <f t="shared" si="1"/>
        <v>9</v>
      </c>
      <c r="R295" s="143"/>
    </row>
    <row r="296" ht="15.75" customHeight="1">
      <c r="A296" s="136">
        <v>394240.0</v>
      </c>
      <c r="B296" s="137" t="s">
        <v>969</v>
      </c>
      <c r="C296" s="138" t="s">
        <v>970</v>
      </c>
      <c r="D296" s="139">
        <v>99.0</v>
      </c>
      <c r="E296" s="136">
        <v>10.0</v>
      </c>
      <c r="F296" s="136">
        <v>4.0</v>
      </c>
      <c r="G296" s="136">
        <v>6.0</v>
      </c>
      <c r="H296" s="136">
        <v>2.0</v>
      </c>
      <c r="I296" s="136">
        <v>118.0</v>
      </c>
      <c r="J296" s="136"/>
      <c r="K296" s="136" t="s">
        <v>795</v>
      </c>
      <c r="L296" s="136" t="s">
        <v>25</v>
      </c>
      <c r="M296" s="136" t="s">
        <v>66</v>
      </c>
      <c r="N296" s="136" t="s">
        <v>796</v>
      </c>
      <c r="O296" s="146">
        <v>40969.0</v>
      </c>
      <c r="P296" s="144">
        <v>259.0</v>
      </c>
      <c r="Q296" s="142">
        <f t="shared" si="1"/>
        <v>9</v>
      </c>
      <c r="R296" s="143"/>
    </row>
    <row r="297" ht="15.75" customHeight="1">
      <c r="A297" s="136">
        <v>1970441.0</v>
      </c>
      <c r="B297" s="137" t="s">
        <v>971</v>
      </c>
      <c r="C297" s="138" t="s">
        <v>972</v>
      </c>
      <c r="D297" s="139">
        <v>150.0</v>
      </c>
      <c r="E297" s="136">
        <v>8.0</v>
      </c>
      <c r="F297" s="136">
        <v>4.0</v>
      </c>
      <c r="G297" s="136">
        <v>7.0</v>
      </c>
      <c r="H297" s="136">
        <v>2.0</v>
      </c>
      <c r="I297" s="136">
        <v>69.0</v>
      </c>
      <c r="J297" s="136">
        <v>5.0</v>
      </c>
      <c r="K297" s="136" t="s">
        <v>973</v>
      </c>
      <c r="L297" s="136" t="s">
        <v>25</v>
      </c>
      <c r="M297" s="136" t="s">
        <v>66</v>
      </c>
      <c r="N297" s="136" t="s">
        <v>243</v>
      </c>
      <c r="O297" s="146">
        <v>41091.0</v>
      </c>
      <c r="P297" s="144">
        <v>259.0</v>
      </c>
      <c r="Q297" s="142">
        <f t="shared" si="1"/>
        <v>8</v>
      </c>
      <c r="R297" s="143"/>
    </row>
    <row r="298" ht="15.75" customHeight="1">
      <c r="A298" s="136">
        <v>1.7382311E7</v>
      </c>
      <c r="B298" s="137" t="s">
        <v>974</v>
      </c>
      <c r="C298" s="138" t="s">
        <v>975</v>
      </c>
      <c r="D298" s="139">
        <v>132.0</v>
      </c>
      <c r="E298" s="136">
        <v>8.0</v>
      </c>
      <c r="F298" s="136">
        <v>4.0</v>
      </c>
      <c r="G298" s="136">
        <v>6.0</v>
      </c>
      <c r="H298" s="136">
        <v>3.0</v>
      </c>
      <c r="I298" s="136">
        <v>27.0</v>
      </c>
      <c r="J298" s="136">
        <v>5.0</v>
      </c>
      <c r="K298" s="136" t="s">
        <v>879</v>
      </c>
      <c r="L298" s="136" t="s">
        <v>25</v>
      </c>
      <c r="M298" s="136" t="s">
        <v>62</v>
      </c>
      <c r="N298" s="136" t="s">
        <v>880</v>
      </c>
      <c r="O298" s="146">
        <v>41153.0</v>
      </c>
      <c r="P298" s="144">
        <v>259.0</v>
      </c>
      <c r="Q298" s="142">
        <f t="shared" si="1"/>
        <v>8</v>
      </c>
      <c r="R298" s="143"/>
    </row>
    <row r="299" ht="15.75" customHeight="1">
      <c r="A299" s="136">
        <v>1.738339E7</v>
      </c>
      <c r="B299" s="137" t="s">
        <v>976</v>
      </c>
      <c r="C299" s="138" t="s">
        <v>977</v>
      </c>
      <c r="D299" s="139">
        <v>137.0</v>
      </c>
      <c r="E299" s="136">
        <v>8.0</v>
      </c>
      <c r="F299" s="136">
        <v>4.0</v>
      </c>
      <c r="G299" s="136">
        <v>6.0</v>
      </c>
      <c r="H299" s="136">
        <v>3.0</v>
      </c>
      <c r="I299" s="136">
        <v>27.0</v>
      </c>
      <c r="J299" s="136">
        <v>5.0</v>
      </c>
      <c r="K299" s="136" t="s">
        <v>879</v>
      </c>
      <c r="L299" s="136" t="s">
        <v>25</v>
      </c>
      <c r="M299" s="136" t="s">
        <v>62</v>
      </c>
      <c r="N299" s="136" t="s">
        <v>880</v>
      </c>
      <c r="O299" s="146">
        <v>41153.0</v>
      </c>
      <c r="P299" s="144">
        <v>259.0</v>
      </c>
      <c r="Q299" s="142">
        <f t="shared" si="1"/>
        <v>8</v>
      </c>
      <c r="R299" s="143"/>
    </row>
    <row r="300" ht="15.75" customHeight="1">
      <c r="A300" s="136">
        <v>1.1190914E7</v>
      </c>
      <c r="B300" s="137" t="s">
        <v>978</v>
      </c>
      <c r="C300" s="138" t="s">
        <v>979</v>
      </c>
      <c r="D300" s="139">
        <v>82.0</v>
      </c>
      <c r="E300" s="136">
        <v>8.0</v>
      </c>
      <c r="F300" s="136">
        <v>3.0</v>
      </c>
      <c r="G300" s="136">
        <v>5.0</v>
      </c>
      <c r="H300" s="136">
        <v>2.0</v>
      </c>
      <c r="I300" s="136">
        <v>37.0</v>
      </c>
      <c r="J300" s="136">
        <v>5.0</v>
      </c>
      <c r="K300" s="136" t="s">
        <v>662</v>
      </c>
      <c r="L300" s="136" t="s">
        <v>25</v>
      </c>
      <c r="M300" s="136" t="s">
        <v>71</v>
      </c>
      <c r="N300" s="136" t="s">
        <v>245</v>
      </c>
      <c r="O300" s="146">
        <v>41214.0</v>
      </c>
      <c r="P300" s="144">
        <v>259.0</v>
      </c>
      <c r="Q300" s="142">
        <f t="shared" si="1"/>
        <v>8</v>
      </c>
      <c r="R300" s="143"/>
    </row>
    <row r="301" ht="15.75" customHeight="1">
      <c r="A301" s="136">
        <v>933642.0</v>
      </c>
      <c r="B301" s="137" t="s">
        <v>980</v>
      </c>
      <c r="C301" s="138" t="s">
        <v>981</v>
      </c>
      <c r="D301" s="139">
        <v>77.0</v>
      </c>
      <c r="E301" s="136">
        <v>5.0</v>
      </c>
      <c r="F301" s="136">
        <v>2.0</v>
      </c>
      <c r="G301" s="136">
        <v>4.0</v>
      </c>
      <c r="H301" s="136">
        <v>2.0</v>
      </c>
      <c r="I301" s="136">
        <v>75.0</v>
      </c>
      <c r="J301" s="136">
        <v>5.0</v>
      </c>
      <c r="K301" s="136" t="s">
        <v>982</v>
      </c>
      <c r="L301" s="136" t="s">
        <v>25</v>
      </c>
      <c r="M301" s="136" t="s">
        <v>62</v>
      </c>
      <c r="N301" s="136" t="s">
        <v>244</v>
      </c>
      <c r="O301" s="146">
        <v>41306.0</v>
      </c>
      <c r="P301" s="144">
        <v>259.0</v>
      </c>
      <c r="Q301" s="142">
        <f t="shared" si="1"/>
        <v>8</v>
      </c>
      <c r="R301" s="143"/>
    </row>
    <row r="302" ht="15.75" customHeight="1">
      <c r="A302" s="136">
        <v>2074278.0</v>
      </c>
      <c r="B302" s="137" t="s">
        <v>983</v>
      </c>
      <c r="C302" s="138" t="s">
        <v>984</v>
      </c>
      <c r="D302" s="139">
        <v>111.0</v>
      </c>
      <c r="E302" s="136">
        <v>10.0</v>
      </c>
      <c r="F302" s="136">
        <v>4.0</v>
      </c>
      <c r="G302" s="136">
        <v>7.0</v>
      </c>
      <c r="H302" s="136">
        <v>3.0</v>
      </c>
      <c r="I302" s="136">
        <v>110.0</v>
      </c>
      <c r="J302" s="136">
        <v>5.0</v>
      </c>
      <c r="K302" s="136" t="s">
        <v>985</v>
      </c>
      <c r="L302" s="136" t="s">
        <v>25</v>
      </c>
      <c r="M302" s="136" t="s">
        <v>62</v>
      </c>
      <c r="N302" s="136" t="s">
        <v>245</v>
      </c>
      <c r="O302" s="146">
        <v>41334.0</v>
      </c>
      <c r="P302" s="144">
        <v>259.0</v>
      </c>
      <c r="Q302" s="142">
        <f t="shared" si="1"/>
        <v>8</v>
      </c>
      <c r="R302" s="143"/>
    </row>
    <row r="303" ht="15.75" customHeight="1">
      <c r="A303" s="136">
        <v>2078529.0</v>
      </c>
      <c r="B303" s="137" t="s">
        <v>986</v>
      </c>
      <c r="C303" s="138" t="s">
        <v>987</v>
      </c>
      <c r="D303" s="139">
        <v>99.0</v>
      </c>
      <c r="E303" s="136">
        <v>8.0</v>
      </c>
      <c r="F303" s="136">
        <v>3.0</v>
      </c>
      <c r="G303" s="136">
        <v>6.0</v>
      </c>
      <c r="H303" s="136">
        <v>2.5</v>
      </c>
      <c r="I303" s="136">
        <v>51.0</v>
      </c>
      <c r="J303" s="136">
        <v>5.0</v>
      </c>
      <c r="K303" s="136" t="s">
        <v>985</v>
      </c>
      <c r="L303" s="136" t="s">
        <v>25</v>
      </c>
      <c r="M303" s="136" t="s">
        <v>62</v>
      </c>
      <c r="N303" s="136" t="s">
        <v>245</v>
      </c>
      <c r="O303" s="146">
        <v>41334.0</v>
      </c>
      <c r="P303" s="144">
        <v>259.0</v>
      </c>
      <c r="Q303" s="142">
        <f t="shared" si="1"/>
        <v>8</v>
      </c>
      <c r="R303" s="143"/>
    </row>
    <row r="304" ht="15.75" customHeight="1">
      <c r="A304" s="136">
        <v>1.6714966E7</v>
      </c>
      <c r="B304" s="137" t="s">
        <v>988</v>
      </c>
      <c r="C304" s="138" t="s">
        <v>989</v>
      </c>
      <c r="D304" s="139">
        <v>75.0</v>
      </c>
      <c r="E304" s="136">
        <v>10.0</v>
      </c>
      <c r="F304" s="136">
        <v>4.0</v>
      </c>
      <c r="G304" s="136">
        <v>5.0</v>
      </c>
      <c r="H304" s="136">
        <v>3.0</v>
      </c>
      <c r="I304" s="136">
        <v>38.0</v>
      </c>
      <c r="J304" s="136">
        <v>5.0</v>
      </c>
      <c r="K304" s="136" t="s">
        <v>665</v>
      </c>
      <c r="L304" s="136" t="s">
        <v>64</v>
      </c>
      <c r="M304" s="136" t="s">
        <v>66</v>
      </c>
      <c r="N304" s="147">
        <v>1.0</v>
      </c>
      <c r="O304" s="146">
        <v>41395.0</v>
      </c>
      <c r="P304" s="144">
        <v>259.0</v>
      </c>
      <c r="Q304" s="142">
        <f t="shared" si="1"/>
        <v>8</v>
      </c>
      <c r="R304" s="143"/>
    </row>
    <row r="305" ht="15.75" customHeight="1">
      <c r="A305" s="136">
        <v>1.8652692E7</v>
      </c>
      <c r="B305" s="137" t="s">
        <v>990</v>
      </c>
      <c r="C305" s="138" t="s">
        <v>991</v>
      </c>
      <c r="D305" s="139">
        <v>145.0</v>
      </c>
      <c r="E305" s="136">
        <v>7.0</v>
      </c>
      <c r="F305" s="136">
        <v>3.0</v>
      </c>
      <c r="G305" s="136">
        <v>4.0</v>
      </c>
      <c r="H305" s="136">
        <v>2.5</v>
      </c>
      <c r="I305" s="136">
        <v>40.0</v>
      </c>
      <c r="J305" s="136">
        <v>5.0</v>
      </c>
      <c r="K305" s="136" t="s">
        <v>992</v>
      </c>
      <c r="L305" s="136" t="s">
        <v>25</v>
      </c>
      <c r="M305" s="136" t="s">
        <v>62</v>
      </c>
      <c r="N305" s="147">
        <v>1.0</v>
      </c>
      <c r="O305" s="146">
        <v>41426.0</v>
      </c>
      <c r="P305" s="144">
        <v>259.0</v>
      </c>
      <c r="Q305" s="142">
        <f t="shared" si="1"/>
        <v>7</v>
      </c>
      <c r="R305" s="143"/>
    </row>
    <row r="306" ht="15.75" customHeight="1">
      <c r="A306" s="136">
        <v>1332145.0</v>
      </c>
      <c r="B306" s="137" t="s">
        <v>993</v>
      </c>
      <c r="C306" s="138" t="s">
        <v>994</v>
      </c>
      <c r="D306" s="139">
        <v>119.0</v>
      </c>
      <c r="E306" s="136">
        <v>10.0</v>
      </c>
      <c r="F306" s="136">
        <v>5.0</v>
      </c>
      <c r="G306" s="136">
        <v>7.0</v>
      </c>
      <c r="H306" s="136">
        <v>5.0</v>
      </c>
      <c r="I306" s="136">
        <v>37.0</v>
      </c>
      <c r="J306" s="136">
        <v>5.0</v>
      </c>
      <c r="K306" s="136" t="s">
        <v>665</v>
      </c>
      <c r="L306" s="136" t="s">
        <v>25</v>
      </c>
      <c r="M306" s="136" t="s">
        <v>79</v>
      </c>
      <c r="N306" s="136" t="s">
        <v>995</v>
      </c>
      <c r="O306" s="146">
        <v>41456.0</v>
      </c>
      <c r="P306" s="144">
        <v>259.0</v>
      </c>
      <c r="Q306" s="142">
        <f t="shared" si="1"/>
        <v>7</v>
      </c>
      <c r="R306" s="143"/>
    </row>
    <row r="307" ht="15.75" customHeight="1">
      <c r="A307" s="136">
        <v>1665428.0</v>
      </c>
      <c r="B307" s="137" t="s">
        <v>996</v>
      </c>
      <c r="C307" s="138" t="s">
        <v>997</v>
      </c>
      <c r="D307" s="139">
        <v>199.0</v>
      </c>
      <c r="E307" s="136">
        <v>8.0</v>
      </c>
      <c r="F307" s="136">
        <v>4.0</v>
      </c>
      <c r="G307" s="136">
        <v>6.0</v>
      </c>
      <c r="H307" s="136">
        <v>2.0</v>
      </c>
      <c r="I307" s="136">
        <v>86.0</v>
      </c>
      <c r="J307" s="136">
        <v>5.0</v>
      </c>
      <c r="K307" s="136" t="s">
        <v>998</v>
      </c>
      <c r="L307" s="136" t="s">
        <v>49</v>
      </c>
      <c r="M307" s="136" t="s">
        <v>60</v>
      </c>
      <c r="N307" s="136" t="s">
        <v>244</v>
      </c>
      <c r="O307" s="146">
        <v>41487.0</v>
      </c>
      <c r="P307" s="144">
        <v>259.0</v>
      </c>
      <c r="Q307" s="142">
        <f t="shared" si="1"/>
        <v>7</v>
      </c>
      <c r="R307" s="143"/>
    </row>
    <row r="308" ht="15.75" customHeight="1">
      <c r="A308" s="136">
        <v>2127058.0</v>
      </c>
      <c r="B308" s="137" t="s">
        <v>999</v>
      </c>
      <c r="C308" s="138" t="s">
        <v>1000</v>
      </c>
      <c r="D308" s="139">
        <v>169.0</v>
      </c>
      <c r="E308" s="136">
        <v>8.0</v>
      </c>
      <c r="F308" s="136">
        <v>3.0</v>
      </c>
      <c r="G308" s="136">
        <v>4.0</v>
      </c>
      <c r="H308" s="136">
        <v>2.0</v>
      </c>
      <c r="I308" s="136">
        <v>63.0</v>
      </c>
      <c r="J308" s="136"/>
      <c r="K308" s="136" t="s">
        <v>998</v>
      </c>
      <c r="L308" s="136" t="s">
        <v>49</v>
      </c>
      <c r="M308" s="136" t="s">
        <v>60</v>
      </c>
      <c r="N308" s="136" t="s">
        <v>244</v>
      </c>
      <c r="O308" s="146">
        <v>41487.0</v>
      </c>
      <c r="P308" s="144">
        <v>259.0</v>
      </c>
      <c r="Q308" s="142">
        <f t="shared" si="1"/>
        <v>7</v>
      </c>
      <c r="R308" s="143"/>
    </row>
    <row r="309" ht="15.75" customHeight="1">
      <c r="A309" s="136">
        <v>3696964.0</v>
      </c>
      <c r="B309" s="137" t="s">
        <v>1001</v>
      </c>
      <c r="C309" s="138" t="s">
        <v>1002</v>
      </c>
      <c r="D309" s="139">
        <v>169.0</v>
      </c>
      <c r="E309" s="136">
        <v>7.0</v>
      </c>
      <c r="F309" s="136">
        <v>3.0</v>
      </c>
      <c r="G309" s="136">
        <v>4.0</v>
      </c>
      <c r="H309" s="136">
        <v>2.0</v>
      </c>
      <c r="I309" s="136">
        <v>70.0</v>
      </c>
      <c r="J309" s="136">
        <v>5.0</v>
      </c>
      <c r="K309" s="136" t="s">
        <v>998</v>
      </c>
      <c r="L309" s="136" t="s">
        <v>49</v>
      </c>
      <c r="M309" s="136" t="s">
        <v>60</v>
      </c>
      <c r="N309" s="136" t="s">
        <v>244</v>
      </c>
      <c r="O309" s="146">
        <v>41487.0</v>
      </c>
      <c r="P309" s="144">
        <v>259.0</v>
      </c>
      <c r="Q309" s="142">
        <f t="shared" si="1"/>
        <v>7</v>
      </c>
      <c r="R309" s="143"/>
    </row>
    <row r="310" ht="15.75" customHeight="1">
      <c r="A310" s="136">
        <v>5882835.0</v>
      </c>
      <c r="B310" s="137" t="s">
        <v>1003</v>
      </c>
      <c r="C310" s="138" t="s">
        <v>1004</v>
      </c>
      <c r="D310" s="139">
        <v>114.0</v>
      </c>
      <c r="E310" s="136">
        <v>10.0</v>
      </c>
      <c r="F310" s="136">
        <v>3.0</v>
      </c>
      <c r="G310" s="136">
        <v>5.0</v>
      </c>
      <c r="H310" s="136">
        <v>3.5</v>
      </c>
      <c r="I310" s="136">
        <v>174.0</v>
      </c>
      <c r="J310" s="136">
        <v>5.0</v>
      </c>
      <c r="K310" s="136" t="s">
        <v>1005</v>
      </c>
      <c r="L310" s="136" t="s">
        <v>49</v>
      </c>
      <c r="M310" s="136" t="s">
        <v>62</v>
      </c>
      <c r="N310" s="136" t="s">
        <v>1006</v>
      </c>
      <c r="O310" s="146">
        <v>41487.0</v>
      </c>
      <c r="P310" s="144">
        <v>259.0</v>
      </c>
      <c r="Q310" s="142">
        <f t="shared" si="1"/>
        <v>7</v>
      </c>
      <c r="R310" s="143"/>
    </row>
    <row r="311" ht="15.75" customHeight="1">
      <c r="A311" s="136">
        <v>6316725.0</v>
      </c>
      <c r="B311" s="137" t="s">
        <v>1007</v>
      </c>
      <c r="C311" s="138" t="s">
        <v>1008</v>
      </c>
      <c r="D311" s="139">
        <v>139.0</v>
      </c>
      <c r="E311" s="136">
        <v>5.0</v>
      </c>
      <c r="F311" s="136">
        <v>2.0</v>
      </c>
      <c r="G311" s="136">
        <v>3.0</v>
      </c>
      <c r="H311" s="136">
        <v>2.0</v>
      </c>
      <c r="I311" s="136">
        <v>62.0</v>
      </c>
      <c r="J311" s="136">
        <v>5.0</v>
      </c>
      <c r="K311" s="136" t="s">
        <v>998</v>
      </c>
      <c r="L311" s="136" t="s">
        <v>49</v>
      </c>
      <c r="M311" s="136" t="s">
        <v>60</v>
      </c>
      <c r="N311" s="136" t="s">
        <v>244</v>
      </c>
      <c r="O311" s="146">
        <v>41487.0</v>
      </c>
      <c r="P311" s="144">
        <v>259.0</v>
      </c>
      <c r="Q311" s="142">
        <f t="shared" si="1"/>
        <v>7</v>
      </c>
      <c r="R311" s="143"/>
    </row>
    <row r="312" ht="15.75" customHeight="1">
      <c r="A312" s="136">
        <v>1.0442883E7</v>
      </c>
      <c r="B312" s="137" t="s">
        <v>1009</v>
      </c>
      <c r="C312" s="138" t="s">
        <v>1010</v>
      </c>
      <c r="D312" s="139">
        <v>91.0</v>
      </c>
      <c r="E312" s="136">
        <v>8.0</v>
      </c>
      <c r="F312" s="136">
        <v>3.0</v>
      </c>
      <c r="G312" s="136">
        <v>4.0</v>
      </c>
      <c r="H312" s="136">
        <v>2.0</v>
      </c>
      <c r="I312" s="136">
        <v>162.0</v>
      </c>
      <c r="J312" s="136">
        <v>5.0</v>
      </c>
      <c r="K312" s="136" t="s">
        <v>1005</v>
      </c>
      <c r="L312" s="136" t="s">
        <v>49</v>
      </c>
      <c r="M312" s="136" t="s">
        <v>60</v>
      </c>
      <c r="N312" s="136" t="s">
        <v>1006</v>
      </c>
      <c r="O312" s="146">
        <v>41487.0</v>
      </c>
      <c r="P312" s="144">
        <v>259.0</v>
      </c>
      <c r="Q312" s="142">
        <f t="shared" si="1"/>
        <v>7</v>
      </c>
      <c r="R312" s="143"/>
    </row>
    <row r="313" ht="15.75" customHeight="1">
      <c r="A313" s="136">
        <v>1.3016339E7</v>
      </c>
      <c r="B313" s="137" t="s">
        <v>1011</v>
      </c>
      <c r="C313" s="138" t="s">
        <v>1012</v>
      </c>
      <c r="D313" s="139">
        <v>99.0</v>
      </c>
      <c r="E313" s="136">
        <v>10.0</v>
      </c>
      <c r="F313" s="136">
        <v>3.0</v>
      </c>
      <c r="G313" s="136">
        <v>8.0</v>
      </c>
      <c r="H313" s="136">
        <v>3.5</v>
      </c>
      <c r="I313" s="136">
        <v>98.0</v>
      </c>
      <c r="J313" s="136">
        <v>5.0</v>
      </c>
      <c r="K313" s="136" t="s">
        <v>1005</v>
      </c>
      <c r="L313" s="136" t="s">
        <v>49</v>
      </c>
      <c r="M313" s="136" t="s">
        <v>66</v>
      </c>
      <c r="N313" s="136" t="s">
        <v>1006</v>
      </c>
      <c r="O313" s="146">
        <v>41487.0</v>
      </c>
      <c r="P313" s="144">
        <v>259.0</v>
      </c>
      <c r="Q313" s="142">
        <f t="shared" si="1"/>
        <v>7</v>
      </c>
      <c r="R313" s="143"/>
    </row>
    <row r="314" ht="15.75" customHeight="1">
      <c r="A314" s="136">
        <v>1.3829391E7</v>
      </c>
      <c r="B314" s="137" t="s">
        <v>1013</v>
      </c>
      <c r="C314" s="138" t="s">
        <v>1014</v>
      </c>
      <c r="D314" s="139">
        <v>99.0</v>
      </c>
      <c r="E314" s="136">
        <v>10.0</v>
      </c>
      <c r="F314" s="136">
        <v>3.0</v>
      </c>
      <c r="G314" s="136">
        <v>6.0</v>
      </c>
      <c r="H314" s="136">
        <v>3.5</v>
      </c>
      <c r="I314" s="136">
        <v>91.0</v>
      </c>
      <c r="J314" s="136">
        <v>5.0</v>
      </c>
      <c r="K314" s="136" t="s">
        <v>1005</v>
      </c>
      <c r="L314" s="136" t="s">
        <v>49</v>
      </c>
      <c r="M314" s="136" t="s">
        <v>66</v>
      </c>
      <c r="N314" s="136" t="s">
        <v>1006</v>
      </c>
      <c r="O314" s="146">
        <v>41487.0</v>
      </c>
      <c r="P314" s="144">
        <v>259.0</v>
      </c>
      <c r="Q314" s="142">
        <f t="shared" si="1"/>
        <v>7</v>
      </c>
      <c r="R314" s="143"/>
    </row>
    <row r="315" ht="15.75" customHeight="1">
      <c r="A315" s="136">
        <v>1.745514E7</v>
      </c>
      <c r="B315" s="137" t="s">
        <v>1015</v>
      </c>
      <c r="C315" s="138" t="s">
        <v>1016</v>
      </c>
      <c r="D315" s="139">
        <v>55.0</v>
      </c>
      <c r="E315" s="136">
        <v>8.0</v>
      </c>
      <c r="F315" s="136">
        <v>3.0</v>
      </c>
      <c r="G315" s="136">
        <v>4.0</v>
      </c>
      <c r="H315" s="136">
        <v>2.0</v>
      </c>
      <c r="I315" s="136">
        <v>66.0</v>
      </c>
      <c r="J315" s="136">
        <v>5.0</v>
      </c>
      <c r="K315" s="136" t="s">
        <v>1005</v>
      </c>
      <c r="L315" s="136" t="s">
        <v>49</v>
      </c>
      <c r="M315" s="136" t="s">
        <v>60</v>
      </c>
      <c r="N315" s="136" t="s">
        <v>1006</v>
      </c>
      <c r="O315" s="146">
        <v>41487.0</v>
      </c>
      <c r="P315" s="144">
        <v>259.0</v>
      </c>
      <c r="Q315" s="142">
        <f t="shared" si="1"/>
        <v>7</v>
      </c>
      <c r="R315" s="143"/>
    </row>
    <row r="316" ht="15.75" customHeight="1">
      <c r="A316" s="136">
        <v>1.7954004E7</v>
      </c>
      <c r="B316" s="137" t="s">
        <v>1017</v>
      </c>
      <c r="C316" s="138" t="s">
        <v>1018</v>
      </c>
      <c r="D316" s="139">
        <v>119.0</v>
      </c>
      <c r="E316" s="136">
        <v>10.0</v>
      </c>
      <c r="F316" s="136">
        <v>5.0</v>
      </c>
      <c r="G316" s="136">
        <v>7.0</v>
      </c>
      <c r="H316" s="136">
        <v>3.0</v>
      </c>
      <c r="I316" s="136">
        <v>16.0</v>
      </c>
      <c r="J316" s="136">
        <v>5.0</v>
      </c>
      <c r="K316" s="136" t="s">
        <v>1019</v>
      </c>
      <c r="L316" s="136" t="s">
        <v>64</v>
      </c>
      <c r="M316" s="136" t="s">
        <v>66</v>
      </c>
      <c r="N316" s="136" t="s">
        <v>244</v>
      </c>
      <c r="O316" s="146">
        <v>41487.0</v>
      </c>
      <c r="P316" s="144">
        <v>259.0</v>
      </c>
      <c r="Q316" s="142">
        <f t="shared" si="1"/>
        <v>7</v>
      </c>
      <c r="R316" s="143"/>
    </row>
    <row r="317" ht="15.75" customHeight="1">
      <c r="A317" s="136">
        <v>1.9626737E7</v>
      </c>
      <c r="B317" s="137" t="s">
        <v>1020</v>
      </c>
      <c r="C317" s="138" t="s">
        <v>1021</v>
      </c>
      <c r="D317" s="139">
        <v>115.0</v>
      </c>
      <c r="E317" s="136">
        <v>10.0</v>
      </c>
      <c r="F317" s="136">
        <v>3.0</v>
      </c>
      <c r="G317" s="136">
        <v>6.0</v>
      </c>
      <c r="H317" s="136">
        <v>3.5</v>
      </c>
      <c r="I317" s="136">
        <v>49.0</v>
      </c>
      <c r="J317" s="136">
        <v>5.0</v>
      </c>
      <c r="K317" s="136" t="s">
        <v>1005</v>
      </c>
      <c r="L317" s="136" t="s">
        <v>49</v>
      </c>
      <c r="M317" s="136" t="s">
        <v>62</v>
      </c>
      <c r="N317" s="136" t="s">
        <v>1006</v>
      </c>
      <c r="O317" s="146">
        <v>41487.0</v>
      </c>
      <c r="P317" s="144">
        <v>259.0</v>
      </c>
      <c r="Q317" s="142">
        <f t="shared" si="1"/>
        <v>7</v>
      </c>
      <c r="R317" s="143"/>
    </row>
    <row r="318" ht="15.75" customHeight="1">
      <c r="A318" s="136">
        <v>1700198.0</v>
      </c>
      <c r="B318" s="137" t="s">
        <v>1022</v>
      </c>
      <c r="C318" s="138" t="s">
        <v>1023</v>
      </c>
      <c r="D318" s="139">
        <v>70.0</v>
      </c>
      <c r="E318" s="136">
        <v>7.0</v>
      </c>
      <c r="F318" s="136">
        <v>3.0</v>
      </c>
      <c r="G318" s="136">
        <v>4.0</v>
      </c>
      <c r="H318" s="136">
        <v>2.0</v>
      </c>
      <c r="I318" s="136">
        <v>201.0</v>
      </c>
      <c r="J318" s="136">
        <v>5.0</v>
      </c>
      <c r="K318" s="136" t="s">
        <v>1024</v>
      </c>
      <c r="L318" s="136" t="s">
        <v>25</v>
      </c>
      <c r="M318" s="136" t="s">
        <v>1025</v>
      </c>
      <c r="N318" s="136" t="s">
        <v>248</v>
      </c>
      <c r="O318" s="146">
        <v>41518.0</v>
      </c>
      <c r="P318" s="144">
        <v>259.0</v>
      </c>
      <c r="Q318" s="142">
        <f t="shared" si="1"/>
        <v>7</v>
      </c>
      <c r="R318" s="143"/>
    </row>
    <row r="319" ht="15.75" customHeight="1">
      <c r="A319" s="136">
        <v>1728673.0</v>
      </c>
      <c r="B319" s="137" t="s">
        <v>1026</v>
      </c>
      <c r="C319" s="138" t="s">
        <v>1027</v>
      </c>
      <c r="D319" s="139">
        <v>85.0</v>
      </c>
      <c r="E319" s="136">
        <v>8.0</v>
      </c>
      <c r="F319" s="136">
        <v>3.0</v>
      </c>
      <c r="G319" s="136">
        <v>4.0</v>
      </c>
      <c r="H319" s="136">
        <v>2.5</v>
      </c>
      <c r="I319" s="136">
        <v>74.0</v>
      </c>
      <c r="J319" s="136">
        <v>4.5</v>
      </c>
      <c r="K319" s="136" t="s">
        <v>1028</v>
      </c>
      <c r="L319" s="136" t="s">
        <v>25</v>
      </c>
      <c r="M319" s="136" t="s">
        <v>62</v>
      </c>
      <c r="N319" s="136" t="s">
        <v>244</v>
      </c>
      <c r="O319" s="146">
        <v>41518.0</v>
      </c>
      <c r="P319" s="144">
        <v>259.0</v>
      </c>
      <c r="Q319" s="142">
        <f t="shared" si="1"/>
        <v>7</v>
      </c>
      <c r="R319" s="143"/>
    </row>
    <row r="320" ht="15.75" customHeight="1">
      <c r="A320" s="136">
        <v>2206869.0</v>
      </c>
      <c r="B320" s="137" t="s">
        <v>1029</v>
      </c>
      <c r="C320" s="138" t="s">
        <v>1030</v>
      </c>
      <c r="D320" s="139">
        <v>81.0</v>
      </c>
      <c r="E320" s="136">
        <v>7.0</v>
      </c>
      <c r="F320" s="136">
        <v>2.0</v>
      </c>
      <c r="G320" s="136">
        <v>4.0</v>
      </c>
      <c r="H320" s="136">
        <v>2.0</v>
      </c>
      <c r="I320" s="136">
        <v>187.0</v>
      </c>
      <c r="J320" s="136">
        <v>5.0</v>
      </c>
      <c r="K320" s="136" t="s">
        <v>171</v>
      </c>
      <c r="L320" s="136" t="s">
        <v>25</v>
      </c>
      <c r="M320" s="136" t="s">
        <v>66</v>
      </c>
      <c r="N320" s="136" t="s">
        <v>243</v>
      </c>
      <c r="O320" s="146">
        <v>41518.0</v>
      </c>
      <c r="P320" s="144">
        <v>259.0</v>
      </c>
      <c r="Q320" s="142">
        <f t="shared" si="1"/>
        <v>7</v>
      </c>
      <c r="R320" s="143"/>
    </row>
    <row r="321" ht="15.75" customHeight="1">
      <c r="A321" s="136">
        <v>6133023.0</v>
      </c>
      <c r="B321" s="137" t="s">
        <v>1031</v>
      </c>
      <c r="C321" s="138" t="s">
        <v>1032</v>
      </c>
      <c r="D321" s="139">
        <v>123.0</v>
      </c>
      <c r="E321" s="136">
        <v>10.0</v>
      </c>
      <c r="F321" s="136">
        <v>3.0</v>
      </c>
      <c r="G321" s="136">
        <v>4.0</v>
      </c>
      <c r="H321" s="136">
        <v>3.5</v>
      </c>
      <c r="I321" s="136">
        <v>64.0</v>
      </c>
      <c r="J321" s="136">
        <v>5.0</v>
      </c>
      <c r="K321" s="136" t="s">
        <v>429</v>
      </c>
      <c r="L321" s="136" t="s">
        <v>49</v>
      </c>
      <c r="M321" s="136" t="s">
        <v>62</v>
      </c>
      <c r="N321" s="136" t="s">
        <v>430</v>
      </c>
      <c r="O321" s="146">
        <v>41518.0</v>
      </c>
      <c r="P321" s="144">
        <v>259.0</v>
      </c>
      <c r="Q321" s="142">
        <f t="shared" si="1"/>
        <v>7</v>
      </c>
      <c r="R321" s="143"/>
    </row>
    <row r="322" ht="15.75" customHeight="1">
      <c r="A322" s="136">
        <v>6184085.0</v>
      </c>
      <c r="B322" s="137" t="s">
        <v>1033</v>
      </c>
      <c r="C322" s="138" t="s">
        <v>1034</v>
      </c>
      <c r="D322" s="139">
        <v>119.0</v>
      </c>
      <c r="E322" s="136">
        <v>8.0</v>
      </c>
      <c r="F322" s="136">
        <v>3.0</v>
      </c>
      <c r="G322" s="136">
        <v>4.0</v>
      </c>
      <c r="H322" s="136">
        <v>2.0</v>
      </c>
      <c r="I322" s="136">
        <v>75.0</v>
      </c>
      <c r="J322" s="136">
        <v>5.0</v>
      </c>
      <c r="K322" s="136" t="s">
        <v>429</v>
      </c>
      <c r="L322" s="136" t="s">
        <v>49</v>
      </c>
      <c r="M322" s="136" t="s">
        <v>71</v>
      </c>
      <c r="N322" s="136" t="s">
        <v>430</v>
      </c>
      <c r="O322" s="146">
        <v>41518.0</v>
      </c>
      <c r="P322" s="144">
        <v>259.0</v>
      </c>
      <c r="Q322" s="142">
        <f t="shared" si="1"/>
        <v>7</v>
      </c>
      <c r="R322" s="143"/>
    </row>
    <row r="323" ht="15.75" customHeight="1">
      <c r="A323" s="136">
        <v>6629060.0</v>
      </c>
      <c r="B323" s="137" t="s">
        <v>1035</v>
      </c>
      <c r="C323" s="138" t="s">
        <v>1036</v>
      </c>
      <c r="D323" s="139">
        <v>100.0</v>
      </c>
      <c r="E323" s="136">
        <v>6.0</v>
      </c>
      <c r="F323" s="136">
        <v>2.0</v>
      </c>
      <c r="G323" s="136">
        <v>3.0</v>
      </c>
      <c r="H323" s="136">
        <v>2.0</v>
      </c>
      <c r="I323" s="136">
        <v>86.0</v>
      </c>
      <c r="J323" s="136">
        <v>5.0</v>
      </c>
      <c r="K323" s="136" t="s">
        <v>171</v>
      </c>
      <c r="L323" s="136" t="s">
        <v>25</v>
      </c>
      <c r="M323" s="136" t="s">
        <v>62</v>
      </c>
      <c r="N323" s="136" t="s">
        <v>243</v>
      </c>
      <c r="O323" s="146">
        <v>41518.0</v>
      </c>
      <c r="P323" s="144">
        <v>259.0</v>
      </c>
      <c r="Q323" s="142">
        <f t="shared" si="1"/>
        <v>7</v>
      </c>
      <c r="R323" s="143"/>
    </row>
    <row r="324" ht="15.75" customHeight="1">
      <c r="A324" s="136">
        <v>7158567.0</v>
      </c>
      <c r="B324" s="137" t="s">
        <v>1037</v>
      </c>
      <c r="C324" s="138" t="s">
        <v>1038</v>
      </c>
      <c r="D324" s="139">
        <v>119.0</v>
      </c>
      <c r="E324" s="136">
        <v>6.0</v>
      </c>
      <c r="F324" s="136">
        <v>2.0</v>
      </c>
      <c r="G324" s="136">
        <v>2.0</v>
      </c>
      <c r="H324" s="136">
        <v>2.0</v>
      </c>
      <c r="I324" s="136">
        <v>71.0</v>
      </c>
      <c r="J324" s="136">
        <v>5.0</v>
      </c>
      <c r="K324" s="136" t="s">
        <v>429</v>
      </c>
      <c r="L324" s="136" t="s">
        <v>49</v>
      </c>
      <c r="M324" s="136" t="s">
        <v>71</v>
      </c>
      <c r="N324" s="136" t="s">
        <v>430</v>
      </c>
      <c r="O324" s="146">
        <v>41518.0</v>
      </c>
      <c r="P324" s="144">
        <v>259.0</v>
      </c>
      <c r="Q324" s="142">
        <f t="shared" si="1"/>
        <v>7</v>
      </c>
      <c r="R324" s="143"/>
    </row>
    <row r="325" ht="15.75" customHeight="1">
      <c r="A325" s="136">
        <v>8185243.0</v>
      </c>
      <c r="B325" s="137" t="s">
        <v>1039</v>
      </c>
      <c r="C325" s="138" t="s">
        <v>1040</v>
      </c>
      <c r="D325" s="139">
        <v>108.0</v>
      </c>
      <c r="E325" s="136">
        <v>6.0</v>
      </c>
      <c r="F325" s="136">
        <v>3.0</v>
      </c>
      <c r="G325" s="136">
        <v>4.0</v>
      </c>
      <c r="H325" s="136">
        <v>2.0</v>
      </c>
      <c r="I325" s="136">
        <v>50.0</v>
      </c>
      <c r="J325" s="136">
        <v>5.0</v>
      </c>
      <c r="K325" s="136" t="s">
        <v>429</v>
      </c>
      <c r="L325" s="136" t="s">
        <v>49</v>
      </c>
      <c r="M325" s="136" t="s">
        <v>71</v>
      </c>
      <c r="N325" s="136" t="s">
        <v>430</v>
      </c>
      <c r="O325" s="146">
        <v>41518.0</v>
      </c>
      <c r="P325" s="144">
        <v>259.0</v>
      </c>
      <c r="Q325" s="142">
        <f t="shared" si="1"/>
        <v>7</v>
      </c>
      <c r="R325" s="143"/>
    </row>
    <row r="326" ht="15.75" customHeight="1">
      <c r="A326" s="136">
        <v>8552155.0</v>
      </c>
      <c r="B326" s="137" t="s">
        <v>1041</v>
      </c>
      <c r="C326" s="138" t="s">
        <v>1042</v>
      </c>
      <c r="D326" s="139">
        <v>150.0</v>
      </c>
      <c r="E326" s="136">
        <v>10.0</v>
      </c>
      <c r="F326" s="136">
        <v>3.0</v>
      </c>
      <c r="G326" s="136">
        <v>4.0</v>
      </c>
      <c r="H326" s="136">
        <v>2.0</v>
      </c>
      <c r="I326" s="136">
        <v>52.0</v>
      </c>
      <c r="J326" s="136">
        <v>5.0</v>
      </c>
      <c r="K326" s="136" t="s">
        <v>429</v>
      </c>
      <c r="L326" s="136" t="s">
        <v>49</v>
      </c>
      <c r="M326" s="136" t="s">
        <v>71</v>
      </c>
      <c r="N326" s="136" t="s">
        <v>430</v>
      </c>
      <c r="O326" s="146">
        <v>41518.0</v>
      </c>
      <c r="P326" s="144">
        <v>259.0</v>
      </c>
      <c r="Q326" s="142">
        <f t="shared" si="1"/>
        <v>7</v>
      </c>
      <c r="R326" s="143"/>
    </row>
    <row r="327" ht="15.75" customHeight="1">
      <c r="A327" s="136">
        <v>8608361.0</v>
      </c>
      <c r="B327" s="137" t="s">
        <v>1043</v>
      </c>
      <c r="C327" s="138" t="s">
        <v>1044</v>
      </c>
      <c r="D327" s="139">
        <v>82.0</v>
      </c>
      <c r="E327" s="136">
        <v>6.0</v>
      </c>
      <c r="F327" s="136">
        <v>2.0</v>
      </c>
      <c r="G327" s="136">
        <v>3.0</v>
      </c>
      <c r="H327" s="136">
        <v>2.0</v>
      </c>
      <c r="I327" s="136">
        <v>122.0</v>
      </c>
      <c r="J327" s="136">
        <v>5.0</v>
      </c>
      <c r="K327" s="136" t="s">
        <v>171</v>
      </c>
      <c r="L327" s="136" t="s">
        <v>25</v>
      </c>
      <c r="M327" s="136" t="s">
        <v>62</v>
      </c>
      <c r="N327" s="136" t="s">
        <v>243</v>
      </c>
      <c r="O327" s="146">
        <v>41518.0</v>
      </c>
      <c r="P327" s="144">
        <v>259.0</v>
      </c>
      <c r="Q327" s="142">
        <f t="shared" si="1"/>
        <v>7</v>
      </c>
      <c r="R327" s="143"/>
    </row>
    <row r="328" ht="15.75" customHeight="1">
      <c r="A328" s="136">
        <v>9488794.0</v>
      </c>
      <c r="B328" s="137" t="s">
        <v>1045</v>
      </c>
      <c r="C328" s="138" t="s">
        <v>1046</v>
      </c>
      <c r="D328" s="139">
        <v>91.0</v>
      </c>
      <c r="E328" s="136">
        <v>8.0</v>
      </c>
      <c r="F328" s="136">
        <v>4.0</v>
      </c>
      <c r="G328" s="136">
        <v>6.0</v>
      </c>
      <c r="H328" s="136">
        <v>3.5</v>
      </c>
      <c r="I328" s="136">
        <v>68.0</v>
      </c>
      <c r="J328" s="136">
        <v>5.0</v>
      </c>
      <c r="K328" s="136" t="s">
        <v>1047</v>
      </c>
      <c r="L328" s="136" t="s">
        <v>25</v>
      </c>
      <c r="M328" s="136" t="s">
        <v>62</v>
      </c>
      <c r="N328" s="136" t="s">
        <v>243</v>
      </c>
      <c r="O328" s="146">
        <v>41518.0</v>
      </c>
      <c r="P328" s="144">
        <v>259.0</v>
      </c>
      <c r="Q328" s="142">
        <f t="shared" si="1"/>
        <v>7</v>
      </c>
      <c r="R328" s="143"/>
    </row>
    <row r="329" ht="15.75" customHeight="1">
      <c r="A329" s="136">
        <v>1.1336987E7</v>
      </c>
      <c r="B329" s="137" t="s">
        <v>1048</v>
      </c>
      <c r="C329" s="138" t="s">
        <v>1049</v>
      </c>
      <c r="D329" s="139">
        <v>107.0</v>
      </c>
      <c r="E329" s="136">
        <v>8.0</v>
      </c>
      <c r="F329" s="136">
        <v>3.0</v>
      </c>
      <c r="G329" s="136">
        <v>4.0</v>
      </c>
      <c r="H329" s="136">
        <v>2.0</v>
      </c>
      <c r="I329" s="136">
        <v>40.0</v>
      </c>
      <c r="J329" s="136">
        <v>5.0</v>
      </c>
      <c r="K329" s="136" t="s">
        <v>429</v>
      </c>
      <c r="L329" s="136" t="s">
        <v>49</v>
      </c>
      <c r="M329" s="136" t="s">
        <v>71</v>
      </c>
      <c r="N329" s="136" t="s">
        <v>430</v>
      </c>
      <c r="O329" s="146">
        <v>41518.0</v>
      </c>
      <c r="P329" s="144">
        <v>259.0</v>
      </c>
      <c r="Q329" s="142">
        <f t="shared" si="1"/>
        <v>7</v>
      </c>
      <c r="R329" s="143"/>
    </row>
    <row r="330" ht="15.75" customHeight="1">
      <c r="A330" s="136">
        <v>1.3060936E7</v>
      </c>
      <c r="B330" s="137" t="s">
        <v>1050</v>
      </c>
      <c r="C330" s="138" t="s">
        <v>1051</v>
      </c>
      <c r="D330" s="139">
        <v>125.0</v>
      </c>
      <c r="E330" s="136">
        <v>10.0</v>
      </c>
      <c r="F330" s="136">
        <v>5.0</v>
      </c>
      <c r="G330" s="136">
        <v>7.0</v>
      </c>
      <c r="H330" s="136">
        <v>4.5</v>
      </c>
      <c r="I330" s="136">
        <v>33.0</v>
      </c>
      <c r="J330" s="136">
        <v>5.0</v>
      </c>
      <c r="K330" s="136" t="s">
        <v>429</v>
      </c>
      <c r="L330" s="136" t="s">
        <v>25</v>
      </c>
      <c r="M330" s="136" t="s">
        <v>66</v>
      </c>
      <c r="N330" s="136" t="s">
        <v>430</v>
      </c>
      <c r="O330" s="146">
        <v>41518.0</v>
      </c>
      <c r="P330" s="144">
        <v>259.0</v>
      </c>
      <c r="Q330" s="142">
        <f t="shared" si="1"/>
        <v>7</v>
      </c>
      <c r="R330" s="143"/>
    </row>
    <row r="331" ht="15.75" customHeight="1">
      <c r="A331" s="136">
        <v>1.3675429E7</v>
      </c>
      <c r="B331" s="137" t="s">
        <v>1052</v>
      </c>
      <c r="C331" s="138" t="s">
        <v>1053</v>
      </c>
      <c r="D331" s="139">
        <v>102.0</v>
      </c>
      <c r="E331" s="136">
        <v>12.0</v>
      </c>
      <c r="F331" s="136">
        <v>4.0</v>
      </c>
      <c r="G331" s="136">
        <v>8.0</v>
      </c>
      <c r="H331" s="136">
        <v>3.5</v>
      </c>
      <c r="I331" s="136">
        <v>38.0</v>
      </c>
      <c r="J331" s="136">
        <v>5.0</v>
      </c>
      <c r="K331" s="136" t="s">
        <v>171</v>
      </c>
      <c r="L331" s="136" t="s">
        <v>25</v>
      </c>
      <c r="M331" s="136" t="s">
        <v>62</v>
      </c>
      <c r="N331" s="136" t="s">
        <v>243</v>
      </c>
      <c r="O331" s="146">
        <v>41518.0</v>
      </c>
      <c r="P331" s="144">
        <v>259.0</v>
      </c>
      <c r="Q331" s="142">
        <f t="shared" si="1"/>
        <v>7</v>
      </c>
      <c r="R331" s="143"/>
    </row>
    <row r="332" ht="15.75" customHeight="1">
      <c r="A332" s="136">
        <v>1.4120755E7</v>
      </c>
      <c r="B332" s="137" t="s">
        <v>1054</v>
      </c>
      <c r="C332" s="138" t="s">
        <v>1055</v>
      </c>
      <c r="D332" s="139">
        <v>125.0</v>
      </c>
      <c r="E332" s="136">
        <v>11.0</v>
      </c>
      <c r="F332" s="136">
        <v>5.0</v>
      </c>
      <c r="G332" s="136">
        <v>7.0</v>
      </c>
      <c r="H332" s="136">
        <v>4.5</v>
      </c>
      <c r="I332" s="136">
        <v>36.0</v>
      </c>
      <c r="J332" s="136">
        <v>5.0</v>
      </c>
      <c r="K332" s="136" t="s">
        <v>429</v>
      </c>
      <c r="L332" s="136" t="s">
        <v>25</v>
      </c>
      <c r="M332" s="136" t="s">
        <v>71</v>
      </c>
      <c r="N332" s="136" t="s">
        <v>430</v>
      </c>
      <c r="O332" s="146">
        <v>41518.0</v>
      </c>
      <c r="P332" s="144">
        <v>259.0</v>
      </c>
      <c r="Q332" s="142">
        <f t="shared" si="1"/>
        <v>7</v>
      </c>
      <c r="R332" s="143"/>
    </row>
    <row r="333" ht="15.75" customHeight="1">
      <c r="A333" s="136">
        <v>1.5599447E7</v>
      </c>
      <c r="B333" s="137" t="s">
        <v>1056</v>
      </c>
      <c r="C333" s="138" t="s">
        <v>1057</v>
      </c>
      <c r="D333" s="139">
        <v>189.0</v>
      </c>
      <c r="E333" s="136">
        <v>10.0</v>
      </c>
      <c r="F333" s="136">
        <v>3.0</v>
      </c>
      <c r="G333" s="136">
        <v>3.0</v>
      </c>
      <c r="H333" s="136">
        <v>3.5</v>
      </c>
      <c r="I333" s="136">
        <v>40.0</v>
      </c>
      <c r="J333" s="136">
        <v>5.0</v>
      </c>
      <c r="K333" s="136" t="s">
        <v>429</v>
      </c>
      <c r="L333" s="136" t="s">
        <v>49</v>
      </c>
      <c r="M333" s="136" t="s">
        <v>71</v>
      </c>
      <c r="N333" s="136" t="s">
        <v>430</v>
      </c>
      <c r="O333" s="146">
        <v>41518.0</v>
      </c>
      <c r="P333" s="144">
        <v>259.0</v>
      </c>
      <c r="Q333" s="142">
        <f t="shared" si="1"/>
        <v>7</v>
      </c>
      <c r="R333" s="143"/>
    </row>
    <row r="334" ht="15.75" customHeight="1">
      <c r="A334" s="136">
        <v>1.6437727E7</v>
      </c>
      <c r="B334" s="137" t="s">
        <v>1058</v>
      </c>
      <c r="C334" s="138" t="s">
        <v>1059</v>
      </c>
      <c r="D334" s="139">
        <v>125.0</v>
      </c>
      <c r="E334" s="136">
        <v>8.0</v>
      </c>
      <c r="F334" s="136">
        <v>4.0</v>
      </c>
      <c r="G334" s="136">
        <v>5.0</v>
      </c>
      <c r="H334" s="136">
        <v>3.0</v>
      </c>
      <c r="I334" s="136">
        <v>36.0</v>
      </c>
      <c r="J334" s="136">
        <v>4.5</v>
      </c>
      <c r="K334" s="136" t="s">
        <v>429</v>
      </c>
      <c r="L334" s="136" t="s">
        <v>25</v>
      </c>
      <c r="M334" s="136" t="s">
        <v>62</v>
      </c>
      <c r="N334" s="136" t="s">
        <v>430</v>
      </c>
      <c r="O334" s="146">
        <v>41518.0</v>
      </c>
      <c r="P334" s="144">
        <v>259.0</v>
      </c>
      <c r="Q334" s="142">
        <f t="shared" si="1"/>
        <v>7</v>
      </c>
      <c r="R334" s="143"/>
    </row>
    <row r="335" ht="15.75" customHeight="1">
      <c r="A335" s="136">
        <v>1.6871676E7</v>
      </c>
      <c r="B335" s="137" t="s">
        <v>1060</v>
      </c>
      <c r="C335" s="138" t="s">
        <v>1061</v>
      </c>
      <c r="D335" s="139">
        <v>102.0</v>
      </c>
      <c r="E335" s="136">
        <v>12.0</v>
      </c>
      <c r="F335" s="136">
        <v>5.0</v>
      </c>
      <c r="G335" s="136">
        <v>7.0</v>
      </c>
      <c r="H335" s="136">
        <v>4.0</v>
      </c>
      <c r="I335" s="136">
        <v>43.0</v>
      </c>
      <c r="J335" s="136">
        <v>5.0</v>
      </c>
      <c r="K335" s="136" t="s">
        <v>429</v>
      </c>
      <c r="L335" s="136" t="s">
        <v>25</v>
      </c>
      <c r="M335" s="136" t="s">
        <v>71</v>
      </c>
      <c r="N335" s="136" t="s">
        <v>430</v>
      </c>
      <c r="O335" s="146">
        <v>41518.0</v>
      </c>
      <c r="P335" s="144">
        <v>259.0</v>
      </c>
      <c r="Q335" s="142">
        <f t="shared" si="1"/>
        <v>7</v>
      </c>
      <c r="R335" s="143"/>
    </row>
    <row r="336" ht="15.75" customHeight="1">
      <c r="A336" s="136">
        <v>1.9605653E7</v>
      </c>
      <c r="B336" s="137" t="s">
        <v>1062</v>
      </c>
      <c r="C336" s="138" t="s">
        <v>1063</v>
      </c>
      <c r="D336" s="139">
        <v>119.0</v>
      </c>
      <c r="E336" s="136">
        <v>8.0</v>
      </c>
      <c r="F336" s="136">
        <v>3.0</v>
      </c>
      <c r="G336" s="136">
        <v>3.0</v>
      </c>
      <c r="H336" s="136">
        <v>2.0</v>
      </c>
      <c r="I336" s="136">
        <v>25.0</v>
      </c>
      <c r="J336" s="136">
        <v>5.0</v>
      </c>
      <c r="K336" s="136" t="s">
        <v>429</v>
      </c>
      <c r="L336" s="136" t="s">
        <v>49</v>
      </c>
      <c r="M336" s="136" t="s">
        <v>71</v>
      </c>
      <c r="N336" s="136" t="s">
        <v>430</v>
      </c>
      <c r="O336" s="146">
        <v>41518.0</v>
      </c>
      <c r="P336" s="144">
        <v>259.0</v>
      </c>
      <c r="Q336" s="142">
        <f t="shared" si="1"/>
        <v>7</v>
      </c>
      <c r="R336" s="143"/>
    </row>
    <row r="337" ht="15.75" customHeight="1">
      <c r="A337" s="136">
        <v>2.0483092E7</v>
      </c>
      <c r="B337" s="137" t="s">
        <v>1064</v>
      </c>
      <c r="C337" s="138" t="s">
        <v>1065</v>
      </c>
      <c r="D337" s="139">
        <v>85.0</v>
      </c>
      <c r="E337" s="136">
        <v>6.0</v>
      </c>
      <c r="F337" s="136">
        <v>2.0</v>
      </c>
      <c r="G337" s="136">
        <v>3.0</v>
      </c>
      <c r="H337" s="136">
        <v>2.0</v>
      </c>
      <c r="I337" s="136">
        <v>49.0</v>
      </c>
      <c r="J337" s="136">
        <v>5.0</v>
      </c>
      <c r="K337" s="136" t="s">
        <v>171</v>
      </c>
      <c r="L337" s="136" t="s">
        <v>25</v>
      </c>
      <c r="M337" s="136" t="s">
        <v>62</v>
      </c>
      <c r="N337" s="136" t="s">
        <v>243</v>
      </c>
      <c r="O337" s="146">
        <v>41518.0</v>
      </c>
      <c r="P337" s="144">
        <v>259.0</v>
      </c>
      <c r="Q337" s="142">
        <f t="shared" si="1"/>
        <v>7</v>
      </c>
      <c r="R337" s="143"/>
    </row>
    <row r="338" ht="15.75" customHeight="1">
      <c r="A338" s="136">
        <v>2.0709378E7</v>
      </c>
      <c r="B338" s="137" t="s">
        <v>1066</v>
      </c>
      <c r="C338" s="138" t="s">
        <v>1067</v>
      </c>
      <c r="D338" s="139">
        <v>132.0</v>
      </c>
      <c r="E338" s="136">
        <v>10.0</v>
      </c>
      <c r="F338" s="136">
        <v>5.0</v>
      </c>
      <c r="G338" s="136">
        <v>7.0</v>
      </c>
      <c r="H338" s="136">
        <v>3.5</v>
      </c>
      <c r="I338" s="136">
        <v>17.0</v>
      </c>
      <c r="J338" s="136">
        <v>5.0</v>
      </c>
      <c r="K338" s="136" t="s">
        <v>429</v>
      </c>
      <c r="L338" s="136" t="s">
        <v>25</v>
      </c>
      <c r="M338" s="136" t="s">
        <v>62</v>
      </c>
      <c r="N338" s="136" t="s">
        <v>430</v>
      </c>
      <c r="O338" s="146">
        <v>41518.0</v>
      </c>
      <c r="P338" s="144">
        <v>259.0</v>
      </c>
      <c r="Q338" s="142">
        <f t="shared" si="1"/>
        <v>7</v>
      </c>
      <c r="R338" s="143"/>
    </row>
    <row r="339" ht="15.75" customHeight="1">
      <c r="A339" s="136">
        <v>2.2829341E7</v>
      </c>
      <c r="B339" s="137" t="s">
        <v>1068</v>
      </c>
      <c r="C339" s="138" t="s">
        <v>1069</v>
      </c>
      <c r="D339" s="139">
        <v>125.0</v>
      </c>
      <c r="E339" s="136">
        <v>10.0</v>
      </c>
      <c r="F339" s="136">
        <v>5.0</v>
      </c>
      <c r="G339" s="136">
        <v>7.0</v>
      </c>
      <c r="H339" s="136">
        <v>3.5</v>
      </c>
      <c r="I339" s="136">
        <v>14.0</v>
      </c>
      <c r="J339" s="136">
        <v>5.0</v>
      </c>
      <c r="K339" s="136" t="s">
        <v>429</v>
      </c>
      <c r="L339" s="136" t="s">
        <v>25</v>
      </c>
      <c r="M339" s="136" t="s">
        <v>66</v>
      </c>
      <c r="N339" s="136" t="s">
        <v>430</v>
      </c>
      <c r="O339" s="146">
        <v>41518.0</v>
      </c>
      <c r="P339" s="144">
        <v>259.0</v>
      </c>
      <c r="Q339" s="142">
        <f t="shared" si="1"/>
        <v>7</v>
      </c>
      <c r="R339" s="143"/>
    </row>
    <row r="340" ht="15.75" customHeight="1">
      <c r="A340" s="136">
        <v>2.3921376E7</v>
      </c>
      <c r="B340" s="137" t="s">
        <v>1070</v>
      </c>
      <c r="C340" s="138" t="s">
        <v>1071</v>
      </c>
      <c r="D340" s="139">
        <v>141.0</v>
      </c>
      <c r="E340" s="136">
        <v>10.0</v>
      </c>
      <c r="F340" s="136">
        <v>3.0</v>
      </c>
      <c r="G340" s="136">
        <v>5.0</v>
      </c>
      <c r="H340" s="136">
        <v>3.5</v>
      </c>
      <c r="I340" s="136">
        <v>12.0</v>
      </c>
      <c r="J340" s="136">
        <v>5.0</v>
      </c>
      <c r="K340" s="136" t="s">
        <v>429</v>
      </c>
      <c r="L340" s="136" t="s">
        <v>49</v>
      </c>
      <c r="M340" s="136" t="s">
        <v>62</v>
      </c>
      <c r="N340" s="136" t="s">
        <v>430</v>
      </c>
      <c r="O340" s="146">
        <v>41518.0</v>
      </c>
      <c r="P340" s="144">
        <v>259.0</v>
      </c>
      <c r="Q340" s="142">
        <f t="shared" si="1"/>
        <v>7</v>
      </c>
      <c r="R340" s="143"/>
    </row>
    <row r="341" ht="15.75" customHeight="1">
      <c r="A341" s="136">
        <v>9729912.0</v>
      </c>
      <c r="B341" s="137" t="s">
        <v>1072</v>
      </c>
      <c r="C341" s="138" t="s">
        <v>1073</v>
      </c>
      <c r="D341" s="139">
        <v>120.0</v>
      </c>
      <c r="E341" s="136">
        <v>10.0</v>
      </c>
      <c r="F341" s="136">
        <v>4.0</v>
      </c>
      <c r="G341" s="136">
        <v>6.0</v>
      </c>
      <c r="H341" s="136">
        <v>3.0</v>
      </c>
      <c r="I341" s="136">
        <v>46.0</v>
      </c>
      <c r="J341" s="136">
        <v>5.0</v>
      </c>
      <c r="K341" s="136" t="s">
        <v>1074</v>
      </c>
      <c r="L341" s="136" t="s">
        <v>64</v>
      </c>
      <c r="M341" s="136" t="s">
        <v>79</v>
      </c>
      <c r="N341" s="136" t="s">
        <v>249</v>
      </c>
      <c r="O341" s="146">
        <v>41609.0</v>
      </c>
      <c r="P341" s="144">
        <v>259.0</v>
      </c>
      <c r="Q341" s="142">
        <f t="shared" si="1"/>
        <v>7</v>
      </c>
      <c r="R341" s="143"/>
    </row>
    <row r="342" ht="15.75" customHeight="1">
      <c r="A342" s="136">
        <v>2411447.0</v>
      </c>
      <c r="B342" s="137" t="s">
        <v>1075</v>
      </c>
      <c r="C342" s="138" t="s">
        <v>1076</v>
      </c>
      <c r="D342" s="139">
        <v>128.0</v>
      </c>
      <c r="E342" s="136">
        <v>8.0</v>
      </c>
      <c r="F342" s="136">
        <v>3.0</v>
      </c>
      <c r="G342" s="136">
        <v>4.0</v>
      </c>
      <c r="H342" s="136">
        <v>3.5</v>
      </c>
      <c r="I342" s="136">
        <v>108.0</v>
      </c>
      <c r="J342" s="136">
        <v>5.0</v>
      </c>
      <c r="K342" s="136" t="s">
        <v>382</v>
      </c>
      <c r="L342" s="136" t="s">
        <v>49</v>
      </c>
      <c r="M342" s="136" t="s">
        <v>62</v>
      </c>
      <c r="N342" s="136" t="s">
        <v>243</v>
      </c>
      <c r="O342" s="146">
        <v>41640.0</v>
      </c>
      <c r="P342" s="144">
        <v>259.0</v>
      </c>
      <c r="Q342" s="142">
        <f t="shared" si="1"/>
        <v>7</v>
      </c>
      <c r="R342" s="143"/>
    </row>
    <row r="343" ht="15.75" customHeight="1">
      <c r="A343" s="136">
        <v>1.1187399E7</v>
      </c>
      <c r="B343" s="137" t="s">
        <v>1077</v>
      </c>
      <c r="C343" s="138" t="s">
        <v>1078</v>
      </c>
      <c r="D343" s="139">
        <v>160.0</v>
      </c>
      <c r="E343" s="136">
        <v>10.0</v>
      </c>
      <c r="F343" s="136">
        <v>3.0</v>
      </c>
      <c r="G343" s="136">
        <v>4.0</v>
      </c>
      <c r="H343" s="136">
        <v>2.0</v>
      </c>
      <c r="I343" s="136">
        <v>63.0</v>
      </c>
      <c r="J343" s="136">
        <v>5.0</v>
      </c>
      <c r="K343" s="136" t="s">
        <v>1079</v>
      </c>
      <c r="L343" s="136" t="s">
        <v>49</v>
      </c>
      <c r="M343" s="136" t="s">
        <v>71</v>
      </c>
      <c r="N343" s="136" t="s">
        <v>1080</v>
      </c>
      <c r="O343" s="146">
        <v>41640.0</v>
      </c>
      <c r="P343" s="144">
        <v>259.0</v>
      </c>
      <c r="Q343" s="142">
        <f t="shared" si="1"/>
        <v>7</v>
      </c>
      <c r="R343" s="143"/>
    </row>
    <row r="344" ht="15.75" customHeight="1">
      <c r="A344" s="136">
        <v>1.9239509E7</v>
      </c>
      <c r="B344" s="137" t="s">
        <v>1081</v>
      </c>
      <c r="C344" s="138" t="s">
        <v>1082</v>
      </c>
      <c r="D344" s="139">
        <v>159.0</v>
      </c>
      <c r="E344" s="136">
        <v>8.0</v>
      </c>
      <c r="F344" s="136">
        <v>4.0</v>
      </c>
      <c r="G344" s="136">
        <v>6.0</v>
      </c>
      <c r="H344" s="136">
        <v>3.0</v>
      </c>
      <c r="I344" s="136">
        <v>24.0</v>
      </c>
      <c r="J344" s="136">
        <v>5.0</v>
      </c>
      <c r="K344" s="136" t="s">
        <v>382</v>
      </c>
      <c r="L344" s="136" t="s">
        <v>25</v>
      </c>
      <c r="M344" s="136" t="s">
        <v>62</v>
      </c>
      <c r="N344" s="136" t="s">
        <v>243</v>
      </c>
      <c r="O344" s="146">
        <v>41640.0</v>
      </c>
      <c r="P344" s="144">
        <v>259.0</v>
      </c>
      <c r="Q344" s="142">
        <f t="shared" si="1"/>
        <v>7</v>
      </c>
      <c r="R344" s="143"/>
    </row>
    <row r="345" ht="15.75" customHeight="1">
      <c r="A345" s="136">
        <v>2332809.0</v>
      </c>
      <c r="B345" s="137" t="s">
        <v>1083</v>
      </c>
      <c r="C345" s="138" t="s">
        <v>1084</v>
      </c>
      <c r="D345" s="139">
        <v>51.0</v>
      </c>
      <c r="E345" s="136">
        <v>9.0</v>
      </c>
      <c r="F345" s="136">
        <v>3.0</v>
      </c>
      <c r="G345" s="136">
        <v>7.0</v>
      </c>
      <c r="H345" s="136">
        <v>3.0</v>
      </c>
      <c r="I345" s="136">
        <v>66.0</v>
      </c>
      <c r="J345" s="136">
        <v>5.0</v>
      </c>
      <c r="K345" s="136" t="s">
        <v>1085</v>
      </c>
      <c r="L345" s="136" t="s">
        <v>25</v>
      </c>
      <c r="M345" s="136" t="s">
        <v>62</v>
      </c>
      <c r="N345" s="136" t="s">
        <v>412</v>
      </c>
      <c r="O345" s="146">
        <v>41671.0</v>
      </c>
      <c r="P345" s="144">
        <v>259.0</v>
      </c>
      <c r="Q345" s="142">
        <f t="shared" si="1"/>
        <v>7</v>
      </c>
      <c r="R345" s="143"/>
    </row>
    <row r="346" ht="15.75" customHeight="1">
      <c r="A346" s="136">
        <v>1.5002172E7</v>
      </c>
      <c r="B346" s="137" t="s">
        <v>1086</v>
      </c>
      <c r="C346" s="138" t="s">
        <v>1087</v>
      </c>
      <c r="D346" s="139">
        <v>59.0</v>
      </c>
      <c r="E346" s="136">
        <v>8.0</v>
      </c>
      <c r="F346" s="136">
        <v>3.0</v>
      </c>
      <c r="G346" s="136">
        <v>6.0</v>
      </c>
      <c r="H346" s="136">
        <v>3.0</v>
      </c>
      <c r="I346" s="136">
        <v>44.0</v>
      </c>
      <c r="J346" s="136">
        <v>5.0</v>
      </c>
      <c r="K346" s="136" t="s">
        <v>1085</v>
      </c>
      <c r="L346" s="136" t="s">
        <v>25</v>
      </c>
      <c r="M346" s="136" t="s">
        <v>62</v>
      </c>
      <c r="N346" s="136" t="s">
        <v>412</v>
      </c>
      <c r="O346" s="146">
        <v>41671.0</v>
      </c>
      <c r="P346" s="144">
        <v>259.0</v>
      </c>
      <c r="Q346" s="142">
        <f t="shared" si="1"/>
        <v>7</v>
      </c>
      <c r="R346" s="143"/>
    </row>
    <row r="347" ht="15.75" customHeight="1">
      <c r="A347" s="136">
        <v>1.8132228E7</v>
      </c>
      <c r="B347" s="137" t="s">
        <v>1088</v>
      </c>
      <c r="C347" s="138" t="s">
        <v>1089</v>
      </c>
      <c r="D347" s="139">
        <v>49.0</v>
      </c>
      <c r="E347" s="136">
        <v>12.0</v>
      </c>
      <c r="F347" s="136">
        <v>3.0</v>
      </c>
      <c r="G347" s="136">
        <v>10.0</v>
      </c>
      <c r="H347" s="136">
        <v>2.5</v>
      </c>
      <c r="I347" s="136">
        <v>26.0</v>
      </c>
      <c r="J347" s="136">
        <v>5.0</v>
      </c>
      <c r="K347" s="136" t="s">
        <v>1085</v>
      </c>
      <c r="L347" s="136" t="s">
        <v>25</v>
      </c>
      <c r="M347" s="136" t="s">
        <v>62</v>
      </c>
      <c r="N347" s="136" t="s">
        <v>412</v>
      </c>
      <c r="O347" s="146">
        <v>41671.0</v>
      </c>
      <c r="P347" s="144">
        <v>259.0</v>
      </c>
      <c r="Q347" s="142">
        <f t="shared" si="1"/>
        <v>7</v>
      </c>
      <c r="R347" s="143"/>
    </row>
    <row r="348" ht="15.75" customHeight="1">
      <c r="A348" s="136">
        <v>2887828.0</v>
      </c>
      <c r="B348" s="137" t="s">
        <v>1090</v>
      </c>
      <c r="C348" s="138" t="s">
        <v>1091</v>
      </c>
      <c r="D348" s="139">
        <v>139.0</v>
      </c>
      <c r="E348" s="136">
        <v>6.0</v>
      </c>
      <c r="F348" s="136">
        <v>3.0</v>
      </c>
      <c r="G348" s="136">
        <v>4.0</v>
      </c>
      <c r="H348" s="136">
        <v>2.0</v>
      </c>
      <c r="I348" s="136">
        <v>132.0</v>
      </c>
      <c r="J348" s="136">
        <v>5.0</v>
      </c>
      <c r="K348" s="136" t="s">
        <v>823</v>
      </c>
      <c r="L348" s="136" t="s">
        <v>25</v>
      </c>
      <c r="M348" s="136" t="s">
        <v>66</v>
      </c>
      <c r="N348" s="136" t="s">
        <v>474</v>
      </c>
      <c r="O348" s="146">
        <v>41699.0</v>
      </c>
      <c r="P348" s="144">
        <v>259.0</v>
      </c>
      <c r="Q348" s="142">
        <f t="shared" si="1"/>
        <v>7</v>
      </c>
      <c r="R348" s="143"/>
    </row>
    <row r="349" ht="15.75" customHeight="1">
      <c r="A349" s="136">
        <v>1.8490436E7</v>
      </c>
      <c r="B349" s="137" t="s">
        <v>1092</v>
      </c>
      <c r="C349" s="138" t="s">
        <v>1093</v>
      </c>
      <c r="D349" s="139">
        <v>160.0</v>
      </c>
      <c r="E349" s="136">
        <v>10.0</v>
      </c>
      <c r="F349" s="136">
        <v>4.0</v>
      </c>
      <c r="G349" s="136">
        <v>6.0</v>
      </c>
      <c r="H349" s="136">
        <v>3.0</v>
      </c>
      <c r="I349" s="136">
        <v>30.0</v>
      </c>
      <c r="J349" s="136">
        <v>5.0</v>
      </c>
      <c r="K349" s="136" t="s">
        <v>186</v>
      </c>
      <c r="L349" s="136" t="s">
        <v>25</v>
      </c>
      <c r="M349" s="136" t="s">
        <v>62</v>
      </c>
      <c r="N349" s="136" t="s">
        <v>243</v>
      </c>
      <c r="O349" s="146">
        <v>41699.0</v>
      </c>
      <c r="P349" s="144">
        <v>259.0</v>
      </c>
      <c r="Q349" s="142">
        <f t="shared" si="1"/>
        <v>7</v>
      </c>
      <c r="R349" s="143"/>
    </row>
    <row r="350" ht="15.75" customHeight="1">
      <c r="A350" s="136">
        <v>2687369.0</v>
      </c>
      <c r="B350" s="137" t="s">
        <v>1094</v>
      </c>
      <c r="C350" s="138" t="s">
        <v>1095</v>
      </c>
      <c r="D350" s="139">
        <v>71.0</v>
      </c>
      <c r="E350" s="136">
        <v>8.0</v>
      </c>
      <c r="F350" s="136">
        <v>3.0</v>
      </c>
      <c r="G350" s="136">
        <v>5.0</v>
      </c>
      <c r="H350" s="136">
        <v>2.5</v>
      </c>
      <c r="I350" s="136">
        <v>170.0</v>
      </c>
      <c r="J350" s="136">
        <v>5.0</v>
      </c>
      <c r="K350" s="136" t="s">
        <v>1096</v>
      </c>
      <c r="L350" s="136" t="s">
        <v>25</v>
      </c>
      <c r="M350" s="136" t="s">
        <v>62</v>
      </c>
      <c r="N350" s="136" t="s">
        <v>244</v>
      </c>
      <c r="O350" s="146">
        <v>41730.0</v>
      </c>
      <c r="P350" s="144">
        <v>259.0</v>
      </c>
      <c r="Q350" s="142">
        <f t="shared" si="1"/>
        <v>7</v>
      </c>
      <c r="R350" s="143"/>
    </row>
    <row r="351" ht="15.75" customHeight="1">
      <c r="A351" s="136">
        <v>2889356.0</v>
      </c>
      <c r="B351" s="137" t="s">
        <v>1097</v>
      </c>
      <c r="C351" s="138" t="s">
        <v>1098</v>
      </c>
      <c r="D351" s="139">
        <v>295.0</v>
      </c>
      <c r="E351" s="136">
        <v>12.0</v>
      </c>
      <c r="F351" s="136">
        <v>4.0</v>
      </c>
      <c r="G351" s="136">
        <v>8.0</v>
      </c>
      <c r="H351" s="136">
        <v>3.0</v>
      </c>
      <c r="I351" s="136">
        <v>50.0</v>
      </c>
      <c r="J351" s="136">
        <v>5.0</v>
      </c>
      <c r="K351" s="136" t="s">
        <v>1099</v>
      </c>
      <c r="L351" s="136" t="s">
        <v>49</v>
      </c>
      <c r="M351" s="136" t="s">
        <v>66</v>
      </c>
      <c r="N351" s="136" t="s">
        <v>244</v>
      </c>
      <c r="O351" s="146">
        <v>41730.0</v>
      </c>
      <c r="P351" s="144">
        <v>259.0</v>
      </c>
      <c r="Q351" s="142">
        <f t="shared" si="1"/>
        <v>7</v>
      </c>
      <c r="R351" s="143"/>
    </row>
    <row r="352" ht="15.75" customHeight="1">
      <c r="A352" s="136">
        <v>6305833.0</v>
      </c>
      <c r="B352" s="137" t="s">
        <v>1100</v>
      </c>
      <c r="C352" s="138" t="s">
        <v>1101</v>
      </c>
      <c r="D352" s="139">
        <v>112.0</v>
      </c>
      <c r="E352" s="136">
        <v>10.0</v>
      </c>
      <c r="F352" s="136">
        <v>4.0</v>
      </c>
      <c r="G352" s="136">
        <v>6.0</v>
      </c>
      <c r="H352" s="136">
        <v>3.5</v>
      </c>
      <c r="I352" s="136">
        <v>118.0</v>
      </c>
      <c r="J352" s="136">
        <v>5.0</v>
      </c>
      <c r="K352" s="136" t="s">
        <v>1102</v>
      </c>
      <c r="L352" s="136" t="s">
        <v>25</v>
      </c>
      <c r="M352" s="136" t="s">
        <v>62</v>
      </c>
      <c r="N352" s="136" t="s">
        <v>243</v>
      </c>
      <c r="O352" s="146">
        <v>41730.0</v>
      </c>
      <c r="P352" s="144">
        <v>259.0</v>
      </c>
      <c r="Q352" s="142">
        <f t="shared" si="1"/>
        <v>7</v>
      </c>
      <c r="R352" s="143"/>
    </row>
    <row r="353" ht="15.75" customHeight="1">
      <c r="A353" s="136">
        <v>8809051.0</v>
      </c>
      <c r="B353" s="137" t="s">
        <v>1103</v>
      </c>
      <c r="C353" s="138" t="s">
        <v>1104</v>
      </c>
      <c r="D353" s="139">
        <v>210.0</v>
      </c>
      <c r="E353" s="136">
        <v>6.0</v>
      </c>
      <c r="F353" s="136">
        <v>3.0</v>
      </c>
      <c r="G353" s="136">
        <v>4.0</v>
      </c>
      <c r="H353" s="136">
        <v>2.0</v>
      </c>
      <c r="I353" s="136">
        <v>36.0</v>
      </c>
      <c r="J353" s="136">
        <v>5.0</v>
      </c>
      <c r="K353" s="136" t="s">
        <v>1105</v>
      </c>
      <c r="L353" s="136" t="s">
        <v>49</v>
      </c>
      <c r="M353" s="136" t="s">
        <v>71</v>
      </c>
      <c r="N353" s="136" t="s">
        <v>1106</v>
      </c>
      <c r="O353" s="146">
        <v>41730.0</v>
      </c>
      <c r="P353" s="144">
        <v>259.0</v>
      </c>
      <c r="Q353" s="142">
        <f t="shared" si="1"/>
        <v>7</v>
      </c>
      <c r="R353" s="143"/>
    </row>
    <row r="354" ht="15.75" customHeight="1">
      <c r="A354" s="136">
        <v>1.7731571E7</v>
      </c>
      <c r="B354" s="137" t="s">
        <v>1107</v>
      </c>
      <c r="C354" s="138" t="s">
        <v>1108</v>
      </c>
      <c r="D354" s="139">
        <v>71.0</v>
      </c>
      <c r="E354" s="136">
        <v>8.0</v>
      </c>
      <c r="F354" s="136">
        <v>3.0</v>
      </c>
      <c r="G354" s="136">
        <v>5.0</v>
      </c>
      <c r="H354" s="136">
        <v>3.0</v>
      </c>
      <c r="I354" s="136">
        <v>39.0</v>
      </c>
      <c r="J354" s="136">
        <v>5.0</v>
      </c>
      <c r="K354" s="136" t="s">
        <v>1096</v>
      </c>
      <c r="L354" s="136" t="s">
        <v>25</v>
      </c>
      <c r="M354" s="136" t="s">
        <v>62</v>
      </c>
      <c r="N354" s="147">
        <v>1.0</v>
      </c>
      <c r="O354" s="146">
        <v>41730.0</v>
      </c>
      <c r="P354" s="144">
        <v>259.0</v>
      </c>
      <c r="Q354" s="142">
        <f t="shared" si="1"/>
        <v>7</v>
      </c>
      <c r="R354" s="143"/>
    </row>
    <row r="355" ht="15.75" customHeight="1">
      <c r="A355" s="136">
        <v>1.9437507E7</v>
      </c>
      <c r="B355" s="137" t="s">
        <v>1109</v>
      </c>
      <c r="C355" s="138" t="s">
        <v>1110</v>
      </c>
      <c r="D355" s="139">
        <v>135.0</v>
      </c>
      <c r="E355" s="136">
        <v>7.0</v>
      </c>
      <c r="F355" s="136">
        <v>3.0</v>
      </c>
      <c r="G355" s="136">
        <v>5.0</v>
      </c>
      <c r="H355" s="136">
        <v>2.5</v>
      </c>
      <c r="I355" s="136">
        <v>44.0</v>
      </c>
      <c r="J355" s="136">
        <v>5.0</v>
      </c>
      <c r="K355" s="136" t="s">
        <v>1111</v>
      </c>
      <c r="L355" s="136" t="s">
        <v>25</v>
      </c>
      <c r="M355" s="136" t="s">
        <v>62</v>
      </c>
      <c r="N355" s="136" t="s">
        <v>1112</v>
      </c>
      <c r="O355" s="146">
        <v>41730.0</v>
      </c>
      <c r="P355" s="144">
        <v>259.0</v>
      </c>
      <c r="Q355" s="142">
        <f t="shared" si="1"/>
        <v>7</v>
      </c>
      <c r="R355" s="143"/>
    </row>
    <row r="356" ht="15.75" customHeight="1">
      <c r="A356" s="136">
        <v>2985306.0</v>
      </c>
      <c r="B356" s="137" t="s">
        <v>1113</v>
      </c>
      <c r="C356" s="138" t="s">
        <v>1114</v>
      </c>
      <c r="D356" s="139">
        <v>140.0</v>
      </c>
      <c r="E356" s="136">
        <v>7.0</v>
      </c>
      <c r="F356" s="136">
        <v>3.0</v>
      </c>
      <c r="G356" s="136">
        <v>4.0</v>
      </c>
      <c r="H356" s="136">
        <v>2.0</v>
      </c>
      <c r="I356" s="136">
        <v>144.0</v>
      </c>
      <c r="J356" s="136">
        <v>5.0</v>
      </c>
      <c r="K356" s="136" t="s">
        <v>1115</v>
      </c>
      <c r="L356" s="136" t="s">
        <v>49</v>
      </c>
      <c r="M356" s="136" t="s">
        <v>71</v>
      </c>
      <c r="N356" s="136" t="s">
        <v>243</v>
      </c>
      <c r="O356" s="146">
        <v>41760.0</v>
      </c>
      <c r="P356" s="144">
        <v>259.0</v>
      </c>
      <c r="Q356" s="142">
        <f t="shared" si="1"/>
        <v>7</v>
      </c>
      <c r="R356" s="143"/>
    </row>
    <row r="357" ht="15.75" customHeight="1">
      <c r="A357" s="136">
        <v>8014031.0</v>
      </c>
      <c r="B357" s="137" t="s">
        <v>1116</v>
      </c>
      <c r="C357" s="138" t="s">
        <v>1117</v>
      </c>
      <c r="D357" s="139">
        <v>150.0</v>
      </c>
      <c r="E357" s="136">
        <v>7.0</v>
      </c>
      <c r="F357" s="136">
        <v>3.0</v>
      </c>
      <c r="G357" s="136">
        <v>4.0</v>
      </c>
      <c r="H357" s="136">
        <v>2.0</v>
      </c>
      <c r="I357" s="136">
        <v>72.0</v>
      </c>
      <c r="J357" s="136">
        <v>5.0</v>
      </c>
      <c r="K357" s="136" t="s">
        <v>1118</v>
      </c>
      <c r="L357" s="136" t="s">
        <v>49</v>
      </c>
      <c r="M357" s="136" t="s">
        <v>66</v>
      </c>
      <c r="N357" s="136" t="s">
        <v>244</v>
      </c>
      <c r="O357" s="146">
        <v>41760.0</v>
      </c>
      <c r="P357" s="144">
        <v>259.0</v>
      </c>
      <c r="Q357" s="142">
        <f t="shared" si="1"/>
        <v>7</v>
      </c>
      <c r="R357" s="143"/>
    </row>
    <row r="358" ht="15.75" customHeight="1">
      <c r="A358" s="136">
        <v>8274616.0</v>
      </c>
      <c r="B358" s="137" t="s">
        <v>1119</v>
      </c>
      <c r="C358" s="138" t="s">
        <v>1120</v>
      </c>
      <c r="D358" s="139">
        <v>119.0</v>
      </c>
      <c r="E358" s="136">
        <v>8.0</v>
      </c>
      <c r="F358" s="136">
        <v>4.0</v>
      </c>
      <c r="G358" s="136">
        <v>5.0</v>
      </c>
      <c r="H358" s="136">
        <v>3.0</v>
      </c>
      <c r="I358" s="136">
        <v>45.0</v>
      </c>
      <c r="J358" s="136">
        <v>5.0</v>
      </c>
      <c r="K358" s="136" t="s">
        <v>1121</v>
      </c>
      <c r="L358" s="136" t="s">
        <v>25</v>
      </c>
      <c r="M358" s="136" t="s">
        <v>66</v>
      </c>
      <c r="N358" s="147">
        <v>1.0</v>
      </c>
      <c r="O358" s="146">
        <v>41760.0</v>
      </c>
      <c r="P358" s="144">
        <v>259.0</v>
      </c>
      <c r="Q358" s="142">
        <f t="shared" si="1"/>
        <v>7</v>
      </c>
      <c r="R358" s="143"/>
    </row>
    <row r="359" ht="15.75" customHeight="1">
      <c r="A359" s="136">
        <v>3323744.0</v>
      </c>
      <c r="B359" s="137" t="s">
        <v>1122</v>
      </c>
      <c r="C359" s="138" t="s">
        <v>1123</v>
      </c>
      <c r="D359" s="139">
        <v>110.0</v>
      </c>
      <c r="E359" s="136">
        <v>8.0</v>
      </c>
      <c r="F359" s="136">
        <v>4.0</v>
      </c>
      <c r="G359" s="136">
        <v>5.0</v>
      </c>
      <c r="H359" s="136">
        <v>4.0</v>
      </c>
      <c r="I359" s="136">
        <v>77.0</v>
      </c>
      <c r="J359" s="136">
        <v>5.0</v>
      </c>
      <c r="K359" s="136" t="s">
        <v>1124</v>
      </c>
      <c r="L359" s="136" t="s">
        <v>64</v>
      </c>
      <c r="M359" s="136" t="s">
        <v>66</v>
      </c>
      <c r="N359" s="136" t="s">
        <v>244</v>
      </c>
      <c r="O359" s="146">
        <v>41791.0</v>
      </c>
      <c r="P359" s="144">
        <v>259.0</v>
      </c>
      <c r="Q359" s="142">
        <f t="shared" si="1"/>
        <v>6</v>
      </c>
      <c r="R359" s="143"/>
    </row>
    <row r="360" ht="15.75" customHeight="1">
      <c r="A360" s="136">
        <v>3414014.0</v>
      </c>
      <c r="B360" s="137" t="s">
        <v>1125</v>
      </c>
      <c r="C360" s="138" t="s">
        <v>1126</v>
      </c>
      <c r="D360" s="139">
        <v>195.0</v>
      </c>
      <c r="E360" s="136">
        <v>10.0</v>
      </c>
      <c r="F360" s="136">
        <v>4.0</v>
      </c>
      <c r="G360" s="136">
        <v>6.0</v>
      </c>
      <c r="H360" s="136">
        <v>3.0</v>
      </c>
      <c r="I360" s="136">
        <v>40.0</v>
      </c>
      <c r="J360" s="136">
        <v>5.0</v>
      </c>
      <c r="K360" s="136" t="s">
        <v>1127</v>
      </c>
      <c r="L360" s="136" t="s">
        <v>25</v>
      </c>
      <c r="M360" s="136" t="s">
        <v>66</v>
      </c>
      <c r="N360" s="136" t="s">
        <v>244</v>
      </c>
      <c r="O360" s="146">
        <v>41791.0</v>
      </c>
      <c r="P360" s="144">
        <v>259.0</v>
      </c>
      <c r="Q360" s="142">
        <f t="shared" si="1"/>
        <v>6</v>
      </c>
      <c r="R360" s="143"/>
    </row>
    <row r="361" ht="15.75" customHeight="1">
      <c r="A361" s="136">
        <v>4121277.0</v>
      </c>
      <c r="B361" s="137" t="s">
        <v>1128</v>
      </c>
      <c r="C361" s="138" t="s">
        <v>1129</v>
      </c>
      <c r="D361" s="139"/>
      <c r="E361" s="136">
        <v>6.0</v>
      </c>
      <c r="F361" s="136">
        <v>3.0</v>
      </c>
      <c r="G361" s="136">
        <v>4.0</v>
      </c>
      <c r="H361" s="136">
        <v>2.5</v>
      </c>
      <c r="I361" s="136">
        <v>116.0</v>
      </c>
      <c r="J361" s="136">
        <v>5.0</v>
      </c>
      <c r="K361" s="136" t="s">
        <v>1130</v>
      </c>
      <c r="L361" s="136" t="s">
        <v>1131</v>
      </c>
      <c r="M361" s="136" t="s">
        <v>66</v>
      </c>
      <c r="N361" s="147">
        <v>1.0</v>
      </c>
      <c r="O361" s="146">
        <v>41791.0</v>
      </c>
      <c r="P361" s="144">
        <v>259.0</v>
      </c>
      <c r="Q361" s="142">
        <f t="shared" si="1"/>
        <v>6</v>
      </c>
      <c r="R361" s="143"/>
    </row>
    <row r="362" ht="15.75" customHeight="1">
      <c r="A362" s="136">
        <v>1.9769199E7</v>
      </c>
      <c r="B362" s="137" t="s">
        <v>1132</v>
      </c>
      <c r="C362" s="138" t="s">
        <v>1133</v>
      </c>
      <c r="D362" s="139">
        <v>135.0</v>
      </c>
      <c r="E362" s="136">
        <v>8.0</v>
      </c>
      <c r="F362" s="136">
        <v>4.0</v>
      </c>
      <c r="G362" s="136">
        <v>6.0</v>
      </c>
      <c r="H362" s="136">
        <v>3.5</v>
      </c>
      <c r="I362" s="136">
        <v>53.0</v>
      </c>
      <c r="J362" s="136">
        <v>5.0</v>
      </c>
      <c r="K362" s="136" t="s">
        <v>1134</v>
      </c>
      <c r="L362" s="136" t="s">
        <v>25</v>
      </c>
      <c r="M362" s="136" t="s">
        <v>62</v>
      </c>
      <c r="N362" s="136" t="s">
        <v>249</v>
      </c>
      <c r="O362" s="146">
        <v>41791.0</v>
      </c>
      <c r="P362" s="144">
        <v>259.0</v>
      </c>
      <c r="Q362" s="142">
        <f t="shared" si="1"/>
        <v>6</v>
      </c>
      <c r="R362" s="143"/>
    </row>
    <row r="363" ht="15.75" customHeight="1">
      <c r="A363" s="136">
        <v>1.0729095E7</v>
      </c>
      <c r="B363" s="137" t="s">
        <v>1135</v>
      </c>
      <c r="C363" s="138" t="s">
        <v>1136</v>
      </c>
      <c r="D363" s="139">
        <v>150.0</v>
      </c>
      <c r="E363" s="136">
        <v>10.0</v>
      </c>
      <c r="F363" s="136">
        <v>4.0</v>
      </c>
      <c r="G363" s="136">
        <v>7.0</v>
      </c>
      <c r="H363" s="136">
        <v>3.0</v>
      </c>
      <c r="I363" s="136">
        <v>38.0</v>
      </c>
      <c r="J363" s="136">
        <v>5.0</v>
      </c>
      <c r="K363" s="136" t="s">
        <v>1137</v>
      </c>
      <c r="L363" s="136" t="s">
        <v>25</v>
      </c>
      <c r="M363" s="136" t="s">
        <v>62</v>
      </c>
      <c r="N363" s="136" t="s">
        <v>243</v>
      </c>
      <c r="O363" s="146">
        <v>41821.0</v>
      </c>
      <c r="P363" s="144">
        <v>259.0</v>
      </c>
      <c r="Q363" s="142">
        <f t="shared" si="1"/>
        <v>6</v>
      </c>
      <c r="R363" s="143"/>
    </row>
    <row r="364" ht="15.75" customHeight="1">
      <c r="A364" s="136">
        <v>1.1658737E7</v>
      </c>
      <c r="B364" s="137" t="s">
        <v>1138</v>
      </c>
      <c r="C364" s="138" t="s">
        <v>1139</v>
      </c>
      <c r="D364" s="139">
        <v>129.0</v>
      </c>
      <c r="E364" s="136">
        <v>8.0</v>
      </c>
      <c r="F364" s="136">
        <v>3.0</v>
      </c>
      <c r="G364" s="136">
        <v>4.0</v>
      </c>
      <c r="H364" s="136">
        <v>2.0</v>
      </c>
      <c r="I364" s="136">
        <v>27.0</v>
      </c>
      <c r="J364" s="136">
        <v>5.0</v>
      </c>
      <c r="K364" s="136" t="s">
        <v>1140</v>
      </c>
      <c r="L364" s="136" t="s">
        <v>49</v>
      </c>
      <c r="M364" s="136" t="s">
        <v>60</v>
      </c>
      <c r="N364" s="136" t="s">
        <v>262</v>
      </c>
      <c r="O364" s="146">
        <v>41821.0</v>
      </c>
      <c r="P364" s="144">
        <v>259.0</v>
      </c>
      <c r="Q364" s="142">
        <f t="shared" si="1"/>
        <v>6</v>
      </c>
      <c r="R364" s="143"/>
    </row>
    <row r="365" ht="15.75" customHeight="1">
      <c r="A365" s="136">
        <v>1.4520119E7</v>
      </c>
      <c r="B365" s="137" t="s">
        <v>1141</v>
      </c>
      <c r="C365" s="138" t="s">
        <v>1142</v>
      </c>
      <c r="D365" s="139">
        <v>150.0</v>
      </c>
      <c r="E365" s="136">
        <v>8.0</v>
      </c>
      <c r="F365" s="136">
        <v>4.0</v>
      </c>
      <c r="G365" s="136">
        <v>6.0</v>
      </c>
      <c r="H365" s="136">
        <v>3.5</v>
      </c>
      <c r="I365" s="136">
        <v>69.0</v>
      </c>
      <c r="J365" s="136">
        <v>5.0</v>
      </c>
      <c r="K365" s="136" t="s">
        <v>640</v>
      </c>
      <c r="L365" s="136" t="s">
        <v>25</v>
      </c>
      <c r="M365" s="136" t="s">
        <v>66</v>
      </c>
      <c r="N365" s="136" t="s">
        <v>1143</v>
      </c>
      <c r="O365" s="146">
        <v>41821.0</v>
      </c>
      <c r="P365" s="144">
        <v>259.0</v>
      </c>
      <c r="Q365" s="142">
        <f t="shared" si="1"/>
        <v>6</v>
      </c>
      <c r="R365" s="143"/>
    </row>
    <row r="366" ht="15.75" customHeight="1">
      <c r="A366" s="136">
        <v>1.4628547E7</v>
      </c>
      <c r="B366" s="137" t="s">
        <v>1144</v>
      </c>
      <c r="C366" s="138" t="s">
        <v>1145</v>
      </c>
      <c r="D366" s="139">
        <v>145.0</v>
      </c>
      <c r="E366" s="136">
        <v>8.0</v>
      </c>
      <c r="F366" s="136">
        <v>4.0</v>
      </c>
      <c r="G366" s="136">
        <v>6.0</v>
      </c>
      <c r="H366" s="136">
        <v>3.5</v>
      </c>
      <c r="I366" s="136">
        <v>44.0</v>
      </c>
      <c r="J366" s="136">
        <v>5.0</v>
      </c>
      <c r="K366" s="136" t="s">
        <v>640</v>
      </c>
      <c r="L366" s="136" t="s">
        <v>25</v>
      </c>
      <c r="M366" s="136" t="s">
        <v>66</v>
      </c>
      <c r="N366" s="136" t="s">
        <v>1143</v>
      </c>
      <c r="O366" s="146">
        <v>41821.0</v>
      </c>
      <c r="P366" s="144">
        <v>259.0</v>
      </c>
      <c r="Q366" s="142">
        <f t="shared" si="1"/>
        <v>6</v>
      </c>
      <c r="R366" s="143"/>
    </row>
    <row r="367" ht="15.75" customHeight="1">
      <c r="A367" s="136">
        <v>1.5057034E7</v>
      </c>
      <c r="B367" s="137" t="s">
        <v>1146</v>
      </c>
      <c r="C367" s="138" t="s">
        <v>1147</v>
      </c>
      <c r="D367" s="139">
        <v>107.0</v>
      </c>
      <c r="E367" s="136">
        <v>6.0</v>
      </c>
      <c r="F367" s="136">
        <v>2.0</v>
      </c>
      <c r="G367" s="136">
        <v>4.0</v>
      </c>
      <c r="H367" s="136">
        <v>2.0</v>
      </c>
      <c r="I367" s="136">
        <v>22.0</v>
      </c>
      <c r="J367" s="136">
        <v>5.0</v>
      </c>
      <c r="K367" s="136" t="s">
        <v>1140</v>
      </c>
      <c r="L367" s="136" t="s">
        <v>49</v>
      </c>
      <c r="M367" s="136" t="s">
        <v>60</v>
      </c>
      <c r="N367" s="136" t="s">
        <v>262</v>
      </c>
      <c r="O367" s="146">
        <v>41821.0</v>
      </c>
      <c r="P367" s="144">
        <v>259.0</v>
      </c>
      <c r="Q367" s="142">
        <f t="shared" si="1"/>
        <v>6</v>
      </c>
      <c r="R367" s="143"/>
    </row>
    <row r="368" ht="15.75" customHeight="1">
      <c r="A368" s="136">
        <v>3888457.0</v>
      </c>
      <c r="B368" s="137" t="s">
        <v>1148</v>
      </c>
      <c r="C368" s="138" t="s">
        <v>1149</v>
      </c>
      <c r="D368" s="139">
        <v>110.0</v>
      </c>
      <c r="E368" s="136">
        <v>9.0</v>
      </c>
      <c r="F368" s="136">
        <v>4.0</v>
      </c>
      <c r="G368" s="136">
        <v>5.0</v>
      </c>
      <c r="H368" s="136">
        <v>3.5</v>
      </c>
      <c r="I368" s="136">
        <v>71.0</v>
      </c>
      <c r="J368" s="136">
        <v>5.0</v>
      </c>
      <c r="K368" s="136" t="s">
        <v>1150</v>
      </c>
      <c r="L368" s="136" t="s">
        <v>25</v>
      </c>
      <c r="M368" s="136" t="s">
        <v>66</v>
      </c>
      <c r="N368" s="136" t="s">
        <v>244</v>
      </c>
      <c r="O368" s="146">
        <v>41852.0</v>
      </c>
      <c r="P368" s="144">
        <v>259.0</v>
      </c>
      <c r="Q368" s="142">
        <f t="shared" si="1"/>
        <v>6</v>
      </c>
      <c r="R368" s="143"/>
    </row>
    <row r="369" ht="15.75" customHeight="1">
      <c r="A369" s="136">
        <v>1.3866723E7</v>
      </c>
      <c r="B369" s="137" t="s">
        <v>1151</v>
      </c>
      <c r="C369" s="138" t="s">
        <v>1152</v>
      </c>
      <c r="D369" s="139">
        <v>90.0</v>
      </c>
      <c r="E369" s="136">
        <v>7.0</v>
      </c>
      <c r="F369" s="136">
        <v>3.0</v>
      </c>
      <c r="G369" s="136">
        <v>4.0</v>
      </c>
      <c r="H369" s="136">
        <v>2.0</v>
      </c>
      <c r="I369" s="136">
        <v>56.0</v>
      </c>
      <c r="J369" s="136">
        <v>5.0</v>
      </c>
      <c r="K369" s="136" t="s">
        <v>1153</v>
      </c>
      <c r="L369" s="136" t="s">
        <v>25</v>
      </c>
      <c r="M369" s="136" t="s">
        <v>60</v>
      </c>
      <c r="N369" s="136" t="s">
        <v>249</v>
      </c>
      <c r="O369" s="146">
        <v>41852.0</v>
      </c>
      <c r="P369" s="144">
        <v>259.0</v>
      </c>
      <c r="Q369" s="142">
        <f t="shared" si="1"/>
        <v>6</v>
      </c>
      <c r="R369" s="143"/>
    </row>
    <row r="370" ht="15.75" customHeight="1">
      <c r="A370" s="136">
        <v>1.4072047E7</v>
      </c>
      <c r="B370" s="137" t="s">
        <v>1154</v>
      </c>
      <c r="C370" s="138" t="s">
        <v>1155</v>
      </c>
      <c r="D370" s="139">
        <v>92.0</v>
      </c>
      <c r="E370" s="136">
        <v>8.0</v>
      </c>
      <c r="F370" s="136">
        <v>3.0</v>
      </c>
      <c r="G370" s="136">
        <v>5.0</v>
      </c>
      <c r="H370" s="136">
        <v>2.0</v>
      </c>
      <c r="I370" s="136">
        <v>45.0</v>
      </c>
      <c r="J370" s="136">
        <v>5.0</v>
      </c>
      <c r="K370" s="136" t="s">
        <v>1153</v>
      </c>
      <c r="L370" s="136" t="s">
        <v>25</v>
      </c>
      <c r="M370" s="136" t="s">
        <v>60</v>
      </c>
      <c r="N370" s="136" t="s">
        <v>249</v>
      </c>
      <c r="O370" s="146">
        <v>41852.0</v>
      </c>
      <c r="P370" s="144">
        <v>259.0</v>
      </c>
      <c r="Q370" s="142">
        <f t="shared" si="1"/>
        <v>6</v>
      </c>
      <c r="R370" s="143"/>
    </row>
    <row r="371" ht="15.75" customHeight="1">
      <c r="A371" s="136">
        <v>1.4121078E7</v>
      </c>
      <c r="B371" s="137" t="s">
        <v>1156</v>
      </c>
      <c r="C371" s="138" t="s">
        <v>1157</v>
      </c>
      <c r="D371" s="139">
        <v>90.0</v>
      </c>
      <c r="E371" s="136">
        <v>6.0</v>
      </c>
      <c r="F371" s="136">
        <v>2.0</v>
      </c>
      <c r="G371" s="136">
        <v>3.0</v>
      </c>
      <c r="H371" s="136">
        <v>2.0</v>
      </c>
      <c r="I371" s="136">
        <v>42.0</v>
      </c>
      <c r="J371" s="136">
        <v>5.0</v>
      </c>
      <c r="K371" s="136" t="s">
        <v>1153</v>
      </c>
      <c r="L371" s="136" t="s">
        <v>25</v>
      </c>
      <c r="M371" s="136" t="s">
        <v>60</v>
      </c>
      <c r="N371" s="136" t="s">
        <v>249</v>
      </c>
      <c r="O371" s="146">
        <v>41852.0</v>
      </c>
      <c r="P371" s="144">
        <v>259.0</v>
      </c>
      <c r="Q371" s="142">
        <f t="shared" si="1"/>
        <v>6</v>
      </c>
      <c r="R371" s="143"/>
    </row>
    <row r="372" ht="15.75" customHeight="1">
      <c r="A372" s="136">
        <v>4029356.0</v>
      </c>
      <c r="B372" s="137" t="s">
        <v>1158</v>
      </c>
      <c r="C372" s="138" t="s">
        <v>1159</v>
      </c>
      <c r="D372" s="139">
        <v>134.0</v>
      </c>
      <c r="E372" s="136">
        <v>8.0</v>
      </c>
      <c r="F372" s="136">
        <v>4.0</v>
      </c>
      <c r="G372" s="136">
        <v>6.0</v>
      </c>
      <c r="H372" s="136">
        <v>3.0</v>
      </c>
      <c r="I372" s="136">
        <v>27.0</v>
      </c>
      <c r="J372" s="136">
        <v>4.5</v>
      </c>
      <c r="K372" s="136" t="s">
        <v>1160</v>
      </c>
      <c r="L372" s="136" t="s">
        <v>25</v>
      </c>
      <c r="M372" s="136" t="s">
        <v>62</v>
      </c>
      <c r="N372" s="136" t="s">
        <v>904</v>
      </c>
      <c r="O372" s="146">
        <v>41883.0</v>
      </c>
      <c r="P372" s="144">
        <v>259.0</v>
      </c>
      <c r="Q372" s="142">
        <f t="shared" si="1"/>
        <v>6</v>
      </c>
      <c r="R372" s="143"/>
    </row>
    <row r="373" ht="15.75" customHeight="1">
      <c r="A373" s="136">
        <v>1.3651273E7</v>
      </c>
      <c r="B373" s="137" t="s">
        <v>1161</v>
      </c>
      <c r="C373" s="138" t="s">
        <v>1162</v>
      </c>
      <c r="D373" s="139">
        <v>133.0</v>
      </c>
      <c r="E373" s="136">
        <v>10.0</v>
      </c>
      <c r="F373" s="136">
        <v>3.0</v>
      </c>
      <c r="G373" s="136">
        <v>5.0</v>
      </c>
      <c r="H373" s="136">
        <v>2.0</v>
      </c>
      <c r="I373" s="136">
        <v>5.0</v>
      </c>
      <c r="J373" s="136">
        <v>4.5</v>
      </c>
      <c r="K373" s="136" t="s">
        <v>1160</v>
      </c>
      <c r="L373" s="136" t="s">
        <v>25</v>
      </c>
      <c r="M373" s="136" t="s">
        <v>62</v>
      </c>
      <c r="N373" s="136" t="s">
        <v>904</v>
      </c>
      <c r="O373" s="146">
        <v>41883.0</v>
      </c>
      <c r="P373" s="144">
        <v>259.0</v>
      </c>
      <c r="Q373" s="142">
        <f t="shared" si="1"/>
        <v>6</v>
      </c>
      <c r="R373" s="143"/>
    </row>
    <row r="374" ht="15.75" customHeight="1">
      <c r="A374" s="136">
        <v>1.3651792E7</v>
      </c>
      <c r="B374" s="137" t="s">
        <v>1163</v>
      </c>
      <c r="C374" s="138" t="s">
        <v>1164</v>
      </c>
      <c r="D374" s="139">
        <v>133.0</v>
      </c>
      <c r="E374" s="136">
        <v>10.0</v>
      </c>
      <c r="F374" s="136">
        <v>4.0</v>
      </c>
      <c r="G374" s="136">
        <v>6.0</v>
      </c>
      <c r="H374" s="136">
        <v>3.0</v>
      </c>
      <c r="I374" s="136">
        <v>27.0</v>
      </c>
      <c r="J374" s="136">
        <v>5.0</v>
      </c>
      <c r="K374" s="136" t="s">
        <v>1160</v>
      </c>
      <c r="L374" s="136" t="s">
        <v>25</v>
      </c>
      <c r="M374" s="136" t="s">
        <v>62</v>
      </c>
      <c r="N374" s="136" t="s">
        <v>904</v>
      </c>
      <c r="O374" s="146">
        <v>41883.0</v>
      </c>
      <c r="P374" s="144">
        <v>259.0</v>
      </c>
      <c r="Q374" s="142">
        <f t="shared" si="1"/>
        <v>6</v>
      </c>
      <c r="R374" s="143"/>
    </row>
    <row r="375" ht="15.75" customHeight="1">
      <c r="A375" s="136">
        <v>1.3655042E7</v>
      </c>
      <c r="B375" s="137" t="s">
        <v>1165</v>
      </c>
      <c r="C375" s="138" t="s">
        <v>1166</v>
      </c>
      <c r="D375" s="139">
        <v>122.0</v>
      </c>
      <c r="E375" s="136">
        <v>8.0</v>
      </c>
      <c r="F375" s="136">
        <v>3.0</v>
      </c>
      <c r="G375" s="136">
        <v>4.0</v>
      </c>
      <c r="H375" s="136">
        <v>2.0</v>
      </c>
      <c r="I375" s="136">
        <v>14.0</v>
      </c>
      <c r="J375" s="136">
        <v>5.0</v>
      </c>
      <c r="K375" s="136" t="s">
        <v>1160</v>
      </c>
      <c r="L375" s="136" t="s">
        <v>25</v>
      </c>
      <c r="M375" s="136" t="s">
        <v>62</v>
      </c>
      <c r="N375" s="136" t="s">
        <v>904</v>
      </c>
      <c r="O375" s="146">
        <v>41883.0</v>
      </c>
      <c r="P375" s="144">
        <v>259.0</v>
      </c>
      <c r="Q375" s="142">
        <f t="shared" si="1"/>
        <v>6</v>
      </c>
      <c r="R375" s="143"/>
    </row>
    <row r="376" ht="15.75" customHeight="1">
      <c r="A376" s="136">
        <v>1.4022539E7</v>
      </c>
      <c r="B376" s="137" t="s">
        <v>1167</v>
      </c>
      <c r="C376" s="138" t="s">
        <v>1168</v>
      </c>
      <c r="D376" s="139">
        <v>172.0</v>
      </c>
      <c r="E376" s="136">
        <v>8.0</v>
      </c>
      <c r="F376" s="136">
        <v>4.0</v>
      </c>
      <c r="G376" s="136">
        <v>6.0</v>
      </c>
      <c r="H376" s="136">
        <v>3.5</v>
      </c>
      <c r="I376" s="136">
        <v>6.0</v>
      </c>
      <c r="J376" s="136">
        <v>5.0</v>
      </c>
      <c r="K376" s="136" t="s">
        <v>1160</v>
      </c>
      <c r="L376" s="136" t="s">
        <v>25</v>
      </c>
      <c r="M376" s="136" t="s">
        <v>62</v>
      </c>
      <c r="N376" s="136" t="s">
        <v>904</v>
      </c>
      <c r="O376" s="146">
        <v>41883.0</v>
      </c>
      <c r="P376" s="144">
        <v>259.0</v>
      </c>
      <c r="Q376" s="142">
        <f t="shared" si="1"/>
        <v>6</v>
      </c>
      <c r="R376" s="143"/>
    </row>
    <row r="377" ht="15.75" customHeight="1">
      <c r="A377" s="136">
        <v>1.4023841E7</v>
      </c>
      <c r="B377" s="137" t="s">
        <v>1169</v>
      </c>
      <c r="C377" s="138" t="s">
        <v>1170</v>
      </c>
      <c r="D377" s="139">
        <v>161.0</v>
      </c>
      <c r="E377" s="136">
        <v>10.0</v>
      </c>
      <c r="F377" s="136">
        <v>5.0</v>
      </c>
      <c r="G377" s="136">
        <v>7.0</v>
      </c>
      <c r="H377" s="136">
        <v>4.5</v>
      </c>
      <c r="I377" s="136">
        <v>13.0</v>
      </c>
      <c r="J377" s="136">
        <v>5.0</v>
      </c>
      <c r="K377" s="136" t="s">
        <v>1160</v>
      </c>
      <c r="L377" s="136" t="s">
        <v>25</v>
      </c>
      <c r="M377" s="136" t="s">
        <v>62</v>
      </c>
      <c r="N377" s="136" t="s">
        <v>904</v>
      </c>
      <c r="O377" s="146">
        <v>41883.0</v>
      </c>
      <c r="P377" s="144">
        <v>259.0</v>
      </c>
      <c r="Q377" s="142">
        <f t="shared" si="1"/>
        <v>6</v>
      </c>
      <c r="R377" s="143"/>
    </row>
    <row r="378" ht="15.75" customHeight="1">
      <c r="A378" s="136">
        <v>1.4065462E7</v>
      </c>
      <c r="B378" s="137" t="s">
        <v>1171</v>
      </c>
      <c r="C378" s="138" t="s">
        <v>1172</v>
      </c>
      <c r="D378" s="139">
        <v>152.0</v>
      </c>
      <c r="E378" s="136">
        <v>10.0</v>
      </c>
      <c r="F378" s="136">
        <v>5.0</v>
      </c>
      <c r="G378" s="136">
        <v>7.0</v>
      </c>
      <c r="H378" s="136">
        <v>4.0</v>
      </c>
      <c r="I378" s="136">
        <v>13.0</v>
      </c>
      <c r="J378" s="136">
        <v>5.0</v>
      </c>
      <c r="K378" s="136" t="s">
        <v>1160</v>
      </c>
      <c r="L378" s="136" t="s">
        <v>25</v>
      </c>
      <c r="M378" s="136" t="s">
        <v>62</v>
      </c>
      <c r="N378" s="136" t="s">
        <v>904</v>
      </c>
      <c r="O378" s="146">
        <v>41883.0</v>
      </c>
      <c r="P378" s="144">
        <v>259.0</v>
      </c>
      <c r="Q378" s="142">
        <f t="shared" si="1"/>
        <v>6</v>
      </c>
      <c r="R378" s="143"/>
    </row>
    <row r="379" ht="15.75" customHeight="1">
      <c r="A379" s="136">
        <v>1.8039471E7</v>
      </c>
      <c r="B379" s="137" t="s">
        <v>1173</v>
      </c>
      <c r="C379" s="138" t="s">
        <v>1174</v>
      </c>
      <c r="D379" s="139">
        <v>272.0</v>
      </c>
      <c r="E379" s="136">
        <v>13.0</v>
      </c>
      <c r="F379" s="136">
        <v>5.0</v>
      </c>
      <c r="G379" s="136">
        <v>7.0</v>
      </c>
      <c r="H379" s="136">
        <v>5.0</v>
      </c>
      <c r="I379" s="136">
        <v>24.0</v>
      </c>
      <c r="J379" s="136">
        <v>5.0</v>
      </c>
      <c r="K379" s="136" t="s">
        <v>1160</v>
      </c>
      <c r="L379" s="136" t="s">
        <v>25</v>
      </c>
      <c r="M379" s="136" t="s">
        <v>62</v>
      </c>
      <c r="N379" s="136" t="s">
        <v>904</v>
      </c>
      <c r="O379" s="146">
        <v>41883.0</v>
      </c>
      <c r="P379" s="144">
        <v>259.0</v>
      </c>
      <c r="Q379" s="142">
        <f t="shared" si="1"/>
        <v>6</v>
      </c>
      <c r="R379" s="143"/>
    </row>
    <row r="380" ht="15.75" customHeight="1">
      <c r="A380" s="136">
        <v>1.9778899E7</v>
      </c>
      <c r="B380" s="137" t="s">
        <v>1175</v>
      </c>
      <c r="C380" s="138" t="s">
        <v>1176</v>
      </c>
      <c r="D380" s="139">
        <v>272.0</v>
      </c>
      <c r="E380" s="136">
        <v>12.0</v>
      </c>
      <c r="F380" s="136">
        <v>5.0</v>
      </c>
      <c r="G380" s="136">
        <v>7.0</v>
      </c>
      <c r="H380" s="136">
        <v>5.0</v>
      </c>
      <c r="I380" s="136">
        <v>3.0</v>
      </c>
      <c r="J380" s="136">
        <v>5.0</v>
      </c>
      <c r="K380" s="136" t="s">
        <v>1160</v>
      </c>
      <c r="L380" s="136" t="s">
        <v>25</v>
      </c>
      <c r="M380" s="136" t="s">
        <v>62</v>
      </c>
      <c r="N380" s="136" t="s">
        <v>904</v>
      </c>
      <c r="O380" s="146">
        <v>41883.0</v>
      </c>
      <c r="P380" s="144">
        <v>259.0</v>
      </c>
      <c r="Q380" s="142">
        <f t="shared" si="1"/>
        <v>6</v>
      </c>
      <c r="R380" s="143"/>
    </row>
    <row r="381" ht="15.75" customHeight="1">
      <c r="A381" s="136">
        <v>2.6807059E7</v>
      </c>
      <c r="B381" s="137" t="s">
        <v>1177</v>
      </c>
      <c r="C381" s="138" t="s">
        <v>1178</v>
      </c>
      <c r="D381" s="139">
        <v>399.0</v>
      </c>
      <c r="E381" s="136" t="s">
        <v>215</v>
      </c>
      <c r="F381" s="136">
        <v>7.0</v>
      </c>
      <c r="G381" s="136">
        <v>14.0</v>
      </c>
      <c r="H381" s="136">
        <v>6.0</v>
      </c>
      <c r="I381" s="136">
        <v>0.0</v>
      </c>
      <c r="J381" s="136"/>
      <c r="K381" s="136" t="s">
        <v>1160</v>
      </c>
      <c r="L381" s="136" t="s">
        <v>25</v>
      </c>
      <c r="M381" s="136" t="s">
        <v>66</v>
      </c>
      <c r="N381" s="136" t="s">
        <v>904</v>
      </c>
      <c r="O381" s="146">
        <v>41883.0</v>
      </c>
      <c r="P381" s="144">
        <v>259.0</v>
      </c>
      <c r="Q381" s="142">
        <f t="shared" si="1"/>
        <v>6</v>
      </c>
      <c r="R381" s="143"/>
    </row>
    <row r="382" ht="15.75" customHeight="1">
      <c r="A382" s="136">
        <v>1.2436741E7</v>
      </c>
      <c r="B382" s="137" t="s">
        <v>1179</v>
      </c>
      <c r="C382" s="138" t="s">
        <v>1180</v>
      </c>
      <c r="D382" s="139">
        <v>104.0</v>
      </c>
      <c r="E382" s="136">
        <v>8.0</v>
      </c>
      <c r="F382" s="136">
        <v>4.0</v>
      </c>
      <c r="G382" s="136">
        <v>7.0</v>
      </c>
      <c r="H382" s="136">
        <v>3.0</v>
      </c>
      <c r="I382" s="136">
        <v>55.0</v>
      </c>
      <c r="J382" s="136">
        <v>5.0</v>
      </c>
      <c r="K382" s="136" t="s">
        <v>222</v>
      </c>
      <c r="L382" s="136" t="s">
        <v>25</v>
      </c>
      <c r="M382" s="136" t="s">
        <v>62</v>
      </c>
      <c r="N382" s="136" t="s">
        <v>244</v>
      </c>
      <c r="O382" s="146">
        <v>41913.0</v>
      </c>
      <c r="P382" s="144">
        <v>259.0</v>
      </c>
      <c r="Q382" s="142">
        <f t="shared" si="1"/>
        <v>6</v>
      </c>
      <c r="R382" s="143"/>
    </row>
    <row r="383" ht="15.75" customHeight="1">
      <c r="A383" s="136">
        <v>1.9716237E7</v>
      </c>
      <c r="B383" s="137" t="s">
        <v>1181</v>
      </c>
      <c r="C383" s="138" t="s">
        <v>1182</v>
      </c>
      <c r="D383" s="139">
        <v>199.0</v>
      </c>
      <c r="E383" s="136">
        <v>8.0</v>
      </c>
      <c r="F383" s="136">
        <v>3.0</v>
      </c>
      <c r="G383" s="136">
        <v>3.0</v>
      </c>
      <c r="H383" s="136">
        <v>2.0</v>
      </c>
      <c r="I383" s="136">
        <v>22.0</v>
      </c>
      <c r="J383" s="136">
        <v>5.0</v>
      </c>
      <c r="K383" s="136" t="s">
        <v>1183</v>
      </c>
      <c r="L383" s="136" t="s">
        <v>49</v>
      </c>
      <c r="M383" s="136" t="s">
        <v>66</v>
      </c>
      <c r="N383" s="136" t="s">
        <v>249</v>
      </c>
      <c r="O383" s="146">
        <v>41913.0</v>
      </c>
      <c r="P383" s="144">
        <v>259.0</v>
      </c>
      <c r="Q383" s="142">
        <f t="shared" si="1"/>
        <v>6</v>
      </c>
      <c r="R383" s="143"/>
    </row>
    <row r="384" ht="15.75" customHeight="1">
      <c r="A384" s="136">
        <v>5201454.0</v>
      </c>
      <c r="B384" s="137" t="s">
        <v>1184</v>
      </c>
      <c r="C384" s="138" t="s">
        <v>1185</v>
      </c>
      <c r="D384" s="139">
        <v>95.0</v>
      </c>
      <c r="E384" s="136">
        <v>6.0</v>
      </c>
      <c r="F384" s="136">
        <v>2.0</v>
      </c>
      <c r="G384" s="136">
        <v>4.0</v>
      </c>
      <c r="H384" s="136">
        <v>2.5</v>
      </c>
      <c r="I384" s="136">
        <v>114.0</v>
      </c>
      <c r="J384" s="136">
        <v>5.0</v>
      </c>
      <c r="K384" s="136" t="s">
        <v>1186</v>
      </c>
      <c r="L384" s="136" t="s">
        <v>25</v>
      </c>
      <c r="M384" s="136" t="s">
        <v>62</v>
      </c>
      <c r="N384" s="136" t="s">
        <v>249</v>
      </c>
      <c r="O384" s="146">
        <v>41944.0</v>
      </c>
      <c r="P384" s="144">
        <v>259.0</v>
      </c>
      <c r="Q384" s="142">
        <f t="shared" si="1"/>
        <v>6</v>
      </c>
      <c r="R384" s="143"/>
    </row>
    <row r="385" ht="15.75" customHeight="1">
      <c r="A385" s="136">
        <v>6223609.0</v>
      </c>
      <c r="B385" s="137" t="s">
        <v>1187</v>
      </c>
      <c r="C385" s="138" t="s">
        <v>1188</v>
      </c>
      <c r="D385" s="139">
        <v>106.0</v>
      </c>
      <c r="E385" s="136">
        <v>8.0</v>
      </c>
      <c r="F385" s="136">
        <v>3.0</v>
      </c>
      <c r="G385" s="136">
        <v>5.0</v>
      </c>
      <c r="H385" s="136">
        <v>2.5</v>
      </c>
      <c r="I385" s="136">
        <v>105.0</v>
      </c>
      <c r="J385" s="136">
        <v>5.0</v>
      </c>
      <c r="K385" s="136" t="s">
        <v>1186</v>
      </c>
      <c r="L385" s="136" t="s">
        <v>25</v>
      </c>
      <c r="M385" s="136" t="s">
        <v>62</v>
      </c>
      <c r="N385" s="136" t="s">
        <v>249</v>
      </c>
      <c r="O385" s="146">
        <v>41944.0</v>
      </c>
      <c r="P385" s="144">
        <v>259.0</v>
      </c>
      <c r="Q385" s="142">
        <f t="shared" si="1"/>
        <v>6</v>
      </c>
      <c r="R385" s="143"/>
    </row>
    <row r="386" ht="15.75" customHeight="1">
      <c r="A386" s="136">
        <v>4537332.0</v>
      </c>
      <c r="B386" s="137" t="s">
        <v>1189</v>
      </c>
      <c r="C386" s="138" t="s">
        <v>1190</v>
      </c>
      <c r="D386" s="139">
        <v>109.0</v>
      </c>
      <c r="E386" s="136">
        <v>8.0</v>
      </c>
      <c r="F386" s="136">
        <v>4.0</v>
      </c>
      <c r="G386" s="136">
        <v>6.0</v>
      </c>
      <c r="H386" s="136">
        <v>3.0</v>
      </c>
      <c r="I386" s="136">
        <v>120.0</v>
      </c>
      <c r="J386" s="136">
        <v>5.0</v>
      </c>
      <c r="K386" s="136" t="s">
        <v>1186</v>
      </c>
      <c r="L386" s="136" t="s">
        <v>25</v>
      </c>
      <c r="M386" s="136" t="s">
        <v>62</v>
      </c>
      <c r="N386" s="136" t="s">
        <v>249</v>
      </c>
      <c r="O386" s="146">
        <v>41944.0</v>
      </c>
      <c r="P386" s="144">
        <v>259.0</v>
      </c>
      <c r="Q386" s="142">
        <f t="shared" si="1"/>
        <v>6</v>
      </c>
      <c r="R386" s="143"/>
    </row>
    <row r="387" ht="15.75" customHeight="1">
      <c r="A387" s="136">
        <v>4777140.0</v>
      </c>
      <c r="B387" s="137" t="s">
        <v>1191</v>
      </c>
      <c r="C387" s="138" t="s">
        <v>1192</v>
      </c>
      <c r="D387" s="139">
        <v>96.0</v>
      </c>
      <c r="E387" s="136">
        <v>8.0</v>
      </c>
      <c r="F387" s="136">
        <v>4.0</v>
      </c>
      <c r="G387" s="136">
        <v>6.0</v>
      </c>
      <c r="H387" s="136">
        <v>3.5</v>
      </c>
      <c r="I387" s="136">
        <v>48.0</v>
      </c>
      <c r="J387" s="136">
        <v>4.5</v>
      </c>
      <c r="K387" s="136" t="s">
        <v>1193</v>
      </c>
      <c r="L387" s="136" t="s">
        <v>25</v>
      </c>
      <c r="M387" s="136" t="s">
        <v>62</v>
      </c>
      <c r="N387" s="136" t="s">
        <v>249</v>
      </c>
      <c r="O387" s="146">
        <v>41974.0</v>
      </c>
      <c r="P387" s="144">
        <v>259.0</v>
      </c>
      <c r="Q387" s="142">
        <f t="shared" si="1"/>
        <v>6</v>
      </c>
      <c r="R387" s="143"/>
    </row>
    <row r="388" ht="15.75" customHeight="1">
      <c r="A388" s="136">
        <v>5434459.0</v>
      </c>
      <c r="B388" s="137" t="s">
        <v>1194</v>
      </c>
      <c r="C388" s="138" t="s">
        <v>1195</v>
      </c>
      <c r="D388" s="139">
        <v>96.0</v>
      </c>
      <c r="E388" s="136">
        <v>2.0</v>
      </c>
      <c r="F388" s="136" t="s">
        <v>203</v>
      </c>
      <c r="G388" s="136">
        <v>1.0</v>
      </c>
      <c r="H388" s="136">
        <v>1.0</v>
      </c>
      <c r="I388" s="136">
        <v>152.0</v>
      </c>
      <c r="J388" s="136">
        <v>5.0</v>
      </c>
      <c r="K388" s="136" t="s">
        <v>1196</v>
      </c>
      <c r="L388" s="136" t="s">
        <v>49</v>
      </c>
      <c r="M388" s="136" t="s">
        <v>71</v>
      </c>
      <c r="N388" s="136" t="s">
        <v>249</v>
      </c>
      <c r="O388" s="146">
        <v>41974.0</v>
      </c>
      <c r="P388" s="144">
        <v>259.0</v>
      </c>
      <c r="Q388" s="142">
        <f t="shared" si="1"/>
        <v>6</v>
      </c>
      <c r="R388" s="143"/>
    </row>
    <row r="389" ht="15.75" customHeight="1">
      <c r="A389" s="136">
        <v>6378125.0</v>
      </c>
      <c r="B389" s="137" t="s">
        <v>1197</v>
      </c>
      <c r="C389" s="138" t="s">
        <v>1198</v>
      </c>
      <c r="D389" s="139">
        <v>80.0</v>
      </c>
      <c r="E389" s="136">
        <v>8.0</v>
      </c>
      <c r="F389" s="136">
        <v>3.0</v>
      </c>
      <c r="G389" s="136">
        <v>7.0</v>
      </c>
      <c r="H389" s="136">
        <v>2.0</v>
      </c>
      <c r="I389" s="136">
        <v>38.0</v>
      </c>
      <c r="J389" s="136">
        <v>5.0</v>
      </c>
      <c r="K389" s="136" t="s">
        <v>1199</v>
      </c>
      <c r="L389" s="136" t="s">
        <v>25</v>
      </c>
      <c r="M389" s="136" t="s">
        <v>66</v>
      </c>
      <c r="N389" s="136" t="s">
        <v>326</v>
      </c>
      <c r="O389" s="146">
        <v>41974.0</v>
      </c>
      <c r="P389" s="144">
        <v>259.0</v>
      </c>
      <c r="Q389" s="142">
        <f t="shared" si="1"/>
        <v>6</v>
      </c>
      <c r="R389" s="143"/>
    </row>
    <row r="390" ht="15.75" customHeight="1">
      <c r="A390" s="136">
        <v>6747568.0</v>
      </c>
      <c r="B390" s="137" t="s">
        <v>1200</v>
      </c>
      <c r="C390" s="138" t="s">
        <v>1201</v>
      </c>
      <c r="D390" s="139">
        <v>219.0</v>
      </c>
      <c r="E390" s="136">
        <v>10.0</v>
      </c>
      <c r="F390" s="136">
        <v>5.0</v>
      </c>
      <c r="G390" s="136">
        <v>7.0</v>
      </c>
      <c r="H390" s="136">
        <v>4.0</v>
      </c>
      <c r="I390" s="136">
        <v>19.0</v>
      </c>
      <c r="J390" s="136">
        <v>5.0</v>
      </c>
      <c r="K390" s="136" t="s">
        <v>1202</v>
      </c>
      <c r="L390" s="136" t="s">
        <v>25</v>
      </c>
      <c r="M390" s="136" t="s">
        <v>66</v>
      </c>
      <c r="N390" s="136" t="s">
        <v>243</v>
      </c>
      <c r="O390" s="146">
        <v>42005.0</v>
      </c>
      <c r="P390" s="144">
        <v>259.0</v>
      </c>
      <c r="Q390" s="142">
        <f t="shared" si="1"/>
        <v>6</v>
      </c>
      <c r="R390" s="143"/>
    </row>
    <row r="391" ht="15.75" customHeight="1">
      <c r="A391" s="136">
        <v>7997816.0</v>
      </c>
      <c r="B391" s="137" t="s">
        <v>1203</v>
      </c>
      <c r="C391" s="138" t="s">
        <v>1204</v>
      </c>
      <c r="D391" s="139">
        <v>100.0</v>
      </c>
      <c r="E391" s="136">
        <v>8.0</v>
      </c>
      <c r="F391" s="136">
        <v>4.0</v>
      </c>
      <c r="G391" s="136">
        <v>7.0</v>
      </c>
      <c r="H391" s="136">
        <v>3.0</v>
      </c>
      <c r="I391" s="136">
        <v>73.0</v>
      </c>
      <c r="J391" s="136">
        <v>5.0</v>
      </c>
      <c r="K391" s="136" t="s">
        <v>1205</v>
      </c>
      <c r="L391" s="136" t="s">
        <v>1206</v>
      </c>
      <c r="M391" s="136" t="s">
        <v>66</v>
      </c>
      <c r="N391" s="136" t="s">
        <v>249</v>
      </c>
      <c r="O391" s="146">
        <v>42005.0</v>
      </c>
      <c r="P391" s="144">
        <v>259.0</v>
      </c>
      <c r="Q391" s="142">
        <f t="shared" si="1"/>
        <v>6</v>
      </c>
      <c r="R391" s="143"/>
    </row>
    <row r="392" ht="15.75" customHeight="1">
      <c r="A392" s="136">
        <v>5606473.0</v>
      </c>
      <c r="B392" s="137" t="s">
        <v>1207</v>
      </c>
      <c r="C392" s="138" t="s">
        <v>1208</v>
      </c>
      <c r="D392" s="139">
        <v>60.0</v>
      </c>
      <c r="E392" s="136">
        <v>12.0</v>
      </c>
      <c r="F392" s="136">
        <v>4.0</v>
      </c>
      <c r="G392" s="136">
        <v>6.0</v>
      </c>
      <c r="H392" s="136">
        <v>2.0</v>
      </c>
      <c r="I392" s="136">
        <v>133.0</v>
      </c>
      <c r="J392" s="136">
        <v>5.0</v>
      </c>
      <c r="K392" s="136" t="s">
        <v>1209</v>
      </c>
      <c r="L392" s="136" t="s">
        <v>49</v>
      </c>
      <c r="M392" s="136" t="s">
        <v>66</v>
      </c>
      <c r="N392" s="136" t="s">
        <v>1210</v>
      </c>
      <c r="O392" s="146">
        <v>42036.0</v>
      </c>
      <c r="P392" s="144">
        <v>259.0</v>
      </c>
      <c r="Q392" s="142">
        <f t="shared" si="1"/>
        <v>6</v>
      </c>
      <c r="R392" s="143"/>
    </row>
    <row r="393" ht="15.75" customHeight="1">
      <c r="A393" s="136">
        <v>1.235028E7</v>
      </c>
      <c r="B393" s="137" t="s">
        <v>1211</v>
      </c>
      <c r="C393" s="138" t="s">
        <v>1212</v>
      </c>
      <c r="D393" s="139">
        <v>76.0</v>
      </c>
      <c r="E393" s="136">
        <v>11.0</v>
      </c>
      <c r="F393" s="136">
        <v>5.0</v>
      </c>
      <c r="G393" s="136">
        <v>7.0</v>
      </c>
      <c r="H393" s="136">
        <v>4.5</v>
      </c>
      <c r="I393" s="136">
        <v>87.0</v>
      </c>
      <c r="J393" s="136">
        <v>5.0</v>
      </c>
      <c r="K393" s="136" t="s">
        <v>1213</v>
      </c>
      <c r="L393" s="136" t="s">
        <v>25</v>
      </c>
      <c r="M393" s="136" t="s">
        <v>62</v>
      </c>
      <c r="N393" s="136" t="s">
        <v>244</v>
      </c>
      <c r="O393" s="146">
        <v>42036.0</v>
      </c>
      <c r="P393" s="144">
        <v>259.0</v>
      </c>
      <c r="Q393" s="142">
        <f t="shared" si="1"/>
        <v>6</v>
      </c>
      <c r="R393" s="143"/>
    </row>
    <row r="394" ht="15.75" customHeight="1">
      <c r="A394" s="136">
        <v>5597793.0</v>
      </c>
      <c r="B394" s="137" t="s">
        <v>1214</v>
      </c>
      <c r="C394" s="138" t="s">
        <v>1215</v>
      </c>
      <c r="D394" s="139">
        <v>100.0</v>
      </c>
      <c r="E394" s="136">
        <v>6.0</v>
      </c>
      <c r="F394" s="136">
        <v>3.0</v>
      </c>
      <c r="G394" s="136">
        <v>5.0</v>
      </c>
      <c r="H394" s="136">
        <v>2.0</v>
      </c>
      <c r="I394" s="136">
        <v>18.0</v>
      </c>
      <c r="J394" s="136">
        <v>5.0</v>
      </c>
      <c r="K394" s="136" t="s">
        <v>1216</v>
      </c>
      <c r="L394" s="136" t="s">
        <v>25</v>
      </c>
      <c r="M394" s="136" t="s">
        <v>66</v>
      </c>
      <c r="N394" s="136" t="s">
        <v>249</v>
      </c>
      <c r="O394" s="146">
        <v>42064.0</v>
      </c>
      <c r="P394" s="144">
        <v>259.0</v>
      </c>
      <c r="Q394" s="142">
        <f t="shared" si="1"/>
        <v>6</v>
      </c>
      <c r="R394" s="143"/>
    </row>
    <row r="395" ht="15.75" customHeight="1">
      <c r="A395" s="136">
        <v>7965178.0</v>
      </c>
      <c r="B395" s="137" t="s">
        <v>1217</v>
      </c>
      <c r="C395" s="138" t="s">
        <v>1218</v>
      </c>
      <c r="D395" s="139">
        <v>106.0</v>
      </c>
      <c r="E395" s="136">
        <v>8.0</v>
      </c>
      <c r="F395" s="136">
        <v>4.0</v>
      </c>
      <c r="G395" s="136">
        <v>6.0</v>
      </c>
      <c r="H395" s="136">
        <v>3.5</v>
      </c>
      <c r="I395" s="136">
        <v>92.0</v>
      </c>
      <c r="J395" s="136">
        <v>5.0</v>
      </c>
      <c r="K395" s="136" t="s">
        <v>982</v>
      </c>
      <c r="L395" s="136" t="s">
        <v>25</v>
      </c>
      <c r="M395" s="136" t="s">
        <v>62</v>
      </c>
      <c r="N395" s="136" t="s">
        <v>249</v>
      </c>
      <c r="O395" s="146">
        <v>42064.0</v>
      </c>
      <c r="P395" s="144">
        <v>259.0</v>
      </c>
      <c r="Q395" s="142">
        <f t="shared" si="1"/>
        <v>6</v>
      </c>
      <c r="R395" s="143"/>
    </row>
    <row r="396" ht="15.75" customHeight="1">
      <c r="A396" s="136">
        <v>1.1371001E7</v>
      </c>
      <c r="B396" s="137" t="s">
        <v>1219</v>
      </c>
      <c r="C396" s="138" t="s">
        <v>1220</v>
      </c>
      <c r="D396" s="139">
        <v>75.0</v>
      </c>
      <c r="E396" s="136">
        <v>8.0</v>
      </c>
      <c r="F396" s="136">
        <v>4.0</v>
      </c>
      <c r="G396" s="136">
        <v>6.0</v>
      </c>
      <c r="H396" s="136">
        <v>3.0</v>
      </c>
      <c r="I396" s="136">
        <v>22.0</v>
      </c>
      <c r="J396" s="136">
        <v>5.0</v>
      </c>
      <c r="K396" s="136" t="s">
        <v>1221</v>
      </c>
      <c r="L396" s="136" t="s">
        <v>25</v>
      </c>
      <c r="M396" s="136" t="s">
        <v>62</v>
      </c>
      <c r="N396" s="136" t="s">
        <v>243</v>
      </c>
      <c r="O396" s="146">
        <v>42064.0</v>
      </c>
      <c r="P396" s="144">
        <v>259.0</v>
      </c>
      <c r="Q396" s="142">
        <f t="shared" si="1"/>
        <v>6</v>
      </c>
      <c r="R396" s="143"/>
    </row>
    <row r="397" ht="15.75" customHeight="1">
      <c r="A397" s="136">
        <v>1.1654866E7</v>
      </c>
      <c r="B397" s="137" t="s">
        <v>1222</v>
      </c>
      <c r="C397" s="138" t="s">
        <v>1223</v>
      </c>
      <c r="D397" s="139">
        <v>350.0</v>
      </c>
      <c r="E397" s="136">
        <v>14.0</v>
      </c>
      <c r="F397" s="136">
        <v>7.0</v>
      </c>
      <c r="G397" s="136">
        <v>9.0</v>
      </c>
      <c r="H397" s="136">
        <v>7.5</v>
      </c>
      <c r="I397" s="136">
        <v>65.0</v>
      </c>
      <c r="J397" s="136">
        <v>5.0</v>
      </c>
      <c r="K397" s="136" t="s">
        <v>1224</v>
      </c>
      <c r="L397" s="136" t="s">
        <v>25</v>
      </c>
      <c r="M397" s="136" t="s">
        <v>66</v>
      </c>
      <c r="N397" s="136" t="s">
        <v>243</v>
      </c>
      <c r="O397" s="146">
        <v>42064.0</v>
      </c>
      <c r="P397" s="144">
        <v>259.0</v>
      </c>
      <c r="Q397" s="142">
        <f t="shared" si="1"/>
        <v>6</v>
      </c>
      <c r="R397" s="143"/>
    </row>
    <row r="398" ht="15.75" customHeight="1">
      <c r="A398" s="136">
        <v>1.7779795E7</v>
      </c>
      <c r="B398" s="137" t="s">
        <v>1225</v>
      </c>
      <c r="C398" s="138" t="s">
        <v>1226</v>
      </c>
      <c r="D398" s="139">
        <v>90.0</v>
      </c>
      <c r="E398" s="136">
        <v>10.0</v>
      </c>
      <c r="F398" s="136">
        <v>4.0</v>
      </c>
      <c r="G398" s="136">
        <v>7.0</v>
      </c>
      <c r="H398" s="136">
        <v>3.5</v>
      </c>
      <c r="I398" s="136">
        <v>63.0</v>
      </c>
      <c r="J398" s="136">
        <v>5.0</v>
      </c>
      <c r="K398" s="136" t="s">
        <v>1227</v>
      </c>
      <c r="L398" s="136" t="s">
        <v>25</v>
      </c>
      <c r="M398" s="136" t="s">
        <v>62</v>
      </c>
      <c r="N398" s="136" t="s">
        <v>244</v>
      </c>
      <c r="O398" s="146">
        <v>42064.0</v>
      </c>
      <c r="P398" s="144">
        <v>259.0</v>
      </c>
      <c r="Q398" s="142">
        <f t="shared" si="1"/>
        <v>6</v>
      </c>
      <c r="R398" s="143"/>
    </row>
    <row r="399" ht="15.75" customHeight="1">
      <c r="A399" s="136">
        <v>2.1332427E7</v>
      </c>
      <c r="B399" s="137" t="s">
        <v>1228</v>
      </c>
      <c r="C399" s="138" t="s">
        <v>1229</v>
      </c>
      <c r="D399" s="139">
        <v>120.0</v>
      </c>
      <c r="E399" s="136">
        <v>10.0</v>
      </c>
      <c r="F399" s="136">
        <v>4.0</v>
      </c>
      <c r="G399" s="136">
        <v>6.0</v>
      </c>
      <c r="H399" s="136">
        <v>3.5</v>
      </c>
      <c r="I399" s="136">
        <v>29.0</v>
      </c>
      <c r="J399" s="136">
        <v>5.0</v>
      </c>
      <c r="K399" s="136" t="s">
        <v>1230</v>
      </c>
      <c r="L399" s="136" t="s">
        <v>25</v>
      </c>
      <c r="M399" s="136" t="s">
        <v>66</v>
      </c>
      <c r="N399" s="136" t="s">
        <v>244</v>
      </c>
      <c r="O399" s="146">
        <v>42064.0</v>
      </c>
      <c r="P399" s="144">
        <v>259.0</v>
      </c>
      <c r="Q399" s="142">
        <f t="shared" si="1"/>
        <v>6</v>
      </c>
      <c r="R399" s="143"/>
    </row>
    <row r="400" ht="15.75" customHeight="1">
      <c r="A400" s="136">
        <v>1.1203116E7</v>
      </c>
      <c r="B400" s="137" t="s">
        <v>1231</v>
      </c>
      <c r="C400" s="138" t="s">
        <v>1232</v>
      </c>
      <c r="D400" s="139">
        <v>150.0</v>
      </c>
      <c r="E400" s="136">
        <v>8.0</v>
      </c>
      <c r="F400" s="136">
        <v>2.0</v>
      </c>
      <c r="G400" s="136">
        <v>4.0</v>
      </c>
      <c r="H400" s="136">
        <v>2.0</v>
      </c>
      <c r="I400" s="136">
        <v>19.0</v>
      </c>
      <c r="J400" s="136">
        <v>5.0</v>
      </c>
      <c r="K400" s="136" t="s">
        <v>1233</v>
      </c>
      <c r="L400" s="136" t="s">
        <v>49</v>
      </c>
      <c r="M400" s="136" t="s">
        <v>60</v>
      </c>
      <c r="N400" s="147">
        <v>1.0</v>
      </c>
      <c r="O400" s="146">
        <v>42095.0</v>
      </c>
      <c r="P400" s="144">
        <v>259.0</v>
      </c>
      <c r="Q400" s="142">
        <f t="shared" si="1"/>
        <v>6</v>
      </c>
      <c r="R400" s="143"/>
    </row>
    <row r="401" ht="15.75" customHeight="1">
      <c r="A401" s="136">
        <v>1.7591776E7</v>
      </c>
      <c r="B401" s="137" t="s">
        <v>1234</v>
      </c>
      <c r="C401" s="138" t="s">
        <v>1235</v>
      </c>
      <c r="D401" s="139">
        <v>100.0</v>
      </c>
      <c r="E401" s="136">
        <v>6.0</v>
      </c>
      <c r="F401" s="136">
        <v>3.0</v>
      </c>
      <c r="G401" s="136">
        <v>3.0</v>
      </c>
      <c r="H401" s="136">
        <v>2.0</v>
      </c>
      <c r="I401" s="136">
        <v>35.0</v>
      </c>
      <c r="J401" s="136">
        <v>5.0</v>
      </c>
      <c r="K401" s="136" t="s">
        <v>1236</v>
      </c>
      <c r="L401" s="136" t="s">
        <v>25</v>
      </c>
      <c r="M401" s="136" t="s">
        <v>71</v>
      </c>
      <c r="N401" s="136" t="s">
        <v>249</v>
      </c>
      <c r="O401" s="146">
        <v>42095.0</v>
      </c>
      <c r="P401" s="144">
        <v>259.0</v>
      </c>
      <c r="Q401" s="142">
        <f t="shared" si="1"/>
        <v>6</v>
      </c>
      <c r="R401" s="143"/>
    </row>
    <row r="402" ht="15.75" customHeight="1">
      <c r="A402" s="136">
        <v>1.8525733E7</v>
      </c>
      <c r="B402" s="137" t="s">
        <v>1237</v>
      </c>
      <c r="C402" s="138" t="s">
        <v>1238</v>
      </c>
      <c r="D402" s="139">
        <v>169.0</v>
      </c>
      <c r="E402" s="136">
        <v>10.0</v>
      </c>
      <c r="F402" s="136">
        <v>4.0</v>
      </c>
      <c r="G402" s="136">
        <v>7.0</v>
      </c>
      <c r="H402" s="136">
        <v>3.0</v>
      </c>
      <c r="I402" s="136">
        <v>22.0</v>
      </c>
      <c r="J402" s="136">
        <v>5.0</v>
      </c>
      <c r="K402" s="136" t="s">
        <v>207</v>
      </c>
      <c r="L402" s="136" t="s">
        <v>49</v>
      </c>
      <c r="M402" s="136" t="s">
        <v>79</v>
      </c>
      <c r="N402" s="136" t="s">
        <v>243</v>
      </c>
      <c r="O402" s="146">
        <v>42095.0</v>
      </c>
      <c r="P402" s="144">
        <v>259.0</v>
      </c>
      <c r="Q402" s="142">
        <f t="shared" si="1"/>
        <v>6</v>
      </c>
      <c r="R402" s="143"/>
    </row>
    <row r="403" ht="15.75" customHeight="1">
      <c r="A403" s="136">
        <v>6332230.0</v>
      </c>
      <c r="B403" s="137" t="s">
        <v>1239</v>
      </c>
      <c r="C403" s="138" t="s">
        <v>1240</v>
      </c>
      <c r="D403" s="139">
        <v>105.0</v>
      </c>
      <c r="E403" s="136">
        <v>8.0</v>
      </c>
      <c r="F403" s="136">
        <v>3.0</v>
      </c>
      <c r="G403" s="136">
        <v>4.0</v>
      </c>
      <c r="H403" s="136">
        <v>3.0</v>
      </c>
      <c r="I403" s="136">
        <v>97.0</v>
      </c>
      <c r="J403" s="136">
        <v>5.0</v>
      </c>
      <c r="K403" s="136" t="s">
        <v>1241</v>
      </c>
      <c r="L403" s="136" t="s">
        <v>25</v>
      </c>
      <c r="M403" s="136" t="s">
        <v>66</v>
      </c>
      <c r="N403" s="136" t="s">
        <v>244</v>
      </c>
      <c r="O403" s="146">
        <v>42125.0</v>
      </c>
      <c r="P403" s="144">
        <v>259.0</v>
      </c>
      <c r="Q403" s="142">
        <f t="shared" si="1"/>
        <v>6</v>
      </c>
      <c r="R403" s="143"/>
    </row>
    <row r="404" ht="15.75" customHeight="1">
      <c r="A404" s="136">
        <v>6569956.0</v>
      </c>
      <c r="B404" s="137" t="s">
        <v>1242</v>
      </c>
      <c r="C404" s="138" t="s">
        <v>1243</v>
      </c>
      <c r="D404" s="139">
        <v>80.0</v>
      </c>
      <c r="E404" s="136">
        <v>9.0</v>
      </c>
      <c r="F404" s="136">
        <v>4.0</v>
      </c>
      <c r="G404" s="136">
        <v>5.0</v>
      </c>
      <c r="H404" s="136">
        <v>3.0</v>
      </c>
      <c r="I404" s="136">
        <v>46.0</v>
      </c>
      <c r="J404" s="136">
        <v>5.0</v>
      </c>
      <c r="K404" s="136" t="s">
        <v>1244</v>
      </c>
      <c r="L404" s="136" t="s">
        <v>25</v>
      </c>
      <c r="M404" s="136" t="s">
        <v>62</v>
      </c>
      <c r="N404" s="136" t="s">
        <v>1245</v>
      </c>
      <c r="O404" s="146">
        <v>42125.0</v>
      </c>
      <c r="P404" s="144">
        <v>259.0</v>
      </c>
      <c r="Q404" s="142">
        <f t="shared" si="1"/>
        <v>6</v>
      </c>
      <c r="R404" s="143"/>
    </row>
    <row r="405" ht="15.75" customHeight="1">
      <c r="A405" s="136">
        <v>9387718.0</v>
      </c>
      <c r="B405" s="137" t="s">
        <v>1246</v>
      </c>
      <c r="C405" s="138" t="s">
        <v>1247</v>
      </c>
      <c r="D405" s="139">
        <v>185.0</v>
      </c>
      <c r="E405" s="136">
        <v>11.0</v>
      </c>
      <c r="F405" s="136">
        <v>5.0</v>
      </c>
      <c r="G405" s="136">
        <v>6.0</v>
      </c>
      <c r="H405" s="136">
        <v>3.0</v>
      </c>
      <c r="I405" s="136">
        <v>25.0</v>
      </c>
      <c r="J405" s="136">
        <v>5.0</v>
      </c>
      <c r="K405" s="136" t="s">
        <v>1248</v>
      </c>
      <c r="L405" s="136" t="s">
        <v>25</v>
      </c>
      <c r="M405" s="136" t="s">
        <v>66</v>
      </c>
      <c r="N405" s="147">
        <v>1.0</v>
      </c>
      <c r="O405" s="146">
        <v>42125.0</v>
      </c>
      <c r="P405" s="144">
        <v>259.0</v>
      </c>
      <c r="Q405" s="142">
        <f t="shared" si="1"/>
        <v>6</v>
      </c>
      <c r="R405" s="143"/>
    </row>
    <row r="406" ht="15.75" customHeight="1">
      <c r="A406" s="136">
        <v>2.138041E7</v>
      </c>
      <c r="B406" s="137" t="s">
        <v>1249</v>
      </c>
      <c r="C406" s="138" t="s">
        <v>1250</v>
      </c>
      <c r="D406" s="139">
        <v>130.0</v>
      </c>
      <c r="E406" s="136">
        <v>8.0</v>
      </c>
      <c r="F406" s="136">
        <v>3.0</v>
      </c>
      <c r="G406" s="136">
        <v>5.0</v>
      </c>
      <c r="H406" s="136">
        <v>2.0</v>
      </c>
      <c r="I406" s="136">
        <v>19.0</v>
      </c>
      <c r="J406" s="136">
        <v>5.0</v>
      </c>
      <c r="K406" s="136" t="s">
        <v>1251</v>
      </c>
      <c r="L406" s="136" t="s">
        <v>25</v>
      </c>
      <c r="M406" s="136" t="s">
        <v>62</v>
      </c>
      <c r="N406" s="136" t="s">
        <v>243</v>
      </c>
      <c r="O406" s="146">
        <v>42125.0</v>
      </c>
      <c r="P406" s="144">
        <v>259.0</v>
      </c>
      <c r="Q406" s="142">
        <f t="shared" si="1"/>
        <v>6</v>
      </c>
      <c r="R406" s="143"/>
    </row>
    <row r="407" ht="15.75" customHeight="1">
      <c r="A407" s="136">
        <v>6711443.0</v>
      </c>
      <c r="B407" s="137" t="s">
        <v>1252</v>
      </c>
      <c r="C407" s="138" t="s">
        <v>1253</v>
      </c>
      <c r="D407" s="139">
        <v>105.0</v>
      </c>
      <c r="E407" s="136">
        <v>10.0</v>
      </c>
      <c r="F407" s="136">
        <v>4.0</v>
      </c>
      <c r="G407" s="136">
        <v>7.0</v>
      </c>
      <c r="H407" s="136">
        <v>3.5</v>
      </c>
      <c r="I407" s="136">
        <v>53.0</v>
      </c>
      <c r="J407" s="136">
        <v>5.0</v>
      </c>
      <c r="K407" s="136" t="s">
        <v>1254</v>
      </c>
      <c r="L407" s="136" t="s">
        <v>25</v>
      </c>
      <c r="M407" s="136" t="s">
        <v>66</v>
      </c>
      <c r="N407" s="136" t="s">
        <v>247</v>
      </c>
      <c r="O407" s="146">
        <v>42156.0</v>
      </c>
      <c r="P407" s="144">
        <v>259.0</v>
      </c>
      <c r="Q407" s="142">
        <f t="shared" si="1"/>
        <v>5</v>
      </c>
      <c r="R407" s="143"/>
    </row>
    <row r="408" ht="15.75" customHeight="1">
      <c r="A408" s="136">
        <v>6744153.0</v>
      </c>
      <c r="B408" s="137" t="s">
        <v>1255</v>
      </c>
      <c r="C408" s="138" t="s">
        <v>1256</v>
      </c>
      <c r="D408" s="139">
        <v>199.0</v>
      </c>
      <c r="E408" s="136">
        <v>11.0</v>
      </c>
      <c r="F408" s="136">
        <v>5.0</v>
      </c>
      <c r="G408" s="136">
        <v>7.0</v>
      </c>
      <c r="H408" s="136">
        <v>4.5</v>
      </c>
      <c r="I408" s="136">
        <v>62.0</v>
      </c>
      <c r="J408" s="136">
        <v>5.0</v>
      </c>
      <c r="K408" s="136" t="s">
        <v>49</v>
      </c>
      <c r="L408" s="136" t="s">
        <v>64</v>
      </c>
      <c r="M408" s="136" t="s">
        <v>66</v>
      </c>
      <c r="N408" s="136" t="s">
        <v>243</v>
      </c>
      <c r="O408" s="146">
        <v>42156.0</v>
      </c>
      <c r="P408" s="144">
        <v>259.0</v>
      </c>
      <c r="Q408" s="142">
        <f t="shared" si="1"/>
        <v>5</v>
      </c>
      <c r="R408" s="143"/>
    </row>
    <row r="409" ht="15.75" customHeight="1">
      <c r="A409" s="136">
        <v>1.0590841E7</v>
      </c>
      <c r="B409" s="137" t="s">
        <v>1257</v>
      </c>
      <c r="C409" s="138" t="s">
        <v>1258</v>
      </c>
      <c r="D409" s="139">
        <v>199.0</v>
      </c>
      <c r="E409" s="136">
        <v>11.0</v>
      </c>
      <c r="F409" s="136">
        <v>5.0</v>
      </c>
      <c r="G409" s="136">
        <v>6.0</v>
      </c>
      <c r="H409" s="136">
        <v>5.0</v>
      </c>
      <c r="I409" s="136">
        <v>45.0</v>
      </c>
      <c r="J409" s="136">
        <v>5.0</v>
      </c>
      <c r="K409" s="136" t="s">
        <v>49</v>
      </c>
      <c r="L409" s="136" t="s">
        <v>64</v>
      </c>
      <c r="M409" s="136" t="s">
        <v>66</v>
      </c>
      <c r="N409" s="136" t="s">
        <v>243</v>
      </c>
      <c r="O409" s="146">
        <v>42156.0</v>
      </c>
      <c r="P409" s="144">
        <v>259.0</v>
      </c>
      <c r="Q409" s="142">
        <f t="shared" si="1"/>
        <v>5</v>
      </c>
      <c r="R409" s="143"/>
    </row>
    <row r="410" ht="15.75" customHeight="1">
      <c r="A410" s="136">
        <v>1.3417244E7</v>
      </c>
      <c r="B410" s="137" t="s">
        <v>1259</v>
      </c>
      <c r="C410" s="138" t="s">
        <v>1260</v>
      </c>
      <c r="D410" s="139">
        <v>125.0</v>
      </c>
      <c r="E410" s="136">
        <v>8.0</v>
      </c>
      <c r="F410" s="136">
        <v>4.0</v>
      </c>
      <c r="G410" s="136">
        <v>5.0</v>
      </c>
      <c r="H410" s="136">
        <v>3.5</v>
      </c>
      <c r="I410" s="136">
        <v>41.0</v>
      </c>
      <c r="J410" s="136">
        <v>5.0</v>
      </c>
      <c r="K410" s="136" t="s">
        <v>1261</v>
      </c>
      <c r="L410" s="136" t="s">
        <v>25</v>
      </c>
      <c r="M410" s="136" t="s">
        <v>62</v>
      </c>
      <c r="N410" s="136" t="s">
        <v>243</v>
      </c>
      <c r="O410" s="146">
        <v>42156.0</v>
      </c>
      <c r="P410" s="144">
        <v>259.0</v>
      </c>
      <c r="Q410" s="142">
        <f t="shared" si="1"/>
        <v>5</v>
      </c>
      <c r="R410" s="143"/>
    </row>
    <row r="411" ht="15.75" customHeight="1">
      <c r="A411" s="136">
        <v>1.7343622E7</v>
      </c>
      <c r="B411" s="137" t="s">
        <v>1262</v>
      </c>
      <c r="C411" s="138" t="s">
        <v>1263</v>
      </c>
      <c r="D411" s="139">
        <v>100.0</v>
      </c>
      <c r="E411" s="136">
        <v>10.0</v>
      </c>
      <c r="F411" s="136">
        <v>4.0</v>
      </c>
      <c r="G411" s="136">
        <v>5.0</v>
      </c>
      <c r="H411" s="136">
        <v>3.0</v>
      </c>
      <c r="I411" s="136">
        <v>62.0</v>
      </c>
      <c r="J411" s="136">
        <v>5.0</v>
      </c>
      <c r="K411" s="136" t="s">
        <v>727</v>
      </c>
      <c r="L411" s="136" t="s">
        <v>25</v>
      </c>
      <c r="M411" s="136" t="s">
        <v>62</v>
      </c>
      <c r="N411" s="136" t="s">
        <v>249</v>
      </c>
      <c r="O411" s="146">
        <v>42156.0</v>
      </c>
      <c r="P411" s="144">
        <v>259.0</v>
      </c>
      <c r="Q411" s="142">
        <f t="shared" si="1"/>
        <v>5</v>
      </c>
      <c r="R411" s="143"/>
    </row>
    <row r="412" ht="15.75" customHeight="1">
      <c r="A412" s="136">
        <v>1.7904841E7</v>
      </c>
      <c r="B412" s="137" t="s">
        <v>1264</v>
      </c>
      <c r="C412" s="138" t="s">
        <v>1265</v>
      </c>
      <c r="D412" s="139">
        <v>123.0</v>
      </c>
      <c r="E412" s="136" t="s">
        <v>215</v>
      </c>
      <c r="F412" s="136">
        <v>7.0</v>
      </c>
      <c r="G412" s="136">
        <v>11.0</v>
      </c>
      <c r="H412" s="136">
        <v>4.5</v>
      </c>
      <c r="I412" s="136">
        <v>77.0</v>
      </c>
      <c r="J412" s="136">
        <v>5.0</v>
      </c>
      <c r="K412" s="136" t="s">
        <v>183</v>
      </c>
      <c r="L412" s="136" t="s">
        <v>25</v>
      </c>
      <c r="M412" s="136" t="s">
        <v>79</v>
      </c>
      <c r="N412" s="136" t="s">
        <v>245</v>
      </c>
      <c r="O412" s="146">
        <v>42156.0</v>
      </c>
      <c r="P412" s="144">
        <v>259.0</v>
      </c>
      <c r="Q412" s="142">
        <f t="shared" si="1"/>
        <v>5</v>
      </c>
      <c r="R412" s="143"/>
    </row>
    <row r="413" ht="15.75" customHeight="1">
      <c r="A413" s="136">
        <v>2.0087984E7</v>
      </c>
      <c r="B413" s="137" t="s">
        <v>1266</v>
      </c>
      <c r="C413" s="138" t="s">
        <v>1267</v>
      </c>
      <c r="D413" s="139">
        <v>96.0</v>
      </c>
      <c r="E413" s="136">
        <v>10.0</v>
      </c>
      <c r="F413" s="136">
        <v>3.0</v>
      </c>
      <c r="G413" s="136">
        <v>7.0</v>
      </c>
      <c r="H413" s="136">
        <v>2.0</v>
      </c>
      <c r="I413" s="136">
        <v>49.0</v>
      </c>
      <c r="J413" s="136">
        <v>5.0</v>
      </c>
      <c r="K413" s="136" t="s">
        <v>252</v>
      </c>
      <c r="L413" s="136" t="s">
        <v>25</v>
      </c>
      <c r="M413" s="136" t="s">
        <v>60</v>
      </c>
      <c r="N413" s="136" t="s">
        <v>243</v>
      </c>
      <c r="O413" s="146">
        <v>42156.0</v>
      </c>
      <c r="P413" s="144">
        <v>259.0</v>
      </c>
      <c r="Q413" s="142">
        <f t="shared" si="1"/>
        <v>5</v>
      </c>
      <c r="R413" s="143"/>
    </row>
    <row r="414" ht="15.75" customHeight="1">
      <c r="A414" s="136">
        <v>7171230.0</v>
      </c>
      <c r="B414" s="137" t="s">
        <v>1268</v>
      </c>
      <c r="C414" s="138" t="s">
        <v>1269</v>
      </c>
      <c r="D414" s="139">
        <v>160.0</v>
      </c>
      <c r="E414" s="136">
        <v>12.0</v>
      </c>
      <c r="F414" s="136">
        <v>5.0</v>
      </c>
      <c r="G414" s="136">
        <v>6.0</v>
      </c>
      <c r="H414" s="136">
        <v>5.0</v>
      </c>
      <c r="I414" s="136">
        <v>79.0</v>
      </c>
      <c r="J414" s="136">
        <v>5.0</v>
      </c>
      <c r="K414" s="136" t="s">
        <v>1270</v>
      </c>
      <c r="L414" s="136" t="s">
        <v>25</v>
      </c>
      <c r="M414" s="136" t="s">
        <v>79</v>
      </c>
      <c r="N414" s="136" t="s">
        <v>247</v>
      </c>
      <c r="O414" s="146">
        <v>42186.0</v>
      </c>
      <c r="P414" s="144">
        <v>259.0</v>
      </c>
      <c r="Q414" s="142">
        <f t="shared" si="1"/>
        <v>5</v>
      </c>
      <c r="R414" s="143"/>
    </row>
    <row r="415" ht="15.75" customHeight="1">
      <c r="A415" s="136">
        <v>7558456.0</v>
      </c>
      <c r="B415" s="137" t="s">
        <v>1271</v>
      </c>
      <c r="C415" s="138" t="s">
        <v>1272</v>
      </c>
      <c r="D415" s="139">
        <v>86.0</v>
      </c>
      <c r="E415" s="136">
        <v>8.0</v>
      </c>
      <c r="F415" s="136">
        <v>3.0</v>
      </c>
      <c r="G415" s="136">
        <v>4.0</v>
      </c>
      <c r="H415" s="136">
        <v>2.5</v>
      </c>
      <c r="I415" s="136">
        <v>54.0</v>
      </c>
      <c r="J415" s="136">
        <v>5.0</v>
      </c>
      <c r="K415" s="136" t="s">
        <v>1273</v>
      </c>
      <c r="L415" s="136" t="s">
        <v>25</v>
      </c>
      <c r="M415" s="136" t="s">
        <v>62</v>
      </c>
      <c r="N415" s="136" t="s">
        <v>1274</v>
      </c>
      <c r="O415" s="146">
        <v>42186.0</v>
      </c>
      <c r="P415" s="144">
        <v>259.0</v>
      </c>
      <c r="Q415" s="142">
        <f t="shared" si="1"/>
        <v>5</v>
      </c>
      <c r="R415" s="143"/>
    </row>
    <row r="416" ht="15.75" customHeight="1">
      <c r="A416" s="136">
        <v>1.2762999E7</v>
      </c>
      <c r="B416" s="137" t="s">
        <v>1275</v>
      </c>
      <c r="C416" s="138" t="s">
        <v>1276</v>
      </c>
      <c r="D416" s="139">
        <v>90.0</v>
      </c>
      <c r="E416" s="136">
        <v>6.0</v>
      </c>
      <c r="F416" s="136">
        <v>2.0</v>
      </c>
      <c r="G416" s="136">
        <v>3.0</v>
      </c>
      <c r="H416" s="136">
        <v>2.0</v>
      </c>
      <c r="I416" s="136">
        <v>80.0</v>
      </c>
      <c r="J416" s="136">
        <v>5.0</v>
      </c>
      <c r="K416" s="136" t="s">
        <v>1277</v>
      </c>
      <c r="L416" s="136" t="s">
        <v>25</v>
      </c>
      <c r="M416" s="136" t="s">
        <v>71</v>
      </c>
      <c r="N416" s="136" t="s">
        <v>249</v>
      </c>
      <c r="O416" s="146">
        <v>42186.0</v>
      </c>
      <c r="P416" s="144">
        <v>259.0</v>
      </c>
      <c r="Q416" s="142">
        <f t="shared" si="1"/>
        <v>5</v>
      </c>
      <c r="R416" s="143"/>
    </row>
    <row r="417" ht="15.75" customHeight="1">
      <c r="A417" s="136">
        <v>1.4820514E7</v>
      </c>
      <c r="B417" s="137" t="s">
        <v>1278</v>
      </c>
      <c r="C417" s="138" t="s">
        <v>1279</v>
      </c>
      <c r="D417" s="139">
        <v>165.0</v>
      </c>
      <c r="E417" s="136">
        <v>8.0</v>
      </c>
      <c r="F417" s="136">
        <v>4.0</v>
      </c>
      <c r="G417" s="136">
        <v>6.0</v>
      </c>
      <c r="H417" s="136">
        <v>3.0</v>
      </c>
      <c r="I417" s="136">
        <v>17.0</v>
      </c>
      <c r="J417" s="136">
        <v>5.0</v>
      </c>
      <c r="K417" s="136" t="s">
        <v>1280</v>
      </c>
      <c r="L417" s="136" t="s">
        <v>25</v>
      </c>
      <c r="M417" s="136" t="s">
        <v>66</v>
      </c>
      <c r="N417" s="136" t="s">
        <v>243</v>
      </c>
      <c r="O417" s="146">
        <v>42186.0</v>
      </c>
      <c r="P417" s="144">
        <v>259.0</v>
      </c>
      <c r="Q417" s="142">
        <f t="shared" si="1"/>
        <v>5</v>
      </c>
      <c r="R417" s="143"/>
    </row>
    <row r="418" ht="15.75" customHeight="1">
      <c r="A418" s="136">
        <v>7678340.0</v>
      </c>
      <c r="B418" s="137" t="s">
        <v>1281</v>
      </c>
      <c r="C418" s="138" t="s">
        <v>1282</v>
      </c>
      <c r="D418" s="139">
        <v>119.0</v>
      </c>
      <c r="E418" s="136">
        <v>6.0</v>
      </c>
      <c r="F418" s="136">
        <v>3.0</v>
      </c>
      <c r="G418" s="136">
        <v>4.0</v>
      </c>
      <c r="H418" s="136">
        <v>2.0</v>
      </c>
      <c r="I418" s="136">
        <v>59.0</v>
      </c>
      <c r="J418" s="136">
        <v>5.0</v>
      </c>
      <c r="K418" s="136" t="s">
        <v>1283</v>
      </c>
      <c r="L418" s="136" t="s">
        <v>25</v>
      </c>
      <c r="M418" s="136" t="s">
        <v>60</v>
      </c>
      <c r="N418" s="147">
        <v>1.0</v>
      </c>
      <c r="O418" s="146">
        <v>42217.0</v>
      </c>
      <c r="P418" s="144">
        <v>259.0</v>
      </c>
      <c r="Q418" s="142">
        <f t="shared" si="1"/>
        <v>5</v>
      </c>
      <c r="R418" s="143"/>
    </row>
    <row r="419" ht="15.75" customHeight="1">
      <c r="A419" s="136">
        <v>8081094.0</v>
      </c>
      <c r="B419" s="137" t="s">
        <v>1284</v>
      </c>
      <c r="C419" s="138" t="s">
        <v>1285</v>
      </c>
      <c r="D419" s="139">
        <v>84.0</v>
      </c>
      <c r="E419" s="136">
        <v>10.0</v>
      </c>
      <c r="F419" s="136">
        <v>4.0</v>
      </c>
      <c r="G419" s="136">
        <v>7.0</v>
      </c>
      <c r="H419" s="136">
        <v>3.5</v>
      </c>
      <c r="I419" s="136">
        <v>52.0</v>
      </c>
      <c r="J419" s="136">
        <v>5.0</v>
      </c>
      <c r="K419" s="136" t="s">
        <v>1286</v>
      </c>
      <c r="L419" s="136" t="s">
        <v>64</v>
      </c>
      <c r="M419" s="136" t="s">
        <v>66</v>
      </c>
      <c r="N419" s="136" t="s">
        <v>244</v>
      </c>
      <c r="O419" s="146">
        <v>42217.0</v>
      </c>
      <c r="P419" s="144">
        <v>259.0</v>
      </c>
      <c r="Q419" s="142">
        <f t="shared" si="1"/>
        <v>5</v>
      </c>
      <c r="R419" s="143"/>
    </row>
    <row r="420" ht="15.75" customHeight="1">
      <c r="A420" s="136">
        <v>8101253.0</v>
      </c>
      <c r="B420" s="137" t="s">
        <v>1287</v>
      </c>
      <c r="C420" s="138" t="s">
        <v>1288</v>
      </c>
      <c r="D420" s="139">
        <v>140.0</v>
      </c>
      <c r="E420" s="136">
        <v>10.0</v>
      </c>
      <c r="F420" s="136">
        <v>4.0</v>
      </c>
      <c r="G420" s="136">
        <v>5.0</v>
      </c>
      <c r="H420" s="136">
        <v>4.0</v>
      </c>
      <c r="I420" s="136">
        <v>26.0</v>
      </c>
      <c r="J420" s="136">
        <v>5.0</v>
      </c>
      <c r="K420" s="136" t="s">
        <v>408</v>
      </c>
      <c r="L420" s="136" t="s">
        <v>25</v>
      </c>
      <c r="M420" s="136" t="s">
        <v>79</v>
      </c>
      <c r="N420" s="136" t="s">
        <v>243</v>
      </c>
      <c r="O420" s="146">
        <v>42217.0</v>
      </c>
      <c r="P420" s="144">
        <v>259.0</v>
      </c>
      <c r="Q420" s="142">
        <f t="shared" si="1"/>
        <v>5</v>
      </c>
      <c r="R420" s="143"/>
    </row>
    <row r="421" ht="15.75" customHeight="1">
      <c r="A421" s="136">
        <v>8350984.0</v>
      </c>
      <c r="B421" s="137" t="s">
        <v>1289</v>
      </c>
      <c r="C421" s="138" t="s">
        <v>1290</v>
      </c>
      <c r="D421" s="139">
        <v>155.0</v>
      </c>
      <c r="E421" s="136">
        <v>10.0</v>
      </c>
      <c r="F421" s="136">
        <v>4.0</v>
      </c>
      <c r="G421" s="136">
        <v>6.0</v>
      </c>
      <c r="H421" s="136">
        <v>2.0</v>
      </c>
      <c r="I421" s="136">
        <v>33.0</v>
      </c>
      <c r="J421" s="136">
        <v>5.0</v>
      </c>
      <c r="K421" s="136" t="s">
        <v>1291</v>
      </c>
      <c r="L421" s="136" t="s">
        <v>25</v>
      </c>
      <c r="M421" s="136" t="s">
        <v>66</v>
      </c>
      <c r="N421" s="147">
        <v>1.0</v>
      </c>
      <c r="O421" s="146">
        <v>42248.0</v>
      </c>
      <c r="P421" s="144">
        <v>259.0</v>
      </c>
      <c r="Q421" s="142">
        <f t="shared" si="1"/>
        <v>5</v>
      </c>
      <c r="R421" s="143"/>
    </row>
    <row r="422" ht="15.75" customHeight="1">
      <c r="A422" s="136">
        <v>8419469.0</v>
      </c>
      <c r="B422" s="137" t="s">
        <v>1292</v>
      </c>
      <c r="C422" s="138" t="s">
        <v>1293</v>
      </c>
      <c r="D422" s="139">
        <v>299.0</v>
      </c>
      <c r="E422" s="136">
        <v>15.0</v>
      </c>
      <c r="F422" s="136">
        <v>6.0</v>
      </c>
      <c r="G422" s="136">
        <v>9.0</v>
      </c>
      <c r="H422" s="136">
        <v>6.0</v>
      </c>
      <c r="I422" s="136">
        <v>74.0</v>
      </c>
      <c r="J422" s="136">
        <v>5.0</v>
      </c>
      <c r="K422" s="136" t="s">
        <v>1294</v>
      </c>
      <c r="L422" s="136" t="s">
        <v>25</v>
      </c>
      <c r="M422" s="136" t="s">
        <v>79</v>
      </c>
      <c r="N422" s="136" t="s">
        <v>244</v>
      </c>
      <c r="O422" s="146">
        <v>42248.0</v>
      </c>
      <c r="P422" s="144">
        <v>259.0</v>
      </c>
      <c r="Q422" s="142">
        <f t="shared" si="1"/>
        <v>5</v>
      </c>
      <c r="R422" s="143"/>
    </row>
    <row r="423" ht="15.75" customHeight="1">
      <c r="A423" s="136">
        <v>9532579.0</v>
      </c>
      <c r="B423" s="137" t="s">
        <v>1295</v>
      </c>
      <c r="C423" s="138" t="s">
        <v>1296</v>
      </c>
      <c r="D423" s="139">
        <v>135.0</v>
      </c>
      <c r="E423" s="136">
        <v>8.0</v>
      </c>
      <c r="F423" s="136">
        <v>3.0</v>
      </c>
      <c r="G423" s="136">
        <v>5.0</v>
      </c>
      <c r="H423" s="136">
        <v>2.0</v>
      </c>
      <c r="I423" s="136">
        <v>91.0</v>
      </c>
      <c r="J423" s="136">
        <v>5.0</v>
      </c>
      <c r="K423" s="136" t="s">
        <v>1297</v>
      </c>
      <c r="L423" s="136" t="s">
        <v>1131</v>
      </c>
      <c r="M423" s="136" t="s">
        <v>60</v>
      </c>
      <c r="N423" s="136" t="s">
        <v>1298</v>
      </c>
      <c r="O423" s="146">
        <v>42248.0</v>
      </c>
      <c r="P423" s="144">
        <v>259.0</v>
      </c>
      <c r="Q423" s="142">
        <f t="shared" si="1"/>
        <v>5</v>
      </c>
      <c r="R423" s="143"/>
    </row>
    <row r="424" ht="15.75" customHeight="1">
      <c r="A424" s="136">
        <v>1.3897065E7</v>
      </c>
      <c r="B424" s="137" t="s">
        <v>1299</v>
      </c>
      <c r="C424" s="138" t="s">
        <v>1300</v>
      </c>
      <c r="D424" s="139">
        <v>135.0</v>
      </c>
      <c r="E424" s="136">
        <v>8.0</v>
      </c>
      <c r="F424" s="136">
        <v>3.0</v>
      </c>
      <c r="G424" s="136">
        <v>4.0</v>
      </c>
      <c r="H424" s="136">
        <v>2.0</v>
      </c>
      <c r="I424" s="136">
        <v>79.0</v>
      </c>
      <c r="J424" s="136">
        <v>5.0</v>
      </c>
      <c r="K424" s="136" t="s">
        <v>1297</v>
      </c>
      <c r="L424" s="136" t="s">
        <v>49</v>
      </c>
      <c r="M424" s="136" t="s">
        <v>60</v>
      </c>
      <c r="N424" s="136" t="s">
        <v>1298</v>
      </c>
      <c r="O424" s="146">
        <v>42248.0</v>
      </c>
      <c r="P424" s="144">
        <v>259.0</v>
      </c>
      <c r="Q424" s="142">
        <f t="shared" si="1"/>
        <v>5</v>
      </c>
      <c r="R424" s="143"/>
    </row>
    <row r="425" ht="15.75" customHeight="1">
      <c r="A425" s="136">
        <v>1.4093858E7</v>
      </c>
      <c r="B425" s="137" t="s">
        <v>1301</v>
      </c>
      <c r="C425" s="138" t="s">
        <v>1302</v>
      </c>
      <c r="D425" s="139">
        <v>180.0</v>
      </c>
      <c r="E425" s="136">
        <v>8.0</v>
      </c>
      <c r="F425" s="136">
        <v>4.0</v>
      </c>
      <c r="G425" s="136">
        <v>5.0</v>
      </c>
      <c r="H425" s="136">
        <v>2.0</v>
      </c>
      <c r="I425" s="136">
        <v>70.0</v>
      </c>
      <c r="J425" s="136">
        <v>5.0</v>
      </c>
      <c r="K425" s="136" t="s">
        <v>1297</v>
      </c>
      <c r="L425" s="136" t="s">
        <v>49</v>
      </c>
      <c r="M425" s="136" t="s">
        <v>60</v>
      </c>
      <c r="N425" s="136" t="s">
        <v>1298</v>
      </c>
      <c r="O425" s="146">
        <v>42248.0</v>
      </c>
      <c r="P425" s="144">
        <v>259.0</v>
      </c>
      <c r="Q425" s="142">
        <f t="shared" si="1"/>
        <v>5</v>
      </c>
      <c r="R425" s="143"/>
    </row>
    <row r="426" ht="15.75" customHeight="1">
      <c r="A426" s="136">
        <v>9294964.0</v>
      </c>
      <c r="B426" s="137" t="s">
        <v>1303</v>
      </c>
      <c r="C426" s="138" t="s">
        <v>1304</v>
      </c>
      <c r="D426" s="139">
        <v>125.0</v>
      </c>
      <c r="E426" s="136">
        <v>8.0</v>
      </c>
      <c r="F426" s="136">
        <v>4.0</v>
      </c>
      <c r="G426" s="136">
        <v>4.0</v>
      </c>
      <c r="H426" s="136">
        <v>3.0</v>
      </c>
      <c r="I426" s="136">
        <v>42.0</v>
      </c>
      <c r="J426" s="136">
        <v>5.0</v>
      </c>
      <c r="K426" s="136" t="s">
        <v>1305</v>
      </c>
      <c r="L426" s="136" t="s">
        <v>25</v>
      </c>
      <c r="M426" s="136" t="s">
        <v>62</v>
      </c>
      <c r="N426" s="136" t="s">
        <v>247</v>
      </c>
      <c r="O426" s="146">
        <v>42309.0</v>
      </c>
      <c r="P426" s="144">
        <v>259.0</v>
      </c>
      <c r="Q426" s="142">
        <f t="shared" si="1"/>
        <v>5</v>
      </c>
      <c r="R426" s="143"/>
    </row>
    <row r="427" ht="15.75" customHeight="1">
      <c r="A427" s="136">
        <v>1.4229356E7</v>
      </c>
      <c r="B427" s="137" t="s">
        <v>1306</v>
      </c>
      <c r="C427" s="138" t="s">
        <v>1307</v>
      </c>
      <c r="D427" s="139">
        <v>169.0</v>
      </c>
      <c r="E427" s="136">
        <v>9.0</v>
      </c>
      <c r="F427" s="136">
        <v>4.0</v>
      </c>
      <c r="G427" s="136">
        <v>6.0</v>
      </c>
      <c r="H427" s="136">
        <v>3.0</v>
      </c>
      <c r="I427" s="136">
        <v>28.0</v>
      </c>
      <c r="J427" s="136">
        <v>5.0</v>
      </c>
      <c r="K427" s="136" t="s">
        <v>1308</v>
      </c>
      <c r="L427" s="136" t="s">
        <v>25</v>
      </c>
      <c r="M427" s="136" t="s">
        <v>62</v>
      </c>
      <c r="N427" s="136" t="s">
        <v>246</v>
      </c>
      <c r="O427" s="146">
        <v>42309.0</v>
      </c>
      <c r="P427" s="144">
        <v>259.0</v>
      </c>
      <c r="Q427" s="142">
        <f t="shared" si="1"/>
        <v>5</v>
      </c>
      <c r="R427" s="143"/>
    </row>
    <row r="428" ht="15.75" customHeight="1">
      <c r="A428" s="136">
        <v>1.7847445E7</v>
      </c>
      <c r="B428" s="137" t="s">
        <v>1309</v>
      </c>
      <c r="C428" s="138" t="s">
        <v>1310</v>
      </c>
      <c r="D428" s="139">
        <v>169.0</v>
      </c>
      <c r="E428" s="136">
        <v>9.0</v>
      </c>
      <c r="F428" s="136">
        <v>4.0</v>
      </c>
      <c r="G428" s="136">
        <v>6.0</v>
      </c>
      <c r="H428" s="136">
        <v>3.0</v>
      </c>
      <c r="I428" s="136">
        <v>51.0</v>
      </c>
      <c r="J428" s="136">
        <v>5.0</v>
      </c>
      <c r="K428" s="136" t="s">
        <v>1308</v>
      </c>
      <c r="L428" s="136" t="s">
        <v>25</v>
      </c>
      <c r="M428" s="136" t="s">
        <v>62</v>
      </c>
      <c r="N428" s="136" t="s">
        <v>246</v>
      </c>
      <c r="O428" s="146">
        <v>42309.0</v>
      </c>
      <c r="P428" s="144">
        <v>259.0</v>
      </c>
      <c r="Q428" s="142">
        <f t="shared" si="1"/>
        <v>5</v>
      </c>
      <c r="R428" s="143"/>
    </row>
    <row r="429" ht="15.75" customHeight="1">
      <c r="A429" s="136">
        <v>1.8581965E7</v>
      </c>
      <c r="B429" s="137" t="s">
        <v>1311</v>
      </c>
      <c r="C429" s="138" t="s">
        <v>1312</v>
      </c>
      <c r="D429" s="139">
        <v>169.0</v>
      </c>
      <c r="E429" s="136">
        <v>10.0</v>
      </c>
      <c r="F429" s="136">
        <v>4.0</v>
      </c>
      <c r="G429" s="136">
        <v>6.0</v>
      </c>
      <c r="H429" s="136">
        <v>3.0</v>
      </c>
      <c r="I429" s="136">
        <v>32.0</v>
      </c>
      <c r="J429" s="136">
        <v>5.0</v>
      </c>
      <c r="K429" s="136" t="s">
        <v>1308</v>
      </c>
      <c r="L429" s="136" t="s">
        <v>25</v>
      </c>
      <c r="M429" s="136" t="s">
        <v>62</v>
      </c>
      <c r="N429" s="136" t="s">
        <v>246</v>
      </c>
      <c r="O429" s="146">
        <v>42309.0</v>
      </c>
      <c r="P429" s="144">
        <v>259.0</v>
      </c>
      <c r="Q429" s="142">
        <f t="shared" si="1"/>
        <v>5</v>
      </c>
      <c r="R429" s="143"/>
    </row>
    <row r="430" ht="15.75" customHeight="1">
      <c r="A430" s="136">
        <v>2.102691E7</v>
      </c>
      <c r="B430" s="137" t="s">
        <v>1313</v>
      </c>
      <c r="C430" s="138" t="s">
        <v>1314</v>
      </c>
      <c r="D430" s="139">
        <v>169.0</v>
      </c>
      <c r="E430" s="136">
        <v>8.0</v>
      </c>
      <c r="F430" s="136">
        <v>4.0</v>
      </c>
      <c r="G430" s="136">
        <v>6.0</v>
      </c>
      <c r="H430" s="136">
        <v>3.0</v>
      </c>
      <c r="I430" s="136">
        <v>31.0</v>
      </c>
      <c r="J430" s="136">
        <v>5.0</v>
      </c>
      <c r="K430" s="136" t="s">
        <v>1308</v>
      </c>
      <c r="L430" s="136" t="s">
        <v>25</v>
      </c>
      <c r="M430" s="136" t="s">
        <v>62</v>
      </c>
      <c r="N430" s="136" t="s">
        <v>246</v>
      </c>
      <c r="O430" s="146">
        <v>42309.0</v>
      </c>
      <c r="P430" s="144">
        <v>259.0</v>
      </c>
      <c r="Q430" s="142">
        <f t="shared" si="1"/>
        <v>5</v>
      </c>
      <c r="R430" s="143"/>
    </row>
    <row r="431" ht="15.75" customHeight="1">
      <c r="A431" s="136">
        <v>2.1698829E7</v>
      </c>
      <c r="B431" s="137" t="s">
        <v>1315</v>
      </c>
      <c r="C431" s="138" t="s">
        <v>1316</v>
      </c>
      <c r="D431" s="139">
        <v>169.0</v>
      </c>
      <c r="E431" s="136">
        <v>10.0</v>
      </c>
      <c r="F431" s="136">
        <v>4.0</v>
      </c>
      <c r="G431" s="136">
        <v>6.0</v>
      </c>
      <c r="H431" s="136">
        <v>3.0</v>
      </c>
      <c r="I431" s="136">
        <v>19.0</v>
      </c>
      <c r="J431" s="136">
        <v>5.0</v>
      </c>
      <c r="K431" s="136" t="s">
        <v>1308</v>
      </c>
      <c r="L431" s="136" t="s">
        <v>25</v>
      </c>
      <c r="M431" s="136" t="s">
        <v>62</v>
      </c>
      <c r="N431" s="136" t="s">
        <v>246</v>
      </c>
      <c r="O431" s="146">
        <v>42309.0</v>
      </c>
      <c r="P431" s="144">
        <v>259.0</v>
      </c>
      <c r="Q431" s="142">
        <f t="shared" si="1"/>
        <v>5</v>
      </c>
      <c r="R431" s="143"/>
    </row>
    <row r="432" ht="15.75" customHeight="1">
      <c r="A432" s="136">
        <v>2.4831614E7</v>
      </c>
      <c r="B432" s="137" t="s">
        <v>1317</v>
      </c>
      <c r="C432" s="138" t="s">
        <v>1318</v>
      </c>
      <c r="D432" s="139">
        <v>169.0</v>
      </c>
      <c r="E432" s="136">
        <v>9.0</v>
      </c>
      <c r="F432" s="136">
        <v>4.0</v>
      </c>
      <c r="G432" s="136">
        <v>6.0</v>
      </c>
      <c r="H432" s="136">
        <v>3.0</v>
      </c>
      <c r="I432" s="136">
        <v>5.0</v>
      </c>
      <c r="J432" s="136">
        <v>5.0</v>
      </c>
      <c r="K432" s="136" t="s">
        <v>1308</v>
      </c>
      <c r="L432" s="136" t="s">
        <v>25</v>
      </c>
      <c r="M432" s="136" t="s">
        <v>62</v>
      </c>
      <c r="N432" s="136" t="s">
        <v>246</v>
      </c>
      <c r="O432" s="146">
        <v>42309.0</v>
      </c>
      <c r="P432" s="144">
        <v>259.0</v>
      </c>
      <c r="Q432" s="142">
        <f t="shared" si="1"/>
        <v>5</v>
      </c>
      <c r="R432" s="143"/>
    </row>
    <row r="433" ht="15.75" customHeight="1">
      <c r="A433" s="136">
        <v>9752848.0</v>
      </c>
      <c r="B433" s="137" t="s">
        <v>1319</v>
      </c>
      <c r="C433" s="138" t="s">
        <v>1320</v>
      </c>
      <c r="D433" s="136"/>
      <c r="E433" s="136">
        <v>8.0</v>
      </c>
      <c r="F433" s="136">
        <v>4.0</v>
      </c>
      <c r="G433" s="136">
        <v>6.0</v>
      </c>
      <c r="H433" s="136">
        <v>3.0</v>
      </c>
      <c r="I433" s="136">
        <v>33.0</v>
      </c>
      <c r="J433" s="136">
        <v>5.0</v>
      </c>
      <c r="K433" s="136" t="s">
        <v>1321</v>
      </c>
      <c r="L433" s="136" t="s">
        <v>25</v>
      </c>
      <c r="M433" s="136" t="s">
        <v>66</v>
      </c>
      <c r="N433" s="136" t="s">
        <v>244</v>
      </c>
      <c r="O433" s="146">
        <v>42339.0</v>
      </c>
      <c r="P433" s="144">
        <v>259.0</v>
      </c>
      <c r="Q433" s="142">
        <f t="shared" si="1"/>
        <v>5</v>
      </c>
      <c r="R433" s="143"/>
    </row>
    <row r="434" ht="15.75" customHeight="1">
      <c r="A434" s="136">
        <v>1.0072054E7</v>
      </c>
      <c r="B434" s="137" t="s">
        <v>1322</v>
      </c>
      <c r="C434" s="138" t="s">
        <v>1323</v>
      </c>
      <c r="D434" s="139">
        <v>95.0</v>
      </c>
      <c r="E434" s="136">
        <v>6.0</v>
      </c>
      <c r="F434" s="136">
        <v>3.0</v>
      </c>
      <c r="G434" s="136">
        <v>5.0</v>
      </c>
      <c r="H434" s="136">
        <v>2.5</v>
      </c>
      <c r="I434" s="136">
        <v>70.0</v>
      </c>
      <c r="J434" s="136">
        <v>5.0</v>
      </c>
      <c r="K434" s="136" t="s">
        <v>1324</v>
      </c>
      <c r="L434" s="136" t="s">
        <v>25</v>
      </c>
      <c r="M434" s="136" t="s">
        <v>66</v>
      </c>
      <c r="N434" s="136" t="s">
        <v>1325</v>
      </c>
      <c r="O434" s="146">
        <v>42339.0</v>
      </c>
      <c r="P434" s="144">
        <v>259.0</v>
      </c>
      <c r="Q434" s="142">
        <f t="shared" si="1"/>
        <v>5</v>
      </c>
      <c r="R434" s="143"/>
    </row>
    <row r="435" ht="15.75" customHeight="1">
      <c r="A435" s="136">
        <v>1.0465663E7</v>
      </c>
      <c r="B435" s="137" t="s">
        <v>1326</v>
      </c>
      <c r="C435" s="138" t="s">
        <v>1327</v>
      </c>
      <c r="D435" s="139">
        <v>89.0</v>
      </c>
      <c r="E435" s="136">
        <v>6.0</v>
      </c>
      <c r="F435" s="136">
        <v>3.0</v>
      </c>
      <c r="G435" s="136">
        <v>6.0</v>
      </c>
      <c r="H435" s="136">
        <v>2.0</v>
      </c>
      <c r="I435" s="136">
        <v>91.0</v>
      </c>
      <c r="J435" s="136">
        <v>5.0</v>
      </c>
      <c r="K435" s="136" t="s">
        <v>1328</v>
      </c>
      <c r="L435" s="136" t="s">
        <v>1329</v>
      </c>
      <c r="M435" s="136" t="s">
        <v>60</v>
      </c>
      <c r="N435" s="147">
        <v>1.0</v>
      </c>
      <c r="O435" s="146">
        <v>42339.0</v>
      </c>
      <c r="P435" s="144">
        <v>259.0</v>
      </c>
      <c r="Q435" s="142">
        <f t="shared" si="1"/>
        <v>5</v>
      </c>
      <c r="R435" s="143"/>
    </row>
    <row r="436" ht="15.75" customHeight="1">
      <c r="A436" s="136">
        <v>1.7471667E7</v>
      </c>
      <c r="B436" s="137" t="s">
        <v>1330</v>
      </c>
      <c r="C436" s="138" t="s">
        <v>1331</v>
      </c>
      <c r="D436" s="139">
        <v>104.0</v>
      </c>
      <c r="E436" s="136">
        <v>8.0</v>
      </c>
      <c r="F436" s="136">
        <v>4.0</v>
      </c>
      <c r="G436" s="136">
        <v>6.0</v>
      </c>
      <c r="H436" s="136">
        <v>3.0</v>
      </c>
      <c r="I436" s="136">
        <v>65.0</v>
      </c>
      <c r="J436" s="136">
        <v>5.0</v>
      </c>
      <c r="K436" s="136" t="s">
        <v>1332</v>
      </c>
      <c r="L436" s="136" t="s">
        <v>25</v>
      </c>
      <c r="M436" s="136" t="s">
        <v>62</v>
      </c>
      <c r="N436" s="136" t="s">
        <v>243</v>
      </c>
      <c r="O436" s="146">
        <v>42339.0</v>
      </c>
      <c r="P436" s="144">
        <v>259.0</v>
      </c>
      <c r="Q436" s="142">
        <f t="shared" si="1"/>
        <v>5</v>
      </c>
      <c r="R436" s="143"/>
    </row>
    <row r="437" ht="15.75" customHeight="1">
      <c r="A437" s="136">
        <v>2.3768843E7</v>
      </c>
      <c r="B437" s="137" t="s">
        <v>1333</v>
      </c>
      <c r="C437" s="138" t="s">
        <v>1334</v>
      </c>
      <c r="D437" s="139">
        <v>130.0</v>
      </c>
      <c r="E437" s="136">
        <v>8.0</v>
      </c>
      <c r="F437" s="136">
        <v>4.0</v>
      </c>
      <c r="G437" s="136">
        <v>5.0</v>
      </c>
      <c r="H437" s="136">
        <v>3.5</v>
      </c>
      <c r="I437" s="136">
        <v>18.0</v>
      </c>
      <c r="J437" s="136">
        <v>5.0</v>
      </c>
      <c r="K437" s="136" t="s">
        <v>1335</v>
      </c>
      <c r="L437" s="136" t="s">
        <v>25</v>
      </c>
      <c r="M437" s="136" t="s">
        <v>62</v>
      </c>
      <c r="N437" s="136" t="s">
        <v>247</v>
      </c>
      <c r="O437" s="146">
        <v>42339.0</v>
      </c>
      <c r="P437" s="144">
        <v>259.0</v>
      </c>
      <c r="Q437" s="142">
        <f t="shared" si="1"/>
        <v>5</v>
      </c>
      <c r="R437" s="143"/>
    </row>
    <row r="438" ht="15.75" customHeight="1">
      <c r="A438" s="136">
        <v>1.0559886E7</v>
      </c>
      <c r="B438" s="137" t="s">
        <v>1336</v>
      </c>
      <c r="C438" s="138" t="s">
        <v>1337</v>
      </c>
      <c r="D438" s="139">
        <v>135.0</v>
      </c>
      <c r="E438" s="136">
        <v>10.0</v>
      </c>
      <c r="F438" s="136">
        <v>4.0</v>
      </c>
      <c r="G438" s="136">
        <v>6.0</v>
      </c>
      <c r="H438" s="136">
        <v>3.0</v>
      </c>
      <c r="I438" s="136">
        <v>73.0</v>
      </c>
      <c r="J438" s="136">
        <v>5.0</v>
      </c>
      <c r="K438" s="136" t="s">
        <v>1338</v>
      </c>
      <c r="L438" s="136" t="s">
        <v>25</v>
      </c>
      <c r="M438" s="136" t="s">
        <v>62</v>
      </c>
      <c r="N438" s="136" t="s">
        <v>247</v>
      </c>
      <c r="O438" s="146">
        <v>42370.0</v>
      </c>
      <c r="P438" s="144">
        <v>259.0</v>
      </c>
      <c r="Q438" s="142">
        <f t="shared" si="1"/>
        <v>5</v>
      </c>
      <c r="R438" s="143"/>
    </row>
    <row r="439" ht="15.75" customHeight="1">
      <c r="A439" s="136">
        <v>1.2048256E7</v>
      </c>
      <c r="B439" s="137" t="s">
        <v>1339</v>
      </c>
      <c r="C439" s="138" t="s">
        <v>1340</v>
      </c>
      <c r="D439" s="139">
        <v>112.0</v>
      </c>
      <c r="E439" s="136">
        <v>8.0</v>
      </c>
      <c r="F439" s="136">
        <v>3.0</v>
      </c>
      <c r="G439" s="136">
        <v>5.0</v>
      </c>
      <c r="H439" s="136">
        <v>2.0</v>
      </c>
      <c r="I439" s="136">
        <v>90.0</v>
      </c>
      <c r="J439" s="136">
        <v>5.0</v>
      </c>
      <c r="K439" s="136" t="s">
        <v>826</v>
      </c>
      <c r="L439" s="136" t="s">
        <v>49</v>
      </c>
      <c r="M439" s="136" t="s">
        <v>60</v>
      </c>
      <c r="N439" s="136" t="s">
        <v>243</v>
      </c>
      <c r="O439" s="146">
        <v>42370.0</v>
      </c>
      <c r="P439" s="144">
        <v>259.0</v>
      </c>
      <c r="Q439" s="142">
        <f t="shared" si="1"/>
        <v>5</v>
      </c>
      <c r="R439" s="143"/>
    </row>
    <row r="440" ht="15.75" customHeight="1">
      <c r="A440" s="136">
        <v>3903420.0</v>
      </c>
      <c r="B440" s="137" t="s">
        <v>1341</v>
      </c>
      <c r="C440" s="138" t="s">
        <v>1342</v>
      </c>
      <c r="D440" s="139">
        <v>134.0</v>
      </c>
      <c r="E440" s="136">
        <v>6.0</v>
      </c>
      <c r="F440" s="136">
        <v>3.0</v>
      </c>
      <c r="G440" s="136">
        <v>5.0</v>
      </c>
      <c r="H440" s="136">
        <v>3.5</v>
      </c>
      <c r="I440" s="136">
        <v>122.0</v>
      </c>
      <c r="J440" s="136">
        <v>5.0</v>
      </c>
      <c r="K440" s="136" t="s">
        <v>1343</v>
      </c>
      <c r="L440" s="136" t="s">
        <v>49</v>
      </c>
      <c r="M440" s="136" t="s">
        <v>62</v>
      </c>
      <c r="N440" s="136" t="s">
        <v>244</v>
      </c>
      <c r="O440" s="146">
        <v>42401.0</v>
      </c>
      <c r="P440" s="144">
        <v>259.0</v>
      </c>
      <c r="Q440" s="142">
        <f t="shared" si="1"/>
        <v>5</v>
      </c>
      <c r="R440" s="143"/>
    </row>
    <row r="441" ht="15.75" customHeight="1">
      <c r="A441" s="136">
        <v>1.12115E7</v>
      </c>
      <c r="B441" s="137" t="s">
        <v>1344</v>
      </c>
      <c r="C441" s="138" t="s">
        <v>1345</v>
      </c>
      <c r="D441" s="139">
        <v>299.0</v>
      </c>
      <c r="E441" s="136" t="s">
        <v>215</v>
      </c>
      <c r="F441" s="136">
        <v>8.0</v>
      </c>
      <c r="G441" s="136">
        <v>10.0</v>
      </c>
      <c r="H441" s="136">
        <v>6.0</v>
      </c>
      <c r="I441" s="136">
        <v>35.0</v>
      </c>
      <c r="J441" s="136">
        <v>5.0</v>
      </c>
      <c r="K441" s="136" t="s">
        <v>1346</v>
      </c>
      <c r="L441" s="136" t="s">
        <v>25</v>
      </c>
      <c r="M441" s="136" t="s">
        <v>66</v>
      </c>
      <c r="N441" s="136" t="s">
        <v>244</v>
      </c>
      <c r="O441" s="146">
        <v>42401.0</v>
      </c>
      <c r="P441" s="144">
        <v>259.0</v>
      </c>
      <c r="Q441" s="142">
        <f t="shared" si="1"/>
        <v>5</v>
      </c>
      <c r="R441" s="143"/>
    </row>
    <row r="442" ht="15.75" customHeight="1">
      <c r="A442" s="136">
        <v>1.4760522E7</v>
      </c>
      <c r="B442" s="137" t="s">
        <v>1347</v>
      </c>
      <c r="C442" s="138" t="s">
        <v>1348</v>
      </c>
      <c r="D442" s="139">
        <v>174.0</v>
      </c>
      <c r="E442" s="136">
        <v>12.0</v>
      </c>
      <c r="F442" s="136">
        <v>5.0</v>
      </c>
      <c r="G442" s="136">
        <v>12.0</v>
      </c>
      <c r="H442" s="136">
        <v>4.5</v>
      </c>
      <c r="I442" s="136">
        <v>53.0</v>
      </c>
      <c r="J442" s="136">
        <v>5.0</v>
      </c>
      <c r="K442" s="136" t="s">
        <v>620</v>
      </c>
      <c r="L442" s="136" t="s">
        <v>25</v>
      </c>
      <c r="M442" s="136" t="s">
        <v>62</v>
      </c>
      <c r="N442" s="136" t="s">
        <v>243</v>
      </c>
      <c r="O442" s="146">
        <v>42401.0</v>
      </c>
      <c r="P442" s="144">
        <v>259.0</v>
      </c>
      <c r="Q442" s="142">
        <f t="shared" si="1"/>
        <v>5</v>
      </c>
      <c r="R442" s="143"/>
    </row>
    <row r="443" ht="15.75" customHeight="1">
      <c r="A443" s="136">
        <v>1.2666575E7</v>
      </c>
      <c r="B443" s="137" t="s">
        <v>1349</v>
      </c>
      <c r="C443" s="138" t="s">
        <v>1350</v>
      </c>
      <c r="D443" s="139">
        <v>121.0</v>
      </c>
      <c r="E443" s="136">
        <v>10.0</v>
      </c>
      <c r="F443" s="136">
        <v>3.0</v>
      </c>
      <c r="G443" s="136">
        <v>7.0</v>
      </c>
      <c r="H443" s="136">
        <v>2.0</v>
      </c>
      <c r="I443" s="136">
        <v>61.0</v>
      </c>
      <c r="J443" s="136">
        <v>5.0</v>
      </c>
      <c r="K443" s="136" t="s">
        <v>351</v>
      </c>
      <c r="L443" s="136" t="s">
        <v>25</v>
      </c>
      <c r="M443" s="136" t="s">
        <v>66</v>
      </c>
      <c r="N443" s="136" t="s">
        <v>904</v>
      </c>
      <c r="O443" s="146">
        <v>42430.0</v>
      </c>
      <c r="P443" s="144">
        <v>259.0</v>
      </c>
      <c r="Q443" s="142">
        <f t="shared" si="1"/>
        <v>5</v>
      </c>
      <c r="R443" s="143"/>
    </row>
    <row r="444" ht="15.75" customHeight="1">
      <c r="A444" s="136">
        <v>1.2983935E7</v>
      </c>
      <c r="B444" s="137" t="s">
        <v>1351</v>
      </c>
      <c r="C444" s="138" t="s">
        <v>1352</v>
      </c>
      <c r="D444" s="139">
        <v>149.0</v>
      </c>
      <c r="E444" s="136">
        <v>6.0</v>
      </c>
      <c r="F444" s="136">
        <v>3.0</v>
      </c>
      <c r="G444" s="136">
        <v>3.0</v>
      </c>
      <c r="H444" s="136">
        <v>2.0</v>
      </c>
      <c r="I444" s="136">
        <v>47.0</v>
      </c>
      <c r="J444" s="136">
        <v>5.0</v>
      </c>
      <c r="K444" s="136" t="s">
        <v>1353</v>
      </c>
      <c r="L444" s="136" t="s">
        <v>49</v>
      </c>
      <c r="M444" s="136" t="s">
        <v>62</v>
      </c>
      <c r="N444" s="136" t="s">
        <v>244</v>
      </c>
      <c r="O444" s="146">
        <v>42430.0</v>
      </c>
      <c r="P444" s="144">
        <v>259.0</v>
      </c>
      <c r="Q444" s="142">
        <f t="shared" si="1"/>
        <v>5</v>
      </c>
      <c r="R444" s="143"/>
    </row>
    <row r="445" ht="15.75" customHeight="1">
      <c r="A445" s="136">
        <v>1.3967851E7</v>
      </c>
      <c r="B445" s="137" t="s">
        <v>1354</v>
      </c>
      <c r="C445" s="138" t="s">
        <v>1355</v>
      </c>
      <c r="D445" s="139">
        <v>170.0</v>
      </c>
      <c r="E445" s="136">
        <v>12.0</v>
      </c>
      <c r="F445" s="136">
        <v>5.0</v>
      </c>
      <c r="G445" s="136">
        <v>7.0</v>
      </c>
      <c r="H445" s="136">
        <v>4.0</v>
      </c>
      <c r="I445" s="136">
        <v>48.0</v>
      </c>
      <c r="J445" s="136">
        <v>5.0</v>
      </c>
      <c r="K445" s="136" t="s">
        <v>351</v>
      </c>
      <c r="L445" s="136" t="s">
        <v>25</v>
      </c>
      <c r="M445" s="136" t="s">
        <v>62</v>
      </c>
      <c r="N445" s="136" t="s">
        <v>904</v>
      </c>
      <c r="O445" s="146">
        <v>42430.0</v>
      </c>
      <c r="P445" s="144">
        <v>259.0</v>
      </c>
      <c r="Q445" s="142">
        <f t="shared" si="1"/>
        <v>5</v>
      </c>
      <c r="R445" s="143"/>
    </row>
    <row r="446" ht="15.75" customHeight="1">
      <c r="A446" s="136">
        <v>1.427296E7</v>
      </c>
      <c r="B446" s="137" t="s">
        <v>1356</v>
      </c>
      <c r="C446" s="138" t="s">
        <v>1357</v>
      </c>
      <c r="D446" s="139">
        <v>129.0</v>
      </c>
      <c r="E446" s="136">
        <v>10.0</v>
      </c>
      <c r="F446" s="136">
        <v>4.0</v>
      </c>
      <c r="G446" s="136">
        <v>6.0</v>
      </c>
      <c r="H446" s="136">
        <v>3.0</v>
      </c>
      <c r="I446" s="136">
        <v>47.0</v>
      </c>
      <c r="J446" s="136">
        <v>5.0</v>
      </c>
      <c r="K446" s="136" t="s">
        <v>351</v>
      </c>
      <c r="L446" s="136" t="s">
        <v>25</v>
      </c>
      <c r="M446" s="136" t="s">
        <v>66</v>
      </c>
      <c r="N446" s="136" t="s">
        <v>904</v>
      </c>
      <c r="O446" s="146">
        <v>42430.0</v>
      </c>
      <c r="P446" s="144">
        <v>259.0</v>
      </c>
      <c r="Q446" s="142">
        <f t="shared" si="1"/>
        <v>5</v>
      </c>
      <c r="R446" s="143"/>
    </row>
    <row r="447" ht="15.75" customHeight="1">
      <c r="A447" s="136">
        <v>1.5856777E7</v>
      </c>
      <c r="B447" s="137" t="s">
        <v>1358</v>
      </c>
      <c r="C447" s="138" t="s">
        <v>1359</v>
      </c>
      <c r="D447" s="139">
        <v>218.0</v>
      </c>
      <c r="E447" s="136">
        <v>14.0</v>
      </c>
      <c r="F447" s="136">
        <v>5.0</v>
      </c>
      <c r="G447" s="136">
        <v>9.0</v>
      </c>
      <c r="H447" s="136">
        <v>4.0</v>
      </c>
      <c r="I447" s="136">
        <v>40.0</v>
      </c>
      <c r="J447" s="136">
        <v>5.0</v>
      </c>
      <c r="K447" s="136" t="s">
        <v>351</v>
      </c>
      <c r="L447" s="136" t="s">
        <v>25</v>
      </c>
      <c r="M447" s="136" t="s">
        <v>62</v>
      </c>
      <c r="N447" s="136" t="s">
        <v>904</v>
      </c>
      <c r="O447" s="146">
        <v>42430.0</v>
      </c>
      <c r="P447" s="144">
        <v>259.0</v>
      </c>
      <c r="Q447" s="142">
        <f t="shared" si="1"/>
        <v>5</v>
      </c>
      <c r="R447" s="143"/>
    </row>
    <row r="448" ht="15.75" customHeight="1">
      <c r="A448" s="136">
        <v>1.6367143E7</v>
      </c>
      <c r="B448" s="137" t="s">
        <v>1360</v>
      </c>
      <c r="C448" s="138" t="s">
        <v>1361</v>
      </c>
      <c r="D448" s="139">
        <v>119.0</v>
      </c>
      <c r="E448" s="136">
        <v>6.0</v>
      </c>
      <c r="F448" s="136">
        <v>3.0</v>
      </c>
      <c r="G448" s="136">
        <v>4.0</v>
      </c>
      <c r="H448" s="136">
        <v>2.0</v>
      </c>
      <c r="I448" s="136">
        <v>59.0</v>
      </c>
      <c r="J448" s="136">
        <v>5.0</v>
      </c>
      <c r="K448" s="136" t="s">
        <v>351</v>
      </c>
      <c r="L448" s="136" t="s">
        <v>25</v>
      </c>
      <c r="M448" s="136" t="s">
        <v>62</v>
      </c>
      <c r="N448" s="136" t="s">
        <v>904</v>
      </c>
      <c r="O448" s="146">
        <v>42430.0</v>
      </c>
      <c r="P448" s="144">
        <v>259.0</v>
      </c>
      <c r="Q448" s="142">
        <f t="shared" si="1"/>
        <v>5</v>
      </c>
      <c r="R448" s="143"/>
    </row>
    <row r="449" ht="15.75" customHeight="1">
      <c r="A449" s="136">
        <v>1.8225096E7</v>
      </c>
      <c r="B449" s="137" t="s">
        <v>1362</v>
      </c>
      <c r="C449" s="138" t="s">
        <v>1363</v>
      </c>
      <c r="D449" s="139">
        <v>149.0</v>
      </c>
      <c r="E449" s="136">
        <v>8.0</v>
      </c>
      <c r="F449" s="136">
        <v>4.0</v>
      </c>
      <c r="G449" s="136">
        <v>6.0</v>
      </c>
      <c r="H449" s="136">
        <v>3.0</v>
      </c>
      <c r="I449" s="136">
        <v>40.0</v>
      </c>
      <c r="J449" s="136">
        <v>5.0</v>
      </c>
      <c r="K449" s="136" t="s">
        <v>351</v>
      </c>
      <c r="L449" s="136" t="s">
        <v>49</v>
      </c>
      <c r="M449" s="136" t="s">
        <v>62</v>
      </c>
      <c r="N449" s="136" t="s">
        <v>904</v>
      </c>
      <c r="O449" s="146">
        <v>42430.0</v>
      </c>
      <c r="P449" s="144">
        <v>259.0</v>
      </c>
      <c r="Q449" s="142">
        <f t="shared" si="1"/>
        <v>5</v>
      </c>
      <c r="R449" s="143"/>
    </row>
    <row r="450" ht="15.75" customHeight="1">
      <c r="A450" s="136">
        <v>1.8709696E7</v>
      </c>
      <c r="B450" s="137" t="s">
        <v>1364</v>
      </c>
      <c r="C450" s="138" t="s">
        <v>1365</v>
      </c>
      <c r="D450" s="139">
        <v>189.0</v>
      </c>
      <c r="E450" s="136">
        <v>15.0</v>
      </c>
      <c r="F450" s="136">
        <v>5.0</v>
      </c>
      <c r="G450" s="136">
        <v>9.0</v>
      </c>
      <c r="H450" s="136">
        <v>5.0</v>
      </c>
      <c r="I450" s="136">
        <v>22.0</v>
      </c>
      <c r="J450" s="136">
        <v>5.0</v>
      </c>
      <c r="K450" s="136" t="s">
        <v>351</v>
      </c>
      <c r="L450" s="136" t="s">
        <v>49</v>
      </c>
      <c r="M450" s="136" t="s">
        <v>66</v>
      </c>
      <c r="N450" s="136" t="s">
        <v>904</v>
      </c>
      <c r="O450" s="146">
        <v>42430.0</v>
      </c>
      <c r="P450" s="144">
        <v>259.0</v>
      </c>
      <c r="Q450" s="142">
        <f t="shared" si="1"/>
        <v>5</v>
      </c>
      <c r="R450" s="143"/>
    </row>
    <row r="451" ht="15.75" customHeight="1">
      <c r="A451" s="136">
        <v>1.9287463E7</v>
      </c>
      <c r="B451" s="137" t="s">
        <v>1366</v>
      </c>
      <c r="C451" s="138" t="s">
        <v>1367</v>
      </c>
      <c r="D451" s="139">
        <v>216.0</v>
      </c>
      <c r="E451" s="136" t="s">
        <v>215</v>
      </c>
      <c r="F451" s="136">
        <v>6.0</v>
      </c>
      <c r="G451" s="136">
        <v>9.0</v>
      </c>
      <c r="H451" s="136">
        <v>5.0</v>
      </c>
      <c r="I451" s="136">
        <v>19.0</v>
      </c>
      <c r="J451" s="136">
        <v>5.0</v>
      </c>
      <c r="K451" s="136" t="s">
        <v>351</v>
      </c>
      <c r="L451" s="136" t="s">
        <v>49</v>
      </c>
      <c r="M451" s="136" t="s">
        <v>66</v>
      </c>
      <c r="N451" s="136" t="s">
        <v>904</v>
      </c>
      <c r="O451" s="146">
        <v>42430.0</v>
      </c>
      <c r="P451" s="144">
        <v>259.0</v>
      </c>
      <c r="Q451" s="142">
        <f t="shared" si="1"/>
        <v>5</v>
      </c>
      <c r="R451" s="143"/>
    </row>
    <row r="452" ht="15.75" customHeight="1">
      <c r="A452" s="136">
        <v>2.0395556E7</v>
      </c>
      <c r="B452" s="137" t="s">
        <v>1368</v>
      </c>
      <c r="C452" s="138" t="s">
        <v>1369</v>
      </c>
      <c r="D452" s="139">
        <v>125.0</v>
      </c>
      <c r="E452" s="136">
        <v>12.0</v>
      </c>
      <c r="F452" s="136">
        <v>4.0</v>
      </c>
      <c r="G452" s="136">
        <v>6.0</v>
      </c>
      <c r="H452" s="136">
        <v>3.0</v>
      </c>
      <c r="I452" s="136">
        <v>26.0</v>
      </c>
      <c r="J452" s="136">
        <v>5.0</v>
      </c>
      <c r="K452" s="136" t="s">
        <v>351</v>
      </c>
      <c r="L452" s="136" t="s">
        <v>25</v>
      </c>
      <c r="M452" s="136" t="s">
        <v>62</v>
      </c>
      <c r="N452" s="136" t="s">
        <v>904</v>
      </c>
      <c r="O452" s="146">
        <v>42430.0</v>
      </c>
      <c r="P452" s="144">
        <v>259.0</v>
      </c>
      <c r="Q452" s="142">
        <f t="shared" si="1"/>
        <v>5</v>
      </c>
      <c r="R452" s="143"/>
    </row>
    <row r="453" ht="15.75" customHeight="1">
      <c r="A453" s="136">
        <v>2.1028983E7</v>
      </c>
      <c r="B453" s="137" t="s">
        <v>1370</v>
      </c>
      <c r="C453" s="138" t="s">
        <v>1371</v>
      </c>
      <c r="D453" s="139">
        <v>110.0</v>
      </c>
      <c r="E453" s="136">
        <v>8.0</v>
      </c>
      <c r="F453" s="136">
        <v>3.0</v>
      </c>
      <c r="G453" s="136">
        <v>4.0</v>
      </c>
      <c r="H453" s="136">
        <v>2.0</v>
      </c>
      <c r="I453" s="136">
        <v>28.0</v>
      </c>
      <c r="J453" s="136">
        <v>5.0</v>
      </c>
      <c r="K453" s="136" t="s">
        <v>351</v>
      </c>
      <c r="L453" s="136" t="s">
        <v>25</v>
      </c>
      <c r="M453" s="136" t="s">
        <v>62</v>
      </c>
      <c r="N453" s="136" t="s">
        <v>904</v>
      </c>
      <c r="O453" s="146">
        <v>42430.0</v>
      </c>
      <c r="P453" s="144">
        <v>259.0</v>
      </c>
      <c r="Q453" s="142">
        <f t="shared" si="1"/>
        <v>5</v>
      </c>
      <c r="R453" s="143"/>
    </row>
    <row r="454" ht="15.75" customHeight="1">
      <c r="A454" s="136">
        <v>2.2024091E7</v>
      </c>
      <c r="B454" s="137" t="s">
        <v>1372</v>
      </c>
      <c r="C454" s="138" t="s">
        <v>1373</v>
      </c>
      <c r="D454" s="139">
        <v>99.0</v>
      </c>
      <c r="E454" s="136">
        <v>9.0</v>
      </c>
      <c r="F454" s="136">
        <v>4.0</v>
      </c>
      <c r="G454" s="136">
        <v>6.0</v>
      </c>
      <c r="H454" s="136">
        <v>3.0</v>
      </c>
      <c r="I454" s="136">
        <v>24.0</v>
      </c>
      <c r="J454" s="136">
        <v>5.0</v>
      </c>
      <c r="K454" s="136" t="s">
        <v>351</v>
      </c>
      <c r="L454" s="136" t="s">
        <v>25</v>
      </c>
      <c r="M454" s="136" t="s">
        <v>62</v>
      </c>
      <c r="N454" s="136" t="s">
        <v>904</v>
      </c>
      <c r="O454" s="146">
        <v>42430.0</v>
      </c>
      <c r="P454" s="144">
        <v>259.0</v>
      </c>
      <c r="Q454" s="142">
        <f t="shared" si="1"/>
        <v>5</v>
      </c>
      <c r="R454" s="143"/>
    </row>
    <row r="455" ht="15.75" customHeight="1">
      <c r="A455" s="136">
        <v>2.227291E7</v>
      </c>
      <c r="B455" s="137" t="s">
        <v>1374</v>
      </c>
      <c r="C455" s="138" t="s">
        <v>1375</v>
      </c>
      <c r="D455" s="139">
        <v>269.0</v>
      </c>
      <c r="E455" s="136">
        <v>15.0</v>
      </c>
      <c r="F455" s="136">
        <v>5.0</v>
      </c>
      <c r="G455" s="136">
        <v>7.0</v>
      </c>
      <c r="H455" s="136">
        <v>5.0</v>
      </c>
      <c r="I455" s="136">
        <v>10.0</v>
      </c>
      <c r="J455" s="136">
        <v>5.0</v>
      </c>
      <c r="K455" s="136" t="s">
        <v>351</v>
      </c>
      <c r="L455" s="136" t="s">
        <v>25</v>
      </c>
      <c r="M455" s="136" t="s">
        <v>66</v>
      </c>
      <c r="N455" s="136" t="s">
        <v>904</v>
      </c>
      <c r="O455" s="146">
        <v>42430.0</v>
      </c>
      <c r="P455" s="144">
        <v>259.0</v>
      </c>
      <c r="Q455" s="142">
        <f t="shared" si="1"/>
        <v>5</v>
      </c>
      <c r="R455" s="143"/>
    </row>
    <row r="456" ht="15.75" customHeight="1">
      <c r="A456" s="136">
        <v>2.2358373E7</v>
      </c>
      <c r="B456" s="137" t="s">
        <v>1376</v>
      </c>
      <c r="C456" s="138" t="s">
        <v>1377</v>
      </c>
      <c r="D456" s="139">
        <v>119.0</v>
      </c>
      <c r="E456" s="136">
        <v>14.0</v>
      </c>
      <c r="F456" s="136">
        <v>5.0</v>
      </c>
      <c r="G456" s="136">
        <v>9.0</v>
      </c>
      <c r="H456" s="136">
        <v>4.0</v>
      </c>
      <c r="I456" s="136">
        <v>25.0</v>
      </c>
      <c r="J456" s="136">
        <v>5.0</v>
      </c>
      <c r="K456" s="136" t="s">
        <v>351</v>
      </c>
      <c r="L456" s="136" t="s">
        <v>25</v>
      </c>
      <c r="M456" s="136" t="s">
        <v>62</v>
      </c>
      <c r="N456" s="136" t="s">
        <v>904</v>
      </c>
      <c r="O456" s="146">
        <v>42430.0</v>
      </c>
      <c r="P456" s="144">
        <v>259.0</v>
      </c>
      <c r="Q456" s="142">
        <f t="shared" si="1"/>
        <v>5</v>
      </c>
      <c r="R456" s="143"/>
    </row>
    <row r="457" ht="15.75" customHeight="1">
      <c r="A457" s="136">
        <v>2.2371483E7</v>
      </c>
      <c r="B457" s="137" t="s">
        <v>1378</v>
      </c>
      <c r="C457" s="138" t="s">
        <v>1379</v>
      </c>
      <c r="D457" s="139">
        <v>165.0</v>
      </c>
      <c r="E457" s="136">
        <v>10.0</v>
      </c>
      <c r="F457" s="136">
        <v>4.0</v>
      </c>
      <c r="G457" s="136">
        <v>7.0</v>
      </c>
      <c r="H457" s="136">
        <v>3.0</v>
      </c>
      <c r="I457" s="136">
        <v>25.0</v>
      </c>
      <c r="J457" s="136">
        <v>5.0</v>
      </c>
      <c r="K457" s="136" t="s">
        <v>351</v>
      </c>
      <c r="L457" s="136" t="s">
        <v>25</v>
      </c>
      <c r="M457" s="136" t="s">
        <v>62</v>
      </c>
      <c r="N457" s="136" t="s">
        <v>904</v>
      </c>
      <c r="O457" s="146">
        <v>42430.0</v>
      </c>
      <c r="P457" s="144">
        <v>259.0</v>
      </c>
      <c r="Q457" s="142">
        <f t="shared" si="1"/>
        <v>5</v>
      </c>
      <c r="R457" s="143"/>
    </row>
    <row r="458" ht="15.75" customHeight="1">
      <c r="A458" s="136">
        <v>2.2960381E7</v>
      </c>
      <c r="B458" s="137" t="s">
        <v>1380</v>
      </c>
      <c r="C458" s="138" t="s">
        <v>1381</v>
      </c>
      <c r="D458" s="139">
        <v>129.0</v>
      </c>
      <c r="E458" s="136">
        <v>10.0</v>
      </c>
      <c r="F458" s="136">
        <v>3.0</v>
      </c>
      <c r="G458" s="136">
        <v>7.0</v>
      </c>
      <c r="H458" s="136">
        <v>2.0</v>
      </c>
      <c r="I458" s="136">
        <v>26.0</v>
      </c>
      <c r="J458" s="136">
        <v>5.0</v>
      </c>
      <c r="K458" s="136" t="s">
        <v>1382</v>
      </c>
      <c r="L458" s="136" t="s">
        <v>25</v>
      </c>
      <c r="M458" s="136" t="s">
        <v>66</v>
      </c>
      <c r="N458" s="136" t="s">
        <v>243</v>
      </c>
      <c r="O458" s="146">
        <v>42430.0</v>
      </c>
      <c r="P458" s="144">
        <v>259.0</v>
      </c>
      <c r="Q458" s="142">
        <f t="shared" si="1"/>
        <v>5</v>
      </c>
      <c r="R458" s="143"/>
    </row>
    <row r="459" ht="15.75" customHeight="1">
      <c r="A459" s="136">
        <v>1.2915421E7</v>
      </c>
      <c r="B459" s="137" t="s">
        <v>1383</v>
      </c>
      <c r="C459" s="138" t="s">
        <v>1384</v>
      </c>
      <c r="D459" s="139">
        <v>156.0</v>
      </c>
      <c r="E459" s="136">
        <v>10.0</v>
      </c>
      <c r="F459" s="136">
        <v>4.0</v>
      </c>
      <c r="G459" s="136">
        <v>10.0</v>
      </c>
      <c r="H459" s="136">
        <v>3.5</v>
      </c>
      <c r="I459" s="136">
        <v>40.0</v>
      </c>
      <c r="J459" s="136">
        <v>5.0</v>
      </c>
      <c r="K459" s="136" t="s">
        <v>1385</v>
      </c>
      <c r="L459" s="136" t="s">
        <v>49</v>
      </c>
      <c r="M459" s="136" t="s">
        <v>66</v>
      </c>
      <c r="N459" s="136" t="s">
        <v>244</v>
      </c>
      <c r="O459" s="146">
        <v>42461.0</v>
      </c>
      <c r="P459" s="144">
        <v>259.0</v>
      </c>
      <c r="Q459" s="142">
        <f t="shared" si="1"/>
        <v>5</v>
      </c>
      <c r="R459" s="143"/>
    </row>
    <row r="460" ht="15.75" customHeight="1">
      <c r="A460" s="136">
        <v>2.2050349E7</v>
      </c>
      <c r="B460" s="137" t="s">
        <v>1386</v>
      </c>
      <c r="C460" s="138" t="s">
        <v>1387</v>
      </c>
      <c r="D460" s="139">
        <v>109.0</v>
      </c>
      <c r="E460" s="136">
        <v>6.0</v>
      </c>
      <c r="F460" s="136">
        <v>2.0</v>
      </c>
      <c r="G460" s="136">
        <v>4.0</v>
      </c>
      <c r="H460" s="136">
        <v>2.5</v>
      </c>
      <c r="I460" s="136">
        <v>30.0</v>
      </c>
      <c r="J460" s="136">
        <v>5.0</v>
      </c>
      <c r="K460" s="136" t="s">
        <v>1388</v>
      </c>
      <c r="L460" s="136" t="s">
        <v>25</v>
      </c>
      <c r="M460" s="136" t="s">
        <v>62</v>
      </c>
      <c r="N460" s="136" t="s">
        <v>244</v>
      </c>
      <c r="O460" s="146">
        <v>42461.0</v>
      </c>
      <c r="P460" s="144">
        <v>259.0</v>
      </c>
      <c r="Q460" s="142">
        <f t="shared" si="1"/>
        <v>5</v>
      </c>
      <c r="R460" s="143"/>
    </row>
    <row r="461" ht="15.75" customHeight="1">
      <c r="A461" s="136">
        <v>2.2842354E7</v>
      </c>
      <c r="B461" s="137" t="s">
        <v>1389</v>
      </c>
      <c r="C461" s="138" t="s">
        <v>1390</v>
      </c>
      <c r="D461" s="139">
        <v>99.0</v>
      </c>
      <c r="E461" s="136">
        <v>10.0</v>
      </c>
      <c r="F461" s="136">
        <v>4.0</v>
      </c>
      <c r="G461" s="136">
        <v>7.0</v>
      </c>
      <c r="H461" s="136">
        <v>2.0</v>
      </c>
      <c r="I461" s="136">
        <v>22.0</v>
      </c>
      <c r="J461" s="136">
        <v>5.0</v>
      </c>
      <c r="K461" s="136" t="s">
        <v>1391</v>
      </c>
      <c r="L461" s="136" t="s">
        <v>25</v>
      </c>
      <c r="M461" s="136" t="s">
        <v>71</v>
      </c>
      <c r="N461" s="136" t="s">
        <v>557</v>
      </c>
      <c r="O461" s="146">
        <v>42461.0</v>
      </c>
      <c r="P461" s="144">
        <v>259.0</v>
      </c>
      <c r="Q461" s="142">
        <f t="shared" si="1"/>
        <v>5</v>
      </c>
      <c r="R461" s="143"/>
    </row>
    <row r="462" ht="15.75" customHeight="1">
      <c r="A462" s="136">
        <v>1.295325E7</v>
      </c>
      <c r="B462" s="137" t="s">
        <v>1392</v>
      </c>
      <c r="C462" s="138" t="s">
        <v>1393</v>
      </c>
      <c r="D462" s="139">
        <v>78.0</v>
      </c>
      <c r="E462" s="136">
        <v>8.0</v>
      </c>
      <c r="F462" s="136">
        <v>3.0</v>
      </c>
      <c r="G462" s="136">
        <v>4.0</v>
      </c>
      <c r="H462" s="136">
        <v>2.0</v>
      </c>
      <c r="I462" s="136">
        <v>56.0</v>
      </c>
      <c r="J462" s="136">
        <v>5.0</v>
      </c>
      <c r="K462" s="136" t="s">
        <v>1394</v>
      </c>
      <c r="L462" s="136" t="s">
        <v>25</v>
      </c>
      <c r="M462" s="136" t="s">
        <v>60</v>
      </c>
      <c r="N462" s="136" t="s">
        <v>1395</v>
      </c>
      <c r="O462" s="146">
        <v>42491.0</v>
      </c>
      <c r="P462" s="144">
        <v>259.0</v>
      </c>
      <c r="Q462" s="142">
        <f t="shared" si="1"/>
        <v>5</v>
      </c>
      <c r="R462" s="143"/>
    </row>
    <row r="463" ht="15.75" customHeight="1">
      <c r="A463" s="136">
        <v>1.7497008E7</v>
      </c>
      <c r="B463" s="137" t="s">
        <v>1396</v>
      </c>
      <c r="C463" s="138" t="s">
        <v>1397</v>
      </c>
      <c r="D463" s="139">
        <v>149.0</v>
      </c>
      <c r="E463" s="136">
        <v>10.0</v>
      </c>
      <c r="F463" s="136">
        <v>4.0</v>
      </c>
      <c r="G463" s="136">
        <v>5.0</v>
      </c>
      <c r="H463" s="136">
        <v>3.0</v>
      </c>
      <c r="I463" s="136">
        <v>51.0</v>
      </c>
      <c r="J463" s="136">
        <v>5.0</v>
      </c>
      <c r="K463" s="136" t="s">
        <v>787</v>
      </c>
      <c r="L463" s="136" t="s">
        <v>25</v>
      </c>
      <c r="M463" s="136" t="s">
        <v>62</v>
      </c>
      <c r="N463" s="136" t="s">
        <v>788</v>
      </c>
      <c r="O463" s="146">
        <v>42522.0</v>
      </c>
      <c r="P463" s="144">
        <v>259.0</v>
      </c>
      <c r="Q463" s="142">
        <f t="shared" si="1"/>
        <v>4</v>
      </c>
      <c r="R463" s="143"/>
    </row>
    <row r="464" ht="15.75" customHeight="1">
      <c r="A464" s="136">
        <v>1.3825734E7</v>
      </c>
      <c r="B464" s="137" t="s">
        <v>1398</v>
      </c>
      <c r="C464" s="138" t="s">
        <v>1399</v>
      </c>
      <c r="D464" s="139">
        <v>170.0</v>
      </c>
      <c r="E464" s="136">
        <v>8.0</v>
      </c>
      <c r="F464" s="136">
        <v>4.0</v>
      </c>
      <c r="G464" s="136">
        <v>6.0</v>
      </c>
      <c r="H464" s="136">
        <v>3.0</v>
      </c>
      <c r="I464" s="136">
        <v>44.0</v>
      </c>
      <c r="J464" s="136">
        <v>5.0</v>
      </c>
      <c r="K464" s="136" t="s">
        <v>325</v>
      </c>
      <c r="L464" s="136" t="s">
        <v>49</v>
      </c>
      <c r="M464" s="136" t="s">
        <v>66</v>
      </c>
      <c r="N464" s="136" t="s">
        <v>244</v>
      </c>
      <c r="O464" s="146">
        <v>42552.0</v>
      </c>
      <c r="P464" s="144">
        <v>259.0</v>
      </c>
      <c r="Q464" s="142">
        <f t="shared" si="1"/>
        <v>4</v>
      </c>
      <c r="R464" s="143"/>
    </row>
    <row r="465" ht="15.75" customHeight="1">
      <c r="A465" s="136">
        <v>1.6186354E7</v>
      </c>
      <c r="B465" s="137" t="s">
        <v>1400</v>
      </c>
      <c r="C465" s="138" t="s">
        <v>1401</v>
      </c>
      <c r="D465" s="139">
        <v>117.0</v>
      </c>
      <c r="E465" s="136">
        <v>8.0</v>
      </c>
      <c r="F465" s="136">
        <v>3.0</v>
      </c>
      <c r="G465" s="136">
        <v>7.0</v>
      </c>
      <c r="H465" s="136">
        <v>2.0</v>
      </c>
      <c r="I465" s="136">
        <v>15.0</v>
      </c>
      <c r="J465" s="136">
        <v>5.0</v>
      </c>
      <c r="K465" s="136" t="s">
        <v>1402</v>
      </c>
      <c r="L465" s="136" t="s">
        <v>25</v>
      </c>
      <c r="M465" s="136" t="s">
        <v>62</v>
      </c>
      <c r="N465" s="147">
        <v>0.95</v>
      </c>
      <c r="O465" s="146">
        <v>42552.0</v>
      </c>
      <c r="P465" s="144">
        <v>259.0</v>
      </c>
      <c r="Q465" s="142">
        <f t="shared" si="1"/>
        <v>4</v>
      </c>
      <c r="R465" s="143"/>
    </row>
    <row r="466" ht="15.75" customHeight="1">
      <c r="A466" s="136">
        <v>1.8748802E7</v>
      </c>
      <c r="B466" s="137" t="s">
        <v>1403</v>
      </c>
      <c r="C466" s="138" t="s">
        <v>1404</v>
      </c>
      <c r="D466" s="139">
        <v>257.0</v>
      </c>
      <c r="E466" s="136">
        <v>11.0</v>
      </c>
      <c r="F466" s="136">
        <v>5.0</v>
      </c>
      <c r="G466" s="136">
        <v>8.0</v>
      </c>
      <c r="H466" s="136">
        <v>5.0</v>
      </c>
      <c r="I466" s="136">
        <v>19.0</v>
      </c>
      <c r="J466" s="136">
        <v>5.0</v>
      </c>
      <c r="K466" s="136" t="s">
        <v>1402</v>
      </c>
      <c r="L466" s="136" t="s">
        <v>25</v>
      </c>
      <c r="M466" s="136" t="s">
        <v>66</v>
      </c>
      <c r="N466" s="147">
        <v>0.95</v>
      </c>
      <c r="O466" s="146">
        <v>42552.0</v>
      </c>
      <c r="P466" s="144">
        <v>259.0</v>
      </c>
      <c r="Q466" s="142">
        <f t="shared" si="1"/>
        <v>4</v>
      </c>
      <c r="R466" s="143"/>
    </row>
    <row r="467" ht="15.75" customHeight="1">
      <c r="A467" s="136">
        <v>2.2360041E7</v>
      </c>
      <c r="B467" s="137" t="s">
        <v>1405</v>
      </c>
      <c r="C467" s="138" t="s">
        <v>1406</v>
      </c>
      <c r="D467" s="139">
        <v>93.0</v>
      </c>
      <c r="E467" s="136">
        <v>8.0</v>
      </c>
      <c r="F467" s="136">
        <v>4.0</v>
      </c>
      <c r="G467" s="136">
        <v>6.0</v>
      </c>
      <c r="H467" s="136">
        <v>3.0</v>
      </c>
      <c r="I467" s="136">
        <v>47.0</v>
      </c>
      <c r="J467" s="136">
        <v>5.0</v>
      </c>
      <c r="K467" s="136" t="s">
        <v>1407</v>
      </c>
      <c r="L467" s="136" t="s">
        <v>25</v>
      </c>
      <c r="M467" s="136" t="s">
        <v>62</v>
      </c>
      <c r="N467" s="136" t="s">
        <v>243</v>
      </c>
      <c r="O467" s="146">
        <v>42552.0</v>
      </c>
      <c r="P467" s="144">
        <v>259.0</v>
      </c>
      <c r="Q467" s="142">
        <f t="shared" si="1"/>
        <v>4</v>
      </c>
      <c r="R467" s="143"/>
    </row>
    <row r="468" ht="15.75" customHeight="1">
      <c r="A468" s="136">
        <v>1.4300396E7</v>
      </c>
      <c r="B468" s="137" t="s">
        <v>1408</v>
      </c>
      <c r="C468" s="138" t="s">
        <v>1409</v>
      </c>
      <c r="D468" s="139">
        <v>169.0</v>
      </c>
      <c r="E468" s="136">
        <v>10.0</v>
      </c>
      <c r="F468" s="136">
        <v>5.0</v>
      </c>
      <c r="G468" s="136">
        <v>8.0</v>
      </c>
      <c r="H468" s="136">
        <v>5.0</v>
      </c>
      <c r="I468" s="136">
        <v>35.0</v>
      </c>
      <c r="J468" s="136">
        <v>5.0</v>
      </c>
      <c r="K468" s="136" t="s">
        <v>1410</v>
      </c>
      <c r="L468" s="136" t="s">
        <v>25</v>
      </c>
      <c r="M468" s="136" t="s">
        <v>79</v>
      </c>
      <c r="N468" s="136" t="s">
        <v>1411</v>
      </c>
      <c r="O468" s="146">
        <v>42583.0</v>
      </c>
      <c r="P468" s="144">
        <v>259.0</v>
      </c>
      <c r="Q468" s="142">
        <f t="shared" si="1"/>
        <v>4</v>
      </c>
      <c r="R468" s="143"/>
    </row>
    <row r="469" ht="15.75" customHeight="1">
      <c r="A469" s="136">
        <v>1.4664694E7</v>
      </c>
      <c r="B469" s="137" t="s">
        <v>1412</v>
      </c>
      <c r="C469" s="138" t="s">
        <v>1413</v>
      </c>
      <c r="D469" s="139">
        <v>89.0</v>
      </c>
      <c r="E469" s="136">
        <v>8.0</v>
      </c>
      <c r="F469" s="136">
        <v>3.0</v>
      </c>
      <c r="G469" s="136">
        <v>5.0</v>
      </c>
      <c r="H469" s="136">
        <v>2.5</v>
      </c>
      <c r="I469" s="136">
        <v>22.0</v>
      </c>
      <c r="J469" s="136">
        <v>5.0</v>
      </c>
      <c r="K469" s="136" t="s">
        <v>1414</v>
      </c>
      <c r="L469" s="136" t="s">
        <v>25</v>
      </c>
      <c r="M469" s="136" t="s">
        <v>62</v>
      </c>
      <c r="N469" s="136" t="s">
        <v>244</v>
      </c>
      <c r="O469" s="146">
        <v>42583.0</v>
      </c>
      <c r="P469" s="144">
        <v>259.0</v>
      </c>
      <c r="Q469" s="142">
        <f t="shared" si="1"/>
        <v>4</v>
      </c>
      <c r="R469" s="143"/>
    </row>
    <row r="470" ht="15.75" customHeight="1">
      <c r="A470" s="136">
        <v>1.9428269E7</v>
      </c>
      <c r="B470" s="137" t="s">
        <v>1415</v>
      </c>
      <c r="C470" s="138" t="s">
        <v>1416</v>
      </c>
      <c r="D470" s="139">
        <v>83.0</v>
      </c>
      <c r="E470" s="136">
        <v>8.0</v>
      </c>
      <c r="F470" s="136">
        <v>3.0</v>
      </c>
      <c r="G470" s="136">
        <v>4.0</v>
      </c>
      <c r="H470" s="136">
        <v>2.0</v>
      </c>
      <c r="I470" s="136">
        <v>26.0</v>
      </c>
      <c r="J470" s="136">
        <v>5.0</v>
      </c>
      <c r="K470" s="136" t="s">
        <v>1417</v>
      </c>
      <c r="L470" s="136" t="s">
        <v>25</v>
      </c>
      <c r="M470" s="136" t="s">
        <v>62</v>
      </c>
      <c r="N470" s="136" t="s">
        <v>412</v>
      </c>
      <c r="O470" s="146">
        <v>42583.0</v>
      </c>
      <c r="P470" s="144">
        <v>259.0</v>
      </c>
      <c r="Q470" s="142">
        <f t="shared" si="1"/>
        <v>4</v>
      </c>
      <c r="R470" s="143"/>
    </row>
    <row r="471" ht="15.75" customHeight="1">
      <c r="A471" s="136">
        <v>1.5159734E7</v>
      </c>
      <c r="B471" s="137" t="s">
        <v>1418</v>
      </c>
      <c r="C471" s="138" t="s">
        <v>1419</v>
      </c>
      <c r="D471" s="139">
        <v>151.0</v>
      </c>
      <c r="E471" s="136">
        <v>10.0</v>
      </c>
      <c r="F471" s="136">
        <v>5.0</v>
      </c>
      <c r="G471" s="136">
        <v>7.0</v>
      </c>
      <c r="H471" s="136">
        <v>4.0</v>
      </c>
      <c r="I471" s="136">
        <v>42.0</v>
      </c>
      <c r="J471" s="136">
        <v>5.0</v>
      </c>
      <c r="K471" s="136" t="s">
        <v>200</v>
      </c>
      <c r="L471" s="136" t="s">
        <v>25</v>
      </c>
      <c r="M471" s="136" t="s">
        <v>62</v>
      </c>
      <c r="N471" s="136" t="s">
        <v>412</v>
      </c>
      <c r="O471" s="146">
        <v>42614.0</v>
      </c>
      <c r="P471" s="144">
        <v>259.0</v>
      </c>
      <c r="Q471" s="142">
        <f t="shared" si="1"/>
        <v>4</v>
      </c>
      <c r="R471" s="143"/>
    </row>
    <row r="472" ht="15.75" customHeight="1">
      <c r="A472" s="136">
        <v>2.1177012E7</v>
      </c>
      <c r="B472" s="137" t="s">
        <v>1420</v>
      </c>
      <c r="C472" s="138" t="s">
        <v>1421</v>
      </c>
      <c r="D472" s="139">
        <v>120.0</v>
      </c>
      <c r="E472" s="136">
        <v>6.0</v>
      </c>
      <c r="F472" s="136">
        <v>2.0</v>
      </c>
      <c r="G472" s="136">
        <v>4.0</v>
      </c>
      <c r="H472" s="136">
        <v>2.5</v>
      </c>
      <c r="I472" s="136">
        <v>33.0</v>
      </c>
      <c r="J472" s="136">
        <v>5.0</v>
      </c>
      <c r="K472" s="136" t="s">
        <v>1422</v>
      </c>
      <c r="L472" s="136" t="s">
        <v>25</v>
      </c>
      <c r="M472" s="136" t="s">
        <v>62</v>
      </c>
      <c r="N472" s="136" t="s">
        <v>1423</v>
      </c>
      <c r="O472" s="146">
        <v>42614.0</v>
      </c>
      <c r="P472" s="144">
        <v>259.0</v>
      </c>
      <c r="Q472" s="142">
        <f t="shared" si="1"/>
        <v>4</v>
      </c>
      <c r="R472" s="143"/>
    </row>
    <row r="473" ht="15.75" customHeight="1">
      <c r="A473" s="136">
        <v>1.5998055E7</v>
      </c>
      <c r="B473" s="137" t="s">
        <v>1424</v>
      </c>
      <c r="C473" s="138" t="s">
        <v>1425</v>
      </c>
      <c r="D473" s="139">
        <v>99.0</v>
      </c>
      <c r="E473" s="136">
        <v>6.0</v>
      </c>
      <c r="F473" s="136">
        <v>3.0</v>
      </c>
      <c r="G473" s="136">
        <v>4.0</v>
      </c>
      <c r="H473" s="136">
        <v>2.0</v>
      </c>
      <c r="I473" s="136">
        <v>54.0</v>
      </c>
      <c r="J473" s="136">
        <v>5.0</v>
      </c>
      <c r="K473" s="136" t="s">
        <v>284</v>
      </c>
      <c r="L473" s="136" t="s">
        <v>25</v>
      </c>
      <c r="M473" s="136" t="s">
        <v>62</v>
      </c>
      <c r="N473" s="136" t="s">
        <v>243</v>
      </c>
      <c r="O473" s="146">
        <v>42644.0</v>
      </c>
      <c r="P473" s="144">
        <v>259.0</v>
      </c>
      <c r="Q473" s="142">
        <f t="shared" si="1"/>
        <v>4</v>
      </c>
      <c r="R473" s="143"/>
    </row>
    <row r="474" ht="15.75" customHeight="1">
      <c r="A474" s="136">
        <v>1.6017879E7</v>
      </c>
      <c r="B474" s="137" t="s">
        <v>1426</v>
      </c>
      <c r="C474" s="138" t="s">
        <v>1427</v>
      </c>
      <c r="D474" s="139">
        <v>175.0</v>
      </c>
      <c r="E474" s="136">
        <v>10.0</v>
      </c>
      <c r="F474" s="136">
        <v>5.0</v>
      </c>
      <c r="G474" s="136">
        <v>7.0</v>
      </c>
      <c r="H474" s="136">
        <v>3.0</v>
      </c>
      <c r="I474" s="136">
        <v>12.0</v>
      </c>
      <c r="J474" s="136">
        <v>5.0</v>
      </c>
      <c r="K474" s="136" t="s">
        <v>284</v>
      </c>
      <c r="L474" s="136" t="s">
        <v>25</v>
      </c>
      <c r="M474" s="136" t="s">
        <v>79</v>
      </c>
      <c r="N474" s="136" t="s">
        <v>243</v>
      </c>
      <c r="O474" s="146">
        <v>42644.0</v>
      </c>
      <c r="P474" s="144">
        <v>259.0</v>
      </c>
      <c r="Q474" s="142">
        <f t="shared" si="1"/>
        <v>4</v>
      </c>
      <c r="R474" s="143"/>
    </row>
    <row r="475" ht="15.75" customHeight="1">
      <c r="A475" s="136">
        <v>1.626816E7</v>
      </c>
      <c r="B475" s="137" t="s">
        <v>1428</v>
      </c>
      <c r="C475" s="138" t="s">
        <v>1429</v>
      </c>
      <c r="D475" s="139">
        <v>139.0</v>
      </c>
      <c r="E475" s="136">
        <v>8.0</v>
      </c>
      <c r="F475" s="136">
        <v>3.0</v>
      </c>
      <c r="G475" s="136">
        <v>5.0</v>
      </c>
      <c r="H475" s="136">
        <v>2.0</v>
      </c>
      <c r="I475" s="136">
        <v>27.0</v>
      </c>
      <c r="J475" s="136">
        <v>5.0</v>
      </c>
      <c r="K475" s="136" t="s">
        <v>1430</v>
      </c>
      <c r="L475" s="136" t="s">
        <v>25</v>
      </c>
      <c r="M475" s="136" t="s">
        <v>66</v>
      </c>
      <c r="N475" s="136" t="s">
        <v>1431</v>
      </c>
      <c r="O475" s="146">
        <v>42705.0</v>
      </c>
      <c r="P475" s="144">
        <v>259.0</v>
      </c>
      <c r="Q475" s="142">
        <f t="shared" si="1"/>
        <v>4</v>
      </c>
      <c r="R475" s="143"/>
    </row>
    <row r="476" ht="15.75" customHeight="1">
      <c r="A476" s="136">
        <v>1.6733936E7</v>
      </c>
      <c r="B476" s="137" t="s">
        <v>1432</v>
      </c>
      <c r="C476" s="138" t="s">
        <v>1433</v>
      </c>
      <c r="D476" s="139">
        <v>80.0</v>
      </c>
      <c r="E476" s="136">
        <v>7.0</v>
      </c>
      <c r="F476" s="136">
        <v>2.0</v>
      </c>
      <c r="G476" s="136">
        <v>3.0</v>
      </c>
      <c r="H476" s="136">
        <v>2.0</v>
      </c>
      <c r="I476" s="136">
        <v>61.0</v>
      </c>
      <c r="J476" s="136">
        <v>5.0</v>
      </c>
      <c r="K476" s="136" t="s">
        <v>1434</v>
      </c>
      <c r="L476" s="136" t="s">
        <v>49</v>
      </c>
      <c r="M476" s="136" t="s">
        <v>71</v>
      </c>
      <c r="N476" s="136" t="s">
        <v>1435</v>
      </c>
      <c r="O476" s="146">
        <v>42736.0</v>
      </c>
      <c r="P476" s="144">
        <v>259.0</v>
      </c>
      <c r="Q476" s="142">
        <f t="shared" si="1"/>
        <v>4</v>
      </c>
      <c r="R476" s="143"/>
    </row>
    <row r="477" ht="15.75" customHeight="1">
      <c r="A477" s="136">
        <v>2.2504951E7</v>
      </c>
      <c r="B477" s="137" t="s">
        <v>1436</v>
      </c>
      <c r="C477" s="138" t="s">
        <v>1437</v>
      </c>
      <c r="D477" s="139">
        <v>129.0</v>
      </c>
      <c r="E477" s="136">
        <v>6.0</v>
      </c>
      <c r="F477" s="136">
        <v>3.0</v>
      </c>
      <c r="G477" s="136">
        <v>3.0</v>
      </c>
      <c r="H477" s="136">
        <v>2.0</v>
      </c>
      <c r="I477" s="136">
        <v>26.0</v>
      </c>
      <c r="J477" s="136">
        <v>5.0</v>
      </c>
      <c r="K477" s="136" t="s">
        <v>1438</v>
      </c>
      <c r="L477" s="136" t="s">
        <v>49</v>
      </c>
      <c r="M477" s="136" t="s">
        <v>66</v>
      </c>
      <c r="N477" s="136" t="s">
        <v>1439</v>
      </c>
      <c r="O477" s="146">
        <v>42736.0</v>
      </c>
      <c r="P477" s="144">
        <v>259.0</v>
      </c>
      <c r="Q477" s="142">
        <f t="shared" si="1"/>
        <v>4</v>
      </c>
      <c r="R477" s="143"/>
    </row>
    <row r="478" ht="15.75" customHeight="1">
      <c r="A478" s="136">
        <v>2.3964247E7</v>
      </c>
      <c r="B478" s="137" t="s">
        <v>1440</v>
      </c>
      <c r="C478" s="138" t="s">
        <v>1441</v>
      </c>
      <c r="D478" s="139">
        <v>94.0</v>
      </c>
      <c r="E478" s="136">
        <v>6.0</v>
      </c>
      <c r="F478" s="136">
        <v>3.0</v>
      </c>
      <c r="G478" s="136">
        <v>4.0</v>
      </c>
      <c r="H478" s="136">
        <v>2.0</v>
      </c>
      <c r="I478" s="136">
        <v>17.0</v>
      </c>
      <c r="J478" s="136">
        <v>5.0</v>
      </c>
      <c r="K478" s="136" t="s">
        <v>1442</v>
      </c>
      <c r="L478" s="136" t="s">
        <v>25</v>
      </c>
      <c r="M478" s="136" t="s">
        <v>60</v>
      </c>
      <c r="N478" s="136" t="s">
        <v>244</v>
      </c>
      <c r="O478" s="146">
        <v>42736.0</v>
      </c>
      <c r="P478" s="144">
        <v>259.0</v>
      </c>
      <c r="Q478" s="142">
        <f t="shared" si="1"/>
        <v>4</v>
      </c>
      <c r="R478" s="143"/>
    </row>
    <row r="479" ht="15.75" customHeight="1">
      <c r="A479" s="136">
        <v>1.7078035E7</v>
      </c>
      <c r="B479" s="137" t="s">
        <v>1443</v>
      </c>
      <c r="C479" s="138" t="s">
        <v>1444</v>
      </c>
      <c r="D479" s="139">
        <v>159.0</v>
      </c>
      <c r="E479" s="136">
        <v>14.0</v>
      </c>
      <c r="F479" s="136">
        <v>5.0</v>
      </c>
      <c r="G479" s="136">
        <v>10.0</v>
      </c>
      <c r="H479" s="136">
        <v>2.5</v>
      </c>
      <c r="I479" s="136">
        <v>42.0</v>
      </c>
      <c r="J479" s="136">
        <v>5.0</v>
      </c>
      <c r="K479" s="136" t="s">
        <v>1445</v>
      </c>
      <c r="L479" s="136" t="s">
        <v>25</v>
      </c>
      <c r="M479" s="136" t="s">
        <v>66</v>
      </c>
      <c r="N479" s="136" t="s">
        <v>244</v>
      </c>
      <c r="O479" s="146">
        <v>42767.0</v>
      </c>
      <c r="P479" s="144">
        <v>259.0</v>
      </c>
      <c r="Q479" s="142">
        <f t="shared" si="1"/>
        <v>4</v>
      </c>
      <c r="R479" s="143"/>
    </row>
    <row r="480" ht="15.75" customHeight="1">
      <c r="A480" s="136">
        <v>1.729119E7</v>
      </c>
      <c r="B480" s="137" t="s">
        <v>1446</v>
      </c>
      <c r="C480" s="138" t="s">
        <v>1447</v>
      </c>
      <c r="D480" s="139">
        <v>120.0</v>
      </c>
      <c r="E480" s="136">
        <v>8.0</v>
      </c>
      <c r="F480" s="136">
        <v>4.0</v>
      </c>
      <c r="G480" s="136">
        <v>6.0</v>
      </c>
      <c r="H480" s="136">
        <v>4.0</v>
      </c>
      <c r="I480" s="136">
        <v>32.0</v>
      </c>
      <c r="J480" s="136">
        <v>5.0</v>
      </c>
      <c r="K480" s="136" t="s">
        <v>1448</v>
      </c>
      <c r="L480" s="136" t="s">
        <v>25</v>
      </c>
      <c r="M480" s="136" t="s">
        <v>79</v>
      </c>
      <c r="N480" s="136" t="s">
        <v>244</v>
      </c>
      <c r="O480" s="146">
        <v>42767.0</v>
      </c>
      <c r="P480" s="144">
        <v>259.0</v>
      </c>
      <c r="Q480" s="142">
        <f t="shared" si="1"/>
        <v>4</v>
      </c>
      <c r="R480" s="143"/>
    </row>
    <row r="481" ht="15.75" customHeight="1">
      <c r="A481" s="136">
        <v>2.0655812E7</v>
      </c>
      <c r="B481" s="137" t="s">
        <v>1449</v>
      </c>
      <c r="C481" s="138" t="s">
        <v>1450</v>
      </c>
      <c r="D481" s="139">
        <v>140.0</v>
      </c>
      <c r="E481" s="136">
        <v>10.0</v>
      </c>
      <c r="F481" s="136">
        <v>4.0</v>
      </c>
      <c r="G481" s="136">
        <v>6.0</v>
      </c>
      <c r="H481" s="136">
        <v>3.0</v>
      </c>
      <c r="I481" s="136">
        <v>23.0</v>
      </c>
      <c r="J481" s="136">
        <v>5.0</v>
      </c>
      <c r="K481" s="136" t="s">
        <v>1451</v>
      </c>
      <c r="L481" s="136" t="s">
        <v>25</v>
      </c>
      <c r="M481" s="136" t="s">
        <v>62</v>
      </c>
      <c r="N481" s="136" t="s">
        <v>244</v>
      </c>
      <c r="O481" s="146">
        <v>42767.0</v>
      </c>
      <c r="P481" s="144">
        <v>259.0</v>
      </c>
      <c r="Q481" s="142">
        <f t="shared" si="1"/>
        <v>4</v>
      </c>
      <c r="R481" s="143"/>
    </row>
    <row r="482" ht="15.75" customHeight="1">
      <c r="A482" s="136">
        <v>2.1275497E7</v>
      </c>
      <c r="B482" s="137" t="s">
        <v>1452</v>
      </c>
      <c r="C482" s="138" t="s">
        <v>1453</v>
      </c>
      <c r="D482" s="139">
        <v>115.0</v>
      </c>
      <c r="E482" s="136">
        <v>8.0</v>
      </c>
      <c r="F482" s="136">
        <v>2.0</v>
      </c>
      <c r="G482" s="136">
        <v>3.0</v>
      </c>
      <c r="H482" s="136">
        <v>2.5</v>
      </c>
      <c r="I482" s="136">
        <v>40.0</v>
      </c>
      <c r="J482" s="136">
        <v>5.0</v>
      </c>
      <c r="K482" s="136" t="s">
        <v>484</v>
      </c>
      <c r="L482" s="136" t="s">
        <v>25</v>
      </c>
      <c r="M482" s="136" t="s">
        <v>62</v>
      </c>
      <c r="N482" s="136" t="s">
        <v>244</v>
      </c>
      <c r="O482" s="146">
        <v>42767.0</v>
      </c>
      <c r="P482" s="144">
        <v>259.0</v>
      </c>
      <c r="Q482" s="142">
        <f t="shared" si="1"/>
        <v>4</v>
      </c>
      <c r="R482" s="143"/>
    </row>
    <row r="483" ht="15.75" customHeight="1">
      <c r="A483" s="136">
        <v>1.7544911E7</v>
      </c>
      <c r="B483" s="137" t="s">
        <v>1454</v>
      </c>
      <c r="C483" s="138" t="s">
        <v>1455</v>
      </c>
      <c r="D483" s="139">
        <v>129.0</v>
      </c>
      <c r="E483" s="136">
        <v>7.0</v>
      </c>
      <c r="F483" s="136">
        <v>3.0</v>
      </c>
      <c r="G483" s="136">
        <v>4.0</v>
      </c>
      <c r="H483" s="136">
        <v>3.0</v>
      </c>
      <c r="I483" s="136">
        <v>41.0</v>
      </c>
      <c r="J483" s="136">
        <v>5.0</v>
      </c>
      <c r="K483" s="136" t="s">
        <v>1456</v>
      </c>
      <c r="L483" s="136" t="s">
        <v>25</v>
      </c>
      <c r="M483" s="136" t="s">
        <v>62</v>
      </c>
      <c r="N483" s="136" t="s">
        <v>244</v>
      </c>
      <c r="O483" s="146">
        <v>42795.0</v>
      </c>
      <c r="P483" s="144">
        <v>259.0</v>
      </c>
      <c r="Q483" s="142">
        <f t="shared" si="1"/>
        <v>4</v>
      </c>
      <c r="R483" s="143"/>
    </row>
    <row r="484" ht="15.75" customHeight="1">
      <c r="A484" s="136">
        <v>1.8367561E7</v>
      </c>
      <c r="B484" s="137" t="s">
        <v>1457</v>
      </c>
      <c r="C484" s="138" t="s">
        <v>1458</v>
      </c>
      <c r="D484" s="139">
        <v>98.0</v>
      </c>
      <c r="E484" s="136">
        <v>8.0</v>
      </c>
      <c r="F484" s="136">
        <v>3.0</v>
      </c>
      <c r="G484" s="136">
        <v>5.0</v>
      </c>
      <c r="H484" s="136">
        <v>2.5</v>
      </c>
      <c r="I484" s="136">
        <v>59.0</v>
      </c>
      <c r="J484" s="136">
        <v>5.0</v>
      </c>
      <c r="K484" s="136" t="s">
        <v>470</v>
      </c>
      <c r="L484" s="136" t="s">
        <v>25</v>
      </c>
      <c r="M484" s="136" t="s">
        <v>62</v>
      </c>
      <c r="N484" s="136" t="s">
        <v>243</v>
      </c>
      <c r="O484" s="146">
        <v>42795.0</v>
      </c>
      <c r="P484" s="144">
        <v>259.0</v>
      </c>
      <c r="Q484" s="142">
        <f t="shared" si="1"/>
        <v>4</v>
      </c>
      <c r="R484" s="143"/>
    </row>
    <row r="485" ht="15.75" customHeight="1">
      <c r="A485" s="136">
        <v>1.8789999E7</v>
      </c>
      <c r="B485" s="137" t="s">
        <v>1459</v>
      </c>
      <c r="C485" s="138" t="s">
        <v>1460</v>
      </c>
      <c r="D485" s="139">
        <v>105.0</v>
      </c>
      <c r="E485" s="136">
        <v>10.0</v>
      </c>
      <c r="F485" s="136">
        <v>4.0</v>
      </c>
      <c r="G485" s="136">
        <v>5.0</v>
      </c>
      <c r="H485" s="136">
        <v>3.5</v>
      </c>
      <c r="I485" s="136">
        <v>54.0</v>
      </c>
      <c r="J485" s="136">
        <v>5.0</v>
      </c>
      <c r="K485" s="136" t="s">
        <v>470</v>
      </c>
      <c r="L485" s="136" t="s">
        <v>25</v>
      </c>
      <c r="M485" s="136" t="s">
        <v>62</v>
      </c>
      <c r="N485" s="136" t="s">
        <v>243</v>
      </c>
      <c r="O485" s="146">
        <v>42795.0</v>
      </c>
      <c r="P485" s="144">
        <v>259.0</v>
      </c>
      <c r="Q485" s="142">
        <f t="shared" si="1"/>
        <v>4</v>
      </c>
      <c r="R485" s="143"/>
    </row>
    <row r="486" ht="15.75" customHeight="1">
      <c r="A486" s="136">
        <v>1.9250227E7</v>
      </c>
      <c r="B486" s="137" t="s">
        <v>1461</v>
      </c>
      <c r="C486" s="138" t="s">
        <v>1462</v>
      </c>
      <c r="D486" s="139">
        <v>129.0</v>
      </c>
      <c r="E486" s="136">
        <v>9.0</v>
      </c>
      <c r="F486" s="136">
        <v>4.0</v>
      </c>
      <c r="G486" s="136">
        <v>5.0</v>
      </c>
      <c r="H486" s="136">
        <v>3.0</v>
      </c>
      <c r="I486" s="136">
        <v>26.0</v>
      </c>
      <c r="J486" s="136">
        <v>5.0</v>
      </c>
      <c r="K486" s="136" t="s">
        <v>1456</v>
      </c>
      <c r="L486" s="136" t="s">
        <v>25</v>
      </c>
      <c r="M486" s="136" t="s">
        <v>62</v>
      </c>
      <c r="N486" s="136" t="s">
        <v>244</v>
      </c>
      <c r="O486" s="146">
        <v>42795.0</v>
      </c>
      <c r="P486" s="144">
        <v>259.0</v>
      </c>
      <c r="Q486" s="142">
        <f t="shared" si="1"/>
        <v>4</v>
      </c>
      <c r="R486" s="143"/>
    </row>
    <row r="487" ht="15.75" customHeight="1">
      <c r="A487" s="136">
        <v>1.9471696E7</v>
      </c>
      <c r="B487" s="137" t="s">
        <v>1463</v>
      </c>
      <c r="C487" s="138" t="s">
        <v>1464</v>
      </c>
      <c r="D487" s="139">
        <v>50.0</v>
      </c>
      <c r="E487" s="136">
        <v>9.0</v>
      </c>
      <c r="F487" s="136">
        <v>3.0</v>
      </c>
      <c r="G487" s="136">
        <v>4.0</v>
      </c>
      <c r="H487" s="136">
        <v>2.0</v>
      </c>
      <c r="I487" s="136">
        <v>106.0</v>
      </c>
      <c r="J487" s="136">
        <v>5.0</v>
      </c>
      <c r="K487" s="136" t="s">
        <v>183</v>
      </c>
      <c r="L487" s="136" t="s">
        <v>49</v>
      </c>
      <c r="M487" s="136" t="s">
        <v>1465</v>
      </c>
      <c r="N487" s="136" t="s">
        <v>557</v>
      </c>
      <c r="O487" s="146">
        <v>42795.0</v>
      </c>
      <c r="P487" s="144">
        <v>259.0</v>
      </c>
      <c r="Q487" s="142">
        <f t="shared" si="1"/>
        <v>4</v>
      </c>
      <c r="R487" s="143"/>
    </row>
    <row r="488" ht="15.75" customHeight="1">
      <c r="A488" s="136">
        <v>2.0661704E7</v>
      </c>
      <c r="B488" s="137" t="s">
        <v>1466</v>
      </c>
      <c r="C488" s="138" t="s">
        <v>1467</v>
      </c>
      <c r="D488" s="139">
        <v>89.0</v>
      </c>
      <c r="E488" s="136">
        <v>6.0</v>
      </c>
      <c r="F488" s="136">
        <v>3.0</v>
      </c>
      <c r="G488" s="136">
        <v>5.0</v>
      </c>
      <c r="H488" s="136">
        <v>2.0</v>
      </c>
      <c r="I488" s="136">
        <v>39.0</v>
      </c>
      <c r="J488" s="136">
        <v>5.0</v>
      </c>
      <c r="K488" s="136" t="s">
        <v>1468</v>
      </c>
      <c r="L488" s="136" t="s">
        <v>25</v>
      </c>
      <c r="M488" s="136" t="s">
        <v>60</v>
      </c>
      <c r="N488" s="136" t="s">
        <v>243</v>
      </c>
      <c r="O488" s="146">
        <v>42795.0</v>
      </c>
      <c r="P488" s="144">
        <v>259.0</v>
      </c>
      <c r="Q488" s="142">
        <f t="shared" si="1"/>
        <v>4</v>
      </c>
      <c r="R488" s="143"/>
    </row>
    <row r="489" ht="15.75" customHeight="1">
      <c r="A489" s="136">
        <v>1.8425467E7</v>
      </c>
      <c r="B489" s="137" t="s">
        <v>1469</v>
      </c>
      <c r="C489" s="138" t="s">
        <v>1470</v>
      </c>
      <c r="D489" s="139">
        <v>113.0</v>
      </c>
      <c r="E489" s="136">
        <v>10.0</v>
      </c>
      <c r="F489" s="136">
        <v>4.0</v>
      </c>
      <c r="G489" s="136">
        <v>7.0</v>
      </c>
      <c r="H489" s="136">
        <v>3.5</v>
      </c>
      <c r="I489" s="136">
        <v>47.0</v>
      </c>
      <c r="J489" s="136">
        <v>5.0</v>
      </c>
      <c r="K489" s="136" t="s">
        <v>1471</v>
      </c>
      <c r="L489" s="136" t="s">
        <v>25</v>
      </c>
      <c r="M489" s="136" t="s">
        <v>66</v>
      </c>
      <c r="N489" s="136" t="s">
        <v>246</v>
      </c>
      <c r="O489" s="146">
        <v>42826.0</v>
      </c>
      <c r="P489" s="144">
        <v>259.0</v>
      </c>
      <c r="Q489" s="142">
        <f t="shared" si="1"/>
        <v>4</v>
      </c>
      <c r="R489" s="143"/>
    </row>
    <row r="490" ht="15.75" customHeight="1">
      <c r="A490" s="136">
        <v>2.0131718E7</v>
      </c>
      <c r="B490" s="137" t="s">
        <v>1472</v>
      </c>
      <c r="C490" s="138" t="s">
        <v>1473</v>
      </c>
      <c r="D490" s="139">
        <v>100.0</v>
      </c>
      <c r="E490" s="136">
        <v>8.0</v>
      </c>
      <c r="F490" s="136">
        <v>2.0</v>
      </c>
      <c r="G490" s="136">
        <v>4.0</v>
      </c>
      <c r="H490" s="136">
        <v>2.5</v>
      </c>
      <c r="I490" s="136">
        <v>39.0</v>
      </c>
      <c r="J490" s="136">
        <v>5.0</v>
      </c>
      <c r="K490" s="136" t="s">
        <v>1474</v>
      </c>
      <c r="L490" s="136" t="s">
        <v>25</v>
      </c>
      <c r="M490" s="136" t="s">
        <v>62</v>
      </c>
      <c r="N490" s="136" t="s">
        <v>557</v>
      </c>
      <c r="O490" s="146">
        <v>42887.0</v>
      </c>
      <c r="P490" s="144">
        <v>259.0</v>
      </c>
      <c r="Q490" s="142">
        <f t="shared" si="1"/>
        <v>3</v>
      </c>
      <c r="R490" s="143"/>
    </row>
    <row r="491" ht="15.75" customHeight="1">
      <c r="A491" s="136">
        <v>2.0174192E7</v>
      </c>
      <c r="B491" s="137" t="s">
        <v>1475</v>
      </c>
      <c r="C491" s="138" t="s">
        <v>1476</v>
      </c>
      <c r="D491" s="139">
        <v>125.0</v>
      </c>
      <c r="E491" s="136">
        <v>8.0</v>
      </c>
      <c r="F491" s="136">
        <v>4.0</v>
      </c>
      <c r="G491" s="136">
        <v>6.0</v>
      </c>
      <c r="H491" s="136">
        <v>2.0</v>
      </c>
      <c r="I491" s="136">
        <v>20.0</v>
      </c>
      <c r="J491" s="136">
        <v>5.0</v>
      </c>
      <c r="K491" s="136" t="s">
        <v>1477</v>
      </c>
      <c r="L491" s="136" t="s">
        <v>25</v>
      </c>
      <c r="M491" s="136" t="s">
        <v>66</v>
      </c>
      <c r="N491" s="136" t="s">
        <v>249</v>
      </c>
      <c r="O491" s="146">
        <v>42887.0</v>
      </c>
      <c r="P491" s="144">
        <v>259.0</v>
      </c>
      <c r="Q491" s="142">
        <f t="shared" si="1"/>
        <v>3</v>
      </c>
      <c r="R491" s="143"/>
    </row>
    <row r="492" ht="15.75" customHeight="1">
      <c r="A492" s="136">
        <v>1.9656899E7</v>
      </c>
      <c r="B492" s="137" t="s">
        <v>1478</v>
      </c>
      <c r="C492" s="138" t="s">
        <v>1479</v>
      </c>
      <c r="D492" s="139">
        <v>120.0</v>
      </c>
      <c r="E492" s="136">
        <v>10.0</v>
      </c>
      <c r="F492" s="136">
        <v>4.0</v>
      </c>
      <c r="G492" s="136">
        <v>7.0</v>
      </c>
      <c r="H492" s="136">
        <v>3.0</v>
      </c>
      <c r="I492" s="136">
        <v>15.0</v>
      </c>
      <c r="J492" s="136">
        <v>5.0</v>
      </c>
      <c r="K492" s="136" t="s">
        <v>1480</v>
      </c>
      <c r="L492" s="136" t="s">
        <v>25</v>
      </c>
      <c r="M492" s="136" t="s">
        <v>62</v>
      </c>
      <c r="N492" s="136" t="s">
        <v>1481</v>
      </c>
      <c r="O492" s="146">
        <v>42917.0</v>
      </c>
      <c r="P492" s="144">
        <v>259.0</v>
      </c>
      <c r="Q492" s="142">
        <f t="shared" si="1"/>
        <v>3</v>
      </c>
      <c r="R492" s="143"/>
    </row>
    <row r="493" ht="15.75" customHeight="1">
      <c r="A493" s="136">
        <v>2.0203477E7</v>
      </c>
      <c r="B493" s="137" t="s">
        <v>1482</v>
      </c>
      <c r="C493" s="138" t="s">
        <v>1483</v>
      </c>
      <c r="D493" s="139">
        <v>94.0</v>
      </c>
      <c r="E493" s="136">
        <v>6.0</v>
      </c>
      <c r="F493" s="136">
        <v>3.0</v>
      </c>
      <c r="G493" s="136">
        <v>4.0</v>
      </c>
      <c r="H493" s="136">
        <v>2.0</v>
      </c>
      <c r="I493" s="136">
        <v>30.0</v>
      </c>
      <c r="J493" s="136">
        <v>5.0</v>
      </c>
      <c r="K493" s="136" t="s">
        <v>1484</v>
      </c>
      <c r="L493" s="136" t="s">
        <v>25</v>
      </c>
      <c r="M493" s="136" t="s">
        <v>62</v>
      </c>
      <c r="N493" s="136" t="s">
        <v>247</v>
      </c>
      <c r="O493" s="146">
        <v>42948.0</v>
      </c>
      <c r="P493" s="144">
        <v>259.0</v>
      </c>
      <c r="Q493" s="142">
        <f t="shared" si="1"/>
        <v>3</v>
      </c>
      <c r="R493" s="143"/>
    </row>
    <row r="494" ht="15.75" customHeight="1">
      <c r="A494" s="136">
        <v>2.1312272E7</v>
      </c>
      <c r="B494" s="137" t="s">
        <v>1485</v>
      </c>
      <c r="C494" s="138" t="s">
        <v>1486</v>
      </c>
      <c r="D494" s="139">
        <v>149.0</v>
      </c>
      <c r="E494" s="136">
        <v>14.0</v>
      </c>
      <c r="F494" s="136">
        <v>7.0</v>
      </c>
      <c r="G494" s="136">
        <v>10.0</v>
      </c>
      <c r="H494" s="136">
        <v>4.5</v>
      </c>
      <c r="I494" s="136">
        <v>18.0</v>
      </c>
      <c r="J494" s="136">
        <v>5.0</v>
      </c>
      <c r="K494" s="136" t="s">
        <v>776</v>
      </c>
      <c r="L494" s="136" t="s">
        <v>25</v>
      </c>
      <c r="M494" s="136" t="s">
        <v>66</v>
      </c>
      <c r="N494" s="136" t="s">
        <v>245</v>
      </c>
      <c r="O494" s="146">
        <v>42979.0</v>
      </c>
      <c r="P494" s="144">
        <v>259.0</v>
      </c>
      <c r="Q494" s="142">
        <f t="shared" si="1"/>
        <v>3</v>
      </c>
      <c r="R494" s="143"/>
    </row>
    <row r="495" ht="15.75" customHeight="1">
      <c r="A495" s="136">
        <v>2.1232563E7</v>
      </c>
      <c r="B495" s="137" t="s">
        <v>1487</v>
      </c>
      <c r="C495" s="138" t="s">
        <v>1488</v>
      </c>
      <c r="D495" s="139">
        <v>80.0</v>
      </c>
      <c r="E495" s="136">
        <v>8.0</v>
      </c>
      <c r="F495" s="136">
        <v>4.0</v>
      </c>
      <c r="G495" s="136">
        <v>6.0</v>
      </c>
      <c r="H495" s="136">
        <v>3.5</v>
      </c>
      <c r="I495" s="136">
        <v>30.0</v>
      </c>
      <c r="J495" s="136">
        <v>5.0</v>
      </c>
      <c r="K495" s="136" t="s">
        <v>1489</v>
      </c>
      <c r="L495" s="136" t="s">
        <v>25</v>
      </c>
      <c r="M495" s="136" t="s">
        <v>62</v>
      </c>
      <c r="N495" s="136" t="s">
        <v>244</v>
      </c>
      <c r="O495" s="146">
        <v>43009.0</v>
      </c>
      <c r="P495" s="144">
        <v>259.0</v>
      </c>
      <c r="Q495" s="142">
        <f t="shared" si="1"/>
        <v>3</v>
      </c>
      <c r="R495" s="143"/>
    </row>
    <row r="496" ht="15.75" customHeight="1">
      <c r="A496" s="136">
        <v>2.3407063E7</v>
      </c>
      <c r="B496" s="137" t="s">
        <v>1490</v>
      </c>
      <c r="C496" s="138" t="s">
        <v>1491</v>
      </c>
      <c r="D496" s="139">
        <v>89.0</v>
      </c>
      <c r="E496" s="136">
        <v>8.0</v>
      </c>
      <c r="F496" s="136">
        <v>3.0</v>
      </c>
      <c r="G496" s="136">
        <v>6.0</v>
      </c>
      <c r="H496" s="136">
        <v>3.0</v>
      </c>
      <c r="I496" s="136">
        <v>18.0</v>
      </c>
      <c r="J496" s="136">
        <v>5.0</v>
      </c>
      <c r="K496" s="136" t="s">
        <v>1492</v>
      </c>
      <c r="L496" s="136" t="s">
        <v>25</v>
      </c>
      <c r="M496" s="136" t="s">
        <v>71</v>
      </c>
      <c r="N496" s="136" t="s">
        <v>244</v>
      </c>
      <c r="O496" s="146">
        <v>43009.0</v>
      </c>
      <c r="P496" s="144">
        <v>259.0</v>
      </c>
      <c r="Q496" s="142">
        <f t="shared" si="1"/>
        <v>3</v>
      </c>
      <c r="R496" s="143"/>
    </row>
    <row r="497" ht="15.75" customHeight="1">
      <c r="A497" s="136">
        <v>2.3858021E7</v>
      </c>
      <c r="B497" s="137" t="s">
        <v>1493</v>
      </c>
      <c r="C497" s="138" t="s">
        <v>1494</v>
      </c>
      <c r="D497" s="139">
        <v>199.0</v>
      </c>
      <c r="E497" s="136">
        <v>11.0</v>
      </c>
      <c r="F497" s="136">
        <v>4.0</v>
      </c>
      <c r="G497" s="136">
        <v>6.0</v>
      </c>
      <c r="H497" s="136">
        <v>3.0</v>
      </c>
      <c r="I497" s="136">
        <v>23.0</v>
      </c>
      <c r="J497" s="136">
        <v>5.0</v>
      </c>
      <c r="K497" s="136" t="s">
        <v>1495</v>
      </c>
      <c r="L497" s="136" t="s">
        <v>49</v>
      </c>
      <c r="M497" s="136" t="s">
        <v>66</v>
      </c>
      <c r="N497" s="147">
        <v>1.0</v>
      </c>
      <c r="O497" s="146">
        <v>43132.0</v>
      </c>
      <c r="P497" s="144">
        <v>259.0</v>
      </c>
      <c r="Q497" s="142">
        <f t="shared" si="1"/>
        <v>3</v>
      </c>
      <c r="R497" s="143"/>
    </row>
    <row r="498" ht="15.75" customHeight="1">
      <c r="A498" s="136">
        <v>3330875.0</v>
      </c>
      <c r="B498" s="137" t="s">
        <v>1496</v>
      </c>
      <c r="C498" s="138" t="s">
        <v>1497</v>
      </c>
      <c r="D498" s="139">
        <v>165.0</v>
      </c>
      <c r="E498" s="136">
        <v>12.0</v>
      </c>
      <c r="F498" s="136">
        <v>6.0</v>
      </c>
      <c r="G498" s="136">
        <v>8.0</v>
      </c>
      <c r="H498" s="136">
        <v>6.0</v>
      </c>
      <c r="I498" s="136">
        <v>28.0</v>
      </c>
      <c r="J498" s="136">
        <v>5.0</v>
      </c>
      <c r="K498" s="136" t="s">
        <v>1498</v>
      </c>
      <c r="L498" s="136" t="s">
        <v>64</v>
      </c>
      <c r="M498" s="136" t="s">
        <v>79</v>
      </c>
      <c r="N498" s="136" t="s">
        <v>244</v>
      </c>
      <c r="O498" s="146">
        <v>43132.0</v>
      </c>
      <c r="P498" s="144">
        <v>259.0</v>
      </c>
      <c r="Q498" s="142">
        <f t="shared" si="1"/>
        <v>3</v>
      </c>
      <c r="R498" s="143"/>
    </row>
    <row r="499" ht="15.75" customHeight="1">
      <c r="A499" s="136">
        <v>3709305.0</v>
      </c>
      <c r="B499" s="137" t="s">
        <v>1499</v>
      </c>
      <c r="C499" s="138" t="s">
        <v>1500</v>
      </c>
      <c r="D499" s="139">
        <v>144.0</v>
      </c>
      <c r="E499" s="136">
        <v>12.0</v>
      </c>
      <c r="F499" s="136">
        <v>5.0</v>
      </c>
      <c r="G499" s="136">
        <v>7.0</v>
      </c>
      <c r="H499" s="136">
        <v>4.0</v>
      </c>
      <c r="I499" s="136">
        <v>50.0</v>
      </c>
      <c r="J499" s="136">
        <v>5.0</v>
      </c>
      <c r="K499" s="136" t="s">
        <v>1501</v>
      </c>
      <c r="L499" s="136" t="s">
        <v>25</v>
      </c>
      <c r="M499" s="136" t="s">
        <v>79</v>
      </c>
      <c r="N499" s="136" t="s">
        <v>249</v>
      </c>
      <c r="O499" s="146">
        <v>41821.0</v>
      </c>
      <c r="P499" s="144">
        <v>259.0</v>
      </c>
      <c r="Q499" s="142">
        <f t="shared" si="1"/>
        <v>6</v>
      </c>
      <c r="R499" s="143"/>
    </row>
    <row r="500" ht="15.75" customHeight="1">
      <c r="A500" s="136">
        <v>5581578.0</v>
      </c>
      <c r="B500" s="137" t="s">
        <v>1502</v>
      </c>
      <c r="C500" s="138" t="s">
        <v>1503</v>
      </c>
      <c r="D500" s="139">
        <v>49.0</v>
      </c>
      <c r="E500" s="136">
        <v>4.0</v>
      </c>
      <c r="F500" s="136">
        <v>1.0</v>
      </c>
      <c r="G500" s="136">
        <v>1.0</v>
      </c>
      <c r="H500" s="136">
        <v>1.0</v>
      </c>
      <c r="I500" s="136">
        <v>234.0</v>
      </c>
      <c r="J500" s="136">
        <v>5.0</v>
      </c>
      <c r="K500" s="136" t="s">
        <v>1504</v>
      </c>
      <c r="L500" s="136" t="s">
        <v>25</v>
      </c>
      <c r="M500" s="136" t="s">
        <v>1505</v>
      </c>
      <c r="N500" s="136" t="s">
        <v>244</v>
      </c>
      <c r="O500" s="146">
        <v>41609.0</v>
      </c>
      <c r="P500" s="144">
        <v>259.0</v>
      </c>
      <c r="Q500" s="142">
        <f t="shared" si="1"/>
        <v>7</v>
      </c>
      <c r="R500" s="143"/>
    </row>
    <row r="501" ht="15.75" customHeight="1">
      <c r="A501" s="136">
        <v>5796419.0</v>
      </c>
      <c r="B501" s="137" t="s">
        <v>1506</v>
      </c>
      <c r="C501" s="138" t="s">
        <v>1507</v>
      </c>
      <c r="D501" s="139">
        <v>87.0</v>
      </c>
      <c r="E501" s="136">
        <v>8.0</v>
      </c>
      <c r="F501" s="136">
        <v>3.0</v>
      </c>
      <c r="G501" s="136">
        <v>6.0</v>
      </c>
      <c r="H501" s="136">
        <v>2.5</v>
      </c>
      <c r="I501" s="136">
        <v>152.0</v>
      </c>
      <c r="J501" s="136">
        <v>5.0</v>
      </c>
      <c r="K501" s="136" t="s">
        <v>718</v>
      </c>
      <c r="L501" s="136" t="s">
        <v>25</v>
      </c>
      <c r="M501" s="136" t="s">
        <v>66</v>
      </c>
      <c r="N501" s="136" t="s">
        <v>244</v>
      </c>
      <c r="O501" s="146">
        <v>41609.0</v>
      </c>
      <c r="P501" s="144">
        <v>259.0</v>
      </c>
      <c r="Q501" s="142">
        <f t="shared" si="1"/>
        <v>7</v>
      </c>
      <c r="R501" s="143"/>
    </row>
    <row r="502" ht="15.75" customHeight="1">
      <c r="A502" s="136">
        <v>5857872.0</v>
      </c>
      <c r="B502" s="137" t="s">
        <v>1508</v>
      </c>
      <c r="C502" s="138" t="s">
        <v>1509</v>
      </c>
      <c r="D502" s="139">
        <v>146.0</v>
      </c>
      <c r="E502" s="136">
        <v>8.0</v>
      </c>
      <c r="F502" s="136">
        <v>4.0</v>
      </c>
      <c r="G502" s="136">
        <v>6.0</v>
      </c>
      <c r="H502" s="136">
        <v>3.0</v>
      </c>
      <c r="I502" s="136">
        <v>34.0</v>
      </c>
      <c r="J502" s="136">
        <v>5.0</v>
      </c>
      <c r="K502" s="136" t="s">
        <v>1510</v>
      </c>
      <c r="L502" s="136" t="s">
        <v>49</v>
      </c>
      <c r="M502" s="136" t="s">
        <v>66</v>
      </c>
      <c r="N502" s="136" t="s">
        <v>244</v>
      </c>
      <c r="O502" s="146">
        <v>42095.0</v>
      </c>
      <c r="P502" s="144">
        <v>259.0</v>
      </c>
      <c r="Q502" s="142">
        <f t="shared" si="1"/>
        <v>6</v>
      </c>
      <c r="R502" s="143"/>
    </row>
    <row r="503" ht="15.75" customHeight="1">
      <c r="A503" s="136">
        <v>6722442.0</v>
      </c>
      <c r="B503" s="137" t="s">
        <v>1511</v>
      </c>
      <c r="C503" s="138" t="s">
        <v>1512</v>
      </c>
      <c r="D503" s="139">
        <v>117.0</v>
      </c>
      <c r="E503" s="136">
        <v>8.0</v>
      </c>
      <c r="F503" s="136">
        <v>3.0</v>
      </c>
      <c r="G503" s="136">
        <v>5.0</v>
      </c>
      <c r="H503" s="136">
        <v>2.0</v>
      </c>
      <c r="I503" s="136">
        <v>65.0</v>
      </c>
      <c r="J503" s="136">
        <v>5.0</v>
      </c>
      <c r="K503" s="136" t="s">
        <v>1513</v>
      </c>
      <c r="L503" s="136" t="s">
        <v>49</v>
      </c>
      <c r="M503" s="136" t="s">
        <v>60</v>
      </c>
      <c r="N503" s="136" t="s">
        <v>249</v>
      </c>
      <c r="O503" s="146">
        <v>42156.0</v>
      </c>
      <c r="P503" s="144">
        <v>259.0</v>
      </c>
      <c r="Q503" s="142">
        <f t="shared" si="1"/>
        <v>5</v>
      </c>
      <c r="R503" s="143"/>
    </row>
    <row r="504" ht="15.75" customHeight="1">
      <c r="A504" s="136">
        <v>7900668.0</v>
      </c>
      <c r="B504" s="137" t="s">
        <v>1514</v>
      </c>
      <c r="C504" s="138" t="s">
        <v>1515</v>
      </c>
      <c r="D504" s="139">
        <v>145.0</v>
      </c>
      <c r="E504" s="136">
        <v>11.0</v>
      </c>
      <c r="F504" s="136">
        <v>4.0</v>
      </c>
      <c r="G504" s="136">
        <v>11.0</v>
      </c>
      <c r="H504" s="136">
        <v>3.5</v>
      </c>
      <c r="I504" s="136">
        <v>88.0</v>
      </c>
      <c r="J504" s="136">
        <v>5.0</v>
      </c>
      <c r="K504" s="136" t="s">
        <v>887</v>
      </c>
      <c r="L504" s="136" t="s">
        <v>25</v>
      </c>
      <c r="M504" s="136" t="s">
        <v>62</v>
      </c>
      <c r="N504" s="136" t="s">
        <v>243</v>
      </c>
      <c r="O504" s="146">
        <v>42217.0</v>
      </c>
      <c r="P504" s="144">
        <v>259.0</v>
      </c>
      <c r="Q504" s="142">
        <f t="shared" si="1"/>
        <v>5</v>
      </c>
      <c r="R504" s="143"/>
    </row>
    <row r="505" ht="15.75" customHeight="1">
      <c r="A505" s="136">
        <v>8005325.0</v>
      </c>
      <c r="B505" s="137" t="s">
        <v>1516</v>
      </c>
      <c r="C505" s="138" t="s">
        <v>1517</v>
      </c>
      <c r="D505" s="139">
        <v>120.0</v>
      </c>
      <c r="E505" s="136">
        <v>10.0</v>
      </c>
      <c r="F505" s="136">
        <v>4.0</v>
      </c>
      <c r="G505" s="136">
        <v>6.0</v>
      </c>
      <c r="H505" s="136">
        <v>2.0</v>
      </c>
      <c r="I505" s="136">
        <v>41.0</v>
      </c>
      <c r="J505" s="136">
        <v>5.0</v>
      </c>
      <c r="K505" s="136" t="s">
        <v>795</v>
      </c>
      <c r="L505" s="136" t="s">
        <v>25</v>
      </c>
      <c r="M505" s="136" t="s">
        <v>66</v>
      </c>
      <c r="N505" s="136" t="s">
        <v>796</v>
      </c>
      <c r="O505" s="146">
        <v>40969.0</v>
      </c>
      <c r="P505" s="144">
        <v>259.0</v>
      </c>
      <c r="Q505" s="142">
        <f t="shared" si="1"/>
        <v>9</v>
      </c>
      <c r="R505" s="143"/>
    </row>
    <row r="506" ht="15.75" customHeight="1">
      <c r="A506" s="136">
        <v>8065879.0</v>
      </c>
      <c r="B506" s="137" t="s">
        <v>1518</v>
      </c>
      <c r="C506" s="138" t="s">
        <v>1519</v>
      </c>
      <c r="D506" s="139">
        <v>120.0</v>
      </c>
      <c r="E506" s="136">
        <v>10.0</v>
      </c>
      <c r="F506" s="136">
        <v>4.0</v>
      </c>
      <c r="G506" s="136">
        <v>8.0</v>
      </c>
      <c r="H506" s="136">
        <v>2.5</v>
      </c>
      <c r="I506" s="136">
        <v>101.0</v>
      </c>
      <c r="J506" s="136">
        <v>5.0</v>
      </c>
      <c r="K506" s="136" t="s">
        <v>1520</v>
      </c>
      <c r="L506" s="136" t="s">
        <v>25</v>
      </c>
      <c r="M506" s="136" t="s">
        <v>79</v>
      </c>
      <c r="N506" s="136" t="s">
        <v>244</v>
      </c>
      <c r="O506" s="146">
        <v>42217.0</v>
      </c>
      <c r="P506" s="144">
        <v>259.0</v>
      </c>
      <c r="Q506" s="142">
        <f t="shared" si="1"/>
        <v>5</v>
      </c>
      <c r="R506" s="143"/>
    </row>
    <row r="507" ht="15.75" customHeight="1">
      <c r="A507" s="136">
        <v>8240267.0</v>
      </c>
      <c r="B507" s="137" t="s">
        <v>1521</v>
      </c>
      <c r="C507" s="138" t="s">
        <v>1522</v>
      </c>
      <c r="D507" s="139">
        <v>78.0</v>
      </c>
      <c r="E507" s="136">
        <v>5.0</v>
      </c>
      <c r="F507" s="136">
        <v>2.0</v>
      </c>
      <c r="G507" s="136">
        <v>3.0</v>
      </c>
      <c r="H507" s="136">
        <v>1.0</v>
      </c>
      <c r="I507" s="136">
        <v>81.0</v>
      </c>
      <c r="J507" s="136">
        <v>5.0</v>
      </c>
      <c r="K507" s="136" t="s">
        <v>1388</v>
      </c>
      <c r="L507" s="136" t="s">
        <v>25</v>
      </c>
      <c r="M507" s="136" t="s">
        <v>71</v>
      </c>
      <c r="N507" s="136" t="s">
        <v>249</v>
      </c>
      <c r="O507" s="146">
        <v>42036.0</v>
      </c>
      <c r="P507" s="144">
        <v>259.0</v>
      </c>
      <c r="Q507" s="142">
        <f t="shared" si="1"/>
        <v>6</v>
      </c>
      <c r="R507" s="143"/>
    </row>
    <row r="508" ht="15.75" customHeight="1">
      <c r="A508" s="136">
        <v>8407531.0</v>
      </c>
      <c r="B508" s="137" t="s">
        <v>1523</v>
      </c>
      <c r="C508" s="138" t="s">
        <v>1524</v>
      </c>
      <c r="D508" s="139">
        <v>119.0</v>
      </c>
      <c r="E508" s="136">
        <v>10.0</v>
      </c>
      <c r="F508" s="136">
        <v>5.0</v>
      </c>
      <c r="G508" s="136">
        <v>8.0</v>
      </c>
      <c r="H508" s="136">
        <v>3.0</v>
      </c>
      <c r="I508" s="136">
        <v>33.0</v>
      </c>
      <c r="J508" s="136">
        <v>5.0</v>
      </c>
      <c r="K508" s="136" t="s">
        <v>1525</v>
      </c>
      <c r="L508" s="136" t="s">
        <v>64</v>
      </c>
      <c r="M508" s="136" t="s">
        <v>66</v>
      </c>
      <c r="N508" s="136" t="s">
        <v>244</v>
      </c>
      <c r="O508" s="146">
        <v>42248.0</v>
      </c>
      <c r="P508" s="144">
        <v>259.0</v>
      </c>
      <c r="Q508" s="142">
        <f t="shared" si="1"/>
        <v>5</v>
      </c>
      <c r="R508" s="143"/>
    </row>
    <row r="509" ht="15.75" customHeight="1">
      <c r="A509" s="136">
        <v>8763124.0</v>
      </c>
      <c r="B509" s="137" t="s">
        <v>1526</v>
      </c>
      <c r="C509" s="138" t="s">
        <v>1527</v>
      </c>
      <c r="D509" s="139">
        <v>99.0</v>
      </c>
      <c r="E509" s="136">
        <v>3.0</v>
      </c>
      <c r="F509" s="136" t="s">
        <v>203</v>
      </c>
      <c r="G509" s="136">
        <v>2.0</v>
      </c>
      <c r="H509" s="136">
        <v>1.0</v>
      </c>
      <c r="I509" s="136">
        <v>212.0</v>
      </c>
      <c r="J509" s="136">
        <v>5.0</v>
      </c>
      <c r="K509" s="136" t="s">
        <v>852</v>
      </c>
      <c r="L509" s="136" t="s">
        <v>1131</v>
      </c>
      <c r="M509" s="136" t="s">
        <v>71</v>
      </c>
      <c r="N509" s="136" t="s">
        <v>243</v>
      </c>
      <c r="O509" s="146">
        <v>41395.0</v>
      </c>
      <c r="P509" s="144">
        <v>259.0</v>
      </c>
      <c r="Q509" s="142">
        <f t="shared" si="1"/>
        <v>8</v>
      </c>
      <c r="R509" s="143"/>
    </row>
    <row r="510" ht="15.75" customHeight="1">
      <c r="A510" s="136">
        <v>8799049.0</v>
      </c>
      <c r="B510" s="137" t="s">
        <v>1528</v>
      </c>
      <c r="C510" s="138" t="s">
        <v>1529</v>
      </c>
      <c r="D510" s="139">
        <v>60.0</v>
      </c>
      <c r="E510" s="136">
        <v>4.0</v>
      </c>
      <c r="F510" s="136">
        <v>1.0</v>
      </c>
      <c r="G510" s="136">
        <v>2.0</v>
      </c>
      <c r="H510" s="136">
        <v>1.0</v>
      </c>
      <c r="I510" s="136">
        <v>139.0</v>
      </c>
      <c r="J510" s="136">
        <v>5.0</v>
      </c>
      <c r="K510" s="136" t="s">
        <v>1530</v>
      </c>
      <c r="L510" s="136" t="s">
        <v>25</v>
      </c>
      <c r="M510" s="136" t="s">
        <v>71</v>
      </c>
      <c r="N510" s="136" t="s">
        <v>244</v>
      </c>
      <c r="O510" s="146">
        <v>42248.0</v>
      </c>
      <c r="P510" s="144">
        <v>259.0</v>
      </c>
      <c r="Q510" s="142">
        <f t="shared" si="1"/>
        <v>5</v>
      </c>
      <c r="R510" s="143"/>
    </row>
    <row r="511" ht="15.75" customHeight="1">
      <c r="A511" s="136">
        <v>9044487.0</v>
      </c>
      <c r="B511" s="137" t="s">
        <v>1531</v>
      </c>
      <c r="C511" s="138" t="s">
        <v>1532</v>
      </c>
      <c r="D511" s="139">
        <v>79.0</v>
      </c>
      <c r="E511" s="136">
        <v>6.0</v>
      </c>
      <c r="F511" s="136">
        <v>2.0</v>
      </c>
      <c r="G511" s="136">
        <v>4.0</v>
      </c>
      <c r="H511" s="136">
        <v>2.0</v>
      </c>
      <c r="I511" s="136">
        <v>164.0</v>
      </c>
      <c r="J511" s="136">
        <v>5.0</v>
      </c>
      <c r="K511" s="136" t="s">
        <v>1533</v>
      </c>
      <c r="L511" s="136" t="s">
        <v>1534</v>
      </c>
      <c r="M511" s="136" t="s">
        <v>71</v>
      </c>
      <c r="N511" s="136" t="s">
        <v>244</v>
      </c>
      <c r="O511" s="146">
        <v>42278.0</v>
      </c>
      <c r="P511" s="144">
        <v>259.0</v>
      </c>
      <c r="Q511" s="142">
        <f t="shared" si="1"/>
        <v>5</v>
      </c>
      <c r="R511" s="143"/>
    </row>
    <row r="512" ht="15.75" customHeight="1">
      <c r="A512" s="136">
        <v>9215121.0</v>
      </c>
      <c r="B512" s="137" t="s">
        <v>1535</v>
      </c>
      <c r="C512" s="138" t="s">
        <v>1536</v>
      </c>
      <c r="D512" s="139">
        <v>78.0</v>
      </c>
      <c r="E512" s="136">
        <v>4.0</v>
      </c>
      <c r="F512" s="136">
        <v>2.0</v>
      </c>
      <c r="G512" s="136">
        <v>3.0</v>
      </c>
      <c r="H512" s="136">
        <v>2.0</v>
      </c>
      <c r="I512" s="136">
        <v>108.0</v>
      </c>
      <c r="J512" s="136">
        <v>5.0</v>
      </c>
      <c r="K512" s="136" t="s">
        <v>451</v>
      </c>
      <c r="L512" s="136" t="s">
        <v>49</v>
      </c>
      <c r="M512" s="136" t="s">
        <v>71</v>
      </c>
      <c r="N512" s="136" t="s">
        <v>243</v>
      </c>
      <c r="O512" s="146">
        <v>42309.0</v>
      </c>
      <c r="P512" s="144">
        <v>259.0</v>
      </c>
      <c r="Q512" s="142">
        <f t="shared" si="1"/>
        <v>5</v>
      </c>
      <c r="R512" s="143"/>
    </row>
    <row r="513" ht="15.75" customHeight="1">
      <c r="A513" s="136">
        <v>9334210.0</v>
      </c>
      <c r="B513" s="137" t="s">
        <v>1537</v>
      </c>
      <c r="C513" s="138" t="s">
        <v>1538</v>
      </c>
      <c r="D513" s="139">
        <v>111.0</v>
      </c>
      <c r="E513" s="136">
        <v>10.0</v>
      </c>
      <c r="F513" s="136">
        <v>3.0</v>
      </c>
      <c r="G513" s="136">
        <v>4.0</v>
      </c>
      <c r="H513" s="136">
        <v>3.5</v>
      </c>
      <c r="I513" s="136">
        <v>136.0</v>
      </c>
      <c r="J513" s="136">
        <v>5.0</v>
      </c>
      <c r="K513" s="136" t="s">
        <v>1005</v>
      </c>
      <c r="L513" s="136" t="s">
        <v>49</v>
      </c>
      <c r="M513" s="136" t="s">
        <v>62</v>
      </c>
      <c r="N513" s="136" t="s">
        <v>1006</v>
      </c>
      <c r="O513" s="146">
        <v>41487.0</v>
      </c>
      <c r="P513" s="144">
        <v>259.0</v>
      </c>
      <c r="Q513" s="142">
        <f t="shared" si="1"/>
        <v>7</v>
      </c>
      <c r="R513" s="143"/>
    </row>
    <row r="514" ht="15.75" customHeight="1">
      <c r="A514" s="136">
        <v>9489402.0</v>
      </c>
      <c r="B514" s="137" t="s">
        <v>1539</v>
      </c>
      <c r="C514" s="138" t="s">
        <v>1540</v>
      </c>
      <c r="D514" s="139">
        <v>199.0</v>
      </c>
      <c r="E514" s="136">
        <v>12.0</v>
      </c>
      <c r="F514" s="136">
        <v>5.0</v>
      </c>
      <c r="G514" s="136">
        <v>7.0</v>
      </c>
      <c r="H514" s="136">
        <v>5.0</v>
      </c>
      <c r="I514" s="136">
        <v>31.0</v>
      </c>
      <c r="J514" s="136">
        <v>5.0</v>
      </c>
      <c r="K514" s="136" t="s">
        <v>1286</v>
      </c>
      <c r="L514" s="136" t="s">
        <v>25</v>
      </c>
      <c r="M514" s="136" t="s">
        <v>66</v>
      </c>
      <c r="N514" s="136" t="s">
        <v>243</v>
      </c>
      <c r="O514" s="146">
        <v>42309.0</v>
      </c>
      <c r="P514" s="144">
        <v>259.0</v>
      </c>
      <c r="Q514" s="142">
        <f t="shared" si="1"/>
        <v>5</v>
      </c>
      <c r="R514" s="143"/>
    </row>
    <row r="515" ht="15.75" customHeight="1">
      <c r="A515" s="136">
        <v>9514338.0</v>
      </c>
      <c r="B515" s="137" t="s">
        <v>1541</v>
      </c>
      <c r="C515" s="138" t="s">
        <v>1542</v>
      </c>
      <c r="D515" s="139">
        <v>210.0</v>
      </c>
      <c r="E515" s="136">
        <v>10.0</v>
      </c>
      <c r="F515" s="136">
        <v>5.0</v>
      </c>
      <c r="G515" s="136">
        <v>6.0</v>
      </c>
      <c r="H515" s="136">
        <v>4.5</v>
      </c>
      <c r="I515" s="136">
        <v>26.0</v>
      </c>
      <c r="J515" s="136">
        <v>5.0</v>
      </c>
      <c r="K515" s="136" t="s">
        <v>49</v>
      </c>
      <c r="L515" s="136" t="s">
        <v>64</v>
      </c>
      <c r="M515" s="136" t="s">
        <v>66</v>
      </c>
      <c r="N515" s="136" t="s">
        <v>243</v>
      </c>
      <c r="O515" s="146">
        <v>42156.0</v>
      </c>
      <c r="P515" s="144">
        <v>259.0</v>
      </c>
      <c r="Q515" s="142">
        <f t="shared" si="1"/>
        <v>5</v>
      </c>
      <c r="R515" s="143"/>
    </row>
    <row r="516" ht="15.75" customHeight="1">
      <c r="A516" s="136">
        <v>9522910.0</v>
      </c>
      <c r="B516" s="137" t="s">
        <v>1543</v>
      </c>
      <c r="C516" s="138" t="s">
        <v>1544</v>
      </c>
      <c r="D516" s="139">
        <v>179.0</v>
      </c>
      <c r="E516" s="136">
        <v>14.0</v>
      </c>
      <c r="F516" s="136">
        <v>6.0</v>
      </c>
      <c r="G516" s="136">
        <v>10.0</v>
      </c>
      <c r="H516" s="136">
        <v>5.0</v>
      </c>
      <c r="I516" s="136">
        <v>71.0</v>
      </c>
      <c r="J516" s="136">
        <v>5.0</v>
      </c>
      <c r="K516" s="136" t="s">
        <v>1545</v>
      </c>
      <c r="L516" s="136" t="s">
        <v>25</v>
      </c>
      <c r="M516" s="136" t="s">
        <v>79</v>
      </c>
      <c r="N516" s="136" t="s">
        <v>244</v>
      </c>
      <c r="O516" s="146">
        <v>42309.0</v>
      </c>
      <c r="P516" s="144">
        <v>259.0</v>
      </c>
      <c r="Q516" s="142">
        <f t="shared" si="1"/>
        <v>5</v>
      </c>
      <c r="R516" s="143"/>
    </row>
    <row r="517" ht="15.75" customHeight="1">
      <c r="A517" s="136">
        <v>9985269.0</v>
      </c>
      <c r="B517" s="137" t="s">
        <v>1546</v>
      </c>
      <c r="C517" s="138" t="s">
        <v>1547</v>
      </c>
      <c r="D517" s="139">
        <v>50.0</v>
      </c>
      <c r="E517" s="136">
        <v>6.0</v>
      </c>
      <c r="F517" s="136">
        <v>2.0</v>
      </c>
      <c r="G517" s="136">
        <v>4.0</v>
      </c>
      <c r="H517" s="136">
        <v>2.0</v>
      </c>
      <c r="I517" s="136">
        <v>75.0</v>
      </c>
      <c r="J517" s="136">
        <v>5.0</v>
      </c>
      <c r="K517" s="136" t="s">
        <v>210</v>
      </c>
      <c r="L517" s="136" t="s">
        <v>25</v>
      </c>
      <c r="M517" s="136" t="s">
        <v>60</v>
      </c>
      <c r="N517" s="136" t="s">
        <v>244</v>
      </c>
      <c r="O517" s="146">
        <v>42005.0</v>
      </c>
      <c r="P517" s="144">
        <v>259.0</v>
      </c>
      <c r="Q517" s="142">
        <f t="shared" si="1"/>
        <v>6</v>
      </c>
      <c r="R517" s="143"/>
    </row>
    <row r="518" ht="15.75" customHeight="1">
      <c r="A518" s="136">
        <v>1.0549074E7</v>
      </c>
      <c r="B518" s="137" t="s">
        <v>1548</v>
      </c>
      <c r="C518" s="138" t="s">
        <v>1549</v>
      </c>
      <c r="D518" s="139">
        <v>49.0</v>
      </c>
      <c r="E518" s="136">
        <v>4.0</v>
      </c>
      <c r="F518" s="136">
        <v>2.0</v>
      </c>
      <c r="G518" s="136">
        <v>2.0</v>
      </c>
      <c r="H518" s="136">
        <v>1.0</v>
      </c>
      <c r="I518" s="136">
        <v>161.0</v>
      </c>
      <c r="J518" s="136">
        <v>5.0</v>
      </c>
      <c r="K518" s="136" t="s">
        <v>1550</v>
      </c>
      <c r="L518" s="136" t="s">
        <v>25</v>
      </c>
      <c r="M518" s="136" t="s">
        <v>1505</v>
      </c>
      <c r="N518" s="136" t="s">
        <v>249</v>
      </c>
      <c r="O518" s="146">
        <v>41730.0</v>
      </c>
      <c r="P518" s="144">
        <v>259.0</v>
      </c>
      <c r="Q518" s="142">
        <f t="shared" si="1"/>
        <v>7</v>
      </c>
      <c r="R518" s="143"/>
    </row>
    <row r="519" ht="15.75" customHeight="1">
      <c r="A519" s="136">
        <v>1.1142694E7</v>
      </c>
      <c r="B519" s="137" t="s">
        <v>1551</v>
      </c>
      <c r="C519" s="138" t="s">
        <v>1552</v>
      </c>
      <c r="D519" s="139">
        <v>58.0</v>
      </c>
      <c r="E519" s="136">
        <v>3.0</v>
      </c>
      <c r="F519" s="136">
        <v>1.0</v>
      </c>
      <c r="G519" s="136">
        <v>2.0</v>
      </c>
      <c r="H519" s="136">
        <v>1.0</v>
      </c>
      <c r="I519" s="136">
        <v>168.0</v>
      </c>
      <c r="J519" s="136">
        <v>5.0</v>
      </c>
      <c r="K519" s="136" t="s">
        <v>1388</v>
      </c>
      <c r="L519" s="136" t="s">
        <v>49</v>
      </c>
      <c r="M519" s="136" t="s">
        <v>1553</v>
      </c>
      <c r="N519" s="136" t="s">
        <v>249</v>
      </c>
      <c r="O519" s="146">
        <v>42370.0</v>
      </c>
      <c r="P519" s="144">
        <v>259.0</v>
      </c>
      <c r="Q519" s="142">
        <f t="shared" si="1"/>
        <v>5</v>
      </c>
      <c r="R519" s="143"/>
    </row>
    <row r="520" ht="15.75" customHeight="1">
      <c r="A520" s="136">
        <v>1.2289071E7</v>
      </c>
      <c r="B520" s="137" t="s">
        <v>1554</v>
      </c>
      <c r="C520" s="138" t="s">
        <v>1555</v>
      </c>
      <c r="D520" s="139">
        <v>155.0</v>
      </c>
      <c r="E520" s="136">
        <v>8.0</v>
      </c>
      <c r="F520" s="136">
        <v>4.0</v>
      </c>
      <c r="G520" s="136">
        <v>6.0</v>
      </c>
      <c r="H520" s="136">
        <v>3.0</v>
      </c>
      <c r="I520" s="136">
        <v>69.0</v>
      </c>
      <c r="J520" s="136">
        <v>5.0</v>
      </c>
      <c r="K520" s="136" t="s">
        <v>1556</v>
      </c>
      <c r="L520" s="136" t="s">
        <v>25</v>
      </c>
      <c r="M520" s="136" t="s">
        <v>60</v>
      </c>
      <c r="N520" s="136" t="s">
        <v>244</v>
      </c>
      <c r="O520" s="146">
        <v>41000.0</v>
      </c>
      <c r="P520" s="144">
        <v>259.0</v>
      </c>
      <c r="Q520" s="142">
        <f t="shared" si="1"/>
        <v>9</v>
      </c>
      <c r="R520" s="143"/>
    </row>
    <row r="521" ht="15.75" customHeight="1">
      <c r="A521" s="136">
        <v>1.2431348E7</v>
      </c>
      <c r="B521" s="137" t="s">
        <v>1557</v>
      </c>
      <c r="C521" s="138" t="s">
        <v>1558</v>
      </c>
      <c r="D521" s="139">
        <v>100.0</v>
      </c>
      <c r="E521" s="136">
        <v>8.0</v>
      </c>
      <c r="F521" s="136">
        <v>3.0</v>
      </c>
      <c r="G521" s="136">
        <v>4.0</v>
      </c>
      <c r="H521" s="136">
        <v>1.5</v>
      </c>
      <c r="I521" s="136">
        <v>236.0</v>
      </c>
      <c r="J521" s="136">
        <v>5.0</v>
      </c>
      <c r="K521" s="136" t="s">
        <v>1559</v>
      </c>
      <c r="L521" s="136" t="s">
        <v>49</v>
      </c>
      <c r="M521" s="136" t="s">
        <v>62</v>
      </c>
      <c r="N521" s="136" t="s">
        <v>1143</v>
      </c>
      <c r="O521" s="146">
        <v>42309.0</v>
      </c>
      <c r="P521" s="144">
        <v>259.0</v>
      </c>
      <c r="Q521" s="142">
        <f t="shared" si="1"/>
        <v>5</v>
      </c>
      <c r="R521" s="143"/>
    </row>
    <row r="522" ht="15.75" customHeight="1">
      <c r="A522" s="136">
        <v>1.3017929E7</v>
      </c>
      <c r="B522" s="137" t="s">
        <v>1560</v>
      </c>
      <c r="C522" s="138" t="s">
        <v>1561</v>
      </c>
      <c r="D522" s="139">
        <v>81.0</v>
      </c>
      <c r="E522" s="136">
        <v>2.0</v>
      </c>
      <c r="F522" s="136">
        <v>1.0</v>
      </c>
      <c r="G522" s="136">
        <v>1.0</v>
      </c>
      <c r="H522" s="136">
        <v>1.0</v>
      </c>
      <c r="I522" s="136">
        <v>88.0</v>
      </c>
      <c r="J522" s="136">
        <v>5.0</v>
      </c>
      <c r="K522" s="136" t="s">
        <v>1562</v>
      </c>
      <c r="L522" s="136" t="s">
        <v>49</v>
      </c>
      <c r="M522" s="136" t="s">
        <v>60</v>
      </c>
      <c r="N522" s="136" t="s">
        <v>474</v>
      </c>
      <c r="O522" s="146">
        <v>42491.0</v>
      </c>
      <c r="P522" s="144">
        <v>259.0</v>
      </c>
      <c r="Q522" s="142">
        <f t="shared" si="1"/>
        <v>5</v>
      </c>
      <c r="R522" s="143"/>
    </row>
    <row r="523" ht="15.75" customHeight="1">
      <c r="A523" s="136">
        <v>1.3216232E7</v>
      </c>
      <c r="B523" s="137" t="s">
        <v>1563</v>
      </c>
      <c r="C523" s="138" t="s">
        <v>1564</v>
      </c>
      <c r="D523" s="139">
        <v>187.0</v>
      </c>
      <c r="E523" s="136">
        <v>13.0</v>
      </c>
      <c r="F523" s="136">
        <v>6.0</v>
      </c>
      <c r="G523" s="136">
        <v>8.0</v>
      </c>
      <c r="H523" s="136">
        <v>5.0</v>
      </c>
      <c r="I523" s="136">
        <v>34.0</v>
      </c>
      <c r="J523" s="136">
        <v>5.0</v>
      </c>
      <c r="K523" s="136" t="s">
        <v>1202</v>
      </c>
      <c r="L523" s="136" t="s">
        <v>64</v>
      </c>
      <c r="M523" s="136" t="s">
        <v>66</v>
      </c>
      <c r="N523" s="136" t="s">
        <v>243</v>
      </c>
      <c r="O523" s="146">
        <v>42005.0</v>
      </c>
      <c r="P523" s="144">
        <v>259.0</v>
      </c>
      <c r="Q523" s="142">
        <f t="shared" si="1"/>
        <v>6</v>
      </c>
      <c r="R523" s="143"/>
    </row>
    <row r="524" ht="15.75" customHeight="1">
      <c r="A524" s="136">
        <v>1.4088159E7</v>
      </c>
      <c r="B524" s="137" t="s">
        <v>1565</v>
      </c>
      <c r="C524" s="138" t="s">
        <v>1566</v>
      </c>
      <c r="D524" s="139">
        <v>229.0</v>
      </c>
      <c r="E524" s="136" t="s">
        <v>215</v>
      </c>
      <c r="F524" s="136">
        <v>7.0</v>
      </c>
      <c r="G524" s="136">
        <v>11.0</v>
      </c>
      <c r="H524" s="136">
        <v>4.5</v>
      </c>
      <c r="I524" s="136">
        <v>49.0</v>
      </c>
      <c r="J524" s="136">
        <v>5.0</v>
      </c>
      <c r="K524" s="136" t="s">
        <v>537</v>
      </c>
      <c r="L524" s="136" t="s">
        <v>25</v>
      </c>
      <c r="M524" s="136" t="s">
        <v>79</v>
      </c>
      <c r="N524" s="136" t="s">
        <v>1143</v>
      </c>
      <c r="O524" s="146">
        <v>41913.0</v>
      </c>
      <c r="P524" s="144">
        <v>259.0</v>
      </c>
      <c r="Q524" s="142">
        <f t="shared" si="1"/>
        <v>6</v>
      </c>
      <c r="R524" s="143"/>
    </row>
    <row r="525" ht="15.75" customHeight="1">
      <c r="A525" s="136">
        <v>1.4662246E7</v>
      </c>
      <c r="B525" s="137" t="s">
        <v>1567</v>
      </c>
      <c r="C525" s="138" t="s">
        <v>1568</v>
      </c>
      <c r="D525" s="139">
        <v>130.0</v>
      </c>
      <c r="E525" s="136">
        <v>9.0</v>
      </c>
      <c r="F525" s="136">
        <v>4.0</v>
      </c>
      <c r="G525" s="136">
        <v>5.0</v>
      </c>
      <c r="H525" s="136">
        <v>1.5</v>
      </c>
      <c r="I525" s="136">
        <v>72.0</v>
      </c>
      <c r="J525" s="136">
        <v>5.0</v>
      </c>
      <c r="K525" s="136" t="s">
        <v>1569</v>
      </c>
      <c r="L525" s="136" t="s">
        <v>49</v>
      </c>
      <c r="M525" s="136" t="s">
        <v>66</v>
      </c>
      <c r="N525" s="136" t="s">
        <v>244</v>
      </c>
      <c r="O525" s="146">
        <v>42583.0</v>
      </c>
      <c r="P525" s="144">
        <v>259.0</v>
      </c>
      <c r="Q525" s="142">
        <f t="shared" si="1"/>
        <v>4</v>
      </c>
      <c r="R525" s="143"/>
    </row>
    <row r="526" ht="15.75" customHeight="1">
      <c r="A526" s="136">
        <v>1.4722368E7</v>
      </c>
      <c r="B526" s="137" t="s">
        <v>1570</v>
      </c>
      <c r="C526" s="138" t="s">
        <v>1571</v>
      </c>
      <c r="D526" s="139">
        <v>60.0</v>
      </c>
      <c r="E526" s="136">
        <v>2.0</v>
      </c>
      <c r="F526" s="136">
        <v>1.0</v>
      </c>
      <c r="G526" s="136">
        <v>1.0</v>
      </c>
      <c r="H526" s="136">
        <v>1.0</v>
      </c>
      <c r="I526" s="136">
        <v>118.0</v>
      </c>
      <c r="J526" s="136">
        <v>5.0</v>
      </c>
      <c r="K526" s="136" t="s">
        <v>1530</v>
      </c>
      <c r="L526" s="136" t="s">
        <v>25</v>
      </c>
      <c r="M526" s="136" t="s">
        <v>71</v>
      </c>
      <c r="N526" s="136" t="s">
        <v>244</v>
      </c>
      <c r="O526" s="146">
        <v>42248.0</v>
      </c>
      <c r="P526" s="144">
        <v>259.0</v>
      </c>
      <c r="Q526" s="142">
        <f t="shared" si="1"/>
        <v>5</v>
      </c>
      <c r="R526" s="143"/>
    </row>
    <row r="527" ht="15.75" customHeight="1">
      <c r="A527" s="136">
        <v>1.493513E7</v>
      </c>
      <c r="B527" s="137" t="s">
        <v>1572</v>
      </c>
      <c r="C527" s="138" t="s">
        <v>1573</v>
      </c>
      <c r="D527" s="139">
        <v>179.0</v>
      </c>
      <c r="E527" s="136">
        <v>12.0</v>
      </c>
      <c r="F527" s="136">
        <v>5.0</v>
      </c>
      <c r="G527" s="136">
        <v>9.0</v>
      </c>
      <c r="H527" s="136">
        <v>4.5</v>
      </c>
      <c r="I527" s="136">
        <v>37.0</v>
      </c>
      <c r="J527" s="136">
        <v>5.0</v>
      </c>
      <c r="K527" s="136" t="s">
        <v>351</v>
      </c>
      <c r="L527" s="136" t="s">
        <v>25</v>
      </c>
      <c r="M527" s="136" t="s">
        <v>62</v>
      </c>
      <c r="N527" s="136" t="s">
        <v>243</v>
      </c>
      <c r="O527" s="146">
        <v>42614.0</v>
      </c>
      <c r="P527" s="144">
        <v>259.0</v>
      </c>
      <c r="Q527" s="142">
        <f t="shared" si="1"/>
        <v>4</v>
      </c>
      <c r="R527" s="143"/>
    </row>
    <row r="528" ht="15.75" customHeight="1">
      <c r="A528" s="136">
        <v>1.5080601E7</v>
      </c>
      <c r="B528" s="137" t="s">
        <v>1574</v>
      </c>
      <c r="C528" s="138" t="s">
        <v>1575</v>
      </c>
      <c r="D528" s="139">
        <v>75.0</v>
      </c>
      <c r="E528" s="136">
        <v>4.0</v>
      </c>
      <c r="F528" s="136">
        <v>1.0</v>
      </c>
      <c r="G528" s="136">
        <v>2.0</v>
      </c>
      <c r="H528" s="136">
        <v>1.0</v>
      </c>
      <c r="I528" s="136">
        <v>81.0</v>
      </c>
      <c r="J528" s="136">
        <v>5.0</v>
      </c>
      <c r="K528" s="136" t="s">
        <v>1576</v>
      </c>
      <c r="L528" s="136" t="s">
        <v>49</v>
      </c>
      <c r="M528" s="136" t="s">
        <v>71</v>
      </c>
      <c r="N528" s="136" t="s">
        <v>244</v>
      </c>
      <c r="O528" s="146">
        <v>42552.0</v>
      </c>
      <c r="P528" s="144">
        <v>259.0</v>
      </c>
      <c r="Q528" s="142">
        <f t="shared" si="1"/>
        <v>4</v>
      </c>
      <c r="R528" s="143"/>
    </row>
    <row r="529" ht="15.75" customHeight="1">
      <c r="A529" s="136">
        <v>1.5361238E7</v>
      </c>
      <c r="B529" s="137" t="s">
        <v>1577</v>
      </c>
      <c r="C529" s="138" t="s">
        <v>1578</v>
      </c>
      <c r="D529" s="139">
        <v>175.0</v>
      </c>
      <c r="E529" s="136">
        <v>8.0</v>
      </c>
      <c r="F529" s="136">
        <v>4.0</v>
      </c>
      <c r="G529" s="136">
        <v>5.0</v>
      </c>
      <c r="H529" s="136">
        <v>2.5</v>
      </c>
      <c r="I529" s="136">
        <v>35.0</v>
      </c>
      <c r="J529" s="136">
        <v>5.0</v>
      </c>
      <c r="K529" s="136" t="s">
        <v>1579</v>
      </c>
      <c r="L529" s="136" t="s">
        <v>49</v>
      </c>
      <c r="M529" s="136" t="s">
        <v>66</v>
      </c>
      <c r="N529" s="136" t="s">
        <v>244</v>
      </c>
      <c r="O529" s="146">
        <v>42644.0</v>
      </c>
      <c r="P529" s="144">
        <v>259.0</v>
      </c>
      <c r="Q529" s="142">
        <f t="shared" si="1"/>
        <v>4</v>
      </c>
      <c r="R529" s="143"/>
    </row>
    <row r="530" ht="15.75" customHeight="1">
      <c r="A530" s="136">
        <v>1.5535946E7</v>
      </c>
      <c r="B530" s="137" t="s">
        <v>1580</v>
      </c>
      <c r="C530" s="138" t="s">
        <v>1581</v>
      </c>
      <c r="D530" s="139">
        <v>99.0</v>
      </c>
      <c r="E530" s="136">
        <v>9.0</v>
      </c>
      <c r="F530" s="136">
        <v>4.0</v>
      </c>
      <c r="G530" s="136">
        <v>5.0</v>
      </c>
      <c r="H530" s="136">
        <v>3.0</v>
      </c>
      <c r="I530" s="136">
        <v>53.0</v>
      </c>
      <c r="J530" s="136">
        <v>5.0</v>
      </c>
      <c r="K530" s="136" t="s">
        <v>1582</v>
      </c>
      <c r="L530" s="136" t="s">
        <v>64</v>
      </c>
      <c r="M530" s="136" t="s">
        <v>62</v>
      </c>
      <c r="N530" s="136" t="s">
        <v>243</v>
      </c>
      <c r="O530" s="146">
        <v>42644.0</v>
      </c>
      <c r="P530" s="144">
        <v>259.0</v>
      </c>
      <c r="Q530" s="142">
        <f t="shared" si="1"/>
        <v>4</v>
      </c>
      <c r="R530" s="143"/>
    </row>
    <row r="531" ht="15.75" customHeight="1">
      <c r="A531" s="136">
        <v>1.598476E7</v>
      </c>
      <c r="B531" s="137" t="s">
        <v>1583</v>
      </c>
      <c r="C531" s="138" t="s">
        <v>1584</v>
      </c>
      <c r="D531" s="139">
        <v>69.0</v>
      </c>
      <c r="E531" s="136">
        <v>6.0</v>
      </c>
      <c r="F531" s="136">
        <v>1.0</v>
      </c>
      <c r="G531" s="136">
        <v>3.0</v>
      </c>
      <c r="H531" s="136">
        <v>1.0</v>
      </c>
      <c r="I531" s="136">
        <v>90.0</v>
      </c>
      <c r="J531" s="136">
        <v>5.0</v>
      </c>
      <c r="K531" s="136" t="s">
        <v>1585</v>
      </c>
      <c r="L531" s="136" t="s">
        <v>25</v>
      </c>
      <c r="M531" s="136" t="s">
        <v>1586</v>
      </c>
      <c r="N531" s="136" t="s">
        <v>243</v>
      </c>
      <c r="O531" s="146">
        <v>42461.0</v>
      </c>
      <c r="P531" s="144">
        <v>259.0</v>
      </c>
      <c r="Q531" s="142">
        <f t="shared" si="1"/>
        <v>5</v>
      </c>
      <c r="R531" s="143"/>
    </row>
    <row r="532" ht="15.75" customHeight="1">
      <c r="A532" s="136">
        <v>1.5987926E7</v>
      </c>
      <c r="B532" s="137" t="s">
        <v>1587</v>
      </c>
      <c r="C532" s="138" t="s">
        <v>1588</v>
      </c>
      <c r="D532" s="139">
        <v>79.0</v>
      </c>
      <c r="E532" s="136">
        <v>6.0</v>
      </c>
      <c r="F532" s="136">
        <v>1.0</v>
      </c>
      <c r="G532" s="136">
        <v>3.0</v>
      </c>
      <c r="H532" s="136">
        <v>1.0</v>
      </c>
      <c r="I532" s="136">
        <v>56.0</v>
      </c>
      <c r="J532" s="136">
        <v>5.0</v>
      </c>
      <c r="K532" s="136" t="s">
        <v>1140</v>
      </c>
      <c r="L532" s="136" t="s">
        <v>25</v>
      </c>
      <c r="M532" s="136" t="s">
        <v>60</v>
      </c>
      <c r="N532" s="136" t="s">
        <v>243</v>
      </c>
      <c r="O532" s="146">
        <v>42675.0</v>
      </c>
      <c r="P532" s="144">
        <v>259.0</v>
      </c>
      <c r="Q532" s="142">
        <f t="shared" si="1"/>
        <v>4</v>
      </c>
      <c r="R532" s="143"/>
    </row>
    <row r="533" ht="15.75" customHeight="1">
      <c r="A533" s="136">
        <v>1.6487922E7</v>
      </c>
      <c r="B533" s="137" t="s">
        <v>1589</v>
      </c>
      <c r="C533" s="138" t="s">
        <v>1590</v>
      </c>
      <c r="D533" s="139">
        <v>80.0</v>
      </c>
      <c r="E533" s="136">
        <v>7.0</v>
      </c>
      <c r="F533" s="136">
        <v>3.0</v>
      </c>
      <c r="G533" s="136">
        <v>5.0</v>
      </c>
      <c r="H533" s="136">
        <v>1.0</v>
      </c>
      <c r="I533" s="136">
        <v>163.0</v>
      </c>
      <c r="J533" s="136">
        <v>5.0</v>
      </c>
      <c r="K533" s="136" t="s">
        <v>1140</v>
      </c>
      <c r="L533" s="136" t="s">
        <v>49</v>
      </c>
      <c r="M533" s="136" t="s">
        <v>66</v>
      </c>
      <c r="N533" s="136" t="s">
        <v>244</v>
      </c>
      <c r="O533" s="146">
        <v>42887.0</v>
      </c>
      <c r="P533" s="144">
        <v>259.0</v>
      </c>
      <c r="Q533" s="142">
        <f t="shared" si="1"/>
        <v>3</v>
      </c>
      <c r="R533" s="143"/>
    </row>
    <row r="534" ht="15.75" customHeight="1">
      <c r="A534" s="136">
        <v>1.6575525E7</v>
      </c>
      <c r="B534" s="137" t="s">
        <v>1591</v>
      </c>
      <c r="C534" s="138" t="s">
        <v>1592</v>
      </c>
      <c r="D534" s="139">
        <v>180.0</v>
      </c>
      <c r="E534" s="136">
        <v>12.0</v>
      </c>
      <c r="F534" s="136">
        <v>5.0</v>
      </c>
      <c r="G534" s="136">
        <v>7.0</v>
      </c>
      <c r="H534" s="136">
        <v>4.0</v>
      </c>
      <c r="I534" s="136">
        <v>23.0</v>
      </c>
      <c r="J534" s="136">
        <v>5.0</v>
      </c>
      <c r="K534" s="136" t="s">
        <v>1593</v>
      </c>
      <c r="L534" s="136" t="s">
        <v>25</v>
      </c>
      <c r="M534" s="136" t="s">
        <v>62</v>
      </c>
      <c r="N534" s="136" t="s">
        <v>244</v>
      </c>
      <c r="O534" s="146">
        <v>42186.0</v>
      </c>
      <c r="P534" s="144">
        <v>259.0</v>
      </c>
      <c r="Q534" s="142">
        <f t="shared" si="1"/>
        <v>5</v>
      </c>
      <c r="R534" s="143"/>
    </row>
    <row r="535" ht="15.75" customHeight="1">
      <c r="A535" s="136">
        <v>1.692929E7</v>
      </c>
      <c r="B535" s="137" t="s">
        <v>1594</v>
      </c>
      <c r="C535" s="138" t="s">
        <v>1595</v>
      </c>
      <c r="D535" s="139">
        <v>80.0</v>
      </c>
      <c r="E535" s="136">
        <v>7.0</v>
      </c>
      <c r="F535" s="136">
        <v>2.0</v>
      </c>
      <c r="G535" s="136">
        <v>3.0</v>
      </c>
      <c r="H535" s="136">
        <v>2.0</v>
      </c>
      <c r="I535" s="136">
        <v>52.0</v>
      </c>
      <c r="J535" s="136">
        <v>5.0</v>
      </c>
      <c r="K535" s="136" t="s">
        <v>1434</v>
      </c>
      <c r="L535" s="136" t="s">
        <v>49</v>
      </c>
      <c r="M535" s="136" t="s">
        <v>71</v>
      </c>
      <c r="N535" s="136" t="s">
        <v>1435</v>
      </c>
      <c r="O535" s="146">
        <v>42736.0</v>
      </c>
      <c r="P535" s="144">
        <v>259.0</v>
      </c>
      <c r="Q535" s="142">
        <f t="shared" si="1"/>
        <v>4</v>
      </c>
      <c r="R535" s="143"/>
    </row>
    <row r="536" ht="15.75" customHeight="1">
      <c r="A536" s="136">
        <v>1.7684845E7</v>
      </c>
      <c r="B536" s="137" t="s">
        <v>1596</v>
      </c>
      <c r="C536" s="138" t="s">
        <v>1597</v>
      </c>
      <c r="D536" s="139">
        <v>68.0</v>
      </c>
      <c r="E536" s="136">
        <v>6.0</v>
      </c>
      <c r="F536" s="136">
        <v>3.0</v>
      </c>
      <c r="G536" s="136">
        <v>3.0</v>
      </c>
      <c r="H536" s="136">
        <v>2.5</v>
      </c>
      <c r="I536" s="136">
        <v>38.0</v>
      </c>
      <c r="J536" s="136">
        <v>5.0</v>
      </c>
      <c r="K536" s="136" t="s">
        <v>1598</v>
      </c>
      <c r="L536" s="136" t="s">
        <v>25</v>
      </c>
      <c r="M536" s="136" t="s">
        <v>66</v>
      </c>
      <c r="N536" s="136" t="s">
        <v>244</v>
      </c>
      <c r="O536" s="146">
        <v>42795.0</v>
      </c>
      <c r="P536" s="144">
        <v>259.0</v>
      </c>
      <c r="Q536" s="142">
        <f t="shared" si="1"/>
        <v>4</v>
      </c>
      <c r="R536" s="143"/>
    </row>
    <row r="537" ht="15.75" customHeight="1">
      <c r="A537" s="136">
        <v>1.7703298E7</v>
      </c>
      <c r="B537" s="137" t="s">
        <v>1599</v>
      </c>
      <c r="C537" s="138" t="s">
        <v>1600</v>
      </c>
      <c r="D537" s="139">
        <v>64.0</v>
      </c>
      <c r="E537" s="136">
        <v>4.0</v>
      </c>
      <c r="F537" s="136">
        <v>1.0</v>
      </c>
      <c r="G537" s="136">
        <v>2.0</v>
      </c>
      <c r="H537" s="136">
        <v>1.0</v>
      </c>
      <c r="I537" s="136">
        <v>95.0</v>
      </c>
      <c r="J537" s="136">
        <v>5.0</v>
      </c>
      <c r="K537" s="136" t="s">
        <v>1601</v>
      </c>
      <c r="L537" s="136" t="s">
        <v>25</v>
      </c>
      <c r="M537" s="136" t="s">
        <v>1602</v>
      </c>
      <c r="N537" s="136" t="s">
        <v>244</v>
      </c>
      <c r="O537" s="146">
        <v>42675.0</v>
      </c>
      <c r="P537" s="144">
        <v>259.0</v>
      </c>
      <c r="Q537" s="142">
        <f t="shared" si="1"/>
        <v>4</v>
      </c>
      <c r="R537" s="143"/>
    </row>
    <row r="538" ht="15.75" customHeight="1">
      <c r="A538" s="136">
        <v>1.7775379E7</v>
      </c>
      <c r="B538" s="137" t="s">
        <v>1603</v>
      </c>
      <c r="C538" s="138" t="s">
        <v>1604</v>
      </c>
      <c r="D538" s="139">
        <v>85.0</v>
      </c>
      <c r="E538" s="136">
        <v>6.0</v>
      </c>
      <c r="F538" s="136">
        <v>3.0</v>
      </c>
      <c r="G538" s="136">
        <v>4.0</v>
      </c>
      <c r="H538" s="136">
        <v>3.0</v>
      </c>
      <c r="I538" s="136">
        <v>28.0</v>
      </c>
      <c r="J538" s="136">
        <v>5.0</v>
      </c>
      <c r="K538" s="136" t="s">
        <v>1605</v>
      </c>
      <c r="L538" s="136" t="s">
        <v>64</v>
      </c>
      <c r="M538" s="136" t="s">
        <v>62</v>
      </c>
      <c r="N538" s="136" t="s">
        <v>244</v>
      </c>
      <c r="O538" s="146">
        <v>42522.0</v>
      </c>
      <c r="P538" s="144">
        <v>259.0</v>
      </c>
      <c r="Q538" s="142">
        <f t="shared" si="1"/>
        <v>4</v>
      </c>
      <c r="R538" s="143"/>
    </row>
    <row r="539" ht="15.75" customHeight="1">
      <c r="A539" s="136">
        <v>1.7827575E7</v>
      </c>
      <c r="B539" s="137" t="s">
        <v>1606</v>
      </c>
      <c r="C539" s="138" t="s">
        <v>1607</v>
      </c>
      <c r="D539" s="139">
        <v>160.0</v>
      </c>
      <c r="E539" s="136">
        <v>12.0</v>
      </c>
      <c r="F539" s="136">
        <v>5.0</v>
      </c>
      <c r="G539" s="136">
        <v>8.0</v>
      </c>
      <c r="H539" s="136">
        <v>5.0</v>
      </c>
      <c r="I539" s="136">
        <v>52.0</v>
      </c>
      <c r="J539" s="136">
        <v>5.0</v>
      </c>
      <c r="K539" s="136" t="s">
        <v>1608</v>
      </c>
      <c r="L539" s="136" t="s">
        <v>64</v>
      </c>
      <c r="M539" s="136" t="s">
        <v>62</v>
      </c>
      <c r="N539" s="136" t="s">
        <v>243</v>
      </c>
      <c r="O539" s="146">
        <v>42705.0</v>
      </c>
      <c r="P539" s="144">
        <v>259.0</v>
      </c>
      <c r="Q539" s="142">
        <f t="shared" si="1"/>
        <v>4</v>
      </c>
      <c r="R539" s="143"/>
    </row>
    <row r="540" ht="15.75" customHeight="1">
      <c r="A540" s="136">
        <v>1.7986541E7</v>
      </c>
      <c r="B540" s="137" t="s">
        <v>1609</v>
      </c>
      <c r="C540" s="138" t="s">
        <v>1610</v>
      </c>
      <c r="D540" s="139">
        <v>50.0</v>
      </c>
      <c r="E540" s="136">
        <v>6.0</v>
      </c>
      <c r="F540" s="136">
        <v>1.0</v>
      </c>
      <c r="G540" s="136">
        <v>4.0</v>
      </c>
      <c r="H540" s="136">
        <v>2.0</v>
      </c>
      <c r="I540" s="136">
        <v>68.0</v>
      </c>
      <c r="J540" s="136">
        <v>5.0</v>
      </c>
      <c r="K540" s="136" t="s">
        <v>210</v>
      </c>
      <c r="L540" s="136" t="s">
        <v>49</v>
      </c>
      <c r="M540" s="136" t="s">
        <v>71</v>
      </c>
      <c r="N540" s="136" t="s">
        <v>244</v>
      </c>
      <c r="O540" s="146">
        <v>42005.0</v>
      </c>
      <c r="P540" s="144">
        <v>259.0</v>
      </c>
      <c r="Q540" s="142">
        <f t="shared" si="1"/>
        <v>6</v>
      </c>
      <c r="R540" s="143"/>
    </row>
    <row r="541" ht="15.75" customHeight="1">
      <c r="A541" s="136">
        <v>1.8398048E7</v>
      </c>
      <c r="B541" s="137" t="s">
        <v>1611</v>
      </c>
      <c r="C541" s="138" t="s">
        <v>1612</v>
      </c>
      <c r="D541" s="139">
        <v>240.0</v>
      </c>
      <c r="E541" s="136">
        <v>12.0</v>
      </c>
      <c r="F541" s="136">
        <v>6.0</v>
      </c>
      <c r="G541" s="136">
        <v>8.0</v>
      </c>
      <c r="H541" s="136">
        <v>5.0</v>
      </c>
      <c r="I541" s="136">
        <v>12.0</v>
      </c>
      <c r="J541" s="136">
        <v>5.0</v>
      </c>
      <c r="K541" s="136" t="s">
        <v>1613</v>
      </c>
      <c r="L541" s="136" t="s">
        <v>25</v>
      </c>
      <c r="M541" s="136" t="s">
        <v>66</v>
      </c>
      <c r="N541" s="136" t="s">
        <v>244</v>
      </c>
      <c r="O541" s="146">
        <v>42795.0</v>
      </c>
      <c r="P541" s="144">
        <v>259.0</v>
      </c>
      <c r="Q541" s="142">
        <f t="shared" si="1"/>
        <v>4</v>
      </c>
      <c r="R541" s="143"/>
    </row>
    <row r="542" ht="15.75" customHeight="1">
      <c r="A542" s="136">
        <v>1.8561121E7</v>
      </c>
      <c r="B542" s="137" t="s">
        <v>1614</v>
      </c>
      <c r="C542" s="138" t="s">
        <v>1615</v>
      </c>
      <c r="D542" s="139">
        <v>59.0</v>
      </c>
      <c r="E542" s="136">
        <v>4.0</v>
      </c>
      <c r="F542" s="136" t="s">
        <v>203</v>
      </c>
      <c r="G542" s="136">
        <v>2.0</v>
      </c>
      <c r="H542" s="136">
        <v>1.0</v>
      </c>
      <c r="I542" s="136">
        <v>132.0</v>
      </c>
      <c r="J542" s="136">
        <v>5.0</v>
      </c>
      <c r="K542" s="136" t="s">
        <v>1616</v>
      </c>
      <c r="L542" s="136" t="s">
        <v>49</v>
      </c>
      <c r="M542" s="136" t="s">
        <v>1505</v>
      </c>
      <c r="N542" s="136" t="s">
        <v>244</v>
      </c>
      <c r="O542" s="146">
        <v>42186.0</v>
      </c>
      <c r="P542" s="144">
        <v>259.0</v>
      </c>
      <c r="Q542" s="142">
        <f t="shared" si="1"/>
        <v>5</v>
      </c>
      <c r="R542" s="143"/>
    </row>
    <row r="543" ht="15.75" customHeight="1">
      <c r="A543" s="136">
        <v>1.8809463E7</v>
      </c>
      <c r="B543" s="137" t="s">
        <v>1617</v>
      </c>
      <c r="C543" s="138" t="s">
        <v>1618</v>
      </c>
      <c r="D543" s="139">
        <v>207.0</v>
      </c>
      <c r="E543" s="136" t="s">
        <v>215</v>
      </c>
      <c r="F543" s="136">
        <v>7.0</v>
      </c>
      <c r="G543" s="136">
        <v>11.0</v>
      </c>
      <c r="H543" s="136">
        <v>5.0</v>
      </c>
      <c r="I543" s="136">
        <v>22.0</v>
      </c>
      <c r="J543" s="136">
        <v>5.0</v>
      </c>
      <c r="K543" s="136" t="s">
        <v>429</v>
      </c>
      <c r="L543" s="136" t="s">
        <v>49</v>
      </c>
      <c r="M543" s="136" t="s">
        <v>66</v>
      </c>
      <c r="N543" s="136" t="s">
        <v>430</v>
      </c>
      <c r="O543" s="146">
        <v>41518.0</v>
      </c>
      <c r="P543" s="144">
        <v>259.0</v>
      </c>
      <c r="Q543" s="142">
        <f t="shared" si="1"/>
        <v>7</v>
      </c>
      <c r="R543" s="143"/>
    </row>
    <row r="544" ht="15.75" customHeight="1">
      <c r="A544" s="136">
        <v>1.8854613E7</v>
      </c>
      <c r="B544" s="137" t="s">
        <v>1619</v>
      </c>
      <c r="C544" s="138" t="s">
        <v>1620</v>
      </c>
      <c r="D544" s="139">
        <v>99.0</v>
      </c>
      <c r="E544" s="136">
        <v>5.0</v>
      </c>
      <c r="F544" s="136">
        <v>1.0</v>
      </c>
      <c r="G544" s="136">
        <v>3.0</v>
      </c>
      <c r="H544" s="136">
        <v>1.0</v>
      </c>
      <c r="I544" s="136">
        <v>97.0</v>
      </c>
      <c r="J544" s="136">
        <v>5.0</v>
      </c>
      <c r="K544" s="136" t="s">
        <v>1388</v>
      </c>
      <c r="L544" s="136" t="s">
        <v>49</v>
      </c>
      <c r="M544" s="136" t="s">
        <v>1553</v>
      </c>
      <c r="N544" s="136" t="s">
        <v>249</v>
      </c>
      <c r="O544" s="146">
        <v>42370.0</v>
      </c>
      <c r="P544" s="144">
        <v>259.0</v>
      </c>
      <c r="Q544" s="142">
        <f t="shared" si="1"/>
        <v>5</v>
      </c>
      <c r="R544" s="143"/>
    </row>
    <row r="545" ht="15.75" customHeight="1">
      <c r="A545" s="136">
        <v>1.8882626E7</v>
      </c>
      <c r="B545" s="137" t="s">
        <v>1621</v>
      </c>
      <c r="C545" s="138" t="s">
        <v>1622</v>
      </c>
      <c r="D545" s="139">
        <v>84.0</v>
      </c>
      <c r="E545" s="136">
        <v>7.0</v>
      </c>
      <c r="F545" s="136">
        <v>2.0</v>
      </c>
      <c r="G545" s="136">
        <v>4.0</v>
      </c>
      <c r="H545" s="136">
        <v>1.0</v>
      </c>
      <c r="I545" s="136">
        <v>47.0</v>
      </c>
      <c r="J545" s="136">
        <v>5.0</v>
      </c>
      <c r="K545" s="136" t="s">
        <v>1623</v>
      </c>
      <c r="L545" s="136" t="s">
        <v>25</v>
      </c>
      <c r="M545" s="136" t="s">
        <v>1553</v>
      </c>
      <c r="N545" s="136" t="s">
        <v>246</v>
      </c>
      <c r="O545" s="146">
        <v>41730.0</v>
      </c>
      <c r="P545" s="144">
        <v>259.0</v>
      </c>
      <c r="Q545" s="142">
        <f t="shared" si="1"/>
        <v>7</v>
      </c>
      <c r="R545" s="143"/>
    </row>
    <row r="546" ht="15.75" customHeight="1">
      <c r="A546" s="136">
        <v>1.9068754E7</v>
      </c>
      <c r="B546" s="137" t="s">
        <v>1624</v>
      </c>
      <c r="C546" s="138" t="s">
        <v>1625</v>
      </c>
      <c r="D546" s="139">
        <v>78.0</v>
      </c>
      <c r="E546" s="136">
        <v>3.0</v>
      </c>
      <c r="F546" s="136">
        <v>1.0</v>
      </c>
      <c r="G546" s="136">
        <v>2.0</v>
      </c>
      <c r="H546" s="136">
        <v>1.0</v>
      </c>
      <c r="I546" s="136">
        <v>91.0</v>
      </c>
      <c r="J546" s="136">
        <v>5.0</v>
      </c>
      <c r="K546" s="136" t="s">
        <v>1388</v>
      </c>
      <c r="L546" s="136" t="s">
        <v>49</v>
      </c>
      <c r="M546" s="136" t="s">
        <v>1553</v>
      </c>
      <c r="N546" s="136" t="s">
        <v>249</v>
      </c>
      <c r="O546" s="146">
        <v>42370.0</v>
      </c>
      <c r="P546" s="144">
        <v>259.0</v>
      </c>
      <c r="Q546" s="142">
        <f t="shared" si="1"/>
        <v>5</v>
      </c>
      <c r="R546" s="143"/>
    </row>
    <row r="547" ht="15.75" customHeight="1">
      <c r="A547" s="136">
        <v>1.9138964E7</v>
      </c>
      <c r="B547" s="137" t="s">
        <v>1626</v>
      </c>
      <c r="C547" s="138" t="s">
        <v>1627</v>
      </c>
      <c r="D547" s="139">
        <v>59.0</v>
      </c>
      <c r="E547" s="136">
        <v>4.0</v>
      </c>
      <c r="F547" s="136">
        <v>1.0</v>
      </c>
      <c r="G547" s="136">
        <v>2.0</v>
      </c>
      <c r="H547" s="136">
        <v>1.0</v>
      </c>
      <c r="I547" s="136">
        <v>61.0</v>
      </c>
      <c r="J547" s="136">
        <v>5.0</v>
      </c>
      <c r="K547" s="136" t="s">
        <v>1628</v>
      </c>
      <c r="L547" s="136" t="s">
        <v>25</v>
      </c>
      <c r="M547" s="136" t="s">
        <v>1465</v>
      </c>
      <c r="N547" s="136" t="s">
        <v>249</v>
      </c>
      <c r="O547" s="146">
        <v>42887.0</v>
      </c>
      <c r="P547" s="144">
        <v>259.0</v>
      </c>
      <c r="Q547" s="142">
        <f t="shared" si="1"/>
        <v>3</v>
      </c>
      <c r="R547" s="143"/>
    </row>
    <row r="548" ht="15.75" customHeight="1">
      <c r="A548" s="136">
        <v>1.9264153E7</v>
      </c>
      <c r="B548" s="137" t="s">
        <v>1629</v>
      </c>
      <c r="C548" s="138" t="s">
        <v>1630</v>
      </c>
      <c r="D548" s="139">
        <v>135.0</v>
      </c>
      <c r="E548" s="136">
        <v>10.0</v>
      </c>
      <c r="F548" s="136">
        <v>4.0</v>
      </c>
      <c r="G548" s="136">
        <v>8.0</v>
      </c>
      <c r="H548" s="136">
        <v>2.5</v>
      </c>
      <c r="I548" s="136">
        <v>11.0</v>
      </c>
      <c r="J548" s="136">
        <v>5.0</v>
      </c>
      <c r="K548" s="136" t="s">
        <v>351</v>
      </c>
      <c r="L548" s="136" t="s">
        <v>25</v>
      </c>
      <c r="M548" s="136" t="s">
        <v>66</v>
      </c>
      <c r="N548" s="136" t="s">
        <v>243</v>
      </c>
      <c r="O548" s="146">
        <v>42614.0</v>
      </c>
      <c r="P548" s="144">
        <v>259.0</v>
      </c>
      <c r="Q548" s="142">
        <f t="shared" si="1"/>
        <v>4</v>
      </c>
      <c r="R548" s="143"/>
    </row>
    <row r="549" ht="15.75" customHeight="1">
      <c r="A549" s="136">
        <v>1.9483578E7</v>
      </c>
      <c r="B549" s="137" t="s">
        <v>1631</v>
      </c>
      <c r="C549" s="138" t="s">
        <v>1632</v>
      </c>
      <c r="D549" s="139">
        <v>90.0</v>
      </c>
      <c r="E549" s="136">
        <v>6.0</v>
      </c>
      <c r="F549" s="136">
        <v>3.0</v>
      </c>
      <c r="G549" s="136">
        <v>5.0</v>
      </c>
      <c r="H549" s="136">
        <v>2.5</v>
      </c>
      <c r="I549" s="136">
        <v>28.0</v>
      </c>
      <c r="J549" s="136">
        <v>5.0</v>
      </c>
      <c r="K549" s="136" t="s">
        <v>1633</v>
      </c>
      <c r="L549" s="136" t="s">
        <v>49</v>
      </c>
      <c r="M549" s="136" t="s">
        <v>66</v>
      </c>
      <c r="N549" s="136" t="s">
        <v>249</v>
      </c>
      <c r="O549" s="146">
        <v>42887.0</v>
      </c>
      <c r="P549" s="144">
        <v>259.0</v>
      </c>
      <c r="Q549" s="142">
        <f t="shared" si="1"/>
        <v>3</v>
      </c>
      <c r="R549" s="143"/>
    </row>
    <row r="550" ht="15.75" customHeight="1">
      <c r="A550" s="136">
        <v>1.9554226E7</v>
      </c>
      <c r="B550" s="137" t="s">
        <v>1634</v>
      </c>
      <c r="C550" s="138" t="s">
        <v>1635</v>
      </c>
      <c r="D550" s="139">
        <v>180.0</v>
      </c>
      <c r="E550" s="136">
        <v>8.0</v>
      </c>
      <c r="F550" s="136">
        <v>4.0</v>
      </c>
      <c r="G550" s="136">
        <v>5.0</v>
      </c>
      <c r="H550" s="136">
        <v>2.5</v>
      </c>
      <c r="I550" s="136">
        <v>25.0</v>
      </c>
      <c r="J550" s="136">
        <v>5.0</v>
      </c>
      <c r="K550" s="136" t="s">
        <v>1636</v>
      </c>
      <c r="L550" s="136" t="s">
        <v>49</v>
      </c>
      <c r="M550" s="136" t="s">
        <v>66</v>
      </c>
      <c r="N550" s="136" t="s">
        <v>243</v>
      </c>
      <c r="O550" s="146">
        <v>41640.0</v>
      </c>
      <c r="P550" s="144">
        <v>259.0</v>
      </c>
      <c r="Q550" s="142">
        <f t="shared" si="1"/>
        <v>7</v>
      </c>
      <c r="R550" s="143"/>
    </row>
    <row r="551" ht="15.75" customHeight="1">
      <c r="A551" s="136">
        <v>1.9573599E7</v>
      </c>
      <c r="B551" s="137" t="s">
        <v>1637</v>
      </c>
      <c r="C551" s="138" t="s">
        <v>1638</v>
      </c>
      <c r="D551" s="139">
        <v>57.0</v>
      </c>
      <c r="E551" s="136">
        <v>4.0</v>
      </c>
      <c r="F551" s="136" t="s">
        <v>203</v>
      </c>
      <c r="G551" s="136">
        <v>1.0</v>
      </c>
      <c r="H551" s="136">
        <v>1.0</v>
      </c>
      <c r="I551" s="136">
        <v>63.0</v>
      </c>
      <c r="J551" s="136">
        <v>5.0</v>
      </c>
      <c r="K551" s="136" t="s">
        <v>1639</v>
      </c>
      <c r="L551" s="136" t="s">
        <v>49</v>
      </c>
      <c r="M551" s="136" t="s">
        <v>71</v>
      </c>
      <c r="N551" s="136" t="s">
        <v>243</v>
      </c>
      <c r="O551" s="146">
        <v>41153.0</v>
      </c>
      <c r="P551" s="144">
        <v>259.0</v>
      </c>
      <c r="Q551" s="142">
        <f t="shared" si="1"/>
        <v>8</v>
      </c>
      <c r="R551" s="143"/>
    </row>
    <row r="552" ht="15.75" customHeight="1">
      <c r="A552" s="136">
        <v>1.9621956E7</v>
      </c>
      <c r="B552" s="137" t="s">
        <v>1640</v>
      </c>
      <c r="C552" s="138" t="s">
        <v>1641</v>
      </c>
      <c r="D552" s="139">
        <v>55.0</v>
      </c>
      <c r="E552" s="136">
        <v>6.0</v>
      </c>
      <c r="F552" s="136">
        <v>1.0</v>
      </c>
      <c r="G552" s="136">
        <v>6.0</v>
      </c>
      <c r="H552" s="136">
        <v>1.0</v>
      </c>
      <c r="I552" s="136">
        <v>38.0</v>
      </c>
      <c r="J552" s="136">
        <v>5.0</v>
      </c>
      <c r="K552" s="136" t="s">
        <v>1642</v>
      </c>
      <c r="L552" s="136" t="s">
        <v>25</v>
      </c>
      <c r="M552" s="136" t="s">
        <v>1602</v>
      </c>
      <c r="N552" s="136" t="s">
        <v>249</v>
      </c>
      <c r="O552" s="146">
        <v>41671.0</v>
      </c>
      <c r="P552" s="144">
        <v>259.0</v>
      </c>
      <c r="Q552" s="142">
        <f t="shared" si="1"/>
        <v>7</v>
      </c>
      <c r="R552" s="143"/>
    </row>
    <row r="553" ht="15.75" customHeight="1">
      <c r="A553" s="136">
        <v>1.971398E7</v>
      </c>
      <c r="B553" s="137" t="s">
        <v>1643</v>
      </c>
      <c r="C553" s="138" t="s">
        <v>1644</v>
      </c>
      <c r="D553" s="139">
        <v>100.0</v>
      </c>
      <c r="E553" s="136">
        <v>8.0</v>
      </c>
      <c r="F553" s="136">
        <v>3.0</v>
      </c>
      <c r="G553" s="136">
        <v>4.0</v>
      </c>
      <c r="H553" s="136">
        <v>3.0</v>
      </c>
      <c r="I553" s="136">
        <v>32.0</v>
      </c>
      <c r="J553" s="136">
        <v>5.0</v>
      </c>
      <c r="K553" s="136" t="s">
        <v>1332</v>
      </c>
      <c r="L553" s="136" t="s">
        <v>25</v>
      </c>
      <c r="M553" s="136" t="s">
        <v>62</v>
      </c>
      <c r="N553" s="136" t="s">
        <v>243</v>
      </c>
      <c r="O553" s="146">
        <v>42339.0</v>
      </c>
      <c r="P553" s="144">
        <v>259.0</v>
      </c>
      <c r="Q553" s="142">
        <f t="shared" si="1"/>
        <v>5</v>
      </c>
      <c r="R553" s="143"/>
    </row>
    <row r="554" ht="15.75" customHeight="1">
      <c r="A554" s="136">
        <v>1.980055E7</v>
      </c>
      <c r="B554" s="137" t="s">
        <v>1645</v>
      </c>
      <c r="C554" s="138" t="s">
        <v>1646</v>
      </c>
      <c r="D554" s="139">
        <v>125.0</v>
      </c>
      <c r="E554" s="136">
        <v>6.0</v>
      </c>
      <c r="F554" s="136">
        <v>2.0</v>
      </c>
      <c r="G554" s="136">
        <v>6.0</v>
      </c>
      <c r="H554" s="136">
        <v>2.0</v>
      </c>
      <c r="I554" s="136">
        <v>49.0</v>
      </c>
      <c r="J554" s="136">
        <v>5.0</v>
      </c>
      <c r="K554" s="136" t="s">
        <v>537</v>
      </c>
      <c r="L554" s="136" t="s">
        <v>25</v>
      </c>
      <c r="M554" s="136" t="s">
        <v>62</v>
      </c>
      <c r="N554" s="136" t="s">
        <v>249</v>
      </c>
      <c r="O554" s="146">
        <v>41913.0</v>
      </c>
      <c r="P554" s="144">
        <v>259.0</v>
      </c>
      <c r="Q554" s="142">
        <f t="shared" si="1"/>
        <v>6</v>
      </c>
      <c r="R554" s="143"/>
    </row>
    <row r="555" ht="15.75" customHeight="1">
      <c r="A555" s="136">
        <v>1.9874111E7</v>
      </c>
      <c r="B555" s="137" t="s">
        <v>1647</v>
      </c>
      <c r="C555" s="138" t="s">
        <v>1648</v>
      </c>
      <c r="D555" s="139">
        <v>109.0</v>
      </c>
      <c r="E555" s="136">
        <v>8.0</v>
      </c>
      <c r="F555" s="136">
        <v>3.0</v>
      </c>
      <c r="G555" s="136">
        <v>5.0</v>
      </c>
      <c r="H555" s="136">
        <v>2.0</v>
      </c>
      <c r="I555" s="136">
        <v>50.0</v>
      </c>
      <c r="J555" s="136">
        <v>5.0</v>
      </c>
      <c r="K555" s="136" t="s">
        <v>1649</v>
      </c>
      <c r="L555" s="136" t="s">
        <v>25</v>
      </c>
      <c r="M555" s="136" t="s">
        <v>62</v>
      </c>
      <c r="N555" s="136" t="s">
        <v>244</v>
      </c>
      <c r="O555" s="146">
        <v>42917.0</v>
      </c>
      <c r="P555" s="144">
        <v>259.0</v>
      </c>
      <c r="Q555" s="142">
        <f t="shared" si="1"/>
        <v>3</v>
      </c>
      <c r="R555" s="143"/>
    </row>
    <row r="556" ht="15.75" customHeight="1">
      <c r="A556" s="136">
        <v>2.0605722E7</v>
      </c>
      <c r="B556" s="137" t="s">
        <v>1650</v>
      </c>
      <c r="C556" s="138" t="s">
        <v>1651</v>
      </c>
      <c r="D556" s="139">
        <v>89.0</v>
      </c>
      <c r="E556" s="136">
        <v>4.0</v>
      </c>
      <c r="F556" s="136">
        <v>1.0</v>
      </c>
      <c r="G556" s="136">
        <v>2.0</v>
      </c>
      <c r="H556" s="136">
        <v>1.0</v>
      </c>
      <c r="I556" s="136">
        <v>34.0</v>
      </c>
      <c r="J556" s="136">
        <v>5.0</v>
      </c>
      <c r="K556" s="136" t="s">
        <v>1652</v>
      </c>
      <c r="L556" s="136" t="s">
        <v>25</v>
      </c>
      <c r="M556" s="136" t="s">
        <v>79</v>
      </c>
      <c r="N556" s="136" t="s">
        <v>244</v>
      </c>
      <c r="O556" s="146">
        <v>41852.0</v>
      </c>
      <c r="P556" s="144">
        <v>259.0</v>
      </c>
      <c r="Q556" s="142">
        <f t="shared" si="1"/>
        <v>6</v>
      </c>
      <c r="R556" s="143"/>
    </row>
    <row r="557" ht="15.75" customHeight="1">
      <c r="A557" s="136">
        <v>2.068119E7</v>
      </c>
      <c r="B557" s="137" t="s">
        <v>1653</v>
      </c>
      <c r="C557" s="138" t="s">
        <v>1654</v>
      </c>
      <c r="D557" s="139">
        <v>240.0</v>
      </c>
      <c r="E557" s="136">
        <v>12.0</v>
      </c>
      <c r="F557" s="136">
        <v>5.0</v>
      </c>
      <c r="G557" s="136">
        <v>7.0</v>
      </c>
      <c r="H557" s="136">
        <v>5.0</v>
      </c>
      <c r="I557" s="136">
        <v>15.0</v>
      </c>
      <c r="J557" s="136">
        <v>5.0</v>
      </c>
      <c r="K557" s="136" t="s">
        <v>1655</v>
      </c>
      <c r="L557" s="136" t="s">
        <v>25</v>
      </c>
      <c r="M557" s="136" t="s">
        <v>66</v>
      </c>
      <c r="N557" s="136" t="s">
        <v>244</v>
      </c>
      <c r="O557" s="146">
        <v>42917.0</v>
      </c>
      <c r="P557" s="144">
        <v>259.0</v>
      </c>
      <c r="Q557" s="142">
        <f t="shared" si="1"/>
        <v>3</v>
      </c>
      <c r="R557" s="143"/>
    </row>
    <row r="558" ht="15.75" customHeight="1">
      <c r="A558" s="136">
        <v>2.0723951E7</v>
      </c>
      <c r="B558" s="137" t="s">
        <v>1656</v>
      </c>
      <c r="C558" s="138" t="s">
        <v>1657</v>
      </c>
      <c r="D558" s="139">
        <v>161.0</v>
      </c>
      <c r="E558" s="136">
        <v>12.0</v>
      </c>
      <c r="F558" s="136">
        <v>6.0</v>
      </c>
      <c r="G558" s="136">
        <v>9.0</v>
      </c>
      <c r="H558" s="136">
        <v>4.0</v>
      </c>
      <c r="I558" s="136">
        <v>29.0</v>
      </c>
      <c r="J558" s="136">
        <v>5.0</v>
      </c>
      <c r="K558" s="136" t="s">
        <v>727</v>
      </c>
      <c r="L558" s="136" t="s">
        <v>25</v>
      </c>
      <c r="M558" s="136" t="s">
        <v>79</v>
      </c>
      <c r="N558" s="136" t="s">
        <v>244</v>
      </c>
      <c r="O558" s="146">
        <v>42948.0</v>
      </c>
      <c r="P558" s="144">
        <v>259.0</v>
      </c>
      <c r="Q558" s="142">
        <f t="shared" si="1"/>
        <v>3</v>
      </c>
      <c r="R558" s="143"/>
    </row>
    <row r="559" ht="15.75" customHeight="1">
      <c r="A559" s="136">
        <v>2.0747478E7</v>
      </c>
      <c r="B559" s="137" t="s">
        <v>1658</v>
      </c>
      <c r="C559" s="138" t="s">
        <v>1659</v>
      </c>
      <c r="D559" s="139">
        <v>259.0</v>
      </c>
      <c r="E559" s="136">
        <v>12.0</v>
      </c>
      <c r="F559" s="136">
        <v>5.0</v>
      </c>
      <c r="G559" s="136">
        <v>9.0</v>
      </c>
      <c r="H559" s="136">
        <v>5.0</v>
      </c>
      <c r="I559" s="136">
        <v>26.0</v>
      </c>
      <c r="J559" s="136">
        <v>5.0</v>
      </c>
      <c r="K559" s="136" t="s">
        <v>1660</v>
      </c>
      <c r="L559" s="136" t="s">
        <v>49</v>
      </c>
      <c r="M559" s="136" t="s">
        <v>79</v>
      </c>
      <c r="N559" s="136" t="s">
        <v>249</v>
      </c>
      <c r="O559" s="136"/>
      <c r="P559" s="144">
        <v>259.0</v>
      </c>
      <c r="Q559" s="142">
        <f t="shared" si="1"/>
        <v>121</v>
      </c>
      <c r="R559" s="143"/>
    </row>
    <row r="560" ht="15.75" customHeight="1">
      <c r="A560" s="136">
        <v>2.0761421E7</v>
      </c>
      <c r="B560" s="137" t="s">
        <v>1661</v>
      </c>
      <c r="C560" s="138" t="s">
        <v>1662</v>
      </c>
      <c r="D560" s="139">
        <v>50.0</v>
      </c>
      <c r="E560" s="136">
        <v>4.0</v>
      </c>
      <c r="F560" s="136">
        <v>1.0</v>
      </c>
      <c r="G560" s="136">
        <v>2.0</v>
      </c>
      <c r="H560" s="136">
        <v>1.0</v>
      </c>
      <c r="I560" s="136">
        <v>58.0</v>
      </c>
      <c r="J560" s="136">
        <v>5.0</v>
      </c>
      <c r="K560" s="136" t="s">
        <v>1663</v>
      </c>
      <c r="L560" s="136" t="s">
        <v>25</v>
      </c>
      <c r="M560" s="136" t="s">
        <v>1553</v>
      </c>
      <c r="N560" s="136" t="s">
        <v>245</v>
      </c>
      <c r="O560" s="146">
        <v>42979.0</v>
      </c>
      <c r="P560" s="144">
        <v>259.0</v>
      </c>
      <c r="Q560" s="142">
        <f t="shared" si="1"/>
        <v>3</v>
      </c>
      <c r="R560" s="143"/>
    </row>
    <row r="561" ht="15.75" customHeight="1">
      <c r="A561" s="136">
        <v>2.1015123E7</v>
      </c>
      <c r="B561" s="137" t="s">
        <v>1664</v>
      </c>
      <c r="C561" s="138" t="s">
        <v>1665</v>
      </c>
      <c r="D561" s="139">
        <v>79.0</v>
      </c>
      <c r="E561" s="136">
        <v>4.0</v>
      </c>
      <c r="F561" s="136">
        <v>1.0</v>
      </c>
      <c r="G561" s="136">
        <v>2.0</v>
      </c>
      <c r="H561" s="136">
        <v>1.0</v>
      </c>
      <c r="I561" s="136">
        <v>57.0</v>
      </c>
      <c r="J561" s="136">
        <v>5.0</v>
      </c>
      <c r="K561" s="136" t="s">
        <v>843</v>
      </c>
      <c r="L561" s="136" t="s">
        <v>25</v>
      </c>
      <c r="M561" s="136" t="s">
        <v>60</v>
      </c>
      <c r="N561" s="136" t="s">
        <v>247</v>
      </c>
      <c r="O561" s="146">
        <v>42370.0</v>
      </c>
      <c r="P561" s="144">
        <v>259.0</v>
      </c>
      <c r="Q561" s="142">
        <f t="shared" si="1"/>
        <v>5</v>
      </c>
      <c r="R561" s="143"/>
    </row>
    <row r="562" ht="15.75" customHeight="1">
      <c r="A562" s="136">
        <v>2.1039291E7</v>
      </c>
      <c r="B562" s="137" t="s">
        <v>1666</v>
      </c>
      <c r="C562" s="138" t="s">
        <v>1667</v>
      </c>
      <c r="D562" s="139">
        <v>49.0</v>
      </c>
      <c r="E562" s="136">
        <v>4.0</v>
      </c>
      <c r="F562" s="136">
        <v>1.0</v>
      </c>
      <c r="G562" s="136">
        <v>1.0</v>
      </c>
      <c r="H562" s="136">
        <v>1.0</v>
      </c>
      <c r="I562" s="136">
        <v>66.0</v>
      </c>
      <c r="J562" s="136">
        <v>5.0</v>
      </c>
      <c r="K562" s="136" t="s">
        <v>1668</v>
      </c>
      <c r="L562" s="136" t="s">
        <v>49</v>
      </c>
      <c r="M562" s="136" t="s">
        <v>71</v>
      </c>
      <c r="N562" s="136" t="s">
        <v>244</v>
      </c>
      <c r="O562" s="146">
        <v>42370.0</v>
      </c>
      <c r="P562" s="144">
        <v>259.0</v>
      </c>
      <c r="Q562" s="142">
        <f t="shared" si="1"/>
        <v>5</v>
      </c>
      <c r="R562" s="143"/>
    </row>
    <row r="563" ht="15.75" customHeight="1">
      <c r="A563" s="136">
        <v>2.1296646E7</v>
      </c>
      <c r="B563" s="137" t="s">
        <v>1669</v>
      </c>
      <c r="C563" s="138" t="s">
        <v>1670</v>
      </c>
      <c r="D563" s="139">
        <v>125.0</v>
      </c>
      <c r="E563" s="136">
        <v>10.0</v>
      </c>
      <c r="F563" s="136">
        <v>4.0</v>
      </c>
      <c r="G563" s="136">
        <v>8.0</v>
      </c>
      <c r="H563" s="136">
        <v>3.5</v>
      </c>
      <c r="I563" s="136">
        <v>31.0</v>
      </c>
      <c r="J563" s="136">
        <v>5.0</v>
      </c>
      <c r="K563" s="136" t="s">
        <v>252</v>
      </c>
      <c r="L563" s="136" t="s">
        <v>25</v>
      </c>
      <c r="M563" s="136" t="s">
        <v>62</v>
      </c>
      <c r="N563" s="136" t="s">
        <v>243</v>
      </c>
      <c r="O563" s="146">
        <v>42156.0</v>
      </c>
      <c r="P563" s="144">
        <v>259.0</v>
      </c>
      <c r="Q563" s="142">
        <f t="shared" si="1"/>
        <v>5</v>
      </c>
      <c r="R563" s="143"/>
    </row>
    <row r="564" ht="15.75" customHeight="1">
      <c r="A564" s="136">
        <v>2.1364907E7</v>
      </c>
      <c r="B564" s="137" t="s">
        <v>1671</v>
      </c>
      <c r="C564" s="138" t="s">
        <v>1672</v>
      </c>
      <c r="D564" s="139">
        <v>30.0</v>
      </c>
      <c r="E564" s="136">
        <v>5.0</v>
      </c>
      <c r="F564" s="136">
        <v>1.0</v>
      </c>
      <c r="G564" s="136">
        <v>3.0</v>
      </c>
      <c r="H564" s="136">
        <v>1.0</v>
      </c>
      <c r="I564" s="136">
        <v>46.0</v>
      </c>
      <c r="J564" s="136">
        <v>5.0</v>
      </c>
      <c r="K564" s="136" t="s">
        <v>1663</v>
      </c>
      <c r="L564" s="136" t="s">
        <v>25</v>
      </c>
      <c r="M564" s="136" t="s">
        <v>1465</v>
      </c>
      <c r="N564" s="136" t="s">
        <v>243</v>
      </c>
      <c r="O564" s="146">
        <v>42979.0</v>
      </c>
      <c r="P564" s="144">
        <v>259.0</v>
      </c>
      <c r="Q564" s="142">
        <f t="shared" si="1"/>
        <v>3</v>
      </c>
      <c r="R564" s="143"/>
    </row>
    <row r="565" ht="15.75" customHeight="1">
      <c r="A565" s="136">
        <v>2.1502688E7</v>
      </c>
      <c r="B565" s="137" t="s">
        <v>1673</v>
      </c>
      <c r="C565" s="138" t="s">
        <v>1674</v>
      </c>
      <c r="D565" s="139">
        <v>119.0</v>
      </c>
      <c r="E565" s="136">
        <v>10.0</v>
      </c>
      <c r="F565" s="136">
        <v>4.0</v>
      </c>
      <c r="G565" s="136">
        <v>6.0</v>
      </c>
      <c r="H565" s="136">
        <v>3.5</v>
      </c>
      <c r="I565" s="136">
        <v>16.0</v>
      </c>
      <c r="J565" s="136">
        <v>5.0</v>
      </c>
      <c r="K565" s="136" t="s">
        <v>1675</v>
      </c>
      <c r="L565" s="136" t="s">
        <v>25</v>
      </c>
      <c r="M565" s="136" t="s">
        <v>62</v>
      </c>
      <c r="N565" s="136" t="s">
        <v>243</v>
      </c>
      <c r="O565" s="146">
        <v>42430.0</v>
      </c>
      <c r="P565" s="144">
        <v>259.0</v>
      </c>
      <c r="Q565" s="142">
        <f t="shared" si="1"/>
        <v>5</v>
      </c>
      <c r="R565" s="143"/>
    </row>
    <row r="566" ht="15.75" customHeight="1">
      <c r="A566" s="136">
        <v>2.2158655E7</v>
      </c>
      <c r="B566" s="137" t="s">
        <v>1676</v>
      </c>
      <c r="C566" s="138" t="s">
        <v>1677</v>
      </c>
      <c r="D566" s="139">
        <v>75.0</v>
      </c>
      <c r="E566" s="136">
        <v>7.0</v>
      </c>
      <c r="F566" s="136">
        <v>2.0</v>
      </c>
      <c r="G566" s="136">
        <v>3.0</v>
      </c>
      <c r="H566" s="136">
        <v>1.0</v>
      </c>
      <c r="I566" s="136">
        <v>38.0</v>
      </c>
      <c r="J566" s="136">
        <v>5.0</v>
      </c>
      <c r="K566" s="136" t="s">
        <v>1140</v>
      </c>
      <c r="L566" s="136" t="s">
        <v>25</v>
      </c>
      <c r="M566" s="136" t="s">
        <v>1602</v>
      </c>
      <c r="N566" s="136" t="s">
        <v>244</v>
      </c>
      <c r="O566" s="146">
        <v>42767.0</v>
      </c>
      <c r="P566" s="144">
        <v>259.0</v>
      </c>
      <c r="Q566" s="142">
        <f t="shared" si="1"/>
        <v>4</v>
      </c>
      <c r="R566" s="143"/>
    </row>
    <row r="567" ht="15.75" customHeight="1">
      <c r="A567" s="136">
        <v>2.2224937E7</v>
      </c>
      <c r="B567" s="137" t="s">
        <v>1678</v>
      </c>
      <c r="C567" s="138" t="s">
        <v>1679</v>
      </c>
      <c r="D567" s="139">
        <v>54.0</v>
      </c>
      <c r="E567" s="136">
        <v>4.0</v>
      </c>
      <c r="F567" s="136" t="s">
        <v>203</v>
      </c>
      <c r="G567" s="136">
        <v>2.0</v>
      </c>
      <c r="H567" s="136">
        <v>1.0</v>
      </c>
      <c r="I567" s="136">
        <v>66.0</v>
      </c>
      <c r="J567" s="136">
        <v>5.0</v>
      </c>
      <c r="K567" s="136" t="s">
        <v>1680</v>
      </c>
      <c r="L567" s="136" t="s">
        <v>49</v>
      </c>
      <c r="M567" s="136" t="s">
        <v>1505</v>
      </c>
      <c r="N567" s="136" t="s">
        <v>244</v>
      </c>
      <c r="O567" s="146">
        <v>43070.0</v>
      </c>
      <c r="P567" s="144">
        <v>259.0</v>
      </c>
      <c r="Q567" s="142">
        <f t="shared" si="1"/>
        <v>3</v>
      </c>
      <c r="R567" s="143"/>
    </row>
    <row r="568" ht="15.75" customHeight="1">
      <c r="A568" s="136">
        <v>2.2526082E7</v>
      </c>
      <c r="B568" s="137" t="s">
        <v>1681</v>
      </c>
      <c r="C568" s="138" t="s">
        <v>1682</v>
      </c>
      <c r="D568" s="139">
        <v>70.0</v>
      </c>
      <c r="E568" s="136">
        <v>4.0</v>
      </c>
      <c r="F568" s="136">
        <v>2.0</v>
      </c>
      <c r="G568" s="136">
        <v>3.0</v>
      </c>
      <c r="H568" s="136">
        <v>1.0</v>
      </c>
      <c r="I568" s="136">
        <v>18.0</v>
      </c>
      <c r="J568" s="136">
        <v>5.0</v>
      </c>
      <c r="K568" s="136" t="s">
        <v>271</v>
      </c>
      <c r="L568" s="136" t="s">
        <v>49</v>
      </c>
      <c r="M568" s="136" t="s">
        <v>66</v>
      </c>
      <c r="N568" s="136" t="s">
        <v>243</v>
      </c>
      <c r="O568" s="146">
        <v>43160.0</v>
      </c>
      <c r="P568" s="144">
        <v>259.0</v>
      </c>
      <c r="Q568" s="142">
        <f t="shared" si="1"/>
        <v>3</v>
      </c>
      <c r="R568" s="143"/>
    </row>
    <row r="569" ht="15.75" customHeight="1">
      <c r="A569" s="136">
        <v>2.3269741E7</v>
      </c>
      <c r="B569" s="137" t="s">
        <v>1683</v>
      </c>
      <c r="C569" s="138" t="s">
        <v>1684</v>
      </c>
      <c r="D569" s="139">
        <v>190.0</v>
      </c>
      <c r="E569" s="136">
        <v>12.0</v>
      </c>
      <c r="F569" s="136">
        <v>5.0</v>
      </c>
      <c r="G569" s="136">
        <v>8.0</v>
      </c>
      <c r="H569" s="136">
        <v>5.0</v>
      </c>
      <c r="I569" s="136">
        <v>10.0</v>
      </c>
      <c r="J569" s="136">
        <v>5.0</v>
      </c>
      <c r="K569" s="136" t="s">
        <v>429</v>
      </c>
      <c r="L569" s="136" t="s">
        <v>25</v>
      </c>
      <c r="M569" s="136" t="s">
        <v>66</v>
      </c>
      <c r="N569" s="136" t="s">
        <v>430</v>
      </c>
      <c r="O569" s="146">
        <v>41518.0</v>
      </c>
      <c r="P569" s="144">
        <v>259.0</v>
      </c>
      <c r="Q569" s="142">
        <f t="shared" si="1"/>
        <v>7</v>
      </c>
      <c r="R569" s="143"/>
    </row>
    <row r="570" ht="15.75" customHeight="1">
      <c r="A570" s="136">
        <v>2.3379616E7</v>
      </c>
      <c r="B570" s="137" t="s">
        <v>1685</v>
      </c>
      <c r="C570" s="138" t="s">
        <v>1686</v>
      </c>
      <c r="D570" s="139">
        <v>109.0</v>
      </c>
      <c r="E570" s="136">
        <v>10.0</v>
      </c>
      <c r="F570" s="136">
        <v>4.0</v>
      </c>
      <c r="G570" s="136">
        <v>7.0</v>
      </c>
      <c r="H570" s="136">
        <v>2.5</v>
      </c>
      <c r="I570" s="136">
        <v>9.0</v>
      </c>
      <c r="J570" s="136">
        <v>5.0</v>
      </c>
      <c r="K570" s="136" t="s">
        <v>252</v>
      </c>
      <c r="L570" s="136" t="s">
        <v>49</v>
      </c>
      <c r="M570" s="136" t="s">
        <v>66</v>
      </c>
      <c r="N570" s="136" t="s">
        <v>244</v>
      </c>
      <c r="O570" s="146">
        <v>42583.0</v>
      </c>
      <c r="P570" s="144">
        <v>259.0</v>
      </c>
      <c r="Q570" s="142">
        <f t="shared" si="1"/>
        <v>4</v>
      </c>
      <c r="R570" s="143"/>
    </row>
    <row r="571" ht="15.75" customHeight="1">
      <c r="A571" s="136">
        <v>2.3503908E7</v>
      </c>
      <c r="B571" s="137" t="s">
        <v>1687</v>
      </c>
      <c r="C571" s="138" t="s">
        <v>1688</v>
      </c>
      <c r="D571" s="139">
        <v>212.0</v>
      </c>
      <c r="E571" s="136">
        <v>14.0</v>
      </c>
      <c r="F571" s="136">
        <v>5.0</v>
      </c>
      <c r="G571" s="136">
        <v>11.0</v>
      </c>
      <c r="H571" s="136">
        <v>5.0</v>
      </c>
      <c r="I571" s="136">
        <v>11.0</v>
      </c>
      <c r="J571" s="136">
        <v>5.0</v>
      </c>
      <c r="K571" s="136" t="s">
        <v>879</v>
      </c>
      <c r="L571" s="136" t="s">
        <v>25</v>
      </c>
      <c r="M571" s="136" t="s">
        <v>66</v>
      </c>
      <c r="N571" s="136" t="s">
        <v>880</v>
      </c>
      <c r="O571" s="146">
        <v>41153.0</v>
      </c>
      <c r="P571" s="144">
        <v>259.0</v>
      </c>
      <c r="Q571" s="142">
        <f t="shared" si="1"/>
        <v>8</v>
      </c>
      <c r="R571" s="143"/>
    </row>
    <row r="572" ht="15.75" customHeight="1">
      <c r="A572" s="136">
        <v>2.3861616E7</v>
      </c>
      <c r="B572" s="137" t="s">
        <v>1689</v>
      </c>
      <c r="C572" s="138" t="s">
        <v>1690</v>
      </c>
      <c r="D572" s="139">
        <v>125.0</v>
      </c>
      <c r="E572" s="136">
        <v>10.0</v>
      </c>
      <c r="F572" s="136">
        <v>3.0</v>
      </c>
      <c r="G572" s="136">
        <v>5.0</v>
      </c>
      <c r="H572" s="136">
        <v>2.0</v>
      </c>
      <c r="I572" s="136">
        <v>24.0</v>
      </c>
      <c r="J572" s="136">
        <v>5.0</v>
      </c>
      <c r="K572" s="136" t="s">
        <v>1691</v>
      </c>
      <c r="L572" s="136" t="s">
        <v>25</v>
      </c>
      <c r="M572" s="136" t="s">
        <v>66</v>
      </c>
      <c r="N572" s="136" t="s">
        <v>243</v>
      </c>
      <c r="O572" s="146">
        <v>43160.0</v>
      </c>
      <c r="P572" s="144">
        <v>259.0</v>
      </c>
      <c r="Q572" s="142">
        <f t="shared" si="1"/>
        <v>3</v>
      </c>
      <c r="R572" s="143"/>
    </row>
    <row r="573" ht="15.75" customHeight="1">
      <c r="A573" s="136">
        <v>2.4494716E7</v>
      </c>
      <c r="B573" s="137" t="s">
        <v>1692</v>
      </c>
      <c r="C573" s="138" t="s">
        <v>1693</v>
      </c>
      <c r="D573" s="139">
        <v>161.0</v>
      </c>
      <c r="E573" s="136">
        <v>15.0</v>
      </c>
      <c r="F573" s="136">
        <v>6.0</v>
      </c>
      <c r="G573" s="136">
        <v>9.0</v>
      </c>
      <c r="H573" s="136">
        <v>5.0</v>
      </c>
      <c r="I573" s="136">
        <v>4.0</v>
      </c>
      <c r="J573" s="136">
        <v>5.0</v>
      </c>
      <c r="K573" s="136" t="s">
        <v>429</v>
      </c>
      <c r="L573" s="136" t="s">
        <v>1534</v>
      </c>
      <c r="M573" s="136" t="s">
        <v>79</v>
      </c>
      <c r="N573" s="136" t="s">
        <v>430</v>
      </c>
      <c r="O573" s="146">
        <v>41518.0</v>
      </c>
      <c r="P573" s="144">
        <v>259.0</v>
      </c>
      <c r="Q573" s="142">
        <f t="shared" si="1"/>
        <v>7</v>
      </c>
      <c r="R573" s="143"/>
    </row>
    <row r="574" ht="15.75" customHeight="1">
      <c r="A574" s="136">
        <v>6054968.0</v>
      </c>
      <c r="B574" s="137" t="s">
        <v>1694</v>
      </c>
      <c r="C574" s="138" t="s">
        <v>1695</v>
      </c>
      <c r="D574" s="139">
        <v>120.0</v>
      </c>
      <c r="E574" s="136">
        <v>8.0</v>
      </c>
      <c r="F574" s="136">
        <v>3.0</v>
      </c>
      <c r="G574" s="136">
        <v>5.0</v>
      </c>
      <c r="H574" s="136">
        <v>3.5</v>
      </c>
      <c r="I574" s="136">
        <v>78.0</v>
      </c>
      <c r="J574" s="136">
        <v>5.0</v>
      </c>
      <c r="K574" s="136" t="s">
        <v>1696</v>
      </c>
      <c r="L574" s="136" t="s">
        <v>49</v>
      </c>
      <c r="M574" s="136" t="s">
        <v>66</v>
      </c>
      <c r="N574" s="147">
        <v>1.0</v>
      </c>
      <c r="O574" s="146">
        <v>41518.0</v>
      </c>
      <c r="P574" s="144">
        <v>259.0</v>
      </c>
      <c r="Q574" s="142">
        <f t="shared" si="1"/>
        <v>7</v>
      </c>
      <c r="R574" s="143"/>
    </row>
    <row r="575" ht="15.75" customHeight="1">
      <c r="A575" s="136">
        <v>8319329.0</v>
      </c>
      <c r="B575" s="137" t="s">
        <v>1697</v>
      </c>
      <c r="C575" s="138" t="s">
        <v>1698</v>
      </c>
      <c r="D575" s="139">
        <v>130.0</v>
      </c>
      <c r="E575" s="136">
        <v>8.0</v>
      </c>
      <c r="F575" s="136">
        <v>3.0</v>
      </c>
      <c r="G575" s="136">
        <v>4.0</v>
      </c>
      <c r="H575" s="136">
        <v>2.0</v>
      </c>
      <c r="I575" s="136">
        <v>90.0</v>
      </c>
      <c r="J575" s="136">
        <v>5.0</v>
      </c>
      <c r="K575" s="136" t="s">
        <v>1696</v>
      </c>
      <c r="L575" s="136" t="s">
        <v>49</v>
      </c>
      <c r="M575" s="136" t="s">
        <v>71</v>
      </c>
      <c r="N575" s="136" t="s">
        <v>244</v>
      </c>
      <c r="O575" s="146">
        <v>41518.0</v>
      </c>
      <c r="P575" s="144">
        <v>259.0</v>
      </c>
      <c r="Q575" s="142">
        <f t="shared" si="1"/>
        <v>7</v>
      </c>
      <c r="R575" s="143"/>
    </row>
    <row r="576" ht="15.75" customHeight="1">
      <c r="A576" s="136">
        <v>1.0432579E7</v>
      </c>
      <c r="B576" s="137" t="s">
        <v>1699</v>
      </c>
      <c r="C576" s="138" t="s">
        <v>1700</v>
      </c>
      <c r="D576" s="139">
        <v>120.0</v>
      </c>
      <c r="E576" s="136">
        <v>10.0</v>
      </c>
      <c r="F576" s="136">
        <v>4.0</v>
      </c>
      <c r="G576" s="136">
        <v>7.0</v>
      </c>
      <c r="H576" s="136">
        <v>2.5</v>
      </c>
      <c r="I576" s="136">
        <v>43.0</v>
      </c>
      <c r="J576" s="136">
        <v>5.0</v>
      </c>
      <c r="K576" s="136" t="s">
        <v>1701</v>
      </c>
      <c r="L576" s="136" t="s">
        <v>25</v>
      </c>
      <c r="M576" s="136" t="s">
        <v>79</v>
      </c>
      <c r="N576" s="136" t="s">
        <v>244</v>
      </c>
      <c r="O576" s="146">
        <v>42401.0</v>
      </c>
      <c r="P576" s="144">
        <v>259.0</v>
      </c>
      <c r="Q576" s="142">
        <f t="shared" si="1"/>
        <v>5</v>
      </c>
      <c r="R576" s="143"/>
    </row>
    <row r="577" ht="15.75" customHeight="1">
      <c r="A577" s="136">
        <v>1.1303968E7</v>
      </c>
      <c r="B577" s="137" t="s">
        <v>1702</v>
      </c>
      <c r="C577" s="138" t="s">
        <v>1703</v>
      </c>
      <c r="D577" s="139">
        <v>155.0</v>
      </c>
      <c r="E577" s="136">
        <v>12.0</v>
      </c>
      <c r="F577" s="136">
        <v>5.0</v>
      </c>
      <c r="G577" s="136">
        <v>8.0</v>
      </c>
      <c r="H577" s="136">
        <v>4.0</v>
      </c>
      <c r="I577" s="136">
        <v>23.0</v>
      </c>
      <c r="J577" s="136">
        <v>5.0</v>
      </c>
      <c r="K577" s="136" t="s">
        <v>1704</v>
      </c>
      <c r="L577" s="136" t="s">
        <v>64</v>
      </c>
      <c r="M577" s="136" t="s">
        <v>66</v>
      </c>
      <c r="N577" s="147">
        <v>1.0</v>
      </c>
      <c r="O577" s="146">
        <v>42217.0</v>
      </c>
      <c r="P577" s="144">
        <v>259.0</v>
      </c>
      <c r="Q577" s="142">
        <f t="shared" si="1"/>
        <v>5</v>
      </c>
      <c r="R577" s="143"/>
    </row>
    <row r="578" ht="15.75" customHeight="1">
      <c r="A578" s="136">
        <v>1.4826133E7</v>
      </c>
      <c r="B578" s="137" t="s">
        <v>1705</v>
      </c>
      <c r="C578" s="138" t="s">
        <v>1706</v>
      </c>
      <c r="D578" s="139">
        <v>120.0</v>
      </c>
      <c r="E578" s="136">
        <v>8.0</v>
      </c>
      <c r="F578" s="136">
        <v>3.0</v>
      </c>
      <c r="G578" s="136">
        <v>4.0</v>
      </c>
      <c r="H578" s="136">
        <v>2.0</v>
      </c>
      <c r="I578" s="136">
        <v>19.0</v>
      </c>
      <c r="J578" s="136">
        <v>5.0</v>
      </c>
      <c r="K578" s="136" t="s">
        <v>1707</v>
      </c>
      <c r="L578" s="136" t="s">
        <v>49</v>
      </c>
      <c r="M578" s="136" t="s">
        <v>60</v>
      </c>
      <c r="N578" s="147">
        <v>0.9</v>
      </c>
      <c r="O578" s="146">
        <v>42583.0</v>
      </c>
      <c r="P578" s="144">
        <v>259.0</v>
      </c>
      <c r="Q578" s="142">
        <f t="shared" si="1"/>
        <v>4</v>
      </c>
      <c r="R578" s="143"/>
    </row>
    <row r="579" ht="15.75" customHeight="1">
      <c r="A579" s="136">
        <v>1.5144296E7</v>
      </c>
      <c r="B579" s="137" t="s">
        <v>1708</v>
      </c>
      <c r="C579" s="138" t="s">
        <v>1709</v>
      </c>
      <c r="D579" s="139">
        <v>89.0</v>
      </c>
      <c r="E579" s="136">
        <v>6.0</v>
      </c>
      <c r="F579" s="136">
        <v>3.0</v>
      </c>
      <c r="G579" s="136">
        <v>4.0</v>
      </c>
      <c r="H579" s="136">
        <v>2.0</v>
      </c>
      <c r="I579" s="136">
        <v>38.0</v>
      </c>
      <c r="J579" s="136">
        <v>5.0</v>
      </c>
      <c r="K579" s="136" t="s">
        <v>1710</v>
      </c>
      <c r="L579" s="136" t="s">
        <v>25</v>
      </c>
      <c r="M579" s="136" t="s">
        <v>60</v>
      </c>
      <c r="N579" s="147">
        <v>1.0</v>
      </c>
      <c r="O579" s="146">
        <v>42614.0</v>
      </c>
      <c r="P579" s="144">
        <v>259.0</v>
      </c>
      <c r="Q579" s="142">
        <f t="shared" si="1"/>
        <v>4</v>
      </c>
      <c r="R579" s="143"/>
    </row>
    <row r="580" ht="15.75" customHeight="1">
      <c r="A580" s="136">
        <v>1.5506756E7</v>
      </c>
      <c r="B580" s="137" t="s">
        <v>1711</v>
      </c>
      <c r="C580" s="138" t="s">
        <v>1712</v>
      </c>
      <c r="D580" s="139">
        <v>179.0</v>
      </c>
      <c r="E580" s="136">
        <v>10.0</v>
      </c>
      <c r="F580" s="136">
        <v>5.0</v>
      </c>
      <c r="G580" s="136">
        <v>7.0</v>
      </c>
      <c r="H580" s="136">
        <v>4.5</v>
      </c>
      <c r="I580" s="136">
        <v>18.0</v>
      </c>
      <c r="J580" s="136">
        <v>5.0</v>
      </c>
      <c r="K580" s="136" t="s">
        <v>1713</v>
      </c>
      <c r="L580" s="136" t="s">
        <v>25</v>
      </c>
      <c r="M580" s="136" t="s">
        <v>66</v>
      </c>
      <c r="N580" s="136" t="s">
        <v>1714</v>
      </c>
      <c r="O580" s="146">
        <v>42644.0</v>
      </c>
      <c r="P580" s="144">
        <v>259.0</v>
      </c>
      <c r="Q580" s="142">
        <f t="shared" si="1"/>
        <v>4</v>
      </c>
      <c r="R580" s="143"/>
    </row>
    <row r="581" ht="15.75" customHeight="1">
      <c r="A581" s="136">
        <v>1.5706319E7</v>
      </c>
      <c r="B581" s="137" t="s">
        <v>1715</v>
      </c>
      <c r="C581" s="138" t="s">
        <v>1716</v>
      </c>
      <c r="D581" s="139">
        <v>149.0</v>
      </c>
      <c r="E581" s="136">
        <v>8.0</v>
      </c>
      <c r="F581" s="136">
        <v>4.0</v>
      </c>
      <c r="G581" s="136">
        <v>6.0</v>
      </c>
      <c r="H581" s="136">
        <v>4.5</v>
      </c>
      <c r="I581" s="136">
        <v>16.0</v>
      </c>
      <c r="J581" s="136">
        <v>5.0</v>
      </c>
      <c r="K581" s="136" t="s">
        <v>1717</v>
      </c>
      <c r="L581" s="136" t="s">
        <v>25</v>
      </c>
      <c r="M581" s="136" t="s">
        <v>66</v>
      </c>
      <c r="N581" s="136" t="s">
        <v>1718</v>
      </c>
      <c r="O581" s="146">
        <v>42644.0</v>
      </c>
      <c r="P581" s="144">
        <v>259.0</v>
      </c>
      <c r="Q581" s="142">
        <f t="shared" si="1"/>
        <v>4</v>
      </c>
      <c r="R581" s="143"/>
    </row>
    <row r="582" ht="15.75" customHeight="1">
      <c r="A582" s="136">
        <v>1.5928553E7</v>
      </c>
      <c r="B582" s="137" t="s">
        <v>1719</v>
      </c>
      <c r="C582" s="138" t="s">
        <v>1720</v>
      </c>
      <c r="D582" s="139">
        <v>139.0</v>
      </c>
      <c r="E582" s="136">
        <v>12.0</v>
      </c>
      <c r="F582" s="136">
        <v>5.0</v>
      </c>
      <c r="G582" s="136">
        <v>9.0</v>
      </c>
      <c r="H582" s="136">
        <v>4.0</v>
      </c>
      <c r="I582" s="136">
        <v>46.0</v>
      </c>
      <c r="J582" s="136">
        <v>5.0</v>
      </c>
      <c r="K582" s="136" t="s">
        <v>1721</v>
      </c>
      <c r="L582" s="136" t="s">
        <v>25</v>
      </c>
      <c r="M582" s="136" t="s">
        <v>66</v>
      </c>
      <c r="N582" s="136" t="s">
        <v>249</v>
      </c>
      <c r="O582" s="146">
        <v>42675.0</v>
      </c>
      <c r="P582" s="144">
        <v>259.0</v>
      </c>
      <c r="Q582" s="142">
        <f t="shared" si="1"/>
        <v>4</v>
      </c>
      <c r="R582" s="143"/>
    </row>
    <row r="583" ht="15.75" customHeight="1">
      <c r="A583" s="136">
        <v>1.6975215E7</v>
      </c>
      <c r="B583" s="137" t="s">
        <v>1722</v>
      </c>
      <c r="C583" s="138" t="s">
        <v>1723</v>
      </c>
      <c r="D583" s="139">
        <v>175.0</v>
      </c>
      <c r="E583" s="136">
        <v>8.0</v>
      </c>
      <c r="F583" s="136">
        <v>4.0</v>
      </c>
      <c r="G583" s="136">
        <v>5.0</v>
      </c>
      <c r="H583" s="136">
        <v>3.5</v>
      </c>
      <c r="I583" s="136">
        <v>28.0</v>
      </c>
      <c r="J583" s="136">
        <v>5.0</v>
      </c>
      <c r="K583" s="136" t="s">
        <v>1724</v>
      </c>
      <c r="L583" s="136" t="s">
        <v>25</v>
      </c>
      <c r="M583" s="136" t="s">
        <v>62</v>
      </c>
      <c r="N583" s="147">
        <v>1.0</v>
      </c>
      <c r="O583" s="146">
        <v>42705.0</v>
      </c>
      <c r="P583" s="144">
        <v>259.0</v>
      </c>
      <c r="Q583" s="142">
        <f t="shared" si="1"/>
        <v>4</v>
      </c>
      <c r="R583" s="143"/>
    </row>
    <row r="584" ht="15.75" customHeight="1">
      <c r="A584" s="136">
        <v>1.7434896E7</v>
      </c>
      <c r="B584" s="137" t="s">
        <v>1725</v>
      </c>
      <c r="C584" s="138" t="s">
        <v>1726</v>
      </c>
      <c r="D584" s="139">
        <v>118.0</v>
      </c>
      <c r="E584" s="136">
        <v>6.0</v>
      </c>
      <c r="F584" s="136">
        <v>3.0</v>
      </c>
      <c r="G584" s="136">
        <v>4.0</v>
      </c>
      <c r="H584" s="136">
        <v>2.0</v>
      </c>
      <c r="I584" s="136">
        <v>43.0</v>
      </c>
      <c r="J584" s="136">
        <v>5.0</v>
      </c>
      <c r="K584" s="136" t="s">
        <v>1727</v>
      </c>
      <c r="L584" s="136" t="s">
        <v>49</v>
      </c>
      <c r="M584" s="136" t="s">
        <v>66</v>
      </c>
      <c r="N584" s="147">
        <v>1.0</v>
      </c>
      <c r="O584" s="146">
        <v>42767.0</v>
      </c>
      <c r="P584" s="144">
        <v>259.0</v>
      </c>
      <c r="Q584" s="142">
        <f t="shared" si="1"/>
        <v>4</v>
      </c>
      <c r="R584" s="143"/>
    </row>
    <row r="585" ht="15.75" customHeight="1">
      <c r="A585" s="136">
        <v>1.7779066E7</v>
      </c>
      <c r="B585" s="137" t="s">
        <v>1728</v>
      </c>
      <c r="C585" s="138" t="s">
        <v>1729</v>
      </c>
      <c r="D585" s="139">
        <v>145.0</v>
      </c>
      <c r="E585" s="136">
        <v>10.0</v>
      </c>
      <c r="F585" s="136">
        <v>4.0</v>
      </c>
      <c r="G585" s="136">
        <v>5.0</v>
      </c>
      <c r="H585" s="136">
        <v>3.5</v>
      </c>
      <c r="I585" s="136">
        <v>36.0</v>
      </c>
      <c r="J585" s="136">
        <v>5.0</v>
      </c>
      <c r="K585" s="136" t="s">
        <v>1730</v>
      </c>
      <c r="L585" s="136" t="s">
        <v>25</v>
      </c>
      <c r="M585" s="136" t="s">
        <v>62</v>
      </c>
      <c r="N585" s="136" t="s">
        <v>262</v>
      </c>
      <c r="O585" s="146">
        <v>42795.0</v>
      </c>
      <c r="P585" s="144">
        <v>259.0</v>
      </c>
      <c r="Q585" s="142">
        <f t="shared" si="1"/>
        <v>4</v>
      </c>
      <c r="R585" s="143"/>
    </row>
    <row r="586" ht="15.75" customHeight="1">
      <c r="A586" s="136">
        <v>1.8854027E7</v>
      </c>
      <c r="B586" s="137" t="s">
        <v>1731</v>
      </c>
      <c r="C586" s="138" t="s">
        <v>1732</v>
      </c>
      <c r="D586" s="139">
        <v>175.0</v>
      </c>
      <c r="E586" s="136">
        <v>10.0</v>
      </c>
      <c r="F586" s="136">
        <v>5.0</v>
      </c>
      <c r="G586" s="136">
        <v>7.0</v>
      </c>
      <c r="H586" s="136">
        <v>3.5</v>
      </c>
      <c r="I586" s="136">
        <v>27.0</v>
      </c>
      <c r="J586" s="136">
        <v>5.0</v>
      </c>
      <c r="K586" s="136" t="s">
        <v>1733</v>
      </c>
      <c r="L586" s="136" t="s">
        <v>25</v>
      </c>
      <c r="M586" s="136" t="s">
        <v>66</v>
      </c>
      <c r="N586" s="136" t="s">
        <v>243</v>
      </c>
      <c r="O586" s="146">
        <v>42856.0</v>
      </c>
      <c r="P586" s="144">
        <v>259.0</v>
      </c>
      <c r="Q586" s="142">
        <f t="shared" si="1"/>
        <v>4</v>
      </c>
      <c r="R586" s="143"/>
    </row>
    <row r="587" ht="15.75" customHeight="1">
      <c r="A587" s="136">
        <v>1.9054304E7</v>
      </c>
      <c r="B587" s="137" t="s">
        <v>1734</v>
      </c>
      <c r="C587" s="138" t="s">
        <v>1735</v>
      </c>
      <c r="D587" s="139">
        <v>169.0</v>
      </c>
      <c r="E587" s="136">
        <v>8.0</v>
      </c>
      <c r="F587" s="136">
        <v>4.0</v>
      </c>
      <c r="G587" s="136">
        <v>6.0</v>
      </c>
      <c r="H587" s="136">
        <v>3.0</v>
      </c>
      <c r="I587" s="136">
        <v>20.0</v>
      </c>
      <c r="J587" s="136">
        <v>5.0</v>
      </c>
      <c r="K587" s="136" t="s">
        <v>1736</v>
      </c>
      <c r="L587" s="136" t="s">
        <v>25</v>
      </c>
      <c r="M587" s="136" t="s">
        <v>62</v>
      </c>
      <c r="N587" s="136" t="s">
        <v>557</v>
      </c>
      <c r="O587" s="146">
        <v>42887.0</v>
      </c>
      <c r="P587" s="144">
        <v>259.0</v>
      </c>
      <c r="Q587" s="142">
        <f t="shared" si="1"/>
        <v>3</v>
      </c>
      <c r="R587" s="143"/>
    </row>
    <row r="588" ht="15.75" customHeight="1">
      <c r="A588" s="136">
        <v>2.0E7</v>
      </c>
      <c r="B588" s="138"/>
      <c r="C588" s="138" t="s">
        <v>59</v>
      </c>
      <c r="D588" s="139">
        <v>129.0</v>
      </c>
      <c r="E588" s="136">
        <v>4.0</v>
      </c>
      <c r="F588" s="136">
        <v>2.0</v>
      </c>
      <c r="G588" s="136">
        <v>3.0</v>
      </c>
      <c r="H588" s="136">
        <v>2.0</v>
      </c>
      <c r="I588" s="136">
        <v>2.0</v>
      </c>
      <c r="J588" s="136"/>
      <c r="K588" s="136" t="s">
        <v>1737</v>
      </c>
      <c r="L588" s="136" t="s">
        <v>25</v>
      </c>
      <c r="M588" s="136" t="s">
        <v>60</v>
      </c>
      <c r="N588" s="136" t="s">
        <v>243</v>
      </c>
      <c r="O588" s="146">
        <v>41883.0</v>
      </c>
      <c r="P588" s="141">
        <v>130.0</v>
      </c>
      <c r="Q588" s="142">
        <f t="shared" si="1"/>
        <v>6</v>
      </c>
      <c r="R588" s="143"/>
    </row>
    <row r="589" ht="15.75" customHeight="1">
      <c r="A589" s="136">
        <v>2.0000001E7</v>
      </c>
      <c r="B589" s="138"/>
      <c r="C589" s="138" t="s">
        <v>61</v>
      </c>
      <c r="D589" s="139">
        <v>179.0</v>
      </c>
      <c r="E589" s="136">
        <v>10.0</v>
      </c>
      <c r="F589" s="136">
        <v>4.0</v>
      </c>
      <c r="G589" s="136">
        <v>6.0</v>
      </c>
      <c r="H589" s="136">
        <v>3.0</v>
      </c>
      <c r="I589" s="136">
        <v>3.0</v>
      </c>
      <c r="J589" s="136">
        <v>5.0</v>
      </c>
      <c r="K589" s="136" t="s">
        <v>1737</v>
      </c>
      <c r="L589" s="136" t="s">
        <v>25</v>
      </c>
      <c r="M589" s="136" t="s">
        <v>62</v>
      </c>
      <c r="N589" s="136" t="s">
        <v>243</v>
      </c>
      <c r="O589" s="146">
        <v>41883.0</v>
      </c>
      <c r="P589" s="141">
        <v>199.0</v>
      </c>
      <c r="Q589" s="142">
        <f t="shared" si="1"/>
        <v>6</v>
      </c>
      <c r="R589" s="143"/>
    </row>
    <row r="590" ht="15.75" customHeight="1">
      <c r="A590" s="136">
        <v>2.0000002E7</v>
      </c>
      <c r="B590" s="138"/>
      <c r="C590" s="138" t="s">
        <v>63</v>
      </c>
      <c r="D590" s="139">
        <v>129.0</v>
      </c>
      <c r="E590" s="136">
        <v>8.0</v>
      </c>
      <c r="F590" s="136">
        <v>4.0</v>
      </c>
      <c r="G590" s="136">
        <v>5.0</v>
      </c>
      <c r="H590" s="136">
        <v>3.0</v>
      </c>
      <c r="I590" s="136">
        <v>0.0</v>
      </c>
      <c r="J590" s="136"/>
      <c r="K590" s="136" t="s">
        <v>1737</v>
      </c>
      <c r="L590" s="136" t="s">
        <v>64</v>
      </c>
      <c r="M590" s="136" t="s">
        <v>62</v>
      </c>
      <c r="N590" s="136" t="s">
        <v>243</v>
      </c>
      <c r="O590" s="146">
        <v>41883.0</v>
      </c>
      <c r="P590" s="141">
        <v>116.0</v>
      </c>
      <c r="Q590" s="142">
        <f t="shared" si="1"/>
        <v>6</v>
      </c>
      <c r="R590" s="143"/>
    </row>
    <row r="591" ht="15.75" customHeight="1">
      <c r="A591" s="136">
        <v>2.0000003E7</v>
      </c>
      <c r="B591" s="138"/>
      <c r="C591" s="138" t="s">
        <v>65</v>
      </c>
      <c r="D591" s="139">
        <v>169.0</v>
      </c>
      <c r="E591" s="136">
        <v>8.0</v>
      </c>
      <c r="F591" s="136">
        <v>4.0</v>
      </c>
      <c r="G591" s="136">
        <v>5.0</v>
      </c>
      <c r="H591" s="136">
        <v>3.0</v>
      </c>
      <c r="I591" s="136">
        <v>29.0</v>
      </c>
      <c r="J591" s="136">
        <v>5.0</v>
      </c>
      <c r="K591" s="136" t="s">
        <v>1737</v>
      </c>
      <c r="L591" s="136" t="s">
        <v>25</v>
      </c>
      <c r="M591" s="136" t="s">
        <v>66</v>
      </c>
      <c r="N591" s="136" t="s">
        <v>243</v>
      </c>
      <c r="O591" s="140">
        <v>41883.0</v>
      </c>
      <c r="P591" s="141">
        <v>223.0</v>
      </c>
      <c r="Q591" s="142">
        <f t="shared" si="1"/>
        <v>6</v>
      </c>
      <c r="R591" s="143"/>
    </row>
    <row r="592" ht="15.75" customHeight="1">
      <c r="A592" s="136">
        <v>2.0000004E7</v>
      </c>
      <c r="B592" s="138"/>
      <c r="C592" s="138" t="s">
        <v>67</v>
      </c>
      <c r="D592" s="139">
        <v>189.0</v>
      </c>
      <c r="E592" s="136">
        <v>8.0</v>
      </c>
      <c r="F592" s="136">
        <v>4.0</v>
      </c>
      <c r="G592" s="136">
        <v>5.0</v>
      </c>
      <c r="H592" s="136">
        <v>3.0</v>
      </c>
      <c r="I592" s="136">
        <v>10.0</v>
      </c>
      <c r="J592" s="136">
        <v>4.5</v>
      </c>
      <c r="K592" s="136" t="s">
        <v>1737</v>
      </c>
      <c r="L592" s="136" t="s">
        <v>25</v>
      </c>
      <c r="M592" s="136" t="s">
        <v>62</v>
      </c>
      <c r="N592" s="136" t="s">
        <v>243</v>
      </c>
      <c r="O592" s="146">
        <v>41883.0</v>
      </c>
      <c r="P592" s="141">
        <v>187.0</v>
      </c>
      <c r="Q592" s="142">
        <f t="shared" si="1"/>
        <v>6</v>
      </c>
      <c r="R592" s="143"/>
    </row>
    <row r="593" ht="15.75" customHeight="1">
      <c r="A593" s="136">
        <v>2.0000005E7</v>
      </c>
      <c r="B593" s="138"/>
      <c r="C593" s="138" t="s">
        <v>68</v>
      </c>
      <c r="D593" s="139">
        <v>150.0</v>
      </c>
      <c r="E593" s="136">
        <v>8.0</v>
      </c>
      <c r="F593" s="136">
        <v>4.0</v>
      </c>
      <c r="G593" s="136">
        <v>5.0</v>
      </c>
      <c r="H593" s="136">
        <v>3.0</v>
      </c>
      <c r="I593" s="136">
        <v>4.0</v>
      </c>
      <c r="J593" s="136">
        <v>4.5</v>
      </c>
      <c r="K593" s="136" t="s">
        <v>1737</v>
      </c>
      <c r="L593" s="136" t="s">
        <v>64</v>
      </c>
      <c r="M593" s="136" t="s">
        <v>62</v>
      </c>
      <c r="N593" s="136" t="s">
        <v>243</v>
      </c>
      <c r="O593" s="146">
        <v>41883.0</v>
      </c>
      <c r="P593" s="141">
        <v>177.0</v>
      </c>
      <c r="Q593" s="142">
        <f t="shared" si="1"/>
        <v>6</v>
      </c>
      <c r="R593" s="143"/>
    </row>
    <row r="594" ht="15.75" customHeight="1">
      <c r="A594" s="136">
        <v>2.0000006E7</v>
      </c>
      <c r="B594" s="138"/>
      <c r="C594" s="138" t="s">
        <v>69</v>
      </c>
      <c r="D594" s="139">
        <v>259.0</v>
      </c>
      <c r="E594" s="136">
        <v>12.0</v>
      </c>
      <c r="F594" s="136">
        <v>6.0</v>
      </c>
      <c r="G594" s="136">
        <v>8.0</v>
      </c>
      <c r="H594" s="136">
        <v>6.0</v>
      </c>
      <c r="I594" s="136">
        <v>4.0</v>
      </c>
      <c r="J594" s="136">
        <v>5.0</v>
      </c>
      <c r="K594" s="136" t="s">
        <v>1737</v>
      </c>
      <c r="L594" s="136" t="s">
        <v>64</v>
      </c>
      <c r="M594" s="136" t="s">
        <v>66</v>
      </c>
      <c r="N594" s="136" t="s">
        <v>243</v>
      </c>
      <c r="O594" s="146">
        <v>41883.0</v>
      </c>
      <c r="P594" s="141">
        <v>83.0</v>
      </c>
      <c r="Q594" s="142">
        <f t="shared" si="1"/>
        <v>6</v>
      </c>
      <c r="R594" s="143"/>
    </row>
    <row r="595" ht="15.75" customHeight="1">
      <c r="A595" s="136">
        <v>2.0000007E7</v>
      </c>
      <c r="B595" s="138"/>
      <c r="C595" s="138" t="s">
        <v>70</v>
      </c>
      <c r="D595" s="139">
        <v>129.0</v>
      </c>
      <c r="E595" s="136">
        <v>4.0</v>
      </c>
      <c r="F595" s="136">
        <v>2.0</v>
      </c>
      <c r="G595" s="136">
        <v>2.0</v>
      </c>
      <c r="H595" s="136">
        <v>2.0</v>
      </c>
      <c r="I595" s="136">
        <v>39.0</v>
      </c>
      <c r="J595" s="136">
        <v>5.0</v>
      </c>
      <c r="K595" s="136" t="s">
        <v>1737</v>
      </c>
      <c r="L595" s="136" t="s">
        <v>25</v>
      </c>
      <c r="M595" s="136" t="s">
        <v>71</v>
      </c>
      <c r="N595" s="136" t="s">
        <v>243</v>
      </c>
      <c r="O595" s="140">
        <v>41883.0</v>
      </c>
      <c r="P595" s="141">
        <v>120.0</v>
      </c>
      <c r="Q595" s="142">
        <f t="shared" si="1"/>
        <v>6</v>
      </c>
      <c r="R595" s="143"/>
    </row>
    <row r="596" ht="15.75" customHeight="1">
      <c r="A596" s="136">
        <v>2.0000008E7</v>
      </c>
      <c r="B596" s="138"/>
      <c r="C596" s="138" t="s">
        <v>72</v>
      </c>
      <c r="D596" s="139">
        <v>138.0</v>
      </c>
      <c r="E596" s="136">
        <v>4.0</v>
      </c>
      <c r="F596" s="136">
        <v>2.0</v>
      </c>
      <c r="G596" s="136">
        <v>3.0</v>
      </c>
      <c r="H596" s="136">
        <v>2.0</v>
      </c>
      <c r="I596" s="136">
        <v>34.0</v>
      </c>
      <c r="J596" s="136">
        <v>5.0</v>
      </c>
      <c r="K596" s="136" t="s">
        <v>1737</v>
      </c>
      <c r="L596" s="136" t="s">
        <v>25</v>
      </c>
      <c r="M596" s="136" t="s">
        <v>71</v>
      </c>
      <c r="N596" s="136" t="s">
        <v>243</v>
      </c>
      <c r="O596" s="140">
        <v>41883.0</v>
      </c>
      <c r="P596" s="141">
        <v>253.0</v>
      </c>
      <c r="Q596" s="142">
        <f t="shared" si="1"/>
        <v>6</v>
      </c>
      <c r="R596" s="143"/>
    </row>
    <row r="597" ht="15.75" customHeight="1">
      <c r="A597" s="136">
        <v>2.0000009E7</v>
      </c>
      <c r="B597" s="138"/>
      <c r="C597" s="138" t="s">
        <v>73</v>
      </c>
      <c r="D597" s="139">
        <v>149.0</v>
      </c>
      <c r="E597" s="136">
        <v>14.0</v>
      </c>
      <c r="F597" s="136">
        <v>5.0</v>
      </c>
      <c r="G597" s="136">
        <v>9.0</v>
      </c>
      <c r="H597" s="136">
        <v>5.0</v>
      </c>
      <c r="I597" s="136">
        <v>30.0</v>
      </c>
      <c r="J597" s="136">
        <v>5.0</v>
      </c>
      <c r="K597" s="136" t="s">
        <v>1737</v>
      </c>
      <c r="L597" s="136" t="s">
        <v>25</v>
      </c>
      <c r="M597" s="136" t="s">
        <v>66</v>
      </c>
      <c r="N597" s="136" t="s">
        <v>243</v>
      </c>
      <c r="O597" s="140">
        <v>41883.0</v>
      </c>
      <c r="P597" s="141">
        <v>123.0</v>
      </c>
      <c r="Q597" s="142">
        <f t="shared" si="1"/>
        <v>6</v>
      </c>
      <c r="R597" s="143"/>
    </row>
    <row r="598" ht="15.75" customHeight="1">
      <c r="A598" s="136">
        <v>2.000001E7</v>
      </c>
      <c r="B598" s="138"/>
      <c r="C598" s="138" t="s">
        <v>74</v>
      </c>
      <c r="D598" s="139">
        <v>149.0</v>
      </c>
      <c r="E598" s="136">
        <v>8.0</v>
      </c>
      <c r="F598" s="136">
        <v>4.0</v>
      </c>
      <c r="G598" s="136">
        <v>6.0</v>
      </c>
      <c r="H598" s="136">
        <v>3.0</v>
      </c>
      <c r="I598" s="136">
        <v>4.0</v>
      </c>
      <c r="J598" s="136">
        <v>4.5</v>
      </c>
      <c r="K598" s="136" t="s">
        <v>1737</v>
      </c>
      <c r="L598" s="136" t="s">
        <v>25</v>
      </c>
      <c r="M598" s="136" t="s">
        <v>62</v>
      </c>
      <c r="N598" s="136" t="s">
        <v>243</v>
      </c>
      <c r="O598" s="146">
        <v>41883.0</v>
      </c>
      <c r="P598" s="141">
        <v>111.0</v>
      </c>
      <c r="Q598" s="142">
        <f t="shared" si="1"/>
        <v>6</v>
      </c>
      <c r="R598" s="143"/>
    </row>
    <row r="599" ht="15.75" customHeight="1">
      <c r="A599" s="136">
        <v>2.0000011E7</v>
      </c>
      <c r="B599" s="138"/>
      <c r="C599" s="138" t="s">
        <v>75</v>
      </c>
      <c r="D599" s="139">
        <v>299.0</v>
      </c>
      <c r="E599" s="136">
        <v>12.0</v>
      </c>
      <c r="F599" s="136">
        <v>5.0</v>
      </c>
      <c r="G599" s="136">
        <v>7.0</v>
      </c>
      <c r="H599" s="136">
        <v>5.0</v>
      </c>
      <c r="I599" s="136">
        <v>25.0</v>
      </c>
      <c r="J599" s="136">
        <v>5.0</v>
      </c>
      <c r="K599" s="136" t="s">
        <v>1737</v>
      </c>
      <c r="L599" s="136" t="s">
        <v>25</v>
      </c>
      <c r="M599" s="136" t="s">
        <v>66</v>
      </c>
      <c r="N599" s="136" t="s">
        <v>243</v>
      </c>
      <c r="O599" s="146">
        <v>41883.0</v>
      </c>
      <c r="P599" s="144">
        <v>259.0</v>
      </c>
      <c r="Q599" s="142">
        <f t="shared" si="1"/>
        <v>6</v>
      </c>
      <c r="R599" s="143"/>
    </row>
    <row r="600" ht="15.75" customHeight="1">
      <c r="A600" s="136">
        <v>2.0000012E7</v>
      </c>
      <c r="B600" s="138"/>
      <c r="C600" s="138" t="s">
        <v>75</v>
      </c>
      <c r="D600" s="139">
        <v>299.0</v>
      </c>
      <c r="E600" s="136">
        <v>12.0</v>
      </c>
      <c r="F600" s="136">
        <v>5.0</v>
      </c>
      <c r="G600" s="136">
        <v>7.0</v>
      </c>
      <c r="H600" s="136">
        <v>5.0</v>
      </c>
      <c r="I600" s="136">
        <v>25.0</v>
      </c>
      <c r="J600" s="136">
        <v>5.0</v>
      </c>
      <c r="K600" s="136" t="s">
        <v>1737</v>
      </c>
      <c r="L600" s="136" t="s">
        <v>25</v>
      </c>
      <c r="M600" s="136" t="s">
        <v>66</v>
      </c>
      <c r="N600" s="136" t="s">
        <v>243</v>
      </c>
      <c r="O600" s="146">
        <v>41883.0</v>
      </c>
      <c r="P600" s="144">
        <v>259.0</v>
      </c>
      <c r="Q600" s="142">
        <f t="shared" si="1"/>
        <v>6</v>
      </c>
      <c r="R600" s="143"/>
    </row>
    <row r="601" ht="15.75" customHeight="1">
      <c r="A601" s="136">
        <v>2.0000013E7</v>
      </c>
      <c r="B601" s="138"/>
      <c r="C601" s="138" t="s">
        <v>76</v>
      </c>
      <c r="D601" s="139">
        <v>149.0</v>
      </c>
      <c r="E601" s="136">
        <v>14.0</v>
      </c>
      <c r="F601" s="136">
        <v>5.0</v>
      </c>
      <c r="G601" s="136">
        <v>9.0</v>
      </c>
      <c r="H601" s="136">
        <v>5.0</v>
      </c>
      <c r="I601" s="136">
        <v>29.0</v>
      </c>
      <c r="J601" s="136">
        <v>5.0</v>
      </c>
      <c r="K601" s="136" t="s">
        <v>1737</v>
      </c>
      <c r="L601" s="136" t="s">
        <v>25</v>
      </c>
      <c r="M601" s="136" t="s">
        <v>66</v>
      </c>
      <c r="N601" s="136" t="s">
        <v>243</v>
      </c>
      <c r="O601" s="140">
        <v>41883.0</v>
      </c>
      <c r="P601" s="141">
        <v>182.0</v>
      </c>
      <c r="Q601" s="142">
        <f t="shared" si="1"/>
        <v>6</v>
      </c>
      <c r="R601" s="143"/>
    </row>
    <row r="602" ht="15.75" customHeight="1">
      <c r="A602" s="136">
        <v>2.0000014E7</v>
      </c>
      <c r="B602" s="138"/>
      <c r="C602" s="138" t="s">
        <v>77</v>
      </c>
      <c r="D602" s="139">
        <v>220.0</v>
      </c>
      <c r="E602" s="136">
        <v>12.0</v>
      </c>
      <c r="F602" s="136">
        <v>5.0</v>
      </c>
      <c r="G602" s="136">
        <v>8.0</v>
      </c>
      <c r="H602" s="136">
        <v>4.5</v>
      </c>
      <c r="I602" s="136">
        <v>1.0</v>
      </c>
      <c r="J602" s="136"/>
      <c r="K602" s="136" t="s">
        <v>1737</v>
      </c>
      <c r="L602" s="136" t="s">
        <v>64</v>
      </c>
      <c r="M602" s="136" t="s">
        <v>66</v>
      </c>
      <c r="N602" s="136" t="s">
        <v>243</v>
      </c>
      <c r="O602" s="146">
        <v>41883.0</v>
      </c>
      <c r="P602" s="141">
        <v>117.0</v>
      </c>
      <c r="Q602" s="142">
        <f t="shared" si="1"/>
        <v>6</v>
      </c>
      <c r="R602" s="143"/>
    </row>
    <row r="603" ht="15.75" customHeight="1">
      <c r="A603" s="136">
        <v>2.0000015E7</v>
      </c>
      <c r="B603" s="138"/>
      <c r="C603" s="138" t="s">
        <v>78</v>
      </c>
      <c r="D603" s="139">
        <v>309.0</v>
      </c>
      <c r="E603" s="136">
        <v>12.0</v>
      </c>
      <c r="F603" s="136">
        <v>6.0</v>
      </c>
      <c r="G603" s="136">
        <v>9.0</v>
      </c>
      <c r="H603" s="136">
        <v>5.0</v>
      </c>
      <c r="I603" s="136">
        <v>15.0</v>
      </c>
      <c r="J603" s="136">
        <v>5.0</v>
      </c>
      <c r="K603" s="136" t="s">
        <v>1737</v>
      </c>
      <c r="L603" s="136" t="s">
        <v>25</v>
      </c>
      <c r="M603" s="136" t="s">
        <v>79</v>
      </c>
      <c r="N603" s="136" t="s">
        <v>243</v>
      </c>
      <c r="O603" s="146">
        <v>41883.0</v>
      </c>
      <c r="P603" s="141">
        <v>132.0</v>
      </c>
      <c r="Q603" s="142">
        <f t="shared" si="1"/>
        <v>6</v>
      </c>
      <c r="R603" s="143"/>
    </row>
    <row r="604" ht="15.75" customHeight="1">
      <c r="A604" s="136">
        <v>2.0000016E7</v>
      </c>
      <c r="B604" s="138"/>
      <c r="C604" s="138" t="s">
        <v>80</v>
      </c>
      <c r="D604" s="139">
        <v>319.0</v>
      </c>
      <c r="E604" s="136">
        <v>13.0</v>
      </c>
      <c r="F604" s="136">
        <v>6.0</v>
      </c>
      <c r="G604" s="136">
        <v>9.0</v>
      </c>
      <c r="H604" s="136">
        <v>5.0</v>
      </c>
      <c r="I604" s="136">
        <v>14.0</v>
      </c>
      <c r="J604" s="136">
        <v>5.0</v>
      </c>
      <c r="K604" s="136" t="s">
        <v>1737</v>
      </c>
      <c r="L604" s="136" t="s">
        <v>25</v>
      </c>
      <c r="M604" s="136" t="s">
        <v>66</v>
      </c>
      <c r="N604" s="136" t="s">
        <v>243</v>
      </c>
      <c r="O604" s="146">
        <v>41883.0</v>
      </c>
      <c r="P604" s="141">
        <v>88.0</v>
      </c>
      <c r="Q604" s="142">
        <f t="shared" si="1"/>
        <v>6</v>
      </c>
      <c r="R604" s="143"/>
    </row>
    <row r="605" ht="15.75" customHeight="1">
      <c r="A605" s="136">
        <v>2.0000017E7</v>
      </c>
      <c r="B605" s="138"/>
      <c r="C605" s="138" t="s">
        <v>81</v>
      </c>
      <c r="D605" s="139">
        <v>109.0</v>
      </c>
      <c r="E605" s="136">
        <v>8.0</v>
      </c>
      <c r="F605" s="136">
        <v>4.0</v>
      </c>
      <c r="G605" s="136">
        <v>6.0</v>
      </c>
      <c r="H605" s="136">
        <v>3.0</v>
      </c>
      <c r="I605" s="136">
        <v>31.0</v>
      </c>
      <c r="J605" s="136">
        <v>4.5</v>
      </c>
      <c r="K605" s="136" t="s">
        <v>1737</v>
      </c>
      <c r="L605" s="136" t="s">
        <v>25</v>
      </c>
      <c r="M605" s="136" t="s">
        <v>66</v>
      </c>
      <c r="N605" s="136" t="s">
        <v>243</v>
      </c>
      <c r="O605" s="140">
        <v>41883.0</v>
      </c>
      <c r="P605" s="141">
        <v>79.0</v>
      </c>
      <c r="Q605" s="142">
        <f t="shared" si="1"/>
        <v>6</v>
      </c>
      <c r="R605" s="143"/>
    </row>
    <row r="606" ht="15.75" customHeight="1">
      <c r="A606" s="136">
        <v>2.0000018E7</v>
      </c>
      <c r="B606" s="138"/>
      <c r="C606" s="138" t="s">
        <v>82</v>
      </c>
      <c r="D606" s="139">
        <v>119.0</v>
      </c>
      <c r="E606" s="136">
        <v>8.0</v>
      </c>
      <c r="F606" s="136">
        <v>3.0</v>
      </c>
      <c r="G606" s="136">
        <v>5.0</v>
      </c>
      <c r="H606" s="136">
        <v>2.0</v>
      </c>
      <c r="I606" s="136">
        <v>22.0</v>
      </c>
      <c r="J606" s="136">
        <v>4.5</v>
      </c>
      <c r="K606" s="136" t="s">
        <v>1737</v>
      </c>
      <c r="L606" s="136" t="s">
        <v>25</v>
      </c>
      <c r="M606" s="136" t="s">
        <v>62</v>
      </c>
      <c r="N606" s="136" t="s">
        <v>243</v>
      </c>
      <c r="O606" s="146">
        <v>41883.0</v>
      </c>
      <c r="P606" s="144">
        <v>259.0</v>
      </c>
      <c r="Q606" s="142">
        <f t="shared" si="1"/>
        <v>6</v>
      </c>
      <c r="R606" s="143"/>
    </row>
    <row r="607" ht="15.75" customHeight="1">
      <c r="A607" s="136">
        <v>2.0000019E7</v>
      </c>
      <c r="B607" s="138"/>
      <c r="C607" s="138" t="s">
        <v>83</v>
      </c>
      <c r="D607" s="139">
        <v>189.0</v>
      </c>
      <c r="E607" s="136">
        <v>10.0</v>
      </c>
      <c r="F607" s="136">
        <v>5.0</v>
      </c>
      <c r="G607" s="136">
        <v>8.0</v>
      </c>
      <c r="H607" s="136">
        <v>4.0</v>
      </c>
      <c r="I607" s="136">
        <v>61.0</v>
      </c>
      <c r="J607" s="136">
        <v>5.0</v>
      </c>
      <c r="K607" s="136" t="s">
        <v>1737</v>
      </c>
      <c r="L607" s="136" t="s">
        <v>25</v>
      </c>
      <c r="M607" s="136" t="s">
        <v>66</v>
      </c>
      <c r="N607" s="136" t="s">
        <v>243</v>
      </c>
      <c r="O607" s="140">
        <v>41883.0</v>
      </c>
      <c r="P607" s="141">
        <v>112.0</v>
      </c>
      <c r="Q607" s="142">
        <f t="shared" si="1"/>
        <v>6</v>
      </c>
      <c r="R607" s="143"/>
    </row>
    <row r="608" ht="15.75" customHeight="1">
      <c r="A608" s="136">
        <v>2.000002E7</v>
      </c>
      <c r="B608" s="138"/>
      <c r="C608" s="138" t="s">
        <v>84</v>
      </c>
      <c r="D608" s="139">
        <v>155.0</v>
      </c>
      <c r="E608" s="136">
        <v>9.0</v>
      </c>
      <c r="F608" s="136">
        <v>4.0</v>
      </c>
      <c r="G608" s="136">
        <v>6.0</v>
      </c>
      <c r="H608" s="136">
        <v>3.0</v>
      </c>
      <c r="I608" s="136">
        <v>8.0</v>
      </c>
      <c r="J608" s="136">
        <v>5.0</v>
      </c>
      <c r="K608" s="136" t="s">
        <v>1737</v>
      </c>
      <c r="L608" s="136" t="s">
        <v>25</v>
      </c>
      <c r="M608" s="136" t="s">
        <v>62</v>
      </c>
      <c r="N608" s="136" t="s">
        <v>243</v>
      </c>
      <c r="O608" s="146">
        <v>41883.0</v>
      </c>
      <c r="P608" s="141">
        <v>99.0</v>
      </c>
      <c r="Q608" s="142">
        <f t="shared" si="1"/>
        <v>6</v>
      </c>
      <c r="R608" s="143"/>
    </row>
    <row r="609" ht="15.75" customHeight="1">
      <c r="A609" s="136">
        <v>2.0000021E7</v>
      </c>
      <c r="B609" s="138"/>
      <c r="C609" s="138" t="s">
        <v>85</v>
      </c>
      <c r="D609" s="139">
        <v>159.0</v>
      </c>
      <c r="E609" s="136">
        <v>8.0</v>
      </c>
      <c r="F609" s="136">
        <v>4.0</v>
      </c>
      <c r="G609" s="136">
        <v>5.0</v>
      </c>
      <c r="H609" s="136">
        <v>3.0</v>
      </c>
      <c r="I609" s="136">
        <v>47.0</v>
      </c>
      <c r="J609" s="136">
        <v>5.0</v>
      </c>
      <c r="K609" s="136" t="s">
        <v>1737</v>
      </c>
      <c r="L609" s="136" t="s">
        <v>25</v>
      </c>
      <c r="M609" s="136" t="s">
        <v>66</v>
      </c>
      <c r="N609" s="136" t="s">
        <v>243</v>
      </c>
      <c r="O609" s="140">
        <v>41883.0</v>
      </c>
      <c r="P609" s="141">
        <v>108.0</v>
      </c>
      <c r="Q609" s="142">
        <f t="shared" si="1"/>
        <v>6</v>
      </c>
      <c r="R609" s="143"/>
    </row>
    <row r="610" ht="15.75" customHeight="1">
      <c r="A610" s="136">
        <v>2.0000022E7</v>
      </c>
      <c r="B610" s="138"/>
      <c r="C610" s="138" t="s">
        <v>86</v>
      </c>
      <c r="D610" s="139">
        <v>159.0</v>
      </c>
      <c r="E610" s="136">
        <v>8.0</v>
      </c>
      <c r="F610" s="136">
        <v>4.0</v>
      </c>
      <c r="G610" s="136">
        <v>6.0</v>
      </c>
      <c r="H610" s="136">
        <v>3.0</v>
      </c>
      <c r="I610" s="136">
        <v>65.0</v>
      </c>
      <c r="J610" s="136">
        <v>4.5</v>
      </c>
      <c r="K610" s="136" t="s">
        <v>1737</v>
      </c>
      <c r="L610" s="136" t="s">
        <v>25</v>
      </c>
      <c r="M610" s="136" t="s">
        <v>66</v>
      </c>
      <c r="N610" s="136" t="s">
        <v>243</v>
      </c>
      <c r="O610" s="140">
        <v>41883.0</v>
      </c>
      <c r="P610" s="144">
        <v>259.0</v>
      </c>
      <c r="Q610" s="142">
        <f t="shared" si="1"/>
        <v>6</v>
      </c>
      <c r="R610" s="143"/>
    </row>
    <row r="611" ht="15.75" customHeight="1">
      <c r="A611" s="136">
        <v>2.0000023E7</v>
      </c>
      <c r="B611" s="138"/>
      <c r="C611" s="138" t="s">
        <v>87</v>
      </c>
      <c r="D611" s="139">
        <v>150.0</v>
      </c>
      <c r="E611" s="136">
        <v>8.0</v>
      </c>
      <c r="F611" s="136">
        <v>4.0</v>
      </c>
      <c r="G611" s="136">
        <v>5.0</v>
      </c>
      <c r="H611" s="136">
        <v>3.0</v>
      </c>
      <c r="I611" s="136">
        <v>19.0</v>
      </c>
      <c r="J611" s="136">
        <v>4.5</v>
      </c>
      <c r="K611" s="136" t="s">
        <v>1737</v>
      </c>
      <c r="L611" s="136" t="s">
        <v>25</v>
      </c>
      <c r="M611" s="136" t="s">
        <v>62</v>
      </c>
      <c r="N611" s="136" t="s">
        <v>243</v>
      </c>
      <c r="O611" s="146">
        <v>41883.0</v>
      </c>
      <c r="P611" s="144">
        <v>259.0</v>
      </c>
      <c r="Q611" s="142">
        <f t="shared" si="1"/>
        <v>6</v>
      </c>
      <c r="R611" s="143"/>
    </row>
    <row r="612" ht="15.75" customHeight="1">
      <c r="A612" s="136">
        <v>2.0000024E7</v>
      </c>
      <c r="B612" s="138"/>
      <c r="C612" s="138" t="s">
        <v>88</v>
      </c>
      <c r="D612" s="139">
        <v>159.0</v>
      </c>
      <c r="E612" s="136">
        <v>10.0</v>
      </c>
      <c r="F612" s="136">
        <v>4.0</v>
      </c>
      <c r="G612" s="136">
        <v>6.0</v>
      </c>
      <c r="H612" s="136">
        <v>3.0</v>
      </c>
      <c r="I612" s="136">
        <v>7.0</v>
      </c>
      <c r="J612" s="136">
        <v>4.5</v>
      </c>
      <c r="K612" s="136" t="s">
        <v>1737</v>
      </c>
      <c r="L612" s="136" t="s">
        <v>25</v>
      </c>
      <c r="M612" s="136" t="s">
        <v>62</v>
      </c>
      <c r="N612" s="136" t="s">
        <v>243</v>
      </c>
      <c r="O612" s="146">
        <v>41883.0</v>
      </c>
      <c r="P612" s="144">
        <v>259.0</v>
      </c>
      <c r="Q612" s="142">
        <f t="shared" si="1"/>
        <v>6</v>
      </c>
      <c r="R612" s="143"/>
    </row>
    <row r="613" ht="15.75" customHeight="1">
      <c r="A613" s="136">
        <v>2.0000025E7</v>
      </c>
      <c r="B613" s="138"/>
      <c r="C613" s="138" t="s">
        <v>89</v>
      </c>
      <c r="D613" s="139">
        <v>189.0</v>
      </c>
      <c r="E613" s="136">
        <v>10.0</v>
      </c>
      <c r="F613" s="136">
        <v>5.0</v>
      </c>
      <c r="G613" s="136">
        <v>7.0</v>
      </c>
      <c r="H613" s="136">
        <v>4.0</v>
      </c>
      <c r="I613" s="136">
        <v>24.0</v>
      </c>
      <c r="J613" s="136">
        <v>5.0</v>
      </c>
      <c r="K613" s="136" t="s">
        <v>1737</v>
      </c>
      <c r="L613" s="136" t="s">
        <v>25</v>
      </c>
      <c r="M613" s="136" t="s">
        <v>62</v>
      </c>
      <c r="N613" s="136" t="s">
        <v>243</v>
      </c>
      <c r="O613" s="146">
        <v>41883.0</v>
      </c>
      <c r="P613" s="144">
        <v>259.0</v>
      </c>
      <c r="Q613" s="142">
        <f t="shared" si="1"/>
        <v>6</v>
      </c>
      <c r="R613" s="143"/>
    </row>
    <row r="614" ht="15.75" customHeight="1">
      <c r="A614" s="136">
        <v>2.0000026E7</v>
      </c>
      <c r="B614" s="138"/>
      <c r="C614" s="138" t="s">
        <v>90</v>
      </c>
      <c r="D614" s="139">
        <v>159.0</v>
      </c>
      <c r="E614" s="136">
        <v>8.0</v>
      </c>
      <c r="F614" s="136">
        <v>4.0</v>
      </c>
      <c r="G614" s="136">
        <v>6.0</v>
      </c>
      <c r="H614" s="136">
        <v>3.0</v>
      </c>
      <c r="I614" s="136">
        <v>10.0</v>
      </c>
      <c r="J614" s="136">
        <v>5.0</v>
      </c>
      <c r="K614" s="136" t="s">
        <v>1737</v>
      </c>
      <c r="L614" s="136" t="s">
        <v>25</v>
      </c>
      <c r="M614" s="136" t="s">
        <v>62</v>
      </c>
      <c r="N614" s="136" t="s">
        <v>243</v>
      </c>
      <c r="O614" s="146">
        <v>41883.0</v>
      </c>
      <c r="P614" s="144">
        <v>259.0</v>
      </c>
      <c r="Q614" s="142">
        <f t="shared" si="1"/>
        <v>6</v>
      </c>
      <c r="R614" s="143"/>
    </row>
    <row r="615" ht="15.75" customHeight="1">
      <c r="A615" s="136">
        <v>2.0000027E7</v>
      </c>
      <c r="B615" s="138"/>
      <c r="C615" s="138" t="s">
        <v>91</v>
      </c>
      <c r="D615" s="139">
        <v>129.0</v>
      </c>
      <c r="E615" s="136">
        <v>9.0</v>
      </c>
      <c r="F615" s="136">
        <v>4.0</v>
      </c>
      <c r="G615" s="136">
        <v>6.0</v>
      </c>
      <c r="H615" s="136">
        <v>3.5</v>
      </c>
      <c r="I615" s="136">
        <v>17.0</v>
      </c>
      <c r="J615" s="136">
        <v>4.5</v>
      </c>
      <c r="K615" s="136" t="s">
        <v>1737</v>
      </c>
      <c r="L615" s="136" t="s">
        <v>25</v>
      </c>
      <c r="M615" s="136" t="s">
        <v>62</v>
      </c>
      <c r="N615" s="136" t="s">
        <v>243</v>
      </c>
      <c r="O615" s="146">
        <v>41883.0</v>
      </c>
      <c r="P615" s="144">
        <v>259.0</v>
      </c>
      <c r="Q615" s="142">
        <f t="shared" si="1"/>
        <v>6</v>
      </c>
      <c r="R615" s="143"/>
    </row>
    <row r="616" ht="15.75" customHeight="1">
      <c r="A616" s="136">
        <v>2.0000028E7</v>
      </c>
      <c r="B616" s="138"/>
      <c r="C616" s="138" t="s">
        <v>92</v>
      </c>
      <c r="D616" s="139">
        <v>122.0</v>
      </c>
      <c r="E616" s="136">
        <v>8.0</v>
      </c>
      <c r="F616" s="136">
        <v>3.0</v>
      </c>
      <c r="G616" s="136">
        <v>4.0</v>
      </c>
      <c r="H616" s="136">
        <v>2.0</v>
      </c>
      <c r="I616" s="136">
        <v>43.0</v>
      </c>
      <c r="J616" s="136">
        <v>5.0</v>
      </c>
      <c r="K616" s="136" t="s">
        <v>1737</v>
      </c>
      <c r="L616" s="136" t="s">
        <v>25</v>
      </c>
      <c r="M616" s="136" t="s">
        <v>62</v>
      </c>
      <c r="N616" s="136" t="s">
        <v>243</v>
      </c>
      <c r="O616" s="146">
        <v>41883.0</v>
      </c>
      <c r="P616" s="144">
        <v>259.0</v>
      </c>
      <c r="Q616" s="142">
        <f t="shared" si="1"/>
        <v>6</v>
      </c>
      <c r="R616" s="143"/>
    </row>
    <row r="617" ht="15.75" customHeight="1">
      <c r="A617" s="136">
        <v>2.0000029E7</v>
      </c>
      <c r="B617" s="138"/>
      <c r="C617" s="138" t="s">
        <v>93</v>
      </c>
      <c r="D617" s="139">
        <v>133.0</v>
      </c>
      <c r="E617" s="136">
        <v>10.0</v>
      </c>
      <c r="F617" s="136">
        <v>4.0</v>
      </c>
      <c r="G617" s="136">
        <v>6.0</v>
      </c>
      <c r="H617" s="136">
        <v>3.0</v>
      </c>
      <c r="I617" s="136">
        <v>32.0</v>
      </c>
      <c r="J617" s="136">
        <v>4.5</v>
      </c>
      <c r="K617" s="136" t="s">
        <v>1737</v>
      </c>
      <c r="L617" s="136" t="s">
        <v>25</v>
      </c>
      <c r="M617" s="136" t="s">
        <v>62</v>
      </c>
      <c r="N617" s="136" t="s">
        <v>243</v>
      </c>
      <c r="O617" s="146">
        <v>41883.0</v>
      </c>
      <c r="P617" s="141">
        <v>58.0</v>
      </c>
      <c r="Q617" s="142">
        <f t="shared" si="1"/>
        <v>6</v>
      </c>
      <c r="R617" s="143"/>
    </row>
    <row r="618" ht="15.75" customHeight="1">
      <c r="A618" s="136">
        <v>2.000003E7</v>
      </c>
      <c r="B618" s="138"/>
      <c r="C618" s="138" t="s">
        <v>94</v>
      </c>
      <c r="D618" s="139">
        <v>122.0</v>
      </c>
      <c r="E618" s="136">
        <v>8.0</v>
      </c>
      <c r="F618" s="136">
        <v>3.0</v>
      </c>
      <c r="G618" s="136">
        <v>5.0</v>
      </c>
      <c r="H618" s="136">
        <v>2.0</v>
      </c>
      <c r="I618" s="136">
        <v>43.0</v>
      </c>
      <c r="J618" s="136">
        <v>4.5</v>
      </c>
      <c r="K618" s="136" t="s">
        <v>1737</v>
      </c>
      <c r="L618" s="136" t="s">
        <v>25</v>
      </c>
      <c r="M618" s="136" t="s">
        <v>62</v>
      </c>
      <c r="N618" s="136" t="s">
        <v>243</v>
      </c>
      <c r="O618" s="146">
        <v>41883.0</v>
      </c>
      <c r="P618" s="141">
        <v>95.0</v>
      </c>
      <c r="Q618" s="142">
        <f t="shared" si="1"/>
        <v>6</v>
      </c>
      <c r="R618" s="143"/>
    </row>
    <row r="619" ht="15.75" customHeight="1">
      <c r="A619" s="136">
        <v>2.0000031E7</v>
      </c>
      <c r="B619" s="138"/>
      <c r="C619" s="138" t="s">
        <v>95</v>
      </c>
      <c r="D619" s="139">
        <v>133.0</v>
      </c>
      <c r="E619" s="136">
        <v>10.0</v>
      </c>
      <c r="F619" s="136">
        <v>4.0</v>
      </c>
      <c r="G619" s="136">
        <v>6.0</v>
      </c>
      <c r="H619" s="136">
        <v>3.0</v>
      </c>
      <c r="I619" s="136">
        <v>22.0</v>
      </c>
      <c r="J619" s="136">
        <v>5.0</v>
      </c>
      <c r="K619" s="136" t="s">
        <v>1737</v>
      </c>
      <c r="L619" s="136" t="s">
        <v>25</v>
      </c>
      <c r="M619" s="136" t="s">
        <v>62</v>
      </c>
      <c r="N619" s="136" t="s">
        <v>243</v>
      </c>
      <c r="O619" s="146">
        <v>41883.0</v>
      </c>
      <c r="P619" s="141">
        <v>77.0</v>
      </c>
      <c r="Q619" s="142">
        <f t="shared" si="1"/>
        <v>6</v>
      </c>
      <c r="R619" s="143"/>
    </row>
    <row r="620" ht="15.75" customHeight="1">
      <c r="A620" s="136">
        <v>2.0000032E7</v>
      </c>
      <c r="B620" s="138"/>
      <c r="C620" s="138" t="s">
        <v>96</v>
      </c>
      <c r="D620" s="139">
        <v>189.0</v>
      </c>
      <c r="E620" s="136">
        <v>10.0</v>
      </c>
      <c r="F620" s="136">
        <v>4.0</v>
      </c>
      <c r="G620" s="136">
        <v>5.0</v>
      </c>
      <c r="H620" s="136">
        <v>3.0</v>
      </c>
      <c r="I620" s="136">
        <v>52.0</v>
      </c>
      <c r="J620" s="136">
        <v>5.0</v>
      </c>
      <c r="K620" s="136" t="s">
        <v>1737</v>
      </c>
      <c r="L620" s="136" t="s">
        <v>25</v>
      </c>
      <c r="M620" s="136" t="s">
        <v>66</v>
      </c>
      <c r="N620" s="136" t="s">
        <v>243</v>
      </c>
      <c r="O620" s="140">
        <v>41883.0</v>
      </c>
      <c r="P620" s="141">
        <v>86.0</v>
      </c>
      <c r="Q620" s="142">
        <f t="shared" si="1"/>
        <v>6</v>
      </c>
      <c r="R620" s="143"/>
    </row>
    <row r="621" ht="15.75" customHeight="1">
      <c r="A621" s="136">
        <v>2.0000033E7</v>
      </c>
      <c r="B621" s="138"/>
      <c r="C621" s="138" t="s">
        <v>97</v>
      </c>
      <c r="D621" s="139">
        <v>189.0</v>
      </c>
      <c r="E621" s="136">
        <v>10.0</v>
      </c>
      <c r="F621" s="136">
        <v>5.0</v>
      </c>
      <c r="G621" s="136">
        <v>6.0</v>
      </c>
      <c r="H621" s="136">
        <v>4.0</v>
      </c>
      <c r="I621" s="136">
        <v>13.0</v>
      </c>
      <c r="J621" s="136">
        <v>5.0</v>
      </c>
      <c r="K621" s="136" t="s">
        <v>1737</v>
      </c>
      <c r="L621" s="136" t="s">
        <v>25</v>
      </c>
      <c r="M621" s="136" t="s">
        <v>62</v>
      </c>
      <c r="N621" s="136" t="s">
        <v>243</v>
      </c>
      <c r="O621" s="146">
        <v>41883.0</v>
      </c>
      <c r="P621" s="144">
        <v>259.0</v>
      </c>
      <c r="Q621" s="142">
        <f t="shared" si="1"/>
        <v>6</v>
      </c>
      <c r="R621" s="143"/>
    </row>
    <row r="622" ht="15.75" customHeight="1">
      <c r="A622" s="136">
        <v>2.0000034E7</v>
      </c>
      <c r="B622" s="138"/>
      <c r="C622" s="138" t="s">
        <v>98</v>
      </c>
      <c r="D622" s="139">
        <v>159.0</v>
      </c>
      <c r="E622" s="136">
        <v>8.0</v>
      </c>
      <c r="F622" s="136">
        <v>4.0</v>
      </c>
      <c r="G622" s="136">
        <v>6.0</v>
      </c>
      <c r="H622" s="136">
        <v>3.0</v>
      </c>
      <c r="I622" s="136">
        <v>79.0</v>
      </c>
      <c r="J622" s="136">
        <v>5.0</v>
      </c>
      <c r="K622" s="136" t="s">
        <v>1737</v>
      </c>
      <c r="L622" s="136" t="s">
        <v>25</v>
      </c>
      <c r="M622" s="136" t="s">
        <v>66</v>
      </c>
      <c r="N622" s="136" t="s">
        <v>243</v>
      </c>
      <c r="O622" s="140">
        <v>41883.0</v>
      </c>
      <c r="P622" s="144">
        <v>259.0</v>
      </c>
      <c r="Q622" s="142">
        <f t="shared" si="1"/>
        <v>6</v>
      </c>
      <c r="R622" s="143"/>
    </row>
    <row r="623" ht="15.75" customHeight="1">
      <c r="A623" s="136">
        <v>2.0000035E7</v>
      </c>
      <c r="B623" s="138"/>
      <c r="C623" s="138" t="s">
        <v>99</v>
      </c>
      <c r="D623" s="139">
        <v>109.0</v>
      </c>
      <c r="E623" s="136">
        <v>8.0</v>
      </c>
      <c r="F623" s="136">
        <v>4.0</v>
      </c>
      <c r="G623" s="136">
        <v>6.0</v>
      </c>
      <c r="H623" s="136">
        <v>3.0</v>
      </c>
      <c r="I623" s="136">
        <v>61.0</v>
      </c>
      <c r="J623" s="136">
        <v>5.0</v>
      </c>
      <c r="K623" s="136" t="s">
        <v>1737</v>
      </c>
      <c r="L623" s="136" t="s">
        <v>25</v>
      </c>
      <c r="M623" s="136" t="s">
        <v>66</v>
      </c>
      <c r="N623" s="136" t="s">
        <v>243</v>
      </c>
      <c r="O623" s="140">
        <v>41883.0</v>
      </c>
      <c r="P623" s="144">
        <v>259.0</v>
      </c>
      <c r="Q623" s="142">
        <f t="shared" si="1"/>
        <v>6</v>
      </c>
      <c r="R623" s="143"/>
    </row>
    <row r="624" ht="15.75" customHeight="1">
      <c r="A624" s="136">
        <v>2.0000036E7</v>
      </c>
      <c r="B624" s="138"/>
      <c r="C624" s="138" t="s">
        <v>100</v>
      </c>
      <c r="D624" s="139">
        <v>159.0</v>
      </c>
      <c r="E624" s="136">
        <v>8.0</v>
      </c>
      <c r="F624" s="136">
        <v>4.0</v>
      </c>
      <c r="G624" s="136">
        <v>6.0</v>
      </c>
      <c r="H624" s="136">
        <v>3.0</v>
      </c>
      <c r="I624" s="136">
        <v>20.0</v>
      </c>
      <c r="J624" s="136">
        <v>4.5</v>
      </c>
      <c r="K624" s="136" t="s">
        <v>1737</v>
      </c>
      <c r="L624" s="136" t="s">
        <v>25</v>
      </c>
      <c r="M624" s="136" t="s">
        <v>62</v>
      </c>
      <c r="N624" s="136" t="s">
        <v>243</v>
      </c>
      <c r="O624" s="146">
        <v>41883.0</v>
      </c>
      <c r="P624" s="144">
        <v>259.0</v>
      </c>
      <c r="Q624" s="142">
        <f t="shared" si="1"/>
        <v>6</v>
      </c>
      <c r="R624" s="143"/>
    </row>
    <row r="625" ht="15.75" customHeight="1">
      <c r="A625" s="136">
        <v>2.0000037E7</v>
      </c>
      <c r="B625" s="138"/>
      <c r="C625" s="138" t="s">
        <v>101</v>
      </c>
      <c r="D625" s="139">
        <v>109.0</v>
      </c>
      <c r="E625" s="136">
        <v>8.0</v>
      </c>
      <c r="F625" s="136">
        <v>4.0</v>
      </c>
      <c r="G625" s="136">
        <v>6.0</v>
      </c>
      <c r="H625" s="136">
        <v>3.0</v>
      </c>
      <c r="I625" s="136">
        <v>58.0</v>
      </c>
      <c r="J625" s="136">
        <v>5.0</v>
      </c>
      <c r="K625" s="136" t="s">
        <v>1737</v>
      </c>
      <c r="L625" s="136" t="s">
        <v>25</v>
      </c>
      <c r="M625" s="136" t="s">
        <v>66</v>
      </c>
      <c r="N625" s="136" t="s">
        <v>243</v>
      </c>
      <c r="O625" s="140">
        <v>41883.0</v>
      </c>
      <c r="P625" s="144">
        <v>259.0</v>
      </c>
      <c r="Q625" s="142">
        <f t="shared" si="1"/>
        <v>6</v>
      </c>
      <c r="R625" s="143"/>
    </row>
    <row r="626" ht="15.75" customHeight="1">
      <c r="A626" s="136">
        <v>2.0000038E7</v>
      </c>
      <c r="B626" s="138"/>
      <c r="C626" s="138" t="s">
        <v>102</v>
      </c>
      <c r="D626" s="139">
        <v>159.0</v>
      </c>
      <c r="E626" s="136">
        <v>8.0</v>
      </c>
      <c r="F626" s="136">
        <v>4.0</v>
      </c>
      <c r="G626" s="136">
        <v>6.0</v>
      </c>
      <c r="H626" s="136">
        <v>3.0</v>
      </c>
      <c r="I626" s="136">
        <v>38.0</v>
      </c>
      <c r="J626" s="136">
        <v>5.0</v>
      </c>
      <c r="K626" s="136" t="s">
        <v>1737</v>
      </c>
      <c r="L626" s="136" t="s">
        <v>25</v>
      </c>
      <c r="M626" s="136" t="s">
        <v>62</v>
      </c>
      <c r="N626" s="136" t="s">
        <v>243</v>
      </c>
      <c r="O626" s="146">
        <v>41883.0</v>
      </c>
      <c r="P626" s="141">
        <v>65.0</v>
      </c>
      <c r="Q626" s="142">
        <f t="shared" si="1"/>
        <v>6</v>
      </c>
      <c r="R626" s="143"/>
    </row>
    <row r="627" ht="15.75" customHeight="1">
      <c r="A627" s="136">
        <v>2.0000039E7</v>
      </c>
      <c r="B627" s="138"/>
      <c r="C627" s="138" t="s">
        <v>103</v>
      </c>
      <c r="D627" s="139">
        <v>289.0</v>
      </c>
      <c r="E627" s="136">
        <v>12.0</v>
      </c>
      <c r="F627" s="136">
        <v>6.0</v>
      </c>
      <c r="G627" s="136">
        <v>8.0</v>
      </c>
      <c r="H627" s="136">
        <v>5.0</v>
      </c>
      <c r="I627" s="136">
        <v>68.0</v>
      </c>
      <c r="J627" s="136">
        <v>5.0</v>
      </c>
      <c r="K627" s="136" t="s">
        <v>1737</v>
      </c>
      <c r="L627" s="136" t="s">
        <v>25</v>
      </c>
      <c r="M627" s="136" t="s">
        <v>66</v>
      </c>
      <c r="N627" s="136" t="s">
        <v>243</v>
      </c>
      <c r="O627" s="140">
        <v>41883.0</v>
      </c>
      <c r="P627" s="141">
        <v>102.0</v>
      </c>
      <c r="Q627" s="142">
        <f t="shared" si="1"/>
        <v>6</v>
      </c>
      <c r="R627" s="143"/>
    </row>
    <row r="628" ht="15.75" customHeight="1">
      <c r="A628" s="136">
        <v>2.000004E7</v>
      </c>
      <c r="B628" s="138"/>
      <c r="C628" s="138" t="s">
        <v>104</v>
      </c>
      <c r="D628" s="139">
        <v>289.0</v>
      </c>
      <c r="E628" s="136">
        <v>12.0</v>
      </c>
      <c r="F628" s="136">
        <v>6.0</v>
      </c>
      <c r="G628" s="136">
        <v>9.0</v>
      </c>
      <c r="H628" s="136">
        <v>5.0</v>
      </c>
      <c r="I628" s="136">
        <v>37.0</v>
      </c>
      <c r="J628" s="136">
        <v>4.5</v>
      </c>
      <c r="K628" s="136" t="s">
        <v>1737</v>
      </c>
      <c r="L628" s="136" t="s">
        <v>25</v>
      </c>
      <c r="M628" s="136" t="s">
        <v>66</v>
      </c>
      <c r="N628" s="136" t="s">
        <v>243</v>
      </c>
      <c r="O628" s="146">
        <v>41883.0</v>
      </c>
      <c r="P628" s="141">
        <v>53.0</v>
      </c>
      <c r="Q628" s="142">
        <f t="shared" si="1"/>
        <v>6</v>
      </c>
      <c r="R628" s="143"/>
    </row>
    <row r="629" ht="15.75" customHeight="1">
      <c r="A629" s="136">
        <v>2.0000041E7</v>
      </c>
      <c r="B629" s="138"/>
      <c r="C629" s="138" t="s">
        <v>105</v>
      </c>
      <c r="D629" s="139">
        <v>150.0</v>
      </c>
      <c r="E629" s="136">
        <v>10.0</v>
      </c>
      <c r="F629" s="136">
        <v>4.0</v>
      </c>
      <c r="G629" s="136">
        <v>8.0</v>
      </c>
      <c r="H629" s="136">
        <v>3.0</v>
      </c>
      <c r="I629" s="136">
        <v>9.0</v>
      </c>
      <c r="J629" s="136">
        <v>5.0</v>
      </c>
      <c r="K629" s="136" t="s">
        <v>1737</v>
      </c>
      <c r="L629" s="136" t="s">
        <v>25</v>
      </c>
      <c r="M629" s="136" t="s">
        <v>62</v>
      </c>
      <c r="N629" s="136" t="s">
        <v>243</v>
      </c>
      <c r="O629" s="146">
        <v>41883.0</v>
      </c>
      <c r="P629" s="144">
        <v>259.0</v>
      </c>
      <c r="Q629" s="142">
        <f t="shared" si="1"/>
        <v>6</v>
      </c>
      <c r="R629" s="143"/>
    </row>
    <row r="630" ht="15.75" customHeight="1">
      <c r="A630" s="136">
        <v>2.0000042E7</v>
      </c>
      <c r="B630" s="138"/>
      <c r="C630" s="138" t="s">
        <v>106</v>
      </c>
      <c r="D630" s="139">
        <v>155.0</v>
      </c>
      <c r="E630" s="136">
        <v>8.0</v>
      </c>
      <c r="F630" s="136">
        <v>4.0</v>
      </c>
      <c r="G630" s="136">
        <v>6.0</v>
      </c>
      <c r="H630" s="136">
        <v>3.0</v>
      </c>
      <c r="I630" s="136">
        <v>30.0</v>
      </c>
      <c r="J630" s="136">
        <v>5.0</v>
      </c>
      <c r="K630" s="136" t="s">
        <v>1737</v>
      </c>
      <c r="L630" s="136" t="s">
        <v>25</v>
      </c>
      <c r="M630" s="136" t="s">
        <v>62</v>
      </c>
      <c r="N630" s="136" t="s">
        <v>243</v>
      </c>
      <c r="O630" s="146">
        <v>41883.0</v>
      </c>
      <c r="P630" s="144">
        <v>259.0</v>
      </c>
      <c r="Q630" s="142">
        <f t="shared" si="1"/>
        <v>6</v>
      </c>
      <c r="R630" s="143"/>
    </row>
    <row r="631" ht="15.75" customHeight="1">
      <c r="A631" s="136">
        <v>2.0000043E7</v>
      </c>
      <c r="B631" s="138"/>
      <c r="C631" s="138" t="s">
        <v>107</v>
      </c>
      <c r="D631" s="139">
        <v>122.0</v>
      </c>
      <c r="E631" s="136">
        <v>10.0</v>
      </c>
      <c r="F631" s="136">
        <v>3.0</v>
      </c>
      <c r="G631" s="136">
        <v>5.0</v>
      </c>
      <c r="H631" s="136">
        <v>2.0</v>
      </c>
      <c r="I631" s="136">
        <v>30.0</v>
      </c>
      <c r="J631" s="136">
        <v>4.5</v>
      </c>
      <c r="K631" s="136" t="s">
        <v>1737</v>
      </c>
      <c r="L631" s="136" t="s">
        <v>25</v>
      </c>
      <c r="M631" s="136" t="s">
        <v>62</v>
      </c>
      <c r="N631" s="136" t="s">
        <v>243</v>
      </c>
      <c r="O631" s="146">
        <v>41883.0</v>
      </c>
      <c r="P631" s="144">
        <v>259.0</v>
      </c>
      <c r="Q631" s="142">
        <f t="shared" si="1"/>
        <v>6</v>
      </c>
      <c r="R631" s="143"/>
    </row>
    <row r="632" ht="15.75" customHeight="1">
      <c r="A632" s="136">
        <v>2.0000044E7</v>
      </c>
      <c r="B632" s="138"/>
      <c r="C632" s="138" t="s">
        <v>108</v>
      </c>
      <c r="D632" s="139">
        <v>133.0</v>
      </c>
      <c r="E632" s="136">
        <v>10.0</v>
      </c>
      <c r="F632" s="136">
        <v>4.0</v>
      </c>
      <c r="G632" s="136">
        <v>6.0</v>
      </c>
      <c r="H632" s="136">
        <v>3.0</v>
      </c>
      <c r="I632" s="136">
        <v>83.0</v>
      </c>
      <c r="J632" s="136">
        <v>5.0</v>
      </c>
      <c r="K632" s="136" t="s">
        <v>1737</v>
      </c>
      <c r="L632" s="136" t="s">
        <v>25</v>
      </c>
      <c r="M632" s="136" t="s">
        <v>62</v>
      </c>
      <c r="N632" s="136" t="s">
        <v>243</v>
      </c>
      <c r="O632" s="146">
        <v>41883.0</v>
      </c>
      <c r="P632" s="144">
        <v>259.0</v>
      </c>
      <c r="Q632" s="142">
        <f t="shared" si="1"/>
        <v>6</v>
      </c>
      <c r="R632" s="143"/>
    </row>
    <row r="633" ht="15.75" customHeight="1">
      <c r="A633" s="136">
        <v>2.0000045E7</v>
      </c>
      <c r="B633" s="138"/>
      <c r="C633" s="138" t="s">
        <v>109</v>
      </c>
      <c r="D633" s="139">
        <v>122.0</v>
      </c>
      <c r="E633" s="136">
        <v>8.0</v>
      </c>
      <c r="F633" s="136">
        <v>3.0</v>
      </c>
      <c r="G633" s="136">
        <v>4.0</v>
      </c>
      <c r="H633" s="136">
        <v>2.0</v>
      </c>
      <c r="I633" s="136">
        <v>30.0</v>
      </c>
      <c r="J633" s="136">
        <v>4.5</v>
      </c>
      <c r="K633" s="136" t="s">
        <v>1737</v>
      </c>
      <c r="L633" s="136" t="s">
        <v>25</v>
      </c>
      <c r="M633" s="136" t="s">
        <v>62</v>
      </c>
      <c r="N633" s="136" t="s">
        <v>243</v>
      </c>
      <c r="O633" s="146">
        <v>41883.0</v>
      </c>
      <c r="P633" s="144">
        <v>259.0</v>
      </c>
      <c r="Q633" s="142">
        <f t="shared" si="1"/>
        <v>6</v>
      </c>
      <c r="R633" s="143"/>
    </row>
    <row r="634" ht="15.75" customHeight="1">
      <c r="A634" s="136">
        <v>2.0000046E7</v>
      </c>
      <c r="B634" s="138"/>
      <c r="C634" s="138" t="s">
        <v>110</v>
      </c>
      <c r="D634" s="139">
        <v>444.0</v>
      </c>
      <c r="E634" s="136" t="s">
        <v>215</v>
      </c>
      <c r="F634" s="136">
        <v>9.0</v>
      </c>
      <c r="G634" s="136">
        <v>16.0</v>
      </c>
      <c r="H634" s="136">
        <v>5.0</v>
      </c>
      <c r="I634" s="136">
        <v>16.0</v>
      </c>
      <c r="J634" s="136">
        <v>5.0</v>
      </c>
      <c r="K634" s="136" t="s">
        <v>1737</v>
      </c>
      <c r="L634" s="136" t="s">
        <v>64</v>
      </c>
      <c r="M634" s="136" t="s">
        <v>66</v>
      </c>
      <c r="N634" s="136" t="s">
        <v>243</v>
      </c>
      <c r="O634" s="146">
        <v>41883.0</v>
      </c>
      <c r="P634" s="144">
        <v>259.0</v>
      </c>
      <c r="Q634" s="142">
        <f t="shared" si="1"/>
        <v>6</v>
      </c>
      <c r="R634" s="143"/>
    </row>
    <row r="635" ht="15.75" customHeight="1">
      <c r="A635" s="136">
        <v>2.0000047E7</v>
      </c>
      <c r="B635" s="138"/>
      <c r="C635" s="138" t="s">
        <v>111</v>
      </c>
      <c r="D635" s="139">
        <v>129.0</v>
      </c>
      <c r="E635" s="136">
        <v>9.0</v>
      </c>
      <c r="F635" s="136">
        <v>4.0</v>
      </c>
      <c r="G635" s="136">
        <v>7.0</v>
      </c>
      <c r="H635" s="136">
        <v>3.0</v>
      </c>
      <c r="I635" s="136">
        <v>40.0</v>
      </c>
      <c r="J635" s="136">
        <v>4.5</v>
      </c>
      <c r="K635" s="136" t="s">
        <v>1737</v>
      </c>
      <c r="L635" s="136" t="s">
        <v>25</v>
      </c>
      <c r="M635" s="136" t="s">
        <v>62</v>
      </c>
      <c r="N635" s="136" t="s">
        <v>243</v>
      </c>
      <c r="O635" s="146">
        <v>41883.0</v>
      </c>
      <c r="P635" s="141">
        <v>142.0</v>
      </c>
      <c r="Q635" s="142">
        <f t="shared" si="1"/>
        <v>6</v>
      </c>
      <c r="R635" s="143"/>
    </row>
    <row r="636" ht="15.75" customHeight="1">
      <c r="A636" s="136">
        <v>2.0000048E7</v>
      </c>
      <c r="B636" s="138"/>
      <c r="C636" s="138" t="s">
        <v>112</v>
      </c>
      <c r="D636" s="139">
        <v>129.0</v>
      </c>
      <c r="E636" s="136">
        <v>8.0</v>
      </c>
      <c r="F636" s="136">
        <v>4.0</v>
      </c>
      <c r="G636" s="136">
        <v>6.0</v>
      </c>
      <c r="H636" s="136">
        <v>3.5</v>
      </c>
      <c r="I636" s="136">
        <v>27.0</v>
      </c>
      <c r="J636" s="136">
        <v>5.0</v>
      </c>
      <c r="K636" s="136" t="s">
        <v>1737</v>
      </c>
      <c r="L636" s="136" t="s">
        <v>25</v>
      </c>
      <c r="M636" s="136" t="s">
        <v>62</v>
      </c>
      <c r="N636" s="136" t="s">
        <v>243</v>
      </c>
      <c r="O636" s="146">
        <v>41883.0</v>
      </c>
      <c r="P636" s="141">
        <v>104.0</v>
      </c>
      <c r="Q636" s="142">
        <f t="shared" si="1"/>
        <v>6</v>
      </c>
      <c r="R636" s="143"/>
    </row>
    <row r="637" ht="15.75" customHeight="1">
      <c r="A637" s="136"/>
      <c r="D637" s="136"/>
      <c r="E637" s="136"/>
      <c r="F637" s="136"/>
      <c r="G637" s="136"/>
      <c r="H637" s="136"/>
      <c r="I637" s="136"/>
      <c r="J637" s="136"/>
      <c r="K637" s="136"/>
      <c r="L637" s="136"/>
      <c r="M637" s="136"/>
      <c r="N637" s="136"/>
      <c r="O637" s="136"/>
      <c r="P637" s="141"/>
      <c r="Q637" s="141"/>
      <c r="R637" s="136"/>
    </row>
    <row r="638" ht="15.75" customHeight="1">
      <c r="A638" s="136"/>
      <c r="D638" s="136"/>
      <c r="E638" s="136"/>
      <c r="F638" s="136"/>
      <c r="G638" s="136"/>
      <c r="H638" s="136"/>
      <c r="I638" s="136"/>
      <c r="J638" s="136"/>
      <c r="K638" s="136"/>
      <c r="L638" s="136"/>
      <c r="M638" s="136"/>
      <c r="N638" s="136"/>
      <c r="O638" s="136"/>
      <c r="P638" s="141"/>
      <c r="Q638" s="141"/>
      <c r="R638" s="136"/>
    </row>
    <row r="639" ht="15.75" customHeight="1">
      <c r="A639" s="136"/>
      <c r="D639" s="136"/>
      <c r="E639" s="136"/>
      <c r="F639" s="136"/>
      <c r="G639" s="136"/>
      <c r="H639" s="136"/>
      <c r="I639" s="136"/>
      <c r="J639" s="136"/>
      <c r="K639" s="136"/>
      <c r="L639" s="136"/>
      <c r="M639" s="136"/>
      <c r="N639" s="136"/>
      <c r="O639" s="136"/>
      <c r="P639" s="141"/>
      <c r="Q639" s="141"/>
      <c r="R639" s="136"/>
    </row>
    <row r="640" ht="15.75" customHeight="1">
      <c r="A640" s="136"/>
      <c r="D640" s="136"/>
      <c r="E640" s="136"/>
      <c r="F640" s="136"/>
      <c r="G640" s="136"/>
      <c r="H640" s="136"/>
      <c r="I640" s="136"/>
      <c r="J640" s="136"/>
      <c r="K640" s="136"/>
      <c r="L640" s="136"/>
      <c r="M640" s="136"/>
      <c r="N640" s="136"/>
      <c r="O640" s="136"/>
      <c r="P640" s="141"/>
      <c r="Q640" s="141"/>
      <c r="R640" s="136"/>
    </row>
    <row r="641" ht="15.75" customHeight="1">
      <c r="A641" s="136"/>
      <c r="D641" s="136"/>
      <c r="E641" s="136"/>
      <c r="F641" s="136"/>
      <c r="G641" s="136"/>
      <c r="H641" s="136"/>
      <c r="I641" s="136"/>
      <c r="J641" s="136"/>
      <c r="K641" s="136"/>
      <c r="L641" s="136"/>
      <c r="M641" s="136"/>
      <c r="N641" s="136"/>
      <c r="O641" s="136"/>
      <c r="P641" s="141"/>
      <c r="Q641" s="141"/>
      <c r="R641" s="136"/>
    </row>
    <row r="642" ht="15.75" customHeight="1">
      <c r="A642" s="136"/>
      <c r="D642" s="136"/>
      <c r="E642" s="136"/>
      <c r="F642" s="136"/>
      <c r="G642" s="136"/>
      <c r="H642" s="136"/>
      <c r="I642" s="136"/>
      <c r="J642" s="136"/>
      <c r="K642" s="136"/>
      <c r="L642" s="136"/>
      <c r="M642" s="136"/>
      <c r="N642" s="136"/>
      <c r="O642" s="136"/>
      <c r="P642" s="141"/>
      <c r="Q642" s="141"/>
      <c r="R642" s="136"/>
    </row>
    <row r="643" ht="15.75" customHeight="1">
      <c r="A643" s="136"/>
      <c r="D643" s="136"/>
      <c r="E643" s="136"/>
      <c r="F643" s="136"/>
      <c r="G643" s="136"/>
      <c r="H643" s="136"/>
      <c r="I643" s="136"/>
      <c r="J643" s="136"/>
      <c r="K643" s="136"/>
      <c r="L643" s="136"/>
      <c r="M643" s="136"/>
      <c r="N643" s="136"/>
      <c r="O643" s="136"/>
      <c r="P643" s="141"/>
      <c r="Q643" s="141"/>
      <c r="R643" s="136"/>
    </row>
    <row r="644" ht="15.75" customHeight="1">
      <c r="A644" s="136"/>
      <c r="D644" s="136"/>
      <c r="E644" s="136"/>
      <c r="F644" s="136"/>
      <c r="G644" s="136"/>
      <c r="H644" s="136"/>
      <c r="I644" s="136"/>
      <c r="J644" s="136"/>
      <c r="K644" s="136"/>
      <c r="L644" s="136"/>
      <c r="M644" s="136"/>
      <c r="N644" s="136"/>
      <c r="O644" s="136"/>
      <c r="P644" s="141"/>
      <c r="Q644" s="141"/>
      <c r="R644" s="136"/>
    </row>
    <row r="645" ht="15.75" customHeight="1">
      <c r="A645" s="136"/>
      <c r="D645" s="136"/>
      <c r="E645" s="136"/>
      <c r="F645" s="136"/>
      <c r="G645" s="136"/>
      <c r="H645" s="136"/>
      <c r="I645" s="136"/>
      <c r="J645" s="136"/>
      <c r="K645" s="136"/>
      <c r="L645" s="136"/>
      <c r="M645" s="136"/>
      <c r="N645" s="136"/>
      <c r="O645" s="136"/>
      <c r="P645" s="141"/>
      <c r="Q645" s="141"/>
      <c r="R645" s="136"/>
    </row>
    <row r="646" ht="15.75" customHeight="1">
      <c r="A646" s="136"/>
      <c r="D646" s="136"/>
      <c r="E646" s="136"/>
      <c r="F646" s="136"/>
      <c r="G646" s="136"/>
      <c r="H646" s="136"/>
      <c r="I646" s="136"/>
      <c r="J646" s="136"/>
      <c r="K646" s="136"/>
      <c r="L646" s="136"/>
      <c r="M646" s="136"/>
      <c r="N646" s="136"/>
      <c r="O646" s="136"/>
      <c r="P646" s="141"/>
      <c r="Q646" s="141"/>
      <c r="R646" s="136"/>
    </row>
    <row r="647" ht="15.75" customHeight="1">
      <c r="A647" s="136"/>
      <c r="D647" s="136"/>
      <c r="E647" s="136"/>
      <c r="F647" s="136"/>
      <c r="G647" s="136"/>
      <c r="H647" s="136"/>
      <c r="I647" s="136"/>
      <c r="J647" s="136"/>
      <c r="K647" s="136"/>
      <c r="L647" s="136"/>
      <c r="M647" s="136"/>
      <c r="N647" s="136"/>
      <c r="O647" s="136"/>
      <c r="P647" s="141"/>
      <c r="Q647" s="141"/>
      <c r="R647" s="136"/>
    </row>
    <row r="648" ht="15.75" customHeight="1">
      <c r="A648" s="136"/>
      <c r="D648" s="136"/>
      <c r="E648" s="136"/>
      <c r="F648" s="136"/>
      <c r="G648" s="136"/>
      <c r="H648" s="136"/>
      <c r="I648" s="136"/>
      <c r="J648" s="136"/>
      <c r="K648" s="136"/>
      <c r="L648" s="136"/>
      <c r="M648" s="136"/>
      <c r="N648" s="136"/>
      <c r="O648" s="136"/>
      <c r="P648" s="141"/>
      <c r="Q648" s="141"/>
      <c r="R648" s="136"/>
    </row>
    <row r="649" ht="15.75" customHeight="1">
      <c r="A649" s="136"/>
      <c r="D649" s="136"/>
      <c r="E649" s="136"/>
      <c r="F649" s="136"/>
      <c r="G649" s="136"/>
      <c r="H649" s="136"/>
      <c r="I649" s="136"/>
      <c r="J649" s="136"/>
      <c r="K649" s="136"/>
      <c r="L649" s="136"/>
      <c r="M649" s="136"/>
      <c r="N649" s="136"/>
      <c r="O649" s="136"/>
      <c r="P649" s="141"/>
      <c r="Q649" s="141"/>
      <c r="R649" s="136"/>
    </row>
    <row r="650" ht="15.75" customHeight="1">
      <c r="A650" s="136"/>
      <c r="D650" s="136"/>
      <c r="E650" s="136"/>
      <c r="F650" s="136"/>
      <c r="G650" s="136"/>
      <c r="H650" s="136"/>
      <c r="I650" s="136"/>
      <c r="J650" s="136"/>
      <c r="K650" s="136"/>
      <c r="L650" s="136"/>
      <c r="M650" s="136"/>
      <c r="N650" s="136"/>
      <c r="O650" s="136"/>
      <c r="P650" s="141"/>
      <c r="Q650" s="141"/>
      <c r="R650" s="136"/>
    </row>
    <row r="651" ht="15.75" customHeight="1">
      <c r="A651" s="136"/>
      <c r="D651" s="136"/>
      <c r="E651" s="136"/>
      <c r="F651" s="136"/>
      <c r="G651" s="136"/>
      <c r="H651" s="136"/>
      <c r="I651" s="136"/>
      <c r="J651" s="136"/>
      <c r="K651" s="136"/>
      <c r="L651" s="136"/>
      <c r="M651" s="136"/>
      <c r="N651" s="136"/>
      <c r="O651" s="136"/>
      <c r="P651" s="141"/>
      <c r="Q651" s="141"/>
      <c r="R651" s="136"/>
    </row>
    <row r="652" ht="15.75" customHeight="1">
      <c r="A652" s="136"/>
      <c r="D652" s="136"/>
      <c r="E652" s="136"/>
      <c r="F652" s="136"/>
      <c r="G652" s="136"/>
      <c r="H652" s="136"/>
      <c r="I652" s="136"/>
      <c r="J652" s="136"/>
      <c r="K652" s="136"/>
      <c r="L652" s="136"/>
      <c r="M652" s="136"/>
      <c r="N652" s="136"/>
      <c r="O652" s="136"/>
      <c r="P652" s="141"/>
      <c r="Q652" s="141"/>
      <c r="R652" s="136"/>
    </row>
    <row r="653" ht="15.75" customHeight="1">
      <c r="A653" s="136"/>
      <c r="D653" s="136"/>
      <c r="E653" s="136"/>
      <c r="F653" s="136"/>
      <c r="G653" s="136"/>
      <c r="H653" s="136"/>
      <c r="I653" s="136"/>
      <c r="J653" s="136"/>
      <c r="K653" s="136"/>
      <c r="L653" s="136"/>
      <c r="M653" s="136"/>
      <c r="N653" s="136"/>
      <c r="O653" s="136"/>
      <c r="P653" s="141"/>
      <c r="Q653" s="141"/>
      <c r="R653" s="136"/>
    </row>
    <row r="654" ht="15.75" customHeight="1">
      <c r="A654" s="136"/>
      <c r="D654" s="136"/>
      <c r="E654" s="136"/>
      <c r="F654" s="136"/>
      <c r="G654" s="136"/>
      <c r="H654" s="136"/>
      <c r="I654" s="136"/>
      <c r="J654" s="136"/>
      <c r="K654" s="136"/>
      <c r="L654" s="136"/>
      <c r="M654" s="136"/>
      <c r="N654" s="136"/>
      <c r="O654" s="136"/>
      <c r="P654" s="141"/>
      <c r="Q654" s="141"/>
      <c r="R654" s="136"/>
    </row>
    <row r="655" ht="15.75" customHeight="1">
      <c r="A655" s="136"/>
      <c r="D655" s="136"/>
      <c r="E655" s="136"/>
      <c r="F655" s="136"/>
      <c r="G655" s="136"/>
      <c r="H655" s="136"/>
      <c r="I655" s="136"/>
      <c r="J655" s="136"/>
      <c r="K655" s="136"/>
      <c r="L655" s="136"/>
      <c r="M655" s="136"/>
      <c r="N655" s="136"/>
      <c r="O655" s="136"/>
      <c r="P655" s="141"/>
      <c r="Q655" s="141"/>
      <c r="R655" s="136"/>
    </row>
    <row r="656" ht="15.75" customHeight="1">
      <c r="A656" s="136"/>
      <c r="D656" s="136"/>
      <c r="E656" s="136"/>
      <c r="F656" s="136"/>
      <c r="G656" s="136"/>
      <c r="H656" s="136"/>
      <c r="I656" s="136"/>
      <c r="J656" s="136"/>
      <c r="K656" s="136"/>
      <c r="L656" s="136"/>
      <c r="M656" s="136"/>
      <c r="N656" s="136"/>
      <c r="O656" s="136"/>
      <c r="P656" s="141"/>
      <c r="Q656" s="141"/>
      <c r="R656" s="136"/>
    </row>
    <row r="657" ht="15.75" customHeight="1">
      <c r="A657" s="136"/>
      <c r="D657" s="136"/>
      <c r="E657" s="136"/>
      <c r="F657" s="136"/>
      <c r="G657" s="136"/>
      <c r="H657" s="136"/>
      <c r="I657" s="136"/>
      <c r="J657" s="136"/>
      <c r="K657" s="136"/>
      <c r="L657" s="136"/>
      <c r="M657" s="136"/>
      <c r="N657" s="136"/>
      <c r="O657" s="136"/>
      <c r="P657" s="141"/>
      <c r="Q657" s="141"/>
      <c r="R657" s="136"/>
    </row>
    <row r="658" ht="15.75" customHeight="1">
      <c r="A658" s="136"/>
      <c r="D658" s="136"/>
      <c r="E658" s="136"/>
      <c r="F658" s="136"/>
      <c r="G658" s="136"/>
      <c r="H658" s="136"/>
      <c r="I658" s="136"/>
      <c r="J658" s="136"/>
      <c r="K658" s="136"/>
      <c r="L658" s="136"/>
      <c r="M658" s="136"/>
      <c r="N658" s="136"/>
      <c r="O658" s="136"/>
      <c r="P658" s="141"/>
      <c r="Q658" s="141"/>
      <c r="R658" s="136"/>
    </row>
    <row r="659" ht="15.75" customHeight="1">
      <c r="A659" s="136"/>
      <c r="D659" s="136"/>
      <c r="E659" s="136"/>
      <c r="F659" s="136"/>
      <c r="G659" s="136"/>
      <c r="H659" s="136"/>
      <c r="I659" s="136"/>
      <c r="J659" s="136"/>
      <c r="K659" s="136"/>
      <c r="L659" s="136"/>
      <c r="M659" s="136"/>
      <c r="N659" s="136"/>
      <c r="O659" s="136"/>
      <c r="P659" s="141"/>
      <c r="Q659" s="141"/>
      <c r="R659" s="136"/>
    </row>
    <row r="660" ht="15.75" customHeight="1">
      <c r="A660" s="136"/>
      <c r="D660" s="136"/>
      <c r="E660" s="136"/>
      <c r="F660" s="136"/>
      <c r="G660" s="136"/>
      <c r="H660" s="136"/>
      <c r="I660" s="136"/>
      <c r="J660" s="136"/>
      <c r="K660" s="136"/>
      <c r="L660" s="136"/>
      <c r="M660" s="136"/>
      <c r="N660" s="136"/>
      <c r="O660" s="136"/>
      <c r="P660" s="141"/>
      <c r="Q660" s="141"/>
      <c r="R660" s="136"/>
    </row>
    <row r="661" ht="15.75" customHeight="1">
      <c r="A661" s="136"/>
      <c r="D661" s="136"/>
      <c r="E661" s="136"/>
      <c r="F661" s="136"/>
      <c r="G661" s="136"/>
      <c r="H661" s="136"/>
      <c r="I661" s="136"/>
      <c r="J661" s="136"/>
      <c r="K661" s="136"/>
      <c r="L661" s="136"/>
      <c r="M661" s="136"/>
      <c r="N661" s="136"/>
      <c r="O661" s="136"/>
      <c r="P661" s="141"/>
      <c r="Q661" s="141"/>
      <c r="R661" s="136"/>
    </row>
    <row r="662" ht="15.75" customHeight="1">
      <c r="A662" s="136"/>
      <c r="D662" s="136"/>
      <c r="E662" s="136"/>
      <c r="F662" s="136"/>
      <c r="G662" s="136"/>
      <c r="H662" s="136"/>
      <c r="I662" s="136"/>
      <c r="J662" s="136"/>
      <c r="K662" s="136"/>
      <c r="L662" s="136"/>
      <c r="M662" s="136"/>
      <c r="N662" s="136"/>
      <c r="O662" s="136"/>
      <c r="P662" s="141"/>
      <c r="Q662" s="141"/>
      <c r="R662" s="136"/>
    </row>
    <row r="663" ht="15.75" customHeight="1">
      <c r="A663" s="136"/>
      <c r="D663" s="136"/>
      <c r="E663" s="136"/>
      <c r="F663" s="136"/>
      <c r="G663" s="136"/>
      <c r="H663" s="136"/>
      <c r="I663" s="136"/>
      <c r="J663" s="136"/>
      <c r="K663" s="136"/>
      <c r="L663" s="136"/>
      <c r="M663" s="136"/>
      <c r="N663" s="136"/>
      <c r="O663" s="136"/>
      <c r="P663" s="141"/>
      <c r="Q663" s="141"/>
      <c r="R663" s="136"/>
    </row>
    <row r="664" ht="15.75" customHeight="1">
      <c r="A664" s="136"/>
      <c r="D664" s="136"/>
      <c r="E664" s="136"/>
      <c r="F664" s="136"/>
      <c r="G664" s="136"/>
      <c r="H664" s="136"/>
      <c r="I664" s="136"/>
      <c r="J664" s="136"/>
      <c r="K664" s="136"/>
      <c r="L664" s="136"/>
      <c r="M664" s="136"/>
      <c r="N664" s="136"/>
      <c r="O664" s="136"/>
      <c r="P664" s="141"/>
      <c r="Q664" s="141"/>
      <c r="R664" s="136"/>
    </row>
    <row r="665" ht="15.75" customHeight="1">
      <c r="A665" s="136"/>
      <c r="D665" s="136"/>
      <c r="E665" s="136"/>
      <c r="F665" s="136"/>
      <c r="G665" s="136"/>
      <c r="H665" s="136"/>
      <c r="I665" s="136"/>
      <c r="J665" s="136"/>
      <c r="K665" s="136"/>
      <c r="L665" s="136"/>
      <c r="M665" s="136"/>
      <c r="N665" s="136"/>
      <c r="O665" s="136"/>
      <c r="P665" s="141"/>
      <c r="Q665" s="141"/>
      <c r="R665" s="136"/>
    </row>
    <row r="666" ht="15.75" customHeight="1">
      <c r="A666" s="136"/>
      <c r="D666" s="136"/>
      <c r="E666" s="136"/>
      <c r="F666" s="136"/>
      <c r="G666" s="136"/>
      <c r="H666" s="136"/>
      <c r="I666" s="136"/>
      <c r="J666" s="136"/>
      <c r="K666" s="136"/>
      <c r="L666" s="136"/>
      <c r="M666" s="136"/>
      <c r="N666" s="136"/>
      <c r="O666" s="136"/>
      <c r="P666" s="141"/>
      <c r="Q666" s="141"/>
      <c r="R666" s="136"/>
    </row>
    <row r="667" ht="15.75" customHeight="1">
      <c r="A667" s="136"/>
      <c r="D667" s="136"/>
      <c r="E667" s="136"/>
      <c r="F667" s="136"/>
      <c r="G667" s="136"/>
      <c r="H667" s="136"/>
      <c r="I667" s="136"/>
      <c r="J667" s="136"/>
      <c r="K667" s="136"/>
      <c r="L667" s="136"/>
      <c r="M667" s="136"/>
      <c r="N667" s="136"/>
      <c r="O667" s="136"/>
      <c r="P667" s="141"/>
      <c r="Q667" s="141"/>
      <c r="R667" s="136"/>
    </row>
    <row r="668" ht="15.75" customHeight="1">
      <c r="A668" s="136"/>
      <c r="D668" s="136"/>
      <c r="E668" s="136"/>
      <c r="F668" s="136"/>
      <c r="G668" s="136"/>
      <c r="H668" s="136"/>
      <c r="I668" s="136"/>
      <c r="J668" s="136"/>
      <c r="K668" s="136"/>
      <c r="L668" s="136"/>
      <c r="M668" s="136"/>
      <c r="N668" s="136"/>
      <c r="O668" s="136"/>
      <c r="P668" s="141"/>
      <c r="Q668" s="141"/>
      <c r="R668" s="136"/>
    </row>
    <row r="669" ht="15.75" customHeight="1">
      <c r="A669" s="136"/>
      <c r="D669" s="136"/>
      <c r="E669" s="136"/>
      <c r="F669" s="136"/>
      <c r="G669" s="136"/>
      <c r="H669" s="136"/>
      <c r="I669" s="136"/>
      <c r="J669" s="136"/>
      <c r="K669" s="136"/>
      <c r="L669" s="136"/>
      <c r="M669" s="136"/>
      <c r="N669" s="136"/>
      <c r="O669" s="136"/>
      <c r="P669" s="141"/>
      <c r="Q669" s="141"/>
      <c r="R669" s="136"/>
    </row>
    <row r="670" ht="15.75" customHeight="1">
      <c r="A670" s="136"/>
      <c r="D670" s="136"/>
      <c r="E670" s="136"/>
      <c r="F670" s="136"/>
      <c r="G670" s="136"/>
      <c r="H670" s="136"/>
      <c r="I670" s="136"/>
      <c r="J670" s="136"/>
      <c r="K670" s="136"/>
      <c r="L670" s="136"/>
      <c r="M670" s="136"/>
      <c r="N670" s="136"/>
      <c r="O670" s="136"/>
      <c r="P670" s="141"/>
      <c r="Q670" s="141"/>
      <c r="R670" s="136"/>
    </row>
    <row r="671" ht="15.75" customHeight="1">
      <c r="A671" s="136"/>
      <c r="D671" s="136"/>
      <c r="E671" s="136"/>
      <c r="F671" s="136"/>
      <c r="G671" s="136"/>
      <c r="H671" s="136"/>
      <c r="I671" s="136"/>
      <c r="J671" s="136"/>
      <c r="K671" s="136"/>
      <c r="L671" s="136"/>
      <c r="M671" s="136"/>
      <c r="N671" s="136"/>
      <c r="O671" s="136"/>
      <c r="P671" s="141"/>
      <c r="Q671" s="141"/>
      <c r="R671" s="136"/>
    </row>
    <row r="672" ht="15.75" customHeight="1">
      <c r="A672" s="136"/>
      <c r="D672" s="136"/>
      <c r="E672" s="136"/>
      <c r="F672" s="136"/>
      <c r="G672" s="136"/>
      <c r="H672" s="136"/>
      <c r="I672" s="136"/>
      <c r="J672" s="136"/>
      <c r="K672" s="136"/>
      <c r="L672" s="136"/>
      <c r="M672" s="136"/>
      <c r="N672" s="136"/>
      <c r="O672" s="136"/>
      <c r="P672" s="141"/>
      <c r="Q672" s="141"/>
      <c r="R672" s="136"/>
    </row>
    <row r="673" ht="15.75" customHeight="1">
      <c r="A673" s="136"/>
      <c r="D673" s="136"/>
      <c r="E673" s="136"/>
      <c r="F673" s="136"/>
      <c r="G673" s="136"/>
      <c r="H673" s="136"/>
      <c r="I673" s="136"/>
      <c r="J673" s="136"/>
      <c r="K673" s="136"/>
      <c r="L673" s="136"/>
      <c r="M673" s="136"/>
      <c r="N673" s="136"/>
      <c r="O673" s="136"/>
      <c r="P673" s="141"/>
      <c r="Q673" s="141"/>
      <c r="R673" s="136"/>
    </row>
    <row r="674" ht="15.75" customHeight="1">
      <c r="A674" s="136"/>
      <c r="D674" s="136"/>
      <c r="E674" s="136"/>
      <c r="F674" s="136"/>
      <c r="G674" s="136"/>
      <c r="H674" s="136"/>
      <c r="I674" s="136"/>
      <c r="J674" s="136"/>
      <c r="K674" s="136"/>
      <c r="L674" s="136"/>
      <c r="M674" s="136"/>
      <c r="N674" s="136"/>
      <c r="O674" s="136"/>
      <c r="P674" s="141"/>
      <c r="Q674" s="141"/>
      <c r="R674" s="136"/>
    </row>
    <row r="675" ht="15.75" customHeight="1">
      <c r="A675" s="136"/>
      <c r="D675" s="136"/>
      <c r="E675" s="136"/>
      <c r="F675" s="136"/>
      <c r="G675" s="136"/>
      <c r="H675" s="136"/>
      <c r="I675" s="136"/>
      <c r="J675" s="136"/>
      <c r="K675" s="136"/>
      <c r="L675" s="136"/>
      <c r="M675" s="136"/>
      <c r="N675" s="136"/>
      <c r="O675" s="136"/>
      <c r="P675" s="141"/>
      <c r="Q675" s="141"/>
      <c r="R675" s="136"/>
    </row>
    <row r="676" ht="15.75" customHeight="1">
      <c r="A676" s="136"/>
      <c r="D676" s="136"/>
      <c r="E676" s="136"/>
      <c r="F676" s="136"/>
      <c r="G676" s="136"/>
      <c r="H676" s="136"/>
      <c r="I676" s="136"/>
      <c r="J676" s="136"/>
      <c r="K676" s="136"/>
      <c r="L676" s="136"/>
      <c r="M676" s="136"/>
      <c r="N676" s="136"/>
      <c r="O676" s="136"/>
      <c r="P676" s="141"/>
      <c r="Q676" s="141"/>
      <c r="R676" s="136"/>
    </row>
    <row r="677" ht="15.75" customHeight="1">
      <c r="A677" s="136"/>
      <c r="D677" s="136"/>
      <c r="E677" s="136"/>
      <c r="F677" s="136"/>
      <c r="G677" s="136"/>
      <c r="H677" s="136"/>
      <c r="I677" s="136"/>
      <c r="J677" s="136"/>
      <c r="K677" s="136"/>
      <c r="L677" s="136"/>
      <c r="M677" s="136"/>
      <c r="N677" s="136"/>
      <c r="O677" s="136"/>
      <c r="P677" s="141"/>
      <c r="Q677" s="141"/>
      <c r="R677" s="136"/>
    </row>
    <row r="678" ht="15.75" customHeight="1">
      <c r="A678" s="136"/>
      <c r="D678" s="136"/>
      <c r="E678" s="136"/>
      <c r="F678" s="136"/>
      <c r="G678" s="136"/>
      <c r="H678" s="136"/>
      <c r="I678" s="136"/>
      <c r="J678" s="136"/>
      <c r="K678" s="136"/>
      <c r="L678" s="136"/>
      <c r="M678" s="136"/>
      <c r="N678" s="136"/>
      <c r="O678" s="136"/>
      <c r="P678" s="141"/>
      <c r="Q678" s="141"/>
      <c r="R678" s="136"/>
    </row>
    <row r="679" ht="15.75" customHeight="1">
      <c r="A679" s="136"/>
      <c r="D679" s="136"/>
      <c r="E679" s="136"/>
      <c r="F679" s="136"/>
      <c r="G679" s="136"/>
      <c r="H679" s="136"/>
      <c r="I679" s="136"/>
      <c r="J679" s="136"/>
      <c r="K679" s="136"/>
      <c r="L679" s="136"/>
      <c r="M679" s="136"/>
      <c r="N679" s="136"/>
      <c r="O679" s="136"/>
      <c r="P679" s="141"/>
      <c r="Q679" s="141"/>
      <c r="R679" s="136"/>
    </row>
    <row r="680" ht="15.75" customHeight="1">
      <c r="A680" s="136"/>
      <c r="D680" s="136"/>
      <c r="E680" s="136"/>
      <c r="F680" s="136"/>
      <c r="G680" s="136"/>
      <c r="H680" s="136"/>
      <c r="I680" s="136"/>
      <c r="J680" s="136"/>
      <c r="K680" s="136"/>
      <c r="L680" s="136"/>
      <c r="M680" s="136"/>
      <c r="N680" s="136"/>
      <c r="O680" s="136"/>
      <c r="P680" s="141"/>
      <c r="Q680" s="141"/>
      <c r="R680" s="136"/>
    </row>
    <row r="681" ht="15.75" customHeight="1">
      <c r="A681" s="136"/>
      <c r="D681" s="136"/>
      <c r="E681" s="136"/>
      <c r="F681" s="136"/>
      <c r="G681" s="136"/>
      <c r="H681" s="136"/>
      <c r="I681" s="136"/>
      <c r="J681" s="136"/>
      <c r="K681" s="136"/>
      <c r="L681" s="136"/>
      <c r="M681" s="136"/>
      <c r="N681" s="136"/>
      <c r="O681" s="136"/>
      <c r="P681" s="141"/>
      <c r="Q681" s="141"/>
      <c r="R681" s="136"/>
    </row>
    <row r="682" ht="15.75" customHeight="1">
      <c r="A682" s="136"/>
      <c r="D682" s="136"/>
      <c r="E682" s="136"/>
      <c r="F682" s="136"/>
      <c r="G682" s="136"/>
      <c r="H682" s="136"/>
      <c r="I682" s="136"/>
      <c r="J682" s="136"/>
      <c r="K682" s="136"/>
      <c r="L682" s="136"/>
      <c r="M682" s="136"/>
      <c r="N682" s="136"/>
      <c r="O682" s="136"/>
      <c r="P682" s="141"/>
      <c r="Q682" s="141"/>
      <c r="R682" s="136"/>
    </row>
    <row r="683" ht="15.75" customHeight="1">
      <c r="A683" s="136"/>
      <c r="D683" s="136"/>
      <c r="E683" s="136"/>
      <c r="F683" s="136"/>
      <c r="G683" s="136"/>
      <c r="H683" s="136"/>
      <c r="I683" s="136"/>
      <c r="J683" s="136"/>
      <c r="K683" s="136"/>
      <c r="L683" s="136"/>
      <c r="M683" s="136"/>
      <c r="N683" s="136"/>
      <c r="O683" s="136"/>
      <c r="P683" s="141"/>
      <c r="Q683" s="141"/>
      <c r="R683" s="136"/>
    </row>
    <row r="684" ht="15.75" customHeight="1">
      <c r="A684" s="136"/>
      <c r="D684" s="136"/>
      <c r="E684" s="136"/>
      <c r="F684" s="136"/>
      <c r="G684" s="136"/>
      <c r="H684" s="136"/>
      <c r="I684" s="136"/>
      <c r="J684" s="136"/>
      <c r="K684" s="136"/>
      <c r="L684" s="136"/>
      <c r="M684" s="136"/>
      <c r="N684" s="136"/>
      <c r="O684" s="136"/>
      <c r="P684" s="141"/>
      <c r="Q684" s="141"/>
      <c r="R684" s="136"/>
    </row>
    <row r="685" ht="15.75" customHeight="1">
      <c r="A685" s="136"/>
      <c r="D685" s="136"/>
      <c r="E685" s="136"/>
      <c r="F685" s="136"/>
      <c r="G685" s="136"/>
      <c r="H685" s="136"/>
      <c r="I685" s="136"/>
      <c r="J685" s="136"/>
      <c r="K685" s="136"/>
      <c r="L685" s="136"/>
      <c r="M685" s="136"/>
      <c r="N685" s="136"/>
      <c r="O685" s="136"/>
      <c r="P685" s="141"/>
      <c r="Q685" s="141"/>
      <c r="R685" s="136"/>
    </row>
    <row r="686" ht="15.75" customHeight="1">
      <c r="A686" s="136"/>
      <c r="D686" s="136"/>
      <c r="E686" s="136"/>
      <c r="F686" s="136"/>
      <c r="G686" s="136"/>
      <c r="H686" s="136"/>
      <c r="I686" s="136"/>
      <c r="J686" s="136"/>
      <c r="K686" s="136"/>
      <c r="L686" s="136"/>
      <c r="M686" s="136"/>
      <c r="N686" s="136"/>
      <c r="O686" s="136"/>
      <c r="P686" s="141"/>
      <c r="Q686" s="141"/>
      <c r="R686" s="136"/>
    </row>
    <row r="687" ht="15.75" customHeight="1">
      <c r="A687" s="136"/>
      <c r="D687" s="136"/>
      <c r="E687" s="136"/>
      <c r="F687" s="136"/>
      <c r="G687" s="136"/>
      <c r="H687" s="136"/>
      <c r="I687" s="136"/>
      <c r="J687" s="136"/>
      <c r="K687" s="136"/>
      <c r="L687" s="136"/>
      <c r="M687" s="136"/>
      <c r="N687" s="136"/>
      <c r="O687" s="136"/>
      <c r="P687" s="141"/>
      <c r="Q687" s="141"/>
      <c r="R687" s="136"/>
    </row>
    <row r="688" ht="15.75" customHeight="1">
      <c r="A688" s="136"/>
      <c r="D688" s="136"/>
      <c r="E688" s="136"/>
      <c r="F688" s="136"/>
      <c r="G688" s="136"/>
      <c r="H688" s="136"/>
      <c r="I688" s="136"/>
      <c r="J688" s="136"/>
      <c r="K688" s="136"/>
      <c r="L688" s="136"/>
      <c r="M688" s="136"/>
      <c r="N688" s="136"/>
      <c r="O688" s="136"/>
      <c r="P688" s="141"/>
      <c r="Q688" s="141"/>
      <c r="R688" s="136"/>
    </row>
    <row r="689" ht="15.75" customHeight="1">
      <c r="A689" s="136"/>
      <c r="D689" s="136"/>
      <c r="E689" s="136"/>
      <c r="F689" s="136"/>
      <c r="G689" s="136"/>
      <c r="H689" s="136"/>
      <c r="I689" s="136"/>
      <c r="J689" s="136"/>
      <c r="K689" s="136"/>
      <c r="L689" s="136"/>
      <c r="M689" s="136"/>
      <c r="N689" s="136"/>
      <c r="O689" s="136"/>
      <c r="P689" s="141"/>
      <c r="Q689" s="141"/>
      <c r="R689" s="136"/>
    </row>
    <row r="690" ht="15.75" customHeight="1">
      <c r="A690" s="136"/>
      <c r="D690" s="136"/>
      <c r="E690" s="136"/>
      <c r="F690" s="136"/>
      <c r="G690" s="136"/>
      <c r="H690" s="136"/>
      <c r="I690" s="136"/>
      <c r="J690" s="136"/>
      <c r="K690" s="136"/>
      <c r="L690" s="136"/>
      <c r="M690" s="136"/>
      <c r="N690" s="136"/>
      <c r="O690" s="136"/>
      <c r="P690" s="141"/>
      <c r="Q690" s="141"/>
      <c r="R690" s="136"/>
    </row>
    <row r="691" ht="15.75" customHeight="1">
      <c r="A691" s="136"/>
      <c r="D691" s="136"/>
      <c r="E691" s="136"/>
      <c r="F691" s="136"/>
      <c r="G691" s="136"/>
      <c r="H691" s="136"/>
      <c r="I691" s="136"/>
      <c r="J691" s="136"/>
      <c r="K691" s="136"/>
      <c r="L691" s="136"/>
      <c r="M691" s="136"/>
      <c r="N691" s="136"/>
      <c r="O691" s="136"/>
      <c r="P691" s="141"/>
      <c r="Q691" s="141"/>
      <c r="R691" s="136"/>
    </row>
    <row r="692" ht="15.75" customHeight="1">
      <c r="A692" s="136"/>
      <c r="D692" s="136"/>
      <c r="E692" s="136"/>
      <c r="F692" s="136"/>
      <c r="G692" s="136"/>
      <c r="H692" s="136"/>
      <c r="I692" s="136"/>
      <c r="J692" s="136"/>
      <c r="K692" s="136"/>
      <c r="L692" s="136"/>
      <c r="M692" s="136"/>
      <c r="N692" s="136"/>
      <c r="O692" s="136"/>
      <c r="P692" s="141"/>
      <c r="Q692" s="141"/>
      <c r="R692" s="136"/>
    </row>
    <row r="693" ht="15.75" customHeight="1">
      <c r="A693" s="136"/>
      <c r="D693" s="136"/>
      <c r="E693" s="136"/>
      <c r="F693" s="136"/>
      <c r="G693" s="136"/>
      <c r="H693" s="136"/>
      <c r="I693" s="136"/>
      <c r="J693" s="136"/>
      <c r="K693" s="136"/>
      <c r="L693" s="136"/>
      <c r="M693" s="136"/>
      <c r="N693" s="136"/>
      <c r="O693" s="136"/>
      <c r="P693" s="141"/>
      <c r="Q693" s="141"/>
      <c r="R693" s="136"/>
    </row>
    <row r="694" ht="15.75" customHeight="1">
      <c r="A694" s="136"/>
      <c r="D694" s="136"/>
      <c r="E694" s="136"/>
      <c r="F694" s="136"/>
      <c r="G694" s="136"/>
      <c r="H694" s="136"/>
      <c r="I694" s="136"/>
      <c r="J694" s="136"/>
      <c r="K694" s="136"/>
      <c r="L694" s="136"/>
      <c r="M694" s="136"/>
      <c r="N694" s="136"/>
      <c r="O694" s="136"/>
      <c r="P694" s="141"/>
      <c r="Q694" s="141"/>
      <c r="R694" s="136"/>
    </row>
    <row r="695" ht="15.75" customHeight="1">
      <c r="A695" s="136"/>
      <c r="D695" s="136"/>
      <c r="E695" s="136"/>
      <c r="F695" s="136"/>
      <c r="G695" s="136"/>
      <c r="H695" s="136"/>
      <c r="I695" s="136"/>
      <c r="J695" s="136"/>
      <c r="K695" s="136"/>
      <c r="L695" s="136"/>
      <c r="M695" s="136"/>
      <c r="N695" s="136"/>
      <c r="O695" s="136"/>
      <c r="P695" s="141"/>
      <c r="Q695" s="141"/>
      <c r="R695" s="136"/>
    </row>
    <row r="696" ht="15.75" customHeight="1">
      <c r="A696" s="136"/>
      <c r="D696" s="136"/>
      <c r="E696" s="136"/>
      <c r="F696" s="136"/>
      <c r="G696" s="136"/>
      <c r="H696" s="136"/>
      <c r="I696" s="136"/>
      <c r="J696" s="136"/>
      <c r="K696" s="136"/>
      <c r="L696" s="136"/>
      <c r="M696" s="136"/>
      <c r="N696" s="136"/>
      <c r="O696" s="136"/>
      <c r="P696" s="141"/>
      <c r="Q696" s="141"/>
      <c r="R696" s="136"/>
    </row>
    <row r="697" ht="15.75" customHeight="1">
      <c r="A697" s="136"/>
      <c r="D697" s="136"/>
      <c r="E697" s="136"/>
      <c r="F697" s="136"/>
      <c r="G697" s="136"/>
      <c r="H697" s="136"/>
      <c r="I697" s="136"/>
      <c r="J697" s="136"/>
      <c r="K697" s="136"/>
      <c r="L697" s="136"/>
      <c r="M697" s="136"/>
      <c r="N697" s="136"/>
      <c r="O697" s="136"/>
      <c r="P697" s="141"/>
      <c r="Q697" s="141"/>
      <c r="R697" s="136"/>
    </row>
    <row r="698" ht="15.75" customHeight="1">
      <c r="A698" s="136"/>
      <c r="D698" s="136"/>
      <c r="E698" s="136"/>
      <c r="F698" s="136"/>
      <c r="G698" s="136"/>
      <c r="H698" s="136"/>
      <c r="I698" s="136"/>
      <c r="J698" s="136"/>
      <c r="K698" s="136"/>
      <c r="L698" s="136"/>
      <c r="M698" s="136"/>
      <c r="N698" s="136"/>
      <c r="O698" s="136"/>
      <c r="P698" s="141"/>
      <c r="Q698" s="141"/>
      <c r="R698" s="136"/>
    </row>
    <row r="699" ht="15.75" customHeight="1">
      <c r="A699" s="136"/>
      <c r="D699" s="136"/>
      <c r="E699" s="136"/>
      <c r="F699" s="136"/>
      <c r="G699" s="136"/>
      <c r="H699" s="136"/>
      <c r="I699" s="136"/>
      <c r="J699" s="136"/>
      <c r="K699" s="136"/>
      <c r="L699" s="136"/>
      <c r="M699" s="136"/>
      <c r="N699" s="136"/>
      <c r="O699" s="136"/>
      <c r="P699" s="141"/>
      <c r="Q699" s="141"/>
      <c r="R699" s="136"/>
    </row>
    <row r="700" ht="15.75" customHeight="1">
      <c r="A700" s="136"/>
      <c r="D700" s="136"/>
      <c r="E700" s="136"/>
      <c r="F700" s="136"/>
      <c r="G700" s="136"/>
      <c r="H700" s="136"/>
      <c r="I700" s="136"/>
      <c r="J700" s="136"/>
      <c r="K700" s="136"/>
      <c r="L700" s="136"/>
      <c r="M700" s="136"/>
      <c r="N700" s="136"/>
      <c r="O700" s="136"/>
      <c r="P700" s="141"/>
      <c r="Q700" s="141"/>
      <c r="R700" s="136"/>
    </row>
    <row r="701" ht="15.75" customHeight="1">
      <c r="A701" s="136"/>
      <c r="D701" s="136"/>
      <c r="E701" s="136"/>
      <c r="F701" s="136"/>
      <c r="G701" s="136"/>
      <c r="H701" s="136"/>
      <c r="I701" s="136"/>
      <c r="J701" s="136"/>
      <c r="K701" s="136"/>
      <c r="L701" s="136"/>
      <c r="M701" s="136"/>
      <c r="N701" s="136"/>
      <c r="O701" s="136"/>
      <c r="P701" s="141"/>
      <c r="Q701" s="141"/>
      <c r="R701" s="136"/>
    </row>
    <row r="702" ht="15.75" customHeight="1">
      <c r="A702" s="136"/>
      <c r="D702" s="136"/>
      <c r="E702" s="136"/>
      <c r="F702" s="136"/>
      <c r="G702" s="136"/>
      <c r="H702" s="136"/>
      <c r="I702" s="136"/>
      <c r="J702" s="136"/>
      <c r="K702" s="136"/>
      <c r="L702" s="136"/>
      <c r="M702" s="136"/>
      <c r="N702" s="136"/>
      <c r="O702" s="136"/>
      <c r="P702" s="141"/>
      <c r="Q702" s="141"/>
      <c r="R702" s="136"/>
    </row>
    <row r="703" ht="15.75" customHeight="1">
      <c r="A703" s="136"/>
      <c r="D703" s="136"/>
      <c r="E703" s="136"/>
      <c r="F703" s="136"/>
      <c r="G703" s="136"/>
      <c r="H703" s="136"/>
      <c r="I703" s="136"/>
      <c r="J703" s="136"/>
      <c r="K703" s="136"/>
      <c r="L703" s="136"/>
      <c r="M703" s="136"/>
      <c r="N703" s="136"/>
      <c r="O703" s="136"/>
      <c r="P703" s="141"/>
      <c r="Q703" s="141"/>
      <c r="R703" s="136"/>
    </row>
    <row r="704" ht="15.75" customHeight="1">
      <c r="A704" s="136"/>
      <c r="D704" s="136"/>
      <c r="E704" s="136"/>
      <c r="F704" s="136"/>
      <c r="G704" s="136"/>
      <c r="H704" s="136"/>
      <c r="I704" s="136"/>
      <c r="J704" s="136"/>
      <c r="K704" s="136"/>
      <c r="L704" s="136"/>
      <c r="M704" s="136"/>
      <c r="N704" s="136"/>
      <c r="O704" s="136"/>
      <c r="P704" s="141"/>
      <c r="Q704" s="141"/>
      <c r="R704" s="136"/>
    </row>
    <row r="705" ht="15.75" customHeight="1">
      <c r="A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41"/>
      <c r="Q705" s="141"/>
      <c r="R705" s="136"/>
    </row>
    <row r="706" ht="15.75" customHeight="1">
      <c r="A706" s="136"/>
      <c r="D706" s="136"/>
      <c r="E706" s="136"/>
      <c r="F706" s="136"/>
      <c r="G706" s="136"/>
      <c r="H706" s="136"/>
      <c r="I706" s="136"/>
      <c r="J706" s="136"/>
      <c r="K706" s="136"/>
      <c r="L706" s="136"/>
      <c r="M706" s="136"/>
      <c r="N706" s="136"/>
      <c r="O706" s="136"/>
      <c r="P706" s="141"/>
      <c r="Q706" s="141"/>
      <c r="R706" s="136"/>
    </row>
    <row r="707" ht="15.75" customHeight="1">
      <c r="A707" s="136"/>
      <c r="D707" s="136"/>
      <c r="E707" s="136"/>
      <c r="F707" s="136"/>
      <c r="G707" s="136"/>
      <c r="H707" s="136"/>
      <c r="I707" s="136"/>
      <c r="J707" s="136"/>
      <c r="K707" s="136"/>
      <c r="L707" s="136"/>
      <c r="M707" s="136"/>
      <c r="N707" s="136"/>
      <c r="O707" s="136"/>
      <c r="P707" s="141"/>
      <c r="Q707" s="141"/>
      <c r="R707" s="136"/>
    </row>
    <row r="708" ht="15.75" customHeight="1">
      <c r="A708" s="136"/>
      <c r="D708" s="136"/>
      <c r="E708" s="136"/>
      <c r="F708" s="136"/>
      <c r="G708" s="136"/>
      <c r="H708" s="136"/>
      <c r="I708" s="136"/>
      <c r="J708" s="136"/>
      <c r="K708" s="136"/>
      <c r="L708" s="136"/>
      <c r="M708" s="136"/>
      <c r="N708" s="136"/>
      <c r="O708" s="136"/>
      <c r="P708" s="141"/>
      <c r="Q708" s="141"/>
      <c r="R708" s="136"/>
    </row>
    <row r="709" ht="15.75" customHeight="1">
      <c r="A709" s="136"/>
      <c r="D709" s="136"/>
      <c r="E709" s="136"/>
      <c r="F709" s="136"/>
      <c r="G709" s="136"/>
      <c r="H709" s="136"/>
      <c r="I709" s="136"/>
      <c r="J709" s="136"/>
      <c r="K709" s="136"/>
      <c r="L709" s="136"/>
      <c r="M709" s="136"/>
      <c r="N709" s="136"/>
      <c r="O709" s="136"/>
      <c r="P709" s="141"/>
      <c r="Q709" s="141"/>
      <c r="R709" s="136"/>
    </row>
    <row r="710" ht="15.75" customHeight="1">
      <c r="A710" s="136"/>
      <c r="D710" s="136"/>
      <c r="E710" s="136"/>
      <c r="F710" s="136"/>
      <c r="G710" s="136"/>
      <c r="H710" s="136"/>
      <c r="I710" s="136"/>
      <c r="J710" s="136"/>
      <c r="K710" s="136"/>
      <c r="L710" s="136"/>
      <c r="M710" s="136"/>
      <c r="N710" s="136"/>
      <c r="O710" s="136"/>
      <c r="P710" s="141"/>
      <c r="Q710" s="141"/>
      <c r="R710" s="136"/>
    </row>
    <row r="711" ht="15.75" customHeight="1">
      <c r="A711" s="136"/>
      <c r="D711" s="136"/>
      <c r="E711" s="136"/>
      <c r="F711" s="136"/>
      <c r="G711" s="136"/>
      <c r="H711" s="136"/>
      <c r="I711" s="136"/>
      <c r="J711" s="136"/>
      <c r="K711" s="136"/>
      <c r="L711" s="136"/>
      <c r="M711" s="136"/>
      <c r="N711" s="136"/>
      <c r="O711" s="136"/>
      <c r="P711" s="141"/>
      <c r="Q711" s="141"/>
      <c r="R711" s="136"/>
    </row>
    <row r="712" ht="15.75" customHeight="1">
      <c r="A712" s="136"/>
      <c r="D712" s="136"/>
      <c r="E712" s="136"/>
      <c r="F712" s="136"/>
      <c r="G712" s="136"/>
      <c r="H712" s="136"/>
      <c r="I712" s="136"/>
      <c r="J712" s="136"/>
      <c r="K712" s="136"/>
      <c r="L712" s="136"/>
      <c r="M712" s="136"/>
      <c r="N712" s="136"/>
      <c r="O712" s="136"/>
      <c r="P712" s="141"/>
      <c r="Q712" s="141"/>
      <c r="R712" s="136"/>
    </row>
    <row r="713" ht="15.75" customHeight="1">
      <c r="A713" s="136"/>
      <c r="D713" s="136"/>
      <c r="E713" s="136"/>
      <c r="F713" s="136"/>
      <c r="G713" s="136"/>
      <c r="H713" s="136"/>
      <c r="I713" s="136"/>
      <c r="J713" s="136"/>
      <c r="K713" s="136"/>
      <c r="L713" s="136"/>
      <c r="M713" s="136"/>
      <c r="N713" s="136"/>
      <c r="O713" s="136"/>
      <c r="P713" s="141"/>
      <c r="Q713" s="141"/>
      <c r="R713" s="136"/>
    </row>
    <row r="714" ht="15.75" customHeight="1">
      <c r="A714" s="136"/>
      <c r="D714" s="136"/>
      <c r="E714" s="136"/>
      <c r="F714" s="136"/>
      <c r="G714" s="136"/>
      <c r="H714" s="136"/>
      <c r="I714" s="136"/>
      <c r="J714" s="136"/>
      <c r="K714" s="136"/>
      <c r="L714" s="136"/>
      <c r="M714" s="136"/>
      <c r="N714" s="136"/>
      <c r="O714" s="136"/>
      <c r="P714" s="141"/>
      <c r="Q714" s="141"/>
      <c r="R714" s="136"/>
    </row>
    <row r="715" ht="15.75" customHeight="1">
      <c r="A715" s="136"/>
      <c r="D715" s="136"/>
      <c r="E715" s="136"/>
      <c r="F715" s="136"/>
      <c r="G715" s="136"/>
      <c r="H715" s="136"/>
      <c r="I715" s="136"/>
      <c r="J715" s="136"/>
      <c r="K715" s="136"/>
      <c r="L715" s="136"/>
      <c r="M715" s="136"/>
      <c r="N715" s="136"/>
      <c r="O715" s="136"/>
      <c r="P715" s="141"/>
      <c r="Q715" s="141"/>
      <c r="R715" s="136"/>
    </row>
    <row r="716" ht="15.75" customHeight="1">
      <c r="A716" s="136"/>
      <c r="D716" s="136"/>
      <c r="E716" s="136"/>
      <c r="F716" s="136"/>
      <c r="G716" s="136"/>
      <c r="H716" s="136"/>
      <c r="I716" s="136"/>
      <c r="J716" s="136"/>
      <c r="K716" s="136"/>
      <c r="L716" s="136"/>
      <c r="M716" s="136"/>
      <c r="N716" s="136"/>
      <c r="O716" s="136"/>
      <c r="P716" s="141"/>
      <c r="Q716" s="141"/>
      <c r="R716" s="136"/>
    </row>
    <row r="717" ht="15.75" customHeight="1">
      <c r="A717" s="136"/>
      <c r="D717" s="136"/>
      <c r="E717" s="136"/>
      <c r="F717" s="136"/>
      <c r="G717" s="136"/>
      <c r="H717" s="136"/>
      <c r="I717" s="136"/>
      <c r="J717" s="136"/>
      <c r="K717" s="136"/>
      <c r="L717" s="136"/>
      <c r="M717" s="136"/>
      <c r="N717" s="136"/>
      <c r="O717" s="136"/>
      <c r="P717" s="141"/>
      <c r="Q717" s="141"/>
      <c r="R717" s="136"/>
    </row>
    <row r="718" ht="15.75" customHeight="1">
      <c r="A718" s="136"/>
      <c r="D718" s="136"/>
      <c r="E718" s="136"/>
      <c r="F718" s="136"/>
      <c r="G718" s="136"/>
      <c r="H718" s="136"/>
      <c r="I718" s="136"/>
      <c r="J718" s="136"/>
      <c r="K718" s="136"/>
      <c r="L718" s="136"/>
      <c r="M718" s="136"/>
      <c r="N718" s="136"/>
      <c r="O718" s="136"/>
      <c r="P718" s="141"/>
      <c r="Q718" s="141"/>
      <c r="R718" s="136"/>
    </row>
    <row r="719" ht="15.75" customHeight="1">
      <c r="A719" s="136"/>
      <c r="D719" s="136"/>
      <c r="E719" s="136"/>
      <c r="F719" s="136"/>
      <c r="G719" s="136"/>
      <c r="H719" s="136"/>
      <c r="I719" s="136"/>
      <c r="J719" s="136"/>
      <c r="K719" s="136"/>
      <c r="L719" s="136"/>
      <c r="M719" s="136"/>
      <c r="N719" s="136"/>
      <c r="O719" s="136"/>
      <c r="P719" s="141"/>
      <c r="Q719" s="141"/>
      <c r="R719" s="136"/>
    </row>
    <row r="720" ht="15.75" customHeight="1">
      <c r="A720" s="136"/>
      <c r="D720" s="136"/>
      <c r="E720" s="136"/>
      <c r="F720" s="136"/>
      <c r="G720" s="136"/>
      <c r="H720" s="136"/>
      <c r="I720" s="136"/>
      <c r="J720" s="136"/>
      <c r="K720" s="136"/>
      <c r="L720" s="136"/>
      <c r="M720" s="136"/>
      <c r="N720" s="136"/>
      <c r="O720" s="136"/>
      <c r="P720" s="141"/>
      <c r="Q720" s="141"/>
      <c r="R720" s="136"/>
    </row>
    <row r="721" ht="15.75" customHeight="1">
      <c r="A721" s="136"/>
      <c r="D721" s="136"/>
      <c r="E721" s="136"/>
      <c r="F721" s="136"/>
      <c r="G721" s="136"/>
      <c r="H721" s="136"/>
      <c r="I721" s="136"/>
      <c r="J721" s="136"/>
      <c r="K721" s="136"/>
      <c r="L721" s="136"/>
      <c r="M721" s="136"/>
      <c r="N721" s="136"/>
      <c r="O721" s="136"/>
      <c r="P721" s="141"/>
      <c r="Q721" s="141"/>
      <c r="R721" s="136"/>
    </row>
    <row r="722" ht="15.75" customHeight="1">
      <c r="A722" s="136"/>
      <c r="D722" s="136"/>
      <c r="E722" s="136"/>
      <c r="F722" s="136"/>
      <c r="G722" s="136"/>
      <c r="H722" s="136"/>
      <c r="I722" s="136"/>
      <c r="J722" s="136"/>
      <c r="K722" s="136"/>
      <c r="L722" s="136"/>
      <c r="M722" s="136"/>
      <c r="N722" s="136"/>
      <c r="O722" s="136"/>
      <c r="P722" s="141"/>
      <c r="Q722" s="141"/>
      <c r="R722" s="136"/>
    </row>
    <row r="723" ht="15.75" customHeight="1">
      <c r="A723" s="136"/>
      <c r="D723" s="136"/>
      <c r="E723" s="136"/>
      <c r="F723" s="136"/>
      <c r="G723" s="136"/>
      <c r="H723" s="136"/>
      <c r="I723" s="136"/>
      <c r="J723" s="136"/>
      <c r="K723" s="136"/>
      <c r="L723" s="136"/>
      <c r="M723" s="136"/>
      <c r="N723" s="136"/>
      <c r="O723" s="136"/>
      <c r="P723" s="141"/>
      <c r="Q723" s="141"/>
      <c r="R723" s="136"/>
    </row>
    <row r="724" ht="15.75" customHeight="1">
      <c r="A724" s="136"/>
      <c r="D724" s="136"/>
      <c r="E724" s="136"/>
      <c r="F724" s="136"/>
      <c r="G724" s="136"/>
      <c r="H724" s="136"/>
      <c r="I724" s="136"/>
      <c r="J724" s="136"/>
      <c r="K724" s="136"/>
      <c r="L724" s="136"/>
      <c r="M724" s="136"/>
      <c r="N724" s="136"/>
      <c r="O724" s="136"/>
      <c r="P724" s="141"/>
      <c r="Q724" s="141"/>
      <c r="R724" s="136"/>
    </row>
    <row r="725" ht="15.75" customHeight="1">
      <c r="A725" s="136"/>
      <c r="D725" s="136"/>
      <c r="E725" s="136"/>
      <c r="F725" s="136"/>
      <c r="G725" s="136"/>
      <c r="H725" s="136"/>
      <c r="I725" s="136"/>
      <c r="J725" s="136"/>
      <c r="K725" s="136"/>
      <c r="L725" s="136"/>
      <c r="M725" s="136"/>
      <c r="N725" s="136"/>
      <c r="O725" s="136"/>
      <c r="P725" s="141"/>
      <c r="Q725" s="141"/>
      <c r="R725" s="136"/>
    </row>
    <row r="726" ht="15.75" customHeight="1">
      <c r="A726" s="136"/>
      <c r="D726" s="136"/>
      <c r="E726" s="136"/>
      <c r="F726" s="136"/>
      <c r="G726" s="136"/>
      <c r="H726" s="136"/>
      <c r="I726" s="136"/>
      <c r="J726" s="136"/>
      <c r="K726" s="136"/>
      <c r="L726" s="136"/>
      <c r="M726" s="136"/>
      <c r="N726" s="136"/>
      <c r="O726" s="136"/>
      <c r="P726" s="141"/>
      <c r="Q726" s="141"/>
      <c r="R726" s="136"/>
    </row>
    <row r="727" ht="15.75" customHeight="1">
      <c r="A727" s="136"/>
      <c r="D727" s="136"/>
      <c r="E727" s="136"/>
      <c r="F727" s="136"/>
      <c r="G727" s="136"/>
      <c r="H727" s="136"/>
      <c r="I727" s="136"/>
      <c r="J727" s="136"/>
      <c r="K727" s="136"/>
      <c r="L727" s="136"/>
      <c r="M727" s="136"/>
      <c r="N727" s="136"/>
      <c r="O727" s="136"/>
      <c r="P727" s="141"/>
      <c r="Q727" s="141"/>
      <c r="R727" s="136"/>
    </row>
    <row r="728" ht="15.75" customHeight="1">
      <c r="A728" s="136"/>
      <c r="D728" s="136"/>
      <c r="E728" s="136"/>
      <c r="F728" s="136"/>
      <c r="G728" s="136"/>
      <c r="H728" s="136"/>
      <c r="I728" s="136"/>
      <c r="J728" s="136"/>
      <c r="K728" s="136"/>
      <c r="L728" s="136"/>
      <c r="M728" s="136"/>
      <c r="N728" s="136"/>
      <c r="O728" s="136"/>
      <c r="P728" s="141"/>
      <c r="Q728" s="141"/>
      <c r="R728" s="136"/>
    </row>
    <row r="729" ht="15.75" customHeight="1">
      <c r="A729" s="136"/>
      <c r="D729" s="136"/>
      <c r="E729" s="136"/>
      <c r="F729" s="136"/>
      <c r="G729" s="136"/>
      <c r="H729" s="136"/>
      <c r="I729" s="136"/>
      <c r="J729" s="136"/>
      <c r="K729" s="136"/>
      <c r="L729" s="136"/>
      <c r="M729" s="136"/>
      <c r="N729" s="136"/>
      <c r="O729" s="136"/>
      <c r="P729" s="141"/>
      <c r="Q729" s="141"/>
      <c r="R729" s="136"/>
    </row>
    <row r="730" ht="15.75" customHeight="1">
      <c r="A730" s="136"/>
      <c r="D730" s="136"/>
      <c r="E730" s="136"/>
      <c r="F730" s="136"/>
      <c r="G730" s="136"/>
      <c r="H730" s="136"/>
      <c r="I730" s="136"/>
      <c r="J730" s="136"/>
      <c r="K730" s="136"/>
      <c r="L730" s="136"/>
      <c r="M730" s="136"/>
      <c r="N730" s="136"/>
      <c r="O730" s="136"/>
      <c r="P730" s="141"/>
      <c r="Q730" s="141"/>
      <c r="R730" s="136"/>
    </row>
    <row r="731" ht="15.75" customHeight="1">
      <c r="A731" s="136"/>
      <c r="D731" s="136"/>
      <c r="E731" s="136"/>
      <c r="F731" s="136"/>
      <c r="G731" s="136"/>
      <c r="H731" s="136"/>
      <c r="I731" s="136"/>
      <c r="J731" s="136"/>
      <c r="K731" s="136"/>
      <c r="L731" s="136"/>
      <c r="M731" s="136"/>
      <c r="N731" s="136"/>
      <c r="O731" s="136"/>
      <c r="P731" s="141"/>
      <c r="Q731" s="141"/>
      <c r="R731" s="136"/>
    </row>
    <row r="732" ht="15.75" customHeight="1">
      <c r="A732" s="136"/>
      <c r="D732" s="136"/>
      <c r="E732" s="136"/>
      <c r="F732" s="136"/>
      <c r="G732" s="136"/>
      <c r="H732" s="136"/>
      <c r="I732" s="136"/>
      <c r="J732" s="136"/>
      <c r="K732" s="136"/>
      <c r="L732" s="136"/>
      <c r="M732" s="136"/>
      <c r="N732" s="136"/>
      <c r="O732" s="136"/>
      <c r="P732" s="141"/>
      <c r="Q732" s="141"/>
      <c r="R732" s="136"/>
    </row>
    <row r="733" ht="15.75" customHeight="1">
      <c r="A733" s="136"/>
      <c r="D733" s="136"/>
      <c r="E733" s="136"/>
      <c r="F733" s="136"/>
      <c r="G733" s="136"/>
      <c r="H733" s="136"/>
      <c r="I733" s="136"/>
      <c r="J733" s="136"/>
      <c r="K733" s="136"/>
      <c r="L733" s="136"/>
      <c r="M733" s="136"/>
      <c r="N733" s="136"/>
      <c r="O733" s="136"/>
      <c r="P733" s="141"/>
      <c r="Q733" s="141"/>
      <c r="R733" s="136"/>
    </row>
    <row r="734" ht="15.75" customHeight="1">
      <c r="A734" s="136"/>
      <c r="D734" s="136"/>
      <c r="E734" s="136"/>
      <c r="F734" s="136"/>
      <c r="G734" s="136"/>
      <c r="H734" s="136"/>
      <c r="I734" s="136"/>
      <c r="J734" s="136"/>
      <c r="K734" s="136"/>
      <c r="L734" s="136"/>
      <c r="M734" s="136"/>
      <c r="N734" s="136"/>
      <c r="O734" s="136"/>
      <c r="P734" s="141"/>
      <c r="Q734" s="141"/>
      <c r="R734" s="136"/>
    </row>
    <row r="735" ht="15.75" customHeight="1">
      <c r="A735" s="136"/>
      <c r="D735" s="136"/>
      <c r="E735" s="136"/>
      <c r="F735" s="136"/>
      <c r="G735" s="136"/>
      <c r="H735" s="136"/>
      <c r="I735" s="136"/>
      <c r="J735" s="136"/>
      <c r="K735" s="136"/>
      <c r="L735" s="136"/>
      <c r="M735" s="136"/>
      <c r="N735" s="136"/>
      <c r="O735" s="136"/>
      <c r="P735" s="141"/>
      <c r="Q735" s="141"/>
      <c r="R735" s="136"/>
    </row>
    <row r="736" ht="15.75" customHeight="1">
      <c r="A736" s="136"/>
      <c r="D736" s="136"/>
      <c r="E736" s="136"/>
      <c r="F736" s="136"/>
      <c r="G736" s="136"/>
      <c r="H736" s="136"/>
      <c r="I736" s="136"/>
      <c r="J736" s="136"/>
      <c r="K736" s="136"/>
      <c r="L736" s="136"/>
      <c r="M736" s="136"/>
      <c r="N736" s="136"/>
      <c r="O736" s="136"/>
      <c r="P736" s="141"/>
      <c r="Q736" s="141"/>
      <c r="R736" s="136"/>
    </row>
    <row r="737" ht="15.75" customHeight="1">
      <c r="A737" s="136"/>
      <c r="D737" s="136"/>
      <c r="E737" s="136"/>
      <c r="F737" s="136"/>
      <c r="G737" s="136"/>
      <c r="H737" s="136"/>
      <c r="I737" s="136"/>
      <c r="J737" s="136"/>
      <c r="K737" s="136"/>
      <c r="L737" s="136"/>
      <c r="M737" s="136"/>
      <c r="N737" s="136"/>
      <c r="O737" s="136"/>
      <c r="P737" s="141"/>
      <c r="Q737" s="141"/>
      <c r="R737" s="136"/>
    </row>
    <row r="738" ht="15.75" customHeight="1">
      <c r="A738" s="136"/>
      <c r="D738" s="136"/>
      <c r="E738" s="136"/>
      <c r="F738" s="136"/>
      <c r="G738" s="136"/>
      <c r="H738" s="136"/>
      <c r="I738" s="136"/>
      <c r="J738" s="136"/>
      <c r="K738" s="136"/>
      <c r="L738" s="136"/>
      <c r="M738" s="136"/>
      <c r="N738" s="136"/>
      <c r="O738" s="136"/>
      <c r="P738" s="141"/>
      <c r="Q738" s="141"/>
      <c r="R738" s="136"/>
    </row>
    <row r="739" ht="15.75" customHeight="1">
      <c r="A739" s="136"/>
      <c r="D739" s="136"/>
      <c r="E739" s="136"/>
      <c r="F739" s="136"/>
      <c r="G739" s="136"/>
      <c r="H739" s="136"/>
      <c r="I739" s="136"/>
      <c r="J739" s="136"/>
      <c r="K739" s="136"/>
      <c r="L739" s="136"/>
      <c r="M739" s="136"/>
      <c r="N739" s="136"/>
      <c r="O739" s="136"/>
      <c r="P739" s="141"/>
      <c r="Q739" s="141"/>
      <c r="R739" s="136"/>
    </row>
    <row r="740" ht="15.75" customHeight="1">
      <c r="A740" s="136"/>
      <c r="D740" s="136"/>
      <c r="E740" s="136"/>
      <c r="F740" s="136"/>
      <c r="G740" s="136"/>
      <c r="H740" s="136"/>
      <c r="I740" s="136"/>
      <c r="J740" s="136"/>
      <c r="K740" s="136"/>
      <c r="L740" s="136"/>
      <c r="M740" s="136"/>
      <c r="N740" s="136"/>
      <c r="O740" s="136"/>
      <c r="P740" s="141"/>
      <c r="Q740" s="141"/>
      <c r="R740" s="136"/>
    </row>
    <row r="741" ht="15.75" customHeight="1">
      <c r="A741" s="136"/>
      <c r="D741" s="136"/>
      <c r="E741" s="136"/>
      <c r="F741" s="136"/>
      <c r="G741" s="136"/>
      <c r="H741" s="136"/>
      <c r="I741" s="136"/>
      <c r="J741" s="136"/>
      <c r="K741" s="136"/>
      <c r="L741" s="136"/>
      <c r="M741" s="136"/>
      <c r="N741" s="136"/>
      <c r="O741" s="136"/>
      <c r="P741" s="141"/>
      <c r="Q741" s="141"/>
      <c r="R741" s="136"/>
    </row>
    <row r="742" ht="15.75" customHeight="1">
      <c r="A742" s="136"/>
      <c r="D742" s="136"/>
      <c r="E742" s="136"/>
      <c r="F742" s="136"/>
      <c r="G742" s="136"/>
      <c r="H742" s="136"/>
      <c r="I742" s="136"/>
      <c r="J742" s="136"/>
      <c r="K742" s="136"/>
      <c r="L742" s="136"/>
      <c r="M742" s="136"/>
      <c r="N742" s="136"/>
      <c r="O742" s="136"/>
      <c r="P742" s="141"/>
      <c r="Q742" s="141"/>
      <c r="R742" s="136"/>
    </row>
    <row r="743" ht="15.75" customHeight="1">
      <c r="A743" s="136"/>
      <c r="D743" s="136"/>
      <c r="E743" s="136"/>
      <c r="F743" s="136"/>
      <c r="G743" s="136"/>
      <c r="H743" s="136"/>
      <c r="I743" s="136"/>
      <c r="J743" s="136"/>
      <c r="K743" s="136"/>
      <c r="L743" s="136"/>
      <c r="M743" s="136"/>
      <c r="N743" s="136"/>
      <c r="O743" s="136"/>
      <c r="P743" s="141"/>
      <c r="Q743" s="141"/>
      <c r="R743" s="136"/>
    </row>
    <row r="744" ht="15.75" customHeight="1">
      <c r="A744" s="136"/>
      <c r="D744" s="136"/>
      <c r="E744" s="136"/>
      <c r="F744" s="136"/>
      <c r="G744" s="136"/>
      <c r="H744" s="136"/>
      <c r="I744" s="136"/>
      <c r="J744" s="136"/>
      <c r="K744" s="136"/>
      <c r="L744" s="136"/>
      <c r="M744" s="136"/>
      <c r="N744" s="136"/>
      <c r="O744" s="136"/>
      <c r="P744" s="141"/>
      <c r="Q744" s="141"/>
      <c r="R744" s="136"/>
    </row>
    <row r="745" ht="15.75" customHeight="1">
      <c r="A745" s="136"/>
      <c r="D745" s="136"/>
      <c r="E745" s="136"/>
      <c r="F745" s="136"/>
      <c r="G745" s="136"/>
      <c r="H745" s="136"/>
      <c r="I745" s="136"/>
      <c r="J745" s="136"/>
      <c r="K745" s="136"/>
      <c r="L745" s="136"/>
      <c r="M745" s="136"/>
      <c r="N745" s="136"/>
      <c r="O745" s="136"/>
      <c r="P745" s="141"/>
      <c r="Q745" s="141"/>
      <c r="R745" s="136"/>
    </row>
    <row r="746" ht="15.75" customHeight="1">
      <c r="A746" s="136"/>
      <c r="D746" s="136"/>
      <c r="E746" s="136"/>
      <c r="F746" s="136"/>
      <c r="G746" s="136"/>
      <c r="H746" s="136"/>
      <c r="I746" s="136"/>
      <c r="J746" s="136"/>
      <c r="K746" s="136"/>
      <c r="L746" s="136"/>
      <c r="M746" s="136"/>
      <c r="N746" s="136"/>
      <c r="O746" s="136"/>
      <c r="P746" s="141"/>
      <c r="Q746" s="141"/>
      <c r="R746" s="136"/>
    </row>
    <row r="747" ht="15.75" customHeight="1">
      <c r="A747" s="136"/>
      <c r="D747" s="136"/>
      <c r="E747" s="136"/>
      <c r="F747" s="136"/>
      <c r="G747" s="136"/>
      <c r="H747" s="136"/>
      <c r="I747" s="136"/>
      <c r="J747" s="136"/>
      <c r="K747" s="136"/>
      <c r="L747" s="136"/>
      <c r="M747" s="136"/>
      <c r="N747" s="136"/>
      <c r="O747" s="136"/>
      <c r="P747" s="141"/>
      <c r="Q747" s="141"/>
      <c r="R747" s="136"/>
    </row>
    <row r="748" ht="15.75" customHeight="1">
      <c r="A748" s="136"/>
      <c r="D748" s="136"/>
      <c r="E748" s="136"/>
      <c r="F748" s="136"/>
      <c r="G748" s="136"/>
      <c r="H748" s="136"/>
      <c r="I748" s="136"/>
      <c r="J748" s="136"/>
      <c r="K748" s="136"/>
      <c r="L748" s="136"/>
      <c r="M748" s="136"/>
      <c r="N748" s="136"/>
      <c r="O748" s="136"/>
      <c r="P748" s="141"/>
      <c r="Q748" s="141"/>
      <c r="R748" s="136"/>
    </row>
    <row r="749" ht="15.75" customHeight="1">
      <c r="A749" s="136"/>
      <c r="D749" s="136"/>
      <c r="E749" s="136"/>
      <c r="F749" s="136"/>
      <c r="G749" s="136"/>
      <c r="H749" s="136"/>
      <c r="I749" s="136"/>
      <c r="J749" s="136"/>
      <c r="K749" s="136"/>
      <c r="L749" s="136"/>
      <c r="M749" s="136"/>
      <c r="N749" s="136"/>
      <c r="O749" s="136"/>
      <c r="P749" s="141"/>
      <c r="Q749" s="141"/>
      <c r="R749" s="136"/>
    </row>
    <row r="750" ht="15.75" customHeight="1">
      <c r="A750" s="136"/>
      <c r="D750" s="136"/>
      <c r="E750" s="136"/>
      <c r="F750" s="136"/>
      <c r="G750" s="136"/>
      <c r="H750" s="136"/>
      <c r="I750" s="136"/>
      <c r="J750" s="136"/>
      <c r="K750" s="136"/>
      <c r="L750" s="136"/>
      <c r="M750" s="136"/>
      <c r="N750" s="136"/>
      <c r="O750" s="136"/>
      <c r="P750" s="141"/>
      <c r="Q750" s="141"/>
      <c r="R750" s="136"/>
    </row>
    <row r="751" ht="15.75" customHeight="1">
      <c r="A751" s="136"/>
      <c r="D751" s="136"/>
      <c r="E751" s="136"/>
      <c r="F751" s="136"/>
      <c r="G751" s="136"/>
      <c r="H751" s="136"/>
      <c r="I751" s="136"/>
      <c r="J751" s="136"/>
      <c r="K751" s="136"/>
      <c r="L751" s="136"/>
      <c r="M751" s="136"/>
      <c r="N751" s="136"/>
      <c r="O751" s="136"/>
      <c r="P751" s="141"/>
      <c r="Q751" s="141"/>
      <c r="R751" s="136"/>
    </row>
    <row r="752" ht="15.75" customHeight="1">
      <c r="A752" s="136"/>
      <c r="D752" s="136"/>
      <c r="E752" s="136"/>
      <c r="F752" s="136"/>
      <c r="G752" s="136"/>
      <c r="H752" s="136"/>
      <c r="I752" s="136"/>
      <c r="J752" s="136"/>
      <c r="K752" s="136"/>
      <c r="L752" s="136"/>
      <c r="M752" s="136"/>
      <c r="N752" s="136"/>
      <c r="O752" s="136"/>
      <c r="P752" s="141"/>
      <c r="Q752" s="141"/>
      <c r="R752" s="136"/>
    </row>
    <row r="753" ht="15.75" customHeight="1">
      <c r="A753" s="136"/>
      <c r="D753" s="136"/>
      <c r="E753" s="136"/>
      <c r="F753" s="136"/>
      <c r="G753" s="136"/>
      <c r="H753" s="136"/>
      <c r="I753" s="136"/>
      <c r="J753" s="136"/>
      <c r="K753" s="136"/>
      <c r="L753" s="136"/>
      <c r="M753" s="136"/>
      <c r="N753" s="136"/>
      <c r="O753" s="136"/>
      <c r="P753" s="141"/>
      <c r="Q753" s="141"/>
      <c r="R753" s="136"/>
    </row>
    <row r="754" ht="15.75" customHeight="1">
      <c r="A754" s="136"/>
      <c r="D754" s="136"/>
      <c r="E754" s="136"/>
      <c r="F754" s="136"/>
      <c r="G754" s="136"/>
      <c r="H754" s="136"/>
      <c r="I754" s="136"/>
      <c r="J754" s="136"/>
      <c r="K754" s="136"/>
      <c r="L754" s="136"/>
      <c r="M754" s="136"/>
      <c r="N754" s="136"/>
      <c r="O754" s="136"/>
      <c r="P754" s="141"/>
      <c r="Q754" s="141"/>
      <c r="R754" s="136"/>
    </row>
    <row r="755" ht="15.75" customHeight="1">
      <c r="A755" s="136"/>
      <c r="D755" s="136"/>
      <c r="E755" s="136"/>
      <c r="F755" s="136"/>
      <c r="G755" s="136"/>
      <c r="H755" s="136"/>
      <c r="I755" s="136"/>
      <c r="J755" s="136"/>
      <c r="K755" s="136"/>
      <c r="L755" s="136"/>
      <c r="M755" s="136"/>
      <c r="N755" s="136"/>
      <c r="O755" s="136"/>
      <c r="P755" s="141"/>
      <c r="Q755" s="141"/>
      <c r="R755" s="136"/>
    </row>
    <row r="756" ht="15.75" customHeight="1">
      <c r="A756" s="136"/>
      <c r="D756" s="136"/>
      <c r="E756" s="136"/>
      <c r="F756" s="136"/>
      <c r="G756" s="136"/>
      <c r="H756" s="136"/>
      <c r="I756" s="136"/>
      <c r="J756" s="136"/>
      <c r="K756" s="136"/>
      <c r="L756" s="136"/>
      <c r="M756" s="136"/>
      <c r="N756" s="136"/>
      <c r="O756" s="136"/>
      <c r="P756" s="141"/>
      <c r="Q756" s="141"/>
      <c r="R756" s="136"/>
    </row>
    <row r="757" ht="15.75" customHeight="1">
      <c r="A757" s="136"/>
      <c r="D757" s="136"/>
      <c r="E757" s="136"/>
      <c r="F757" s="136"/>
      <c r="G757" s="136"/>
      <c r="H757" s="136"/>
      <c r="I757" s="136"/>
      <c r="J757" s="136"/>
      <c r="K757" s="136"/>
      <c r="L757" s="136"/>
      <c r="M757" s="136"/>
      <c r="N757" s="136"/>
      <c r="O757" s="136"/>
      <c r="P757" s="141"/>
      <c r="Q757" s="141"/>
      <c r="R757" s="136"/>
    </row>
    <row r="758" ht="15.75" customHeight="1">
      <c r="A758" s="136"/>
      <c r="D758" s="136"/>
      <c r="E758" s="136"/>
      <c r="F758" s="136"/>
      <c r="G758" s="136"/>
      <c r="H758" s="136"/>
      <c r="I758" s="136"/>
      <c r="J758" s="136"/>
      <c r="K758" s="136"/>
      <c r="L758" s="136"/>
      <c r="M758" s="136"/>
      <c r="N758" s="136"/>
      <c r="O758" s="136"/>
      <c r="P758" s="141"/>
      <c r="Q758" s="141"/>
      <c r="R758" s="136"/>
    </row>
    <row r="759" ht="15.75" customHeight="1">
      <c r="A759" s="136"/>
      <c r="D759" s="136"/>
      <c r="E759" s="136"/>
      <c r="F759" s="136"/>
      <c r="G759" s="136"/>
      <c r="H759" s="136"/>
      <c r="I759" s="136"/>
      <c r="J759" s="136"/>
      <c r="K759" s="136"/>
      <c r="L759" s="136"/>
      <c r="M759" s="136"/>
      <c r="N759" s="136"/>
      <c r="O759" s="136"/>
      <c r="P759" s="141"/>
      <c r="Q759" s="141"/>
      <c r="R759" s="136"/>
    </row>
    <row r="760" ht="15.75" customHeight="1">
      <c r="A760" s="136"/>
      <c r="D760" s="136"/>
      <c r="E760" s="136"/>
      <c r="F760" s="136"/>
      <c r="G760" s="136"/>
      <c r="H760" s="136"/>
      <c r="I760" s="136"/>
      <c r="J760" s="136"/>
      <c r="K760" s="136"/>
      <c r="L760" s="136"/>
      <c r="M760" s="136"/>
      <c r="N760" s="136"/>
      <c r="O760" s="136"/>
      <c r="P760" s="141"/>
      <c r="Q760" s="141"/>
      <c r="R760" s="136"/>
    </row>
    <row r="761" ht="15.75" customHeight="1">
      <c r="A761" s="136"/>
      <c r="D761" s="136"/>
      <c r="E761" s="136"/>
      <c r="F761" s="136"/>
      <c r="G761" s="136"/>
      <c r="H761" s="136"/>
      <c r="I761" s="136"/>
      <c r="J761" s="136"/>
      <c r="K761" s="136"/>
      <c r="L761" s="136"/>
      <c r="M761" s="136"/>
      <c r="N761" s="136"/>
      <c r="O761" s="136"/>
      <c r="P761" s="141"/>
      <c r="Q761" s="141"/>
      <c r="R761" s="136"/>
    </row>
    <row r="762" ht="15.75" customHeight="1">
      <c r="A762" s="136"/>
      <c r="D762" s="136"/>
      <c r="E762" s="136"/>
      <c r="F762" s="136"/>
      <c r="G762" s="136"/>
      <c r="H762" s="136"/>
      <c r="I762" s="136"/>
      <c r="J762" s="136"/>
      <c r="K762" s="136"/>
      <c r="L762" s="136"/>
      <c r="M762" s="136"/>
      <c r="N762" s="136"/>
      <c r="O762" s="136"/>
      <c r="P762" s="141"/>
      <c r="Q762" s="141"/>
      <c r="R762" s="136"/>
    </row>
    <row r="763" ht="15.75" customHeight="1">
      <c r="A763" s="136"/>
      <c r="D763" s="136"/>
      <c r="E763" s="136"/>
      <c r="F763" s="136"/>
      <c r="G763" s="136"/>
      <c r="H763" s="136"/>
      <c r="I763" s="136"/>
      <c r="J763" s="136"/>
      <c r="K763" s="136"/>
      <c r="L763" s="136"/>
      <c r="M763" s="136"/>
      <c r="N763" s="136"/>
      <c r="O763" s="136"/>
      <c r="P763" s="141"/>
      <c r="Q763" s="141"/>
      <c r="R763" s="136"/>
    </row>
    <row r="764" ht="15.75" customHeight="1">
      <c r="A764" s="136"/>
      <c r="D764" s="136"/>
      <c r="E764" s="136"/>
      <c r="F764" s="136"/>
      <c r="G764" s="136"/>
      <c r="H764" s="136"/>
      <c r="I764" s="136"/>
      <c r="J764" s="136"/>
      <c r="K764" s="136"/>
      <c r="L764" s="136"/>
      <c r="M764" s="136"/>
      <c r="N764" s="136"/>
      <c r="O764" s="136"/>
      <c r="P764" s="141"/>
      <c r="Q764" s="141"/>
      <c r="R764" s="136"/>
    </row>
    <row r="765" ht="15.75" customHeight="1">
      <c r="A765" s="136"/>
      <c r="D765" s="136"/>
      <c r="E765" s="136"/>
      <c r="F765" s="136"/>
      <c r="G765" s="136"/>
      <c r="H765" s="136"/>
      <c r="I765" s="136"/>
      <c r="J765" s="136"/>
      <c r="K765" s="136"/>
      <c r="L765" s="136"/>
      <c r="M765" s="136"/>
      <c r="N765" s="136"/>
      <c r="O765" s="136"/>
      <c r="P765" s="141"/>
      <c r="Q765" s="141"/>
      <c r="R765" s="136"/>
    </row>
    <row r="766" ht="15.75" customHeight="1">
      <c r="A766" s="136"/>
      <c r="D766" s="136"/>
      <c r="E766" s="136"/>
      <c r="F766" s="136"/>
      <c r="G766" s="136"/>
      <c r="H766" s="136"/>
      <c r="I766" s="136"/>
      <c r="J766" s="136"/>
      <c r="K766" s="136"/>
      <c r="L766" s="136"/>
      <c r="M766" s="136"/>
      <c r="N766" s="136"/>
      <c r="O766" s="136"/>
      <c r="P766" s="141"/>
      <c r="Q766" s="141"/>
      <c r="R766" s="136"/>
    </row>
    <row r="767" ht="15.75" customHeight="1">
      <c r="A767" s="136"/>
      <c r="D767" s="136"/>
      <c r="E767" s="136"/>
      <c r="F767" s="136"/>
      <c r="G767" s="136"/>
      <c r="H767" s="136"/>
      <c r="I767" s="136"/>
      <c r="J767" s="136"/>
      <c r="K767" s="136"/>
      <c r="L767" s="136"/>
      <c r="M767" s="136"/>
      <c r="N767" s="136"/>
      <c r="O767" s="136"/>
      <c r="P767" s="141"/>
      <c r="Q767" s="141"/>
      <c r="R767" s="136"/>
    </row>
    <row r="768" ht="15.75" customHeight="1">
      <c r="A768" s="136"/>
      <c r="D768" s="136"/>
      <c r="E768" s="136"/>
      <c r="F768" s="136"/>
      <c r="G768" s="136"/>
      <c r="H768" s="136"/>
      <c r="I768" s="136"/>
      <c r="J768" s="136"/>
      <c r="K768" s="136"/>
      <c r="L768" s="136"/>
      <c r="M768" s="136"/>
      <c r="N768" s="136"/>
      <c r="O768" s="136"/>
      <c r="P768" s="141"/>
      <c r="Q768" s="141"/>
      <c r="R768" s="136"/>
    </row>
    <row r="769" ht="15.75" customHeight="1">
      <c r="A769" s="136"/>
      <c r="D769" s="136"/>
      <c r="E769" s="136"/>
      <c r="F769" s="136"/>
      <c r="G769" s="136"/>
      <c r="H769" s="136"/>
      <c r="I769" s="136"/>
      <c r="J769" s="136"/>
      <c r="K769" s="136"/>
      <c r="L769" s="136"/>
      <c r="M769" s="136"/>
      <c r="N769" s="136"/>
      <c r="O769" s="136"/>
      <c r="P769" s="141"/>
      <c r="Q769" s="141"/>
      <c r="R769" s="136"/>
    </row>
    <row r="770" ht="15.75" customHeight="1">
      <c r="A770" s="136"/>
      <c r="D770" s="136"/>
      <c r="E770" s="136"/>
      <c r="F770" s="136"/>
      <c r="G770" s="136"/>
      <c r="H770" s="136"/>
      <c r="I770" s="136"/>
      <c r="J770" s="136"/>
      <c r="K770" s="136"/>
      <c r="L770" s="136"/>
      <c r="M770" s="136"/>
      <c r="N770" s="136"/>
      <c r="O770" s="136"/>
      <c r="P770" s="141"/>
      <c r="Q770" s="141"/>
      <c r="R770" s="136"/>
    </row>
    <row r="771" ht="15.75" customHeight="1">
      <c r="A771" s="136"/>
      <c r="D771" s="136"/>
      <c r="E771" s="136"/>
      <c r="F771" s="136"/>
      <c r="G771" s="136"/>
      <c r="H771" s="136"/>
      <c r="I771" s="136"/>
      <c r="J771" s="136"/>
      <c r="K771" s="136"/>
      <c r="L771" s="136"/>
      <c r="M771" s="136"/>
      <c r="N771" s="136"/>
      <c r="O771" s="136"/>
      <c r="P771" s="141"/>
      <c r="Q771" s="141"/>
      <c r="R771" s="136"/>
    </row>
    <row r="772" ht="15.75" customHeight="1">
      <c r="A772" s="136"/>
      <c r="D772" s="136"/>
      <c r="E772" s="136"/>
      <c r="F772" s="136"/>
      <c r="G772" s="136"/>
      <c r="H772" s="136"/>
      <c r="I772" s="136"/>
      <c r="J772" s="136"/>
      <c r="K772" s="136"/>
      <c r="L772" s="136"/>
      <c r="M772" s="136"/>
      <c r="N772" s="136"/>
      <c r="O772" s="136"/>
      <c r="P772" s="141"/>
      <c r="Q772" s="141"/>
      <c r="R772" s="136"/>
    </row>
    <row r="773" ht="15.75" customHeight="1">
      <c r="A773" s="136"/>
      <c r="D773" s="136"/>
      <c r="E773" s="136"/>
      <c r="F773" s="136"/>
      <c r="G773" s="136"/>
      <c r="H773" s="136"/>
      <c r="I773" s="136"/>
      <c r="J773" s="136"/>
      <c r="K773" s="136"/>
      <c r="L773" s="136"/>
      <c r="M773" s="136"/>
      <c r="N773" s="136"/>
      <c r="O773" s="136"/>
      <c r="P773" s="141"/>
      <c r="Q773" s="141"/>
      <c r="R773" s="136"/>
    </row>
    <row r="774" ht="15.75" customHeight="1">
      <c r="A774" s="136"/>
      <c r="D774" s="136"/>
      <c r="E774" s="136"/>
      <c r="F774" s="136"/>
      <c r="G774" s="136"/>
      <c r="H774" s="136"/>
      <c r="I774" s="136"/>
      <c r="J774" s="136"/>
      <c r="K774" s="136"/>
      <c r="L774" s="136"/>
      <c r="M774" s="136"/>
      <c r="N774" s="136"/>
      <c r="O774" s="136"/>
      <c r="P774" s="141"/>
      <c r="Q774" s="141"/>
      <c r="R774" s="136"/>
    </row>
    <row r="775" ht="15.75" customHeight="1">
      <c r="A775" s="136"/>
      <c r="D775" s="136"/>
      <c r="E775" s="136"/>
      <c r="F775" s="136"/>
      <c r="G775" s="136"/>
      <c r="H775" s="136"/>
      <c r="I775" s="136"/>
      <c r="J775" s="136"/>
      <c r="K775" s="136"/>
      <c r="L775" s="136"/>
      <c r="M775" s="136"/>
      <c r="N775" s="136"/>
      <c r="O775" s="136"/>
      <c r="P775" s="141"/>
      <c r="Q775" s="141"/>
      <c r="R775" s="136"/>
    </row>
    <row r="776" ht="15.75" customHeight="1">
      <c r="A776" s="136"/>
      <c r="D776" s="136"/>
      <c r="E776" s="136"/>
      <c r="F776" s="136"/>
      <c r="G776" s="136"/>
      <c r="H776" s="136"/>
      <c r="I776" s="136"/>
      <c r="J776" s="136"/>
      <c r="K776" s="136"/>
      <c r="L776" s="136"/>
      <c r="M776" s="136"/>
      <c r="N776" s="136"/>
      <c r="O776" s="136"/>
      <c r="P776" s="141"/>
      <c r="Q776" s="141"/>
      <c r="R776" s="136"/>
    </row>
    <row r="777" ht="15.75" customHeight="1">
      <c r="A777" s="136"/>
      <c r="D777" s="136"/>
      <c r="E777" s="136"/>
      <c r="F777" s="136"/>
      <c r="G777" s="136"/>
      <c r="H777" s="136"/>
      <c r="I777" s="136"/>
      <c r="J777" s="136"/>
      <c r="K777" s="136"/>
      <c r="L777" s="136"/>
      <c r="M777" s="136"/>
      <c r="N777" s="136"/>
      <c r="O777" s="136"/>
      <c r="P777" s="141"/>
      <c r="Q777" s="141"/>
      <c r="R777" s="136"/>
    </row>
    <row r="778" ht="15.75" customHeight="1">
      <c r="A778" s="136"/>
      <c r="D778" s="136"/>
      <c r="E778" s="136"/>
      <c r="F778" s="136"/>
      <c r="G778" s="136"/>
      <c r="H778" s="136"/>
      <c r="I778" s="136"/>
      <c r="J778" s="136"/>
      <c r="K778" s="136"/>
      <c r="L778" s="136"/>
      <c r="M778" s="136"/>
      <c r="N778" s="136"/>
      <c r="O778" s="136"/>
      <c r="P778" s="141"/>
      <c r="Q778" s="141"/>
      <c r="R778" s="136"/>
    </row>
    <row r="779" ht="15.75" customHeight="1">
      <c r="A779" s="136"/>
      <c r="D779" s="136"/>
      <c r="E779" s="136"/>
      <c r="F779" s="136"/>
      <c r="G779" s="136"/>
      <c r="H779" s="136"/>
      <c r="I779" s="136"/>
      <c r="J779" s="136"/>
      <c r="K779" s="136"/>
      <c r="L779" s="136"/>
      <c r="M779" s="136"/>
      <c r="N779" s="136"/>
      <c r="O779" s="136"/>
      <c r="P779" s="141"/>
      <c r="Q779" s="141"/>
      <c r="R779" s="136"/>
    </row>
    <row r="780" ht="15.75" customHeight="1">
      <c r="A780" s="136"/>
      <c r="D780" s="136"/>
      <c r="E780" s="136"/>
      <c r="F780" s="136"/>
      <c r="G780" s="136"/>
      <c r="H780" s="136"/>
      <c r="I780" s="136"/>
      <c r="J780" s="136"/>
      <c r="K780" s="136"/>
      <c r="L780" s="136"/>
      <c r="M780" s="136"/>
      <c r="N780" s="136"/>
      <c r="O780" s="136"/>
      <c r="P780" s="141"/>
      <c r="Q780" s="141"/>
      <c r="R780" s="136"/>
    </row>
    <row r="781" ht="15.75" customHeight="1">
      <c r="A781" s="136"/>
      <c r="D781" s="136"/>
      <c r="E781" s="136"/>
      <c r="F781" s="136"/>
      <c r="G781" s="136"/>
      <c r="H781" s="136"/>
      <c r="I781" s="136"/>
      <c r="J781" s="136"/>
      <c r="K781" s="136"/>
      <c r="L781" s="136"/>
      <c r="M781" s="136"/>
      <c r="N781" s="136"/>
      <c r="O781" s="136"/>
      <c r="P781" s="141"/>
      <c r="Q781" s="141"/>
      <c r="R781" s="136"/>
    </row>
    <row r="782" ht="15.75" customHeight="1">
      <c r="A782" s="136"/>
      <c r="D782" s="136"/>
      <c r="E782" s="136"/>
      <c r="F782" s="136"/>
      <c r="G782" s="136"/>
      <c r="H782" s="136"/>
      <c r="I782" s="136"/>
      <c r="J782" s="136"/>
      <c r="K782" s="136"/>
      <c r="L782" s="136"/>
      <c r="M782" s="136"/>
      <c r="N782" s="136"/>
      <c r="O782" s="136"/>
      <c r="P782" s="141"/>
      <c r="Q782" s="141"/>
      <c r="R782" s="136"/>
    </row>
    <row r="783" ht="15.75" customHeight="1">
      <c r="A783" s="136"/>
      <c r="D783" s="136"/>
      <c r="E783" s="136"/>
      <c r="F783" s="136"/>
      <c r="G783" s="136"/>
      <c r="H783" s="136"/>
      <c r="I783" s="136"/>
      <c r="J783" s="136"/>
      <c r="K783" s="136"/>
      <c r="L783" s="136"/>
      <c r="M783" s="136"/>
      <c r="N783" s="136"/>
      <c r="O783" s="136"/>
      <c r="P783" s="141"/>
      <c r="Q783" s="141"/>
      <c r="R783" s="136"/>
    </row>
    <row r="784" ht="15.75" customHeight="1">
      <c r="A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41"/>
      <c r="Q784" s="141"/>
      <c r="R784" s="136"/>
    </row>
    <row r="785" ht="15.75" customHeight="1">
      <c r="A785" s="136"/>
      <c r="D785" s="136"/>
      <c r="E785" s="136"/>
      <c r="F785" s="136"/>
      <c r="G785" s="136"/>
      <c r="H785" s="136"/>
      <c r="I785" s="136"/>
      <c r="J785" s="136"/>
      <c r="K785" s="136"/>
      <c r="L785" s="136"/>
      <c r="M785" s="136"/>
      <c r="N785" s="136"/>
      <c r="O785" s="136"/>
      <c r="P785" s="141"/>
      <c r="Q785" s="141"/>
      <c r="R785" s="136"/>
    </row>
    <row r="786" ht="15.75" customHeight="1">
      <c r="A786" s="136"/>
      <c r="D786" s="136"/>
      <c r="E786" s="136"/>
      <c r="F786" s="136"/>
      <c r="G786" s="136"/>
      <c r="H786" s="136"/>
      <c r="I786" s="136"/>
      <c r="J786" s="136"/>
      <c r="K786" s="136"/>
      <c r="L786" s="136"/>
      <c r="M786" s="136"/>
      <c r="N786" s="136"/>
      <c r="O786" s="136"/>
      <c r="P786" s="141"/>
      <c r="Q786" s="141"/>
      <c r="R786" s="136"/>
    </row>
    <row r="787" ht="15.75" customHeight="1">
      <c r="A787" s="136"/>
      <c r="D787" s="136"/>
      <c r="E787" s="136"/>
      <c r="F787" s="136"/>
      <c r="G787" s="136"/>
      <c r="H787" s="136"/>
      <c r="I787" s="136"/>
      <c r="J787" s="136"/>
      <c r="K787" s="136"/>
      <c r="L787" s="136"/>
      <c r="M787" s="136"/>
      <c r="N787" s="136"/>
      <c r="O787" s="136"/>
      <c r="P787" s="141"/>
      <c r="Q787" s="141"/>
      <c r="R787" s="136"/>
    </row>
    <row r="788" ht="15.75" customHeight="1">
      <c r="A788" s="136"/>
      <c r="D788" s="136"/>
      <c r="E788" s="136"/>
      <c r="F788" s="136"/>
      <c r="G788" s="136"/>
      <c r="H788" s="136"/>
      <c r="I788" s="136"/>
      <c r="J788" s="136"/>
      <c r="K788" s="136"/>
      <c r="L788" s="136"/>
      <c r="M788" s="136"/>
      <c r="N788" s="136"/>
      <c r="O788" s="136"/>
      <c r="P788" s="141"/>
      <c r="Q788" s="141"/>
      <c r="R788" s="136"/>
    </row>
    <row r="789" ht="15.75" customHeight="1">
      <c r="A789" s="136"/>
      <c r="D789" s="136"/>
      <c r="E789" s="136"/>
      <c r="F789" s="136"/>
      <c r="G789" s="136"/>
      <c r="H789" s="136"/>
      <c r="I789" s="136"/>
      <c r="J789" s="136"/>
      <c r="K789" s="136"/>
      <c r="L789" s="136"/>
      <c r="M789" s="136"/>
      <c r="N789" s="136"/>
      <c r="O789" s="136"/>
      <c r="P789" s="141"/>
      <c r="Q789" s="141"/>
      <c r="R789" s="136"/>
    </row>
    <row r="790" ht="15.75" customHeight="1">
      <c r="A790" s="136"/>
      <c r="D790" s="136"/>
      <c r="E790" s="136"/>
      <c r="F790" s="136"/>
      <c r="G790" s="136"/>
      <c r="H790" s="136"/>
      <c r="I790" s="136"/>
      <c r="J790" s="136"/>
      <c r="K790" s="136"/>
      <c r="L790" s="136"/>
      <c r="M790" s="136"/>
      <c r="N790" s="136"/>
      <c r="O790" s="136"/>
      <c r="P790" s="141"/>
      <c r="Q790" s="141"/>
      <c r="R790" s="136"/>
    </row>
    <row r="791" ht="15.75" customHeight="1">
      <c r="A791" s="136"/>
      <c r="D791" s="136"/>
      <c r="E791" s="136"/>
      <c r="F791" s="136"/>
      <c r="G791" s="136"/>
      <c r="H791" s="136"/>
      <c r="I791" s="136"/>
      <c r="J791" s="136"/>
      <c r="K791" s="136"/>
      <c r="L791" s="136"/>
      <c r="M791" s="136"/>
      <c r="N791" s="136"/>
      <c r="O791" s="136"/>
      <c r="P791" s="141"/>
      <c r="Q791" s="141"/>
      <c r="R791" s="136"/>
    </row>
    <row r="792" ht="15.75" customHeight="1">
      <c r="A792" s="136"/>
      <c r="D792" s="136"/>
      <c r="E792" s="136"/>
      <c r="F792" s="136"/>
      <c r="G792" s="136"/>
      <c r="H792" s="136"/>
      <c r="I792" s="136"/>
      <c r="J792" s="136"/>
      <c r="K792" s="136"/>
      <c r="L792" s="136"/>
      <c r="M792" s="136"/>
      <c r="N792" s="136"/>
      <c r="O792" s="136"/>
      <c r="P792" s="141"/>
      <c r="Q792" s="141"/>
      <c r="R792" s="136"/>
    </row>
    <row r="793" ht="15.75" customHeight="1">
      <c r="A793" s="136"/>
      <c r="D793" s="136"/>
      <c r="E793" s="136"/>
      <c r="F793" s="136"/>
      <c r="G793" s="136"/>
      <c r="H793" s="136"/>
      <c r="I793" s="136"/>
      <c r="J793" s="136"/>
      <c r="K793" s="136"/>
      <c r="L793" s="136"/>
      <c r="M793" s="136"/>
      <c r="N793" s="136"/>
      <c r="O793" s="136"/>
      <c r="P793" s="141"/>
      <c r="Q793" s="141"/>
      <c r="R793" s="136"/>
    </row>
    <row r="794" ht="15.75" customHeight="1">
      <c r="A794" s="136"/>
      <c r="D794" s="136"/>
      <c r="E794" s="136"/>
      <c r="F794" s="136"/>
      <c r="G794" s="136"/>
      <c r="H794" s="136"/>
      <c r="I794" s="136"/>
      <c r="J794" s="136"/>
      <c r="K794" s="136"/>
      <c r="L794" s="136"/>
      <c r="M794" s="136"/>
      <c r="N794" s="136"/>
      <c r="O794" s="136"/>
      <c r="P794" s="141"/>
      <c r="Q794" s="141"/>
      <c r="R794" s="136"/>
    </row>
    <row r="795" ht="15.75" customHeight="1">
      <c r="A795" s="136"/>
      <c r="D795" s="136"/>
      <c r="E795" s="136"/>
      <c r="F795" s="136"/>
      <c r="G795" s="136"/>
      <c r="H795" s="136"/>
      <c r="I795" s="136"/>
      <c r="J795" s="136"/>
      <c r="K795" s="136"/>
      <c r="L795" s="136"/>
      <c r="M795" s="136"/>
      <c r="N795" s="136"/>
      <c r="O795" s="136"/>
      <c r="P795" s="141"/>
      <c r="Q795" s="141"/>
      <c r="R795" s="136"/>
    </row>
    <row r="796" ht="15.75" customHeight="1">
      <c r="A796" s="136"/>
      <c r="D796" s="136"/>
      <c r="E796" s="136"/>
      <c r="F796" s="136"/>
      <c r="G796" s="136"/>
      <c r="H796" s="136"/>
      <c r="I796" s="136"/>
      <c r="J796" s="136"/>
      <c r="K796" s="136"/>
      <c r="L796" s="136"/>
      <c r="M796" s="136"/>
      <c r="N796" s="136"/>
      <c r="O796" s="136"/>
      <c r="P796" s="141"/>
      <c r="Q796" s="141"/>
      <c r="R796" s="136"/>
    </row>
    <row r="797" ht="15.75" customHeight="1">
      <c r="A797" s="136"/>
      <c r="D797" s="136"/>
      <c r="E797" s="136"/>
      <c r="F797" s="136"/>
      <c r="G797" s="136"/>
      <c r="H797" s="136"/>
      <c r="I797" s="136"/>
      <c r="J797" s="136"/>
      <c r="K797" s="136"/>
      <c r="L797" s="136"/>
      <c r="M797" s="136"/>
      <c r="N797" s="136"/>
      <c r="O797" s="136"/>
      <c r="P797" s="141"/>
      <c r="Q797" s="141"/>
      <c r="R797" s="136"/>
    </row>
    <row r="798" ht="15.75" customHeight="1">
      <c r="A798" s="136"/>
      <c r="D798" s="136"/>
      <c r="E798" s="136"/>
      <c r="F798" s="136"/>
      <c r="G798" s="136"/>
      <c r="H798" s="136"/>
      <c r="I798" s="136"/>
      <c r="J798" s="136"/>
      <c r="K798" s="136"/>
      <c r="L798" s="136"/>
      <c r="M798" s="136"/>
      <c r="N798" s="136"/>
      <c r="O798" s="136"/>
      <c r="P798" s="141"/>
      <c r="Q798" s="141"/>
      <c r="R798" s="136"/>
    </row>
    <row r="799" ht="15.75" customHeight="1">
      <c r="A799" s="136"/>
      <c r="D799" s="136"/>
      <c r="E799" s="136"/>
      <c r="F799" s="136"/>
      <c r="G799" s="136"/>
      <c r="H799" s="136"/>
      <c r="I799" s="136"/>
      <c r="J799" s="136"/>
      <c r="K799" s="136"/>
      <c r="L799" s="136"/>
      <c r="M799" s="136"/>
      <c r="N799" s="136"/>
      <c r="O799" s="136"/>
      <c r="P799" s="141"/>
      <c r="Q799" s="141"/>
      <c r="R799" s="136"/>
    </row>
    <row r="800" ht="15.75" customHeight="1">
      <c r="A800" s="136"/>
      <c r="D800" s="136"/>
      <c r="E800" s="136"/>
      <c r="F800" s="136"/>
      <c r="G800" s="136"/>
      <c r="H800" s="136"/>
      <c r="I800" s="136"/>
      <c r="J800" s="136"/>
      <c r="K800" s="136"/>
      <c r="L800" s="136"/>
      <c r="M800" s="136"/>
      <c r="N800" s="136"/>
      <c r="O800" s="136"/>
      <c r="P800" s="141"/>
      <c r="Q800" s="141"/>
      <c r="R800" s="136"/>
    </row>
    <row r="801" ht="15.75" customHeight="1">
      <c r="A801" s="136"/>
      <c r="D801" s="136"/>
      <c r="E801" s="136"/>
      <c r="F801" s="136"/>
      <c r="G801" s="136"/>
      <c r="H801" s="136"/>
      <c r="I801" s="136"/>
      <c r="J801" s="136"/>
      <c r="K801" s="136"/>
      <c r="L801" s="136"/>
      <c r="M801" s="136"/>
      <c r="N801" s="136"/>
      <c r="O801" s="136"/>
      <c r="P801" s="141"/>
      <c r="Q801" s="141"/>
      <c r="R801" s="136"/>
    </row>
    <row r="802" ht="15.75" customHeight="1">
      <c r="A802" s="136"/>
      <c r="D802" s="136"/>
      <c r="E802" s="136"/>
      <c r="F802" s="136"/>
      <c r="G802" s="136"/>
      <c r="H802" s="136"/>
      <c r="I802" s="136"/>
      <c r="J802" s="136"/>
      <c r="K802" s="136"/>
      <c r="L802" s="136"/>
      <c r="M802" s="136"/>
      <c r="N802" s="136"/>
      <c r="O802" s="136"/>
      <c r="P802" s="141"/>
      <c r="Q802" s="141"/>
      <c r="R802" s="136"/>
    </row>
    <row r="803" ht="15.75" customHeight="1">
      <c r="A803" s="136"/>
      <c r="D803" s="136"/>
      <c r="E803" s="136"/>
      <c r="F803" s="136"/>
      <c r="G803" s="136"/>
      <c r="H803" s="136"/>
      <c r="I803" s="136"/>
      <c r="J803" s="136"/>
      <c r="K803" s="136"/>
      <c r="L803" s="136"/>
      <c r="M803" s="136"/>
      <c r="N803" s="136"/>
      <c r="O803" s="136"/>
      <c r="P803" s="141"/>
      <c r="Q803" s="141"/>
      <c r="R803" s="136"/>
    </row>
    <row r="804" ht="15.75" customHeight="1">
      <c r="A804" s="136"/>
      <c r="D804" s="136"/>
      <c r="E804" s="136"/>
      <c r="F804" s="136"/>
      <c r="G804" s="136"/>
      <c r="H804" s="136"/>
      <c r="I804" s="136"/>
      <c r="J804" s="136"/>
      <c r="K804" s="136"/>
      <c r="L804" s="136"/>
      <c r="M804" s="136"/>
      <c r="N804" s="136"/>
      <c r="O804" s="136"/>
      <c r="P804" s="141"/>
      <c r="Q804" s="141"/>
      <c r="R804" s="136"/>
    </row>
    <row r="805" ht="15.75" customHeight="1">
      <c r="A805" s="136"/>
      <c r="D805" s="136"/>
      <c r="E805" s="136"/>
      <c r="F805" s="136"/>
      <c r="G805" s="136"/>
      <c r="H805" s="136"/>
      <c r="I805" s="136"/>
      <c r="J805" s="136"/>
      <c r="K805" s="136"/>
      <c r="L805" s="136"/>
      <c r="M805" s="136"/>
      <c r="N805" s="136"/>
      <c r="O805" s="136"/>
      <c r="P805" s="141"/>
      <c r="Q805" s="141"/>
      <c r="R805" s="136"/>
    </row>
    <row r="806" ht="15.75" customHeight="1">
      <c r="A806" s="136"/>
      <c r="D806" s="136"/>
      <c r="E806" s="136"/>
      <c r="F806" s="136"/>
      <c r="G806" s="136"/>
      <c r="H806" s="136"/>
      <c r="I806" s="136"/>
      <c r="J806" s="136"/>
      <c r="K806" s="136"/>
      <c r="L806" s="136"/>
      <c r="M806" s="136"/>
      <c r="N806" s="136"/>
      <c r="O806" s="136"/>
      <c r="P806" s="141"/>
      <c r="Q806" s="141"/>
      <c r="R806" s="136"/>
    </row>
    <row r="807" ht="15.75" customHeight="1">
      <c r="A807" s="136"/>
      <c r="D807" s="136"/>
      <c r="E807" s="136"/>
      <c r="F807" s="136"/>
      <c r="G807" s="136"/>
      <c r="H807" s="136"/>
      <c r="I807" s="136"/>
      <c r="J807" s="136"/>
      <c r="K807" s="136"/>
      <c r="L807" s="136"/>
      <c r="M807" s="136"/>
      <c r="N807" s="136"/>
      <c r="O807" s="136"/>
      <c r="P807" s="141"/>
      <c r="Q807" s="141"/>
      <c r="R807" s="136"/>
    </row>
    <row r="808" ht="15.75" customHeight="1">
      <c r="A808" s="136"/>
      <c r="D808" s="136"/>
      <c r="E808" s="136"/>
      <c r="F808" s="136"/>
      <c r="G808" s="136"/>
      <c r="H808" s="136"/>
      <c r="I808" s="136"/>
      <c r="J808" s="136"/>
      <c r="K808" s="136"/>
      <c r="L808" s="136"/>
      <c r="M808" s="136"/>
      <c r="N808" s="136"/>
      <c r="O808" s="136"/>
      <c r="P808" s="141"/>
      <c r="Q808" s="141"/>
      <c r="R808" s="136"/>
    </row>
    <row r="809" ht="15.75" customHeight="1">
      <c r="A809" s="136"/>
      <c r="D809" s="136"/>
      <c r="E809" s="136"/>
      <c r="F809" s="136"/>
      <c r="G809" s="136"/>
      <c r="H809" s="136"/>
      <c r="I809" s="136"/>
      <c r="J809" s="136"/>
      <c r="K809" s="136"/>
      <c r="L809" s="136"/>
      <c r="M809" s="136"/>
      <c r="N809" s="136"/>
      <c r="O809" s="136"/>
      <c r="P809" s="141"/>
      <c r="Q809" s="141"/>
      <c r="R809" s="136"/>
    </row>
    <row r="810" ht="15.75" customHeight="1">
      <c r="A810" s="136"/>
      <c r="D810" s="136"/>
      <c r="E810" s="136"/>
      <c r="F810" s="136"/>
      <c r="G810" s="136"/>
      <c r="H810" s="136"/>
      <c r="I810" s="136"/>
      <c r="J810" s="136"/>
      <c r="K810" s="136"/>
      <c r="L810" s="136"/>
      <c r="M810" s="136"/>
      <c r="N810" s="136"/>
      <c r="O810" s="136"/>
      <c r="P810" s="141"/>
      <c r="Q810" s="141"/>
      <c r="R810" s="136"/>
    </row>
    <row r="811" ht="15.75" customHeight="1">
      <c r="A811" s="136"/>
      <c r="D811" s="136"/>
      <c r="E811" s="136"/>
      <c r="F811" s="136"/>
      <c r="G811" s="136"/>
      <c r="H811" s="136"/>
      <c r="I811" s="136"/>
      <c r="J811" s="136"/>
      <c r="K811" s="136"/>
      <c r="L811" s="136"/>
      <c r="M811" s="136"/>
      <c r="N811" s="136"/>
      <c r="O811" s="136"/>
      <c r="P811" s="141"/>
      <c r="Q811" s="141"/>
      <c r="R811" s="136"/>
    </row>
    <row r="812" ht="15.75" customHeight="1">
      <c r="A812" s="136"/>
      <c r="D812" s="136"/>
      <c r="E812" s="136"/>
      <c r="F812" s="136"/>
      <c r="G812" s="136"/>
      <c r="H812" s="136"/>
      <c r="I812" s="136"/>
      <c r="J812" s="136"/>
      <c r="K812" s="136"/>
      <c r="L812" s="136"/>
      <c r="M812" s="136"/>
      <c r="N812" s="136"/>
      <c r="O812" s="136"/>
      <c r="P812" s="141"/>
      <c r="Q812" s="141"/>
      <c r="R812" s="136"/>
    </row>
    <row r="813" ht="15.75" customHeight="1">
      <c r="A813" s="136"/>
      <c r="D813" s="136"/>
      <c r="E813" s="136"/>
      <c r="F813" s="136"/>
      <c r="G813" s="136"/>
      <c r="H813" s="136"/>
      <c r="I813" s="136"/>
      <c r="J813" s="136"/>
      <c r="K813" s="136"/>
      <c r="L813" s="136"/>
      <c r="M813" s="136"/>
      <c r="N813" s="136"/>
      <c r="O813" s="136"/>
      <c r="P813" s="141"/>
      <c r="Q813" s="141"/>
      <c r="R813" s="136"/>
    </row>
    <row r="814" ht="15.75" customHeight="1">
      <c r="A814" s="136"/>
      <c r="D814" s="136"/>
      <c r="E814" s="136"/>
      <c r="F814" s="136"/>
      <c r="G814" s="136"/>
      <c r="H814" s="136"/>
      <c r="I814" s="136"/>
      <c r="J814" s="136"/>
      <c r="K814" s="136"/>
      <c r="L814" s="136"/>
      <c r="M814" s="136"/>
      <c r="N814" s="136"/>
      <c r="O814" s="136"/>
      <c r="P814" s="141"/>
      <c r="Q814" s="141"/>
      <c r="R814" s="136"/>
    </row>
    <row r="815" ht="15.75" customHeight="1">
      <c r="A815" s="136"/>
      <c r="D815" s="136"/>
      <c r="E815" s="136"/>
      <c r="F815" s="136"/>
      <c r="G815" s="136"/>
      <c r="H815" s="136"/>
      <c r="I815" s="136"/>
      <c r="J815" s="136"/>
      <c r="K815" s="136"/>
      <c r="L815" s="136"/>
      <c r="M815" s="136"/>
      <c r="N815" s="136"/>
      <c r="O815" s="136"/>
      <c r="P815" s="141"/>
      <c r="Q815" s="141"/>
      <c r="R815" s="136"/>
    </row>
    <row r="816" ht="15.75" customHeight="1">
      <c r="A816" s="136"/>
      <c r="D816" s="136"/>
      <c r="E816" s="136"/>
      <c r="F816" s="136"/>
      <c r="G816" s="136"/>
      <c r="H816" s="136"/>
      <c r="I816" s="136"/>
      <c r="J816" s="136"/>
      <c r="K816" s="136"/>
      <c r="L816" s="136"/>
      <c r="M816" s="136"/>
      <c r="N816" s="136"/>
      <c r="O816" s="136"/>
      <c r="P816" s="141"/>
      <c r="Q816" s="141"/>
      <c r="R816" s="136"/>
    </row>
    <row r="817" ht="15.75" customHeight="1">
      <c r="A817" s="136"/>
      <c r="D817" s="136"/>
      <c r="E817" s="136"/>
      <c r="F817" s="136"/>
      <c r="G817" s="136"/>
      <c r="H817" s="136"/>
      <c r="I817" s="136"/>
      <c r="J817" s="136"/>
      <c r="K817" s="136"/>
      <c r="L817" s="136"/>
      <c r="M817" s="136"/>
      <c r="N817" s="136"/>
      <c r="O817" s="136"/>
      <c r="P817" s="141"/>
      <c r="Q817" s="141"/>
      <c r="R817" s="136"/>
    </row>
    <row r="818" ht="15.75" customHeight="1">
      <c r="A818" s="136"/>
      <c r="D818" s="136"/>
      <c r="E818" s="136"/>
      <c r="F818" s="136"/>
      <c r="G818" s="136"/>
      <c r="H818" s="136"/>
      <c r="I818" s="136"/>
      <c r="J818" s="136"/>
      <c r="K818" s="136"/>
      <c r="L818" s="136"/>
      <c r="M818" s="136"/>
      <c r="N818" s="136"/>
      <c r="O818" s="136"/>
      <c r="P818" s="141"/>
      <c r="Q818" s="141"/>
      <c r="R818" s="136"/>
    </row>
    <row r="819" ht="15.75" customHeight="1">
      <c r="A819" s="136"/>
      <c r="D819" s="136"/>
      <c r="E819" s="136"/>
      <c r="F819" s="136"/>
      <c r="G819" s="136"/>
      <c r="H819" s="136"/>
      <c r="I819" s="136"/>
      <c r="J819" s="136"/>
      <c r="K819" s="136"/>
      <c r="L819" s="136"/>
      <c r="M819" s="136"/>
      <c r="N819" s="136"/>
      <c r="O819" s="136"/>
      <c r="P819" s="141"/>
      <c r="Q819" s="141"/>
      <c r="R819" s="136"/>
    </row>
    <row r="820" ht="15.75" customHeight="1">
      <c r="A820" s="136"/>
      <c r="D820" s="136"/>
      <c r="E820" s="136"/>
      <c r="F820" s="136"/>
      <c r="G820" s="136"/>
      <c r="H820" s="136"/>
      <c r="I820" s="136"/>
      <c r="J820" s="136"/>
      <c r="K820" s="136"/>
      <c r="L820" s="136"/>
      <c r="M820" s="136"/>
      <c r="N820" s="136"/>
      <c r="O820" s="136"/>
      <c r="P820" s="141"/>
      <c r="Q820" s="141"/>
      <c r="R820" s="136"/>
    </row>
    <row r="821" ht="15.75" customHeight="1">
      <c r="A821" s="136"/>
      <c r="D821" s="136"/>
      <c r="E821" s="136"/>
      <c r="F821" s="136"/>
      <c r="G821" s="136"/>
      <c r="H821" s="136"/>
      <c r="I821" s="136"/>
      <c r="J821" s="136"/>
      <c r="K821" s="136"/>
      <c r="L821" s="136"/>
      <c r="M821" s="136"/>
      <c r="N821" s="136"/>
      <c r="O821" s="136"/>
      <c r="P821" s="141"/>
      <c r="Q821" s="141"/>
      <c r="R821" s="136"/>
    </row>
    <row r="822" ht="15.75" customHeight="1">
      <c r="A822" s="136"/>
      <c r="D822" s="136"/>
      <c r="E822" s="136"/>
      <c r="F822" s="136"/>
      <c r="G822" s="136"/>
      <c r="H822" s="136"/>
      <c r="I822" s="136"/>
      <c r="J822" s="136"/>
      <c r="K822" s="136"/>
      <c r="L822" s="136"/>
      <c r="M822" s="136"/>
      <c r="N822" s="136"/>
      <c r="O822" s="136"/>
      <c r="P822" s="141"/>
      <c r="Q822" s="141"/>
      <c r="R822" s="136"/>
    </row>
    <row r="823" ht="15.75" customHeight="1">
      <c r="A823" s="136"/>
      <c r="D823" s="136"/>
      <c r="E823" s="136"/>
      <c r="F823" s="136"/>
      <c r="G823" s="136"/>
      <c r="H823" s="136"/>
      <c r="I823" s="136"/>
      <c r="J823" s="136"/>
      <c r="K823" s="136"/>
      <c r="L823" s="136"/>
      <c r="M823" s="136"/>
      <c r="N823" s="136"/>
      <c r="O823" s="136"/>
      <c r="P823" s="141"/>
      <c r="Q823" s="141"/>
      <c r="R823" s="136"/>
    </row>
    <row r="824" ht="15.75" customHeight="1">
      <c r="A824" s="136"/>
      <c r="D824" s="136"/>
      <c r="E824" s="136"/>
      <c r="F824" s="136"/>
      <c r="G824" s="136"/>
      <c r="H824" s="136"/>
      <c r="I824" s="136"/>
      <c r="J824" s="136"/>
      <c r="K824" s="136"/>
      <c r="L824" s="136"/>
      <c r="M824" s="136"/>
      <c r="N824" s="136"/>
      <c r="O824" s="136"/>
      <c r="P824" s="141"/>
      <c r="Q824" s="141"/>
      <c r="R824" s="136"/>
    </row>
    <row r="825" ht="15.75" customHeight="1">
      <c r="A825" s="136"/>
      <c r="D825" s="136"/>
      <c r="E825" s="136"/>
      <c r="F825" s="136"/>
      <c r="G825" s="136"/>
      <c r="H825" s="136"/>
      <c r="I825" s="136"/>
      <c r="J825" s="136"/>
      <c r="K825" s="136"/>
      <c r="L825" s="136"/>
      <c r="M825" s="136"/>
      <c r="N825" s="136"/>
      <c r="O825" s="136"/>
      <c r="P825" s="141"/>
      <c r="Q825" s="141"/>
      <c r="R825" s="136"/>
    </row>
    <row r="826" ht="15.75" customHeight="1">
      <c r="A826" s="136"/>
      <c r="D826" s="136"/>
      <c r="E826" s="136"/>
      <c r="F826" s="136"/>
      <c r="G826" s="136"/>
      <c r="H826" s="136"/>
      <c r="I826" s="136"/>
      <c r="J826" s="136"/>
      <c r="K826" s="136"/>
      <c r="L826" s="136"/>
      <c r="M826" s="136"/>
      <c r="N826" s="136"/>
      <c r="O826" s="136"/>
      <c r="P826" s="141"/>
      <c r="Q826" s="141"/>
      <c r="R826" s="136"/>
    </row>
    <row r="827" ht="15.75" customHeight="1">
      <c r="A827" s="136"/>
      <c r="D827" s="136"/>
      <c r="E827" s="136"/>
      <c r="F827" s="136"/>
      <c r="G827" s="136"/>
      <c r="H827" s="136"/>
      <c r="I827" s="136"/>
      <c r="J827" s="136"/>
      <c r="K827" s="136"/>
      <c r="L827" s="136"/>
      <c r="M827" s="136"/>
      <c r="N827" s="136"/>
      <c r="O827" s="136"/>
      <c r="P827" s="141"/>
      <c r="Q827" s="141"/>
      <c r="R827" s="136"/>
    </row>
    <row r="828" ht="15.75" customHeight="1">
      <c r="A828" s="136"/>
      <c r="D828" s="136"/>
      <c r="E828" s="136"/>
      <c r="F828" s="136"/>
      <c r="G828" s="136"/>
      <c r="H828" s="136"/>
      <c r="I828" s="136"/>
      <c r="J828" s="136"/>
      <c r="K828" s="136"/>
      <c r="L828" s="136"/>
      <c r="M828" s="136"/>
      <c r="N828" s="136"/>
      <c r="O828" s="136"/>
      <c r="P828" s="141"/>
      <c r="Q828" s="141"/>
      <c r="R828" s="136"/>
    </row>
    <row r="829" ht="15.75" customHeight="1">
      <c r="A829" s="136"/>
      <c r="D829" s="136"/>
      <c r="E829" s="136"/>
      <c r="F829" s="136"/>
      <c r="G829" s="136"/>
      <c r="H829" s="136"/>
      <c r="I829" s="136"/>
      <c r="J829" s="136"/>
      <c r="K829" s="136"/>
      <c r="L829" s="136"/>
      <c r="M829" s="136"/>
      <c r="N829" s="136"/>
      <c r="O829" s="136"/>
      <c r="P829" s="141"/>
      <c r="Q829" s="141"/>
      <c r="R829" s="136"/>
    </row>
    <row r="830" ht="15.75" customHeight="1">
      <c r="A830" s="136"/>
      <c r="D830" s="136"/>
      <c r="E830" s="136"/>
      <c r="F830" s="136"/>
      <c r="G830" s="136"/>
      <c r="H830" s="136"/>
      <c r="I830" s="136"/>
      <c r="J830" s="136"/>
      <c r="K830" s="136"/>
      <c r="L830" s="136"/>
      <c r="M830" s="136"/>
      <c r="N830" s="136"/>
      <c r="O830" s="136"/>
      <c r="P830" s="141"/>
      <c r="Q830" s="141"/>
      <c r="R830" s="136"/>
    </row>
    <row r="831" ht="15.75" customHeight="1">
      <c r="A831" s="136"/>
      <c r="D831" s="136"/>
      <c r="E831" s="136"/>
      <c r="F831" s="136"/>
      <c r="G831" s="136"/>
      <c r="H831" s="136"/>
      <c r="I831" s="136"/>
      <c r="J831" s="136"/>
      <c r="K831" s="136"/>
      <c r="L831" s="136"/>
      <c r="M831" s="136"/>
      <c r="N831" s="136"/>
      <c r="O831" s="136"/>
      <c r="P831" s="141"/>
      <c r="Q831" s="141"/>
      <c r="R831" s="136"/>
    </row>
    <row r="832" ht="15.75" customHeight="1">
      <c r="A832" s="136"/>
      <c r="D832" s="136"/>
      <c r="E832" s="136"/>
      <c r="F832" s="136"/>
      <c r="G832" s="136"/>
      <c r="H832" s="136"/>
      <c r="I832" s="136"/>
      <c r="J832" s="136"/>
      <c r="K832" s="136"/>
      <c r="L832" s="136"/>
      <c r="M832" s="136"/>
      <c r="N832" s="136"/>
      <c r="O832" s="136"/>
      <c r="P832" s="141"/>
      <c r="Q832" s="141"/>
      <c r="R832" s="136"/>
    </row>
    <row r="833" ht="15.75" customHeight="1">
      <c r="A833" s="136"/>
      <c r="D833" s="136"/>
      <c r="E833" s="136"/>
      <c r="F833" s="136"/>
      <c r="G833" s="136"/>
      <c r="H833" s="136"/>
      <c r="I833" s="136"/>
      <c r="J833" s="136"/>
      <c r="K833" s="136"/>
      <c r="L833" s="136"/>
      <c r="M833" s="136"/>
      <c r="N833" s="136"/>
      <c r="O833" s="136"/>
      <c r="P833" s="141"/>
      <c r="Q833" s="141"/>
      <c r="R833" s="136"/>
    </row>
    <row r="834" ht="15.75" customHeight="1">
      <c r="A834" s="136"/>
      <c r="D834" s="136"/>
      <c r="E834" s="136"/>
      <c r="F834" s="136"/>
      <c r="G834" s="136"/>
      <c r="H834" s="136"/>
      <c r="I834" s="136"/>
      <c r="J834" s="136"/>
      <c r="K834" s="136"/>
      <c r="L834" s="136"/>
      <c r="M834" s="136"/>
      <c r="N834" s="136"/>
      <c r="O834" s="136"/>
      <c r="P834" s="141"/>
      <c r="Q834" s="141"/>
      <c r="R834" s="136"/>
    </row>
    <row r="835" ht="15.75" customHeight="1">
      <c r="A835" s="136"/>
      <c r="D835" s="136"/>
      <c r="E835" s="136"/>
      <c r="F835" s="136"/>
      <c r="G835" s="136"/>
      <c r="H835" s="136"/>
      <c r="I835" s="136"/>
      <c r="J835" s="136"/>
      <c r="K835" s="136"/>
      <c r="L835" s="136"/>
      <c r="M835" s="136"/>
      <c r="N835" s="136"/>
      <c r="O835" s="136"/>
      <c r="P835" s="141"/>
      <c r="Q835" s="141"/>
      <c r="R835" s="136"/>
    </row>
    <row r="836" ht="15.75" customHeight="1">
      <c r="A836" s="136"/>
      <c r="D836" s="136"/>
      <c r="E836" s="136"/>
      <c r="F836" s="136"/>
      <c r="G836" s="136"/>
      <c r="H836" s="136"/>
      <c r="I836" s="136"/>
      <c r="J836" s="136"/>
      <c r="K836" s="136"/>
      <c r="L836" s="136"/>
      <c r="M836" s="136"/>
      <c r="N836" s="136"/>
      <c r="O836" s="136"/>
      <c r="P836" s="141"/>
      <c r="Q836" s="141"/>
      <c r="R836" s="136"/>
    </row>
  </sheetData>
  <conditionalFormatting sqref="D1:D836">
    <cfRule type="colorScale" priority="1">
      <colorScale>
        <cfvo type="min"/>
        <cfvo type="max"/>
        <color rgb="FFFFFFFF"/>
        <color rgb="FF57BB8A"/>
      </colorScale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</hyperlinks>
  <printOptions/>
  <pageMargins bottom="0.75" footer="0.0" header="0.0" left="0.7" right="0.7" top="0.75"/>
  <pageSetup orientation="landscape"/>
  <drawing r:id="rId587"/>
</worksheet>
</file>